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media/image1.jpeg" ContentType="image/jpeg"/>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Cover Page" sheetId="1" r:id="rId4"/>
    <sheet name="Summary" sheetId="2" r:id="rId5"/>
    <sheet name="Kilter Holds" sheetId="3" r:id="rId6"/>
    <sheet name="Urban Plastix Holds" sheetId="4" r:id="rId7"/>
    <sheet name="Basic Recommendations" sheetId="5" r:id="rId8"/>
    <sheet name="Bolts" sheetId="6" r:id="rId9"/>
    <sheet name="Aragon" sheetId="7" r:id="rId10"/>
    <sheet name="Walltopia" sheetId="8" r:id="rId11"/>
    <sheet name="OrderProcessing" sheetId="9" r:id="rId12"/>
    <sheet name="Comp X - Kilter" sheetId="10" r:id="rId13"/>
    <sheet name="Macro" sheetId="11" r:id="rId14"/>
    <sheet name="Comp X - UP" sheetId="12" r:id="rId15"/>
  </sheets>
</workbook>
</file>

<file path=xl/sharedStrings.xml><?xml version="1.0" encoding="utf-8"?>
<sst xmlns="http://schemas.openxmlformats.org/spreadsheetml/2006/main" uniqueCount="3225">
  <si>
    <t>SETTER CLOSET ORDER FORM</t>
  </si>
  <si>
    <r>
      <rPr>
        <sz val="22"/>
        <color indexed="8"/>
        <rFont val="Bauhaus 93"/>
      </rPr>
      <t>KILTER</t>
    </r>
    <r>
      <rPr>
        <b val="1"/>
        <sz val="22"/>
        <color indexed="8"/>
        <rFont val="Stardos Stencil"/>
      </rPr>
      <t xml:space="preserve"> ~ HAPTIC ~ F-BLOC ~ </t>
    </r>
    <r>
      <rPr>
        <b val="1"/>
        <sz val="20"/>
        <color indexed="8"/>
        <rFont val="Stardos Stencil"/>
      </rPr>
      <t>URBAN PLASTIX</t>
    </r>
  </si>
  <si>
    <t>Kilter Board Kits</t>
  </si>
  <si>
    <t>Financial</t>
  </si>
  <si>
    <t>Lights and Holds</t>
  </si>
  <si>
    <t>Discounted Hold Cost</t>
  </si>
  <si>
    <t>8x12 and 12x12</t>
  </si>
  <si>
    <t>Hardware/Other</t>
  </si>
  <si>
    <t>Handling</t>
  </si>
  <si>
    <t>Discounts Available</t>
  </si>
  <si>
    <t>Aragon Shipping</t>
  </si>
  <si>
    <t>w/Tier Hold Orders</t>
  </si>
  <si>
    <t>Comp X Shipping</t>
  </si>
  <si>
    <t>Walltopia Shipping</t>
  </si>
  <si>
    <t>Frame, Mat, and Install</t>
  </si>
  <si>
    <t>Sales Tax</t>
  </si>
  <si>
    <t>quotes available</t>
  </si>
  <si>
    <t>Total</t>
  </si>
  <si>
    <t>Analysis</t>
  </si>
  <si>
    <t>Email us for more info:</t>
  </si>
  <si>
    <t>Discount %</t>
  </si>
  <si>
    <r>
      <rPr>
        <u val="single"/>
        <sz val="10"/>
        <color indexed="8"/>
        <rFont val="Verdana"/>
      </rPr>
      <t>holds@kiltergrips.com</t>
    </r>
  </si>
  <si>
    <t>Discount Value</t>
  </si>
  <si>
    <t>Cost per hold</t>
  </si>
  <si>
    <t>Aragon Color Options</t>
  </si>
  <si>
    <t>Call with Color and matching questions</t>
  </si>
  <si>
    <t>Standard Colors (US)</t>
  </si>
  <si>
    <t>Aragon Code</t>
  </si>
  <si>
    <t>Notes</t>
  </si>
  <si>
    <t>Red</t>
  </si>
  <si>
    <t>11-12</t>
  </si>
  <si>
    <t>Orange</t>
  </si>
  <si>
    <t>14-01</t>
  </si>
  <si>
    <t>Yellow</t>
  </si>
  <si>
    <t>15-12</t>
  </si>
  <si>
    <t>Green</t>
  </si>
  <si>
    <t>16-16</t>
  </si>
  <si>
    <t>Blue</t>
  </si>
  <si>
    <t>13-01</t>
  </si>
  <si>
    <t>Purple</t>
  </si>
  <si>
    <t>07-13</t>
  </si>
  <si>
    <t>Hot Pink</t>
  </si>
  <si>
    <t>11-26</t>
  </si>
  <si>
    <t>Black</t>
  </si>
  <si>
    <t>18-01</t>
  </si>
  <si>
    <t>Other Free Colors (US)</t>
  </si>
  <si>
    <t>Lime Green</t>
  </si>
  <si>
    <t>16-09</t>
  </si>
  <si>
    <t>very commonly used, nice color</t>
  </si>
  <si>
    <t>Squash Orange</t>
  </si>
  <si>
    <t>14-06</t>
  </si>
  <si>
    <t>Kilter's original orange, great color</t>
  </si>
  <si>
    <t>Lightest Blue</t>
  </si>
  <si>
    <t>13-15</t>
  </si>
  <si>
    <t>pretty, not commonly used</t>
  </si>
  <si>
    <t>Flat Pink</t>
  </si>
  <si>
    <t>11-20</t>
  </si>
  <si>
    <t>bubblegum, prefer bright pink 11-26</t>
  </si>
  <si>
    <t>Royal Blue</t>
  </si>
  <si>
    <t>13-14</t>
  </si>
  <si>
    <t>uncommon, old UP standard color</t>
  </si>
  <si>
    <t>Darker Yellow</t>
  </si>
  <si>
    <t>15-01</t>
  </si>
  <si>
    <t>close to standard yellow</t>
  </si>
  <si>
    <t>Darker Red</t>
  </si>
  <si>
    <t>11-01</t>
  </si>
  <si>
    <t>brick red</t>
  </si>
  <si>
    <t>Charcoal</t>
  </si>
  <si>
    <t>18-03</t>
  </si>
  <si>
    <t>nice, close to black</t>
  </si>
  <si>
    <t>Dark Granite</t>
  </si>
  <si>
    <t>18-09</t>
  </si>
  <si>
    <t>not common</t>
  </si>
  <si>
    <t>Sand</t>
  </si>
  <si>
    <t>15-14</t>
  </si>
  <si>
    <t>Dark Sand</t>
  </si>
  <si>
    <t>15-06</t>
  </si>
  <si>
    <t>dirt color</t>
  </si>
  <si>
    <t>Milk Chocolate</t>
  </si>
  <si>
    <t>11-17</t>
  </si>
  <si>
    <t>yep</t>
  </si>
  <si>
    <t>Earth Orange</t>
  </si>
  <si>
    <t>14-04</t>
  </si>
  <si>
    <t>close to regular orange</t>
  </si>
  <si>
    <t>Light Gray</t>
  </si>
  <si>
    <t>18-12</t>
  </si>
  <si>
    <t>better than white</t>
  </si>
  <si>
    <t>White</t>
  </si>
  <si>
    <t>12-01</t>
  </si>
  <si>
    <t>not guaranteed to stay white</t>
  </si>
  <si>
    <t>Light Purple 17-18</t>
  </si>
  <si>
    <t>17-18</t>
  </si>
  <si>
    <t>Lilac, very pretty</t>
  </si>
  <si>
    <t>Dark Purple 17-16</t>
  </si>
  <si>
    <t>17-16</t>
  </si>
  <si>
    <t>prefer standard or lilac</t>
  </si>
  <si>
    <t>Flat Neon Green 16-08</t>
  </si>
  <si>
    <t>16-08</t>
  </si>
  <si>
    <t>slightly darker than Lime 16-09</t>
  </si>
  <si>
    <t>Darker Green 16-13</t>
  </si>
  <si>
    <t>16-13</t>
  </si>
  <si>
    <t>just a little darker than 16-16</t>
  </si>
  <si>
    <t>Bright Red 11-24</t>
  </si>
  <si>
    <t>11-24</t>
  </si>
  <si>
    <t>good color, ok with Euro Traffic Red</t>
  </si>
  <si>
    <t>Red Clay 11-09</t>
  </si>
  <si>
    <t>11-09</t>
  </si>
  <si>
    <t>nice color for rock style holds</t>
  </si>
  <si>
    <t>Gray Tan 11-30</t>
  </si>
  <si>
    <t>11-30</t>
  </si>
  <si>
    <t>looks like watered down iced coffee</t>
  </si>
  <si>
    <t>Darkest Brown 11-11</t>
  </si>
  <si>
    <t>11-11</t>
  </si>
  <si>
    <t>very brown</t>
  </si>
  <si>
    <t>Alien Green 16-29</t>
  </si>
  <si>
    <t>16-29</t>
  </si>
  <si>
    <t>close to Comp-X Euro Fluoro Green</t>
  </si>
  <si>
    <t>Darker Day Glo Green 06-06</t>
  </si>
  <si>
    <t>06-06</t>
  </si>
  <si>
    <t>glows in blacklight</t>
  </si>
  <si>
    <t>Lighter Day Glo Green 16-18</t>
  </si>
  <si>
    <t>16-18</t>
  </si>
  <si>
    <t>Day Glo Blue 13-18</t>
  </si>
  <si>
    <t>13-18</t>
  </si>
  <si>
    <t>Day Glo Pink 11-25</t>
  </si>
  <si>
    <t>11-25</t>
  </si>
  <si>
    <t>blacklight, darker and clearer than 11-26</t>
  </si>
  <si>
    <t>Day Glo Orange 14-11</t>
  </si>
  <si>
    <t>14-11</t>
  </si>
  <si>
    <t>seriously glowing, matches Euro Fluoro Orange</t>
  </si>
  <si>
    <t>Day Glo Yellow 15-09</t>
  </si>
  <si>
    <t>15-09</t>
  </si>
  <si>
    <t>seriously glowing yellow</t>
  </si>
  <si>
    <t>Composite-X Dannomond Color Options</t>
  </si>
  <si>
    <t>Approx. Aragon Matches</t>
  </si>
  <si>
    <t>10 Jet Black</t>
  </si>
  <si>
    <t>best match, Aragon Black</t>
  </si>
  <si>
    <t>77 Green US 16-16</t>
  </si>
  <si>
    <t>decent Aragon Green 16-16</t>
  </si>
  <si>
    <t>76 Orange US 14-01</t>
  </si>
  <si>
    <t>decent Aragon Orange 14-01</t>
  </si>
  <si>
    <t>78 Purple US 07-13</t>
  </si>
  <si>
    <t>decent Aragon Purple 07-13</t>
  </si>
  <si>
    <t>12 Fluoro Green</t>
  </si>
  <si>
    <t>decent Aragon Alien Green 16-29</t>
  </si>
  <si>
    <t>11 Fluoro Orange</t>
  </si>
  <si>
    <t>decent Aragon Day Glo Orange 14-11</t>
  </si>
  <si>
    <t>79 Pure White</t>
  </si>
  <si>
    <t>will yellow with time/sun, not super bright</t>
  </si>
  <si>
    <t>Close Enough For Some - your own risk, no guarantees</t>
  </si>
  <si>
    <t>7 Sky Blue</t>
  </si>
  <si>
    <t>brighter than Aragon's blue 13-01</t>
  </si>
  <si>
    <t>2 Bright Yellow</t>
  </si>
  <si>
    <t>okay with 15-12, some people use with no issue</t>
  </si>
  <si>
    <t>5 Traffic Red</t>
  </si>
  <si>
    <t>okay with 11-24, some people use with no issue</t>
  </si>
  <si>
    <t>69 Lime</t>
  </si>
  <si>
    <t>close to 16-09 and 16-08, a little darker</t>
  </si>
  <si>
    <t>13 Fluoro Pink</t>
  </si>
  <si>
    <t>okay with 11-25, not a consistent color , so not recommended</t>
  </si>
  <si>
    <t>Not Very Close - only get if you have  other Euro colors</t>
  </si>
  <si>
    <t>16 Signal Violet</t>
  </si>
  <si>
    <t>Dannomond/Fiberglass purple, no US match</t>
  </si>
  <si>
    <t>Walltopia Fiberglass Color Options</t>
  </si>
  <si>
    <t>Walltopia color approximates, not guaranteed</t>
  </si>
  <si>
    <t>Total # holds per color</t>
  </si>
  <si>
    <t>Type</t>
  </si>
  <si>
    <r>
      <rPr>
        <b val="1"/>
        <sz val="8"/>
        <color indexed="9"/>
        <rFont val="Verdana"/>
      </rPr>
      <t>Red</t>
    </r>
  </si>
  <si>
    <r>
      <rPr>
        <b val="1"/>
        <sz val="8"/>
        <color indexed="9"/>
        <rFont val="Verdana"/>
      </rPr>
      <t>Orange</t>
    </r>
  </si>
  <si>
    <r>
      <rPr>
        <b val="1"/>
        <sz val="8"/>
        <color indexed="8"/>
        <rFont val="Verdana"/>
      </rPr>
      <t>Yellow</t>
    </r>
  </si>
  <si>
    <r>
      <rPr>
        <b val="1"/>
        <sz val="8"/>
        <color indexed="9"/>
        <rFont val="Verdana"/>
      </rPr>
      <t>Green</t>
    </r>
  </si>
  <si>
    <r>
      <rPr>
        <b val="1"/>
        <sz val="8"/>
        <color indexed="9"/>
        <rFont val="Verdana"/>
      </rPr>
      <t>Blue</t>
    </r>
  </si>
  <si>
    <r>
      <rPr>
        <b val="1"/>
        <sz val="8"/>
        <color indexed="9"/>
        <rFont val="Verdana"/>
      </rPr>
      <t>Purple</t>
    </r>
  </si>
  <si>
    <r>
      <rPr>
        <b val="1"/>
        <sz val="8"/>
        <color indexed="9"/>
        <rFont val="Verdana"/>
      </rPr>
      <t>Hot Pink</t>
    </r>
  </si>
  <si>
    <r>
      <rPr>
        <b val="1"/>
        <sz val="8"/>
        <color indexed="9"/>
        <rFont val="Verdana"/>
      </rPr>
      <t>Black</t>
    </r>
  </si>
  <si>
    <r>
      <rPr>
        <b val="1"/>
        <sz val="8"/>
        <color indexed="8"/>
        <rFont val="Verdana"/>
      </rPr>
      <t>White</t>
    </r>
  </si>
  <si>
    <t>Total holds per type</t>
  </si>
  <si>
    <t>% of total</t>
  </si>
  <si>
    <t>macros</t>
  </si>
  <si>
    <t>feature</t>
  </si>
  <si>
    <t>jugs</t>
  </si>
  <si>
    <t>mini jugs</t>
  </si>
  <si>
    <t>incuts</t>
  </si>
  <si>
    <t>crimps</t>
  </si>
  <si>
    <t>edges</t>
  </si>
  <si>
    <t>slots</t>
  </si>
  <si>
    <t>pinches</t>
  </si>
  <si>
    <t>pockets</t>
  </si>
  <si>
    <t>slopers</t>
  </si>
  <si>
    <t>jibs</t>
  </si>
  <si>
    <t>feet</t>
  </si>
  <si>
    <t>downclimb</t>
  </si>
  <si>
    <t>other</t>
  </si>
  <si>
    <t>Handholds per Color</t>
  </si>
  <si>
    <t>Hands</t>
  </si>
  <si>
    <t>Holds per Color</t>
  </si>
  <si>
    <t>% Holds of Total</t>
  </si>
  <si>
    <t>% Feet of Total</t>
  </si>
  <si>
    <t>easy</t>
  </si>
  <si>
    <t>medium</t>
  </si>
  <si>
    <t>hard</t>
  </si>
  <si>
    <t>Total holds per color</t>
  </si>
  <si>
    <t>% of Total</t>
  </si>
  <si>
    <t>sandstone</t>
  </si>
  <si>
    <t>granite</t>
  </si>
  <si>
    <t>traprock</t>
  </si>
  <si>
    <t>angular</t>
  </si>
  <si>
    <t>dual tex</t>
  </si>
  <si>
    <t>simple</t>
  </si>
  <si>
    <t>unique art</t>
  </si>
  <si>
    <t>Holds per color</t>
  </si>
  <si>
    <t>kaiju</t>
  </si>
  <si>
    <t>2xl</t>
  </si>
  <si>
    <t>xl</t>
  </si>
  <si>
    <t>large</t>
  </si>
  <si>
    <t>small</t>
  </si>
  <si>
    <t>xs</t>
  </si>
  <si>
    <t>aragon</t>
  </si>
  <si>
    <t>composite x</t>
  </si>
  <si>
    <t>walltopia</t>
  </si>
  <si>
    <t>kilter</t>
  </si>
  <si>
    <t>urban plastix</t>
  </si>
  <si>
    <t>KILTER / F-BLOC ORDER FORM</t>
  </si>
  <si>
    <t>version: April 20, 2023</t>
  </si>
  <si>
    <t>TO</t>
  </si>
  <si>
    <t>CX</t>
  </si>
  <si>
    <t>FROM</t>
  </si>
  <si>
    <t>Kilter Grips</t>
  </si>
  <si>
    <t>P.O.Box 11072</t>
  </si>
  <si>
    <t>Boulder, CO 80301</t>
  </si>
  <si>
    <t>Bolts?</t>
  </si>
  <si>
    <t>No</t>
  </si>
  <si>
    <t>Color Spc?</t>
  </si>
  <si>
    <t>Yes</t>
  </si>
  <si>
    <t>SHIP TO</t>
  </si>
  <si>
    <t>P.O.</t>
  </si>
  <si>
    <t>SC00TK</t>
  </si>
  <si>
    <t>REP</t>
  </si>
  <si>
    <t>Name</t>
  </si>
  <si>
    <t>Phone #</t>
  </si>
  <si>
    <t>DATE</t>
  </si>
  <si>
    <t>M/DD/YYYY</t>
  </si>
  <si>
    <t>Company</t>
  </si>
  <si>
    <t>Street</t>
  </si>
  <si>
    <t>NOTES</t>
  </si>
  <si>
    <t>Any specific notes? Color requests and larger orders usually have between 30-60 day turn around. Ship week quote upon request. If needed by a specific date please tell us. Please use color sheet and color #s in the Other Color column for additional colors.</t>
  </si>
  <si>
    <t>www.settercloset.com for photos &amp; color charts</t>
  </si>
  <si>
    <t>City</t>
  </si>
  <si>
    <r>
      <rPr>
        <b val="1"/>
        <sz val="10"/>
        <color indexed="8"/>
        <rFont val="Verdana"/>
      </rPr>
      <t>holds@kiltergrips.com</t>
    </r>
    <r>
      <rPr>
        <sz val="10"/>
        <color indexed="8"/>
        <rFont val="Verdana"/>
      </rPr>
      <t xml:space="preserve"> for questions, quotes &amp; orders</t>
    </r>
  </si>
  <si>
    <t>State</t>
  </si>
  <si>
    <t>Zip Code</t>
  </si>
  <si>
    <t xml:space="preserve"> </t>
  </si>
  <si>
    <t>US Sales: Kiel Mahar - 720.456.0543</t>
  </si>
  <si>
    <t>Country</t>
  </si>
  <si>
    <t>Email</t>
  </si>
  <si>
    <t>International/General: Jackie - 775.771.3371</t>
  </si>
  <si>
    <t>International/General: Griff - 410.960.0356</t>
  </si>
  <si>
    <t>Accounts Payable Contact:</t>
  </si>
  <si>
    <t>Billing Email:</t>
  </si>
  <si>
    <t>PAYMENT TERMS</t>
  </si>
  <si>
    <t>We will email you an invoice for payment once your order has been received and successfully submitted for production.  Standard payment terms for US orders are 1/2 due at time of order and final 1/2 due at receipt of shipment -OR- full payment due prior to ship date (applicable if first 1/2 payment is not received within 15 days of invoice date).  For international orders, standard payment terms are 1/2 due at time of order and final 1/2 due prior to ship date.  To request/arrange any non-standard payment terms, please contact our accounting department: griffin@kiltergrips.com</t>
  </si>
  <si>
    <t>2023 Q1 NEW SETS HIGHLIGHTED BELOW</t>
  </si>
  <si>
    <t>2022 Q4 NEW SETS HIGHLIGHTED BELOW</t>
  </si>
  <si>
    <t>Standard Colors</t>
  </si>
  <si>
    <t>Weights</t>
  </si>
  <si>
    <t>*NOTE "Your Price" changes based on order size and discount earned</t>
  </si>
  <si>
    <t>Set Description</t>
  </si>
  <si>
    <t>Style</t>
  </si>
  <si>
    <t>Size</t>
  </si>
  <si>
    <t>Manufacturer</t>
  </si>
  <si>
    <t>Hold Type</t>
  </si>
  <si>
    <t>Difficulty</t>
  </si>
  <si>
    <t>Qty of Grips</t>
  </si>
  <si>
    <t>SKU</t>
  </si>
  <si>
    <t>*Your Price</t>
  </si>
  <si>
    <t>Retail Price</t>
  </si>
  <si>
    <t>Total Sets</t>
  </si>
  <si>
    <t>Total Qty of Grips</t>
  </si>
  <si>
    <t>Total Cost</t>
  </si>
  <si>
    <t>Weight Per Set</t>
  </si>
  <si>
    <t>Weight Total</t>
  </si>
  <si>
    <t>Kilter</t>
  </si>
  <si>
    <r>
      <rPr>
        <u val="single"/>
        <sz val="10"/>
        <color indexed="9"/>
        <rFont val="Verdana"/>
      </rPr>
      <t>Brushed Sandstone and Sandstone</t>
    </r>
  </si>
  <si>
    <r>
      <rPr>
        <b val="1"/>
        <u val="single"/>
        <sz val="8"/>
        <color rgb="ff0000ff"/>
        <rFont val="Verdana"/>
      </rPr>
      <t>Brushed Sandstone and Sandstone</t>
    </r>
  </si>
  <si>
    <t>Composite X</t>
  </si>
  <si>
    <t>To see color options, go to cover page</t>
  </si>
  <si>
    <r>
      <rPr>
        <u val="single"/>
        <sz val="10"/>
        <color indexed="8"/>
        <rFont val="Verdana"/>
      </rPr>
      <t>Brushed Sandstone Complex Stalactite and Blockers</t>
    </r>
  </si>
  <si>
    <t>KX077 (Kit)</t>
  </si>
  <si>
    <r>
      <rPr>
        <u val="single"/>
        <sz val="10"/>
        <color indexed="8"/>
        <rFont val="Verdana"/>
      </rPr>
      <t>Brushed Sandstone Kaiju 3-5 - Stalactites</t>
    </r>
  </si>
  <si>
    <t>KX077 (1-3)</t>
  </si>
  <si>
    <r>
      <rPr>
        <u val="single"/>
        <sz val="10"/>
        <color indexed="8"/>
        <rFont val="Verdana"/>
      </rPr>
      <t>Brushed Sandstone Mega Jibs Set 3 - Sloper Kaiju Blockers</t>
    </r>
  </si>
  <si>
    <t>KX077 (4-6)</t>
  </si>
  <si>
    <r>
      <rPr>
        <u val="single"/>
        <sz val="10"/>
        <color indexed="8"/>
        <rFont val="Verdana"/>
      </rPr>
      <t>Brushed Sandstone Complex Ledges and Blockers</t>
    </r>
  </si>
  <si>
    <t>KX078 (Kit)</t>
  </si>
  <si>
    <r>
      <rPr>
        <u val="single"/>
        <sz val="10"/>
        <color indexed="8"/>
        <rFont val="Verdana"/>
      </rPr>
      <t>Brushed Sandstone Kaiju 6-8 - Ledges</t>
    </r>
  </si>
  <si>
    <t>KX078 (1-3)</t>
  </si>
  <si>
    <r>
      <rPr>
        <u val="single"/>
        <sz val="10"/>
        <color indexed="8"/>
        <rFont val="Verdana"/>
      </rPr>
      <t>Brushed Sandstone Mega Jibs Set 4 - Sloper Kaiju Blockers</t>
    </r>
  </si>
  <si>
    <t>KX078 (4-6)</t>
  </si>
  <si>
    <r>
      <rPr>
        <u val="single"/>
        <sz val="10"/>
        <color indexed="8"/>
        <rFont val="Verdana"/>
      </rPr>
      <t>Brushed Sandstone Complex - Fat Incut Kaiju 9 and Blocker Jibs</t>
    </r>
  </si>
  <si>
    <t>KX097</t>
  </si>
  <si>
    <r>
      <rPr>
        <u val="single"/>
        <sz val="10"/>
        <color indexed="8"/>
        <rFont val="Verdana"/>
      </rPr>
      <t>Brushed Sandstone Complex 2XL 4 - Blocky Edges</t>
    </r>
  </si>
  <si>
    <t>KX107-1</t>
  </si>
  <si>
    <r>
      <rPr>
        <u val="single"/>
        <sz val="10"/>
        <color indexed="8"/>
        <rFont val="Verdana"/>
      </rPr>
      <t>Brushed Sandstone Mega Jibs Set 6 - Blockers</t>
    </r>
  </si>
  <si>
    <t>KX113</t>
  </si>
  <si>
    <r>
      <rPr>
        <u val="single"/>
        <sz val="10"/>
        <color indexed="8"/>
        <rFont val="Verdana"/>
      </rPr>
      <t>Brushed Sandstone Daikaiju 1 - Hueco</t>
    </r>
  </si>
  <si>
    <t>KX095</t>
  </si>
  <si>
    <r>
      <rPr>
        <u val="single"/>
        <sz val="10"/>
        <color indexed="8"/>
        <rFont val="Verdana"/>
      </rPr>
      <t>Brushed Sandstone Kaiju 1-2 - Huecos</t>
    </r>
  </si>
  <si>
    <t>KX074</t>
  </si>
  <si>
    <r>
      <rPr>
        <u val="single"/>
        <sz val="10"/>
        <color indexed="8"/>
        <rFont val="Verdana"/>
      </rPr>
      <t>Brushed Sandstone Kaiju 9-11 - Ribs</t>
    </r>
  </si>
  <si>
    <t>KX089</t>
  </si>
  <si>
    <r>
      <rPr>
        <u val="single"/>
        <sz val="10"/>
        <color indexed="8"/>
        <rFont val="Verdana"/>
      </rPr>
      <t>Brushed Sandstone Kaiju 12-14 - Ribs</t>
    </r>
  </si>
  <si>
    <t>KX094</t>
  </si>
  <si>
    <r>
      <rPr>
        <u val="single"/>
        <sz val="10"/>
        <color indexed="8"/>
        <rFont val="Verdana"/>
      </rPr>
      <t>Brushed Sandstone Kaiju 15-16 - Dishes</t>
    </r>
  </si>
  <si>
    <t>KX133</t>
  </si>
  <si>
    <t>Link</t>
  </si>
  <si>
    <t>Brushed Sandstone Kaiju 17-18 - Big Fins</t>
  </si>
  <si>
    <t>KX169</t>
  </si>
  <si>
    <t>Brushed Sandstone Kaiju 19-20 - Jugs</t>
  </si>
  <si>
    <t>KX170</t>
  </si>
  <si>
    <t>Brushed Sandstone Kaiju 20-21 - Incuts</t>
  </si>
  <si>
    <t>KX171</t>
  </si>
  <si>
    <t>Brushed Sandstone Kaiju 22-23 - Slopers</t>
  </si>
  <si>
    <t>KX174</t>
  </si>
  <si>
    <r>
      <rPr>
        <u val="single"/>
        <sz val="10"/>
        <color indexed="8"/>
        <rFont val="Verdana"/>
      </rPr>
      <t>Sandstone Kaiju 1-2 - Ledges</t>
    </r>
  </si>
  <si>
    <t>KX018</t>
  </si>
  <si>
    <r>
      <rPr>
        <u val="single"/>
        <sz val="10"/>
        <color indexed="8"/>
        <rFont val="Verdana"/>
      </rPr>
      <t>Sandstone Kaiju 4-5 - Huecos</t>
    </r>
  </si>
  <si>
    <t>KX049</t>
  </si>
  <si>
    <r>
      <rPr>
        <u val="single"/>
        <sz val="10"/>
        <color indexed="8"/>
        <rFont val="Verdana"/>
      </rPr>
      <t>Brushed Sandstone 2XL 1 - Slopey and Flat Pinches</t>
    </r>
  </si>
  <si>
    <t>KX080</t>
  </si>
  <si>
    <r>
      <rPr>
        <u val="single"/>
        <sz val="10"/>
        <color indexed="8"/>
        <rFont val="Verdana"/>
      </rPr>
      <t>Brushed Sandstone 2XL 2 - Ledges</t>
    </r>
  </si>
  <si>
    <t>KX083</t>
  </si>
  <si>
    <r>
      <rPr>
        <u val="single"/>
        <sz val="10"/>
        <color indexed="8"/>
        <rFont val="Verdana"/>
      </rPr>
      <t>Brushed Sandstone 2XL 3 - Ribs</t>
    </r>
  </si>
  <si>
    <t>KX105</t>
  </si>
  <si>
    <r>
      <rPr>
        <u val="single"/>
        <sz val="10"/>
        <color indexed="8"/>
        <rFont val="Verdana"/>
      </rPr>
      <t>Brushed Sandstone 2XL 5 - Rounded Incuts</t>
    </r>
  </si>
  <si>
    <t>KX109</t>
  </si>
  <si>
    <r>
      <rPr>
        <u val="single"/>
        <sz val="10"/>
        <color indexed="8"/>
        <rFont val="Verdana"/>
      </rPr>
      <t>Brushed Sandstone 2XL 6 - Rounded Incuts</t>
    </r>
  </si>
  <si>
    <t>KX110</t>
  </si>
  <si>
    <r>
      <rPr>
        <u val="single"/>
        <sz val="10"/>
        <color indexed="8"/>
        <rFont val="Verdana"/>
      </rPr>
      <t>Brushed Sandstone 2XL 7 - Incut Ledges</t>
    </r>
  </si>
  <si>
    <t>KX131</t>
  </si>
  <si>
    <t>Brushed Sandstone 2XL 8 - Ledges</t>
  </si>
  <si>
    <t>KX132</t>
  </si>
  <si>
    <r>
      <rPr>
        <u val="single"/>
        <sz val="10"/>
        <color indexed="8"/>
        <rFont val="Verdana"/>
      </rPr>
      <t>Sandstone 2XL Set 1 - Super Jugs</t>
    </r>
  </si>
  <si>
    <t>KX011</t>
  </si>
  <si>
    <r>
      <rPr>
        <u val="single"/>
        <sz val="10"/>
        <color indexed="8"/>
        <rFont val="Verdana"/>
      </rPr>
      <t>Sandstone 2XL Set 2 - Jugs</t>
    </r>
  </si>
  <si>
    <t>KX012</t>
  </si>
  <si>
    <r>
      <rPr>
        <u val="single"/>
        <sz val="10"/>
        <color indexed="8"/>
        <rFont val="Verdana"/>
      </rPr>
      <t>Sandstone 2XL Set 3 - Jugs</t>
    </r>
  </si>
  <si>
    <t>KX013</t>
  </si>
  <si>
    <r>
      <rPr>
        <u val="single"/>
        <sz val="10"/>
        <color indexed="8"/>
        <rFont val="Verdana"/>
      </rPr>
      <t>Sandstone 2XL Set 4 - Jugs</t>
    </r>
  </si>
  <si>
    <t>KX014</t>
  </si>
  <si>
    <r>
      <rPr>
        <u val="single"/>
        <sz val="10"/>
        <color indexed="8"/>
        <rFont val="Verdana"/>
      </rPr>
      <t>Sandstone 2XL Set 5 - Super Jugs</t>
    </r>
  </si>
  <si>
    <t>KX017</t>
  </si>
  <si>
    <r>
      <rPr>
        <u val="single"/>
        <sz val="10"/>
        <color indexed="8"/>
        <rFont val="Verdana"/>
      </rPr>
      <t>Sandstone 2XL Set 6 - Mixed Set</t>
    </r>
  </si>
  <si>
    <t>KX030</t>
  </si>
  <si>
    <r>
      <rPr>
        <u val="single"/>
        <sz val="10"/>
        <color indexed="8"/>
        <rFont val="Verdana"/>
      </rPr>
      <t>Sanstone 2XL Set 7 - Plated Sandstone Hueco</t>
    </r>
  </si>
  <si>
    <t>KX104</t>
  </si>
  <si>
    <r>
      <rPr>
        <u val="single"/>
        <sz val="10"/>
        <color indexed="8"/>
        <rFont val="Verdana"/>
      </rPr>
      <t>Brushed Sandstone XL 1 - Ledges</t>
    </r>
  </si>
  <si>
    <t>KX064</t>
  </si>
  <si>
    <r>
      <rPr>
        <u val="single"/>
        <sz val="10"/>
        <color indexed="8"/>
        <rFont val="Verdana"/>
      </rPr>
      <t>Brushed Sandstone XL 2 - Slopey and Flat Pinches</t>
    </r>
  </si>
  <si>
    <t>KX075</t>
  </si>
  <si>
    <r>
      <rPr>
        <u val="single"/>
        <sz val="10"/>
        <color indexed="8"/>
        <rFont val="Verdana"/>
      </rPr>
      <t>Brushed Sandstone XL 3 - Flat and Incut Pinches</t>
    </r>
  </si>
  <si>
    <t>KX076</t>
  </si>
  <si>
    <r>
      <rPr>
        <u val="single"/>
        <sz val="10"/>
        <color indexed="8"/>
        <rFont val="Verdana"/>
      </rPr>
      <t>Brushed Sandstone XL 4 - Slopers</t>
    </r>
  </si>
  <si>
    <t>KX082</t>
  </si>
  <si>
    <r>
      <rPr>
        <u val="single"/>
        <sz val="10"/>
        <color indexed="8"/>
        <rFont val="Verdana"/>
      </rPr>
      <t>Brushed Sandstone XL 5 - Incut Ledges</t>
    </r>
  </si>
  <si>
    <t>KX108</t>
  </si>
  <si>
    <r>
      <rPr>
        <u val="single"/>
        <sz val="10"/>
        <color indexed="8"/>
        <rFont val="Verdana"/>
      </rPr>
      <t>Brushed Sandstone XL 6 - Jugs</t>
    </r>
  </si>
  <si>
    <t>KX138</t>
  </si>
  <si>
    <t>Brushed Sandstone XL 7 - Mixed Incuts</t>
  </si>
  <si>
    <t>KX152</t>
  </si>
  <si>
    <t>Brushed Sandstone XL 8 - Slopers</t>
  </si>
  <si>
    <t>KX153</t>
  </si>
  <si>
    <t>Brushed Sandstone XL 9 - Ribs</t>
  </si>
  <si>
    <t>KX154</t>
  </si>
  <si>
    <r>
      <rPr>
        <u val="single"/>
        <sz val="10"/>
        <color indexed="8"/>
        <rFont val="Verdana"/>
      </rPr>
      <t>Sandstone XL 1 - Fins</t>
    </r>
  </si>
  <si>
    <t>KX007</t>
  </si>
  <si>
    <r>
      <rPr>
        <u val="single"/>
        <sz val="10"/>
        <color indexed="8"/>
        <rFont val="Verdana"/>
      </rPr>
      <t>Sandstone XL 2 - Jugs</t>
    </r>
  </si>
  <si>
    <t>KX016</t>
  </si>
  <si>
    <r>
      <rPr>
        <u val="single"/>
        <sz val="10"/>
        <color indexed="8"/>
        <rFont val="Verdana"/>
      </rPr>
      <t>Sandstone XL 4 - Jugs</t>
    </r>
  </si>
  <si>
    <t>KX025</t>
  </si>
  <si>
    <r>
      <rPr>
        <u val="single"/>
        <sz val="10"/>
        <color indexed="8"/>
        <rFont val="Verdana"/>
      </rPr>
      <t>Sandstone XL 5 - Jugs</t>
    </r>
  </si>
  <si>
    <t>KX044</t>
  </si>
  <si>
    <r>
      <rPr>
        <u val="single"/>
        <sz val="10"/>
        <color indexed="8"/>
        <rFont val="Verdana"/>
      </rPr>
      <t>Sandstone XL 6 - Over Jugs</t>
    </r>
  </si>
  <si>
    <t>KX059</t>
  </si>
  <si>
    <r>
      <rPr>
        <u val="single"/>
        <sz val="10"/>
        <color indexed="8"/>
        <rFont val="Verdana"/>
      </rPr>
      <t>Sandstone XL 7 - Over Jugs</t>
    </r>
  </si>
  <si>
    <t>KX065</t>
  </si>
  <si>
    <r>
      <rPr>
        <u val="single"/>
        <sz val="10"/>
        <color indexed="8"/>
        <rFont val="Verdana"/>
      </rPr>
      <t>Brushed Sandstone Large 1 - Mixed Incuts</t>
    </r>
  </si>
  <si>
    <t>KX079</t>
  </si>
  <si>
    <r>
      <rPr>
        <u val="single"/>
        <sz val="10"/>
        <color indexed="8"/>
        <rFont val="Verdana"/>
      </rPr>
      <t>Brushed Sandstone Large 2 - Plate Slopers</t>
    </r>
  </si>
  <si>
    <t>KX084</t>
  </si>
  <si>
    <t>Brushed Sandstone Large 3 - Incut Blocker Pack</t>
  </si>
  <si>
    <t>KX088</t>
  </si>
  <si>
    <r>
      <rPr>
        <u val="single"/>
        <sz val="10"/>
        <color indexed="8"/>
        <rFont val="Verdana"/>
      </rPr>
      <t>Brushed Sandstone Large 4 - Incuts</t>
    </r>
  </si>
  <si>
    <t>KX103</t>
  </si>
  <si>
    <r>
      <rPr>
        <u val="single"/>
        <sz val="10"/>
        <color indexed="8"/>
        <rFont val="Verdana"/>
      </rPr>
      <t>Brushed Sandstone Large 5 - Pinches</t>
    </r>
  </si>
  <si>
    <t>KX130</t>
  </si>
  <si>
    <t>Brushed Sandstone Large 6 - Incut Edges</t>
  </si>
  <si>
    <t>KX134</t>
  </si>
  <si>
    <t>Brushed Sandstone Large 7 - Ledges</t>
  </si>
  <si>
    <t>KX165</t>
  </si>
  <si>
    <t>Brushed Sandstone Large 8 - Incut Ledges</t>
  </si>
  <si>
    <t>KX166</t>
  </si>
  <si>
    <r>
      <rPr>
        <u val="single"/>
        <sz val="10"/>
        <color indexed="8"/>
        <rFont val="Verdana"/>
      </rPr>
      <t>Sandstone Large 1 - Jugs</t>
    </r>
  </si>
  <si>
    <t>KX015</t>
  </si>
  <si>
    <r>
      <rPr>
        <u val="single"/>
        <sz val="10"/>
        <color indexed="8"/>
        <rFont val="Verdana"/>
      </rPr>
      <t>Sandstone Large 2 - Mini Jugs and Incuts</t>
    </r>
  </si>
  <si>
    <t>KX045</t>
  </si>
  <si>
    <r>
      <rPr>
        <u val="single"/>
        <sz val="10"/>
        <color indexed="8"/>
        <rFont val="Verdana"/>
      </rPr>
      <t>Sandstone Large 3 - Jugs</t>
    </r>
  </si>
  <si>
    <t>KX061</t>
  </si>
  <si>
    <r>
      <rPr>
        <u val="single"/>
        <sz val="10"/>
        <color indexed="8"/>
        <rFont val="Verdana"/>
      </rPr>
      <t>Sandstone Large 4 - Mixed Edges</t>
    </r>
  </si>
  <si>
    <t>KX090</t>
  </si>
  <si>
    <t>Sandstone Large 9 - Jugs and Mini Jugs</t>
  </si>
  <si>
    <t>KX158</t>
  </si>
  <si>
    <r>
      <rPr>
        <u val="single"/>
        <sz val="10"/>
        <color indexed="8"/>
        <rFont val="Verdana"/>
      </rPr>
      <t>Brushed Sandstone Medium 1 - Slopey Edges</t>
    </r>
  </si>
  <si>
    <t>KX054</t>
  </si>
  <si>
    <r>
      <rPr>
        <u val="single"/>
        <sz val="10"/>
        <color indexed="8"/>
        <rFont val="Verdana"/>
      </rPr>
      <t>Brushed Sandstone Medium 2 - Incut Edges</t>
    </r>
  </si>
  <si>
    <t>KX087</t>
  </si>
  <si>
    <r>
      <rPr>
        <u val="single"/>
        <sz val="10"/>
        <color indexed="8"/>
        <rFont val="Verdana"/>
      </rPr>
      <t>Brushed Sandstone Medium 3 - Mini Jugs</t>
    </r>
  </si>
  <si>
    <t>KX120</t>
  </si>
  <si>
    <t>Brushed Sandstone Medium 4 - Edges and Pinches</t>
  </si>
  <si>
    <t>KX126</t>
  </si>
  <si>
    <t>Brushed Sandstone Medium 5 - Slopey and Lipped Edges</t>
  </si>
  <si>
    <t>KX151</t>
  </si>
  <si>
    <t>Brushed Sandstone Medium 6 - Jugs</t>
  </si>
  <si>
    <t>KX156</t>
  </si>
  <si>
    <t>Brushed Sandstone Medium 7 - Mini Jugs</t>
  </si>
  <si>
    <t>KX167</t>
  </si>
  <si>
    <r>
      <rPr>
        <u val="single"/>
        <sz val="10"/>
        <color indexed="8"/>
        <rFont val="Verdana"/>
      </rPr>
      <t>Sandstone Medium 1 - Crimps</t>
    </r>
  </si>
  <si>
    <t>KX050</t>
  </si>
  <si>
    <r>
      <rPr>
        <u val="single"/>
        <sz val="10"/>
        <color indexed="8"/>
        <rFont val="Verdana"/>
      </rPr>
      <t>Sandstone Medium 2 - Crimps</t>
    </r>
  </si>
  <si>
    <t>KX051</t>
  </si>
  <si>
    <r>
      <rPr>
        <u val="single"/>
        <sz val="10"/>
        <color indexed="8"/>
        <rFont val="Verdana"/>
      </rPr>
      <t>Brushed Sandstone Small 1 - Slopey Edges</t>
    </r>
  </si>
  <si>
    <t>KX086</t>
  </si>
  <si>
    <r>
      <rPr>
        <u val="single"/>
        <sz val="10"/>
        <color indexed="8"/>
        <rFont val="Verdana"/>
      </rPr>
      <t>Brushed Sandstone Small 2 - Crimps and Edges</t>
    </r>
  </si>
  <si>
    <t>KX121</t>
  </si>
  <si>
    <t>Brushed Sandstone Small 3 - Incuts</t>
  </si>
  <si>
    <t>KX122</t>
  </si>
  <si>
    <t>Brushed Sandstone Small 4 - Edges</t>
  </si>
  <si>
    <t>KX143</t>
  </si>
  <si>
    <t>Brushed Sandstone Small 5 - Edges</t>
  </si>
  <si>
    <t>KX142</t>
  </si>
  <si>
    <t>Brushed Sandstone Small 6 - Mixed Edges</t>
  </si>
  <si>
    <t>KX150</t>
  </si>
  <si>
    <t>Brushed Sandstone Small 7 - Incuts</t>
  </si>
  <si>
    <t>KX161</t>
  </si>
  <si>
    <t>Brushed Sandstone Small 8 - Mixed Edges and Pinches</t>
  </si>
  <si>
    <t>KX162</t>
  </si>
  <si>
    <r>
      <rPr>
        <u val="single"/>
        <sz val="10"/>
        <color indexed="8"/>
        <rFont val="Verdana"/>
      </rPr>
      <t>Sandstone XS 1 - Crimps and Edges</t>
    </r>
  </si>
  <si>
    <t>KX123</t>
  </si>
  <si>
    <r>
      <rPr>
        <u val="single"/>
        <sz val="10"/>
        <color indexed="8"/>
        <rFont val="Verdana"/>
      </rPr>
      <t>Sandstone XS 2 - Slopers/Feet</t>
    </r>
  </si>
  <si>
    <t>KX124</t>
  </si>
  <si>
    <r>
      <rPr>
        <u val="single"/>
        <sz val="10"/>
        <color indexed="8"/>
        <rFont val="Verdana"/>
      </rPr>
      <t>Sandstone XS 3 - Blocky and Slopey Edges/Feet</t>
    </r>
  </si>
  <si>
    <t>KX125</t>
  </si>
  <si>
    <t>Brushed Sandstone XS 4 - Slopey Feet</t>
  </si>
  <si>
    <t>KX149</t>
  </si>
  <si>
    <r>
      <rPr>
        <u val="single"/>
        <sz val="10"/>
        <color indexed="8"/>
        <rFont val="Verdana"/>
      </rPr>
      <t>Brushed Sandstone Mega Jibs Set 2 - Brushed Plate Slopers</t>
    </r>
  </si>
  <si>
    <t>KX070</t>
  </si>
  <si>
    <r>
      <rPr>
        <u val="single"/>
        <sz val="10"/>
        <color indexed="8"/>
        <rFont val="Verdana"/>
      </rPr>
      <t>Sandstone Mega Jibs Set 1 - Big Hueco</t>
    </r>
  </si>
  <si>
    <t>KX026</t>
  </si>
  <si>
    <r>
      <rPr>
        <u val="single"/>
        <sz val="10"/>
        <color indexed="8"/>
        <rFont val="Verdana"/>
      </rPr>
      <t>Brushed Sandstone Mega Jibs Set 7</t>
    </r>
  </si>
  <si>
    <t>KX114</t>
  </si>
  <si>
    <t>Brushed Sandstone Mega Jibs Set 8 - Ribs</t>
  </si>
  <si>
    <t>KX173</t>
  </si>
  <si>
    <r>
      <rPr>
        <u val="single"/>
        <sz val="10"/>
        <color indexed="8"/>
        <rFont val="Verdana"/>
      </rPr>
      <t>Brushed Sandstone Jibs Set 1</t>
    </r>
  </si>
  <si>
    <t>KX001</t>
  </si>
  <si>
    <r>
      <rPr>
        <u val="single"/>
        <sz val="10"/>
        <color indexed="8"/>
        <rFont val="Verdana"/>
      </rPr>
      <t>Brushed Sandstone Jibs Set 2</t>
    </r>
  </si>
  <si>
    <t>KX002</t>
  </si>
  <si>
    <r>
      <rPr>
        <u val="single"/>
        <sz val="10"/>
        <color indexed="8"/>
        <rFont val="Verdana"/>
      </rPr>
      <t>Brushed Sandstone Jibs Set 3</t>
    </r>
  </si>
  <si>
    <t>KX003</t>
  </si>
  <si>
    <r>
      <rPr>
        <u val="single"/>
        <sz val="10"/>
        <color indexed="8"/>
        <rFont val="Verdana"/>
      </rPr>
      <t>Brushed Sandstone Jibs Set 4</t>
    </r>
  </si>
  <si>
    <t>KX004</t>
  </si>
  <si>
    <r>
      <rPr>
        <u val="single"/>
        <sz val="10"/>
        <color indexed="8"/>
        <rFont val="Verdana"/>
      </rPr>
      <t>Brushed Sandstone Jibs Set 5</t>
    </r>
  </si>
  <si>
    <t>KX008</t>
  </si>
  <si>
    <r>
      <rPr>
        <u val="single"/>
        <sz val="10"/>
        <color indexed="8"/>
        <rFont val="Verdana"/>
      </rPr>
      <t>Brushed Sandstone Jibs Set 6</t>
    </r>
  </si>
  <si>
    <t>KX009</t>
  </si>
  <si>
    <r>
      <rPr>
        <u val="single"/>
        <sz val="10"/>
        <color indexed="8"/>
        <rFont val="Verdana"/>
      </rPr>
      <t>Brushed Sandstone Jibs Set 7</t>
    </r>
  </si>
  <si>
    <t>KX010</t>
  </si>
  <si>
    <r>
      <rPr>
        <u val="single"/>
        <sz val="10"/>
        <color indexed="8"/>
        <rFont val="Verdana"/>
      </rPr>
      <t>Brushed Sandstone Jibs Set 8</t>
    </r>
  </si>
  <si>
    <t>KX028</t>
  </si>
  <si>
    <r>
      <rPr>
        <u val="single"/>
        <sz val="10"/>
        <color indexed="8"/>
        <rFont val="Verdana"/>
      </rPr>
      <t>Brushed Sandstone Jibs Set 9 - Rails</t>
    </r>
  </si>
  <si>
    <t>KX032</t>
  </si>
  <si>
    <r>
      <rPr>
        <u val="single"/>
        <sz val="10"/>
        <color indexed="8"/>
        <rFont val="Verdana"/>
      </rPr>
      <t>Brushed Sandstone Jibs Set 10 - Slopers</t>
    </r>
  </si>
  <si>
    <t>KX033</t>
  </si>
  <si>
    <r>
      <rPr>
        <u val="single"/>
        <sz val="10"/>
        <color indexed="8"/>
        <rFont val="Verdana"/>
      </rPr>
      <t>Brushed Sandstone Jibs Set 11 - Pods and Slopers</t>
    </r>
  </si>
  <si>
    <t>KX085</t>
  </si>
  <si>
    <t>Brushed Sandstone Jibs Set 12 Kit - Complex Blockers</t>
  </si>
  <si>
    <t>KX115 (Kit)</t>
  </si>
  <si>
    <t>Brushed Sandstone Jibs Set 12 - Complex Blockers</t>
  </si>
  <si>
    <t>KX115-1</t>
  </si>
  <si>
    <t>KX115-2</t>
  </si>
  <si>
    <r>
      <rPr>
        <u val="single"/>
        <sz val="10"/>
        <color indexed="8"/>
        <rFont val="Verdana"/>
      </rPr>
      <t>Sandstone Jibs Set 1 - Edges and Incuts</t>
    </r>
  </si>
  <si>
    <t>KX027</t>
  </si>
  <si>
    <r>
      <rPr>
        <u val="single"/>
        <sz val="10"/>
        <color indexed="9"/>
        <rFont val="Verdana"/>
      </rPr>
      <t>Font Sandstone</t>
    </r>
  </si>
  <si>
    <r>
      <rPr>
        <b val="1"/>
        <u val="single"/>
        <sz val="8"/>
        <color rgb="ff0000ff"/>
        <rFont val="Verdana"/>
      </rPr>
      <t>Font Sandstone</t>
    </r>
  </si>
  <si>
    <t>To see color options scroll right and up</t>
  </si>
  <si>
    <r>
      <rPr>
        <u val="single"/>
        <sz val="10"/>
        <color indexed="8"/>
        <rFont val="Verdana"/>
      </rPr>
      <t>Font Volume Stacks XL Set 1 - 30 degrees</t>
    </r>
  </si>
  <si>
    <t>KX091</t>
  </si>
  <si>
    <t>Font Volume Stacks XL Set 2 - 30 degrees Huecos</t>
  </si>
  <si>
    <t>KX193</t>
  </si>
  <si>
    <r>
      <rPr>
        <u val="single"/>
        <sz val="10"/>
        <color indexed="8"/>
        <rFont val="Verdana"/>
      </rPr>
      <t>Font Jib Plates Large Set 1</t>
    </r>
  </si>
  <si>
    <t>KX005</t>
  </si>
  <si>
    <r>
      <rPr>
        <u val="single"/>
        <sz val="10"/>
        <color indexed="8"/>
        <rFont val="Verdana"/>
      </rPr>
      <t>Font Jib Plates Large Set 2</t>
    </r>
  </si>
  <si>
    <t>KX006</t>
  </si>
  <si>
    <t>Haptic</t>
  </si>
  <si>
    <r>
      <rPr>
        <u val="single"/>
        <sz val="10"/>
        <color indexed="9"/>
        <rFont val="Verdana"/>
      </rPr>
      <t>Moses Plated Sandstone</t>
    </r>
  </si>
  <si>
    <r>
      <rPr>
        <b val="1"/>
        <u val="single"/>
        <sz val="8"/>
        <color rgb="ff0000ff"/>
        <rFont val="Verdana"/>
      </rPr>
      <t>Moses Plated Sandstone</t>
    </r>
  </si>
  <si>
    <r>
      <rPr>
        <u val="single"/>
        <sz val="10"/>
        <color indexed="8"/>
        <rFont val="Verdana"/>
      </rPr>
      <t>Keith Dickey Moses Sandstone XL 1 - Huecos</t>
    </r>
  </si>
  <si>
    <t>KXKD001</t>
  </si>
  <si>
    <t>Keith Dickey Moses Sandstone Large 1 - Jugs</t>
  </si>
  <si>
    <t>KXKD003</t>
  </si>
  <si>
    <r>
      <rPr>
        <u val="single"/>
        <sz val="10"/>
        <color indexed="9"/>
        <rFont val="Verdana"/>
      </rPr>
      <t>Granite</t>
    </r>
  </si>
  <si>
    <r>
      <rPr>
        <b val="1"/>
        <u val="single"/>
        <sz val="8"/>
        <color rgb="ff0000ff"/>
        <rFont val="Verdana"/>
      </rPr>
      <t>Granite</t>
    </r>
  </si>
  <si>
    <r>
      <rPr>
        <u val="single"/>
        <sz val="10"/>
        <color indexed="8"/>
        <rFont val="Verdana"/>
      </rPr>
      <t>Granite Kaiju 1-3 Roof Slopers</t>
    </r>
  </si>
  <si>
    <t>KX022</t>
  </si>
  <si>
    <r>
      <rPr>
        <u val="single"/>
        <sz val="10"/>
        <color indexed="8"/>
        <rFont val="Verdana"/>
      </rPr>
      <t>Granite Kaiju 4-6 - Huecos</t>
    </r>
  </si>
  <si>
    <t>KX060</t>
  </si>
  <si>
    <r>
      <rPr>
        <u val="single"/>
        <sz val="10"/>
        <color indexed="8"/>
        <rFont val="Verdana"/>
      </rPr>
      <t>Granite 2XL Set 1 - Super Jugs</t>
    </r>
  </si>
  <si>
    <t>KX019</t>
  </si>
  <si>
    <r>
      <rPr>
        <u val="single"/>
        <sz val="10"/>
        <color indexed="8"/>
        <rFont val="Verdana"/>
      </rPr>
      <t>Granite 2XL Set 2 - Huecos</t>
    </r>
  </si>
  <si>
    <t>KX063</t>
  </si>
  <si>
    <r>
      <rPr>
        <u val="single"/>
        <sz val="10"/>
        <color indexed="8"/>
        <rFont val="Verdana"/>
      </rPr>
      <t>Granite Teagan 2XL Set 1 - Mixed Set</t>
    </r>
  </si>
  <si>
    <t>KX021</t>
  </si>
  <si>
    <r>
      <rPr>
        <u val="single"/>
        <sz val="10"/>
        <color indexed="8"/>
        <rFont val="Verdana"/>
      </rPr>
      <t>Granite XL 1 - Over Jugs</t>
    </r>
  </si>
  <si>
    <t>KX058</t>
  </si>
  <si>
    <r>
      <rPr>
        <u val="single"/>
        <sz val="10"/>
        <color indexed="8"/>
        <rFont val="Verdana"/>
      </rPr>
      <t>Granite XL 2 - Over Jugs</t>
    </r>
  </si>
  <si>
    <t>KX067</t>
  </si>
  <si>
    <r>
      <rPr>
        <u val="single"/>
        <sz val="10"/>
        <color indexed="8"/>
        <rFont val="Verdana"/>
      </rPr>
      <t>Granite Teagan XL Set 1 - Pinches</t>
    </r>
  </si>
  <si>
    <t>KX020</t>
  </si>
  <si>
    <t>Granite Medium 10 - Jugs</t>
  </si>
  <si>
    <t>KX157</t>
  </si>
  <si>
    <t>Granite Medium 11 - Jugs</t>
  </si>
  <si>
    <t>KX159</t>
  </si>
  <si>
    <r>
      <rPr>
        <u val="single"/>
        <sz val="10"/>
        <color indexed="8"/>
        <rFont val="Verdana"/>
      </rPr>
      <t>Keith Dickey Stella Granite Large 1 - Puffy Junction Balls</t>
    </r>
  </si>
  <si>
    <t>KXKD002</t>
  </si>
  <si>
    <r>
      <rPr>
        <u val="single"/>
        <sz val="10"/>
        <color indexed="8"/>
        <rFont val="Verdana"/>
      </rPr>
      <t>Granite Mega Jibs Set 1 - Granite Texture Plates</t>
    </r>
  </si>
  <si>
    <t>KX029</t>
  </si>
  <si>
    <t>Granite Mega Jibs Set 2 - Granite Plates</t>
  </si>
  <si>
    <t>KX062</t>
  </si>
  <si>
    <r>
      <rPr>
        <u val="single"/>
        <sz val="10"/>
        <color indexed="8"/>
        <rFont val="Verdana"/>
      </rPr>
      <t>Granite Mega Jibs Set 3 - Granite Sloper Plates</t>
    </r>
  </si>
  <si>
    <t>KX069</t>
  </si>
  <si>
    <r>
      <rPr>
        <u val="single"/>
        <sz val="10"/>
        <color indexed="8"/>
        <rFont val="Verdana"/>
      </rPr>
      <t>Granite Jibs Set 1</t>
    </r>
  </si>
  <si>
    <t>KX031</t>
  </si>
  <si>
    <r>
      <rPr>
        <u val="single"/>
        <sz val="10"/>
        <color indexed="9"/>
        <rFont val="Verdana"/>
      </rPr>
      <t>Jeremy Ho - Lo Riders</t>
    </r>
  </si>
  <si>
    <r>
      <rPr>
        <b val="1"/>
        <u val="single"/>
        <sz val="8"/>
        <color rgb="ff0000ff"/>
        <rFont val="Verdana"/>
      </rPr>
      <t>Jeremy Ho - Lo Riders</t>
    </r>
  </si>
  <si>
    <r>
      <rPr>
        <u val="single"/>
        <sz val="10"/>
        <color indexed="8"/>
        <rFont val="Verdana"/>
      </rPr>
      <t>Jeremy Ho Lo Riders Kaiju 1-3 - Crescents</t>
    </r>
  </si>
  <si>
    <t>KXJH001</t>
  </si>
  <si>
    <r>
      <rPr>
        <u val="single"/>
        <sz val="10"/>
        <color indexed="8"/>
        <rFont val="Verdana"/>
      </rPr>
      <t>Jeremy Ho Lo Riders Kaiju 4-6 - Crescents</t>
    </r>
  </si>
  <si>
    <t>KXJH002</t>
  </si>
  <si>
    <r>
      <rPr>
        <u val="single"/>
        <sz val="10"/>
        <color indexed="8"/>
        <rFont val="Verdana"/>
      </rPr>
      <t>Jeremy Ho Lo Riders Kaiju 7-8 - Crescents</t>
    </r>
  </si>
  <si>
    <t>KXJH003</t>
  </si>
  <si>
    <r>
      <rPr>
        <u val="single"/>
        <sz val="10"/>
        <color indexed="8"/>
        <rFont val="Verdana"/>
      </rPr>
      <t>Jeremy Ho Lo Riders XL 1 - Crescents</t>
    </r>
  </si>
  <si>
    <t>KXJH004</t>
  </si>
  <si>
    <r>
      <rPr>
        <u val="single"/>
        <sz val="10"/>
        <color indexed="8"/>
        <rFont val="Verdana"/>
      </rPr>
      <t>Jeremy Ho Lo Riders XL 2 - Crescents</t>
    </r>
  </si>
  <si>
    <t>KXJH005</t>
  </si>
  <si>
    <r>
      <rPr>
        <u val="single"/>
        <sz val="10"/>
        <color indexed="8"/>
        <rFont val="Verdana"/>
      </rPr>
      <t>Jeremy Ho Lo Riders XL 3 - Pinches</t>
    </r>
  </si>
  <si>
    <t>KXJH006</t>
  </si>
  <si>
    <r>
      <rPr>
        <u val="single"/>
        <sz val="10"/>
        <color indexed="8"/>
        <rFont val="Verdana"/>
      </rPr>
      <t>Jeremy Ho Lo Riders XL 4 - Pinches</t>
    </r>
  </si>
  <si>
    <t>KXJH007</t>
  </si>
  <si>
    <r>
      <rPr>
        <u val="single"/>
        <sz val="10"/>
        <color indexed="8"/>
        <rFont val="Verdana"/>
      </rPr>
      <t>Jeremy Ho Lo Riders Large 1 - Crescents</t>
    </r>
  </si>
  <si>
    <t>KXJH008</t>
  </si>
  <si>
    <r>
      <rPr>
        <u val="single"/>
        <sz val="10"/>
        <color indexed="8"/>
        <rFont val="Verdana"/>
      </rPr>
      <t>Jeremy Ho Lo Riders Large 2 - Crescents</t>
    </r>
  </si>
  <si>
    <t>KXJH009</t>
  </si>
  <si>
    <r>
      <rPr>
        <u val="single"/>
        <sz val="10"/>
        <color indexed="9"/>
        <rFont val="Verdana"/>
      </rPr>
      <t>Peter Juhl - Flo</t>
    </r>
  </si>
  <si>
    <r>
      <rPr>
        <b val="1"/>
        <u val="single"/>
        <sz val="8"/>
        <color rgb="ff0000ff"/>
        <rFont val="Verdana"/>
      </rPr>
      <t>Peter Juhl - Flo</t>
    </r>
  </si>
  <si>
    <r>
      <rPr>
        <u val="single"/>
        <sz val="10"/>
        <color indexed="8"/>
        <rFont val="Verdana"/>
      </rPr>
      <t>Peter Juhl Flo Kaiju 1-3 - Fins</t>
    </r>
  </si>
  <si>
    <t>KXPJ004</t>
  </si>
  <si>
    <r>
      <rPr>
        <u val="single"/>
        <sz val="10"/>
        <color indexed="8"/>
        <rFont val="Verdana"/>
      </rPr>
      <t>Peter Juhl Flo XL Set 1 - Smooth Horns</t>
    </r>
  </si>
  <si>
    <t>KXPJ003</t>
  </si>
  <si>
    <r>
      <rPr>
        <u val="single"/>
        <sz val="10"/>
        <color indexed="8"/>
        <rFont val="Verdana"/>
      </rPr>
      <t>Peter Juhl Flo XS Set 1 - Smooth Horn Feet</t>
    </r>
  </si>
  <si>
    <t>KXPJ006</t>
  </si>
  <si>
    <r>
      <rPr>
        <u val="single"/>
        <sz val="10"/>
        <color indexed="8"/>
        <rFont val="Verdana"/>
      </rPr>
      <t>Peter Juhl Flo XS Set 2 - Slash Feet</t>
    </r>
  </si>
  <si>
    <t>KXPJ007</t>
  </si>
  <si>
    <r>
      <rPr>
        <u val="single"/>
        <sz val="10"/>
        <color indexed="8"/>
        <rFont val="Verdana"/>
      </rPr>
      <t>Peter Juhl Flo XS Set 3 - Cobbles Feet</t>
    </r>
  </si>
  <si>
    <t>KXPJ008</t>
  </si>
  <si>
    <r>
      <rPr>
        <u val="single"/>
        <sz val="10"/>
        <color indexed="8"/>
        <rFont val="Verdana"/>
      </rPr>
      <t>Peter Juhl Flo XS Set 4 - Slopey Disc Feet</t>
    </r>
  </si>
  <si>
    <t>KXPJ009</t>
  </si>
  <si>
    <r>
      <rPr>
        <u val="single"/>
        <sz val="10"/>
        <color indexed="8"/>
        <rFont val="Verdana"/>
      </rPr>
      <t>Peter Juhl Flo Mega Jibs Set 1 - Casper Huecos</t>
    </r>
  </si>
  <si>
    <t>KXPJ001</t>
  </si>
  <si>
    <r>
      <rPr>
        <u val="single"/>
        <sz val="10"/>
        <color indexed="8"/>
        <rFont val="Verdana"/>
      </rPr>
      <t>Peter Juhl Flo Mega Jibs Set 2 - Casper Huecos</t>
    </r>
  </si>
  <si>
    <t>KXPJ002</t>
  </si>
  <si>
    <t>Peter Juhl - Rok</t>
  </si>
  <si>
    <r>
      <rPr>
        <b val="1"/>
        <sz val="8"/>
        <color indexed="9"/>
        <rFont val="Verdana"/>
      </rPr>
      <t>Peter Juhl - Rok</t>
    </r>
  </si>
  <si>
    <r>
      <rPr>
        <u val="single"/>
        <sz val="10"/>
        <color indexed="8"/>
        <rFont val="Verdana"/>
      </rPr>
      <t>Peter Juhl Rok XL Set 1 - Plates</t>
    </r>
  </si>
  <si>
    <t>KXPJ005</t>
  </si>
  <si>
    <t>Peter Juhl - Geo Complex</t>
  </si>
  <si>
    <r>
      <rPr>
        <b val="1"/>
        <sz val="8"/>
        <color indexed="9"/>
        <rFont val="Verdana"/>
      </rPr>
      <t>Peter Juhl - Geo Complex</t>
    </r>
  </si>
  <si>
    <t>Geo Complex Large 1 - Jugs</t>
  </si>
  <si>
    <t>KXPJ011</t>
  </si>
  <si>
    <t>Jimmy Webb - Southern Sandstone Slopers</t>
  </si>
  <si>
    <r>
      <rPr>
        <b val="1"/>
        <sz val="8"/>
        <color indexed="9"/>
        <rFont val="Verdana"/>
      </rPr>
      <t>Jimmy Webb - Southern Sandstone Slopers</t>
    </r>
  </si>
  <si>
    <r>
      <rPr>
        <u val="single"/>
        <sz val="10"/>
        <color indexed="8"/>
        <rFont val="Verdana"/>
      </rPr>
      <t>Jimmy's Southern Sandstone Kaiju 1 - Slots</t>
    </r>
  </si>
  <si>
    <t>KXJW001</t>
  </si>
  <si>
    <r>
      <rPr>
        <u val="single"/>
        <sz val="10"/>
        <color indexed="9"/>
        <rFont val="Verdana"/>
      </rPr>
      <t>Noah</t>
    </r>
  </si>
  <si>
    <r>
      <rPr>
        <b val="1"/>
        <u val="single"/>
        <sz val="8"/>
        <color rgb="ff0000ff"/>
        <rFont val="Verdana"/>
      </rPr>
      <t>Noah</t>
    </r>
  </si>
  <si>
    <r>
      <rPr>
        <u val="single"/>
        <sz val="10"/>
        <color indexed="8"/>
        <rFont val="Verdana"/>
      </rPr>
      <t>Noah Kaiju 1-3 - Huecos</t>
    </r>
  </si>
  <si>
    <t>KX068</t>
  </si>
  <si>
    <r>
      <rPr>
        <u val="single"/>
        <sz val="10"/>
        <color indexed="8"/>
        <rFont val="Verdana"/>
      </rPr>
      <t>Noah 2XL 1 - Rails</t>
    </r>
  </si>
  <si>
    <t>KX034</t>
  </si>
  <si>
    <r>
      <rPr>
        <u val="single"/>
        <sz val="10"/>
        <color indexed="8"/>
        <rFont val="Verdana"/>
      </rPr>
      <t>Noah 2XL 2 - Rails</t>
    </r>
  </si>
  <si>
    <t>KX035</t>
  </si>
  <si>
    <r>
      <rPr>
        <u val="single"/>
        <sz val="10"/>
        <color indexed="8"/>
        <rFont val="Verdana"/>
      </rPr>
      <t>Noah 2XL 3 - Rails</t>
    </r>
  </si>
  <si>
    <t>KX036</t>
  </si>
  <si>
    <r>
      <rPr>
        <u val="single"/>
        <sz val="10"/>
        <color indexed="8"/>
        <rFont val="Verdana"/>
      </rPr>
      <t>Noah 2XL 4 - Slopey Pinches</t>
    </r>
  </si>
  <si>
    <t>KX071</t>
  </si>
  <si>
    <r>
      <rPr>
        <u val="single"/>
        <sz val="10"/>
        <color indexed="8"/>
        <rFont val="Verdana"/>
      </rPr>
      <t>Noah 2XL 5 - Huecos</t>
    </r>
  </si>
  <si>
    <t>KX072</t>
  </si>
  <si>
    <r>
      <rPr>
        <u val="single"/>
        <sz val="10"/>
        <color indexed="8"/>
        <rFont val="Verdana"/>
      </rPr>
      <t>Noah 2XL 6 - Fins</t>
    </r>
  </si>
  <si>
    <t>KX081</t>
  </si>
  <si>
    <r>
      <rPr>
        <u val="single"/>
        <sz val="10"/>
        <color indexed="8"/>
        <rFont val="Verdana"/>
      </rPr>
      <t>Noah XL 1 - Rails</t>
    </r>
  </si>
  <si>
    <t>KX037</t>
  </si>
  <si>
    <r>
      <rPr>
        <u val="single"/>
        <sz val="10"/>
        <color indexed="8"/>
        <rFont val="Verdana"/>
      </rPr>
      <t>Noah XL 2 - Rails</t>
    </r>
  </si>
  <si>
    <t>KX038</t>
  </si>
  <si>
    <r>
      <rPr>
        <u val="single"/>
        <sz val="10"/>
        <color indexed="8"/>
        <rFont val="Verdana"/>
      </rPr>
      <t>Noah XL 3 - Rails</t>
    </r>
  </si>
  <si>
    <t>KX039</t>
  </si>
  <si>
    <r>
      <rPr>
        <u val="single"/>
        <sz val="10"/>
        <color indexed="8"/>
        <rFont val="Verdana"/>
      </rPr>
      <t>Noah XL 4 - Over Jugs</t>
    </r>
  </si>
  <si>
    <t>KX042</t>
  </si>
  <si>
    <r>
      <rPr>
        <u val="single"/>
        <sz val="10"/>
        <color indexed="8"/>
        <rFont val="Verdana"/>
      </rPr>
      <t>Noah XL 5 - Over Jugs</t>
    </r>
  </si>
  <si>
    <t>KX043</t>
  </si>
  <si>
    <r>
      <rPr>
        <u val="single"/>
        <sz val="10"/>
        <color indexed="8"/>
        <rFont val="Verdana"/>
      </rPr>
      <t>Noah XL 6 - Over Jugs</t>
    </r>
  </si>
  <si>
    <t>KX046</t>
  </si>
  <si>
    <r>
      <rPr>
        <u val="single"/>
        <sz val="10"/>
        <color indexed="8"/>
        <rFont val="Verdana"/>
      </rPr>
      <t>Noah XL 7 - Over Jugs</t>
    </r>
  </si>
  <si>
    <t>KX047</t>
  </si>
  <si>
    <r>
      <rPr>
        <u val="single"/>
        <sz val="10"/>
        <color indexed="8"/>
        <rFont val="Verdana"/>
      </rPr>
      <t>Noah XL 9 - Over Jugs</t>
    </r>
  </si>
  <si>
    <t>KX048</t>
  </si>
  <si>
    <r>
      <rPr>
        <u val="single"/>
        <sz val="10"/>
        <color indexed="8"/>
        <rFont val="Verdana"/>
      </rPr>
      <t>Noah XL 10 - Pinches</t>
    </r>
  </si>
  <si>
    <t>KX066</t>
  </si>
  <si>
    <r>
      <rPr>
        <u val="single"/>
        <sz val="10"/>
        <color indexed="8"/>
        <rFont val="Verdana"/>
      </rPr>
      <t>Noah XL 11 - Slopey Pinches</t>
    </r>
  </si>
  <si>
    <t>KX128</t>
  </si>
  <si>
    <r>
      <rPr>
        <u val="single"/>
        <sz val="10"/>
        <color indexed="8"/>
        <rFont val="Verdana"/>
      </rPr>
      <t>Noah XL 12 - Pinches</t>
    </r>
  </si>
  <si>
    <t>KX129</t>
  </si>
  <si>
    <r>
      <rPr>
        <u val="single"/>
        <sz val="10"/>
        <color indexed="8"/>
        <rFont val="Verdana"/>
      </rPr>
      <t>Noah Large 1 - Rails</t>
    </r>
  </si>
  <si>
    <t>KX040</t>
  </si>
  <si>
    <r>
      <rPr>
        <u val="single"/>
        <sz val="10"/>
        <color indexed="8"/>
        <rFont val="Verdana"/>
      </rPr>
      <t>Noah Large 2 - Rails</t>
    </r>
  </si>
  <si>
    <t>KX041</t>
  </si>
  <si>
    <t>Noah Large 3 - Jugs</t>
  </si>
  <si>
    <t>KX116</t>
  </si>
  <si>
    <r>
      <rPr>
        <u val="single"/>
        <sz val="10"/>
        <color indexed="8"/>
        <rFont val="Verdana"/>
      </rPr>
      <t>Noah Large 4 - Pinches</t>
    </r>
  </si>
  <si>
    <t>KX127</t>
  </si>
  <si>
    <t>Noah Large 5 - Jugs</t>
  </si>
  <si>
    <t>KX168</t>
  </si>
  <si>
    <r>
      <rPr>
        <u val="single"/>
        <sz val="10"/>
        <color indexed="8"/>
        <rFont val="Verdana"/>
      </rPr>
      <t>Noah Large 6 - Jugs</t>
    </r>
  </si>
  <si>
    <t>KX175</t>
  </si>
  <si>
    <r>
      <rPr>
        <u val="single"/>
        <sz val="10"/>
        <color indexed="8"/>
        <rFont val="Verdana"/>
      </rPr>
      <t>Noah Medium 1 - Incut Edges</t>
    </r>
  </si>
  <si>
    <t>KX052</t>
  </si>
  <si>
    <t>Noah Medium 2 - Jugs</t>
  </si>
  <si>
    <t>KX117</t>
  </si>
  <si>
    <r>
      <rPr>
        <u val="single"/>
        <sz val="10"/>
        <color indexed="8"/>
        <rFont val="Verdana"/>
      </rPr>
      <t>Noah Medium 3 - Jugs</t>
    </r>
  </si>
  <si>
    <t>KX119</t>
  </si>
  <si>
    <t>Noah Medium 4 - Jugs</t>
  </si>
  <si>
    <t>KX155</t>
  </si>
  <si>
    <r>
      <rPr>
        <u val="single"/>
        <sz val="10"/>
        <color indexed="8"/>
        <rFont val="Verdana"/>
      </rPr>
      <t>Noah Small 1 - Incut Ears</t>
    </r>
  </si>
  <si>
    <t>KX053</t>
  </si>
  <si>
    <r>
      <rPr>
        <u val="single"/>
        <sz val="10"/>
        <color indexed="8"/>
        <rFont val="Verdana"/>
      </rPr>
      <t>Noah Small 2 - Incut Ears</t>
    </r>
  </si>
  <si>
    <t>KX055</t>
  </si>
  <si>
    <r>
      <rPr>
        <u val="single"/>
        <sz val="10"/>
        <color indexed="8"/>
        <rFont val="Verdana"/>
      </rPr>
      <t>Noah Small 3 - Incut Ears</t>
    </r>
  </si>
  <si>
    <t>KX056</t>
  </si>
  <si>
    <r>
      <rPr>
        <u val="single"/>
        <sz val="10"/>
        <color indexed="8"/>
        <rFont val="Verdana"/>
      </rPr>
      <t>Noah Small 4 - Slopey Dishes</t>
    </r>
  </si>
  <si>
    <t>KX057</t>
  </si>
  <si>
    <r>
      <rPr>
        <u val="single"/>
        <sz val="10"/>
        <color indexed="8"/>
        <rFont val="Verdana"/>
      </rPr>
      <t>Noah Small 5 - Incut Ears</t>
    </r>
  </si>
  <si>
    <t>KX145</t>
  </si>
  <si>
    <r>
      <rPr>
        <u val="single"/>
        <sz val="10"/>
        <color indexed="8"/>
        <rFont val="Verdana"/>
      </rPr>
      <t>Noah Small 6 - Incut Ears</t>
    </r>
  </si>
  <si>
    <t>KX146</t>
  </si>
  <si>
    <r>
      <rPr>
        <u val="single"/>
        <sz val="10"/>
        <color indexed="8"/>
        <rFont val="Verdana"/>
      </rPr>
      <t>Noah Small 7 - Incut Ears</t>
    </r>
  </si>
  <si>
    <t>KX147</t>
  </si>
  <si>
    <t>Noah Small 8 - Incuts</t>
  </si>
  <si>
    <t>KX163</t>
  </si>
  <si>
    <t>Noah Small 9 - Incuts and Mini Jugs</t>
  </si>
  <si>
    <t>KX164</t>
  </si>
  <si>
    <t>Noah Small 10 - Incuts</t>
  </si>
  <si>
    <t>KX172</t>
  </si>
  <si>
    <r>
      <rPr>
        <u val="single"/>
        <sz val="10"/>
        <color indexed="8"/>
        <rFont val="Verdana"/>
      </rPr>
      <t xml:space="preserve">	Noah XS 5 - Small Incut Ears</t>
    </r>
  </si>
  <si>
    <t>KX140</t>
  </si>
  <si>
    <r>
      <rPr>
        <u val="single"/>
        <sz val="10"/>
        <color indexed="8"/>
        <rFont val="Verdana"/>
      </rPr>
      <t xml:space="preserve">	Noah XS 6 - Small Incut Ears</t>
    </r>
  </si>
  <si>
    <t>KX141</t>
  </si>
  <si>
    <t>Noah XS 7 - Small Ears</t>
  </si>
  <si>
    <t>KX144</t>
  </si>
  <si>
    <r>
      <rPr>
        <u val="single"/>
        <sz val="10"/>
        <color indexed="9"/>
        <rFont val="Verdana"/>
      </rPr>
      <t>Winter</t>
    </r>
  </si>
  <si>
    <r>
      <rPr>
        <b val="1"/>
        <u val="single"/>
        <sz val="8"/>
        <color rgb="ff0000ff"/>
        <rFont val="Verdana"/>
      </rPr>
      <t>Winter</t>
    </r>
  </si>
  <si>
    <r>
      <rPr>
        <u val="single"/>
        <sz val="10"/>
        <color indexed="8"/>
        <rFont val="Verdana"/>
      </rPr>
      <t>Winter Kaiju 1-4 - Huecos</t>
    </r>
  </si>
  <si>
    <t>KX073</t>
  </si>
  <si>
    <r>
      <rPr>
        <u val="single"/>
        <sz val="10"/>
        <color indexed="8"/>
        <rFont val="Verdana"/>
      </rPr>
      <t>Winter 2XL 1 Kit - 60/30 Degree Jugs and Stacks</t>
    </r>
  </si>
  <si>
    <t>KX101 (Kit)</t>
  </si>
  <si>
    <r>
      <rPr>
        <u val="single"/>
        <sz val="10"/>
        <color indexed="8"/>
        <rFont val="Verdana"/>
      </rPr>
      <t>Winter 2XL 1 - 60/30 Degree Jugs</t>
    </r>
  </si>
  <si>
    <t>KX101-1</t>
  </si>
  <si>
    <r>
      <rPr>
        <u val="single"/>
        <sz val="10"/>
        <color indexed="8"/>
        <rFont val="Verdana"/>
      </rPr>
      <t>Winter 2XL 1 - 60/30 Degree Stacks</t>
    </r>
  </si>
  <si>
    <t>KX101-2</t>
  </si>
  <si>
    <r>
      <rPr>
        <u val="single"/>
        <sz val="10"/>
        <color indexed="8"/>
        <rFont val="Verdana"/>
      </rPr>
      <t>Winter XL 1 - 90 Degree Stacks</t>
    </r>
  </si>
  <si>
    <t>KX098</t>
  </si>
  <si>
    <r>
      <rPr>
        <u val="single"/>
        <sz val="10"/>
        <color indexed="8"/>
        <rFont val="Verdana"/>
      </rPr>
      <t>Winter XL 2 - 60/30 Degree Stacks</t>
    </r>
  </si>
  <si>
    <t>KX100</t>
  </si>
  <si>
    <r>
      <rPr>
        <u val="single"/>
        <sz val="10"/>
        <color indexed="8"/>
        <rFont val="Verdana"/>
      </rPr>
      <t>Winter Large 1 - 60/30 Degree Stacks</t>
    </r>
  </si>
  <si>
    <t>KX099</t>
  </si>
  <si>
    <r>
      <rPr>
        <u val="single"/>
        <sz val="10"/>
        <color indexed="8"/>
        <rFont val="Verdana"/>
      </rPr>
      <t>Winter Large 2 - 90 Degree Stacks</t>
    </r>
  </si>
  <si>
    <t>KX135</t>
  </si>
  <si>
    <r>
      <rPr>
        <u val="single"/>
        <sz val="10"/>
        <color indexed="8"/>
        <rFont val="Verdana"/>
      </rPr>
      <t>Winter Large 3 - Slopey Stacks</t>
    </r>
  </si>
  <si>
    <t>KX136</t>
  </si>
  <si>
    <r>
      <rPr>
        <u val="single"/>
        <sz val="10"/>
        <color indexed="8"/>
        <rFont val="Verdana"/>
      </rPr>
      <t>Winter Large 4 - Slopier Stacks</t>
    </r>
  </si>
  <si>
    <t>KX137</t>
  </si>
  <si>
    <r>
      <rPr>
        <u val="single"/>
        <sz val="10"/>
        <color indexed="8"/>
        <rFont val="Verdana"/>
      </rPr>
      <t>Winter Medium 1 Kit - 60/30 Degree Incuts and Stacks</t>
    </r>
  </si>
  <si>
    <t>KX102 (Kit)</t>
  </si>
  <si>
    <r>
      <rPr>
        <u val="single"/>
        <sz val="10"/>
        <color indexed="8"/>
        <rFont val="Verdana"/>
      </rPr>
      <t>Winter Medium 1 - 60/30 Degree Incuts</t>
    </r>
  </si>
  <si>
    <t>KX102-1</t>
  </si>
  <si>
    <r>
      <rPr>
        <u val="single"/>
        <sz val="10"/>
        <color indexed="8"/>
        <rFont val="Verdana"/>
      </rPr>
      <t>Winter Medium 1 - 60/30 Degree Stacks</t>
    </r>
  </si>
  <si>
    <t>KX102-2</t>
  </si>
  <si>
    <r>
      <rPr>
        <u val="single"/>
        <sz val="10"/>
        <color indexed="8"/>
        <rFont val="Verdana"/>
      </rPr>
      <t>Winter Medium 2 - Jugs</t>
    </r>
  </si>
  <si>
    <t>KX118</t>
  </si>
  <si>
    <t>Winter Medium 3 - Jugs</t>
  </si>
  <si>
    <t>KX160</t>
  </si>
  <si>
    <t>Winter Small 10 - Jugs</t>
  </si>
  <si>
    <t>KX148</t>
  </si>
  <si>
    <r>
      <rPr>
        <u val="single"/>
        <sz val="10"/>
        <color indexed="9"/>
        <rFont val="Verdana"/>
      </rPr>
      <t>Smooth Tufa System</t>
    </r>
  </si>
  <si>
    <r>
      <rPr>
        <b val="1"/>
        <u val="single"/>
        <sz val="8"/>
        <color rgb="ff0000ff"/>
        <rFont val="Verdana"/>
      </rPr>
      <t>Smooth Tufa System</t>
    </r>
  </si>
  <si>
    <t>Smooth Tufas - Centers  (2-4 connection points)</t>
  </si>
  <si>
    <r>
      <rPr>
        <b val="1"/>
        <sz val="8"/>
        <color indexed="9"/>
        <rFont val="Verdana"/>
      </rPr>
      <t>Smooth Tufas - Centers  (2-4 connection points)</t>
    </r>
  </si>
  <si>
    <r>
      <rPr>
        <u val="single"/>
        <sz val="10"/>
        <color indexed="8"/>
        <rFont val="Verdana"/>
      </rPr>
      <t>Smooth Tufa - Center - Slopey</t>
    </r>
  </si>
  <si>
    <t>KXST001</t>
  </si>
  <si>
    <r>
      <rPr>
        <u val="single"/>
        <sz val="10"/>
        <color indexed="8"/>
        <rFont val="Verdana"/>
      </rPr>
      <t>Smooth Tufa - Center - Y Slopey</t>
    </r>
  </si>
  <si>
    <t>KXST002</t>
  </si>
  <si>
    <r>
      <rPr>
        <u val="single"/>
        <sz val="10"/>
        <color indexed="8"/>
        <rFont val="Verdana"/>
      </rPr>
      <t>Smooth Tufa - Center - Slopey Y Pinch</t>
    </r>
  </si>
  <si>
    <t>KXST003</t>
  </si>
  <si>
    <t>KXST004</t>
  </si>
  <si>
    <t>KXST005</t>
  </si>
  <si>
    <t>KXST006</t>
  </si>
  <si>
    <t>KXST009</t>
  </si>
  <si>
    <r>
      <rPr>
        <u val="single"/>
        <sz val="10"/>
        <color indexed="8"/>
        <rFont val="Verdana"/>
      </rPr>
      <t>Smooth Tufa - Center - Incut Directional</t>
    </r>
  </si>
  <si>
    <t>KXST010</t>
  </si>
  <si>
    <t>KXST011</t>
  </si>
  <si>
    <r>
      <rPr>
        <u val="single"/>
        <sz val="10"/>
        <color indexed="8"/>
        <rFont val="Verdana"/>
      </rPr>
      <t>Smooth Tufa - Center - Slopey Y Directional</t>
    </r>
  </si>
  <si>
    <t>KXST012</t>
  </si>
  <si>
    <r>
      <rPr>
        <u val="single"/>
        <sz val="10"/>
        <color indexed="8"/>
        <rFont val="Verdana"/>
      </rPr>
      <t>Smooth Tufa - Center - Slopey and Flat Directional</t>
    </r>
  </si>
  <si>
    <t>KXST013</t>
  </si>
  <si>
    <t>KXST014</t>
  </si>
  <si>
    <r>
      <rPr>
        <u val="single"/>
        <sz val="10"/>
        <color indexed="8"/>
        <rFont val="Verdana"/>
      </rPr>
      <t>Smooth Tufa - Center - Big Incut</t>
    </r>
  </si>
  <si>
    <t>KXST023</t>
  </si>
  <si>
    <r>
      <rPr>
        <u val="single"/>
        <sz val="10"/>
        <color indexed="8"/>
        <rFont val="Verdana"/>
      </rPr>
      <t>Smooth Tufa - Center - Slopey Incut Directional</t>
    </r>
  </si>
  <si>
    <t>KXST027</t>
  </si>
  <si>
    <t>KXST028</t>
  </si>
  <si>
    <r>
      <rPr>
        <u val="single"/>
        <sz val="10"/>
        <color indexed="8"/>
        <rFont val="Verdana"/>
      </rPr>
      <t>Smooth Tufa - Center - Slopey Directional</t>
    </r>
  </si>
  <si>
    <t>KXST030</t>
  </si>
  <si>
    <r>
      <rPr>
        <u val="single"/>
        <sz val="10"/>
        <color indexed="8"/>
        <rFont val="Verdana"/>
      </rPr>
      <t>Smooth Tufa - Center - Jug</t>
    </r>
  </si>
  <si>
    <t>KXST033</t>
  </si>
  <si>
    <t>KXST034</t>
  </si>
  <si>
    <r>
      <rPr>
        <u val="single"/>
        <sz val="10"/>
        <color indexed="8"/>
        <rFont val="Verdana"/>
      </rPr>
      <t>Smooth Tufa - Center - Big Flat Y Directional</t>
    </r>
  </si>
  <si>
    <t>KXST037</t>
  </si>
  <si>
    <r>
      <rPr>
        <u val="single"/>
        <sz val="10"/>
        <color indexed="8"/>
        <rFont val="Verdana"/>
      </rPr>
      <t>Smooth Tufa - Center - Slopey Pinch</t>
    </r>
  </si>
  <si>
    <t>KXST038</t>
  </si>
  <si>
    <r>
      <rPr>
        <u val="single"/>
        <sz val="10"/>
        <color indexed="8"/>
        <rFont val="Verdana"/>
      </rPr>
      <t>Smooth Tufa - Center - Slopey Ledge</t>
    </r>
  </si>
  <si>
    <t>KXST048</t>
  </si>
  <si>
    <t>KXST052</t>
  </si>
  <si>
    <r>
      <rPr>
        <u val="single"/>
        <sz val="10"/>
        <color indexed="8"/>
        <rFont val="Verdana"/>
      </rPr>
      <t>Smooth Tufa - Center - Slopey Jug</t>
    </r>
  </si>
  <si>
    <t>KXST053</t>
  </si>
  <si>
    <r>
      <rPr>
        <u val="single"/>
        <sz val="10"/>
        <color indexed="8"/>
        <rFont val="Verdana"/>
      </rPr>
      <t>Smooth Tufa - Center - Slopey Rib Pinch</t>
    </r>
  </si>
  <si>
    <t>KXST059</t>
  </si>
  <si>
    <r>
      <rPr>
        <u val="single"/>
        <sz val="10"/>
        <color indexed="8"/>
        <rFont val="Verdana"/>
      </rPr>
      <t>Smooth Tufa - Center - Pinch</t>
    </r>
  </si>
  <si>
    <t>KXST062</t>
  </si>
  <si>
    <t>KXST063</t>
  </si>
  <si>
    <t>Smooth Tufa - End Features  (1 connection point)</t>
  </si>
  <si>
    <r>
      <rPr>
        <b val="1"/>
        <sz val="8"/>
        <color indexed="9"/>
        <rFont val="Verdana"/>
      </rPr>
      <t>Smooth Tufa - End Features  (1 connection point)</t>
    </r>
  </si>
  <si>
    <r>
      <rPr>
        <u val="single"/>
        <sz val="10"/>
        <color indexed="8"/>
        <rFont val="Verdana"/>
      </rPr>
      <t>Smooth Tufa - End - Incut Pinch</t>
    </r>
  </si>
  <si>
    <t>KXST007</t>
  </si>
  <si>
    <t>KXST008</t>
  </si>
  <si>
    <r>
      <rPr>
        <u val="single"/>
        <sz val="10"/>
        <color indexed="8"/>
        <rFont val="Verdana"/>
      </rPr>
      <t>Smooth Tufa - End - Slopey Incut Hueco</t>
    </r>
  </si>
  <si>
    <t>KXST015</t>
  </si>
  <si>
    <r>
      <rPr>
        <u val="single"/>
        <sz val="10"/>
        <color indexed="8"/>
        <rFont val="Verdana"/>
      </rPr>
      <t>Smooth Tufa - End - Incut C Hueco</t>
    </r>
  </si>
  <si>
    <t>KXST016</t>
  </si>
  <si>
    <r>
      <rPr>
        <u val="single"/>
        <sz val="10"/>
        <color indexed="8"/>
        <rFont val="Verdana"/>
      </rPr>
      <t>Smooth Tufa - End - Flat Directional Hueco</t>
    </r>
  </si>
  <si>
    <t>KXST017</t>
  </si>
  <si>
    <t>KXST018</t>
  </si>
  <si>
    <r>
      <rPr>
        <u val="single"/>
        <sz val="10"/>
        <color indexed="8"/>
        <rFont val="Verdana"/>
      </rPr>
      <t>Smooth Tufa - End - Incut Teagan Knob</t>
    </r>
  </si>
  <si>
    <t>KXST019</t>
  </si>
  <si>
    <t>KXST020</t>
  </si>
  <si>
    <t>Smooth Tufa - End - Teagan Knob</t>
  </si>
  <si>
    <t>KXST021</t>
  </si>
  <si>
    <r>
      <rPr>
        <u val="single"/>
        <sz val="10"/>
        <color indexed="8"/>
        <rFont val="Verdana"/>
      </rPr>
      <t>Smooth Tufa - End - Junction Teagan Knob</t>
    </r>
  </si>
  <si>
    <t>KXST024</t>
  </si>
  <si>
    <r>
      <rPr>
        <u val="single"/>
        <sz val="10"/>
        <color indexed="8"/>
        <rFont val="Verdana"/>
      </rPr>
      <t>Smooth Tufa - End - Big Ball</t>
    </r>
  </si>
  <si>
    <t>KXST025</t>
  </si>
  <si>
    <t>KXST029</t>
  </si>
  <si>
    <r>
      <rPr>
        <u val="single"/>
        <sz val="10"/>
        <color indexed="8"/>
        <rFont val="Verdana"/>
      </rPr>
      <t>Smooth Tufa - End - Slopey Incut Directional</t>
    </r>
  </si>
  <si>
    <t>KXST031</t>
  </si>
  <si>
    <r>
      <rPr>
        <u val="single"/>
        <sz val="10"/>
        <color indexed="8"/>
        <rFont val="Verdana"/>
      </rPr>
      <t>Smooth Tufa - End - Incut Directional Hueco</t>
    </r>
  </si>
  <si>
    <t>KXST032</t>
  </si>
  <si>
    <r>
      <rPr>
        <u val="single"/>
        <sz val="10"/>
        <color indexed="8"/>
        <rFont val="Verdana"/>
      </rPr>
      <t>Smooth Tufa - End - Ball Jug</t>
    </r>
  </si>
  <si>
    <t>KXST035</t>
  </si>
  <si>
    <r>
      <rPr>
        <u val="single"/>
        <sz val="10"/>
        <color indexed="8"/>
        <rFont val="Verdana"/>
      </rPr>
      <t>Smooth Tufa - End - Rounded Horn Jug</t>
    </r>
  </si>
  <si>
    <t>KXST036</t>
  </si>
  <si>
    <r>
      <rPr>
        <u val="single"/>
        <sz val="10"/>
        <color indexed="8"/>
        <rFont val="Verdana"/>
      </rPr>
      <t>Smooth Tufa - End - Slopey Pinch</t>
    </r>
  </si>
  <si>
    <t>KXST039</t>
  </si>
  <si>
    <r>
      <rPr>
        <u val="single"/>
        <sz val="10"/>
        <color indexed="8"/>
        <rFont val="Verdana"/>
      </rPr>
      <t>Smooth Tufa - End - Slopey Directional Hueco</t>
    </r>
  </si>
  <si>
    <t>KXST047</t>
  </si>
  <si>
    <t>Smooth Tufa - End - Slopey Directional Hueco</t>
  </si>
  <si>
    <t>KXST050</t>
  </si>
  <si>
    <t>KXST051</t>
  </si>
  <si>
    <r>
      <rPr>
        <u val="single"/>
        <sz val="10"/>
        <color indexed="8"/>
        <rFont val="Verdana"/>
      </rPr>
      <t>Smooth Tufa - End - Slopey Incut Fin</t>
    </r>
  </si>
  <si>
    <t>KXST054</t>
  </si>
  <si>
    <t>KXST055</t>
  </si>
  <si>
    <t>KXST056</t>
  </si>
  <si>
    <r>
      <rPr>
        <u val="single"/>
        <sz val="10"/>
        <color indexed="8"/>
        <rFont val="Verdana"/>
      </rPr>
      <t>Smooth Tufa - End - Rounded Ball Sloper</t>
    </r>
  </si>
  <si>
    <t>KXST058</t>
  </si>
  <si>
    <t>KXST060</t>
  </si>
  <si>
    <t>KXST061</t>
  </si>
  <si>
    <t>Smooth Tufas - End Caps and Angled Spacers  (1-2 connection points)</t>
  </si>
  <si>
    <r>
      <rPr>
        <b val="1"/>
        <sz val="8"/>
        <color indexed="9"/>
        <rFont val="Verdana"/>
      </rPr>
      <t>Smooth Tufas - End Caps and Angled Spacers  (1-2 connection points)</t>
    </r>
  </si>
  <si>
    <r>
      <rPr>
        <u val="single"/>
        <sz val="10"/>
        <color indexed="8"/>
        <rFont val="Verdana"/>
      </rPr>
      <t>Smooth Tufa - Angled Spacers - Set 1</t>
    </r>
  </si>
  <si>
    <t>KXST045</t>
  </si>
  <si>
    <r>
      <rPr>
        <u val="single"/>
        <sz val="10"/>
        <color indexed="8"/>
        <rFont val="Verdana"/>
      </rPr>
      <t>Smooth Tufa - End Cap - Teagan Knobs</t>
    </r>
  </si>
  <si>
    <t>KXST040</t>
  </si>
  <si>
    <r>
      <rPr>
        <u val="single"/>
        <sz val="10"/>
        <color indexed="8"/>
        <rFont val="Verdana"/>
      </rPr>
      <t>Smooth Tufa - End Cap - Irregular Badges</t>
    </r>
  </si>
  <si>
    <t>KXST041</t>
  </si>
  <si>
    <r>
      <rPr>
        <u val="single"/>
        <sz val="10"/>
        <color indexed="8"/>
        <rFont val="Verdana"/>
      </rPr>
      <t>Smooth Tufa - End Cap - Pointy Badges</t>
    </r>
  </si>
  <si>
    <t>KXST042</t>
  </si>
  <si>
    <r>
      <rPr>
        <u val="single"/>
        <sz val="10"/>
        <color indexed="8"/>
        <rFont val="Verdana"/>
      </rPr>
      <t>Smooth Tufa - End Cap - Badgy Badges</t>
    </r>
  </si>
  <si>
    <t>KXST043</t>
  </si>
  <si>
    <r>
      <rPr>
        <u val="single"/>
        <sz val="10"/>
        <color indexed="8"/>
        <rFont val="Verdana"/>
      </rPr>
      <t>Smooth Tufa - End Cap</t>
    </r>
  </si>
  <si>
    <t>KXST044</t>
  </si>
  <si>
    <r>
      <rPr>
        <u val="single"/>
        <sz val="10"/>
        <color indexed="8"/>
        <rFont val="Verdana"/>
      </rPr>
      <t>Smooth Tufa - End Cap - Cut Offs</t>
    </r>
  </si>
  <si>
    <t>KXST046</t>
  </si>
  <si>
    <r>
      <rPr>
        <u val="single"/>
        <sz val="10"/>
        <color indexed="8"/>
        <rFont val="Verdana"/>
      </rPr>
      <t>Smooth Tufa - Center - Junctions</t>
    </r>
  </si>
  <si>
    <t>KXST049</t>
  </si>
  <si>
    <r>
      <rPr>
        <u val="single"/>
        <sz val="10"/>
        <color indexed="8"/>
        <rFont val="Verdana"/>
      </rPr>
      <t>Smooth Tufa - End - Center - Junctions Reduced</t>
    </r>
  </si>
  <si>
    <t>KXST049 R</t>
  </si>
  <si>
    <t>Smooth Tufas - Companions (0 connection points)</t>
  </si>
  <si>
    <r>
      <rPr>
        <b val="1"/>
        <sz val="8"/>
        <color indexed="9"/>
        <rFont val="Verdana"/>
      </rPr>
      <t>Smooth Tufas - Companions (0 connection points)</t>
    </r>
  </si>
  <si>
    <r>
      <rPr>
        <u val="single"/>
        <sz val="10"/>
        <color indexed="8"/>
        <rFont val="Verdana"/>
      </rPr>
      <t>Smooth Tufa - Companion - Incut Teagan Knob</t>
    </r>
  </si>
  <si>
    <t>KXST022</t>
  </si>
  <si>
    <r>
      <rPr>
        <u val="single"/>
        <sz val="10"/>
        <color indexed="8"/>
        <rFont val="Verdana"/>
      </rPr>
      <t>Smooth Tufa - Companion - Puffy Jug</t>
    </r>
  </si>
  <si>
    <t>KXST066</t>
  </si>
  <si>
    <r>
      <rPr>
        <u val="single"/>
        <sz val="10"/>
        <color indexed="9"/>
        <rFont val="Verdana"/>
      </rPr>
      <t>Walltopia</t>
    </r>
  </si>
  <si>
    <t>Kilter Fiberglass Produced at Walltopia, shipped everywhere</t>
  </si>
  <si>
    <t>Traffic Red (SEE COVER PAGE)</t>
  </si>
  <si>
    <t>Fluoro Orange 14-11 (SEE COVER PAGE)</t>
  </si>
  <si>
    <t>Yellow 15-12 (MATCH)</t>
  </si>
  <si>
    <t>Green 16-16 (MATCH)</t>
  </si>
  <si>
    <t>Sky Blue (SEE COVER PAGE)</t>
  </si>
  <si>
    <t>Purple 07-13 (MATCH)</t>
  </si>
  <si>
    <t>Fluoro/Test Pink (SEE COVER PAGE)</t>
  </si>
  <si>
    <t>Black 18-01 (MATCH)</t>
  </si>
  <si>
    <t>Other Colors SEE CHART</t>
  </si>
  <si>
    <r>
      <rPr>
        <u val="single"/>
        <sz val="10"/>
        <color indexed="8"/>
        <rFont val="Verdana"/>
      </rPr>
      <t>Fiberglass Kit 1 - Noah Kaiju 1-2 - Big Rail Pinches</t>
    </r>
  </si>
  <si>
    <t>Walltopia</t>
  </si>
  <si>
    <t>KWF001 (Kit)</t>
  </si>
  <si>
    <r>
      <rPr>
        <u val="single"/>
        <sz val="10"/>
        <color indexed="8"/>
        <rFont val="Verdana"/>
      </rPr>
      <t>Noah Fiberglass Kaiju 1 - Big Rail Pinch</t>
    </r>
  </si>
  <si>
    <t>KWF001-1</t>
  </si>
  <si>
    <r>
      <rPr>
        <u val="single"/>
        <sz val="10"/>
        <color indexed="8"/>
        <rFont val="Verdana"/>
      </rPr>
      <t>Noah Fiberglass Kaiju 2 - Big Rail Pinch</t>
    </r>
  </si>
  <si>
    <t>KWF001-2</t>
  </si>
  <si>
    <r>
      <rPr>
        <u val="single"/>
        <sz val="10"/>
        <color indexed="8"/>
        <rFont val="Verdana"/>
      </rPr>
      <t>Fiberglass Kit 3 - Noah XL 1-5 - Big Edges</t>
    </r>
  </si>
  <si>
    <t>KWF003</t>
  </si>
  <si>
    <r>
      <rPr>
        <u val="single"/>
        <sz val="10"/>
        <color indexed="8"/>
        <rFont val="Verdana"/>
      </rPr>
      <t>Fiberglass Kit 7 - Noah Kaiju 3-4 - Big Scoops</t>
    </r>
  </si>
  <si>
    <t>KWF007</t>
  </si>
  <si>
    <r>
      <rPr>
        <u val="single"/>
        <sz val="10"/>
        <color indexed="8"/>
        <rFont val="Verdana"/>
      </rPr>
      <t>Fiberglass Kit 15 - Noah Kaiju 5, 2XL 6, &amp; XL 6 - Raised Plate Slopers</t>
    </r>
  </si>
  <si>
    <t>KWF015</t>
  </si>
  <si>
    <r>
      <rPr>
        <u val="single"/>
        <sz val="10"/>
        <color indexed="8"/>
        <rFont val="Verdana"/>
      </rPr>
      <t>Fiberglass Kit 16 - Noah Daikaiju 1 &amp; Kaiju 6 - Incut Raised Rails</t>
    </r>
  </si>
  <si>
    <t>KWF016</t>
  </si>
  <si>
    <r>
      <rPr>
        <u val="single"/>
        <sz val="10"/>
        <color indexed="8"/>
        <rFont val="Verdana"/>
      </rPr>
      <t>Noah Fiberglass Kaiju 8 - 90 Degree Rounded Ledge</t>
    </r>
  </si>
  <si>
    <t>KWF018-2</t>
  </si>
  <si>
    <r>
      <rPr>
        <u val="single"/>
        <sz val="10"/>
        <color indexed="8"/>
        <rFont val="Verdana"/>
      </rPr>
      <t>Fiberglass Kit 26 - Noah Kaiju 9 &amp; 2XL 7 - 30/60 Degree Complex Rounded Ledges</t>
    </r>
  </si>
  <si>
    <t>KWF026</t>
  </si>
  <si>
    <r>
      <rPr>
        <u val="single"/>
        <sz val="10"/>
        <color indexed="8"/>
        <rFont val="Verdana"/>
      </rPr>
      <t>Fiberglass Kit 29 - Noah Kaiju 13 &amp; 2XL 9 - 30/60 Degree Complex Rounded Ledges</t>
    </r>
  </si>
  <si>
    <t>KWF029</t>
  </si>
  <si>
    <r>
      <rPr>
        <u val="single"/>
        <sz val="10"/>
        <color indexed="8"/>
        <rFont val="Verdana"/>
      </rPr>
      <t>Noah Fiberglass Daikaiju 2 - Fat Lip Rounded Dish</t>
    </r>
  </si>
  <si>
    <t>KWF036</t>
  </si>
  <si>
    <r>
      <rPr>
        <u val="single"/>
        <sz val="10"/>
        <color indexed="8"/>
        <rFont val="Verdana"/>
      </rPr>
      <t>Fiberglass Kit 5 - Wingate Sandstone Kaiju 1-2 - Slopey Crescent Ledges</t>
    </r>
  </si>
  <si>
    <t>KWF005</t>
  </si>
  <si>
    <r>
      <rPr>
        <u val="single"/>
        <sz val="10"/>
        <color indexed="8"/>
        <rFont val="Verdana"/>
      </rPr>
      <t>Fiberglass Kit 8 - Wingate Sandstone 2XL 1-3 &amp; L1 - Flat to Slopey Ledges</t>
    </r>
  </si>
  <si>
    <t>KWF008</t>
  </si>
  <si>
    <r>
      <rPr>
        <u val="single"/>
        <sz val="10"/>
        <color indexed="8"/>
        <rFont val="Verdana"/>
      </rPr>
      <t>Fiberglass Kit 12 - Wingate Sandstone Kaiju 5 &amp; XL 4-6 - Pinches</t>
    </r>
  </si>
  <si>
    <t>KWF012</t>
  </si>
  <si>
    <r>
      <rPr>
        <u val="single"/>
        <sz val="10"/>
        <color indexed="8"/>
        <rFont val="Verdana"/>
      </rPr>
      <t>Fiberglass Kit 31 - Wingate Sandstone Kaiju 6-7 - Slopey Crescent Ledges</t>
    </r>
  </si>
  <si>
    <t>KWF031</t>
  </si>
  <si>
    <r>
      <rPr>
        <u val="single"/>
        <sz val="10"/>
        <color indexed="8"/>
        <rFont val="Verdana"/>
      </rPr>
      <t>Fiberglass Kit 32 - Wingate Sandstone Kaiju 8-9 - Flat Ledges</t>
    </r>
  </si>
  <si>
    <t>KWF032</t>
  </si>
  <si>
    <r>
      <rPr>
        <u val="single"/>
        <sz val="10"/>
        <color indexed="8"/>
        <rFont val="Verdana"/>
      </rPr>
      <t>Fiberglass Kit 34 - Wingate Sandstone XL 7-10, L2-4 - Slopey Crescent Ledges</t>
    </r>
  </si>
  <si>
    <t>KWF034</t>
  </si>
  <si>
    <r>
      <rPr>
        <u val="single"/>
        <sz val="10"/>
        <color indexed="8"/>
        <rFont val="Verdana"/>
      </rPr>
      <t>Fiberglass Kit 38 - Wingate Sandstone 2XL 1-3 - Slopey Pinches</t>
    </r>
  </si>
  <si>
    <t>KWF038</t>
  </si>
  <si>
    <r>
      <rPr>
        <u val="single"/>
        <sz val="10"/>
        <color indexed="8"/>
        <rFont val="Verdana"/>
      </rPr>
      <t>Fiberglass Kit 45 - Wingate Sandstone Kaiju 12 &amp; 2XL 4 - Crescent Sloper</t>
    </r>
  </si>
  <si>
    <t>KWF045</t>
  </si>
  <si>
    <r>
      <rPr>
        <u val="single"/>
        <sz val="10"/>
        <color indexed="8"/>
        <rFont val="Verdana"/>
      </rPr>
      <t>Flo Fiberglass Daikaiju 1 - Mega Casper Hueco</t>
    </r>
  </si>
  <si>
    <t>KWF013</t>
  </si>
  <si>
    <r>
      <rPr>
        <u val="single"/>
        <sz val="10"/>
        <color indexed="8"/>
        <rFont val="Verdana"/>
      </rPr>
      <t>Fiberglass Kit 2 - Winter XL 1-5 - Pinches</t>
    </r>
  </si>
  <si>
    <t>KWF002</t>
  </si>
  <si>
    <r>
      <rPr>
        <u val="single"/>
        <sz val="10"/>
        <color indexed="8"/>
        <rFont val="Verdana"/>
      </rPr>
      <t>Fiberglass Kit 20 - Winter 2XL 8-9 - 10/80 Complex Rounded Ledges</t>
    </r>
  </si>
  <si>
    <t>KWF020</t>
  </si>
  <si>
    <r>
      <rPr>
        <u val="single"/>
        <sz val="10"/>
        <color indexed="8"/>
        <rFont val="Verdana"/>
      </rPr>
      <t>Fiberglass Kit 22 - Winter Kaiju 1-2 &amp; 2XL 10-11 - 20/70 Degree Complex Rounded Ledges</t>
    </r>
  </si>
  <si>
    <t>KWF022</t>
  </si>
  <si>
    <t>Hold Weight:</t>
  </si>
  <si>
    <t>Totals:</t>
  </si>
  <si>
    <t>Total Grips:</t>
  </si>
  <si>
    <t>ARAGON</t>
  </si>
  <si>
    <t>RETAIL HOLD COST:</t>
  </si>
  <si>
    <t>Discount</t>
  </si>
  <si>
    <t>DISCOUNTED HOLD COST:</t>
  </si>
  <si>
    <t>Hardware Total:</t>
  </si>
  <si>
    <t>UV Protectant</t>
  </si>
  <si>
    <t>Shirts Total</t>
  </si>
  <si>
    <t>PRODUCT TOTAL:</t>
  </si>
  <si>
    <t>Sales Tax?</t>
  </si>
  <si>
    <t>Manufacturer Handling Fee (based on order size):</t>
  </si>
  <si>
    <t>Shipping (We will calculate and return a quote on this):</t>
  </si>
  <si>
    <t>Retail Value:</t>
  </si>
  <si>
    <t>ORDER TOTAL:</t>
  </si>
  <si>
    <t>Discount Value:</t>
  </si>
  <si>
    <t>Payment:</t>
  </si>
  <si>
    <t>Sets:</t>
  </si>
  <si>
    <t>Holds:</t>
  </si>
  <si>
    <t>TOTAL DUE:</t>
  </si>
  <si>
    <t>COMPOSITE X</t>
  </si>
  <si>
    <t>WALLTOPIA</t>
  </si>
  <si>
    <t>SUMMARY</t>
  </si>
  <si>
    <t>URBAN PLASTIX ORDER FORM</t>
  </si>
  <si>
    <t>Urban Plastix</t>
  </si>
  <si>
    <r>
      <rPr>
        <u val="single"/>
        <sz val="10"/>
        <color indexed="9"/>
        <rFont val="Verdana"/>
      </rPr>
      <t>Bricks</t>
    </r>
  </si>
  <si>
    <r>
      <rPr>
        <u val="single"/>
        <sz val="10"/>
        <color indexed="8"/>
        <rFont val="Verdana"/>
      </rPr>
      <t>Big Brick 2XL 1 - 2 Piece</t>
    </r>
  </si>
  <si>
    <t>UPX15</t>
  </si>
  <si>
    <r>
      <rPr>
        <u val="single"/>
        <sz val="10"/>
        <color indexed="8"/>
        <rFont val="Verdana"/>
      </rPr>
      <t>Big Brick 2XL 2 - 3 Piece</t>
    </r>
  </si>
  <si>
    <t>UPX16</t>
  </si>
  <si>
    <r>
      <rPr>
        <u val="single"/>
        <sz val="10"/>
        <color indexed="8"/>
        <rFont val="Verdana"/>
      </rPr>
      <t>Big Brick XL 1 - 2 Piece</t>
    </r>
  </si>
  <si>
    <t>UPX17</t>
  </si>
  <si>
    <r>
      <rPr>
        <u val="single"/>
        <sz val="10"/>
        <color indexed="8"/>
        <rFont val="Verdana"/>
      </rPr>
      <t>Big Brick XL 2 - Slopers</t>
    </r>
  </si>
  <si>
    <t>UPX18</t>
  </si>
  <si>
    <r>
      <rPr>
        <u val="single"/>
        <sz val="10"/>
        <color indexed="8"/>
        <rFont val="Verdana"/>
      </rPr>
      <t>Big Brick L1 - 2 Piece</t>
    </r>
  </si>
  <si>
    <t>UPX19</t>
  </si>
  <si>
    <r>
      <rPr>
        <u val="single"/>
        <sz val="10"/>
        <color indexed="8"/>
        <rFont val="Verdana"/>
      </rPr>
      <t>Big Brick L2 - Incuts</t>
    </r>
  </si>
  <si>
    <t>UPX20</t>
  </si>
  <si>
    <r>
      <rPr>
        <u val="single"/>
        <sz val="10"/>
        <color indexed="8"/>
        <rFont val="Verdana"/>
      </rPr>
      <t>Big Brick S1 - Crimps</t>
    </r>
  </si>
  <si>
    <t>UPX21</t>
  </si>
  <si>
    <r>
      <rPr>
        <u val="single"/>
        <sz val="10"/>
        <color indexed="8"/>
        <rFont val="Verdana"/>
      </rPr>
      <t>Big Brick XS 1 - Feet</t>
    </r>
  </si>
  <si>
    <t>UPX22</t>
  </si>
  <si>
    <r>
      <rPr>
        <u val="single"/>
        <sz val="10"/>
        <color indexed="9"/>
        <rFont val="Verdana"/>
      </rPr>
      <t>Not Font</t>
    </r>
  </si>
  <si>
    <r>
      <rPr>
        <u val="single"/>
        <sz val="10"/>
        <color indexed="8"/>
        <rFont val="Verdana"/>
      </rPr>
      <t>Not Font Kaiju 1 - Stalactite</t>
    </r>
  </si>
  <si>
    <t>UPX23</t>
  </si>
  <si>
    <r>
      <rPr>
        <u val="single"/>
        <sz val="10"/>
        <color indexed="8"/>
        <rFont val="Verdana"/>
      </rPr>
      <t>Not Font Kaiju 2 - Sloper</t>
    </r>
  </si>
  <si>
    <t>UPX24</t>
  </si>
  <si>
    <r>
      <rPr>
        <u val="single"/>
        <sz val="10"/>
        <color indexed="8"/>
        <rFont val="Verdana"/>
      </rPr>
      <t>Not Font Kaiju 3 - Sloper</t>
    </r>
  </si>
  <si>
    <t>UPX25</t>
  </si>
  <si>
    <r>
      <rPr>
        <u val="single"/>
        <sz val="10"/>
        <color indexed="8"/>
        <rFont val="Verdana"/>
      </rPr>
      <t>Not Font 2XL 1 - Plate Slopers</t>
    </r>
  </si>
  <si>
    <t>UPX26</t>
  </si>
  <si>
    <r>
      <rPr>
        <u val="single"/>
        <sz val="10"/>
        <color indexed="8"/>
        <rFont val="Verdana"/>
      </rPr>
      <t>Not Font 2XL 2 - Plate Slopers</t>
    </r>
  </si>
  <si>
    <t>UPX27</t>
  </si>
  <si>
    <r>
      <rPr>
        <u val="single"/>
        <sz val="10"/>
        <color indexed="8"/>
        <rFont val="Verdana"/>
      </rPr>
      <t>Not Font 2XL 3 - Jugs</t>
    </r>
  </si>
  <si>
    <t>UPX28</t>
  </si>
  <si>
    <r>
      <rPr>
        <u val="single"/>
        <sz val="10"/>
        <color indexed="8"/>
        <rFont val="Verdana"/>
      </rPr>
      <t>Not Font XL 1 - Hooded Pinches</t>
    </r>
  </si>
  <si>
    <t>UPX29</t>
  </si>
  <si>
    <r>
      <rPr>
        <u val="single"/>
        <sz val="10"/>
        <color indexed="8"/>
        <rFont val="Verdana"/>
      </rPr>
      <t>Not Font L1 - Mini Jugs</t>
    </r>
  </si>
  <si>
    <t>UPX30</t>
  </si>
  <si>
    <r>
      <rPr>
        <u val="single"/>
        <sz val="10"/>
        <color indexed="8"/>
        <rFont val="Verdana"/>
      </rPr>
      <t>Not Font L2 - Crimps</t>
    </r>
  </si>
  <si>
    <t>UPX31</t>
  </si>
  <si>
    <r>
      <rPr>
        <u val="single"/>
        <sz val="10"/>
        <color indexed="8"/>
        <rFont val="Verdana"/>
      </rPr>
      <t>Not Font M1 - Crimps</t>
    </r>
  </si>
  <si>
    <t>UPX32</t>
  </si>
  <si>
    <r>
      <rPr>
        <u val="single"/>
        <sz val="10"/>
        <color indexed="8"/>
        <rFont val="Verdana"/>
      </rPr>
      <t>Not Font M2 - Pinches</t>
    </r>
  </si>
  <si>
    <t>UPX33</t>
  </si>
  <si>
    <r>
      <rPr>
        <u val="single"/>
        <sz val="10"/>
        <color indexed="8"/>
        <rFont val="Verdana"/>
      </rPr>
      <t>Not Font XS 1 - Feet</t>
    </r>
  </si>
  <si>
    <t>UPX34</t>
  </si>
  <si>
    <r>
      <rPr>
        <u val="single"/>
        <sz val="10"/>
        <color indexed="8"/>
        <rFont val="Verdana"/>
      </rPr>
      <t>Not Font XS 2 - Feet</t>
    </r>
  </si>
  <si>
    <t>UPX35</t>
  </si>
  <si>
    <r>
      <rPr>
        <u val="single"/>
        <sz val="10"/>
        <color indexed="9"/>
        <rFont val="Verdana"/>
      </rPr>
      <t>Regs</t>
    </r>
  </si>
  <si>
    <r>
      <rPr>
        <u val="single"/>
        <sz val="10"/>
        <color indexed="8"/>
        <rFont val="Verdana"/>
      </rPr>
      <t>Reg XL 1 - Jugs</t>
    </r>
  </si>
  <si>
    <t>UPX1</t>
  </si>
  <si>
    <r>
      <rPr>
        <u val="single"/>
        <sz val="10"/>
        <color indexed="8"/>
        <rFont val="Verdana"/>
      </rPr>
      <t>Reg XL 2 - Jugs</t>
    </r>
  </si>
  <si>
    <t>UPX064</t>
  </si>
  <si>
    <r>
      <rPr>
        <u val="single"/>
        <sz val="10"/>
        <color indexed="8"/>
        <rFont val="Verdana"/>
      </rPr>
      <t>Reg XL 3 - Puffy Incut Edges</t>
    </r>
  </si>
  <si>
    <t>UPX76</t>
  </si>
  <si>
    <r>
      <rPr>
        <u val="single"/>
        <sz val="10"/>
        <color indexed="8"/>
        <rFont val="Verdana"/>
      </rPr>
      <t>Reg XL 4 - Puffy Incut Edges</t>
    </r>
  </si>
  <si>
    <t>UPX77</t>
  </si>
  <si>
    <r>
      <rPr>
        <u val="single"/>
        <sz val="10"/>
        <color indexed="8"/>
        <rFont val="Verdana"/>
      </rPr>
      <t>Reg XL 5 - Jugs</t>
    </r>
  </si>
  <si>
    <t>UPX87</t>
  </si>
  <si>
    <r>
      <rPr>
        <u val="single"/>
        <sz val="10"/>
        <color indexed="8"/>
        <rFont val="Verdana"/>
      </rPr>
      <t>Reg XL 6 - Puffy Incuts</t>
    </r>
  </si>
  <si>
    <t>UPX88</t>
  </si>
  <si>
    <r>
      <rPr>
        <u val="single"/>
        <sz val="10"/>
        <color indexed="8"/>
        <rFont val="Verdana"/>
      </rPr>
      <t>Reg L1 - Roof Jugs</t>
    </r>
  </si>
  <si>
    <t>UPX2</t>
  </si>
  <si>
    <r>
      <rPr>
        <u val="single"/>
        <sz val="10"/>
        <color indexed="8"/>
        <rFont val="Verdana"/>
      </rPr>
      <t>Reg L2 - Jugs</t>
    </r>
  </si>
  <si>
    <t>UPX3</t>
  </si>
  <si>
    <r>
      <rPr>
        <u val="single"/>
        <sz val="10"/>
        <color indexed="8"/>
        <rFont val="Verdana"/>
      </rPr>
      <t>Reg 	L4 - Puffy Incuts</t>
    </r>
  </si>
  <si>
    <t>UPX81</t>
  </si>
  <si>
    <r>
      <rPr>
        <u val="single"/>
        <sz val="10"/>
        <color indexed="8"/>
        <rFont val="Verdana"/>
      </rPr>
      <t>Reg M1 - Jugs</t>
    </r>
  </si>
  <si>
    <t>UPX4</t>
  </si>
  <si>
    <r>
      <rPr>
        <u val="single"/>
        <sz val="10"/>
        <color indexed="8"/>
        <rFont val="Verdana"/>
      </rPr>
      <t>Reg M4 - Mini Jugs</t>
    </r>
  </si>
  <si>
    <t>UPX82</t>
  </si>
  <si>
    <r>
      <rPr>
        <u val="single"/>
        <sz val="10"/>
        <color indexed="8"/>
        <rFont val="Verdana"/>
      </rPr>
      <t>Reg M12 - 1.25 Pad Edges</t>
    </r>
  </si>
  <si>
    <t>UPX69</t>
  </si>
  <si>
    <t>Reg M13 - 1 Pad Puffy Incut Edges</t>
  </si>
  <si>
    <t>UPX70</t>
  </si>
  <si>
    <r>
      <rPr>
        <u val="single"/>
        <sz val="10"/>
        <color indexed="8"/>
        <rFont val="Verdana"/>
      </rPr>
      <t>Reg XS 4 - Feet</t>
    </r>
  </si>
  <si>
    <t>UPX065</t>
  </si>
  <si>
    <r>
      <rPr>
        <u val="single"/>
        <sz val="10"/>
        <color indexed="8"/>
        <rFont val="Verdana"/>
      </rPr>
      <t>Reg XS 6 - Scoop Feet</t>
    </r>
  </si>
  <si>
    <t>UPX066</t>
  </si>
  <si>
    <r>
      <rPr>
        <u val="single"/>
        <sz val="10"/>
        <color indexed="8"/>
        <rFont val="Verdana"/>
      </rPr>
      <t>Reg 	XS 7 - Incut Feet</t>
    </r>
  </si>
  <si>
    <t>UPX71</t>
  </si>
  <si>
    <t>Reg XS 8 - Incut Bump Feet</t>
  </si>
  <si>
    <t>UPX99</t>
  </si>
  <si>
    <t>Reg XS 9 - Slopey Bump Feet</t>
  </si>
  <si>
    <t>UPX100</t>
  </si>
  <si>
    <t>Reg 	Jibs 1 - 5 Long Medium Rails</t>
  </si>
  <si>
    <t>UPX72</t>
  </si>
  <si>
    <t>Reg 	Jibs Jibs 2 - 12 Small Rails</t>
  </si>
  <si>
    <t>UPX73</t>
  </si>
  <si>
    <t>Reg 	Jibs Jibs 3 - 11 XS Slopey Geo</t>
  </si>
  <si>
    <t>UPX74</t>
  </si>
  <si>
    <t>Reg 	Jibs 4 - XXS Slopey Cobbles</t>
  </si>
  <si>
    <t>UPX75</t>
  </si>
  <si>
    <r>
      <rPr>
        <u val="single"/>
        <sz val="10"/>
        <color indexed="9"/>
        <rFont val="Verdana"/>
      </rPr>
      <t>Speed Bumps</t>
    </r>
  </si>
  <si>
    <r>
      <rPr>
        <u val="single"/>
        <sz val="10"/>
        <color indexed="8"/>
        <rFont val="Verdana"/>
      </rPr>
      <t>Speed Bumps XL 1 - Doubles</t>
    </r>
  </si>
  <si>
    <t>UPX36</t>
  </si>
  <si>
    <r>
      <rPr>
        <u val="single"/>
        <sz val="10"/>
        <color indexed="8"/>
        <rFont val="Verdana"/>
      </rPr>
      <t>Speed Bumps XL 2 - Crimps</t>
    </r>
  </si>
  <si>
    <t>UPX37</t>
  </si>
  <si>
    <r>
      <rPr>
        <u val="single"/>
        <sz val="10"/>
        <color indexed="8"/>
        <rFont val="Verdana"/>
      </rPr>
      <t>Speed Bumps L1 - Crimps</t>
    </r>
  </si>
  <si>
    <t>UPX38</t>
  </si>
  <si>
    <r>
      <rPr>
        <u val="single"/>
        <sz val="10"/>
        <color indexed="8"/>
        <rFont val="Verdana"/>
      </rPr>
      <t>Speed Bumps L2 - Incuts</t>
    </r>
  </si>
  <si>
    <t>UPX39</t>
  </si>
  <si>
    <r>
      <rPr>
        <u val="single"/>
        <sz val="10"/>
        <color indexed="8"/>
        <rFont val="Verdana"/>
      </rPr>
      <t>Speed Bumps L3 - Lo-Pro</t>
    </r>
  </si>
  <si>
    <t>UPX40</t>
  </si>
  <si>
    <r>
      <rPr>
        <u val="single"/>
        <sz val="10"/>
        <color indexed="8"/>
        <rFont val="Verdana"/>
      </rPr>
      <t>Speed Bumps L4 - Pinches</t>
    </r>
  </si>
  <si>
    <t>UPX41</t>
  </si>
  <si>
    <r>
      <rPr>
        <u val="single"/>
        <sz val="10"/>
        <color indexed="8"/>
        <rFont val="Verdana"/>
      </rPr>
      <t>Speed Bumps M1 - Crimps</t>
    </r>
  </si>
  <si>
    <t>UPX42</t>
  </si>
  <si>
    <r>
      <rPr>
        <u val="single"/>
        <sz val="10"/>
        <color indexed="8"/>
        <rFont val="Verdana"/>
      </rPr>
      <t>Speed Bumps M2 - Crimp</t>
    </r>
  </si>
  <si>
    <t>UPX43</t>
  </si>
  <si>
    <r>
      <rPr>
        <u val="single"/>
        <sz val="10"/>
        <color indexed="8"/>
        <rFont val="Verdana"/>
      </rPr>
      <t>Speed Bumps M3 - Pinches</t>
    </r>
  </si>
  <si>
    <t>UPX44</t>
  </si>
  <si>
    <r>
      <rPr>
        <u val="single"/>
        <sz val="10"/>
        <color indexed="8"/>
        <rFont val="Verdana"/>
      </rPr>
      <t>Speed Bumps M4 - Pinches</t>
    </r>
  </si>
  <si>
    <t>UPX45</t>
  </si>
  <si>
    <r>
      <rPr>
        <u val="single"/>
        <sz val="10"/>
        <color indexed="8"/>
        <rFont val="Verdana"/>
      </rPr>
      <t>Speed Bumps S1 - Pinches</t>
    </r>
  </si>
  <si>
    <t>UPX46</t>
  </si>
  <si>
    <r>
      <rPr>
        <u val="single"/>
        <sz val="10"/>
        <color indexed="8"/>
        <rFont val="Verdana"/>
      </rPr>
      <t>Speed Bumps XS 1 - Crimps</t>
    </r>
  </si>
  <si>
    <t>UPX47</t>
  </si>
  <si>
    <r>
      <rPr>
        <u val="single"/>
        <sz val="10"/>
        <color indexed="8"/>
        <rFont val="Verdana"/>
      </rPr>
      <t>Speed Bumps XS 2 - Feet 1</t>
    </r>
  </si>
  <si>
    <t>UPX48</t>
  </si>
  <si>
    <t>Ditches</t>
  </si>
  <si>
    <t>Ditches L5 - Slot Edges</t>
  </si>
  <si>
    <t>UPX83</t>
  </si>
  <si>
    <t>Ditches L6 - Slot Edges</t>
  </si>
  <si>
    <t>UPX84</t>
  </si>
  <si>
    <t>Ditches M6 - Two Finger Dishes</t>
  </si>
  <si>
    <t>UPX86</t>
  </si>
  <si>
    <t>Ditches S1 - Pinches</t>
  </si>
  <si>
    <t>UPX85</t>
  </si>
  <si>
    <t>Stratos</t>
  </si>
  <si>
    <r>
      <rPr>
        <u val="single"/>
        <sz val="10"/>
        <color indexed="8"/>
        <rFont val="Verdana"/>
      </rPr>
      <t>Stratos 	2XL 3 - 2 Piece-Plate Edges</t>
    </r>
  </si>
  <si>
    <t>UPX67</t>
  </si>
  <si>
    <r>
      <rPr>
        <u val="single"/>
        <sz val="10"/>
        <color indexed="8"/>
        <rFont val="Verdana"/>
      </rPr>
      <t>Stratos XL 1 - Over Jugs</t>
    </r>
  </si>
  <si>
    <t>UPX063</t>
  </si>
  <si>
    <r>
      <rPr>
        <u val="single"/>
        <sz val="10"/>
        <color indexed="8"/>
        <rFont val="Verdana"/>
      </rPr>
      <t xml:space="preserve">	Stratos XL 5 - Pinches</t>
    </r>
  </si>
  <si>
    <t>UPX78</t>
  </si>
  <si>
    <r>
      <rPr>
        <u val="single"/>
        <sz val="10"/>
        <color indexed="8"/>
        <rFont val="Verdana"/>
      </rPr>
      <t xml:space="preserve">	Stratos XL 6 - Edges</t>
    </r>
  </si>
  <si>
    <t>UPX79</t>
  </si>
  <si>
    <r>
      <rPr>
        <u val="single"/>
        <sz val="10"/>
        <color indexed="8"/>
        <rFont val="Verdana"/>
      </rPr>
      <t>Stratos L5 - Edges</t>
    </r>
  </si>
  <si>
    <t>UPX80</t>
  </si>
  <si>
    <r>
      <rPr>
        <u val="single"/>
        <sz val="10"/>
        <color indexed="8"/>
        <rFont val="Verdana"/>
      </rPr>
      <t>Stratos M2 - Plate Edges</t>
    </r>
  </si>
  <si>
    <t>UPX061</t>
  </si>
  <si>
    <r>
      <rPr>
        <u val="single"/>
        <sz val="10"/>
        <color indexed="8"/>
        <rFont val="Verdana"/>
      </rPr>
      <t>Stratos M3 - Pinches</t>
    </r>
  </si>
  <si>
    <t>UPX062</t>
  </si>
  <si>
    <r>
      <rPr>
        <u val="single"/>
        <sz val="10"/>
        <color indexed="8"/>
        <rFont val="Verdana"/>
      </rPr>
      <t>Stratos S1 - Feet</t>
    </r>
  </si>
  <si>
    <t>UPX058</t>
  </si>
  <si>
    <r>
      <rPr>
        <u val="single"/>
        <sz val="10"/>
        <color indexed="8"/>
        <rFont val="Verdana"/>
      </rPr>
      <t>Stratos S2 - Mini Jugs</t>
    </r>
  </si>
  <si>
    <t>UPX059</t>
  </si>
  <si>
    <r>
      <rPr>
        <u val="single"/>
        <sz val="10"/>
        <color indexed="8"/>
        <rFont val="Verdana"/>
      </rPr>
      <t>Stratos S3 - Pinches</t>
    </r>
  </si>
  <si>
    <t>UPX060</t>
  </si>
  <si>
    <r>
      <rPr>
        <u val="single"/>
        <sz val="10"/>
        <color indexed="8"/>
        <rFont val="Verdana"/>
      </rPr>
      <t>Stratos XS 1 - Feet</t>
    </r>
  </si>
  <si>
    <t>UPX057</t>
  </si>
  <si>
    <r>
      <rPr>
        <u val="single"/>
        <sz val="10"/>
        <color indexed="9"/>
        <rFont val="Verdana"/>
      </rPr>
      <t>Tremors</t>
    </r>
  </si>
  <si>
    <r>
      <rPr>
        <u val="single"/>
        <sz val="10"/>
        <color indexed="8"/>
        <rFont val="Verdana"/>
      </rPr>
      <t>Tremors 2XL 1 - Jugs</t>
    </r>
  </si>
  <si>
    <t>UPX5</t>
  </si>
  <si>
    <r>
      <rPr>
        <u val="single"/>
        <sz val="10"/>
        <color indexed="8"/>
        <rFont val="Verdana"/>
      </rPr>
      <t>Tremors 2XL 2 - Plates</t>
    </r>
  </si>
  <si>
    <t>UPX6</t>
  </si>
  <si>
    <r>
      <rPr>
        <u val="single"/>
        <sz val="10"/>
        <color indexed="8"/>
        <rFont val="Verdana"/>
      </rPr>
      <t>Tremors 2XL 3 - Bow Ties</t>
    </r>
  </si>
  <si>
    <t>UPX7</t>
  </si>
  <si>
    <r>
      <rPr>
        <u val="single"/>
        <sz val="10"/>
        <color indexed="8"/>
        <rFont val="Verdana"/>
      </rPr>
      <t>Tremors L1 - Jugs</t>
    </r>
  </si>
  <si>
    <t>UPX8</t>
  </si>
  <si>
    <r>
      <rPr>
        <u val="single"/>
        <sz val="10"/>
        <color indexed="8"/>
        <rFont val="Verdana"/>
      </rPr>
      <t>Tremors L2 - Jugs</t>
    </r>
  </si>
  <si>
    <t>UPX9</t>
  </si>
  <si>
    <r>
      <rPr>
        <u val="single"/>
        <sz val="10"/>
        <color indexed="8"/>
        <rFont val="Verdana"/>
      </rPr>
      <t>Tremors M1 - Waves</t>
    </r>
  </si>
  <si>
    <t>UPX10</t>
  </si>
  <si>
    <r>
      <rPr>
        <u val="single"/>
        <sz val="10"/>
        <color indexed="8"/>
        <rFont val="Verdana"/>
      </rPr>
      <t>Tremors S 1 - Pinches</t>
    </r>
  </si>
  <si>
    <t>UPX11</t>
  </si>
  <si>
    <r>
      <rPr>
        <u val="single"/>
        <sz val="10"/>
        <color indexed="8"/>
        <rFont val="Verdana"/>
      </rPr>
      <t>Tremors XS 1 - Feet 1</t>
    </r>
  </si>
  <si>
    <t>UPX12</t>
  </si>
  <si>
    <r>
      <rPr>
        <u val="single"/>
        <sz val="10"/>
        <color indexed="8"/>
        <rFont val="Verdana"/>
      </rPr>
      <t>Tremors XS 2 - Feet 2</t>
    </r>
  </si>
  <si>
    <t>UPX13</t>
  </si>
  <si>
    <r>
      <rPr>
        <u val="single"/>
        <sz val="10"/>
        <color indexed="8"/>
        <rFont val="Verdana"/>
      </rPr>
      <t>Tremors Jibs 1</t>
    </r>
  </si>
  <si>
    <t>UPX14</t>
  </si>
  <si>
    <r>
      <rPr>
        <u val="single"/>
        <sz val="10"/>
        <color indexed="9"/>
        <rFont val="Verdana"/>
      </rPr>
      <t>Trim</t>
    </r>
  </si>
  <si>
    <r>
      <rPr>
        <u val="single"/>
        <sz val="10"/>
        <color indexed="8"/>
        <rFont val="Verdana"/>
      </rPr>
      <t>Trim XL 1 - Jugs</t>
    </r>
  </si>
  <si>
    <t>UPX49</t>
  </si>
  <si>
    <r>
      <rPr>
        <u val="single"/>
        <sz val="10"/>
        <color indexed="8"/>
        <rFont val="Verdana"/>
      </rPr>
      <t>Trim XL 2 - Pinches</t>
    </r>
  </si>
  <si>
    <t>UPX50</t>
  </si>
  <si>
    <r>
      <rPr>
        <u val="single"/>
        <sz val="10"/>
        <color indexed="8"/>
        <rFont val="Verdana"/>
      </rPr>
      <t>Trim XL 3 - Edges</t>
    </r>
  </si>
  <si>
    <t>UPX51</t>
  </si>
  <si>
    <r>
      <rPr>
        <u val="single"/>
        <sz val="10"/>
        <color indexed="8"/>
        <rFont val="Verdana"/>
      </rPr>
      <t>Trim L 1 - Jugs</t>
    </r>
  </si>
  <si>
    <t>UPX52</t>
  </si>
  <si>
    <r>
      <rPr>
        <u val="single"/>
        <sz val="10"/>
        <color indexed="8"/>
        <rFont val="Verdana"/>
      </rPr>
      <t>Trim L 2 - Pinches</t>
    </r>
  </si>
  <si>
    <t>UPX53</t>
  </si>
  <si>
    <r>
      <rPr>
        <u val="single"/>
        <sz val="10"/>
        <color indexed="8"/>
        <rFont val="Verdana"/>
      </rPr>
      <t>Trim M 1 - Crimps</t>
    </r>
  </si>
  <si>
    <t>UPX54</t>
  </si>
  <si>
    <r>
      <rPr>
        <u val="single"/>
        <sz val="10"/>
        <color indexed="8"/>
        <rFont val="Verdana"/>
      </rPr>
      <t>Trim S 1 - Crimps</t>
    </r>
  </si>
  <si>
    <t>UPX55</t>
  </si>
  <si>
    <r>
      <rPr>
        <u val="single"/>
        <sz val="10"/>
        <color indexed="8"/>
        <rFont val="Verdana"/>
      </rPr>
      <t>Trim XS 1 - Feet</t>
    </r>
  </si>
  <si>
    <t>UPX56</t>
  </si>
  <si>
    <r>
      <rPr>
        <u val="single"/>
        <sz val="10"/>
        <color indexed="8"/>
        <rFont val="Verdana"/>
      </rPr>
      <t>Walltopia</t>
    </r>
  </si>
  <si>
    <t>Urban Plastix Fiberglass Produced at Walltopia, shipped everywhere</t>
  </si>
  <si>
    <r>
      <rPr>
        <u val="single"/>
        <sz val="10"/>
        <color indexed="8"/>
        <rFont val="Verdana"/>
      </rPr>
      <t>UP Fiberglass Kit 2 - Speed Bumps XL 1-4</t>
    </r>
  </si>
  <si>
    <t>UWF002</t>
  </si>
  <si>
    <t>New Gym</t>
  </si>
  <si>
    <t>Your Input</t>
  </si>
  <si>
    <t>Our Recommendation</t>
  </si>
  <si>
    <t>Climbable Square Feet</t>
  </si>
  <si>
    <t>Holds on Wall</t>
  </si>
  <si>
    <t>Needs Climbable Square Feet Input</t>
  </si>
  <si>
    <t>Holds in Backstock</t>
  </si>
  <si>
    <t>Total Holds</t>
  </si>
  <si>
    <t>Boulder Density Goal</t>
  </si>
  <si>
    <t>Boulder Square Feet</t>
  </si>
  <si>
    <t>Boulder Linear Feet</t>
  </si>
  <si>
    <t>Average Boulder Height</t>
  </si>
  <si>
    <t>Number of Boulders</t>
  </si>
  <si>
    <t>Needs Boulder Density and Boulder Square Feet Input</t>
  </si>
  <si>
    <t>Potential Boulder Zones</t>
  </si>
  <si>
    <t>Needs Boulder Linear Feet Input</t>
  </si>
  <si>
    <t>Route Density Goal</t>
  </si>
  <si>
    <t>Route Zones</t>
  </si>
  <si>
    <t>Number of Routes</t>
  </si>
  <si>
    <t>Needs Both Route Density Goal and Route Zones Input</t>
  </si>
  <si>
    <t>Average Route Height</t>
  </si>
  <si>
    <t>Overall Density Goal</t>
  </si>
  <si>
    <t>Number of Colors to Select</t>
  </si>
  <si>
    <t>Needs Overall Density Goal Input</t>
  </si>
  <si>
    <t>Basic Color Pallette</t>
  </si>
  <si>
    <t>Other Color</t>
  </si>
  <si>
    <t>In Use</t>
  </si>
  <si>
    <t>Select?</t>
  </si>
  <si>
    <t>Total Holds per Color</t>
  </si>
  <si>
    <t>Needs Climbable Square Feet and Overall Density Goal Input</t>
  </si>
  <si>
    <t>Feet per Color</t>
  </si>
  <si>
    <t>Boulders per Color</t>
  </si>
  <si>
    <t>Holds per Boulder</t>
  </si>
  <si>
    <t>Total Boulder Holds</t>
  </si>
  <si>
    <t>Routes per Color</t>
  </si>
  <si>
    <t>Holds per Route</t>
  </si>
  <si>
    <t>Total Route Holds</t>
  </si>
  <si>
    <t>Setter Closet Recommended Bolt List</t>
  </si>
  <si>
    <t>Quantity of Sets</t>
  </si>
  <si>
    <t>Holds per Set</t>
  </si>
  <si>
    <t>1.5"</t>
  </si>
  <si>
    <t>2"</t>
  </si>
  <si>
    <t>2.5"</t>
  </si>
  <si>
    <t>3"</t>
  </si>
  <si>
    <t>3.5"</t>
  </si>
  <si>
    <t>4"</t>
  </si>
  <si>
    <t>4.5"</t>
  </si>
  <si>
    <t>5"</t>
  </si>
  <si>
    <t>5.5"</t>
  </si>
  <si>
    <t>6"</t>
  </si>
  <si>
    <t>6.5"</t>
  </si>
  <si>
    <t>7"</t>
  </si>
  <si>
    <t>8"</t>
  </si>
  <si>
    <t>2" T20-WS</t>
  </si>
  <si>
    <t>3" T20-WS</t>
  </si>
  <si>
    <t>3.5"SDS</t>
  </si>
  <si>
    <t>4"SDS</t>
  </si>
  <si>
    <t>5"SDS</t>
  </si>
  <si>
    <t>Added</t>
  </si>
  <si>
    <t>K001</t>
  </si>
  <si>
    <t>K002</t>
  </si>
  <si>
    <t>K003</t>
  </si>
  <si>
    <t>K004</t>
  </si>
  <si>
    <t>K005</t>
  </si>
  <si>
    <t>K006</t>
  </si>
  <si>
    <t>K007</t>
  </si>
  <si>
    <t>K008</t>
  </si>
  <si>
    <t>K009</t>
  </si>
  <si>
    <t>K010</t>
  </si>
  <si>
    <t>K011</t>
  </si>
  <si>
    <t>K012</t>
  </si>
  <si>
    <t>K013</t>
  </si>
  <si>
    <t>K014</t>
  </si>
  <si>
    <t>K015</t>
  </si>
  <si>
    <t>K016</t>
  </si>
  <si>
    <t>K017</t>
  </si>
  <si>
    <t>K018</t>
  </si>
  <si>
    <t>K019</t>
  </si>
  <si>
    <t>K020</t>
  </si>
  <si>
    <t>K021</t>
  </si>
  <si>
    <t>K022</t>
  </si>
  <si>
    <t>K023</t>
  </si>
  <si>
    <t>K024</t>
  </si>
  <si>
    <t>K025</t>
  </si>
  <si>
    <t>K026</t>
  </si>
  <si>
    <t>K027</t>
  </si>
  <si>
    <t>K028</t>
  </si>
  <si>
    <t>K029</t>
  </si>
  <si>
    <t>K030</t>
  </si>
  <si>
    <t>K031</t>
  </si>
  <si>
    <t>K032</t>
  </si>
  <si>
    <t>K033</t>
  </si>
  <si>
    <t>K034</t>
  </si>
  <si>
    <t>K035</t>
  </si>
  <si>
    <t>K036</t>
  </si>
  <si>
    <t>K037</t>
  </si>
  <si>
    <t>K038</t>
  </si>
  <si>
    <t>K039</t>
  </si>
  <si>
    <t>K040</t>
  </si>
  <si>
    <t>K041</t>
  </si>
  <si>
    <t>K042</t>
  </si>
  <si>
    <t>K043</t>
  </si>
  <si>
    <t>K044</t>
  </si>
  <si>
    <t>K045</t>
  </si>
  <si>
    <t>K046</t>
  </si>
  <si>
    <t>K047 (Kit)</t>
  </si>
  <si>
    <t>K047-1</t>
  </si>
  <si>
    <t>K047-2</t>
  </si>
  <si>
    <t>K047-3</t>
  </si>
  <si>
    <t>K048 (Kit)</t>
  </si>
  <si>
    <t>K048-1</t>
  </si>
  <si>
    <t>K048-2</t>
  </si>
  <si>
    <t>K048-3</t>
  </si>
  <si>
    <t>K049 (Kit)</t>
  </si>
  <si>
    <t>K049-1</t>
  </si>
  <si>
    <t>K049-2</t>
  </si>
  <si>
    <t>K049-3</t>
  </si>
  <si>
    <t>K050</t>
  </si>
  <si>
    <t>K051</t>
  </si>
  <si>
    <t>K052</t>
  </si>
  <si>
    <t>K053 (Kit)</t>
  </si>
  <si>
    <t>K053-1</t>
  </si>
  <si>
    <t>K053-2</t>
  </si>
  <si>
    <t>K053-3</t>
  </si>
  <si>
    <t>K054</t>
  </si>
  <si>
    <t>K055</t>
  </si>
  <si>
    <t>K056</t>
  </si>
  <si>
    <t>K057</t>
  </si>
  <si>
    <t>K058</t>
  </si>
  <si>
    <t>K059</t>
  </si>
  <si>
    <t>K060</t>
  </si>
  <si>
    <t>K061</t>
  </si>
  <si>
    <t>K063 (Kit)</t>
  </si>
  <si>
    <t>K063-1</t>
  </si>
  <si>
    <t>K063-2</t>
  </si>
  <si>
    <t>K063-3</t>
  </si>
  <si>
    <t>K065 (Kit)</t>
  </si>
  <si>
    <t>K065-1</t>
  </si>
  <si>
    <t>K065-2</t>
  </si>
  <si>
    <t>K065-3</t>
  </si>
  <si>
    <t>K066 (Kit)</t>
  </si>
  <si>
    <t>K066-1</t>
  </si>
  <si>
    <t>K066-2</t>
  </si>
  <si>
    <t>K066-3</t>
  </si>
  <si>
    <t>K067 (Kit)</t>
  </si>
  <si>
    <t>K067-1</t>
  </si>
  <si>
    <t>K067-2</t>
  </si>
  <si>
    <t>K067-3</t>
  </si>
  <si>
    <t>K068 (Kit)</t>
  </si>
  <si>
    <t>K068-1</t>
  </si>
  <si>
    <t>K068-2</t>
  </si>
  <si>
    <t>K068-3</t>
  </si>
  <si>
    <t>K069 (Kit)</t>
  </si>
  <si>
    <t>K069-1</t>
  </si>
  <si>
    <t>K069-2</t>
  </si>
  <si>
    <t>K069-3</t>
  </si>
  <si>
    <t>K072</t>
  </si>
  <si>
    <t>K073</t>
  </si>
  <si>
    <t>K074</t>
  </si>
  <si>
    <t>K076</t>
  </si>
  <si>
    <t>K077</t>
  </si>
  <si>
    <t>K078 (Kit)</t>
  </si>
  <si>
    <t>K079</t>
  </si>
  <si>
    <t>K080</t>
  </si>
  <si>
    <t>K081</t>
  </si>
  <si>
    <t>K082</t>
  </si>
  <si>
    <t>K083</t>
  </si>
  <si>
    <t>K084</t>
  </si>
  <si>
    <t>K085</t>
  </si>
  <si>
    <t>K086</t>
  </si>
  <si>
    <t>K087</t>
  </si>
  <si>
    <t>K088</t>
  </si>
  <si>
    <t>K090</t>
  </si>
  <si>
    <t>K091</t>
  </si>
  <si>
    <t>K092</t>
  </si>
  <si>
    <t>K093</t>
  </si>
  <si>
    <t>K094</t>
  </si>
  <si>
    <t>K095</t>
  </si>
  <si>
    <t>K096</t>
  </si>
  <si>
    <t>K097</t>
  </si>
  <si>
    <t>K098</t>
  </si>
  <si>
    <t>K099</t>
  </si>
  <si>
    <t>K100</t>
  </si>
  <si>
    <t>K101</t>
  </si>
  <si>
    <t>K102</t>
  </si>
  <si>
    <t>K103</t>
  </si>
  <si>
    <t>K104</t>
  </si>
  <si>
    <t>K105</t>
  </si>
  <si>
    <t>K106</t>
  </si>
  <si>
    <t>K107</t>
  </si>
  <si>
    <t>K108</t>
  </si>
  <si>
    <t>K109</t>
  </si>
  <si>
    <t>K110</t>
  </si>
  <si>
    <t>K111</t>
  </si>
  <si>
    <t>K112</t>
  </si>
  <si>
    <t>K113</t>
  </si>
  <si>
    <t>K114</t>
  </si>
  <si>
    <t>K115</t>
  </si>
  <si>
    <t>K116</t>
  </si>
  <si>
    <t>K117</t>
  </si>
  <si>
    <t>K118</t>
  </si>
  <si>
    <t>K119</t>
  </si>
  <si>
    <t>K120</t>
  </si>
  <si>
    <t>K121</t>
  </si>
  <si>
    <t>K122</t>
  </si>
  <si>
    <t>K123</t>
  </si>
  <si>
    <t>K124</t>
  </si>
  <si>
    <t>K125</t>
  </si>
  <si>
    <t>K126 (Kit)</t>
  </si>
  <si>
    <t>K126-1</t>
  </si>
  <si>
    <t>K126-2</t>
  </si>
  <si>
    <t>K126-3</t>
  </si>
  <si>
    <t>K127</t>
  </si>
  <si>
    <t>K128</t>
  </si>
  <si>
    <t>K130</t>
  </si>
  <si>
    <t>K133 (Kit)</t>
  </si>
  <si>
    <t>K133-2</t>
  </si>
  <si>
    <t>K133-3</t>
  </si>
  <si>
    <t>K134</t>
  </si>
  <si>
    <t>K135</t>
  </si>
  <si>
    <t>K136</t>
  </si>
  <si>
    <t>K137</t>
  </si>
  <si>
    <t>K138</t>
  </si>
  <si>
    <t>K139</t>
  </si>
  <si>
    <t>K140</t>
  </si>
  <si>
    <t>K141</t>
  </si>
  <si>
    <t>K142</t>
  </si>
  <si>
    <t>K143</t>
  </si>
  <si>
    <t>K144</t>
  </si>
  <si>
    <t>K145</t>
  </si>
  <si>
    <t>K146</t>
  </si>
  <si>
    <t>K147</t>
  </si>
  <si>
    <t>K148</t>
  </si>
  <si>
    <t>K149</t>
  </si>
  <si>
    <t>K149 DT</t>
  </si>
  <si>
    <t>K150</t>
  </si>
  <si>
    <t>K151</t>
  </si>
  <si>
    <t>K152</t>
  </si>
  <si>
    <t>K153</t>
  </si>
  <si>
    <t>K154</t>
  </si>
  <si>
    <t>K155</t>
  </si>
  <si>
    <t>K156</t>
  </si>
  <si>
    <t>K157</t>
  </si>
  <si>
    <t>K158</t>
  </si>
  <si>
    <t>K159</t>
  </si>
  <si>
    <t>K160</t>
  </si>
  <si>
    <t>K161 (Kit)</t>
  </si>
  <si>
    <t>K161-2</t>
  </si>
  <si>
    <t>K161-3</t>
  </si>
  <si>
    <t>K161 DT (Kit)</t>
  </si>
  <si>
    <t>K161-1 DT</t>
  </si>
  <si>
    <t>K161-2 DT</t>
  </si>
  <si>
    <t>K161-3 DT</t>
  </si>
  <si>
    <t>K162 DT (Kit)</t>
  </si>
  <si>
    <t>K162-1 DT</t>
  </si>
  <si>
    <t>K162-2 DT</t>
  </si>
  <si>
    <t>K162-3 DT</t>
  </si>
  <si>
    <t>K164</t>
  </si>
  <si>
    <t>K166</t>
  </si>
  <si>
    <t>K167</t>
  </si>
  <si>
    <t>K168</t>
  </si>
  <si>
    <t>K169</t>
  </si>
  <si>
    <t>K170</t>
  </si>
  <si>
    <t>K171</t>
  </si>
  <si>
    <t>K172</t>
  </si>
  <si>
    <t>K173</t>
  </si>
  <si>
    <t>K174</t>
  </si>
  <si>
    <t>K175</t>
  </si>
  <si>
    <t>K176</t>
  </si>
  <si>
    <t>K177</t>
  </si>
  <si>
    <t>K178</t>
  </si>
  <si>
    <t>K179 (Kit)</t>
  </si>
  <si>
    <t>K179-1</t>
  </si>
  <si>
    <t>K179-2</t>
  </si>
  <si>
    <t>K179-3</t>
  </si>
  <si>
    <t>K181</t>
  </si>
  <si>
    <t>K182</t>
  </si>
  <si>
    <t>K183</t>
  </si>
  <si>
    <t>K184</t>
  </si>
  <si>
    <t>K185</t>
  </si>
  <si>
    <t>K186</t>
  </si>
  <si>
    <t>K187/188 (Kit)</t>
  </si>
  <si>
    <t>K187</t>
  </si>
  <si>
    <t>K188</t>
  </si>
  <si>
    <t>K189</t>
  </si>
  <si>
    <t>K191</t>
  </si>
  <si>
    <t>K192</t>
  </si>
  <si>
    <t>K193</t>
  </si>
  <si>
    <t>K194</t>
  </si>
  <si>
    <t>K195</t>
  </si>
  <si>
    <t>K196</t>
  </si>
  <si>
    <t>K197</t>
  </si>
  <si>
    <t>K198</t>
  </si>
  <si>
    <t>K199</t>
  </si>
  <si>
    <t>K200</t>
  </si>
  <si>
    <t>K201</t>
  </si>
  <si>
    <t>K202</t>
  </si>
  <si>
    <t>K203</t>
  </si>
  <si>
    <t>K204</t>
  </si>
  <si>
    <t>K205</t>
  </si>
  <si>
    <t>K206</t>
  </si>
  <si>
    <t>K207</t>
  </si>
  <si>
    <t>K208</t>
  </si>
  <si>
    <t>K209</t>
  </si>
  <si>
    <t>K210</t>
  </si>
  <si>
    <t>K212</t>
  </si>
  <si>
    <t>K213</t>
  </si>
  <si>
    <t>K214</t>
  </si>
  <si>
    <t>K215</t>
  </si>
  <si>
    <t>K216</t>
  </si>
  <si>
    <t>K217</t>
  </si>
  <si>
    <t>K218</t>
  </si>
  <si>
    <t>K219</t>
  </si>
  <si>
    <t>K220</t>
  </si>
  <si>
    <t>K221</t>
  </si>
  <si>
    <t>K222</t>
  </si>
  <si>
    <t>K223</t>
  </si>
  <si>
    <t>K224</t>
  </si>
  <si>
    <t>K225</t>
  </si>
  <si>
    <t>K226</t>
  </si>
  <si>
    <t>K223/226 (Kit)</t>
  </si>
  <si>
    <t>K224/225 (Kit)</t>
  </si>
  <si>
    <t>K227</t>
  </si>
  <si>
    <t>K228</t>
  </si>
  <si>
    <t>K229</t>
  </si>
  <si>
    <t>K230</t>
  </si>
  <si>
    <t>K231</t>
  </si>
  <si>
    <t>K232</t>
  </si>
  <si>
    <t>K233</t>
  </si>
  <si>
    <t>K234</t>
  </si>
  <si>
    <t>K235</t>
  </si>
  <si>
    <t>K236</t>
  </si>
  <si>
    <t>K237</t>
  </si>
  <si>
    <t>K238</t>
  </si>
  <si>
    <t>K239</t>
  </si>
  <si>
    <t>K240</t>
  </si>
  <si>
    <t>K241</t>
  </si>
  <si>
    <t>K242</t>
  </si>
  <si>
    <t>K243</t>
  </si>
  <si>
    <t>K244</t>
  </si>
  <si>
    <t>K245</t>
  </si>
  <si>
    <t>K246</t>
  </si>
  <si>
    <t>K247</t>
  </si>
  <si>
    <t>K248</t>
  </si>
  <si>
    <t>K249</t>
  </si>
  <si>
    <t>K250</t>
  </si>
  <si>
    <t>K251</t>
  </si>
  <si>
    <t>K252</t>
  </si>
  <si>
    <t>K253</t>
  </si>
  <si>
    <t>K254</t>
  </si>
  <si>
    <t>K255</t>
  </si>
  <si>
    <t>K256</t>
  </si>
  <si>
    <t>KHIP054</t>
  </si>
  <si>
    <t>KHIP055</t>
  </si>
  <si>
    <t>KHIP056</t>
  </si>
  <si>
    <t>KHIP057</t>
  </si>
  <si>
    <t>KHIP058</t>
  </si>
  <si>
    <t>KHIP059</t>
  </si>
  <si>
    <t>KHIP060</t>
  </si>
  <si>
    <t>KHIP061</t>
  </si>
  <si>
    <t>KHIP062</t>
  </si>
  <si>
    <t>KHIP063</t>
  </si>
  <si>
    <t>KHIP064</t>
  </si>
  <si>
    <t>KHIP065</t>
  </si>
  <si>
    <t>KHIP066</t>
  </si>
  <si>
    <t>KHIP067</t>
  </si>
  <si>
    <t>KHIP068</t>
  </si>
  <si>
    <t>KHIP069</t>
  </si>
  <si>
    <t>KHIP070</t>
  </si>
  <si>
    <t>KHIP071</t>
  </si>
  <si>
    <t>KHIP072</t>
  </si>
  <si>
    <t>KU003</t>
  </si>
  <si>
    <t>KU010</t>
  </si>
  <si>
    <t>KU011</t>
  </si>
  <si>
    <t>KHAR01</t>
  </si>
  <si>
    <t>KHAR02</t>
  </si>
  <si>
    <t>KHAP001</t>
  </si>
  <si>
    <t>KHAP002</t>
  </si>
  <si>
    <t>KHIP034</t>
  </si>
  <si>
    <t>KHIP042</t>
  </si>
  <si>
    <t>KHIP046</t>
  </si>
  <si>
    <t>KHIP040 (Kit)</t>
  </si>
  <si>
    <t>KHIP040-1</t>
  </si>
  <si>
    <t>KHIP040-2</t>
  </si>
  <si>
    <t>KHIP040-3</t>
  </si>
  <si>
    <t>KHIP043</t>
  </si>
  <si>
    <t>KHIP044</t>
  </si>
  <si>
    <t>KHIP045</t>
  </si>
  <si>
    <t>KHIP047</t>
  </si>
  <si>
    <t>KHIP048</t>
  </si>
  <si>
    <t>KHIP049 (Kit)</t>
  </si>
  <si>
    <t>KHIP049-1</t>
  </si>
  <si>
    <t>KHIP049-2</t>
  </si>
  <si>
    <t>KHIP050</t>
  </si>
  <si>
    <t>KHIP051 (Kit)</t>
  </si>
  <si>
    <t>KHIP051-1</t>
  </si>
  <si>
    <t>KHIP051-2</t>
  </si>
  <si>
    <t>KHIP052</t>
  </si>
  <si>
    <t>KHIP053</t>
  </si>
  <si>
    <t>KHIP001</t>
  </si>
  <si>
    <t>KHIP002</t>
  </si>
  <si>
    <t>KHIP003</t>
  </si>
  <si>
    <t>KHIP004</t>
  </si>
  <si>
    <t>KHIP005</t>
  </si>
  <si>
    <t>KHIP006</t>
  </si>
  <si>
    <t>KHIP007</t>
  </si>
  <si>
    <t>KHIP008</t>
  </si>
  <si>
    <t>KHIP009</t>
  </si>
  <si>
    <t>KHIP010</t>
  </si>
  <si>
    <t>KHIP012 (Kit)</t>
  </si>
  <si>
    <t>KHIP012-2</t>
  </si>
  <si>
    <t>KHIP012-3</t>
  </si>
  <si>
    <t>KHIP013</t>
  </si>
  <si>
    <t>KHIP013 DT</t>
  </si>
  <si>
    <t>KHIP014</t>
  </si>
  <si>
    <t>KHIP015</t>
  </si>
  <si>
    <t>KHIP016</t>
  </si>
  <si>
    <t>KHIP017</t>
  </si>
  <si>
    <t>KHIP018</t>
  </si>
  <si>
    <t>KHIP019</t>
  </si>
  <si>
    <t>KHIP021</t>
  </si>
  <si>
    <t>KHIP022</t>
  </si>
  <si>
    <t>KHIP023</t>
  </si>
  <si>
    <t>KHIP024</t>
  </si>
  <si>
    <t>KHIP025</t>
  </si>
  <si>
    <t>KHIP026</t>
  </si>
  <si>
    <t>KHIP028</t>
  </si>
  <si>
    <t>KHIP029 (Kit)</t>
  </si>
  <si>
    <t>KHIP029-1</t>
  </si>
  <si>
    <t>KHIP029-2</t>
  </si>
  <si>
    <t>KHIP030</t>
  </si>
  <si>
    <t>KHIP031 (Kit)</t>
  </si>
  <si>
    <t>KHJH008</t>
  </si>
  <si>
    <t>KHJH009</t>
  </si>
  <si>
    <t>KHJH010</t>
  </si>
  <si>
    <t>KHJH011</t>
  </si>
  <si>
    <t>KHJH012</t>
  </si>
  <si>
    <t>KHJH013</t>
  </si>
  <si>
    <t>KHJH015</t>
  </si>
  <si>
    <t>KHJH018</t>
  </si>
  <si>
    <t>KHJH017</t>
  </si>
  <si>
    <t>KHIP031-1</t>
  </si>
  <si>
    <t>KHIP031-2</t>
  </si>
  <si>
    <t>KHIP032</t>
  </si>
  <si>
    <t>KHIP033 (Kit)</t>
  </si>
  <si>
    <t>KHIP033-1</t>
  </si>
  <si>
    <t>KHIP033-2</t>
  </si>
  <si>
    <t>KHIP033-3</t>
  </si>
  <si>
    <t>KHIP035</t>
  </si>
  <si>
    <t>KHIP036</t>
  </si>
  <si>
    <t>KHIP037</t>
  </si>
  <si>
    <t>KHIP038</t>
  </si>
  <si>
    <t>KHIP039</t>
  </si>
  <si>
    <t>KHJH001</t>
  </si>
  <si>
    <t>KHJH003</t>
  </si>
  <si>
    <t>KHJH004</t>
  </si>
  <si>
    <t>KHJH005</t>
  </si>
  <si>
    <t>KHJH006</t>
  </si>
  <si>
    <t>KHJH007</t>
  </si>
  <si>
    <t>KHJW001</t>
  </si>
  <si>
    <t>KHJW002 (Kit)</t>
  </si>
  <si>
    <t>KHJW002-1</t>
  </si>
  <si>
    <t>KHJW002-2</t>
  </si>
  <si>
    <t>KHJW002-3</t>
  </si>
  <si>
    <t>KHJH007 (Kit)</t>
  </si>
  <si>
    <t>KHJH007-1</t>
  </si>
  <si>
    <t>KHJH007-2</t>
  </si>
  <si>
    <t>KHJW003</t>
  </si>
  <si>
    <t>KHJW004</t>
  </si>
  <si>
    <t>KHJW005</t>
  </si>
  <si>
    <t>KHJW006</t>
  </si>
  <si>
    <t>KHJW007</t>
  </si>
  <si>
    <t>KHJW008</t>
  </si>
  <si>
    <t>KHJW010</t>
  </si>
  <si>
    <t>KHJW011</t>
  </si>
  <si>
    <t>KHJW012</t>
  </si>
  <si>
    <t>KHJW013</t>
  </si>
  <si>
    <t>KHJW014</t>
  </si>
  <si>
    <t>KHJW015</t>
  </si>
  <si>
    <t>KHJW016 (Kit)</t>
  </si>
  <si>
    <t>KHJW016-1</t>
  </si>
  <si>
    <t>KHJW016-2</t>
  </si>
  <si>
    <t>KHJW016-3</t>
  </si>
  <si>
    <t>KHJW017</t>
  </si>
  <si>
    <t>KHJW018</t>
  </si>
  <si>
    <t>KHJW019</t>
  </si>
  <si>
    <t>KHKD001</t>
  </si>
  <si>
    <t>KHKD002</t>
  </si>
  <si>
    <t>KHKD003</t>
  </si>
  <si>
    <t>KHKD004</t>
  </si>
  <si>
    <t>KHKD005</t>
  </si>
  <si>
    <t>KHKD006</t>
  </si>
  <si>
    <t>KHKD007 (Kit)</t>
  </si>
  <si>
    <t>KHKD007-1</t>
  </si>
  <si>
    <t>KHKD007-2</t>
  </si>
  <si>
    <t>KHKD007-3</t>
  </si>
  <si>
    <t>KHKD008</t>
  </si>
  <si>
    <t>KHKD009</t>
  </si>
  <si>
    <t>KHKD010</t>
  </si>
  <si>
    <t>KHKD011</t>
  </si>
  <si>
    <t>KHKD012</t>
  </si>
  <si>
    <t>KHKD013</t>
  </si>
  <si>
    <t>KHKD014</t>
  </si>
  <si>
    <t>KHKD015</t>
  </si>
  <si>
    <t>KHKD016</t>
  </si>
  <si>
    <t>KHKD017</t>
  </si>
  <si>
    <t>KHKD018</t>
  </si>
  <si>
    <t>KHKD019</t>
  </si>
  <si>
    <t>KHPJ001</t>
  </si>
  <si>
    <t>KHPJ002</t>
  </si>
  <si>
    <t>KHPJ003</t>
  </si>
  <si>
    <t>KHPJ004</t>
  </si>
  <si>
    <t>KHPJ005</t>
  </si>
  <si>
    <t>KHPJ006 DT</t>
  </si>
  <si>
    <t>KHPJ007</t>
  </si>
  <si>
    <t>KHPJ008</t>
  </si>
  <si>
    <t>KHPJ009</t>
  </si>
  <si>
    <t>KTW1</t>
  </si>
  <si>
    <t>KTW2</t>
  </si>
  <si>
    <t>KTW3</t>
  </si>
  <si>
    <t>KTW4</t>
  </si>
  <si>
    <t>KTW5</t>
  </si>
  <si>
    <t>KTW6</t>
  </si>
  <si>
    <t>KHPJ010</t>
  </si>
  <si>
    <t>KHPJ011</t>
  </si>
  <si>
    <t>KHPJ012</t>
  </si>
  <si>
    <t>KHPJ013</t>
  </si>
  <si>
    <t>KHPJ014</t>
  </si>
  <si>
    <t>KHPJ015</t>
  </si>
  <si>
    <t>KHPJ016</t>
  </si>
  <si>
    <t>KHPJ017</t>
  </si>
  <si>
    <t>KHPJ018</t>
  </si>
  <si>
    <t>KHPJ019</t>
  </si>
  <si>
    <t>KHPJ020</t>
  </si>
  <si>
    <t>KHPJ025</t>
  </si>
  <si>
    <t>KHPJ021</t>
  </si>
  <si>
    <t>KHPJ022</t>
  </si>
  <si>
    <t>KHRQ001</t>
  </si>
  <si>
    <t>KHUW001</t>
  </si>
  <si>
    <t>KHUW002</t>
  </si>
  <si>
    <t>KHUW003</t>
  </si>
  <si>
    <t>KHUW004</t>
  </si>
  <si>
    <t>KHUW005</t>
  </si>
  <si>
    <t>KHUW006</t>
  </si>
  <si>
    <t>KHUW007</t>
  </si>
  <si>
    <t>KHUW008</t>
  </si>
  <si>
    <t>KHUW009</t>
  </si>
  <si>
    <t>KHUW010</t>
  </si>
  <si>
    <t>KHUW011</t>
  </si>
  <si>
    <t>KHWA001</t>
  </si>
  <si>
    <t>KHWA002</t>
  </si>
  <si>
    <t>KHWA003</t>
  </si>
  <si>
    <t>KHWA004</t>
  </si>
  <si>
    <t>KHWA005</t>
  </si>
  <si>
    <t>KHWA006</t>
  </si>
  <si>
    <t>KHWA007</t>
  </si>
  <si>
    <t>KHWA008</t>
  </si>
  <si>
    <t>KHWA009</t>
  </si>
  <si>
    <t>KHWA010</t>
  </si>
  <si>
    <t>KHWA011</t>
  </si>
  <si>
    <t>KHWA012</t>
  </si>
  <si>
    <t>KHWA013</t>
  </si>
  <si>
    <t>KHWA014</t>
  </si>
  <si>
    <t>KHWA015 (Kit)</t>
  </si>
  <si>
    <t>KHWA015-1</t>
  </si>
  <si>
    <t>KHWA015-2</t>
  </si>
  <si>
    <t>KHWA015-3</t>
  </si>
  <si>
    <t>KHWA016</t>
  </si>
  <si>
    <t>KHWA017</t>
  </si>
  <si>
    <t>KHWA018</t>
  </si>
  <si>
    <t>KHWA020</t>
  </si>
  <si>
    <t>KHWA022</t>
  </si>
  <si>
    <t>KFB001</t>
  </si>
  <si>
    <t>KFB002</t>
  </si>
  <si>
    <t>KFB003</t>
  </si>
  <si>
    <t>KFB004</t>
  </si>
  <si>
    <t>KFB005</t>
  </si>
  <si>
    <t>KFB006</t>
  </si>
  <si>
    <t>KFB007</t>
  </si>
  <si>
    <t>KFB008</t>
  </si>
  <si>
    <t>KFB009</t>
  </si>
  <si>
    <t>KFB010</t>
  </si>
  <si>
    <t>KFB011</t>
  </si>
  <si>
    <t>KFB012</t>
  </si>
  <si>
    <t>KFB013</t>
  </si>
  <si>
    <t>KFB014</t>
  </si>
  <si>
    <t>KFB015</t>
  </si>
  <si>
    <t>KFB016</t>
  </si>
  <si>
    <t>KFB017</t>
  </si>
  <si>
    <t>KFB018</t>
  </si>
  <si>
    <t>KFB019</t>
  </si>
  <si>
    <t>KFB020</t>
  </si>
  <si>
    <t>KFB021</t>
  </si>
  <si>
    <t>KFB022</t>
  </si>
  <si>
    <t>KFB023</t>
  </si>
  <si>
    <t>KFB024</t>
  </si>
  <si>
    <t>KU001</t>
  </si>
  <si>
    <t>KUE001</t>
  </si>
  <si>
    <t>UP104</t>
  </si>
  <si>
    <t>UP105</t>
  </si>
  <si>
    <t>UP126</t>
  </si>
  <si>
    <t>UP128</t>
  </si>
  <si>
    <t>UP129</t>
  </si>
  <si>
    <t>UP069</t>
  </si>
  <si>
    <t>UP080</t>
  </si>
  <si>
    <t>UP081</t>
  </si>
  <si>
    <t>UP106</t>
  </si>
  <si>
    <t>UP114</t>
  </si>
  <si>
    <t>UP115</t>
  </si>
  <si>
    <t>UP085</t>
  </si>
  <si>
    <t>UP132</t>
  </si>
  <si>
    <t>UP133</t>
  </si>
  <si>
    <t>UP134</t>
  </si>
  <si>
    <t>UP135</t>
  </si>
  <si>
    <t>UP136</t>
  </si>
  <si>
    <t>UP137</t>
  </si>
  <si>
    <t>UP138</t>
  </si>
  <si>
    <t>UP139</t>
  </si>
  <si>
    <t>UP151</t>
  </si>
  <si>
    <t>UP154</t>
  </si>
  <si>
    <t>UP146</t>
  </si>
  <si>
    <t>UP147</t>
  </si>
  <si>
    <t>UP155</t>
  </si>
  <si>
    <t>UP156</t>
  </si>
  <si>
    <t>UP157</t>
  </si>
  <si>
    <t>UP158</t>
  </si>
  <si>
    <t>UP159</t>
  </si>
  <si>
    <t>UP160</t>
  </si>
  <si>
    <t>UP161</t>
  </si>
  <si>
    <t>UP162</t>
  </si>
  <si>
    <t>UP163</t>
  </si>
  <si>
    <t>UP164</t>
  </si>
  <si>
    <t>UP165</t>
  </si>
  <si>
    <t>UP166</t>
  </si>
  <si>
    <t>UP167</t>
  </si>
  <si>
    <t>UP168</t>
  </si>
  <si>
    <t>UP169</t>
  </si>
  <si>
    <t>UP170</t>
  </si>
  <si>
    <t>UP171</t>
  </si>
  <si>
    <t>UP172</t>
  </si>
  <si>
    <t>UP173</t>
  </si>
  <si>
    <t>UP174</t>
  </si>
  <si>
    <t>UP175</t>
  </si>
  <si>
    <t>UP176</t>
  </si>
  <si>
    <t>UP177</t>
  </si>
  <si>
    <t>UP178</t>
  </si>
  <si>
    <t>UP179</t>
  </si>
  <si>
    <t>UP180</t>
  </si>
  <si>
    <t>UP181</t>
  </si>
  <si>
    <t>UP182</t>
  </si>
  <si>
    <t>UP183</t>
  </si>
  <si>
    <t>UP184</t>
  </si>
  <si>
    <t>UP185</t>
  </si>
  <si>
    <t>UP186</t>
  </si>
  <si>
    <t>UP187</t>
  </si>
  <si>
    <t>UP188</t>
  </si>
  <si>
    <t>UP189</t>
  </si>
  <si>
    <t>UP190</t>
  </si>
  <si>
    <t>UP191</t>
  </si>
  <si>
    <t>UP192</t>
  </si>
  <si>
    <t>UP193</t>
  </si>
  <si>
    <t>UP194</t>
  </si>
  <si>
    <t>UP195</t>
  </si>
  <si>
    <t>UP196</t>
  </si>
  <si>
    <t>UP197</t>
  </si>
  <si>
    <t>UP198</t>
  </si>
  <si>
    <t>UP199</t>
  </si>
  <si>
    <t>UP200</t>
  </si>
  <si>
    <t>UP201</t>
  </si>
  <si>
    <t>UP202</t>
  </si>
  <si>
    <t>UP203</t>
  </si>
  <si>
    <t>UP204</t>
  </si>
  <si>
    <t>UP205</t>
  </si>
  <si>
    <t>UP206</t>
  </si>
  <si>
    <t>UP207</t>
  </si>
  <si>
    <t>UP208</t>
  </si>
  <si>
    <t>UP209</t>
  </si>
  <si>
    <t>UP210</t>
  </si>
  <si>
    <t>UP211</t>
  </si>
  <si>
    <t>UP212</t>
  </si>
  <si>
    <t>UP213</t>
  </si>
  <si>
    <t>UP214</t>
  </si>
  <si>
    <t>UP215</t>
  </si>
  <si>
    <t>UP216</t>
  </si>
  <si>
    <t>UP217</t>
  </si>
  <si>
    <t>UP218</t>
  </si>
  <si>
    <t>UP219</t>
  </si>
  <si>
    <t>UP220</t>
  </si>
  <si>
    <t>UP221</t>
  </si>
  <si>
    <t>UP222</t>
  </si>
  <si>
    <t>UP223</t>
  </si>
  <si>
    <t>UP224</t>
  </si>
  <si>
    <t>UP225</t>
  </si>
  <si>
    <t>UP226</t>
  </si>
  <si>
    <t>UP227</t>
  </si>
  <si>
    <t>UP228</t>
  </si>
  <si>
    <t>UP229</t>
  </si>
  <si>
    <t>UP230</t>
  </si>
  <si>
    <t>UP231</t>
  </si>
  <si>
    <t>UP232</t>
  </si>
  <si>
    <t>UP233</t>
  </si>
  <si>
    <t>UP234</t>
  </si>
  <si>
    <t>UP235</t>
  </si>
  <si>
    <t>UP236</t>
  </si>
  <si>
    <t>UP237</t>
  </si>
  <si>
    <t>UP238</t>
  </si>
  <si>
    <t>UP239</t>
  </si>
  <si>
    <t>UP240</t>
  </si>
  <si>
    <t>UP241</t>
  </si>
  <si>
    <t>UP242</t>
  </si>
  <si>
    <t>UP243</t>
  </si>
  <si>
    <t>UP244</t>
  </si>
  <si>
    <t>UP246</t>
  </si>
  <si>
    <t>UP247</t>
  </si>
  <si>
    <t>UP248</t>
  </si>
  <si>
    <t>UP249</t>
  </si>
  <si>
    <t>UP250</t>
  </si>
  <si>
    <t>UP251</t>
  </si>
  <si>
    <t>UP252</t>
  </si>
  <si>
    <t>UP149</t>
  </si>
  <si>
    <t>UP150</t>
  </si>
  <si>
    <t>UP153</t>
  </si>
  <si>
    <t>UP152</t>
  </si>
  <si>
    <t>UP140</t>
  </si>
  <si>
    <t>UP141</t>
  </si>
  <si>
    <t>UP142</t>
  </si>
  <si>
    <t>UP143</t>
  </si>
  <si>
    <t>UP144</t>
  </si>
  <si>
    <t>UP145</t>
  </si>
  <si>
    <t>UP097</t>
  </si>
  <si>
    <t>UP108</t>
  </si>
  <si>
    <t>UP107</t>
  </si>
  <si>
    <t>UP113</t>
  </si>
  <si>
    <t>UP125</t>
  </si>
  <si>
    <t>UP109</t>
  </si>
  <si>
    <t>UP110</t>
  </si>
  <si>
    <t>UP111</t>
  </si>
  <si>
    <t>UP112</t>
  </si>
  <si>
    <t>UP124</t>
  </si>
  <si>
    <t>UP063</t>
  </si>
  <si>
    <t>UP071</t>
  </si>
  <si>
    <t>UP096</t>
  </si>
  <si>
    <t>UP094</t>
  </si>
  <si>
    <t>UP079</t>
  </si>
  <si>
    <t>UP078</t>
  </si>
  <si>
    <t>UP077</t>
  </si>
  <si>
    <t>UP095</t>
  </si>
  <si>
    <t>UP099</t>
  </si>
  <si>
    <t>UP004</t>
  </si>
  <si>
    <t>UP005</t>
  </si>
  <si>
    <t>UP006</t>
  </si>
  <si>
    <t>UP084</t>
  </si>
  <si>
    <t>UP010</t>
  </si>
  <si>
    <t>UP018</t>
  </si>
  <si>
    <t>UP026</t>
  </si>
  <si>
    <t>UP051</t>
  </si>
  <si>
    <t>UP003</t>
  </si>
  <si>
    <t>UP002</t>
  </si>
  <si>
    <t>UP041</t>
  </si>
  <si>
    <t>UP103</t>
  </si>
  <si>
    <t>UP102</t>
  </si>
  <si>
    <t>UP009</t>
  </si>
  <si>
    <t>UP016</t>
  </si>
  <si>
    <t>UP087</t>
  </si>
  <si>
    <t>UP086</t>
  </si>
  <si>
    <t>UP120</t>
  </si>
  <si>
    <t>UP122</t>
  </si>
  <si>
    <t>UP117</t>
  </si>
  <si>
    <t>UP118</t>
  </si>
  <si>
    <t>UP119</t>
  </si>
  <si>
    <t>UP123</t>
  </si>
  <si>
    <t>UP019</t>
  </si>
  <si>
    <t>UP101</t>
  </si>
  <si>
    <t>UP116</t>
  </si>
  <si>
    <t>UP121</t>
  </si>
  <si>
    <t>UP015</t>
  </si>
  <si>
    <t>UP049</t>
  </si>
  <si>
    <t>UP076</t>
  </si>
  <si>
    <t>UP052</t>
  </si>
  <si>
    <t>UP072</t>
  </si>
  <si>
    <t>UP020</t>
  </si>
  <si>
    <t>UP021</t>
  </si>
  <si>
    <t>UP022</t>
  </si>
  <si>
    <t>UP008</t>
  </si>
  <si>
    <t>UP017</t>
  </si>
  <si>
    <t>UP091</t>
  </si>
  <si>
    <t>UP001</t>
  </si>
  <si>
    <t>UP073</t>
  </si>
  <si>
    <t>UP012</t>
  </si>
  <si>
    <t>UP093</t>
  </si>
  <si>
    <t>UP025</t>
  </si>
  <si>
    <t>UP048</t>
  </si>
  <si>
    <t>UP023</t>
  </si>
  <si>
    <t>UP042</t>
  </si>
  <si>
    <t>UP047</t>
  </si>
  <si>
    <t>UP148</t>
  </si>
  <si>
    <t>UP083</t>
  </si>
  <si>
    <t>UP082</t>
  </si>
  <si>
    <t>UP075</t>
  </si>
  <si>
    <t>UP089</t>
  </si>
  <si>
    <t>UP092</t>
  </si>
  <si>
    <t>UP027</t>
  </si>
  <si>
    <t>UP011</t>
  </si>
  <si>
    <t>UP029</t>
  </si>
  <si>
    <t>UP028</t>
  </si>
  <si>
    <t>UP014</t>
  </si>
  <si>
    <t>UP024</t>
  </si>
  <si>
    <t>UP007</t>
  </si>
  <si>
    <t>UP037</t>
  </si>
  <si>
    <t>UP130</t>
  </si>
  <si>
    <t>UP131</t>
  </si>
  <si>
    <t>UP061</t>
  </si>
  <si>
    <t>UP060</t>
  </si>
  <si>
    <t>UP067</t>
  </si>
  <si>
    <t>UP066</t>
  </si>
  <si>
    <t>UP074</t>
  </si>
  <si>
    <t>UP044</t>
  </si>
  <si>
    <t>UP050</t>
  </si>
  <si>
    <t>UP090</t>
  </si>
  <si>
    <t>UP040</t>
  </si>
  <si>
    <t>UP013</t>
  </si>
  <si>
    <t>UP064</t>
  </si>
  <si>
    <t>UP057</t>
  </si>
  <si>
    <t>UP053</t>
  </si>
  <si>
    <t>UP046</t>
  </si>
  <si>
    <t>UPDC01</t>
  </si>
  <si>
    <t>UP068</t>
  </si>
  <si>
    <t>UP054</t>
  </si>
  <si>
    <t>UP038</t>
  </si>
  <si>
    <t>UP045</t>
  </si>
  <si>
    <t>UP043</t>
  </si>
  <si>
    <t>UP055</t>
  </si>
  <si>
    <t>UP065</t>
  </si>
  <si>
    <t>UP039</t>
  </si>
  <si>
    <t>UP056</t>
  </si>
  <si>
    <t>UP100</t>
  </si>
  <si>
    <t>UP058</t>
  </si>
  <si>
    <t>UP098</t>
  </si>
  <si>
    <t>UP062</t>
  </si>
  <si>
    <t>UP070</t>
  </si>
  <si>
    <t>Additional Bolts</t>
  </si>
  <si>
    <t>Per Unit</t>
  </si>
  <si>
    <t>Cost Per Size</t>
  </si>
  <si>
    <t>Add On</t>
  </si>
  <si>
    <t>Qty</t>
  </si>
  <si>
    <t>Rate</t>
  </si>
  <si>
    <t>5/16" and 7/32" Impact Hex Bit Set</t>
  </si>
  <si>
    <t>5/16" Impact Hex Bit (Standard Bolt Size)</t>
  </si>
  <si>
    <t>7/32" Impact Hex Bit (Flathead/Martini/Buttonhead Bolt Size)</t>
  </si>
  <si>
    <t>T-20 Impact Driver Bit</t>
  </si>
  <si>
    <t>5/16" and 7/32" T-Wrench Set</t>
  </si>
  <si>
    <t>5/16" T-Wrench (Standard Bolt Size)</t>
  </si>
  <si>
    <t>7/32" T-Wrench (Flathead/Martini/Buttonhead Bolt Size)</t>
  </si>
  <si>
    <t>T-Nut - Pound-in - Zinc</t>
  </si>
  <si>
    <t>T-Nut - Pound-in - Stainless</t>
  </si>
  <si>
    <t>T-Nut - Screw-in Zinc</t>
  </si>
  <si>
    <t>Retail</t>
  </si>
  <si>
    <t>Discounted</t>
  </si>
  <si>
    <t>%</t>
  </si>
  <si>
    <t>Total Weight</t>
  </si>
  <si>
    <t>LBS</t>
  </si>
  <si>
    <t>Kilter Aragon</t>
  </si>
  <si>
    <t>Kilter Comp X</t>
  </si>
  <si>
    <t>Kilter Fiberglass</t>
  </si>
  <si>
    <t>UP Aragon</t>
  </si>
  <si>
    <t>UP Comp X</t>
  </si>
  <si>
    <t>UP Fiberglass</t>
  </si>
  <si>
    <t>Effective</t>
  </si>
  <si>
    <t>Boulder Density</t>
  </si>
  <si>
    <t>Low</t>
  </si>
  <si>
    <t>Medium</t>
  </si>
  <si>
    <t>High</t>
  </si>
  <si>
    <t>2</t>
  </si>
  <si>
    <t>13</t>
  </si>
  <si>
    <t>5</t>
  </si>
  <si>
    <t>76</t>
  </si>
  <si>
    <t>7</t>
  </si>
  <si>
    <t>78</t>
  </si>
  <si>
    <t>11</t>
  </si>
  <si>
    <t>13-24</t>
  </si>
  <si>
    <t>16</t>
  </si>
  <si>
    <t>13-27</t>
  </si>
  <si>
    <t>77</t>
  </si>
  <si>
    <t>12</t>
  </si>
  <si>
    <t>69</t>
  </si>
  <si>
    <t>79</t>
  </si>
  <si>
    <t>Product/Service</t>
  </si>
  <si>
    <t>Color</t>
  </si>
  <si>
    <t>Quantity</t>
  </si>
  <si>
    <t>Amount</t>
  </si>
  <si>
    <t>UV Stabilize</t>
  </si>
  <si>
    <t>Customer</t>
  </si>
  <si>
    <t>Vendor</t>
  </si>
  <si>
    <t>Product</t>
  </si>
  <si>
    <t>Legend</t>
  </si>
  <si>
    <t>Color Charge</t>
  </si>
  <si>
    <t>Holds - Kilter:K001</t>
  </si>
  <si>
    <r>
      <rPr>
        <b val="1"/>
        <sz val="8"/>
        <color indexed="9"/>
        <rFont val="Verdana"/>
      </rPr>
      <t>11-12</t>
    </r>
  </si>
  <si>
    <t>N</t>
  </si>
  <si>
    <r>
      <rPr>
        <b val="1"/>
        <sz val="8"/>
        <color indexed="9"/>
        <rFont val="Verdana"/>
      </rPr>
      <t>14-01</t>
    </r>
  </si>
  <si>
    <t>Hardware</t>
  </si>
  <si>
    <r>
      <rPr>
        <b val="1"/>
        <sz val="8"/>
        <color indexed="8"/>
        <rFont val="Verdana"/>
      </rPr>
      <t>15-12</t>
    </r>
  </si>
  <si>
    <r>
      <rPr>
        <b val="1"/>
        <sz val="8"/>
        <color indexed="9"/>
        <rFont val="Verdana"/>
      </rPr>
      <t>16-16</t>
    </r>
  </si>
  <si>
    <t>Shipping</t>
  </si>
  <si>
    <r>
      <rPr>
        <b val="1"/>
        <sz val="8"/>
        <color indexed="9"/>
        <rFont val="Verdana"/>
      </rPr>
      <t>13-01</t>
    </r>
  </si>
  <si>
    <r>
      <rPr>
        <b val="1"/>
        <sz val="8"/>
        <color indexed="9"/>
        <rFont val="Verdana"/>
      </rPr>
      <t>07-13</t>
    </r>
  </si>
  <si>
    <r>
      <rPr>
        <b val="1"/>
        <sz val="8"/>
        <color indexed="9"/>
        <rFont val="Verdana"/>
      </rPr>
      <t>11-25</t>
    </r>
  </si>
  <si>
    <r>
      <rPr>
        <sz val="10"/>
        <color indexed="9"/>
        <rFont val="Verdana"/>
      </rPr>
      <t>18-01</t>
    </r>
  </si>
  <si>
    <r>
      <rPr>
        <b val="1"/>
        <sz val="8"/>
        <color indexed="8"/>
        <rFont val="Verdana"/>
      </rPr>
      <t>12-01</t>
    </r>
  </si>
  <si>
    <t>Y</t>
  </si>
  <si>
    <t>Holds - Kilter:K002</t>
  </si>
  <si>
    <t>UV Stabilizer</t>
  </si>
  <si>
    <t>Holds - Kilter:K003</t>
  </si>
  <si>
    <t>Holds - Kilter:K004</t>
  </si>
  <si>
    <t>Holds - Kilter:K005</t>
  </si>
  <si>
    <t>Holds - Kilter:K006</t>
  </si>
  <si>
    <t>Holds - Kilter:K007</t>
  </si>
  <si>
    <t>Holds - Kilter:K008</t>
  </si>
  <si>
    <t>Holds - Kilter:K009</t>
  </si>
  <si>
    <t>Holds - Kilter:K010</t>
  </si>
  <si>
    <t>Holds - Kilter:K011</t>
  </si>
  <si>
    <t>Holds - Kilter:K012</t>
  </si>
  <si>
    <t>Holds - Kilter:K013</t>
  </si>
  <si>
    <t>Holds - Kilter:K014</t>
  </si>
  <si>
    <t>Holds - Kilter:K015</t>
  </si>
  <si>
    <t>Holds - Kilter:K016</t>
  </si>
  <si>
    <t>Holds - Kilter:K017</t>
  </si>
  <si>
    <t>Holds - Kilter:K018</t>
  </si>
  <si>
    <t>Holds - Kilter:K019</t>
  </si>
  <si>
    <t>Holds - Kilter:K020</t>
  </si>
  <si>
    <t>Holds - Kilter:K021</t>
  </si>
  <si>
    <t>Holds - Kilter:K022</t>
  </si>
  <si>
    <t>Holds - Kilter:K023</t>
  </si>
  <si>
    <t>Holds - Kilter:K024</t>
  </si>
  <si>
    <t>Holds - Kilter:K025</t>
  </si>
  <si>
    <t>Holds - Kilter:K026</t>
  </si>
  <si>
    <t>Holds - Kilter:K027</t>
  </si>
  <si>
    <t>Holds - Kilter:K028</t>
  </si>
  <si>
    <t>Holds - Kilter:K030</t>
  </si>
  <si>
    <t>Holds - Kilter:K031</t>
  </si>
  <si>
    <t>Holds - Kilter:K032</t>
  </si>
  <si>
    <t>Holds - Kilter:K033</t>
  </si>
  <si>
    <t>Holds - Kilter:K034</t>
  </si>
  <si>
    <t>Holds - Kilter:K035</t>
  </si>
  <si>
    <t>Holds - Kilter:K036</t>
  </si>
  <si>
    <t>Holds - Kilter:K037</t>
  </si>
  <si>
    <t>Holds - Kilter:K038</t>
  </si>
  <si>
    <t>Holds - Kilter:K039</t>
  </si>
  <si>
    <t>Holds - Kilter:K040</t>
  </si>
  <si>
    <t>Holds - Kilter:K041</t>
  </si>
  <si>
    <t>Holds - Kilter:K042</t>
  </si>
  <si>
    <t>Holds - Kilter:K043</t>
  </si>
  <si>
    <t>Holds - Kilter:K044</t>
  </si>
  <si>
    <t>Holds - Kilter:K045</t>
  </si>
  <si>
    <t>Holds - Kilter:K046</t>
  </si>
  <si>
    <t>Holds - Kilter:K047 (Kit)</t>
  </si>
  <si>
    <t>Holds - Kilter:K047-1</t>
  </si>
  <si>
    <t>Holds - Kilter:K047-2</t>
  </si>
  <si>
    <t>Holds - Kilter:K047-3</t>
  </si>
  <si>
    <t>Holds - Kilter:K048 (Kit)</t>
  </si>
  <si>
    <t>Holds - Kilter:K048-1</t>
  </si>
  <si>
    <t>Holds - Kilter:K048-2</t>
  </si>
  <si>
    <t>Holds - Kilter:K048-3</t>
  </si>
  <si>
    <t>Holds - Kilter:K049 (Kit)</t>
  </si>
  <si>
    <t>Holds - Kilter:K049-1</t>
  </si>
  <si>
    <t>Holds - Kilter:K049-2</t>
  </si>
  <si>
    <t>Holds - Kilter:K049-3</t>
  </si>
  <si>
    <t>Holds - Kilter:K050</t>
  </si>
  <si>
    <t>Holds - Kilter:K051</t>
  </si>
  <si>
    <t>Holds - Kilter:K052</t>
  </si>
  <si>
    <t>Holds - Kilter:K053 (Kit)</t>
  </si>
  <si>
    <t>Holds - Kilter:K053-1</t>
  </si>
  <si>
    <t>Holds - Kilter:K053-2</t>
  </si>
  <si>
    <t>Holds - Kilter:K053-3</t>
  </si>
  <si>
    <t>Holds - Kilter:K054</t>
  </si>
  <si>
    <t>Holds - Kilter:K055</t>
  </si>
  <si>
    <t>Holds - Kilter:K056</t>
  </si>
  <si>
    <t>Holds - Kilter:K057</t>
  </si>
  <si>
    <t>Holds - Kilter:K058</t>
  </si>
  <si>
    <t>Holds - Kilter:K059</t>
  </si>
  <si>
    <t>Holds - Kilter:K060</t>
  </si>
  <si>
    <t>Holds - Kilter:K061</t>
  </si>
  <si>
    <t>Holds - Kilter:K063 (Kit)</t>
  </si>
  <si>
    <t>Holds - Kilter:K063-1</t>
  </si>
  <si>
    <t>Holds - Kilter:K063-2</t>
  </si>
  <si>
    <t>Holds - Kilter:K063-3</t>
  </si>
  <si>
    <t>Holds - Kilter:K065 (Kit)</t>
  </si>
  <si>
    <t>Holds - Kilter:K065-1</t>
  </si>
  <si>
    <t>Holds - Kilter:K065-2</t>
  </si>
  <si>
    <t>Holds - Kilter:K065-3</t>
  </si>
  <si>
    <t>Holds - Kilter:K066 (Kit)</t>
  </si>
  <si>
    <t>Holds - Kilter:K066-1</t>
  </si>
  <si>
    <t>Holds - Kilter:K066-2</t>
  </si>
  <si>
    <t>Holds - Kilter:K066-3</t>
  </si>
  <si>
    <t>Holds - Kilter:K067 (Kit)</t>
  </si>
  <si>
    <t>Holds - Kilter:K067-1</t>
  </si>
  <si>
    <t>Holds - Kilter:K067-2</t>
  </si>
  <si>
    <t>Holds - Kilter:K067-3</t>
  </si>
  <si>
    <t>Holds - Kilter:K068 (Kit)</t>
  </si>
  <si>
    <t>Holds - Kilter:K068-1</t>
  </si>
  <si>
    <t>Holds - Kilter:K068-2</t>
  </si>
  <si>
    <t>Holds - Kilter:K068-3</t>
  </si>
  <si>
    <t>Holds - Kilter:K069 (Kit)</t>
  </si>
  <si>
    <t>Holds - Kilter:K069-1</t>
  </si>
  <si>
    <t>Holds - Kilter:K069-2</t>
  </si>
  <si>
    <t>Holds - Kilter:K069-3</t>
  </si>
  <si>
    <t>Holds - Kilter:K072</t>
  </si>
  <si>
    <t>Holds - Kilter:K073</t>
  </si>
  <si>
    <t>Holds - Kilter:K074</t>
  </si>
  <si>
    <t>Holds - Kilter:K076</t>
  </si>
  <si>
    <t>Holds - Kilter:K077</t>
  </si>
  <si>
    <t>Holds - Kilter:K078 (Kit)</t>
  </si>
  <si>
    <t>Holds - Kilter:K079</t>
  </si>
  <si>
    <t>Holds - Kilter:K080</t>
  </si>
  <si>
    <t>Holds - Kilter:K081</t>
  </si>
  <si>
    <t>Holds - Kilter:K082</t>
  </si>
  <si>
    <t>Holds - Kilter:K083</t>
  </si>
  <si>
    <t>Holds - Kilter:K084</t>
  </si>
  <si>
    <t>Holds - Kilter:K085</t>
  </si>
  <si>
    <t>Holds - Kilter:K086</t>
  </si>
  <si>
    <t>Holds - Kilter:K087</t>
  </si>
  <si>
    <t>Holds - Kilter:K088</t>
  </si>
  <si>
    <t>Holds - Kilter:K090</t>
  </si>
  <si>
    <t>Holds - Kilter:K091</t>
  </si>
  <si>
    <t>Holds - Kilter:K092</t>
  </si>
  <si>
    <t>Holds - Kilter:K093</t>
  </si>
  <si>
    <t>Holds - Kilter:K094</t>
  </si>
  <si>
    <t>Holds - Kilter:K095</t>
  </si>
  <si>
    <t>Holds - Kilter:K096</t>
  </si>
  <si>
    <t>Holds - Kilter:K097</t>
  </si>
  <si>
    <t>Holds - Kilter:K098</t>
  </si>
  <si>
    <t>Holds - Kilter:K099</t>
  </si>
  <si>
    <t>Holds - Kilter:K100</t>
  </si>
  <si>
    <t>Holds - Kilter:K101</t>
  </si>
  <si>
    <t>Holds - Kilter:K102</t>
  </si>
  <si>
    <t>Holds - Kilter:K103</t>
  </si>
  <si>
    <t>Holds - Kilter:K104</t>
  </si>
  <si>
    <t>Holds - Kilter:K105</t>
  </si>
  <si>
    <t>Holds - Kilter:K106</t>
  </si>
  <si>
    <t>Holds - Kilter:K107</t>
  </si>
  <si>
    <t>Holds - Kilter:K108</t>
  </si>
  <si>
    <t>Holds - Kilter:K109</t>
  </si>
  <si>
    <t>Holds - Kilter:K110</t>
  </si>
  <si>
    <t>Holds - Kilter:K111</t>
  </si>
  <si>
    <t>Holds - Kilter:K112</t>
  </si>
  <si>
    <t>Holds - Kilter:K113</t>
  </si>
  <si>
    <t>Holds - Kilter:K114</t>
  </si>
  <si>
    <t>Holds - Kilter:K115</t>
  </si>
  <si>
    <t>Holds - Kilter:K116</t>
  </si>
  <si>
    <t>Holds - Kilter:K117</t>
  </si>
  <si>
    <t>Holds - Kilter:K118</t>
  </si>
  <si>
    <t>Holds - Kilter:K119</t>
  </si>
  <si>
    <t>Holds - Kilter:K120</t>
  </si>
  <si>
    <t>Holds - Kilter:K121</t>
  </si>
  <si>
    <t>Holds - Kilter:K122</t>
  </si>
  <si>
    <t>Holds - Kilter:K123</t>
  </si>
  <si>
    <t>Holds - Kilter:K124</t>
  </si>
  <si>
    <t>Holds - Kilter:K125</t>
  </si>
  <si>
    <t>Holds - Kilter:K126 (Kit)</t>
  </si>
  <si>
    <t>Holds - Kilter:K126-1</t>
  </si>
  <si>
    <t>Holds - Kilter:K126-2</t>
  </si>
  <si>
    <t>Holds - Kilter:K126-3</t>
  </si>
  <si>
    <t>Holds - Kilter:K127</t>
  </si>
  <si>
    <t>Holds - Kilter:K128</t>
  </si>
  <si>
    <t>Holds - Kilter:K130</t>
  </si>
  <si>
    <t>Holds - Kilter:K133 (Kit)</t>
  </si>
  <si>
    <t>Holds - Kilter:K133-2</t>
  </si>
  <si>
    <t>Holds - Kilter:K133-3</t>
  </si>
  <si>
    <t>Holds - Kilter:K134</t>
  </si>
  <si>
    <t>Holds - Kilter:K135</t>
  </si>
  <si>
    <t>Holds - Kilter:K136</t>
  </si>
  <si>
    <t>Holds - Kilter:K137</t>
  </si>
  <si>
    <t>Holds - Kilter:K138</t>
  </si>
  <si>
    <t>Holds - Kilter:K139</t>
  </si>
  <si>
    <t>Holds - Kilter:K140</t>
  </si>
  <si>
    <t>Holds - Kilter:K141</t>
  </si>
  <si>
    <t>Holds - Kilter:K142</t>
  </si>
  <si>
    <t>Holds - Kilter:K143</t>
  </si>
  <si>
    <t>Holds - Kilter:K144</t>
  </si>
  <si>
    <t>Holds - Kilter:K145</t>
  </si>
  <si>
    <t>Holds - Kilter:K146</t>
  </si>
  <si>
    <t>Holds - Kilter:K147</t>
  </si>
  <si>
    <t>Holds - Kilter:K148</t>
  </si>
  <si>
    <t>Holds - Kilter:K149</t>
  </si>
  <si>
    <t>Holds - Kilter:K149 DT</t>
  </si>
  <si>
    <t>Holds - Kilter:K150</t>
  </si>
  <si>
    <t>Holds - Kilter:K151</t>
  </si>
  <si>
    <t>Holds - Kilter:K152</t>
  </si>
  <si>
    <t>Holds - Kilter:K153</t>
  </si>
  <si>
    <t>Holds - Kilter:K154</t>
  </si>
  <si>
    <t>Holds - Kilter:K155</t>
  </si>
  <si>
    <t>Holds - Kilter:K156</t>
  </si>
  <si>
    <t>Holds - Kilter:K157</t>
  </si>
  <si>
    <t>Holds - Kilter:K158</t>
  </si>
  <si>
    <t>Holds - Kilter:K159</t>
  </si>
  <si>
    <t>Holds - Kilter:K160</t>
  </si>
  <si>
    <t>Holds - Kilter:K161 (Kit)</t>
  </si>
  <si>
    <t>Holds - Kilter:K161 DT (Kit)</t>
  </si>
  <si>
    <t>Holds - Kilter:K161-1 DT</t>
  </si>
  <si>
    <t>Holds - Kilter:K161-2</t>
  </si>
  <si>
    <t>Holds - Kilter:K161-2 DT</t>
  </si>
  <si>
    <t>Holds - Kilter:K161-3</t>
  </si>
  <si>
    <t>Holds - Kilter:K161-3 DT</t>
  </si>
  <si>
    <t>Holds - Kilter:K162 DT (Kit)</t>
  </si>
  <si>
    <t>Holds - Kilter:K162-1 DT</t>
  </si>
  <si>
    <t>Holds - Kilter:K162-2 DT</t>
  </si>
  <si>
    <t>Holds - Kilter:K162-3 DT</t>
  </si>
  <si>
    <t>Holds - Kilter:K164</t>
  </si>
  <si>
    <t>Holds - Kilter:K166</t>
  </si>
  <si>
    <t>Holds - Kilter:K167</t>
  </si>
  <si>
    <t>Holds - Kilter:K168</t>
  </si>
  <si>
    <t>Holds - Kilter:K169</t>
  </si>
  <si>
    <t>Holds - Kilter:K170</t>
  </si>
  <si>
    <t>Holds - Kilter:K171</t>
  </si>
  <si>
    <t>Holds - Kilter:K172</t>
  </si>
  <si>
    <t>Holds - Kilter:K173</t>
  </si>
  <si>
    <t>Holds - Kilter:K174</t>
  </si>
  <si>
    <t>Holds - Kilter:K175</t>
  </si>
  <si>
    <t>Holds - Kilter:K176</t>
  </si>
  <si>
    <t>Holds - Kilter:K177</t>
  </si>
  <si>
    <t>Holds - Kilter:K178</t>
  </si>
  <si>
    <t>Holds - Kilter:K179 (Kit)</t>
  </si>
  <si>
    <t>Holds - Kilter:K179-1</t>
  </si>
  <si>
    <t>Holds - Kilter:K179-2</t>
  </si>
  <si>
    <t>Holds - Kilter:K179-3</t>
  </si>
  <si>
    <t>Holds - Kilter:K181</t>
  </si>
  <si>
    <t>Holds - Kilter:K182</t>
  </si>
  <si>
    <t>Holds - Kilter:K183</t>
  </si>
  <si>
    <t>Holds - Kilter:K184</t>
  </si>
  <si>
    <t>Holds - Kilter:K185</t>
  </si>
  <si>
    <t>Holds - Kilter:K186</t>
  </si>
  <si>
    <t>Holds - Kilter:K187</t>
  </si>
  <si>
    <t>Holds - Kilter:K188</t>
  </si>
  <si>
    <t>Holds - Kilter:K189</t>
  </si>
  <si>
    <t>Holds - Kilter:K191</t>
  </si>
  <si>
    <t>Holds - Kilter:K192</t>
  </si>
  <si>
    <t>Holds - Kilter:K193</t>
  </si>
  <si>
    <t>Holds - Kilter:K194</t>
  </si>
  <si>
    <t>Holds - Kilter:K195</t>
  </si>
  <si>
    <t>Holds - Kilter:K196</t>
  </si>
  <si>
    <t>Holds - Kilter:K198</t>
  </si>
  <si>
    <t>Holds - Kilter:K199</t>
  </si>
  <si>
    <t>Holds - Kilter:K200</t>
  </si>
  <si>
    <t>Holds - Kilter:K201</t>
  </si>
  <si>
    <t>Holds - Kilter:K202</t>
  </si>
  <si>
    <t>Holds - Kilter:K203</t>
  </si>
  <si>
    <t>Holds - Kilter:K204</t>
  </si>
  <si>
    <t>Holds - Kilter:K205</t>
  </si>
  <si>
    <t>Holds - Kilter:K206</t>
  </si>
  <si>
    <t>Holds - Kilter:K207</t>
  </si>
  <si>
    <t>Holds - Kilter:K208</t>
  </si>
  <si>
    <t>Holds - Kilter:K209</t>
  </si>
  <si>
    <t>Holds - Kilter:K210</t>
  </si>
  <si>
    <t>Holds - Kilter:K212</t>
  </si>
  <si>
    <t>Holds - Kilter:K213</t>
  </si>
  <si>
    <t>Holds - Kilter:K214</t>
  </si>
  <si>
    <t>Holds - Kilter:K215</t>
  </si>
  <si>
    <t>Holds - Kilter:K216</t>
  </si>
  <si>
    <t>Holds - Kilter:K217</t>
  </si>
  <si>
    <t>Holds - Kilter:K218</t>
  </si>
  <si>
    <t>Holds - Kilter:K219</t>
  </si>
  <si>
    <t>Holds - Kilter:K220</t>
  </si>
  <si>
    <t>Holds - Kilter:K221</t>
  </si>
  <si>
    <t>Holds - Kilter:K222</t>
  </si>
  <si>
    <t>Holds - Kilter:K223</t>
  </si>
  <si>
    <t>Holds - Kilter:K224</t>
  </si>
  <si>
    <t>Holds - Kilter:K225</t>
  </si>
  <si>
    <t>Holds - Kilter:K226</t>
  </si>
  <si>
    <t>Holds - Kilter:K227</t>
  </si>
  <si>
    <t>Holds - Kilter:K228</t>
  </si>
  <si>
    <t>Holds - Kilter:K229</t>
  </si>
  <si>
    <t>Holds - Kilter:K230</t>
  </si>
  <si>
    <t>Holds - Kilter:K231</t>
  </si>
  <si>
    <t>Holds - Kilter:K232</t>
  </si>
  <si>
    <t>Holds - Kilter:K233</t>
  </si>
  <si>
    <t>Holds - Kilter:K234</t>
  </si>
  <si>
    <t>Holds - Kilter:K235</t>
  </si>
  <si>
    <t>Holds - Kilter:K236</t>
  </si>
  <si>
    <t>Holds - Kilter:K237</t>
  </si>
  <si>
    <t>Holds - Kilter:K238</t>
  </si>
  <si>
    <t>Holds - Kilter:K239</t>
  </si>
  <si>
    <t>Holds - Kilter:K240</t>
  </si>
  <si>
    <t>Holds - Kilter:K241</t>
  </si>
  <si>
    <t>Holds - Kilter:K242</t>
  </si>
  <si>
    <t>Holds - Kilter:K243</t>
  </si>
  <si>
    <t>Holds - Kilter:K244</t>
  </si>
  <si>
    <t>Holds - Kilter:K245</t>
  </si>
  <si>
    <t>Holds - Kilter:K246</t>
  </si>
  <si>
    <t>Holds - Kilter:K247</t>
  </si>
  <si>
    <t>Holds - Kilter:K248</t>
  </si>
  <si>
    <t>Holds - Kilter:K249</t>
  </si>
  <si>
    <t>Holds - Kilter:K250</t>
  </si>
  <si>
    <t>Holds - Kilter:K251</t>
  </si>
  <si>
    <t>Holds - Kilter:K252</t>
  </si>
  <si>
    <t>Holds - Kilter:K253</t>
  </si>
  <si>
    <t>Holds - Kilter:K254</t>
  </si>
  <si>
    <t>Holds - Kilter:K255</t>
  </si>
  <si>
    <t>Holds - Kilter:K256</t>
  </si>
  <si>
    <t>Holds - F-bloc:Dan Yagmin:KFB001</t>
  </si>
  <si>
    <t>Holds - F-bloc:Dan Yagmin:KFB002</t>
  </si>
  <si>
    <t>Holds - F-bloc:Dan Yagmin:KFB003</t>
  </si>
  <si>
    <t>Holds - F-bloc:Dan Yagmin:KFB004</t>
  </si>
  <si>
    <t>Holds - F-bloc:Dan Yagmin:KFB005</t>
  </si>
  <si>
    <t>Holds - F-bloc:Dan Yagmin:KFB006</t>
  </si>
  <si>
    <t>Holds - F-bloc:Dan Yagmin:KFB007</t>
  </si>
  <si>
    <t>Holds - F-bloc:Dan Yagmin:KFB008</t>
  </si>
  <si>
    <t>Holds - F-bloc:Dan Yagmin:KFB009</t>
  </si>
  <si>
    <t>Holds - F-bloc:Dan Yagmin:KFB010</t>
  </si>
  <si>
    <t>Holds - F-bloc:Dan Yagmin:KFB011</t>
  </si>
  <si>
    <t>Holds - F-bloc:Dan Yagmin:KFB012</t>
  </si>
  <si>
    <t>Holds - F-bloc:Dan Yagmin:KFB013</t>
  </si>
  <si>
    <t>Holds - F-bloc:Dan Yagmin:KFB014</t>
  </si>
  <si>
    <t>Holds - F-bloc:Dan Yagmin:KFB015</t>
  </si>
  <si>
    <t>Holds - F-bloc:Dan Yagmin:KFB016</t>
  </si>
  <si>
    <t>Holds - F-bloc:Dan Yagmin:KFB017</t>
  </si>
  <si>
    <t>Holds - F-bloc:Dan Yagmin:KFB018</t>
  </si>
  <si>
    <t>Holds - F-bloc:Dan Yagmin:KFB019</t>
  </si>
  <si>
    <t>Holds - F-bloc:Dan Yagmin:KFB020</t>
  </si>
  <si>
    <t>Holds - F-bloc:Dan Yagmin:KFB021</t>
  </si>
  <si>
    <t>Holds - F-bloc:Dan Yagmin:KFB022</t>
  </si>
  <si>
    <t>Holds - F-bloc:Dan Yagmin:KFB023</t>
  </si>
  <si>
    <t>Holds - F-bloc:Dan Yagmin:KFB024</t>
  </si>
  <si>
    <t>Holds - Haptic:Alex:KHAP001</t>
  </si>
  <si>
    <t>Holds - Haptic:Alex:KHAP002</t>
  </si>
  <si>
    <t>Holds - Haptic:Ian:KHIP001</t>
  </si>
  <si>
    <t>Holds - Haptic:Ian:KHIP002</t>
  </si>
  <si>
    <t>Holds - Haptic:Ian:KHIP003</t>
  </si>
  <si>
    <t>Holds - Haptic:Ian:KHIP004</t>
  </si>
  <si>
    <t>Holds - Haptic:Ian:KHIP005</t>
  </si>
  <si>
    <t>Holds - Haptic:Ian:KHIP006</t>
  </si>
  <si>
    <t>Holds - Haptic:Ian:KHIP007</t>
  </si>
  <si>
    <t>Holds - Haptic:Ian:KHIP008</t>
  </si>
  <si>
    <t>Holds - Haptic:Ian:KHIP009</t>
  </si>
  <si>
    <t>Holds - Haptic:Ian:KHIP010</t>
  </si>
  <si>
    <t>KHIP011</t>
  </si>
  <si>
    <t>Holds - Haptic:Ian:KHIP011</t>
  </si>
  <si>
    <t>Holds - Haptic:Ian:KHIP012 (Kit)</t>
  </si>
  <si>
    <t>Holds - Haptic:Ian:KHIP012-2</t>
  </si>
  <si>
    <t>Holds - Haptic:Ian:KHIP012-3</t>
  </si>
  <si>
    <t>Holds - Haptic:Ian:KHIP013</t>
  </si>
  <si>
    <t>Holds - Haptic:Ian:KHIP013 DT</t>
  </si>
  <si>
    <t>Holds - Haptic:Ian:KHIP014</t>
  </si>
  <si>
    <t>Holds - Haptic:Ian:KHIP015</t>
  </si>
  <si>
    <t>Holds - Haptic:Ian:KHIP016</t>
  </si>
  <si>
    <t>Holds - Haptic:Ian:KHIP017</t>
  </si>
  <si>
    <t>Holds - Haptic:Ian:KHIP018</t>
  </si>
  <si>
    <t>Holds - Haptic:Ian:KHIP019</t>
  </si>
  <si>
    <t>Holds - Haptic:Ian:KHIP021</t>
  </si>
  <si>
    <t>Holds - Haptic:Ian:KHIP022</t>
  </si>
  <si>
    <t>Holds - Haptic:Ian:KHIP023</t>
  </si>
  <si>
    <t>Holds - Haptic:Ian:KHIP024</t>
  </si>
  <si>
    <t>Holds - Haptic:Ian:KHIP025</t>
  </si>
  <si>
    <t>Holds - Haptic:Ian:KHIP026</t>
  </si>
  <si>
    <t>Holds - Haptic:Ian:KHIP028</t>
  </si>
  <si>
    <t>Holds - Haptic:Ian:KHIP029 (Kit)</t>
  </si>
  <si>
    <t>Holds - Haptic:Ian:KHIP029-1</t>
  </si>
  <si>
    <t>Holds - Haptic:Ian:KHIP029-2</t>
  </si>
  <si>
    <t>Holds - Haptic:Ian:KHIP030</t>
  </si>
  <si>
    <t>Holds - Haptic:Ian:KHIP031 (Kit)</t>
  </si>
  <si>
    <t>Holds - Haptic:Ian:KHIP031-1</t>
  </si>
  <si>
    <t>Holds - Haptic:Ian:KHIP031-2</t>
  </si>
  <si>
    <t>Holds - Haptic:Ian:KHIP032</t>
  </si>
  <si>
    <t>Holds - Haptic:Ian:KHIP033 (Kit)</t>
  </si>
  <si>
    <t>Holds - Haptic:Ian:KHIP033-1</t>
  </si>
  <si>
    <t>Holds - Haptic:Ian:KHIP033-2</t>
  </si>
  <si>
    <t>Holds - Haptic:Ian:KHIP033-3</t>
  </si>
  <si>
    <t>Holds - Haptic:Ian:KHIP034</t>
  </si>
  <si>
    <t>Holds - Haptic:Ian:KHIP035</t>
  </si>
  <si>
    <t>Holds - Haptic:Ian:KHIP036</t>
  </si>
  <si>
    <t>Holds - Haptic:Ian:KHIP037</t>
  </si>
  <si>
    <t>Holds - Haptic:Ian:KHIP038</t>
  </si>
  <si>
    <t>Holds - Haptic:Ian:KHIP039</t>
  </si>
  <si>
    <t>Holds - Haptic:Ian:KHIP040 (Kit)</t>
  </si>
  <si>
    <t>Holds - Haptic:Ian:KHIP040-1</t>
  </si>
  <si>
    <t>Holds - Haptic:Ian:KHIP040-2</t>
  </si>
  <si>
    <t>Holds - Haptic:Ian:KHIP040-3</t>
  </si>
  <si>
    <t>Holds - Haptic:Ian:KHIP042</t>
  </si>
  <si>
    <t>Holds - Haptic:Ian:KHIP043</t>
  </si>
  <si>
    <t>Holds - Haptic:Ian:KHIP044</t>
  </si>
  <si>
    <t>Holds - Haptic:Ian:KHIP045</t>
  </si>
  <si>
    <t>Holds - Haptic:Ian:KHIP046</t>
  </si>
  <si>
    <t>Holds - Haptic:Ian:KHIP047</t>
  </si>
  <si>
    <t>Holds - Haptic:Ian:KHIP048</t>
  </si>
  <si>
    <t>Holds - Haptic:Ian:KHIP049 (Kit)</t>
  </si>
  <si>
    <t>Holds - Haptic:Ian:KHIP049-1</t>
  </si>
  <si>
    <t>Holds - Haptic:Ian:KHIP049-2</t>
  </si>
  <si>
    <t>Holds - Haptic:Ian:KHIP050</t>
  </si>
  <si>
    <t>Holds - Haptic:Ian:KHIP051 (Kit)</t>
  </si>
  <si>
    <t>Holds - Haptic:Ian:KHIP051-1</t>
  </si>
  <si>
    <t>Holds - Haptic:Ian:KHIP051-2</t>
  </si>
  <si>
    <t>Holds - Haptic:Ian:KHIP052</t>
  </si>
  <si>
    <t>Holds - Haptic:Ian:KHIP053</t>
  </si>
  <si>
    <t>Holds - Haptic:Ian:KHIP054</t>
  </si>
  <si>
    <t>Holds - Haptic:Ian:KHIP055</t>
  </si>
  <si>
    <t>Holds - Haptic:Ian:KHIP056</t>
  </si>
  <si>
    <t>Holds - Haptic:Ian:KHIP057</t>
  </si>
  <si>
    <t>Holds - Haptic:Ian:KHIP058</t>
  </si>
  <si>
    <t>Holds - Haptic:Ian:KHIP059</t>
  </si>
  <si>
    <t>Holds - Haptic:Ian:KHIP060</t>
  </si>
  <si>
    <t>Holds - Haptic:Ian:KHIP061</t>
  </si>
  <si>
    <t>Holds - Haptic:Ian:KHIP062</t>
  </si>
  <si>
    <t>Holds - Haptic:Ian:KHIP063</t>
  </si>
  <si>
    <t>Holds - Haptic:Ian:KHIP064</t>
  </si>
  <si>
    <t>Holds - Haptic:Ian:KHIP065</t>
  </si>
  <si>
    <t>Holds - Haptic:Ian:KHIP066</t>
  </si>
  <si>
    <t>Holds - Haptic:Ian:KHIP067</t>
  </si>
  <si>
    <t>Holds - Haptic:Ian:KHIP068</t>
  </si>
  <si>
    <t>Holds - Haptic:Ian:KHIP069</t>
  </si>
  <si>
    <t>Holds - Haptic:Ian:KHIP070</t>
  </si>
  <si>
    <t>Holds - Haptic:Ian:KHIP071</t>
  </si>
  <si>
    <t>Holds - Haptic:Ian:KHIP072</t>
  </si>
  <si>
    <t>Holds - Haptic:Jeremy:KHJH001</t>
  </si>
  <si>
    <t>Holds - Haptic:Jeremy:KHJH003</t>
  </si>
  <si>
    <t>Holds - Haptic:Jeremy:KHJH004</t>
  </si>
  <si>
    <t>Holds - Haptic:Jeremy:KHJH005</t>
  </si>
  <si>
    <t>Holds - Haptic:Jeremy:KHJH006</t>
  </si>
  <si>
    <t>Holds - Haptic:Jeremy:KHJH007 (Kit)</t>
  </si>
  <si>
    <t>Holds - Haptic:Jeremy:KHJH007-2</t>
  </si>
  <si>
    <t>KHJH007-3</t>
  </si>
  <si>
    <t>Holds - Haptic:Jeremy:KHJH007-3</t>
  </si>
  <si>
    <t>Holds - Haptic:Jeremy:KHJH008</t>
  </si>
  <si>
    <t>Holds - Haptic:Jeremy:KHJH009</t>
  </si>
  <si>
    <t>Holds - Haptic:Jeremy:KHJH010</t>
  </si>
  <si>
    <t>Holds - Haptic:Jeremy:KHJH011</t>
  </si>
  <si>
    <t>Holds - Haptic:Jeremy:KHJH012</t>
  </si>
  <si>
    <t>Holds - Haptic:Jeremy:KHJH013</t>
  </si>
  <si>
    <t>KHJH014</t>
  </si>
  <si>
    <t>Holds - Haptic:Jeremy:KHJH014</t>
  </si>
  <si>
    <t>Holds - Haptic:Jeremy:KHJH015</t>
  </si>
  <si>
    <t>KHJH016</t>
  </si>
  <si>
    <t>Holds - Haptic:Jeremy:KHJH016</t>
  </si>
  <si>
    <t>Holds - Haptic:Jeremy:KHJH017</t>
  </si>
  <si>
    <t>Holds - Haptic:Jeremy:KHJH018</t>
  </si>
  <si>
    <t>Holds - Haptic:Jimmy:KHJW001</t>
  </si>
  <si>
    <t>Holds - Haptic:Jimmy:KHJW002 (Kit)</t>
  </si>
  <si>
    <t>Holds - Haptic:Jimmy:KHJW002-1</t>
  </si>
  <si>
    <t>Holds - Haptic:Jimmy:KHJW002-2</t>
  </si>
  <si>
    <t>Holds - Haptic:Jimmy:KHJW002-3</t>
  </si>
  <si>
    <t>Holds - Haptic:Jimmy:KHJW003</t>
  </si>
  <si>
    <t>Holds - Haptic:Jimmy:KHJW004</t>
  </si>
  <si>
    <t>Holds - Haptic:Jimmy:KHJW005</t>
  </si>
  <si>
    <t>Holds - Haptic:Jimmy:KHJW006</t>
  </si>
  <si>
    <t>Holds - Haptic:Jimmy:KHJW007</t>
  </si>
  <si>
    <t>Holds - Haptic:Jimmy:KHJW008</t>
  </si>
  <si>
    <t>Holds - Haptic:Jimmy:KHJW010</t>
  </si>
  <si>
    <t>Holds - Haptic:Jimmy:KHJW011</t>
  </si>
  <si>
    <t>Holds - Haptic:Jimmy:KHJW012</t>
  </si>
  <si>
    <t>Holds - Haptic:Jimmy:KHJW013</t>
  </si>
  <si>
    <t>Holds - Haptic:Jimmy:KHJW014</t>
  </si>
  <si>
    <t>Holds - Haptic:Jimmy:KHJW015</t>
  </si>
  <si>
    <t>Holds - Haptic:Jimmy:KHJW016 (Kit)</t>
  </si>
  <si>
    <t>Holds - Haptic:Jimmy:KHJW016-1</t>
  </si>
  <si>
    <t>Holds - Haptic:Jimmy:KHJW016-2</t>
  </si>
  <si>
    <t>Holds - Haptic:Jimmy:KHJW016-3</t>
  </si>
  <si>
    <t>Holds - Haptic:Jimmy:KHJW017</t>
  </si>
  <si>
    <t>Holds - Haptic:Jimmy:KHJW018</t>
  </si>
  <si>
    <t>Holds - Haptic:Jimmy:KHJW019</t>
  </si>
  <si>
    <t>Holds - Haptic:Keith:KHKD001</t>
  </si>
  <si>
    <t>Holds - Haptic:Keith:KHKD002</t>
  </si>
  <si>
    <t>Holds - Haptic:Keith:KHKD003</t>
  </si>
  <si>
    <t>Holds - Haptic:Keith:KHKD004</t>
  </si>
  <si>
    <t>Holds - Haptic:Keith:KHKD005</t>
  </si>
  <si>
    <t>Holds - Haptic:Keith:KHKD006</t>
  </si>
  <si>
    <t>Holds - Haptic:Keith:KHKD007 (Kit)</t>
  </si>
  <si>
    <t>Holds - Haptic:Keith:KHKD007-1</t>
  </si>
  <si>
    <t>Holds - Haptic:Keith:KHKD007-2</t>
  </si>
  <si>
    <t>Holds - Haptic:Keith:KHKD007-3</t>
  </si>
  <si>
    <t>Holds - Haptic:Keith:KHKD008</t>
  </si>
  <si>
    <t>Holds - Haptic:Keith:KHKD009</t>
  </si>
  <si>
    <t>Holds - Haptic:Keith:KHKD010</t>
  </si>
  <si>
    <t>Holds - Haptic:Keith:KHKD011</t>
  </si>
  <si>
    <t>Holds - Haptic:Keith:KHKD012</t>
  </si>
  <si>
    <t>Holds - Haptic:Keith:KHKD013</t>
  </si>
  <si>
    <t>Holds - Haptic:Keith:KHKD014</t>
  </si>
  <si>
    <t>Holds - Haptic:Keith:KHKD015</t>
  </si>
  <si>
    <t>Holds - Haptic:Keith:KHKD016</t>
  </si>
  <si>
    <t>Holds - Haptic:Keith:KHKD017</t>
  </si>
  <si>
    <t>Holds - Haptic:Keith:KHKD018</t>
  </si>
  <si>
    <t>Holds - Haptic:Keith:KHKD019</t>
  </si>
  <si>
    <t>Holds - Haptic:Pete:KHPJ001</t>
  </si>
  <si>
    <t>Holds - Haptic:Pete:KHPJ002</t>
  </si>
  <si>
    <t>Holds - Haptic:Pete:KHPJ003</t>
  </si>
  <si>
    <t>Holds - Haptic:Pete:KHPJ004</t>
  </si>
  <si>
    <t>Holds - Haptic:Pete:KHPJ005</t>
  </si>
  <si>
    <t>Holds - Haptic:Pete:KHPJ006 DT</t>
  </si>
  <si>
    <t>Holds - Haptic:Pete:KHPJ007</t>
  </si>
  <si>
    <t>Holds - Haptic:Pete:KHPJ008</t>
  </si>
  <si>
    <t>Holds - Haptic:Pete:KHPJ009</t>
  </si>
  <si>
    <t>Holds - Haptic:Pete:KHPJ010</t>
  </si>
  <si>
    <t>Holds - Haptic:Pete:KHPJ011</t>
  </si>
  <si>
    <t>Holds - Haptic:Pete:KHPJ012</t>
  </si>
  <si>
    <t>Holds - Haptic:Pete:KHPJ013</t>
  </si>
  <si>
    <t>Holds - Haptic:Pete:KHPJ014</t>
  </si>
  <si>
    <t>Holds - Haptic:Pete:KHPJ015</t>
  </si>
  <si>
    <t>Holds - Haptic:Pete:KHPJ017</t>
  </si>
  <si>
    <t>Holds - Haptic:Pete:KHPJ018</t>
  </si>
  <si>
    <t>Holds - Haptic:Pete:KHPJ019</t>
  </si>
  <si>
    <t>Holds - Haptic:Pete:KHPJ020</t>
  </si>
  <si>
    <t>Holds - Haptic:Pete:KHPJ021</t>
  </si>
  <si>
    <t>Holds - Haptic:Pete:KHPJ022</t>
  </si>
  <si>
    <t>KHPJ023</t>
  </si>
  <si>
    <t>Holds - Haptic:Pete:KHPJ023</t>
  </si>
  <si>
    <t>KHPJ024</t>
  </si>
  <si>
    <t>Holds - Haptic:Pete:KHPJ024</t>
  </si>
  <si>
    <t>Holds - Haptic:Pete:KHPJ025</t>
  </si>
  <si>
    <t>Holds - Haptic:Roy:KHRQ001</t>
  </si>
  <si>
    <t>Holds - Haptic:Unleashed Will:KHUW001</t>
  </si>
  <si>
    <t>Holds - Haptic:Unleashed Will:KHUW002</t>
  </si>
  <si>
    <t>Holds - Haptic:Unleashed Will:KHUW003</t>
  </si>
  <si>
    <t>Holds - Haptic:Unleashed Will:KHUW004</t>
  </si>
  <si>
    <t>Holds - Haptic:Unleashed Will:KHUW005</t>
  </si>
  <si>
    <t>Holds - Haptic:Unleashed Will:KHUW006</t>
  </si>
  <si>
    <t>Holds - Haptic:Unleashed Will:KHUW007</t>
  </si>
  <si>
    <t>Holds - Haptic:Unleashed Will:KHUW008</t>
  </si>
  <si>
    <t>Holds - Haptic:Unleashed Will:KHUW009</t>
  </si>
  <si>
    <t>Holds - Haptic:Unleashed Will:KHUW010</t>
  </si>
  <si>
    <t>Holds - Haptic:Unleashed Will:KHUW011</t>
  </si>
  <si>
    <t>Holds - Haptic:Will:KHWA001</t>
  </si>
  <si>
    <t>Holds - Haptic:Will:KHWA002</t>
  </si>
  <si>
    <t>Holds - Haptic:Will:KHWA003</t>
  </si>
  <si>
    <t>Holds - Haptic:Will:KHWA004</t>
  </si>
  <si>
    <t>Holds - Haptic:Will:KHWA005</t>
  </si>
  <si>
    <t>Holds - Haptic:Will:KHWA006</t>
  </si>
  <si>
    <t>Holds - Haptic:Will:KHWA007</t>
  </si>
  <si>
    <t>Holds - Haptic:Will:KHWA008</t>
  </si>
  <si>
    <t>Holds - Haptic:Will:KHWA009</t>
  </si>
  <si>
    <t>Holds - Haptic:Will:KHWA010</t>
  </si>
  <si>
    <t>Holds - Haptic:Will:KHWA011</t>
  </si>
  <si>
    <t>Holds - Haptic:Will:KHWA012</t>
  </si>
  <si>
    <t>Holds - Haptic:Will:KHWA013</t>
  </si>
  <si>
    <t>Holds - Haptic:Will:KHWA014</t>
  </si>
  <si>
    <t>Holds - Haptic:Will:KHWA015 (Kit)</t>
  </si>
  <si>
    <t>Holds - Haptic:Will:KHWA015-1</t>
  </si>
  <si>
    <t>Holds - Haptic:Will:KHWA015-2</t>
  </si>
  <si>
    <t>Holds - Haptic:Will:KHWA015-3</t>
  </si>
  <si>
    <t>Holds - Haptic:Will:KHWA016</t>
  </si>
  <si>
    <t>Holds - Haptic:Will:KHWA017</t>
  </si>
  <si>
    <t>Holds - Haptic:Will:KHWA018</t>
  </si>
  <si>
    <t>Holds - Haptic:Will:KHWA020</t>
  </si>
  <si>
    <t>Holds - Haptic:Will:KHWA022</t>
  </si>
  <si>
    <t>Holds - Union:KU001</t>
  </si>
  <si>
    <t>Holds - Union:KU003</t>
  </si>
  <si>
    <t>KUEE001</t>
  </si>
  <si>
    <t>Holds - Union:KUEE001</t>
  </si>
  <si>
    <t>Holds - Kilter:KHAR01</t>
  </si>
  <si>
    <t>Holds - Kilter:KHAR02</t>
  </si>
  <si>
    <t>Holds - Union:KU010</t>
  </si>
  <si>
    <t>Holds - Union:KU011</t>
  </si>
  <si>
    <t>Holds - Urban Plastix:UP001</t>
  </si>
  <si>
    <t>Holds - Urban Plastix:UP002</t>
  </si>
  <si>
    <t>Holds - Urban Plastix:UP003</t>
  </si>
  <si>
    <t>Holds - Urban Plastix:UP004</t>
  </si>
  <si>
    <t>Holds - Urban Plastix:UP005</t>
  </si>
  <si>
    <t>Holds - Urban Plastix:UP006</t>
  </si>
  <si>
    <t>Holds - Urban Plastix:UP007</t>
  </si>
  <si>
    <t>Holds - Urban Plastix:UP008</t>
  </si>
  <si>
    <t>Holds - Urban Plastix:UP009</t>
  </si>
  <si>
    <t>Holds - Urban Plastix:UP010</t>
  </si>
  <si>
    <t>Holds - Urban Plastix:UP011</t>
  </si>
  <si>
    <t>Holds - Urban Plastix:UP012</t>
  </si>
  <si>
    <t>Holds - Urban Plastix:UP013</t>
  </si>
  <si>
    <t>Holds - Urban Plastix:UP014</t>
  </si>
  <si>
    <t>Holds - Urban Plastix:UP015</t>
  </si>
  <si>
    <t>Holds - Urban Plastix:UP016</t>
  </si>
  <si>
    <t>Holds - Urban Plastix:UP017</t>
  </si>
  <si>
    <t>Holds - Urban Plastix:UP018</t>
  </si>
  <si>
    <t>Holds - Urban Plastix:UP019</t>
  </si>
  <si>
    <t>Holds - Urban Plastix:UP020</t>
  </si>
  <si>
    <t>Holds - Urban Plastix:UP021</t>
  </si>
  <si>
    <t>Holds - Urban Plastix:UP022</t>
  </si>
  <si>
    <t>Holds - Urban Plastix:UP023</t>
  </si>
  <si>
    <t>Holds - Urban Plastix:UP024</t>
  </si>
  <si>
    <t>Holds - Urban Plastix:UP025</t>
  </si>
  <si>
    <t>Holds - Urban Plastix:UP026</t>
  </si>
  <si>
    <t>Holds - Urban Plastix:UP027</t>
  </si>
  <si>
    <t>Holds - Urban Plastix:UP028</t>
  </si>
  <si>
    <t>Holds - Urban Plastix:UP029</t>
  </si>
  <si>
    <t>UP030</t>
  </si>
  <si>
    <t>Holds - Urban Plastix:UP030</t>
  </si>
  <si>
    <t>UP031</t>
  </si>
  <si>
    <t>Holds - Urban Plastix:UP031</t>
  </si>
  <si>
    <t>UP032</t>
  </si>
  <si>
    <t>Holds - Urban Plastix:UP032</t>
  </si>
  <si>
    <t>UP033</t>
  </si>
  <si>
    <t>Holds - Urban Plastix:UP033</t>
  </si>
  <si>
    <t>UP034</t>
  </si>
  <si>
    <t>Holds - Urban Plastix:UP034</t>
  </si>
  <si>
    <t>UP035</t>
  </si>
  <si>
    <t>Holds - Urban Plastix:UP035</t>
  </si>
  <si>
    <t>UP036</t>
  </si>
  <si>
    <t>Holds - Urban Plastix:UP036</t>
  </si>
  <si>
    <t>Holds - Urban Plastix:UP037</t>
  </si>
  <si>
    <t>Holds - Urban Plastix:UP038</t>
  </si>
  <si>
    <t>Holds - Urban Plastix:UP039</t>
  </si>
  <si>
    <t>Holds - Urban Plastix:UP040</t>
  </si>
  <si>
    <t>Holds - Urban Plastix:UP041</t>
  </si>
  <si>
    <t>Holds - Urban Plastix:UP042</t>
  </si>
  <si>
    <t>Holds - Urban Plastix:UP043</t>
  </si>
  <si>
    <t>Holds - Urban Plastix:UP044</t>
  </si>
  <si>
    <t>Holds - Urban Plastix:UP045</t>
  </si>
  <si>
    <t>Holds - Urban Plastix:UP046</t>
  </si>
  <si>
    <t>Holds - Urban Plastix:UP047</t>
  </si>
  <si>
    <t>Holds - Urban Plastix:UP048</t>
  </si>
  <si>
    <t>Holds - Urban Plastix:UP049</t>
  </si>
  <si>
    <t>Holds - Urban Plastix:UP050</t>
  </si>
  <si>
    <t>Holds - Urban Plastix:UP051</t>
  </si>
  <si>
    <t>Holds - Urban Plastix:UP052</t>
  </si>
  <si>
    <t>Holds - Urban Plastix:UP053</t>
  </si>
  <si>
    <t>Holds - Urban Plastix:UP054</t>
  </si>
  <si>
    <t>Holds - Urban Plastix:UP055</t>
  </si>
  <si>
    <t>Holds - Urban Plastix:UP056</t>
  </si>
  <si>
    <t>Holds - Urban Plastix:UP057</t>
  </si>
  <si>
    <t>Holds - Urban Plastix:UP058</t>
  </si>
  <si>
    <t>UP059</t>
  </si>
  <si>
    <t>Holds - Urban Plastix:UP059</t>
  </si>
  <si>
    <t>Holds - Urban Plastix:UP060</t>
  </si>
  <si>
    <t>Holds - Urban Plastix:UP061</t>
  </si>
  <si>
    <t>Holds - Urban Plastix:UP062</t>
  </si>
  <si>
    <t>Holds - Urban Plastix:UP063</t>
  </si>
  <si>
    <t>Holds - Urban Plastix:UP064</t>
  </si>
  <si>
    <t>Holds - Urban Plastix:UP065</t>
  </si>
  <si>
    <t>Holds - Urban Plastix:UP066</t>
  </si>
  <si>
    <t>Holds - Urban Plastix:UP067</t>
  </si>
  <si>
    <t>Holds - Urban Plastix:UP068</t>
  </si>
  <si>
    <t>Holds - Urban Plastix:UP069</t>
  </si>
  <si>
    <t>Holds - Urban Plastix:UP070</t>
  </si>
  <si>
    <t>Holds - Urban Plastix:UP071</t>
  </si>
  <si>
    <t>Holds - Urban Plastix:UP072</t>
  </si>
  <si>
    <t>Holds - Urban Plastix:UP073</t>
  </si>
  <si>
    <t>Holds - Urban Plastix:UP074</t>
  </si>
  <si>
    <t>Holds - Urban Plastix:UP075</t>
  </si>
  <si>
    <t>Holds - Urban Plastix:UP076</t>
  </si>
  <si>
    <t>Holds - Urban Plastix:UP077</t>
  </si>
  <si>
    <t>Holds - Urban Plastix:UP078</t>
  </si>
  <si>
    <t>Holds - Urban Plastix:UP079</t>
  </si>
  <si>
    <t>Holds - Urban Plastix:UP080</t>
  </si>
  <si>
    <t>Holds - Urban Plastix:UP081</t>
  </si>
  <si>
    <t>Holds - Urban Plastix:UP082</t>
  </si>
  <si>
    <t>Holds - Urban Plastix:UP083</t>
  </si>
  <si>
    <t>Holds - Urban Plastix:UP084</t>
  </si>
  <si>
    <t>Holds - Urban Plastix:UP085</t>
  </si>
  <si>
    <t>Holds - Urban Plastix:UP086</t>
  </si>
  <si>
    <t>Holds - Urban Plastix:UP087</t>
  </si>
  <si>
    <t>UP088</t>
  </si>
  <si>
    <t>Holds - Urban Plastix:UP088</t>
  </si>
  <si>
    <t>Holds - Urban Plastix:UP089</t>
  </si>
  <si>
    <t>Holds - Urban Plastix:UP090</t>
  </si>
  <si>
    <t>Holds - Urban Plastix:UP091</t>
  </si>
  <si>
    <t>Holds - Urban Plastix:UP092</t>
  </si>
  <si>
    <t>Holds - Urban Plastix:UP093</t>
  </si>
  <si>
    <t>Holds - Urban Plastix:UP094</t>
  </si>
  <si>
    <t>Holds - Urban Plastix:UP095</t>
  </si>
  <si>
    <t>Holds - Urban Plastix:UP096</t>
  </si>
  <si>
    <t>Holds - Urban Plastix:UP097</t>
  </si>
  <si>
    <t>Holds - Urban Plastix:UP098</t>
  </si>
  <si>
    <t>Holds - Urban Plastix:UP099</t>
  </si>
  <si>
    <t>Holds - Urban Plastix:UP100</t>
  </si>
  <si>
    <t>Holds - Urban Plastix:UP101</t>
  </si>
  <si>
    <t>Holds - Urban Plastix:UP102</t>
  </si>
  <si>
    <t>Holds - Urban Plastix:UP103</t>
  </si>
  <si>
    <t>Holds - Urban Plastix:UP104</t>
  </si>
  <si>
    <t>Holds - Urban Plastix:UP105</t>
  </si>
  <si>
    <t>Holds - Urban Plastix:UP106</t>
  </si>
  <si>
    <t>Holds - Urban Plastix:UP107</t>
  </si>
  <si>
    <t>Holds - Urban Plastix:UP108</t>
  </si>
  <si>
    <t>Holds - Urban Plastix:UP109</t>
  </si>
  <si>
    <t>Holds - Urban Plastix:UP110</t>
  </si>
  <si>
    <t>Holds - Urban Plastix:UP111</t>
  </si>
  <si>
    <t>Holds - Urban Plastix:UP112</t>
  </si>
  <si>
    <t>Holds - Urban Plastix:UP113</t>
  </si>
  <si>
    <t>Holds - Urban Plastix:UP114</t>
  </si>
  <si>
    <t>Holds - Urban Plastix:UP115</t>
  </si>
  <si>
    <t>Holds - Urban Plastix:UP116</t>
  </si>
  <si>
    <t>Holds - Urban Plastix:UP117</t>
  </si>
  <si>
    <t>Holds - Urban Plastix:UP118</t>
  </si>
  <si>
    <t>Holds - Urban Plastix:UP119</t>
  </si>
  <si>
    <t>Holds - Urban Plastix:UP120</t>
  </si>
  <si>
    <t>Holds - Urban Plastix:UP121</t>
  </si>
  <si>
    <t>Holds - Urban Plastix:UP122</t>
  </si>
  <si>
    <t>Holds - Urban Plastix:UP123</t>
  </si>
  <si>
    <t>Holds - Urban Plastix:UP124</t>
  </si>
  <si>
    <t>Holds - Urban Plastix:UP125</t>
  </si>
  <si>
    <t>Holds - Urban Plastix:UP126</t>
  </si>
  <si>
    <t>Holds - Urban Plastix:UP128</t>
  </si>
  <si>
    <t>Holds - Urban Plastix:UP129</t>
  </si>
  <si>
    <t>Holds - Urban Plastix:UP130</t>
  </si>
  <si>
    <t>Holds - Urban Plastix:UP131</t>
  </si>
  <si>
    <t>Holds - Urban Plastix:UP132</t>
  </si>
  <si>
    <t>Holds - Urban Plastix:UP133</t>
  </si>
  <si>
    <t>Holds - Urban Plastix:UP134</t>
  </si>
  <si>
    <t>Holds - Urban Plastix:UP135</t>
  </si>
  <si>
    <t>Holds - Urban Plastix:UP136</t>
  </si>
  <si>
    <t>Holds - Urban Plastix:UP137</t>
  </si>
  <si>
    <t>Holds - Urban Plastix:UP138</t>
  </si>
  <si>
    <t>Holds - Urban Plastix:UP139</t>
  </si>
  <si>
    <t>Holds - Urban Plastix:UP140</t>
  </si>
  <si>
    <t>Holds - Urban Plastix:UP141</t>
  </si>
  <si>
    <t>Holds - Urban Plastix:UP142</t>
  </si>
  <si>
    <t>Holds - Urban Plastix:UP143</t>
  </si>
  <si>
    <t>Holds - Urban Plastix:UP144</t>
  </si>
  <si>
    <t>Holds - Urban Plastix:UP145</t>
  </si>
  <si>
    <t>Holds - Urban Plastix:UP146</t>
  </si>
  <si>
    <t>Holds - Urban Plastix:UP147</t>
  </si>
  <si>
    <t>Holds - Urban Plastix:UP148</t>
  </si>
  <si>
    <t>Holds - Urban Plastix:UP149</t>
  </si>
  <si>
    <t>Holds - Urban Plastix:UP150</t>
  </si>
  <si>
    <t>Holds - Urban Plastix:UP151</t>
  </si>
  <si>
    <t>Holds - Urban Plastix:UP152</t>
  </si>
  <si>
    <t>Holds - Urban Plastix:UP153</t>
  </si>
  <si>
    <t>Holds - Urban Plastix:UP154</t>
  </si>
  <si>
    <t>Holds - Urban Plastix:UP155</t>
  </si>
  <si>
    <t>Holds - Urban Plastix:UP156</t>
  </si>
  <si>
    <t>Holds - Urban Plastix:UP157</t>
  </si>
  <si>
    <t>Holds - Urban Plastix:UP158</t>
  </si>
  <si>
    <t>Holds - Urban Plastix:UP159</t>
  </si>
  <si>
    <t>Holds - Urban Plastix:UP160</t>
  </si>
  <si>
    <t>Holds - Urban Plastix:UP161</t>
  </si>
  <si>
    <t>Holds - Urban Plastix:UP162</t>
  </si>
  <si>
    <t>Holds - Urban Plastix:UP163</t>
  </si>
  <si>
    <t>Holds - Urban Plastix:UP164</t>
  </si>
  <si>
    <t>Holds - Urban Plastix:UP165</t>
  </si>
  <si>
    <t>Holds - Urban Plastix:UP166</t>
  </si>
  <si>
    <t>Holds - Urban Plastix:UP167</t>
  </si>
  <si>
    <t>Holds - Urban Plastix:UP168</t>
  </si>
  <si>
    <t>Holds - Urban Plastix:UP169</t>
  </si>
  <si>
    <t>Holds - Urban Plastix:UP170</t>
  </si>
  <si>
    <t>Holds - Urban Plastix:UP171</t>
  </si>
  <si>
    <t>Holds - Urban Plastix:UP172</t>
  </si>
  <si>
    <t>Holds - Urban Plastix:UP173</t>
  </si>
  <si>
    <t>Holds - Urban Plastix:UP174</t>
  </si>
  <si>
    <t>Holds - Urban Plastix:UP175</t>
  </si>
  <si>
    <t>Holds - Urban Plastix:UP176</t>
  </si>
  <si>
    <t>Holds - Urban Plastix:UP177</t>
  </si>
  <si>
    <t>Holds - Urban Plastix:UP178</t>
  </si>
  <si>
    <t>Holds - Urban Plastix:UP179</t>
  </si>
  <si>
    <t>Holds - Urban Plastix:UP180</t>
  </si>
  <si>
    <t>Holds - Urban Plastix:UP181</t>
  </si>
  <si>
    <t>Holds - Urban Plastix:UP182</t>
  </si>
  <si>
    <t>Holds - Urban Plastix:UP183</t>
  </si>
  <si>
    <t>Holds - Urban Plastix:UP184</t>
  </si>
  <si>
    <t>Holds - Urban Plastix:UP185</t>
  </si>
  <si>
    <t>Holds - Urban Plastix:UP186</t>
  </si>
  <si>
    <t>Holds - Urban Plastix:UP187</t>
  </si>
  <si>
    <t>Holds - Urban Plastix:UP188</t>
  </si>
  <si>
    <t>Holds - Urban Plastix:UP189</t>
  </si>
  <si>
    <t>Holds - Urban Plastix:UP190</t>
  </si>
  <si>
    <t>Holds - Urban Plastix:UP191</t>
  </si>
  <si>
    <t>Holds - Urban Plastix:UP192</t>
  </si>
  <si>
    <t>Holds - Urban Plastix:UP193</t>
  </si>
  <si>
    <t>Holds - Urban Plastix:UP194</t>
  </si>
  <si>
    <t>Holds - Urban Plastix:UP195</t>
  </si>
  <si>
    <t>Holds - Urban Plastix:UP196</t>
  </si>
  <si>
    <t>Holds - Urban Plastix:UP197</t>
  </si>
  <si>
    <t>Holds - Urban Plastix:UP198</t>
  </si>
  <si>
    <t>Holds - Urban Plastix:UP199</t>
  </si>
  <si>
    <t>Holds - Urban Plastix:UP200</t>
  </si>
  <si>
    <t>Holds - Urban Plastix:UP201</t>
  </si>
  <si>
    <t>Holds - Urban Plastix:UP202</t>
  </si>
  <si>
    <t>Holds - Urban Plastix:UP203</t>
  </si>
  <si>
    <t>Holds - Urban Plastix:UP204</t>
  </si>
  <si>
    <t>Holds - Urban Plastix:UP205</t>
  </si>
  <si>
    <t>Holds - Urban Plastix:UP206</t>
  </si>
  <si>
    <t>Holds - Urban Plastix:UP207</t>
  </si>
  <si>
    <t>Holds - Urban Plastix:UP208</t>
  </si>
  <si>
    <t>Holds - Urban Plastix:UP209</t>
  </si>
  <si>
    <t>Holds - Urban Plastix:UP210</t>
  </si>
  <si>
    <t>Holds - Urban Plastix:UP211</t>
  </si>
  <si>
    <t>Holds - Urban Plastix:UP212</t>
  </si>
  <si>
    <t>Holds - Urban Plastix:UP213</t>
  </si>
  <si>
    <t>Holds - Urban Plastix:UP214</t>
  </si>
  <si>
    <t>Holds - Urban Plastix:UP215</t>
  </si>
  <si>
    <t>Holds - Urban Plastix:UP216</t>
  </si>
  <si>
    <t>Holds - Urban Plastix:UP217</t>
  </si>
  <si>
    <t>Holds - Urban Plastix:UP218</t>
  </si>
  <si>
    <t>Holds - Urban Plastix:UP219</t>
  </si>
  <si>
    <t>Holds - Urban Plastix:UP220</t>
  </si>
  <si>
    <t>Holds - Urban Plastix:UP221</t>
  </si>
  <si>
    <t>Holds - Urban Plastix:UP222</t>
  </si>
  <si>
    <t>Holds - Urban Plastix:UP223</t>
  </si>
  <si>
    <t>Holds - Urban Plastix:UP224</t>
  </si>
  <si>
    <t>Holds - Urban Plastix:UP225</t>
  </si>
  <si>
    <t>Holds - Urban Plastix:UP226</t>
  </si>
  <si>
    <t>Holds - Urban Plastix:UP227</t>
  </si>
  <si>
    <t>Holds - Urban Plastix:UP228</t>
  </si>
  <si>
    <t>Holds - Urban Plastix:UP229</t>
  </si>
  <si>
    <t>Holds - Urban Plastix:UP230</t>
  </si>
  <si>
    <t>Holds - Urban Plastix:UP231</t>
  </si>
  <si>
    <t>Holds - Urban Plastix:UP232</t>
  </si>
  <si>
    <t>Holds - Urban Plastix:UP233</t>
  </si>
  <si>
    <t>Holds - Urban Plastix:UP234</t>
  </si>
  <si>
    <t>Holds - Urban Plastix:UP235</t>
  </si>
  <si>
    <t>Holds - Urban Plastix:UP236</t>
  </si>
  <si>
    <t>Holds - Urban Plastix:UP237</t>
  </si>
  <si>
    <t>Holds - Urban Plastix:UP238</t>
  </si>
  <si>
    <t>Holds - Urban Plastix:UP239</t>
  </si>
  <si>
    <t>Holds - Urban Plastix:UP240</t>
  </si>
  <si>
    <t>Holds - Urban Plastix:UP241</t>
  </si>
  <si>
    <t>Holds - Urban Plastix:UP242</t>
  </si>
  <si>
    <t>Holds - Urban Plastix:UP243</t>
  </si>
  <si>
    <t>Holds - Urban Plastix:UP244</t>
  </si>
  <si>
    <t>UP245</t>
  </si>
  <si>
    <t>Holds - Urban Plastix:UP245</t>
  </si>
  <si>
    <t>Holds - Urban Plastix:UP246</t>
  </si>
  <si>
    <t>Holds - Urban Plastix:UP247</t>
  </si>
  <si>
    <t>Holds - Urban Plastix:UP248</t>
  </si>
  <si>
    <t>Holds - Urban Plastix:UP249</t>
  </si>
  <si>
    <t>Holds - Urban Plastix:UP250</t>
  </si>
  <si>
    <t>Holds - Urban Plastix:UP251</t>
  </si>
  <si>
    <t>Holds - Urban Plastix:UP252</t>
  </si>
  <si>
    <t>Holds - Urban Plastix:UPDC01</t>
  </si>
  <si>
    <t>Holds - Europe:Holds - Europe - Kilter:KWF003</t>
  </si>
  <si>
    <t>Holds - Europe:Holds - Europe - Kilter:KWF008</t>
  </si>
  <si>
    <t>Holds - Europe:Holds - Europe - Kilter:KWF002</t>
  </si>
  <si>
    <t>Holds - Europe:Holds - Europe - Kilter:KWF001-2</t>
  </si>
  <si>
    <t>Holds - Europe:Holds - Europe - Kilter:KWF001-1</t>
  </si>
  <si>
    <t>Holds - Europe:Holds - Europe - Kilter:KWF001 (Kit)</t>
  </si>
  <si>
    <t>Holds - Europe:Holds - Europe - Kilter:KWF005</t>
  </si>
  <si>
    <t>Holds - Europe:Holds - Europe - Kilter:KWF012</t>
  </si>
  <si>
    <t>Holds - Europe:Holds - Europe - Kilter:KWF045</t>
  </si>
  <si>
    <t>Holds - Europe:Holds - Europe - Kilter:KWF032</t>
  </si>
  <si>
    <t>Holds - Europe:Holds - Europe - Kilter:KWF034</t>
  </si>
  <si>
    <t>Holds - Europe:Holds - Europe - Kilter:KWF038</t>
  </si>
  <si>
    <t>Holds - Europe:Holds - Europe - Kilter:KWF013</t>
  </si>
  <si>
    <t>Holds - Europe:Holds - Europe - Kilter:KWF031</t>
  </si>
  <si>
    <t>Holds - Europe:Holds - Europe - Kilter:KWF007</t>
  </si>
  <si>
    <t>Holds - Europe:Holds - Europe - Kilter:KWF020</t>
  </si>
  <si>
    <t>Holds - Europe:Holds - Europe - Kilter:KWF022</t>
  </si>
  <si>
    <t>Holds - Europe:Holds - Europe - Kilter:KWF026</t>
  </si>
  <si>
    <t>Holds - Europe:Holds - Europe - Kilter:KWF036</t>
  </si>
  <si>
    <t>Holds - Europe:Holds - Europe - Kilter:KWF015</t>
  </si>
  <si>
    <t>Holds - Europe:Holds - Europe - Kilter:KWF016</t>
  </si>
  <si>
    <t>Holds - Europe:Holds - Europe - Kilter:KWF018-2</t>
  </si>
  <si>
    <t>Holds - Europe:Holds - Europe - Kilter:KWF029</t>
  </si>
  <si>
    <t>Holds - Europe:Holds - Europe - Urban Plastix:UWF002</t>
  </si>
  <si>
    <t>Customer Short Name:</t>
  </si>
  <si>
    <t>Customer PO Number:</t>
  </si>
  <si>
    <r>
      <rPr>
        <sz val="10"/>
        <color indexed="8"/>
        <rFont val="Verdana"/>
      </rPr>
      <t>SC00TK</t>
    </r>
  </si>
  <si>
    <t>Customer Order Date:</t>
  </si>
  <si>
    <t>Internal Number:</t>
  </si>
  <si>
    <t>Fulfillment Date:</t>
  </si>
  <si>
    <t>Ship to(Address1):</t>
  </si>
  <si>
    <t>Address2:</t>
  </si>
  <si>
    <t>City:</t>
  </si>
  <si>
    <t>State:</t>
  </si>
  <si>
    <t>Zip Code:</t>
  </si>
  <si>
    <t>Uv Stabilizer(Yes/No)</t>
  </si>
  <si>
    <t>Include Hardware(Yes/No)</t>
  </si>
  <si>
    <t>Change hardware to SS?</t>
  </si>
  <si>
    <t>* Note: The macro Build Work Order will clear all existing data in rows 21 and below</t>
  </si>
  <si>
    <t>Item Code</t>
  </si>
  <si>
    <t>Color Code</t>
  </si>
  <si>
    <t>Hware Add</t>
  </si>
  <si>
    <t>Hardening</t>
  </si>
  <si>
    <t>Holds - Europe:Holds - Europe - Kilter:KX001</t>
  </si>
  <si>
    <t>Holds - Europe:Holds - Europe - Kilter:KX002</t>
  </si>
  <si>
    <t>Holds - Europe:Holds - Europe - Kilter:KX003</t>
  </si>
  <si>
    <t>Holds - Europe:Holds - Europe - Kilter:KX004</t>
  </si>
  <si>
    <t>Holds - Europe:Holds - Europe - Kilter:KX005</t>
  </si>
  <si>
    <t>Holds - Europe:Holds - Europe - Kilter:KX006</t>
  </si>
  <si>
    <t>Holds - Europe:Holds - Europe - Kilter:KX007</t>
  </si>
  <si>
    <t>Holds - Europe:Holds - Europe - Kilter:KX008</t>
  </si>
  <si>
    <t>Holds - Europe:Holds - Europe - Kilter:KX009</t>
  </si>
  <si>
    <t>Holds - Europe:Holds - Europe - Kilter:KX010</t>
  </si>
  <si>
    <t>Holds - Europe:Holds - Europe - Kilter:KX011</t>
  </si>
  <si>
    <t>Holds - Europe:Holds - Europe - Kilter:KX012</t>
  </si>
  <si>
    <t>Holds - Europe:Holds - Europe - Kilter:KX013</t>
  </si>
  <si>
    <t>Holds - Europe:Holds - Europe - Kilter:KX014</t>
  </si>
  <si>
    <t>Holds - Europe:Holds - Europe - Kilter:KX015</t>
  </si>
  <si>
    <t>Holds - Europe:Holds - Europe - Kilter:KX016</t>
  </si>
  <si>
    <t>Holds - Europe:Holds - Europe - Kilter:KX017</t>
  </si>
  <si>
    <t>Holds - Europe:Holds - Europe - Kilter:KX018</t>
  </si>
  <si>
    <t>Holds - Europe:Holds - Europe - Kilter:KX019</t>
  </si>
  <si>
    <t>Holds - Europe:Holds - Europe - Kilter:KX020</t>
  </si>
  <si>
    <t>Holds - Europe:Holds - Europe - Kilter:KX021</t>
  </si>
  <si>
    <t>Holds - Europe:Holds - Europe - Kilter:KX022</t>
  </si>
  <si>
    <t>Holds - Europe:Holds - Europe - Kilter:KX025</t>
  </si>
  <si>
    <t>Holds - Europe:Holds - Europe - Kilter:KX026</t>
  </si>
  <si>
    <t>Holds - Europe:Holds - Europe - Kilter:KX027</t>
  </si>
  <si>
    <t>Holds - Europe:Holds - Europe - Kilter:KX028</t>
  </si>
  <si>
    <t>Holds - Europe:Holds - Europe - Kilter:KX029</t>
  </si>
  <si>
    <t>Holds - Europe:Holds - Europe - Kilter:KX030</t>
  </si>
  <si>
    <t>Holds - Europe:Holds - Europe - Kilter:KX031</t>
  </si>
  <si>
    <t>Holds - Europe:Holds - Europe - Kilter:KX032</t>
  </si>
  <si>
    <t>Holds - Europe:Holds - Europe - Kilter:KX033</t>
  </si>
  <si>
    <t>Holds - Europe:Holds - Europe - Kilter:KX034</t>
  </si>
  <si>
    <t>Holds - Europe:Holds - Europe - Kilter:KX035</t>
  </si>
  <si>
    <t>Holds - Europe:Holds - Europe - Kilter:KX036</t>
  </si>
  <si>
    <t>Holds - Europe:Holds - Europe - Kilter:KX037</t>
  </si>
  <si>
    <t>Holds - Europe:Holds - Europe - Kilter:KX038</t>
  </si>
  <si>
    <t>Holds - Europe:Holds - Europe - Kilter:KX039</t>
  </si>
  <si>
    <t>Holds - Europe:Holds - Europe - Kilter:KX040</t>
  </si>
  <si>
    <t>Holds - Europe:Holds - Europe - Kilter:KX041</t>
  </si>
  <si>
    <t>Holds - Europe:Holds - Europe - Kilter:KX042</t>
  </si>
  <si>
    <t>Holds - Europe:Holds - Europe - Kilter:KX043</t>
  </si>
  <si>
    <t>Holds - Europe:Holds - Europe - Kilter:KX044</t>
  </si>
  <si>
    <t>Holds - Europe:Holds - Europe - Kilter:KX045</t>
  </si>
  <si>
    <t>Holds - Europe:Holds - Europe - Kilter:KX046</t>
  </si>
  <si>
    <t>Holds - Europe:Holds - Europe - Kilter:KX047</t>
  </si>
  <si>
    <t>Holds - Europe:Holds - Europe - Kilter:KX048</t>
  </si>
  <si>
    <t>Holds - Europe:Holds - Europe - Kilter:KX049</t>
  </si>
  <si>
    <t>Holds - Europe:Holds - Europe - Kilter:KX050</t>
  </si>
  <si>
    <t>Holds - Europe:Holds - Europe - Kilter:KX051</t>
  </si>
  <si>
    <t>Holds - Europe:Holds - Europe - Kilter:KX052</t>
  </si>
  <si>
    <t>Holds - Europe:Holds - Europe - Kilter:KX053</t>
  </si>
  <si>
    <t>Holds - Europe:Holds - Europe - Kilter:KX054</t>
  </si>
  <si>
    <t>Holds - Europe:Holds - Europe - Kilter:KX055</t>
  </si>
  <si>
    <t>Holds - Europe:Holds - Europe - Kilter:KX056</t>
  </si>
  <si>
    <t>Holds - Europe:Holds - Europe - Kilter:KX057</t>
  </si>
  <si>
    <t>Holds - Europe:Holds - Europe - Kilter:KX058</t>
  </si>
  <si>
    <t>Holds - Europe:Holds - Europe - Kilter:KX059</t>
  </si>
  <si>
    <t>Holds - Europe:Holds - Europe - Kilter:KX060</t>
  </si>
  <si>
    <t>Holds - Europe:Holds - Europe - Kilter:KX061</t>
  </si>
  <si>
    <t>Holds - Europe:Holds - Europe - Kilter:KX062</t>
  </si>
  <si>
    <t>Holds - Europe:Holds - Europe - Kilter:KX063</t>
  </si>
  <si>
    <t>Holds - Europe:Holds - Europe - Kilter:KX064</t>
  </si>
  <si>
    <t>Holds - Europe:Holds - Europe - Kilter:KX065</t>
  </si>
  <si>
    <t>Holds - Europe:Holds - Europe - Kilter:KX066</t>
  </si>
  <si>
    <t>Holds - Europe:Holds - Europe - Kilter:KX067</t>
  </si>
  <si>
    <t>Holds - Europe:Holds - Europe - Kilter:KX068</t>
  </si>
  <si>
    <t>Holds - Europe:Holds - Europe - Kilter:KX069</t>
  </si>
  <si>
    <t>Holds - Europe:Holds - Europe - Kilter:KX070</t>
  </si>
  <si>
    <t>Holds - Europe:Holds - Europe - Kilter:KX071</t>
  </si>
  <si>
    <t>Holds - Europe:Holds - Europe - Kilter:KX072</t>
  </si>
  <si>
    <t>Holds - Europe:Holds - Europe - Kilter:KX073</t>
  </si>
  <si>
    <t>Holds - Europe:Holds - Europe - Kilter:KX074</t>
  </si>
  <si>
    <t>Holds - Europe:Holds - Europe - Kilter:KX075</t>
  </si>
  <si>
    <t>Holds - Europe:Holds - Europe - Kilter:KX076</t>
  </si>
  <si>
    <t>Holds - Europe:Holds - Europe - Kilter:KX077 (1-3)</t>
  </si>
  <si>
    <t>Holds - Europe:Holds - Europe - Kilter:KX077 (4-6)</t>
  </si>
  <si>
    <t>Holds - Europe:Holds - Europe - Kilter:KX078 (1-3)</t>
  </si>
  <si>
    <t>Holds - Europe:Holds - Europe - Kilter:KX078 (4-6)</t>
  </si>
  <si>
    <t>Holds - Europe:Holds - Europe - Kilter:KX079</t>
  </si>
  <si>
    <t>Holds - Europe:Holds - Europe - Kilter:KX080</t>
  </si>
  <si>
    <t>Holds - Europe:Holds - Europe - Kilter:KX081</t>
  </si>
  <si>
    <t>Holds - Europe:Holds - Europe - Kilter:KX082</t>
  </si>
  <si>
    <t>Holds - Europe:Holds - Europe - Kilter:KX083</t>
  </si>
  <si>
    <t>Holds - Europe:Holds - Europe - Kilter:KX084</t>
  </si>
  <si>
    <t>Holds - Europe:Holds - Europe - Kilter:KX085</t>
  </si>
  <si>
    <t>Holds - Europe:Holds - Europe - Kilter:KX086</t>
  </si>
  <si>
    <t>Holds - Europe:Holds - Europe - Kilter:KX087</t>
  </si>
  <si>
    <t>Holds - Europe:Holds - Europe - Kilter:KX088</t>
  </si>
  <si>
    <t>Holds - Europe:Holds - Europe - Kilter:KX089</t>
  </si>
  <si>
    <t>Holds - Europe:Holds - Europe - Kilter:KX090</t>
  </si>
  <si>
    <t>Holds - Europe:Holds - Europe - Kilter:KX091</t>
  </si>
  <si>
    <t>Holds - Europe:Holds - Europe - Kilter:KX094</t>
  </si>
  <si>
    <t>Holds - Europe:Holds - Europe - Kilter:KX095</t>
  </si>
  <si>
    <t>Holds - Europe:Holds - Europe - Kilter:KX097</t>
  </si>
  <si>
    <t>Holds - Europe:Holds - Europe - Kilter:KX098</t>
  </si>
  <si>
    <t>Holds - Europe:Holds - Europe - Kilter:KX099</t>
  </si>
  <si>
    <t>Holds - Europe:Holds - Europe - Kilter:KX100</t>
  </si>
  <si>
    <t>Holds - Europe:Holds - Europe - Kilter:KX101-1</t>
  </si>
  <si>
    <t>Holds - Europe:Holds - Europe - Kilter:KX101-2</t>
  </si>
  <si>
    <t>Holds - Europe:Holds - Europe - Kilter:KX102-1</t>
  </si>
  <si>
    <t>Holds - Europe:Holds - Europe - Kilter:KX102-2</t>
  </si>
  <si>
    <t>Holds - Europe:Holds - Europe - Kilter:KX103</t>
  </si>
  <si>
    <t>Holds - Europe:Holds - Europe - Kilter:KX104</t>
  </si>
  <si>
    <t>Holds - Europe:Holds - Europe - Kilter:KX105</t>
  </si>
  <si>
    <t>Holds - Europe:Holds - Europe - Kilter:KX107-1</t>
  </si>
  <si>
    <t>Holds - Europe:Holds - Europe - Kilter:KX108</t>
  </si>
  <si>
    <t>Holds - Europe:Holds - Europe - Kilter:KX109</t>
  </si>
  <si>
    <t>Holds - Europe:Holds - Europe - Kilter:KX110</t>
  </si>
  <si>
    <t>Holds - Europe:Holds - Europe - Kilter:KX113</t>
  </si>
  <si>
    <t>Holds - Europe:Holds - Europe - Kilter:KX114</t>
  </si>
  <si>
    <t>Holds - Europe:Holds - Europe - Kilter:KX115-1</t>
  </si>
  <si>
    <t>Holds - Europe:Holds - Europe - Kilter:KX115-2</t>
  </si>
  <si>
    <t>Holds - Europe:Holds - Europe - Kilter:KX116</t>
  </si>
  <si>
    <t>Holds - Europe:Holds - Europe - Kilter:KX117</t>
  </si>
  <si>
    <t>Holds - Europe:Holds - Europe - Kilter:KX118</t>
  </si>
  <si>
    <t>Holds - Europe:Holds - Europe - Kilter:KX119</t>
  </si>
  <si>
    <t>Holds - Europe:Holds - Europe - Kilter:KX120</t>
  </si>
  <si>
    <t>Holds - Europe:Holds - Europe - Kilter:KX121</t>
  </si>
  <si>
    <t>Holds - Europe:Holds - Europe - Kilter:KX122</t>
  </si>
  <si>
    <t>Holds - Europe:Holds - Europe - Kilter:KX123</t>
  </si>
  <si>
    <t>Holds - Europe:Holds - Europe - Kilter:KX124</t>
  </si>
  <si>
    <t>Holds - Europe:Holds - Europe - Kilter:KX125</t>
  </si>
  <si>
    <t>Holds - Europe:Holds - Europe - Kilter:KX126</t>
  </si>
  <si>
    <t>Holds - Europe:Holds - Europe - Kilter:KX127</t>
  </si>
  <si>
    <t>Holds - Europe:Holds - Europe - Kilter:KX128</t>
  </si>
  <si>
    <t>Holds - Europe:Holds - Europe - Kilter:KX129</t>
  </si>
  <si>
    <t>Holds - Europe:Holds - Europe - Kilter:KX130</t>
  </si>
  <si>
    <t>Holds - Europe:Holds - Europe - Kilter:KX131</t>
  </si>
  <si>
    <t>Holds - Europe:Holds - Europe - Kilter:KX132</t>
  </si>
  <si>
    <t>Holds - Europe:Holds - Europe - Kilter:KX133</t>
  </si>
  <si>
    <t>Holds - Europe:Holds - Europe - Kilter:KX134</t>
  </si>
  <si>
    <t>Holds - Europe:Holds - Europe - Kilter:KX135</t>
  </si>
  <si>
    <t>Holds - Europe:Holds - Europe - Kilter:KX136</t>
  </si>
  <si>
    <t>Holds - Europe:Holds - Europe - Kilter:KX137</t>
  </si>
  <si>
    <t>Holds - Europe:Holds - Europe - Kilter:KX138</t>
  </si>
  <si>
    <t>KX139</t>
  </si>
  <si>
    <t>Holds - Europe:Holds - Europe - Kilter:KX139</t>
  </si>
  <si>
    <t>Holds - Europe:Holds - Europe - Kilter:KX140</t>
  </si>
  <si>
    <t>Holds - Europe:Holds - Europe - Kilter:KX141</t>
  </si>
  <si>
    <t>Holds - Europe:Holds - Europe - Kilter:KX142</t>
  </si>
  <si>
    <t>Holds - Europe:Holds - Europe - Kilter:KX143</t>
  </si>
  <si>
    <t>Holds - Europe:Holds - Europe - Kilter:KX144</t>
  </si>
  <si>
    <t>Holds - Europe:Holds - Europe - Kilter:KX145</t>
  </si>
  <si>
    <t>Holds - Europe:Holds - Europe - Kilter:KX146</t>
  </si>
  <si>
    <t>Holds - Europe:Holds - Europe - Kilter:KX147</t>
  </si>
  <si>
    <t>Holds - Europe:Holds - Europe - Kilter:KX148</t>
  </si>
  <si>
    <t>Holds - Europe:Holds - Europe - Kilter:KX149</t>
  </si>
  <si>
    <t>Holds - Europe:Holds - Europe - Kilter:KX150</t>
  </si>
  <si>
    <t>Holds - Europe:Holds - Europe - Kilter:KX151</t>
  </si>
  <si>
    <t>Holds - Europe:Holds - Europe - Kilter:KX152</t>
  </si>
  <si>
    <t>Holds - Europe:Holds - Europe - Kilter:KX153</t>
  </si>
  <si>
    <t>Holds - Europe:Holds - Europe - Kilter:KX154</t>
  </si>
  <si>
    <t>Holds - Europe:Holds - Europe - Kilter:KX155</t>
  </si>
  <si>
    <t>Holds - Europe:Holds - Europe - Kilter:KX156</t>
  </si>
  <si>
    <t>Holds - Europe:Holds - Europe - Kilter:KX157</t>
  </si>
  <si>
    <t>Holds - Europe:Holds - Europe - Kilter:KX158</t>
  </si>
  <si>
    <t>Holds - Europe:Holds - Europe - Kilter:KX159</t>
  </si>
  <si>
    <t>Holds - Europe:Holds - Europe - Kilter:KX160</t>
  </si>
  <si>
    <t>Holds - Europe:Holds - Europe - Kilter:KX163</t>
  </si>
  <si>
    <t>Holds - Europe:Holds - Europe - Kilter:KX164</t>
  </si>
  <si>
    <t>Holds - Europe:Holds - Europe - Kilter:KX165</t>
  </si>
  <si>
    <t>Holds - Europe:Holds - Europe - Kilter:KX166</t>
  </si>
  <si>
    <t>Holds - Europe:Holds - Europe - Kilter:KX167</t>
  </si>
  <si>
    <t>Holds - Europe:Holds - Europe - Kilter:KX168</t>
  </si>
  <si>
    <t>Holds - Europe:Holds - Europe - Kilter:KX169</t>
  </si>
  <si>
    <t>Holds - Europe:Holds - Europe - Kilter:KX170</t>
  </si>
  <si>
    <t>Holds - Europe:Holds - Europe - Kilter:KX171</t>
  </si>
  <si>
    <t>Holds - Europe:Holds - Europe - Kilter:KX172</t>
  </si>
  <si>
    <t>Holds - Europe:Holds - Europe - Kilter:KX173</t>
  </si>
  <si>
    <t>Holds - Europe:Holds - Europe - Kilter:KX174</t>
  </si>
  <si>
    <t>Holds - Europe:Holds - Europe - Kilter:KX175</t>
  </si>
  <si>
    <t>Holds - Europe:Holds - Europe - Kilter:KX193</t>
  </si>
  <si>
    <t>Holds - Europe:Holds - Europe - Kilter:Jeremy:KXJH001</t>
  </si>
  <si>
    <t>Holds - Europe:Holds - Europe - Kilter:Jeremy:KXJH002</t>
  </si>
  <si>
    <t>Holds - Europe:Holds - Europe - Kilter:Jeremy:KXJH003</t>
  </si>
  <si>
    <t>Holds - Europe:Holds - Europe - Kilter:Jeremy:KXJH004</t>
  </si>
  <si>
    <t>Holds - Europe:Holds - Europe - Kilter:Jeremy:KXJH005</t>
  </si>
  <si>
    <t>Holds - Europe:Holds - Europe - Kilter:Jeremy:KXJH006</t>
  </si>
  <si>
    <t>Holds - Europe:Holds - Europe - Kilter:Jeremy:KXJH007</t>
  </si>
  <si>
    <t>Holds - Europe:Holds - Europe - Kilter:Jeremy:KXJH008</t>
  </si>
  <si>
    <t>Holds - Europe:Holds - Europe - Kilter:Jeremy:KXJH009</t>
  </si>
  <si>
    <t>Holds - Europe:Holds - Europe - Kilter:Keith:KXKD001</t>
  </si>
  <si>
    <t>Holds - Europe:Holds - Europe - Kilter:Keith:KXKD002</t>
  </si>
  <si>
    <t>Holds - Europe:Holds - Europe - Kilter:Keith:KXKD003</t>
  </si>
  <si>
    <t>Holds - Europe:Holds - Europe - Kilter:Pete:KXPJ001</t>
  </si>
  <si>
    <t>Holds - Europe:Holds - Europe - Kilter:Pete:KXPJ002</t>
  </si>
  <si>
    <t>Holds - Europe:Holds - Europe - Kilter:Pete:KXPJ003</t>
  </si>
  <si>
    <t>Holds - Europe:Holds - Europe - Kilter:Pete:KXPJ004</t>
  </si>
  <si>
    <t>Holds - Europe:Holds - Europe - Kilter:Pete:KXPJ005</t>
  </si>
  <si>
    <t>Holds - Europe:Holds - Europe - Kilter:Pete:KXPJ006</t>
  </si>
  <si>
    <t>Holds - Europe:Holds - Europe - Kilter:Pete:KXPJ007</t>
  </si>
  <si>
    <t>Holds - Europe:Holds - Europe - Kilter:Pete:KXPJ008</t>
  </si>
  <si>
    <t>Holds - Europe:Holds - Europe - Kilter:Pete:KXPJ009</t>
  </si>
  <si>
    <t>Holds - Europe:Holds - Europe - Kilter:Pete:KXPJ011</t>
  </si>
  <si>
    <t>Holds - Europe:Holds - Europe - Kilter:Jimmy:KXJW001</t>
  </si>
  <si>
    <t>Holds - Europe:Holds - Europe - Kilter:KXST001</t>
  </si>
  <si>
    <t>Holds - Europe:Holds - Europe - Kilter:KXST002</t>
  </si>
  <si>
    <t>Holds - Europe:Holds - Europe - Kilter:KXST003</t>
  </si>
  <si>
    <t>Holds - Europe:Holds - Europe - Kilter:KXST004</t>
  </si>
  <si>
    <t>Holds - Europe:Holds - Europe - Kilter:KXST005</t>
  </si>
  <si>
    <t>Holds - Europe:Holds - Europe - Kilter:KXST006</t>
  </si>
  <si>
    <t>Holds - Europe:Holds - Europe - Kilter:KXST007</t>
  </si>
  <si>
    <t>Holds - Europe:Holds - Europe - Kilter:KXST008</t>
  </si>
  <si>
    <t>Holds - Europe:Holds - Europe - Kilter:KXST009</t>
  </si>
  <si>
    <t>Holds - Europe:Holds - Europe - Kilter:KXST010</t>
  </si>
  <si>
    <t>Holds - Europe:Holds - Europe - Kilter:KXST011</t>
  </si>
  <si>
    <t>Holds - Europe:Holds - Europe - Kilter:KXST012</t>
  </si>
  <si>
    <t>Holds - Europe:Holds - Europe - Kilter:KXST013</t>
  </si>
  <si>
    <t>Holds - Europe:Holds - Europe - Kilter:KXST014</t>
  </si>
  <si>
    <t>Holds - Europe:Holds - Europe - Kilter:KXST015</t>
  </si>
  <si>
    <t>Holds - Europe:Holds - Europe - Kilter:KXST016</t>
  </si>
  <si>
    <t>Holds - Europe:Holds - Europe - Kilter:KXST017</t>
  </si>
  <si>
    <t>Holds - Europe:Holds - Europe - Kilter:KXST018</t>
  </si>
  <si>
    <t>Holds - Europe:Holds - Europe - Kilter:KXST019</t>
  </si>
  <si>
    <t>Holds - Europe:Holds - Europe - Kilter:KXST020</t>
  </si>
  <si>
    <t>Holds - Europe:Holds - Europe - Kilter:KXST021</t>
  </si>
  <si>
    <t>Holds - Europe:Holds - Europe - Kilter:KXST022</t>
  </si>
  <si>
    <t>Holds - Europe:Holds - Europe - Kilter:KXST023</t>
  </si>
  <si>
    <t>Holds - Europe:Holds - Europe - Kilter:KXST024</t>
  </si>
  <si>
    <t>Holds - Europe:Holds - Europe - Kilter:KXST025</t>
  </si>
  <si>
    <t>Holds - Europe:Holds - Europe - Kilter:KXST027</t>
  </si>
  <si>
    <t>Holds - Europe:Holds - Europe - Kilter:KXST028</t>
  </si>
  <si>
    <t>Holds - Europe:Holds - Europe - Kilter:KXST029</t>
  </si>
  <si>
    <t>Holds - Europe:Holds - Europe - Kilter:KXST030</t>
  </si>
  <si>
    <t>Holds - Europe:Holds - Europe - Kilter:KXST031</t>
  </si>
  <si>
    <t>Holds - Europe:Holds - Europe - Kilter:KXST032</t>
  </si>
  <si>
    <t>Holds - Europe:Holds - Europe - Kilter:KXST033</t>
  </si>
  <si>
    <t>Holds - Europe:Holds - Europe - Kilter:KXST034</t>
  </si>
  <si>
    <t>Holds - Europe:Holds - Europe - Kilter:KXST035</t>
  </si>
  <si>
    <t>Holds - Europe:Holds - Europe - Kilter:KXST036</t>
  </si>
  <si>
    <t>Holds - Europe:Holds - Europe - Kilter:KXST037</t>
  </si>
  <si>
    <t>Holds - Europe:Holds - Europe - Kilter:KXST038</t>
  </si>
  <si>
    <t>Holds - Europe:Holds - Europe - Kilter:KXST039</t>
  </si>
  <si>
    <t>Holds - Europe:Holds - Europe - Kilter:KXST040</t>
  </si>
  <si>
    <t>Holds - Europe:Holds - Europe - Kilter:KXST041</t>
  </si>
  <si>
    <t>Holds - Europe:Holds - Europe - Kilter:KXST042</t>
  </si>
  <si>
    <t>Holds - Europe:Holds - Europe - Kilter:KXST043</t>
  </si>
  <si>
    <t>Holds - Europe:Holds - Europe - Kilter:KXST044</t>
  </si>
  <si>
    <t>Holds - Europe:Holds - Europe - Kilter:KXST045</t>
  </si>
  <si>
    <t>Holds - Europe:Holds - Europe - Kilter:KXST046</t>
  </si>
  <si>
    <t>Holds - Europe:Holds - Europe - Kilter:KXST047</t>
  </si>
  <si>
    <t>Holds - Europe:Holds - Europe - Kilter:KXST048</t>
  </si>
  <si>
    <t>Holds - Europe:Holds - Europe - Kilter:KXST049</t>
  </si>
  <si>
    <t>Holds - Europe:Holds - Europe - Kilter:KXST049 R</t>
  </si>
  <si>
    <t>Holds - Europe:Holds - Europe - Kilter:KXST050</t>
  </si>
  <si>
    <t>Holds - Europe:Holds - Europe - Kilter:KXST051</t>
  </si>
  <si>
    <t>Holds - Europe:Holds - Europe - Kilter:KXST052</t>
  </si>
  <si>
    <t>Holds - Europe:Holds - Europe - Kilter:KXST053</t>
  </si>
  <si>
    <t>Holds - Europe:Holds - Europe - Kilter:KXST054</t>
  </si>
  <si>
    <t>Holds - Europe:Holds - Europe - Kilter:KXST055</t>
  </si>
  <si>
    <t>Holds - Europe:Holds - Europe - Kilter:KXST058</t>
  </si>
  <si>
    <t>Holds - Europe:Holds - Europe - Kilter:KXST059</t>
  </si>
  <si>
    <t>Holds - Europe:Holds - Europe - Kilter:KXST060</t>
  </si>
  <si>
    <t>Holds - Europe:Holds - Europe - Kilter:KXST056</t>
  </si>
  <si>
    <t>Holds - Europe:Holds - Europe - Kilter:KXST061</t>
  </si>
  <si>
    <t>Holds - Europe:Holds - Europe - Kilter:KXST062</t>
  </si>
  <si>
    <t>Holds - Europe:Holds - Europe - Kilter:KXST063</t>
  </si>
  <si>
    <t>Holds - Europe:Holds - Europe - Kilter:KXST066</t>
  </si>
  <si>
    <t>Holds - F-Block:Dan Yagmin:KFB001</t>
  </si>
  <si>
    <t>Holds - F-Block:Dan Yagmin:KFB002</t>
  </si>
  <si>
    <t>Holds - F-Block:Dan Yagmin:KFB003</t>
  </si>
  <si>
    <t>Holds - F-Block:Dan Yagmin:KFB004</t>
  </si>
  <si>
    <t>Holds - F-Block:Dan Yagmin:KFB005</t>
  </si>
  <si>
    <t>Holds - F-Block:Dan Yagmin:KFB006</t>
  </si>
  <si>
    <t>Holds - F-Block:Dan Yagmin:KFB007</t>
  </si>
  <si>
    <t>Holds - F-Block:Dan Yagmin:KFB008</t>
  </si>
  <si>
    <t>Holds - F-Block:Dan Yagmin:KFB009</t>
  </si>
  <si>
    <t>Holds - F-Block:Dan Yagmin:KFB010</t>
  </si>
  <si>
    <t>Holds - F-Block:Dan Yagmin:KFB011</t>
  </si>
  <si>
    <t>Holds - F-Block:Dan Yagmin:KFB012</t>
  </si>
  <si>
    <t>Holds - F-Block:Dan Yagmin:KFB013</t>
  </si>
  <si>
    <t>Holds - F-Block:Dan Yagmin:KFB014</t>
  </si>
  <si>
    <t>Holds - F-Block:Dan Yagmin:KFB015</t>
  </si>
  <si>
    <t>Holds - F-Block:Dan Yagmin:KFB016</t>
  </si>
  <si>
    <t>Holds - F-Block:Dan Yagmin:KFB017</t>
  </si>
  <si>
    <t>Holds - F-Block:Dan Yagmin:KFB018</t>
  </si>
  <si>
    <t>Holds - F-Block:Dan Yagmin:KFB019</t>
  </si>
  <si>
    <t>Holds - F-Block:Dan Yagmin:KFB020</t>
  </si>
  <si>
    <t>Holds - F-Block:Dan Yagmin:KFB021</t>
  </si>
  <si>
    <t>Holds - F-Block:Dan Yagmin:KFB022</t>
  </si>
  <si>
    <t>Holds - F-Block:Dan Yagmin:KFB023</t>
  </si>
  <si>
    <t>Holds - F-Block:Dan Yagmin:KFB024</t>
  </si>
  <si>
    <t>Holds - Europe:Holds - Europe - Urban Plastix:UPX1</t>
  </si>
  <si>
    <t>Holds - Europe:Holds - Europe - Urban Plastix:UPX2</t>
  </si>
  <si>
    <t>Holds - Europe:Holds - Europe - Urban Plastix:UPX3</t>
  </si>
  <si>
    <t>Holds - Europe:Holds - Europe - Urban Plastix:UPX4</t>
  </si>
  <si>
    <t>Holds - Europe:Holds - Europe - Urban Plastix:UPX5</t>
  </si>
  <si>
    <t>Holds - Europe:Holds - Europe - Urban Plastix:UPX6</t>
  </si>
  <si>
    <t>Holds - Europe:Holds - Europe - Urban Plastix:UPX7</t>
  </si>
  <si>
    <t>Holds - Europe:Holds - Europe - Urban Plastix:UPX8</t>
  </si>
  <si>
    <t>Holds - Europe:Holds - Europe - Urban Plastix:UPX9</t>
  </si>
  <si>
    <t>Holds - Europe:Holds - Europe - Urban Plastix:UPX10</t>
  </si>
  <si>
    <t>Holds - Europe:Holds - Europe - Urban Plastix:UPX11</t>
  </si>
  <si>
    <t>Holds - Europe:Holds - Europe - Urban Plastix:UPX12</t>
  </si>
  <si>
    <t>Holds - Europe:Holds - Europe - Urban Plastix:UPX13</t>
  </si>
  <si>
    <t>Holds - Europe:Holds - Europe - Urban Plastix:UPX14</t>
  </si>
  <si>
    <t>Holds - Europe:Holds - Europe - Urban Plastix:UPX15</t>
  </si>
  <si>
    <t>Holds - Europe:Holds - Europe - Urban Plastix:UPX16</t>
  </si>
  <si>
    <t>Holds - Europe:Holds - Europe - Urban Plastix:UPX17</t>
  </si>
  <si>
    <t>Holds - Europe:Holds - Europe - Urban Plastix:UPX18</t>
  </si>
  <si>
    <t>Holds - Europe:Holds - Europe - Urban Plastix:UPX19</t>
  </si>
  <si>
    <t>Holds - Europe:Holds - Europe - Urban Plastix:UPX20</t>
  </si>
  <si>
    <t>Holds - Europe:Holds - Europe - Urban Plastix:UPX21</t>
  </si>
  <si>
    <t>Holds - Europe:Holds - Europe - Urban Plastix:UPX22</t>
  </si>
  <si>
    <t>Holds - Europe:Holds - Europe - Urban Plastix:UPX23</t>
  </si>
  <si>
    <t>Holds - Europe:Holds - Europe - Urban Plastix:UPX24</t>
  </si>
  <si>
    <t>Holds - Europe:Holds - Europe - Urban Plastix:UPX25</t>
  </si>
  <si>
    <t>Holds - Europe:Holds - Europe - Urban Plastix:UPX26</t>
  </si>
  <si>
    <t>Holds - Europe:Holds - Europe - Urban Plastix:UPX27</t>
  </si>
  <si>
    <t>Holds - Europe:Holds - Europe - Urban Plastix:UPX28</t>
  </si>
  <si>
    <t>Holds - Europe:Holds - Europe - Urban Plastix:UPX29</t>
  </si>
  <si>
    <t>Holds - Europe:Holds - Europe - Urban Plastix:UPX30</t>
  </si>
  <si>
    <t>Holds - Europe:Holds - Europe - Urban Plastix:UPX31</t>
  </si>
  <si>
    <t>Holds - Europe:Holds - Europe - Urban Plastix:UPX32</t>
  </si>
  <si>
    <t>Holds - Europe:Holds - Europe - Urban Plastix:UPX33</t>
  </si>
  <si>
    <t>Holds - Europe:Holds - Europe - Urban Plastix:UPX34</t>
  </si>
  <si>
    <t>Holds - Europe:Holds - Europe - Urban Plastix:UPX35</t>
  </si>
  <si>
    <t>Holds - Europe:Holds - Europe - Urban Plastix:UPX36</t>
  </si>
  <si>
    <t>Holds - Europe:Holds - Europe - Urban Plastix:UPX37</t>
  </si>
  <si>
    <t>Holds - Europe:Holds - Europe - Urban Plastix:UPX38</t>
  </si>
  <si>
    <t>Holds - Europe:Holds - Europe - Urban Plastix:UPX39</t>
  </si>
  <si>
    <t>Holds - Europe:Holds - Europe - Urban Plastix:UPX40</t>
  </si>
  <si>
    <t>Holds - Europe:Holds - Europe - Urban Plastix:UPX41</t>
  </si>
  <si>
    <t>Holds - Europe:Holds - Europe - Urban Plastix:UPX42</t>
  </si>
  <si>
    <t>Holds - Europe:Holds - Europe - Urban Plastix:UPX43</t>
  </si>
  <si>
    <t>Holds - Europe:Holds - Europe - Urban Plastix:UPX44</t>
  </si>
  <si>
    <t>Holds - Europe:Holds - Europe - Urban Plastix:UPX45</t>
  </si>
  <si>
    <t>Holds - Europe:Holds - Europe - Urban Plastix:UPX46</t>
  </si>
  <si>
    <t>Holds - Europe:Holds - Europe - Urban Plastix:UPX47</t>
  </si>
  <si>
    <t>Holds - Europe:Holds - Europe - Urban Plastix:UPX48</t>
  </si>
  <si>
    <t>Holds - Europe:Holds - Europe - Urban Plastix:UPX49</t>
  </si>
  <si>
    <t>Holds - Europe:Holds - Europe - Urban Plastix:UPX50</t>
  </si>
  <si>
    <t>Holds - Europe:Holds - Europe - Urban Plastix:UPX51</t>
  </si>
  <si>
    <t>Holds - Europe:Holds - Europe - Urban Plastix:UPX52</t>
  </si>
  <si>
    <t>Holds - Europe:Holds - Europe - Urban Plastix:UPX53</t>
  </si>
  <si>
    <t>Holds - Europe:Holds - Europe - Urban Plastix:UPX54</t>
  </si>
  <si>
    <t>Holds - Europe:Holds - Europe - Urban Plastix:UPX55</t>
  </si>
  <si>
    <t>Holds - Europe:Holds - Europe - Urban Plastix:UPX56</t>
  </si>
  <si>
    <t>Holds - Europe:Holds - Europe - Urban Plastix:UPX057</t>
  </si>
  <si>
    <t>Holds - Europe:Holds - Europe - Urban Plastix:UPX058</t>
  </si>
  <si>
    <t>Holds - Europe:Holds - Europe - Urban Plastix:UPX059</t>
  </si>
  <si>
    <t>Holds - Europe:Holds - Europe - Urban Plastix:UPX060</t>
  </si>
  <si>
    <t>Holds - Europe:Holds - Europe - Urban Plastix:UPX061</t>
  </si>
  <si>
    <t>Holds - Europe:Holds - Europe - Urban Plastix:UPX062</t>
  </si>
  <si>
    <t>Holds - Europe:Holds - Europe - Urban Plastix:UPX063</t>
  </si>
  <si>
    <t>Holds - Europe:Holds - Europe - Urban Plastix:UPX064</t>
  </si>
  <si>
    <t>Holds - Europe:Holds - Europe - Urban Plastix:UPX065</t>
  </si>
  <si>
    <t>Holds - Europe:Holds - Europe - Urban Plastix:UPX066</t>
  </si>
  <si>
    <t>Holds - Europe:Holds - Europe - Urban Plastix:UPX67</t>
  </si>
  <si>
    <t>UPX68</t>
  </si>
  <si>
    <t>Holds - Europe:Holds - Europe - Urban Plastix:UPX68</t>
  </si>
  <si>
    <t>Holds - Europe:Holds - Europe - Urban Plastix:UPX69</t>
  </si>
  <si>
    <t>Holds - Europe:Holds - Europe - Urban Plastix:UPX70</t>
  </si>
  <si>
    <t>Holds - Europe:Holds - Europe - Urban Plastix:UPX71</t>
  </si>
  <si>
    <t>Holds - Europe:Holds - Europe - Urban Plastix:UPX72</t>
  </si>
  <si>
    <t>Holds - Europe:Holds - Europe - Urban Plastix:UPX73</t>
  </si>
  <si>
    <t>Holds - Europe:Holds - Europe - Urban Plastix:UPX74</t>
  </si>
  <si>
    <t>Holds - Europe:Holds - Europe - Urban Plastix:UPX75</t>
  </si>
  <si>
    <t>Holds - Europe:Holds - Europe - Urban Plastix:UPX76</t>
  </si>
  <si>
    <t>Holds - Europe:Holds - Europe - Urban Plastix:UPX77</t>
  </si>
  <si>
    <t>Holds - Europe:Holds - Europe - Urban Plastix:UPX78</t>
  </si>
  <si>
    <t>Holds - Europe:Holds - Europe - Urban Plastix:UPX79</t>
  </si>
  <si>
    <t>Holds - Europe:Holds - Europe - Urban Plastix:UPX80</t>
  </si>
  <si>
    <t>Holds - Europe:Holds - Europe - Urban Plastix:UPX81</t>
  </si>
  <si>
    <t>Holds - Europe:Holds - Europe - Urban Plastix:UPX82</t>
  </si>
  <si>
    <t>Holds - Europe:Holds - Europe - Urban Plastix:UPX83</t>
  </si>
  <si>
    <t>Holds - Europe:Holds - Europe - Urban Plastix:UPX84</t>
  </si>
  <si>
    <t>Holds - Europe:Holds - Europe - Urban Plastix:UPX85</t>
  </si>
  <si>
    <t>Holds - Europe:Holds - Europe - Urban Plastix:UPX86</t>
  </si>
  <si>
    <t>Holds - Europe:Holds - Europe - Urban Plastix:UPX87</t>
  </si>
  <si>
    <t>Holds - Europe:Holds - Europe - Urban Plastix:UPX88</t>
  </si>
  <si>
    <t>Holds - Europe:Holds - Europe - Urban Plastix:UPX99</t>
  </si>
  <si>
    <t>Holds - Europe:Holds - Europe - Urban Plastix:UPX100</t>
  </si>
</sst>
</file>

<file path=xl/styles.xml><?xml version="1.0" encoding="utf-8"?>
<styleSheet xmlns="http://schemas.openxmlformats.org/spreadsheetml/2006/main">
  <numFmts count="10">
    <numFmt numFmtId="0" formatCode="General"/>
    <numFmt numFmtId="59" formatCode="&quot; &quot;[$€-2]&quot; &quot;* #,##0.00&quot; &quot;;&quot; &quot;[$€-2]&quot; &quot;* (#,##0.00);&quot; &quot;[$€-2]&quot; &quot;* &quot;-&quot;??&quot; &quot;"/>
    <numFmt numFmtId="60" formatCode="[$$-409]#,##0&quot; &quot;;([$$-409]#,##0)"/>
    <numFmt numFmtId="61" formatCode="00000"/>
    <numFmt numFmtId="62" formatCode="[$$-409]#,##0.00&quot; &quot;;&quot;($&quot;#,##0.00)"/>
    <numFmt numFmtId="63" formatCode="&quot; &quot;* #,##0&quot; &quot;;&quot; &quot;* (#,##0);&quot; &quot;* &quot;-&quot;??&quot; &quot;"/>
    <numFmt numFmtId="64" formatCode="[$$-409]&quot; &quot;#,##0.00"/>
    <numFmt numFmtId="65" formatCode="&quot; &quot;[$$-409]* #,##0.00&quot; &quot;;&quot; &quot;[$$-409]* (#,##0.00);&quot; &quot;[$$-409]* &quot;-&quot;??&quot; &quot;"/>
    <numFmt numFmtId="66" formatCode="&quot; &quot;* #,##0.00&quot; &quot;;&quot; &quot;* (#,##0.00);&quot; &quot;* &quot;-&quot;??&quot; &quot;"/>
    <numFmt numFmtId="67" formatCode="&quot; &quot;[$$-409]* #,##0&quot; &quot;;&quot; &quot;[$$-409]* (#,##0);&quot; &quot;[$$-409]* &quot;-&quot;??&quot; &quot;"/>
  </numFmts>
  <fonts count="48">
    <font>
      <sz val="10"/>
      <color indexed="8"/>
      <name val="Verdana"/>
    </font>
    <font>
      <sz val="12"/>
      <color indexed="8"/>
      <name val="Helvetica Neue"/>
    </font>
    <font>
      <sz val="13"/>
      <color indexed="8"/>
      <name val="Verdana"/>
    </font>
    <font>
      <b val="1"/>
      <sz val="20"/>
      <color indexed="8"/>
      <name val="Stardos Stencil"/>
    </font>
    <font>
      <b val="1"/>
      <sz val="18"/>
      <color indexed="8"/>
      <name val="Stardos Stencil"/>
    </font>
    <font>
      <b val="1"/>
      <sz val="22"/>
      <color indexed="8"/>
      <name val="Stardos Stencil"/>
    </font>
    <font>
      <sz val="22"/>
      <color indexed="8"/>
      <name val="Bauhaus 93"/>
    </font>
    <font>
      <sz val="22"/>
      <color indexed="8"/>
      <name val="Verdana"/>
    </font>
    <font>
      <i val="1"/>
      <sz val="8"/>
      <color indexed="8"/>
      <name val="Verdana"/>
    </font>
    <font>
      <sz val="8"/>
      <color indexed="8"/>
      <name val="Verdana"/>
    </font>
    <font>
      <b val="1"/>
      <sz val="8"/>
      <color indexed="8"/>
      <name val="Stardos Stencil"/>
    </font>
    <font>
      <b val="1"/>
      <sz val="12"/>
      <color indexed="8"/>
      <name val="Verdana"/>
    </font>
    <font>
      <sz val="9"/>
      <color indexed="8"/>
      <name val="Verdana"/>
    </font>
    <font>
      <b val="1"/>
      <sz val="10"/>
      <color indexed="9"/>
      <name val="Verdana"/>
    </font>
    <font>
      <b val="1"/>
      <sz val="10"/>
      <color indexed="8"/>
      <name val="Verdana"/>
    </font>
    <font>
      <sz val="10"/>
      <color indexed="9"/>
      <name val="Verdana"/>
    </font>
    <font>
      <u val="single"/>
      <sz val="10"/>
      <color indexed="8"/>
      <name val="Verdana"/>
    </font>
    <font>
      <b val="1"/>
      <sz val="14"/>
      <color indexed="9"/>
      <name val="Verdana"/>
    </font>
    <font>
      <sz val="14"/>
      <color indexed="8"/>
      <name val="Verdana"/>
    </font>
    <font>
      <b val="1"/>
      <sz val="10"/>
      <color indexed="34"/>
      <name val="Verdana"/>
    </font>
    <font>
      <sz val="10"/>
      <color indexed="34"/>
      <name val="Verdana"/>
    </font>
    <font>
      <b val="1"/>
      <sz val="12"/>
      <color indexed="9"/>
      <name val="Verdana"/>
    </font>
    <font>
      <sz val="8"/>
      <color indexed="9"/>
      <name val="Verdana"/>
    </font>
    <font>
      <b val="1"/>
      <sz val="8"/>
      <color indexed="9"/>
      <name val="Verdana"/>
    </font>
    <font>
      <b val="1"/>
      <sz val="14"/>
      <color indexed="8"/>
      <name val="Calibri"/>
    </font>
    <font>
      <b val="1"/>
      <sz val="12"/>
      <color indexed="8"/>
      <name val="Calibri"/>
    </font>
    <font>
      <sz val="12"/>
      <color indexed="8"/>
      <name val="Calibri"/>
    </font>
    <font>
      <b val="1"/>
      <sz val="11"/>
      <color indexed="8"/>
      <name val="Calibri"/>
    </font>
    <font>
      <b val="1"/>
      <i val="1"/>
      <sz val="10"/>
      <color indexed="8"/>
      <name val="Verdana"/>
    </font>
    <font>
      <b val="1"/>
      <sz val="8"/>
      <color indexed="8"/>
      <name val="Verdana"/>
    </font>
    <font>
      <sz val="10"/>
      <color indexed="58"/>
      <name val="Roboto"/>
    </font>
    <font>
      <sz val="10"/>
      <color indexed="8"/>
      <name val="Calibri"/>
    </font>
    <font>
      <sz val="9"/>
      <color indexed="57"/>
      <name val="Calibri"/>
    </font>
    <font>
      <i val="1"/>
      <sz val="9"/>
      <color indexed="8"/>
      <name val="Verdana"/>
    </font>
    <font>
      <sz val="8"/>
      <color indexed="11"/>
      <name val="Verdana"/>
    </font>
    <font>
      <i val="1"/>
      <sz val="10"/>
      <color indexed="8"/>
      <name val="Verdana"/>
    </font>
    <font>
      <sz val="8"/>
      <color indexed="15"/>
      <name val="Verdana"/>
    </font>
    <font>
      <u val="single"/>
      <sz val="10"/>
      <color indexed="9"/>
      <name val="Verdana"/>
    </font>
    <font>
      <b val="1"/>
      <u val="single"/>
      <sz val="8"/>
      <color rgb="ff0000ff"/>
      <name val="Verdana"/>
    </font>
    <font>
      <b val="1"/>
      <i val="1"/>
      <sz val="8"/>
      <color indexed="9"/>
      <name val="Verdana"/>
    </font>
    <font>
      <b val="1"/>
      <i val="1"/>
      <sz val="8"/>
      <color indexed="8"/>
      <name val="Verdana"/>
    </font>
    <font>
      <b val="1"/>
      <u val="single"/>
      <sz val="8"/>
      <color indexed="9"/>
      <name val="Verdana"/>
    </font>
    <font>
      <b val="1"/>
      <u val="single"/>
      <sz val="16"/>
      <color indexed="8"/>
      <name val="Calibri"/>
    </font>
    <font>
      <b val="1"/>
      <sz val="11"/>
      <color indexed="9"/>
      <name val="Calibri"/>
    </font>
    <font>
      <sz val="8"/>
      <color indexed="8"/>
      <name val="Arial"/>
    </font>
    <font>
      <sz val="11"/>
      <color indexed="9"/>
      <name val="Calibri"/>
    </font>
    <font>
      <sz val="11"/>
      <color indexed="8"/>
      <name val="Calibri"/>
    </font>
    <font>
      <sz val="10"/>
      <color indexed="8"/>
      <name val="Arial"/>
    </font>
  </fonts>
  <fills count="57">
    <fill>
      <patternFill patternType="none"/>
    </fill>
    <fill>
      <patternFill patternType="gray125"/>
    </fill>
    <fill>
      <patternFill patternType="solid">
        <fgColor indexed="9"/>
        <bgColor auto="1"/>
      </patternFill>
    </fill>
    <fill>
      <patternFill patternType="solid">
        <fgColor indexed="8"/>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
      <patternFill patternType="solid">
        <fgColor indexed="23"/>
        <bgColor auto="1"/>
      </patternFill>
    </fill>
    <fill>
      <patternFill patternType="solid">
        <fgColor indexed="24"/>
        <bgColor auto="1"/>
      </patternFill>
    </fill>
    <fill>
      <patternFill patternType="solid">
        <fgColor indexed="25"/>
        <bgColor auto="1"/>
      </patternFill>
    </fill>
    <fill>
      <patternFill patternType="solid">
        <fgColor indexed="26"/>
        <bgColor auto="1"/>
      </patternFill>
    </fill>
    <fill>
      <patternFill patternType="solid">
        <fgColor indexed="27"/>
        <bgColor auto="1"/>
      </patternFill>
    </fill>
    <fill>
      <patternFill patternType="solid">
        <fgColor indexed="28"/>
        <bgColor auto="1"/>
      </patternFill>
    </fill>
    <fill>
      <patternFill patternType="solid">
        <fgColor indexed="29"/>
        <bgColor auto="1"/>
      </patternFill>
    </fill>
    <fill>
      <patternFill patternType="solid">
        <fgColor indexed="30"/>
        <bgColor auto="1"/>
      </patternFill>
    </fill>
    <fill>
      <patternFill patternType="solid">
        <fgColor indexed="31"/>
        <bgColor auto="1"/>
      </patternFill>
    </fill>
    <fill>
      <patternFill patternType="solid">
        <fgColor indexed="32"/>
        <bgColor auto="1"/>
      </patternFill>
    </fill>
    <fill>
      <patternFill patternType="solid">
        <fgColor indexed="33"/>
        <bgColor auto="1"/>
      </patternFill>
    </fill>
    <fill>
      <patternFill patternType="solid">
        <fgColor indexed="34"/>
        <bgColor auto="1"/>
      </patternFill>
    </fill>
    <fill>
      <patternFill patternType="solid">
        <fgColor indexed="35"/>
        <bgColor auto="1"/>
      </patternFill>
    </fill>
    <fill>
      <patternFill patternType="solid">
        <fgColor indexed="36"/>
        <bgColor auto="1"/>
      </patternFill>
    </fill>
    <fill>
      <patternFill patternType="solid">
        <fgColor indexed="37"/>
        <bgColor auto="1"/>
      </patternFill>
    </fill>
    <fill>
      <patternFill patternType="solid">
        <fgColor indexed="38"/>
        <bgColor auto="1"/>
      </patternFill>
    </fill>
    <fill>
      <patternFill patternType="solid">
        <fgColor indexed="39"/>
        <bgColor auto="1"/>
      </patternFill>
    </fill>
    <fill>
      <patternFill patternType="solid">
        <fgColor indexed="40"/>
        <bgColor auto="1"/>
      </patternFill>
    </fill>
    <fill>
      <patternFill patternType="solid">
        <fgColor indexed="41"/>
        <bgColor auto="1"/>
      </patternFill>
    </fill>
    <fill>
      <patternFill patternType="solid">
        <fgColor indexed="42"/>
        <bgColor auto="1"/>
      </patternFill>
    </fill>
    <fill>
      <patternFill patternType="solid">
        <fgColor indexed="43"/>
        <bgColor auto="1"/>
      </patternFill>
    </fill>
    <fill>
      <patternFill patternType="solid">
        <fgColor indexed="44"/>
        <bgColor auto="1"/>
      </patternFill>
    </fill>
    <fill>
      <patternFill patternType="solid">
        <fgColor indexed="45"/>
        <bgColor auto="1"/>
      </patternFill>
    </fill>
    <fill>
      <patternFill patternType="solid">
        <fgColor indexed="46"/>
        <bgColor auto="1"/>
      </patternFill>
    </fill>
    <fill>
      <patternFill patternType="solid">
        <fgColor indexed="47"/>
        <bgColor auto="1"/>
      </patternFill>
    </fill>
    <fill>
      <patternFill patternType="solid">
        <fgColor indexed="48"/>
        <bgColor auto="1"/>
      </patternFill>
    </fill>
    <fill>
      <patternFill patternType="solid">
        <fgColor indexed="49"/>
        <bgColor auto="1"/>
      </patternFill>
    </fill>
    <fill>
      <patternFill patternType="solid">
        <fgColor indexed="50"/>
        <bgColor auto="1"/>
      </patternFill>
    </fill>
    <fill>
      <patternFill patternType="solid">
        <fgColor indexed="51"/>
        <bgColor auto="1"/>
      </patternFill>
    </fill>
    <fill>
      <patternFill patternType="solid">
        <fgColor indexed="52"/>
        <bgColor auto="1"/>
      </patternFill>
    </fill>
    <fill>
      <patternFill patternType="solid">
        <fgColor indexed="53"/>
        <bgColor auto="1"/>
      </patternFill>
    </fill>
    <fill>
      <patternFill patternType="solid">
        <fgColor indexed="54"/>
        <bgColor auto="1"/>
      </patternFill>
    </fill>
    <fill>
      <patternFill patternType="solid">
        <fgColor indexed="55"/>
        <bgColor auto="1"/>
      </patternFill>
    </fill>
    <fill>
      <patternFill patternType="solid">
        <fgColor indexed="56"/>
        <bgColor auto="1"/>
      </patternFill>
    </fill>
    <fill>
      <patternFill patternType="solid">
        <fgColor indexed="57"/>
        <bgColor auto="1"/>
      </patternFill>
    </fill>
    <fill>
      <patternFill patternType="solid">
        <fgColor indexed="59"/>
        <bgColor auto="1"/>
      </patternFill>
    </fill>
    <fill>
      <patternFill patternType="solid">
        <fgColor indexed="63"/>
        <bgColor auto="1"/>
      </patternFill>
    </fill>
    <fill>
      <patternFill patternType="solid">
        <fgColor rgb="ff0070c0"/>
        <bgColor auto="1"/>
      </patternFill>
    </fill>
    <fill>
      <patternFill patternType="solid">
        <fgColor rgb="ffb14cad"/>
        <bgColor auto="1"/>
      </patternFill>
    </fill>
    <fill>
      <patternFill patternType="solid">
        <fgColor rgb="ffb4bac3"/>
        <bgColor auto="1"/>
      </patternFill>
    </fill>
    <fill>
      <patternFill patternType="solid">
        <fgColor rgb="ffbfbfbf"/>
        <bgColor auto="1"/>
      </patternFill>
    </fill>
  </fills>
  <borders count="127">
    <border>
      <left/>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top/>
      <bottom/>
      <diagonal/>
    </border>
    <border>
      <left/>
      <right style="thin">
        <color indexed="10"/>
      </right>
      <top/>
      <bottom/>
      <diagonal/>
    </border>
    <border>
      <left/>
      <right/>
      <top/>
      <bottom style="medium">
        <color indexed="8"/>
      </bottom>
      <diagonal/>
    </border>
    <border>
      <left/>
      <right style="medium">
        <color indexed="8"/>
      </right>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right/>
      <top style="medium">
        <color indexed="8"/>
      </top>
      <bottom/>
      <diagonal/>
    </border>
    <border>
      <left style="thin">
        <color indexed="10"/>
      </left>
      <right/>
      <top/>
      <bottom style="thin">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style="thin">
        <color indexed="8"/>
      </left>
      <right/>
      <top/>
      <bottom style="thin">
        <color indexed="8"/>
      </bottom>
      <diagonal/>
    </border>
    <border>
      <left style="thin">
        <color indexed="10"/>
      </left>
      <right/>
      <top style="thin">
        <color indexed="8"/>
      </top>
      <bottom/>
      <diagonal/>
    </border>
    <border>
      <left style="thin">
        <color indexed="10"/>
      </left>
      <right/>
      <top style="thin">
        <color indexed="8"/>
      </top>
      <bottom style="thin">
        <color indexed="10"/>
      </bottom>
      <diagonal/>
    </border>
    <border>
      <left/>
      <right/>
      <top style="thin">
        <color indexed="8"/>
      </top>
      <bottom style="thin">
        <color indexed="10"/>
      </bottom>
      <diagonal/>
    </border>
    <border>
      <left/>
      <right/>
      <top/>
      <bottom style="thin">
        <color indexed="10"/>
      </bottom>
      <diagonal/>
    </border>
    <border>
      <left/>
      <right style="thin">
        <color indexed="10"/>
      </right>
      <top/>
      <bottom style="thin">
        <color indexed="10"/>
      </bottom>
      <diagonal/>
    </border>
    <border>
      <left style="thin">
        <color indexed="10"/>
      </left>
      <right/>
      <top style="thin">
        <color indexed="10"/>
      </top>
      <bottom style="thin">
        <color indexed="10"/>
      </bottom>
      <diagonal/>
    </border>
    <border>
      <left/>
      <right/>
      <top style="thin">
        <color indexed="10"/>
      </top>
      <bottom style="thin">
        <color indexed="8"/>
      </bottom>
      <diagonal/>
    </border>
    <border>
      <left/>
      <right style="thin">
        <color indexed="10"/>
      </right>
      <top style="thin">
        <color indexed="10"/>
      </top>
      <bottom style="thin">
        <color indexed="8"/>
      </bottom>
      <diagonal/>
    </border>
    <border>
      <left style="thin">
        <color indexed="10"/>
      </left>
      <right style="thin">
        <color indexed="10"/>
      </right>
      <top style="thin">
        <color indexed="10"/>
      </top>
      <bottom style="thin">
        <color indexed="8"/>
      </bottom>
      <diagonal/>
    </border>
    <border>
      <left style="thin">
        <color indexed="10"/>
      </left>
      <right style="thin">
        <color indexed="10"/>
      </right>
      <top style="thin">
        <color indexed="10"/>
      </top>
      <bottom style="thick">
        <color indexed="8"/>
      </bottom>
      <diagonal/>
    </border>
    <border>
      <left style="thin">
        <color indexed="10"/>
      </left>
      <right style="thin">
        <color indexed="10"/>
      </right>
      <top style="thin">
        <color indexed="10"/>
      </top>
      <bottom style="medium">
        <color indexed="8"/>
      </bottom>
      <diagonal/>
    </border>
    <border>
      <left style="thin">
        <color indexed="10"/>
      </left>
      <right style="thin">
        <color indexed="10"/>
      </right>
      <top style="thin">
        <color indexed="10"/>
      </top>
      <bottom style="thin">
        <color indexed="10"/>
      </bottom>
      <diagonal/>
    </border>
    <border>
      <left style="thin">
        <color indexed="10"/>
      </left>
      <right style="thin">
        <color indexed="8"/>
      </right>
      <top style="thin">
        <color indexed="10"/>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thick">
        <color indexed="8"/>
      </right>
      <top style="thin">
        <color indexed="8"/>
      </top>
      <bottom style="medium">
        <color indexed="8"/>
      </bottom>
      <diagonal/>
    </border>
    <border>
      <left style="thick">
        <color indexed="8"/>
      </left>
      <right style="medium">
        <color indexed="8"/>
      </right>
      <top style="thick">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10"/>
      </right>
      <top style="thin">
        <color indexed="10"/>
      </top>
      <bottom style="medium">
        <color indexed="8"/>
      </bottom>
      <diagonal/>
    </border>
    <border>
      <left style="medium">
        <color indexed="8"/>
      </left>
      <right style="medium">
        <color indexed="8"/>
      </right>
      <top style="medium">
        <color indexed="8"/>
      </top>
      <bottom style="thin">
        <color indexed="10"/>
      </bottom>
      <diagonal/>
    </border>
    <border>
      <left style="medium">
        <color indexed="8"/>
      </left>
      <right style="medium">
        <color indexed="8"/>
      </right>
      <top style="medium">
        <color indexed="8"/>
      </top>
      <bottom/>
      <diagonal/>
    </border>
    <border>
      <left style="medium">
        <color indexed="8"/>
      </left>
      <right style="thin">
        <color indexed="10"/>
      </right>
      <top style="thin">
        <color indexed="10"/>
      </top>
      <bottom style="thin">
        <color indexed="10"/>
      </bottom>
      <diagonal/>
    </border>
    <border>
      <left style="medium">
        <color indexed="8"/>
      </left>
      <right style="medium">
        <color indexed="8"/>
      </right>
      <top style="thin">
        <color indexed="10"/>
      </top>
      <bottom style="thin">
        <color indexed="10"/>
      </bottom>
      <diagonal/>
    </border>
    <border>
      <left style="medium">
        <color indexed="8"/>
      </left>
      <right style="medium">
        <color indexed="8"/>
      </right>
      <top style="thin">
        <color indexed="10"/>
      </top>
      <bottom style="medium">
        <color indexed="8"/>
      </bottom>
      <diagonal/>
    </border>
    <border>
      <left style="medium">
        <color indexed="8"/>
      </left>
      <right style="medium">
        <color indexed="8"/>
      </right>
      <top/>
      <bottom style="medium">
        <color indexed="8"/>
      </bottom>
      <diagonal/>
    </border>
    <border>
      <left/>
      <right/>
      <top style="medium">
        <color indexed="8"/>
      </top>
      <bottom style="medium">
        <color indexed="8"/>
      </bottom>
      <diagonal/>
    </border>
    <border>
      <left style="thin">
        <color indexed="10"/>
      </left>
      <right style="thick">
        <color indexed="8"/>
      </right>
      <top style="medium">
        <color indexed="8"/>
      </top>
      <bottom style="thin">
        <color indexed="10"/>
      </bottom>
      <diagonal/>
    </border>
    <border>
      <left style="thick">
        <color indexed="8"/>
      </left>
      <right style="thick">
        <color indexed="8"/>
      </right>
      <top style="medium">
        <color indexed="8"/>
      </top>
      <bottom style="thick">
        <color indexed="8"/>
      </bottom>
      <diagonal/>
    </border>
    <border>
      <left style="thick">
        <color indexed="8"/>
      </left>
      <right style="medium">
        <color indexed="8"/>
      </right>
      <top style="medium">
        <color indexed="8"/>
      </top>
      <bottom style="thick">
        <color indexed="8"/>
      </bottom>
      <diagonal/>
    </border>
    <border>
      <left style="medium">
        <color indexed="8"/>
      </left>
      <right style="thin">
        <color indexed="10"/>
      </right>
      <top style="medium">
        <color indexed="8"/>
      </top>
      <bottom style="thin">
        <color indexed="10"/>
      </bottom>
      <diagonal/>
    </border>
    <border>
      <left style="thin">
        <color indexed="10"/>
      </left>
      <right style="thick">
        <color indexed="8"/>
      </right>
      <top style="thin">
        <color indexed="10"/>
      </top>
      <bottom style="thin">
        <color indexed="10"/>
      </bottom>
      <diagonal/>
    </border>
    <border>
      <left style="thick">
        <color indexed="8"/>
      </left>
      <right style="thick">
        <color indexed="8"/>
      </right>
      <top style="thick">
        <color indexed="8"/>
      </top>
      <bottom style="medium">
        <color indexed="8"/>
      </bottom>
      <diagonal/>
    </border>
    <border>
      <left style="thin">
        <color indexed="10"/>
      </left>
      <right style="medium">
        <color indexed="8"/>
      </right>
      <top style="thin">
        <color indexed="10"/>
      </top>
      <bottom style="thin">
        <color indexed="10"/>
      </bottom>
      <diagonal/>
    </border>
    <border>
      <left style="thin">
        <color indexed="10"/>
      </left>
      <right style="thin">
        <color indexed="10"/>
      </right>
      <top style="medium">
        <color indexed="8"/>
      </top>
      <bottom style="thin">
        <color indexed="10"/>
      </bottom>
      <diagonal/>
    </border>
    <border>
      <left style="thin">
        <color indexed="10"/>
      </left>
      <right style="thin">
        <color indexed="10"/>
      </right>
      <top style="thin">
        <color indexed="10"/>
      </top>
      <bottom/>
      <diagonal/>
    </border>
    <border>
      <left style="thin">
        <color indexed="8"/>
      </left>
      <right style="thick">
        <color indexed="8"/>
      </right>
      <top style="thin">
        <color indexed="8"/>
      </top>
      <bottom style="thin">
        <color indexed="8"/>
      </bottom>
      <diagonal/>
    </border>
    <border>
      <left style="medium">
        <color indexed="8"/>
      </left>
      <right style="thin">
        <color indexed="8"/>
      </right>
      <top style="medium">
        <color indexed="8"/>
      </top>
      <bottom style="thin">
        <color indexed="10"/>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medium">
        <color indexed="8"/>
      </right>
      <top style="medium">
        <color indexed="8"/>
      </top>
      <bottom/>
      <diagonal/>
    </border>
    <border>
      <left style="medium">
        <color indexed="8"/>
      </left>
      <right style="thin">
        <color indexed="8"/>
      </right>
      <top style="thin">
        <color indexed="10"/>
      </top>
      <bottom style="thin">
        <color indexed="10"/>
      </bottom>
      <diagonal/>
    </border>
    <border>
      <left style="thin">
        <color indexed="8"/>
      </left>
      <right/>
      <top/>
      <bottom/>
      <diagonal/>
    </border>
    <border>
      <left/>
      <right style="thin">
        <color indexed="8"/>
      </right>
      <top/>
      <bottom/>
      <diagonal/>
    </border>
    <border>
      <left style="thin">
        <color indexed="8"/>
      </left>
      <right style="medium">
        <color indexed="8"/>
      </right>
      <top/>
      <bottom/>
      <diagonal/>
    </border>
    <border>
      <left style="medium">
        <color indexed="8"/>
      </left>
      <right style="thin">
        <color indexed="8"/>
      </right>
      <top style="thin">
        <color indexed="10"/>
      </top>
      <bottom style="medium">
        <color indexed="8"/>
      </bottom>
      <diagonal/>
    </border>
    <border>
      <left/>
      <right style="thin">
        <color indexed="8"/>
      </right>
      <top/>
      <bottom style="thin">
        <color indexed="8"/>
      </bottom>
      <diagonal/>
    </border>
    <border>
      <left style="thin">
        <color indexed="8"/>
      </left>
      <right style="medium">
        <color indexed="8"/>
      </right>
      <top/>
      <bottom style="medium">
        <color indexed="8"/>
      </bottom>
      <diagonal/>
    </border>
    <border>
      <left style="thick">
        <color indexed="8"/>
      </left>
      <right style="thick">
        <color indexed="8"/>
      </right>
      <top style="thin">
        <color indexed="8"/>
      </top>
      <bottom style="medium">
        <color indexed="8"/>
      </bottom>
      <diagonal/>
    </border>
    <border>
      <left style="thick">
        <color indexed="8"/>
      </left>
      <right style="medium">
        <color indexed="8"/>
      </right>
      <top style="thin">
        <color indexed="8"/>
      </top>
      <bottom style="medium">
        <color indexed="8"/>
      </bottom>
      <diagonal/>
    </border>
    <border>
      <left style="thin">
        <color indexed="10"/>
      </left>
      <right style="thin">
        <color indexed="10"/>
      </right>
      <top style="medium">
        <color indexed="8"/>
      </top>
      <bottom/>
      <diagonal/>
    </border>
    <border>
      <left style="thin">
        <color indexed="8"/>
      </left>
      <right/>
      <top/>
      <bottom style="medium">
        <color indexed="8"/>
      </bottom>
      <diagonal/>
    </border>
    <border>
      <left/>
      <right style="thin">
        <color indexed="8"/>
      </right>
      <top/>
      <bottom style="medium">
        <color indexed="8"/>
      </bottom>
      <diagonal/>
    </border>
    <border>
      <left style="thin">
        <color indexed="8"/>
      </left>
      <right/>
      <top style="medium">
        <color indexed="8"/>
      </top>
      <bottom/>
      <diagonal/>
    </border>
    <border>
      <left/>
      <right style="thin">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ck">
        <color indexed="8"/>
      </left>
      <right style="thick">
        <color indexed="8"/>
      </right>
      <top style="medium">
        <color indexed="8"/>
      </top>
      <bottom style="medium">
        <color indexed="8"/>
      </bottom>
      <diagonal/>
    </border>
    <border>
      <left style="thick">
        <color indexed="8"/>
      </left>
      <right style="medium">
        <color indexed="8"/>
      </right>
      <top style="medium">
        <color indexed="8"/>
      </top>
      <bottom style="medium">
        <color indexed="8"/>
      </bottom>
      <diagonal/>
    </border>
    <border>
      <left style="thin">
        <color indexed="10"/>
      </left>
      <right style="thin">
        <color indexed="10"/>
      </right>
      <top style="medium">
        <color indexed="8"/>
      </top>
      <bottom style="thin">
        <color indexed="8"/>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10"/>
      </left>
      <right style="medium">
        <color indexed="8"/>
      </right>
      <top/>
      <bottom/>
      <diagonal/>
    </border>
    <border>
      <left/>
      <right/>
      <top style="medium">
        <color indexed="8"/>
      </top>
      <bottom style="thin">
        <color indexed="8"/>
      </bottom>
      <diagonal/>
    </border>
    <border>
      <left style="thin">
        <color indexed="10"/>
      </left>
      <right style="thin">
        <color indexed="8"/>
      </right>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10"/>
      </left>
      <right style="medium">
        <color indexed="8"/>
      </right>
      <top style="thin">
        <color indexed="8"/>
      </top>
      <bottom/>
      <diagonal/>
    </border>
    <border>
      <left style="thin">
        <color indexed="10"/>
      </left>
      <right style="medium">
        <color indexed="8"/>
      </right>
      <top/>
      <bottom style="thin">
        <color indexed="8"/>
      </bottom>
      <diagonal/>
    </border>
    <border>
      <left style="thin">
        <color indexed="10"/>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thin">
        <color indexed="10"/>
      </left>
      <right style="thin">
        <color indexed="8"/>
      </right>
      <top/>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medium">
        <color indexed="8"/>
      </top>
      <bottom/>
      <diagonal/>
    </border>
    <border>
      <left/>
      <right/>
      <top style="thin">
        <color indexed="8"/>
      </top>
      <bottom style="medium">
        <color indexed="8"/>
      </bottom>
      <diagonal/>
    </border>
    <border>
      <left style="thin">
        <color indexed="8"/>
      </left>
      <right style="thin">
        <color indexed="8"/>
      </right>
      <top/>
      <bottom style="medium">
        <color indexed="8"/>
      </bottom>
      <diagonal/>
    </border>
    <border>
      <left style="medium">
        <color indexed="8"/>
      </left>
      <right style="medium">
        <color indexed="8"/>
      </right>
      <top style="thin">
        <color indexed="8"/>
      </top>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10"/>
      </left>
      <right/>
      <top/>
      <bottom style="thin">
        <color indexed="10"/>
      </bottom>
      <diagonal/>
    </border>
    <border>
      <left style="thin">
        <color indexed="10"/>
      </left>
      <right style="thin">
        <color indexed="10"/>
      </right>
      <top style="medium">
        <color indexed="8"/>
      </top>
      <bottom style="medium">
        <color indexed="8"/>
      </bottom>
      <diagonal/>
    </border>
    <border>
      <left style="thin">
        <color indexed="10"/>
      </left>
      <right style="thin">
        <color indexed="8"/>
      </right>
      <top style="thin">
        <color indexed="10"/>
      </top>
      <bottom style="thin">
        <color indexed="10"/>
      </bottom>
      <diagonal/>
    </border>
    <border>
      <left style="thin">
        <color indexed="8"/>
      </left>
      <right style="thin">
        <color indexed="10"/>
      </right>
      <top style="thin">
        <color indexed="10"/>
      </top>
      <bottom style="thin">
        <color indexed="10"/>
      </bottom>
      <diagonal/>
    </border>
    <border>
      <left style="thin">
        <color indexed="10"/>
      </left>
      <right style="thin">
        <color indexed="10"/>
      </right>
      <top/>
      <bottom style="thin">
        <color indexed="10"/>
      </bottom>
      <diagonal/>
    </border>
    <border>
      <left style="medium">
        <color indexed="8"/>
      </left>
      <right style="thin">
        <color indexed="10"/>
      </right>
      <top style="medium">
        <color indexed="8"/>
      </top>
      <bottom style="thin">
        <color indexed="8"/>
      </bottom>
      <diagonal/>
    </border>
    <border>
      <left style="thin">
        <color indexed="10"/>
      </left>
      <right style="medium">
        <color indexed="8"/>
      </right>
      <top style="medium">
        <color indexed="8"/>
      </top>
      <bottom style="thin">
        <color indexed="8"/>
      </bottom>
      <diagonal/>
    </border>
    <border>
      <left style="medium">
        <color indexed="8"/>
      </left>
      <right style="thin">
        <color indexed="10"/>
      </right>
      <top style="thin">
        <color indexed="8"/>
      </top>
      <bottom style="medium">
        <color indexed="8"/>
      </bottom>
      <diagonal/>
    </border>
    <border>
      <left style="thin">
        <color indexed="10"/>
      </left>
      <right style="thin">
        <color indexed="10"/>
      </right>
      <top style="thin">
        <color indexed="8"/>
      </top>
      <bottom style="medium">
        <color indexed="8"/>
      </bottom>
      <diagonal/>
    </border>
    <border>
      <left style="thin">
        <color indexed="10"/>
      </left>
      <right style="medium">
        <color indexed="8"/>
      </right>
      <top style="thin">
        <color indexed="8"/>
      </top>
      <bottom style="medium">
        <color indexed="8"/>
      </bottom>
      <diagonal/>
    </border>
    <border>
      <left style="thin">
        <color indexed="10"/>
      </left>
      <right style="thin">
        <color indexed="8"/>
      </right>
      <top style="thin">
        <color indexed="8"/>
      </top>
      <bottom style="thin">
        <color indexed="10"/>
      </bottom>
      <diagonal/>
    </border>
    <border>
      <left style="thin">
        <color indexed="8"/>
      </left>
      <right style="thin">
        <color indexed="10"/>
      </right>
      <top style="thin">
        <color indexed="8"/>
      </top>
      <bottom style="thin">
        <color indexed="10"/>
      </bottom>
      <diagonal/>
    </border>
    <border>
      <left style="thin">
        <color indexed="8"/>
      </left>
      <right style="thin">
        <color indexed="10"/>
      </right>
      <top style="thin">
        <color indexed="8"/>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10"/>
      </left>
      <right style="thin">
        <color indexed="10"/>
      </right>
      <top style="thin">
        <color indexed="8"/>
      </top>
      <bottom style="thin">
        <color indexed="10"/>
      </bottom>
      <diagonal/>
    </border>
    <border>
      <left style="thin">
        <color indexed="10"/>
      </left>
      <right style="medium">
        <color indexed="8"/>
      </right>
      <top style="medium">
        <color indexed="8"/>
      </top>
      <bottom style="thin">
        <color indexed="10"/>
      </bottom>
      <diagonal/>
    </border>
    <border>
      <left/>
      <right style="thin">
        <color indexed="10"/>
      </right>
      <top style="thin">
        <color indexed="10"/>
      </top>
      <bottom style="thin">
        <color indexed="10"/>
      </bottom>
      <diagonal/>
    </border>
    <border>
      <left style="thin">
        <color indexed="10"/>
      </left>
      <right style="medium">
        <color indexed="8"/>
      </right>
      <top style="thin">
        <color indexed="10"/>
      </top>
      <bottom style="medium">
        <color indexed="8"/>
      </bottom>
      <diagonal/>
    </border>
    <border>
      <left style="thin">
        <color indexed="8"/>
      </left>
      <right style="thin">
        <color indexed="10"/>
      </right>
      <top style="thin">
        <color indexed="10"/>
      </top>
      <bottom style="thin">
        <color indexed="8"/>
      </bottom>
      <diagonal/>
    </border>
    <border>
      <left style="thin">
        <color indexed="10"/>
      </left>
      <right style="thin">
        <color indexed="8"/>
      </right>
      <top style="thin">
        <color indexed="10"/>
      </top>
      <bottom style="thin">
        <color indexed="8"/>
      </bottom>
      <diagonal/>
    </border>
  </borders>
  <cellStyleXfs count="1">
    <xf numFmtId="0" fontId="0" applyNumberFormat="0" applyFont="1" applyFill="0" applyBorder="0" applyAlignment="1" applyProtection="0">
      <alignment vertical="bottom"/>
    </xf>
  </cellStyleXfs>
  <cellXfs count="738">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horizontal="center" vertical="top"/>
    </xf>
    <xf numFmtId="0" fontId="3" fillId="2" borderId="2" applyNumberFormat="0" applyFont="1" applyFill="1" applyBorder="1" applyAlignment="1" applyProtection="0">
      <alignment horizontal="center" vertical="top"/>
    </xf>
    <xf numFmtId="0" fontId="0" fillId="2" borderId="2" applyNumberFormat="0" applyFont="1" applyFill="1" applyBorder="1" applyAlignment="1" applyProtection="0">
      <alignment vertical="bottom"/>
    </xf>
    <xf numFmtId="0" fontId="4" fillId="2" borderId="2" applyNumberFormat="0" applyFont="1" applyFill="1" applyBorder="1" applyAlignment="1" applyProtection="0">
      <alignment horizontal="center" vertical="top"/>
    </xf>
    <xf numFmtId="2" fontId="4" fillId="2" borderId="2" applyNumberFormat="1" applyFont="1" applyFill="1" applyBorder="1" applyAlignment="1" applyProtection="0">
      <alignment horizontal="center" vertical="top"/>
    </xf>
    <xf numFmtId="0" fontId="0" fillId="2" borderId="3" applyNumberFormat="0" applyFont="1" applyFill="1" applyBorder="1" applyAlignment="1" applyProtection="0">
      <alignment vertical="bottom"/>
    </xf>
    <xf numFmtId="49" fontId="5" fillId="2" borderId="4" applyNumberFormat="1" applyFont="1" applyFill="1" applyBorder="1" applyAlignment="1" applyProtection="0">
      <alignment horizontal="center" vertical="top"/>
    </xf>
    <xf numFmtId="0" fontId="7" fillId="2" borderId="5" applyNumberFormat="0" applyFont="1" applyFill="1" applyBorder="1" applyAlignment="1" applyProtection="0">
      <alignment horizontal="center" vertical="top"/>
    </xf>
    <xf numFmtId="0" fontId="0" fillId="2" borderId="5" applyNumberFormat="0" applyFont="1" applyFill="1" applyBorder="1" applyAlignment="1" applyProtection="0">
      <alignment vertical="bottom"/>
    </xf>
    <xf numFmtId="0" fontId="4" fillId="2" borderId="5" applyNumberFormat="0" applyFont="1" applyFill="1" applyBorder="1" applyAlignment="1" applyProtection="0">
      <alignment horizontal="center" vertical="top"/>
    </xf>
    <xf numFmtId="2" fontId="4" fillId="2" borderId="5" applyNumberFormat="1" applyFont="1" applyFill="1" applyBorder="1" applyAlignment="1" applyProtection="0">
      <alignment horizontal="center" vertical="top"/>
    </xf>
    <xf numFmtId="0" fontId="0" fillId="2" borderId="6" applyNumberFormat="0" applyFont="1" applyFill="1" applyBorder="1" applyAlignment="1" applyProtection="0">
      <alignment vertical="bottom"/>
    </xf>
    <xf numFmtId="0" fontId="8" fillId="2" borderId="4" applyNumberFormat="0" applyFont="1" applyFill="1" applyBorder="1" applyAlignment="1" applyProtection="0">
      <alignment horizontal="left" vertical="bottom"/>
    </xf>
    <xf numFmtId="0" fontId="9" fillId="2" borderId="5" applyNumberFormat="0" applyFont="1" applyFill="1" applyBorder="1" applyAlignment="1" applyProtection="0">
      <alignment horizontal="center" vertical="bottom"/>
    </xf>
    <xf numFmtId="0" fontId="8" fillId="2" borderId="5" applyNumberFormat="0" applyFont="1" applyFill="1" applyBorder="1" applyAlignment="1" applyProtection="0">
      <alignment horizontal="right" vertical="bottom"/>
    </xf>
    <xf numFmtId="0" fontId="9" fillId="2" borderId="5" applyNumberFormat="0" applyFont="1" applyFill="1" applyBorder="1" applyAlignment="1" applyProtection="0">
      <alignment vertical="bottom"/>
    </xf>
    <xf numFmtId="0" fontId="10" fillId="2" borderId="5" applyNumberFormat="0" applyFont="1" applyFill="1" applyBorder="1" applyAlignment="1" applyProtection="0">
      <alignment horizontal="center" vertical="top"/>
    </xf>
    <xf numFmtId="2" fontId="10" fillId="2" borderId="5" applyNumberFormat="1" applyFont="1" applyFill="1" applyBorder="1" applyAlignment="1" applyProtection="0">
      <alignment horizontal="center" vertical="top"/>
    </xf>
    <xf numFmtId="0" fontId="9" fillId="2" borderId="4" applyNumberFormat="0" applyFont="1" applyFill="1" applyBorder="1" applyAlignment="1" applyProtection="0">
      <alignment horizontal="center" vertical="bottom"/>
    </xf>
    <xf numFmtId="0" fontId="0" fillId="2" borderId="4" applyNumberFormat="0" applyFont="1" applyFill="1" applyBorder="1" applyAlignment="1" applyProtection="0">
      <alignment vertical="bottom"/>
    </xf>
    <xf numFmtId="2" fontId="0" fillId="2" borderId="5" applyNumberFormat="1" applyFont="1" applyFill="1" applyBorder="1" applyAlignment="1" applyProtection="0">
      <alignment vertical="bottom"/>
    </xf>
    <xf numFmtId="0" fontId="11" fillId="2" borderId="5" applyNumberFormat="0" applyFont="1" applyFill="1" applyBorder="1" applyAlignment="1" applyProtection="0">
      <alignment vertical="center"/>
    </xf>
    <xf numFmtId="0" fontId="0" fillId="2" borderId="5" applyNumberFormat="0" applyFont="1" applyFill="1" applyBorder="1" applyAlignment="1" applyProtection="0">
      <alignment vertical="bottom" wrapText="1"/>
    </xf>
    <xf numFmtId="0" fontId="12" fillId="2" borderId="5" applyNumberFormat="0" applyFont="1" applyFill="1" applyBorder="1" applyAlignment="1" applyProtection="0">
      <alignment vertical="bottom"/>
    </xf>
    <xf numFmtId="2" fontId="0" fillId="2" borderId="7" applyNumberFormat="1" applyFont="1" applyFill="1" applyBorder="1" applyAlignment="1" applyProtection="0">
      <alignment vertical="bottom"/>
    </xf>
    <xf numFmtId="0" fontId="0" fillId="2" borderId="7" applyNumberFormat="0" applyFont="1" applyFill="1" applyBorder="1" applyAlignment="1" applyProtection="0">
      <alignment vertical="bottom"/>
    </xf>
    <xf numFmtId="0" fontId="0" fillId="2" borderId="8" applyNumberFormat="0" applyFont="1" applyFill="1" applyBorder="1" applyAlignment="1" applyProtection="0">
      <alignment vertical="bottom"/>
    </xf>
    <xf numFmtId="49" fontId="13" fillId="3" borderId="9" applyNumberFormat="1" applyFont="1" applyFill="1" applyBorder="1" applyAlignment="1" applyProtection="0">
      <alignment vertical="bottom"/>
    </xf>
    <xf numFmtId="0" fontId="13" fillId="3" borderId="10" applyNumberFormat="0" applyFont="1" applyFill="1" applyBorder="1" applyAlignment="1" applyProtection="0">
      <alignment vertical="bottom"/>
    </xf>
    <xf numFmtId="0" fontId="0" fillId="2" borderId="11" applyNumberFormat="0" applyFont="1" applyFill="1" applyBorder="1" applyAlignment="1" applyProtection="0">
      <alignment vertical="bottom"/>
    </xf>
    <xf numFmtId="49" fontId="0" fillId="2" borderId="12" applyNumberFormat="1" applyFont="1" applyFill="1" applyBorder="1" applyAlignment="1" applyProtection="0">
      <alignment horizontal="center" vertical="bottom"/>
    </xf>
    <xf numFmtId="0" fontId="0" fillId="2" borderId="13" applyNumberFormat="0" applyFont="1" applyFill="1" applyBorder="1" applyAlignment="1" applyProtection="0">
      <alignment horizontal="center" vertical="bottom"/>
    </xf>
    <xf numFmtId="0" fontId="0" fillId="2" borderId="14" applyNumberFormat="0" applyFont="1" applyFill="1" applyBorder="1" applyAlignment="1" applyProtection="0">
      <alignment vertical="bottom"/>
    </xf>
    <xf numFmtId="49" fontId="0" fillId="2" borderId="11" applyNumberFormat="1" applyFont="1" applyFill="1" applyBorder="1" applyAlignment="1" applyProtection="0">
      <alignment vertical="bottom"/>
    </xf>
    <xf numFmtId="0" fontId="14" fillId="2" borderId="8" applyNumberFormat="0" applyFont="1" applyFill="1" applyBorder="1" applyAlignment="1" applyProtection="0">
      <alignment horizontal="center" vertical="center"/>
    </xf>
    <xf numFmtId="49" fontId="0" fillId="2" borderId="9" applyNumberFormat="1" applyFont="1" applyFill="1" applyBorder="1" applyAlignment="1" applyProtection="0">
      <alignment vertical="bottom"/>
    </xf>
    <xf numFmtId="59" fontId="0" fillId="2" borderId="10" applyNumberFormat="1" applyFont="1" applyFill="1" applyBorder="1" applyAlignment="1" applyProtection="0">
      <alignment vertical="bottom"/>
    </xf>
    <xf numFmtId="49" fontId="14" fillId="2" borderId="11" applyNumberFormat="1" applyFont="1" applyFill="1" applyBorder="1" applyAlignment="1" applyProtection="0">
      <alignment vertical="bottom"/>
    </xf>
    <xf numFmtId="60" fontId="14" fillId="2" borderId="8" applyNumberFormat="1" applyFont="1" applyFill="1" applyBorder="1" applyAlignment="1" applyProtection="0">
      <alignment horizontal="center" vertical="center"/>
    </xf>
    <xf numFmtId="59" fontId="0" fillId="2" borderId="8" applyNumberFormat="1" applyFont="1" applyFill="1" applyBorder="1" applyAlignment="1" applyProtection="0">
      <alignment vertical="bottom"/>
    </xf>
    <xf numFmtId="2" fontId="14" fillId="2" borderId="11" applyNumberFormat="1" applyFont="1" applyFill="1" applyBorder="1" applyAlignment="1" applyProtection="0">
      <alignment vertical="bottom"/>
    </xf>
    <xf numFmtId="2" fontId="0" fillId="2" borderId="11" applyNumberFormat="1" applyFont="1" applyFill="1" applyBorder="1" applyAlignment="1" applyProtection="0">
      <alignment vertical="bottom"/>
    </xf>
    <xf numFmtId="0" fontId="0" fillId="2" borderId="4" applyNumberFormat="0" applyFont="1" applyFill="1" applyBorder="1" applyAlignment="1" applyProtection="0">
      <alignment vertical="bottom" wrapText="1"/>
    </xf>
    <xf numFmtId="0" fontId="14" fillId="2" borderId="5" applyNumberFormat="0" applyFont="1" applyFill="1" applyBorder="1" applyAlignment="1" applyProtection="0">
      <alignment horizontal="center" vertical="center"/>
    </xf>
    <xf numFmtId="49" fontId="15" fillId="3" borderId="15" applyNumberFormat="1" applyFont="1" applyFill="1" applyBorder="1" applyAlignment="1" applyProtection="0">
      <alignment vertical="bottom"/>
    </xf>
    <xf numFmtId="59" fontId="13" fillId="3" borderId="16" applyNumberFormat="1" applyFont="1" applyFill="1" applyBorder="1" applyAlignment="1" applyProtection="0">
      <alignment vertical="bottom"/>
    </xf>
    <xf numFmtId="9" fontId="0" fillId="2" borderId="10" applyNumberFormat="1" applyFont="1" applyFill="1" applyBorder="1" applyAlignment="1" applyProtection="0">
      <alignment vertical="bottom"/>
    </xf>
    <xf numFmtId="49" fontId="0" fillId="2" borderId="15" applyNumberFormat="1" applyFont="1" applyFill="1" applyBorder="1" applyAlignment="1" applyProtection="0">
      <alignment vertical="bottom"/>
    </xf>
    <xf numFmtId="0" fontId="0" fillId="2" borderId="16" applyNumberFormat="0" applyFont="1" applyFill="1" applyBorder="1" applyAlignment="1" applyProtection="0">
      <alignment vertical="bottom"/>
    </xf>
    <xf numFmtId="0" fontId="0" fillId="2" borderId="17" applyNumberFormat="0" applyFont="1" applyFill="1" applyBorder="1" applyAlignment="1" applyProtection="0">
      <alignment vertical="bottom"/>
    </xf>
    <xf numFmtId="0" fontId="0" fillId="2" borderId="5" applyNumberFormat="0" applyFont="1" applyFill="1" applyBorder="1" applyAlignment="1" applyProtection="0">
      <alignment vertical="top"/>
    </xf>
    <xf numFmtId="0" fontId="0" fillId="2" borderId="8" applyNumberFormat="0" applyFont="1" applyFill="1" applyBorder="1" applyAlignment="1" applyProtection="0">
      <alignment vertical="top"/>
    </xf>
    <xf numFmtId="59" fontId="0" fillId="2" borderId="16" applyNumberFormat="1" applyFont="1" applyFill="1" applyBorder="1" applyAlignment="1" applyProtection="0">
      <alignment vertical="bottom"/>
    </xf>
    <xf numFmtId="0" fontId="0" fillId="2" borderId="11" applyNumberFormat="0" applyFont="1" applyFill="1" applyBorder="1" applyAlignment="1" applyProtection="0">
      <alignment vertical="top"/>
    </xf>
    <xf numFmtId="0" fontId="0" fillId="2" borderId="4" applyNumberFormat="0" applyFont="1" applyFill="1" applyBorder="1" applyAlignment="1" applyProtection="0">
      <alignment vertical="top"/>
    </xf>
    <xf numFmtId="49" fontId="17" fillId="3" borderId="4" applyNumberFormat="1" applyFont="1" applyFill="1" applyBorder="1" applyAlignment="1" applyProtection="0">
      <alignment horizontal="center" vertical="center" wrapText="1"/>
    </xf>
    <xf numFmtId="0" fontId="18" fillId="2" borderId="5" applyNumberFormat="0" applyFont="1" applyFill="1" applyBorder="1" applyAlignment="1" applyProtection="0">
      <alignment horizontal="center" vertical="center" wrapText="1"/>
    </xf>
    <xf numFmtId="49" fontId="13" fillId="3" borderId="4" applyNumberFormat="1" applyFont="1" applyFill="1" applyBorder="1" applyAlignment="1" applyProtection="0">
      <alignment horizontal="left" vertical="center"/>
    </xf>
    <xf numFmtId="0" fontId="13" fillId="3" borderId="5" applyNumberFormat="0" applyFont="1" applyFill="1" applyBorder="1" applyAlignment="1" applyProtection="0">
      <alignment horizontal="left" vertical="center"/>
    </xf>
    <xf numFmtId="0" fontId="0" fillId="2" borderId="5" applyNumberFormat="0" applyFont="1" applyFill="1" applyBorder="1" applyAlignment="1" applyProtection="0">
      <alignment horizontal="center" vertical="center"/>
    </xf>
    <xf numFmtId="0" fontId="13" fillId="2" borderId="4" applyNumberFormat="0" applyFont="1" applyFill="1" applyBorder="1" applyAlignment="1" applyProtection="0">
      <alignment horizontal="left" vertical="center"/>
    </xf>
    <xf numFmtId="0" fontId="13" fillId="2" borderId="5" applyNumberFormat="0" applyFont="1" applyFill="1" applyBorder="1" applyAlignment="1" applyProtection="0">
      <alignment horizontal="left" vertical="center"/>
    </xf>
    <xf numFmtId="49" fontId="13" fillId="3" borderId="18" applyNumberFormat="1" applyFont="1" applyFill="1" applyBorder="1" applyAlignment="1" applyProtection="0">
      <alignment horizontal="left" vertical="center"/>
    </xf>
    <xf numFmtId="49" fontId="13" fillId="3" borderId="19" applyNumberFormat="1" applyFont="1" applyFill="1" applyBorder="1" applyAlignment="1" applyProtection="0">
      <alignment horizontal="left" vertical="center"/>
    </xf>
    <xf numFmtId="49" fontId="13" fillId="4" borderId="20" applyNumberFormat="1" applyFont="1" applyFill="1" applyBorder="1" applyAlignment="1" applyProtection="0">
      <alignment horizontal="center" vertical="center" wrapText="1"/>
    </xf>
    <xf numFmtId="49" fontId="13" fillId="4" borderId="21" applyNumberFormat="1" applyFont="1" applyFill="1" applyBorder="1" applyAlignment="1" applyProtection="0">
      <alignment horizontal="center" vertical="center" wrapText="1"/>
    </xf>
    <xf numFmtId="49" fontId="13" fillId="5" borderId="20" applyNumberFormat="1" applyFont="1" applyFill="1" applyBorder="1" applyAlignment="1" applyProtection="0">
      <alignment horizontal="center" vertical="center" wrapText="1"/>
    </xf>
    <xf numFmtId="49" fontId="13" fillId="5" borderId="21" applyNumberFormat="1" applyFont="1" applyFill="1" applyBorder="1" applyAlignment="1" applyProtection="0">
      <alignment horizontal="center" vertical="center" wrapText="1"/>
    </xf>
    <xf numFmtId="49" fontId="14" fillId="6" borderId="20" applyNumberFormat="1" applyFont="1" applyFill="1" applyBorder="1" applyAlignment="1" applyProtection="0">
      <alignment horizontal="center" vertical="center" wrapText="1"/>
    </xf>
    <xf numFmtId="49" fontId="14" fillId="6" borderId="21" applyNumberFormat="1" applyFont="1" applyFill="1" applyBorder="1" applyAlignment="1" applyProtection="0">
      <alignment horizontal="center" vertical="center" wrapText="1"/>
    </xf>
    <xf numFmtId="49" fontId="13" fillId="7" borderId="20" applyNumberFormat="1" applyFont="1" applyFill="1" applyBorder="1" applyAlignment="1" applyProtection="0">
      <alignment horizontal="center" vertical="center" wrapText="1"/>
    </xf>
    <xf numFmtId="49" fontId="13" fillId="7" borderId="21" applyNumberFormat="1" applyFont="1" applyFill="1" applyBorder="1" applyAlignment="1" applyProtection="0">
      <alignment horizontal="center" vertical="center" wrapText="1"/>
    </xf>
    <xf numFmtId="49" fontId="13" fillId="8" borderId="20" applyNumberFormat="1" applyFont="1" applyFill="1" applyBorder="1" applyAlignment="1" applyProtection="0">
      <alignment horizontal="center" vertical="center" wrapText="1"/>
    </xf>
    <xf numFmtId="49" fontId="13" fillId="8" borderId="21" applyNumberFormat="1" applyFont="1" applyFill="1" applyBorder="1" applyAlignment="1" applyProtection="0">
      <alignment horizontal="center" vertical="center" wrapText="1"/>
    </xf>
    <xf numFmtId="49" fontId="13" fillId="9" borderId="20" applyNumberFormat="1" applyFont="1" applyFill="1" applyBorder="1" applyAlignment="1" applyProtection="0">
      <alignment horizontal="center" vertical="center" wrapText="1"/>
    </xf>
    <xf numFmtId="49" fontId="13" fillId="9" borderId="21" applyNumberFormat="1" applyFont="1" applyFill="1" applyBorder="1" applyAlignment="1" applyProtection="0">
      <alignment horizontal="center" vertical="center" wrapText="1"/>
    </xf>
    <xf numFmtId="49" fontId="13" fillId="10" borderId="20" applyNumberFormat="1" applyFont="1" applyFill="1" applyBorder="1" applyAlignment="1" applyProtection="0">
      <alignment horizontal="center" vertical="center" wrapText="1"/>
    </xf>
    <xf numFmtId="49" fontId="13" fillId="10" borderId="21" applyNumberFormat="1" applyFont="1" applyFill="1" applyBorder="1" applyAlignment="1" applyProtection="0">
      <alignment horizontal="center" vertical="center" wrapText="1"/>
    </xf>
    <xf numFmtId="49" fontId="13" fillId="3" borderId="22" applyNumberFormat="1" applyFont="1" applyFill="1" applyBorder="1" applyAlignment="1" applyProtection="0">
      <alignment horizontal="center" vertical="center" wrapText="1"/>
    </xf>
    <xf numFmtId="49" fontId="13" fillId="3" borderId="20" applyNumberFormat="1" applyFont="1" applyFill="1" applyBorder="1" applyAlignment="1" applyProtection="0">
      <alignment horizontal="center" vertical="center" wrapText="1"/>
    </xf>
    <xf numFmtId="49" fontId="13" fillId="3" borderId="21" applyNumberFormat="1" applyFont="1" applyFill="1" applyBorder="1" applyAlignment="1" applyProtection="0">
      <alignment horizontal="center" vertical="center" wrapText="1"/>
    </xf>
    <xf numFmtId="0" fontId="13" fillId="2" borderId="23" applyNumberFormat="0" applyFont="1" applyFill="1" applyBorder="1" applyAlignment="1" applyProtection="0">
      <alignment horizontal="left" vertical="center"/>
    </xf>
    <xf numFmtId="49" fontId="13" fillId="3" borderId="5" applyNumberFormat="1" applyFont="1" applyFill="1" applyBorder="1" applyAlignment="1" applyProtection="0">
      <alignment horizontal="left" vertical="bottom"/>
    </xf>
    <xf numFmtId="49" fontId="13" fillId="3" borderId="5" applyNumberFormat="1" applyFont="1" applyFill="1" applyBorder="1" applyAlignment="1" applyProtection="0">
      <alignment vertical="bottom"/>
    </xf>
    <xf numFmtId="49" fontId="13" fillId="11" borderId="4" applyNumberFormat="1" applyFont="1" applyFill="1" applyBorder="1" applyAlignment="1" applyProtection="0">
      <alignment horizontal="center" vertical="center"/>
    </xf>
    <xf numFmtId="49" fontId="13" fillId="11" borderId="5" applyNumberFormat="1" applyFont="1" applyFill="1" applyBorder="1" applyAlignment="1" applyProtection="0">
      <alignment horizontal="center" vertical="bottom"/>
    </xf>
    <xf numFmtId="49" fontId="15" fillId="11" borderId="5" applyNumberFormat="1" applyFont="1" applyFill="1" applyBorder="1" applyAlignment="1" applyProtection="0">
      <alignment horizontal="left" vertical="bottom"/>
    </xf>
    <xf numFmtId="49" fontId="14" fillId="12" borderId="4" applyNumberFormat="1" applyFont="1" applyFill="1" applyBorder="1" applyAlignment="1" applyProtection="0">
      <alignment horizontal="center" vertical="bottom"/>
    </xf>
    <xf numFmtId="49" fontId="14" fillId="12" borderId="5" applyNumberFormat="1" applyFont="1" applyFill="1" applyBorder="1" applyAlignment="1" applyProtection="0">
      <alignment horizontal="center" vertical="bottom"/>
    </xf>
    <xf numFmtId="49" fontId="0" fillId="12" borderId="5" applyNumberFormat="1" applyFont="1" applyFill="1" applyBorder="1" applyAlignment="1" applyProtection="0">
      <alignment vertical="bottom"/>
    </xf>
    <xf numFmtId="49" fontId="14" fillId="13" borderId="4" applyNumberFormat="1" applyFont="1" applyFill="1" applyBorder="1" applyAlignment="1" applyProtection="0">
      <alignment horizontal="center" vertical="center"/>
    </xf>
    <xf numFmtId="49" fontId="14" fillId="14" borderId="5" applyNumberFormat="1" applyFont="1" applyFill="1" applyBorder="1" applyAlignment="1" applyProtection="0">
      <alignment horizontal="center" vertical="bottom"/>
    </xf>
    <xf numFmtId="49" fontId="0" fillId="14" borderId="5" applyNumberFormat="1" applyFont="1" applyFill="1" applyBorder="1" applyAlignment="1" applyProtection="0">
      <alignment horizontal="left" vertical="bottom"/>
    </xf>
    <xf numFmtId="49" fontId="14" fillId="15" borderId="4" applyNumberFormat="1" applyFont="1" applyFill="1" applyBorder="1" applyAlignment="1" applyProtection="0">
      <alignment horizontal="center" vertical="center"/>
    </xf>
    <xf numFmtId="49" fontId="14" fillId="16" borderId="5" applyNumberFormat="1" applyFont="1" applyFill="1" applyBorder="1" applyAlignment="1" applyProtection="0">
      <alignment horizontal="center" vertical="bottom"/>
    </xf>
    <xf numFmtId="49" fontId="0" fillId="16" borderId="5" applyNumberFormat="1" applyFont="1" applyFill="1" applyBorder="1" applyAlignment="1" applyProtection="0">
      <alignment horizontal="left" vertical="bottom"/>
    </xf>
    <xf numFmtId="49" fontId="13" fillId="17" borderId="4" applyNumberFormat="1" applyFont="1" applyFill="1" applyBorder="1" applyAlignment="1" applyProtection="0">
      <alignment horizontal="center" vertical="center"/>
    </xf>
    <xf numFmtId="49" fontId="13" fillId="17" borderId="5" applyNumberFormat="1" applyFont="1" applyFill="1" applyBorder="1" applyAlignment="1" applyProtection="0">
      <alignment horizontal="center" vertical="bottom"/>
    </xf>
    <xf numFmtId="49" fontId="15" fillId="17" borderId="5" applyNumberFormat="1" applyFont="1" applyFill="1" applyBorder="1" applyAlignment="1" applyProtection="0">
      <alignment horizontal="left" vertical="bottom"/>
    </xf>
    <xf numFmtId="49" fontId="14" fillId="6" borderId="4" applyNumberFormat="1" applyFont="1" applyFill="1" applyBorder="1" applyAlignment="1" applyProtection="0">
      <alignment horizontal="center" vertical="center"/>
    </xf>
    <xf numFmtId="49" fontId="14" fillId="6" borderId="5" applyNumberFormat="1" applyFont="1" applyFill="1" applyBorder="1" applyAlignment="1" applyProtection="0">
      <alignment horizontal="center" vertical="bottom"/>
    </xf>
    <xf numFmtId="49" fontId="0" fillId="6" borderId="5" applyNumberFormat="1" applyFont="1" applyFill="1" applyBorder="1" applyAlignment="1" applyProtection="0">
      <alignment horizontal="left" vertical="bottom"/>
    </xf>
    <xf numFmtId="49" fontId="13" fillId="18" borderId="4" applyNumberFormat="1" applyFont="1" applyFill="1" applyBorder="1" applyAlignment="1" applyProtection="0">
      <alignment horizontal="center" vertical="center"/>
    </xf>
    <xf numFmtId="49" fontId="13" fillId="18" borderId="5" applyNumberFormat="1" applyFont="1" applyFill="1" applyBorder="1" applyAlignment="1" applyProtection="0">
      <alignment horizontal="center" vertical="bottom"/>
    </xf>
    <xf numFmtId="49" fontId="15" fillId="18" borderId="5" applyNumberFormat="1" applyFont="1" applyFill="1" applyBorder="1" applyAlignment="1" applyProtection="0">
      <alignment horizontal="left" vertical="bottom"/>
    </xf>
    <xf numFmtId="49" fontId="13" fillId="19" borderId="4" applyNumberFormat="1" applyFont="1" applyFill="1" applyBorder="1" applyAlignment="1" applyProtection="0">
      <alignment horizontal="center" vertical="center"/>
    </xf>
    <xf numFmtId="49" fontId="13" fillId="19" borderId="5" applyNumberFormat="1" applyFont="1" applyFill="1" applyBorder="1" applyAlignment="1" applyProtection="0">
      <alignment horizontal="center" vertical="center"/>
    </xf>
    <xf numFmtId="49" fontId="15" fillId="19" borderId="5" applyNumberFormat="1" applyFont="1" applyFill="1" applyBorder="1" applyAlignment="1" applyProtection="0">
      <alignment horizontal="left" vertical="center"/>
    </xf>
    <xf numFmtId="49" fontId="13" fillId="20" borderId="4" applyNumberFormat="1" applyFont="1" applyFill="1" applyBorder="1" applyAlignment="1" applyProtection="0">
      <alignment horizontal="center" vertical="center"/>
    </xf>
    <xf numFmtId="49" fontId="13" fillId="21" borderId="5" applyNumberFormat="1" applyFont="1" applyFill="1" applyBorder="1" applyAlignment="1" applyProtection="0">
      <alignment horizontal="center" vertical="bottom"/>
    </xf>
    <xf numFmtId="49" fontId="15" fillId="21" borderId="5" applyNumberFormat="1" applyFont="1" applyFill="1" applyBorder="1" applyAlignment="1" applyProtection="0">
      <alignment horizontal="left" vertical="bottom"/>
    </xf>
    <xf numFmtId="49" fontId="14" fillId="22" borderId="4" applyNumberFormat="1" applyFont="1" applyFill="1" applyBorder="1" applyAlignment="1" applyProtection="0">
      <alignment horizontal="center" vertical="center"/>
    </xf>
    <xf numFmtId="49" fontId="14" fillId="22" borderId="5" applyNumberFormat="1" applyFont="1" applyFill="1" applyBorder="1" applyAlignment="1" applyProtection="0">
      <alignment horizontal="center" vertical="bottom"/>
    </xf>
    <xf numFmtId="49" fontId="0" fillId="22" borderId="5" applyNumberFormat="1" applyFont="1" applyFill="1" applyBorder="1" applyAlignment="1" applyProtection="0">
      <alignment horizontal="left" vertical="bottom"/>
    </xf>
    <xf numFmtId="49" fontId="14" fillId="23" borderId="4" applyNumberFormat="1" applyFont="1" applyFill="1" applyBorder="1" applyAlignment="1" applyProtection="0">
      <alignment horizontal="center" vertical="center"/>
    </xf>
    <xf numFmtId="49" fontId="14" fillId="24" borderId="5" applyNumberFormat="1" applyFont="1" applyFill="1" applyBorder="1" applyAlignment="1" applyProtection="0">
      <alignment horizontal="center" vertical="bottom"/>
    </xf>
    <xf numFmtId="49" fontId="0" fillId="24" borderId="5" applyNumberFormat="1" applyFont="1" applyFill="1" applyBorder="1" applyAlignment="1" applyProtection="0">
      <alignment horizontal="left" vertical="bottom"/>
    </xf>
    <xf numFmtId="49" fontId="14" fillId="25" borderId="4" applyNumberFormat="1" applyFont="1" applyFill="1" applyBorder="1" applyAlignment="1" applyProtection="0">
      <alignment horizontal="center" vertical="center"/>
    </xf>
    <xf numFmtId="49" fontId="14" fillId="25" borderId="5" applyNumberFormat="1" applyFont="1" applyFill="1" applyBorder="1" applyAlignment="1" applyProtection="0">
      <alignment horizontal="center" vertical="bottom"/>
    </xf>
    <xf numFmtId="49" fontId="0" fillId="25" borderId="5" applyNumberFormat="1" applyFont="1" applyFill="1" applyBorder="1" applyAlignment="1" applyProtection="0">
      <alignment horizontal="left" vertical="bottom"/>
    </xf>
    <xf numFmtId="49" fontId="14" fillId="26" borderId="4" applyNumberFormat="1" applyFont="1" applyFill="1" applyBorder="1" applyAlignment="1" applyProtection="0">
      <alignment horizontal="center" vertical="center"/>
    </xf>
    <xf numFmtId="49" fontId="14" fillId="26" borderId="5" applyNumberFormat="1" applyFont="1" applyFill="1" applyBorder="1" applyAlignment="1" applyProtection="0">
      <alignment horizontal="center" vertical="bottom"/>
    </xf>
    <xf numFmtId="49" fontId="0" fillId="26" borderId="5" applyNumberFormat="1" applyFont="1" applyFill="1" applyBorder="1" applyAlignment="1" applyProtection="0">
      <alignment horizontal="left" vertical="bottom"/>
    </xf>
    <xf numFmtId="49" fontId="14" fillId="27" borderId="4" applyNumberFormat="1" applyFont="1" applyFill="1" applyBorder="1" applyAlignment="1" applyProtection="0">
      <alignment horizontal="center" vertical="bottom"/>
    </xf>
    <xf numFmtId="49" fontId="14" fillId="27" borderId="5" applyNumberFormat="1" applyFont="1" applyFill="1" applyBorder="1" applyAlignment="1" applyProtection="0">
      <alignment horizontal="center" vertical="bottom"/>
    </xf>
    <xf numFmtId="49" fontId="0" fillId="27" borderId="5" applyNumberFormat="1" applyFont="1" applyFill="1" applyBorder="1" applyAlignment="1" applyProtection="0">
      <alignment vertical="bottom"/>
    </xf>
    <xf numFmtId="49" fontId="14" fillId="2" borderId="4" applyNumberFormat="1" applyFont="1" applyFill="1" applyBorder="1" applyAlignment="1" applyProtection="0">
      <alignment horizontal="center" vertical="bottom"/>
    </xf>
    <xf numFmtId="49" fontId="14" fillId="2" borderId="5" applyNumberFormat="1" applyFont="1" applyFill="1" applyBorder="1" applyAlignment="1" applyProtection="0">
      <alignment horizontal="center" vertical="bottom"/>
    </xf>
    <xf numFmtId="49" fontId="0" fillId="2" borderId="5" applyNumberFormat="1" applyFont="1" applyFill="1" applyBorder="1" applyAlignment="1" applyProtection="0">
      <alignment vertical="bottom"/>
    </xf>
    <xf numFmtId="49" fontId="14" fillId="28" borderId="4" applyNumberFormat="1" applyFont="1" applyFill="1" applyBorder="1" applyAlignment="1" applyProtection="0">
      <alignment horizontal="center" vertical="bottom"/>
    </xf>
    <xf numFmtId="49" fontId="14" fillId="28" borderId="5" applyNumberFormat="1" applyFont="1" applyFill="1" applyBorder="1" applyAlignment="1" applyProtection="0">
      <alignment horizontal="center" vertical="bottom"/>
    </xf>
    <xf numFmtId="49" fontId="0" fillId="28" borderId="5" applyNumberFormat="1" applyFont="1" applyFill="1" applyBorder="1" applyAlignment="1" applyProtection="0">
      <alignment vertical="bottom"/>
    </xf>
    <xf numFmtId="49" fontId="19" fillId="29" borderId="4" applyNumberFormat="1" applyFont="1" applyFill="1" applyBorder="1" applyAlignment="1" applyProtection="0">
      <alignment horizontal="center" vertical="bottom"/>
    </xf>
    <xf numFmtId="49" fontId="19" fillId="29" borderId="5" applyNumberFormat="1" applyFont="1" applyFill="1" applyBorder="1" applyAlignment="1" applyProtection="0">
      <alignment horizontal="center" vertical="bottom"/>
    </xf>
    <xf numFmtId="49" fontId="20" fillId="29" borderId="5" applyNumberFormat="1" applyFont="1" applyFill="1" applyBorder="1" applyAlignment="1" applyProtection="0">
      <alignment vertical="bottom"/>
    </xf>
    <xf numFmtId="49" fontId="14" fillId="30" borderId="4" applyNumberFormat="1" applyFont="1" applyFill="1" applyBorder="1" applyAlignment="1" applyProtection="0">
      <alignment horizontal="center" vertical="bottom"/>
    </xf>
    <xf numFmtId="49" fontId="14" fillId="30" borderId="5" applyNumberFormat="1" applyFont="1" applyFill="1" applyBorder="1" applyAlignment="1" applyProtection="0">
      <alignment horizontal="center" vertical="bottom"/>
    </xf>
    <xf numFmtId="49" fontId="0" fillId="30" borderId="5" applyNumberFormat="1" applyFont="1" applyFill="1" applyBorder="1" applyAlignment="1" applyProtection="0">
      <alignment vertical="bottom"/>
    </xf>
    <xf numFmtId="49" fontId="14" fillId="31" borderId="4" applyNumberFormat="1" applyFont="1" applyFill="1" applyBorder="1" applyAlignment="1" applyProtection="0">
      <alignment horizontal="center" vertical="bottom"/>
    </xf>
    <xf numFmtId="49" fontId="14" fillId="31" borderId="5" applyNumberFormat="1" applyFont="1" applyFill="1" applyBorder="1" applyAlignment="1" applyProtection="0">
      <alignment horizontal="center" vertical="bottom"/>
    </xf>
    <xf numFmtId="49" fontId="0" fillId="31" borderId="5" applyNumberFormat="1" applyFont="1" applyFill="1" applyBorder="1" applyAlignment="1" applyProtection="0">
      <alignment vertical="bottom"/>
    </xf>
    <xf numFmtId="49" fontId="14" fillId="32" borderId="4" applyNumberFormat="1" applyFont="1" applyFill="1" applyBorder="1" applyAlignment="1" applyProtection="0">
      <alignment horizontal="center" vertical="bottom"/>
    </xf>
    <xf numFmtId="49" fontId="14" fillId="32" borderId="5" applyNumberFormat="1" applyFont="1" applyFill="1" applyBorder="1" applyAlignment="1" applyProtection="0">
      <alignment horizontal="center" vertical="bottom"/>
    </xf>
    <xf numFmtId="49" fontId="0" fillId="32" borderId="5" applyNumberFormat="1" applyFont="1" applyFill="1" applyBorder="1" applyAlignment="1" applyProtection="0">
      <alignment vertical="bottom"/>
    </xf>
    <xf numFmtId="49" fontId="14" fillId="33" borderId="4" applyNumberFormat="1" applyFont="1" applyFill="1" applyBorder="1" applyAlignment="1" applyProtection="0">
      <alignment horizontal="center" vertical="bottom"/>
    </xf>
    <xf numFmtId="49" fontId="14" fillId="33" borderId="5" applyNumberFormat="1" applyFont="1" applyFill="1" applyBorder="1" applyAlignment="1" applyProtection="0">
      <alignment horizontal="center" vertical="bottom"/>
    </xf>
    <xf numFmtId="49" fontId="0" fillId="33" borderId="5" applyNumberFormat="1" applyFont="1" applyFill="1" applyBorder="1" applyAlignment="1" applyProtection="0">
      <alignment vertical="bottom"/>
    </xf>
    <xf numFmtId="49" fontId="14" fillId="34" borderId="4" applyNumberFormat="1" applyFont="1" applyFill="1" applyBorder="1" applyAlignment="1" applyProtection="0">
      <alignment horizontal="center" vertical="bottom"/>
    </xf>
    <xf numFmtId="49" fontId="14" fillId="34" borderId="5" applyNumberFormat="1" applyFont="1" applyFill="1" applyBorder="1" applyAlignment="1" applyProtection="0">
      <alignment horizontal="center" vertical="bottom"/>
    </xf>
    <xf numFmtId="49" fontId="0" fillId="34" borderId="5" applyNumberFormat="1" applyFont="1" applyFill="1" applyBorder="1" applyAlignment="1" applyProtection="0">
      <alignment vertical="bottom"/>
    </xf>
    <xf numFmtId="49" fontId="14" fillId="35" borderId="4" applyNumberFormat="1" applyFont="1" applyFill="1" applyBorder="1" applyAlignment="1" applyProtection="0">
      <alignment horizontal="center" vertical="bottom"/>
    </xf>
    <xf numFmtId="49" fontId="14" fillId="35" borderId="5" applyNumberFormat="1" applyFont="1" applyFill="1" applyBorder="1" applyAlignment="1" applyProtection="0">
      <alignment horizontal="center" vertical="bottom"/>
    </xf>
    <xf numFmtId="49" fontId="0" fillId="35" borderId="5" applyNumberFormat="1" applyFont="1" applyFill="1" applyBorder="1" applyAlignment="1" applyProtection="0">
      <alignment vertical="bottom"/>
    </xf>
    <xf numFmtId="49" fontId="14" fillId="36" borderId="4" applyNumberFormat="1" applyFont="1" applyFill="1" applyBorder="1" applyAlignment="1" applyProtection="0">
      <alignment vertical="bottom"/>
    </xf>
    <xf numFmtId="49" fontId="14" fillId="36" borderId="5" applyNumberFormat="1" applyFont="1" applyFill="1" applyBorder="1" applyAlignment="1" applyProtection="0">
      <alignment horizontal="center" vertical="bottom"/>
    </xf>
    <xf numFmtId="49" fontId="0" fillId="36" borderId="5" applyNumberFormat="1" applyFont="1" applyFill="1" applyBorder="1" applyAlignment="1" applyProtection="0">
      <alignment horizontal="left" vertical="bottom"/>
    </xf>
    <xf numFmtId="49" fontId="14" fillId="37" borderId="4" applyNumberFormat="1" applyFont="1" applyFill="1" applyBorder="1" applyAlignment="1" applyProtection="0">
      <alignment vertical="bottom"/>
    </xf>
    <xf numFmtId="49" fontId="14" fillId="37" borderId="5" applyNumberFormat="1" applyFont="1" applyFill="1" applyBorder="1" applyAlignment="1" applyProtection="0">
      <alignment horizontal="center" vertical="bottom"/>
    </xf>
    <xf numFmtId="49" fontId="0" fillId="37" borderId="5" applyNumberFormat="1" applyFont="1" applyFill="1" applyBorder="1" applyAlignment="1" applyProtection="0">
      <alignment horizontal="left" vertical="bottom"/>
    </xf>
    <xf numFmtId="49" fontId="14" fillId="38" borderId="4" applyNumberFormat="1" applyFont="1" applyFill="1" applyBorder="1" applyAlignment="1" applyProtection="0">
      <alignment vertical="bottom"/>
    </xf>
    <xf numFmtId="49" fontId="14" fillId="38" borderId="5" applyNumberFormat="1" applyFont="1" applyFill="1" applyBorder="1" applyAlignment="1" applyProtection="0">
      <alignment horizontal="center" vertical="bottom"/>
    </xf>
    <xf numFmtId="49" fontId="0" fillId="38" borderId="5" applyNumberFormat="1" applyFont="1" applyFill="1" applyBorder="1" applyAlignment="1" applyProtection="0">
      <alignment horizontal="left" vertical="bottom"/>
    </xf>
    <xf numFmtId="49" fontId="14" fillId="39" borderId="4" applyNumberFormat="1" applyFont="1" applyFill="1" applyBorder="1" applyAlignment="1" applyProtection="0">
      <alignment vertical="bottom"/>
    </xf>
    <xf numFmtId="49" fontId="14" fillId="40" borderId="5" applyNumberFormat="1" applyFont="1" applyFill="1" applyBorder="1" applyAlignment="1" applyProtection="0">
      <alignment horizontal="center" vertical="bottom"/>
    </xf>
    <xf numFmtId="49" fontId="0" fillId="40" borderId="5" applyNumberFormat="1" applyFont="1" applyFill="1" applyBorder="1" applyAlignment="1" applyProtection="0">
      <alignment horizontal="left" vertical="bottom"/>
    </xf>
    <xf numFmtId="49" fontId="14" fillId="41" borderId="4" applyNumberFormat="1" applyFont="1" applyFill="1" applyBorder="1" applyAlignment="1" applyProtection="0">
      <alignment vertical="center"/>
    </xf>
    <xf numFmtId="49" fontId="14" fillId="41" borderId="5" applyNumberFormat="1" applyFont="1" applyFill="1" applyBorder="1" applyAlignment="1" applyProtection="0">
      <alignment horizontal="center" vertical="center"/>
    </xf>
    <xf numFmtId="49" fontId="0" fillId="41" borderId="5" applyNumberFormat="1" applyFont="1" applyFill="1" applyBorder="1" applyAlignment="1" applyProtection="0">
      <alignment horizontal="left" vertical="center"/>
    </xf>
    <xf numFmtId="49" fontId="14" fillId="26" borderId="4" applyNumberFormat="1" applyFont="1" applyFill="1" applyBorder="1" applyAlignment="1" applyProtection="0">
      <alignment horizontal="left" vertical="center"/>
    </xf>
    <xf numFmtId="49" fontId="14" fillId="26" borderId="5" applyNumberFormat="1" applyFont="1" applyFill="1" applyBorder="1" applyAlignment="1" applyProtection="0">
      <alignment horizontal="center" vertical="center"/>
    </xf>
    <xf numFmtId="49" fontId="14" fillId="26" borderId="5" applyNumberFormat="1" applyFont="1" applyFill="1" applyBorder="1" applyAlignment="1" applyProtection="0">
      <alignment horizontal="left" vertical="center"/>
    </xf>
    <xf numFmtId="49" fontId="14" fillId="6" borderId="4" applyNumberFormat="1" applyFont="1" applyFill="1" applyBorder="1" applyAlignment="1" applyProtection="0">
      <alignment horizontal="left" vertical="center"/>
    </xf>
    <xf numFmtId="49" fontId="14" fillId="6" borderId="5" applyNumberFormat="1" applyFont="1" applyFill="1" applyBorder="1" applyAlignment="1" applyProtection="0">
      <alignment horizontal="left" vertical="bottom"/>
    </xf>
    <xf numFmtId="49" fontId="21" fillId="3" borderId="4" applyNumberFormat="1" applyFont="1" applyFill="1" applyBorder="1" applyAlignment="1" applyProtection="0">
      <alignment vertical="center"/>
    </xf>
    <xf numFmtId="0" fontId="22" fillId="3" borderId="5" applyNumberFormat="0" applyFont="1" applyFill="1" applyBorder="1" applyAlignment="1" applyProtection="0">
      <alignment vertical="bottom"/>
    </xf>
    <xf numFmtId="0" fontId="21" fillId="3" borderId="4" applyNumberFormat="0" applyFont="1" applyFill="1" applyBorder="1" applyAlignment="1" applyProtection="0">
      <alignment vertical="center"/>
    </xf>
    <xf numFmtId="0" fontId="23" fillId="3" borderId="4" applyNumberFormat="0" applyFont="1" applyFill="1" applyBorder="1" applyAlignment="1" applyProtection="0">
      <alignment vertical="center"/>
    </xf>
    <xf numFmtId="49" fontId="13" fillId="3" borderId="4" applyNumberFormat="1" applyFont="1" applyFill="1" applyBorder="1" applyAlignment="1" applyProtection="0">
      <alignment vertical="bottom"/>
    </xf>
    <xf numFmtId="49" fontId="15" fillId="3" borderId="5" applyNumberFormat="1" applyFont="1" applyFill="1" applyBorder="1" applyAlignment="1" applyProtection="0">
      <alignment vertical="bottom"/>
    </xf>
    <xf numFmtId="0" fontId="15" fillId="3" borderId="5" applyNumberFormat="0" applyFont="1" applyFill="1" applyBorder="1" applyAlignment="1" applyProtection="0">
      <alignment vertical="bottom"/>
    </xf>
    <xf numFmtId="49" fontId="13" fillId="42" borderId="4" applyNumberFormat="1" applyFont="1" applyFill="1" applyBorder="1" applyAlignment="1" applyProtection="0">
      <alignment vertical="bottom"/>
    </xf>
    <xf numFmtId="49" fontId="15" fillId="42" borderId="5" applyNumberFormat="1" applyFont="1" applyFill="1" applyBorder="1" applyAlignment="1" applyProtection="0">
      <alignment vertical="bottom"/>
    </xf>
    <xf numFmtId="0" fontId="15" fillId="42" borderId="5" applyNumberFormat="0" applyFont="1" applyFill="1" applyBorder="1" applyAlignment="1" applyProtection="0">
      <alignment vertical="bottom"/>
    </xf>
    <xf numFmtId="49" fontId="14" fillId="26" borderId="4" applyNumberFormat="1" applyFont="1" applyFill="1" applyBorder="1" applyAlignment="1" applyProtection="0">
      <alignment vertical="bottom"/>
    </xf>
    <xf numFmtId="49" fontId="0" fillId="26" borderId="5" applyNumberFormat="1" applyFont="1" applyFill="1" applyBorder="1" applyAlignment="1" applyProtection="0">
      <alignment vertical="bottom"/>
    </xf>
    <xf numFmtId="0" fontId="0" fillId="26" borderId="5" applyNumberFormat="0" applyFont="1" applyFill="1" applyBorder="1" applyAlignment="1" applyProtection="0">
      <alignment vertical="bottom"/>
    </xf>
    <xf numFmtId="49" fontId="13" fillId="43" borderId="4" applyNumberFormat="1" applyFont="1" applyFill="1" applyBorder="1" applyAlignment="1" applyProtection="0">
      <alignment vertical="bottom"/>
    </xf>
    <xf numFmtId="49" fontId="15" fillId="43" borderId="5" applyNumberFormat="1" applyFont="1" applyFill="1" applyBorder="1" applyAlignment="1" applyProtection="0">
      <alignment vertical="bottom"/>
    </xf>
    <xf numFmtId="0" fontId="15" fillId="43" borderId="5" applyNumberFormat="0" applyFont="1" applyFill="1" applyBorder="1" applyAlignment="1" applyProtection="0">
      <alignment vertical="bottom"/>
    </xf>
    <xf numFmtId="49" fontId="14" fillId="44" borderId="4" applyNumberFormat="1" applyFont="1" applyFill="1" applyBorder="1" applyAlignment="1" applyProtection="0">
      <alignment vertical="bottom"/>
    </xf>
    <xf numFmtId="49" fontId="0" fillId="44" borderId="5" applyNumberFormat="1" applyFont="1" applyFill="1" applyBorder="1" applyAlignment="1" applyProtection="0">
      <alignment vertical="bottom"/>
    </xf>
    <xf numFmtId="0" fontId="0" fillId="44" borderId="5" applyNumberFormat="0" applyFont="1" applyFill="1" applyBorder="1" applyAlignment="1" applyProtection="0">
      <alignment vertical="bottom"/>
    </xf>
    <xf numFmtId="49" fontId="14" fillId="45" borderId="4" applyNumberFormat="1" applyFont="1" applyFill="1" applyBorder="1" applyAlignment="1" applyProtection="0">
      <alignment vertical="bottom"/>
    </xf>
    <xf numFmtId="49" fontId="0" fillId="45" borderId="5" applyNumberFormat="1" applyFont="1" applyFill="1" applyBorder="1" applyAlignment="1" applyProtection="0">
      <alignment vertical="bottom"/>
    </xf>
    <xf numFmtId="0" fontId="0" fillId="45" borderId="5" applyNumberFormat="0" applyFont="1" applyFill="1" applyBorder="1" applyAlignment="1" applyProtection="0">
      <alignment vertical="bottom"/>
    </xf>
    <xf numFmtId="49" fontId="14" fillId="2" borderId="4" applyNumberFormat="1" applyFont="1" applyFill="1" applyBorder="1" applyAlignment="1" applyProtection="0">
      <alignment vertical="bottom"/>
    </xf>
    <xf numFmtId="0" fontId="14" fillId="2" borderId="4" applyNumberFormat="0" applyFont="1" applyFill="1" applyBorder="1" applyAlignment="1" applyProtection="0">
      <alignment vertical="bottom"/>
    </xf>
    <xf numFmtId="0" fontId="14" fillId="3" borderId="4" applyNumberFormat="0" applyFont="1" applyFill="1" applyBorder="1" applyAlignment="1" applyProtection="0">
      <alignment vertical="bottom"/>
    </xf>
    <xf numFmtId="0" fontId="0" fillId="3" borderId="5" applyNumberFormat="0" applyFont="1" applyFill="1" applyBorder="1" applyAlignment="1" applyProtection="0">
      <alignment vertical="bottom"/>
    </xf>
    <xf numFmtId="49" fontId="14" fillId="46" borderId="4" applyNumberFormat="1" applyFont="1" applyFill="1" applyBorder="1" applyAlignment="1" applyProtection="0">
      <alignment vertical="bottom"/>
    </xf>
    <xf numFmtId="49" fontId="0" fillId="46" borderId="5" applyNumberFormat="1" applyFont="1" applyFill="1" applyBorder="1" applyAlignment="1" applyProtection="0">
      <alignment vertical="bottom"/>
    </xf>
    <xf numFmtId="0" fontId="0" fillId="46" borderId="5" applyNumberFormat="0" applyFont="1" applyFill="1" applyBorder="1" applyAlignment="1" applyProtection="0">
      <alignment vertical="bottom"/>
    </xf>
    <xf numFmtId="49" fontId="14" fillId="6" borderId="4" applyNumberFormat="1" applyFont="1" applyFill="1" applyBorder="1" applyAlignment="1" applyProtection="0">
      <alignment vertical="bottom"/>
    </xf>
    <xf numFmtId="49" fontId="0" fillId="6" borderId="5" applyNumberFormat="1" applyFont="1" applyFill="1" applyBorder="1" applyAlignment="1" applyProtection="0">
      <alignment vertical="bottom"/>
    </xf>
    <xf numFmtId="0" fontId="0" fillId="6" borderId="5" applyNumberFormat="0" applyFont="1" applyFill="1" applyBorder="1" applyAlignment="1" applyProtection="0">
      <alignment vertical="bottom"/>
    </xf>
    <xf numFmtId="49" fontId="14" fillId="32" borderId="4" applyNumberFormat="1" applyFont="1" applyFill="1" applyBorder="1" applyAlignment="1" applyProtection="0">
      <alignment vertical="bottom"/>
    </xf>
    <xf numFmtId="0" fontId="0" fillId="32" borderId="5" applyNumberFormat="0" applyFont="1" applyFill="1" applyBorder="1" applyAlignment="1" applyProtection="0">
      <alignment vertical="bottom"/>
    </xf>
    <xf numFmtId="49" fontId="14" fillId="11" borderId="4" applyNumberFormat="1" applyFont="1" applyFill="1" applyBorder="1" applyAlignment="1" applyProtection="0">
      <alignment vertical="bottom"/>
    </xf>
    <xf numFmtId="49" fontId="0" fillId="11" borderId="5" applyNumberFormat="1" applyFont="1" applyFill="1" applyBorder="1" applyAlignment="1" applyProtection="0">
      <alignment vertical="bottom"/>
    </xf>
    <xf numFmtId="0" fontId="0" fillId="11" borderId="5" applyNumberFormat="0" applyFont="1" applyFill="1" applyBorder="1" applyAlignment="1" applyProtection="0">
      <alignment vertical="bottom"/>
    </xf>
    <xf numFmtId="49" fontId="13" fillId="47" borderId="24" applyNumberFormat="1" applyFont="1" applyFill="1" applyBorder="1" applyAlignment="1" applyProtection="0">
      <alignment vertical="bottom"/>
    </xf>
    <xf numFmtId="49" fontId="15" fillId="47" borderId="19" applyNumberFormat="1" applyFont="1" applyFill="1" applyBorder="1" applyAlignment="1" applyProtection="0">
      <alignment vertical="bottom"/>
    </xf>
    <xf numFmtId="0" fontId="15" fillId="47" borderId="5" applyNumberFormat="0" applyFont="1" applyFill="1" applyBorder="1" applyAlignment="1" applyProtection="0">
      <alignment vertical="bottom"/>
    </xf>
    <xf numFmtId="0" fontId="13" fillId="2" borderId="25" applyNumberFormat="0" applyFont="1" applyFill="1" applyBorder="1" applyAlignment="1" applyProtection="0">
      <alignment vertical="bottom"/>
    </xf>
    <xf numFmtId="0" fontId="15" fillId="2" borderId="23" applyNumberFormat="0" applyFont="1" applyFill="1" applyBorder="1" applyAlignment="1" applyProtection="0">
      <alignment vertical="bottom"/>
    </xf>
    <xf numFmtId="0" fontId="15" fillId="2" borderId="5" applyNumberFormat="0" applyFont="1" applyFill="1" applyBorder="1" applyAlignment="1" applyProtection="0">
      <alignment vertical="bottom"/>
    </xf>
    <xf numFmtId="0" fontId="0" fillId="3" borderId="4" applyNumberFormat="0" applyFont="1" applyFill="1" applyBorder="1" applyAlignment="1" applyProtection="0">
      <alignment vertical="bottom"/>
    </xf>
    <xf numFmtId="49" fontId="13" fillId="48" borderId="4" applyNumberFormat="1" applyFont="1" applyFill="1" applyBorder="1" applyAlignment="1" applyProtection="0">
      <alignment vertical="bottom"/>
    </xf>
    <xf numFmtId="49" fontId="15" fillId="48" borderId="5" applyNumberFormat="1" applyFont="1" applyFill="1" applyBorder="1" applyAlignment="1" applyProtection="0">
      <alignment vertical="bottom"/>
    </xf>
    <xf numFmtId="0" fontId="0" fillId="48" borderId="5" applyNumberFormat="0" applyFont="1" applyFill="1" applyBorder="1" applyAlignment="1" applyProtection="0">
      <alignment vertical="bottom"/>
    </xf>
    <xf numFmtId="49" fontId="14" fillId="45" borderId="26" applyNumberFormat="1" applyFont="1" applyFill="1" applyBorder="1" applyAlignment="1" applyProtection="0">
      <alignment vertical="bottom"/>
    </xf>
    <xf numFmtId="49" fontId="0" fillId="45" borderId="27" applyNumberFormat="1" applyFont="1" applyFill="1" applyBorder="1" applyAlignment="1" applyProtection="0">
      <alignment vertical="bottom"/>
    </xf>
    <xf numFmtId="0" fontId="0" fillId="45" borderId="28" applyNumberFormat="0" applyFont="1" applyFill="1" applyBorder="1" applyAlignment="1" applyProtection="0">
      <alignment vertical="bottom"/>
    </xf>
    <xf numFmtId="0" fontId="0" fillId="2" borderId="28" applyNumberFormat="0" applyFont="1" applyFill="1" applyBorder="1" applyAlignment="1" applyProtection="0">
      <alignment vertical="bottom"/>
    </xf>
    <xf numFmtId="0" fontId="0" fillId="2" borderId="29" applyNumberFormat="0" applyFont="1" applyFill="1" applyBorder="1" applyAlignment="1" applyProtection="0">
      <alignment vertical="bottom"/>
    </xf>
    <xf numFmtId="0" fontId="0" applyNumberFormat="1" applyFont="1" applyFill="0" applyBorder="0" applyAlignment="1" applyProtection="0">
      <alignment vertical="bottom"/>
    </xf>
    <xf numFmtId="0" fontId="14" fillId="2" borderId="30" applyNumberFormat="0" applyFont="1" applyFill="1" applyBorder="1" applyAlignment="1" applyProtection="0">
      <alignment vertical="center"/>
    </xf>
    <xf numFmtId="49" fontId="11" fillId="49" borderId="31" applyNumberFormat="1" applyFont="1" applyFill="1" applyBorder="1" applyAlignment="1" applyProtection="0">
      <alignment horizontal="center" vertical="center" wrapText="1"/>
    </xf>
    <xf numFmtId="0" fontId="0" fillId="2" borderId="32" applyNumberFormat="0" applyFont="1" applyFill="1" applyBorder="1" applyAlignment="1" applyProtection="0">
      <alignment vertical="bottom"/>
    </xf>
    <xf numFmtId="0" fontId="0" fillId="2" borderId="33" applyNumberFormat="0" applyFont="1" applyFill="1" applyBorder="1" applyAlignment="1" applyProtection="0">
      <alignment vertical="bottom"/>
    </xf>
    <xf numFmtId="0" fontId="11" fillId="2" borderId="34" applyNumberFormat="0" applyFont="1" applyFill="1" applyBorder="1" applyAlignment="1" applyProtection="0">
      <alignment horizontal="center" vertical="center" wrapText="1"/>
    </xf>
    <xf numFmtId="9" fontId="11" fillId="2" borderId="35" applyNumberFormat="1" applyFont="1" applyFill="1" applyBorder="1" applyAlignment="1" applyProtection="0">
      <alignment vertical="center"/>
    </xf>
    <xf numFmtId="0" fontId="11" fillId="2" borderId="36" applyNumberFormat="0" applyFont="1" applyFill="1" applyBorder="1" applyAlignment="1" applyProtection="0">
      <alignment horizontal="center" vertical="center"/>
    </xf>
    <xf numFmtId="0" fontId="11" fillId="2" borderId="36" applyNumberFormat="0" applyFont="1" applyFill="1" applyBorder="1" applyAlignment="1" applyProtection="0">
      <alignment vertical="center"/>
    </xf>
    <xf numFmtId="0" fontId="0" fillId="2" borderId="36" applyNumberFormat="0" applyFont="1" applyFill="1" applyBorder="1" applyAlignment="1" applyProtection="0">
      <alignment vertical="bottom"/>
    </xf>
    <xf numFmtId="49" fontId="28" fillId="2" borderId="37" applyNumberFormat="1" applyFont="1" applyFill="1" applyBorder="1" applyAlignment="1" applyProtection="0">
      <alignment vertical="bottom"/>
    </xf>
    <xf numFmtId="49" fontId="23" fillId="4" borderId="38" applyNumberFormat="1" applyFont="1" applyFill="1" applyBorder="1" applyAlignment="1" applyProtection="0">
      <alignment horizontal="center" vertical="center" wrapText="1"/>
    </xf>
    <xf numFmtId="49" fontId="23" fillId="5" borderId="38" applyNumberFormat="1" applyFont="1" applyFill="1" applyBorder="1" applyAlignment="1" applyProtection="0">
      <alignment horizontal="center" vertical="center" wrapText="1"/>
    </xf>
    <xf numFmtId="49" fontId="29" fillId="6" borderId="38" applyNumberFormat="1" applyFont="1" applyFill="1" applyBorder="1" applyAlignment="1" applyProtection="0">
      <alignment horizontal="center" vertical="center" wrapText="1"/>
    </xf>
    <xf numFmtId="49" fontId="23" fillId="7" borderId="38" applyNumberFormat="1" applyFont="1" applyFill="1" applyBorder="1" applyAlignment="1" applyProtection="0">
      <alignment horizontal="center" vertical="center" wrapText="1"/>
    </xf>
    <xf numFmtId="49" fontId="23" fillId="8" borderId="38" applyNumberFormat="1" applyFont="1" applyFill="1" applyBorder="1" applyAlignment="1" applyProtection="0">
      <alignment horizontal="center" vertical="center" wrapText="1"/>
    </xf>
    <xf numFmtId="49" fontId="23" fillId="9" borderId="38" applyNumberFormat="1" applyFont="1" applyFill="1" applyBorder="1" applyAlignment="1" applyProtection="0">
      <alignment horizontal="center" vertical="center" wrapText="1"/>
    </xf>
    <xf numFmtId="49" fontId="23" fillId="10" borderId="38" applyNumberFormat="1" applyFont="1" applyFill="1" applyBorder="1" applyAlignment="1" applyProtection="0">
      <alignment horizontal="center" vertical="center" wrapText="1"/>
    </xf>
    <xf numFmtId="49" fontId="23" fillId="3" borderId="38" applyNumberFormat="1" applyFont="1" applyFill="1" applyBorder="1" applyAlignment="1" applyProtection="0">
      <alignment horizontal="center" vertical="center" wrapText="1"/>
    </xf>
    <xf numFmtId="49" fontId="29" fillId="2" borderId="39" applyNumberFormat="1" applyFont="1" applyFill="1" applyBorder="1" applyAlignment="1" applyProtection="0">
      <alignment horizontal="center" vertical="center" wrapText="1"/>
    </xf>
    <xf numFmtId="49" fontId="29" fillId="50" borderId="40" applyNumberFormat="1" applyFont="1" applyFill="1" applyBorder="1" applyAlignment="1" applyProtection="0">
      <alignment horizontal="center" vertical="center" wrapText="1"/>
    </xf>
    <xf numFmtId="49" fontId="29" fillId="49" borderId="41" applyNumberFormat="1" applyFont="1" applyFill="1" applyBorder="1" applyAlignment="1" applyProtection="0">
      <alignment horizontal="center" vertical="bottom"/>
    </xf>
    <xf numFmtId="0" fontId="23" fillId="2" borderId="42" applyNumberFormat="0" applyFont="1" applyFill="1" applyBorder="1" applyAlignment="1" applyProtection="0">
      <alignment horizontal="center" vertical="center" wrapText="1"/>
    </xf>
    <xf numFmtId="49" fontId="14" fillId="2" borderId="43" applyNumberFormat="1" applyFont="1" applyFill="1" applyBorder="1" applyAlignment="1" applyProtection="0">
      <alignment horizontal="center" vertical="bottom"/>
    </xf>
    <xf numFmtId="0" fontId="30" fillId="2" borderId="9" applyNumberFormat="1" applyFont="1" applyFill="1" applyBorder="1" applyAlignment="1" applyProtection="0">
      <alignment horizontal="right" vertical="bottom"/>
    </xf>
    <xf numFmtId="0" fontId="30" fillId="2" borderId="17" applyNumberFormat="1" applyFont="1" applyFill="1" applyBorder="1" applyAlignment="1" applyProtection="0">
      <alignment horizontal="right" vertical="bottom"/>
    </xf>
    <xf numFmtId="0" fontId="30" fillId="2" borderId="10" applyNumberFormat="1" applyFont="1" applyFill="1" applyBorder="1" applyAlignment="1" applyProtection="0">
      <alignment horizontal="right" vertical="bottom"/>
    </xf>
    <xf numFmtId="0" fontId="30" fillId="50" borderId="44" applyNumberFormat="1" applyFont="1" applyFill="1" applyBorder="1" applyAlignment="1" applyProtection="0">
      <alignment horizontal="right" vertical="bottom"/>
    </xf>
    <xf numFmtId="9" fontId="0" fillId="49" borderId="44" applyNumberFormat="1" applyFont="1" applyFill="1" applyBorder="1" applyAlignment="1" applyProtection="0">
      <alignment vertical="bottom"/>
    </xf>
    <xf numFmtId="10" fontId="30" fillId="2" borderId="43" applyNumberFormat="1" applyFont="1" applyFill="1" applyBorder="1" applyAlignment="1" applyProtection="0">
      <alignment horizontal="center" vertical="center"/>
    </xf>
    <xf numFmtId="0" fontId="0" fillId="2" borderId="45" applyNumberFormat="0" applyFont="1" applyFill="1" applyBorder="1" applyAlignment="1" applyProtection="0">
      <alignment vertical="bottom"/>
    </xf>
    <xf numFmtId="49" fontId="14" fillId="2" borderId="46" applyNumberFormat="1" applyFont="1" applyFill="1" applyBorder="1" applyAlignment="1" applyProtection="0">
      <alignment horizontal="center" vertical="bottom"/>
    </xf>
    <xf numFmtId="0" fontId="30" fillId="2" borderId="11" applyNumberFormat="1" applyFont="1" applyFill="1" applyBorder="1" applyAlignment="1" applyProtection="0">
      <alignment horizontal="right" vertical="bottom"/>
    </xf>
    <xf numFmtId="0" fontId="30" fillId="2" borderId="5" applyNumberFormat="1" applyFont="1" applyFill="1" applyBorder="1" applyAlignment="1" applyProtection="0">
      <alignment horizontal="right" vertical="bottom"/>
    </xf>
    <xf numFmtId="0" fontId="30" fillId="2" borderId="8" applyNumberFormat="1" applyFont="1" applyFill="1" applyBorder="1" applyAlignment="1" applyProtection="0">
      <alignment horizontal="right" vertical="bottom"/>
    </xf>
    <xf numFmtId="0" fontId="30" fillId="50" borderId="14" applyNumberFormat="1" applyFont="1" applyFill="1" applyBorder="1" applyAlignment="1" applyProtection="0">
      <alignment horizontal="right" vertical="bottom"/>
    </xf>
    <xf numFmtId="9" fontId="0" fillId="49" borderId="14" applyNumberFormat="1" applyFont="1" applyFill="1" applyBorder="1" applyAlignment="1" applyProtection="0">
      <alignment vertical="bottom"/>
    </xf>
    <xf numFmtId="10" fontId="30" fillId="2" borderId="46" applyNumberFormat="1" applyFont="1" applyFill="1" applyBorder="1" applyAlignment="1" applyProtection="0">
      <alignment horizontal="center" vertical="center"/>
    </xf>
    <xf numFmtId="49" fontId="14" fillId="2" borderId="47" applyNumberFormat="1" applyFont="1" applyFill="1" applyBorder="1" applyAlignment="1" applyProtection="0">
      <alignment horizontal="center" vertical="bottom"/>
    </xf>
    <xf numFmtId="0" fontId="30" fillId="2" borderId="15" applyNumberFormat="1" applyFont="1" applyFill="1" applyBorder="1" applyAlignment="1" applyProtection="0">
      <alignment horizontal="right" vertical="bottom"/>
    </xf>
    <xf numFmtId="0" fontId="30" fillId="2" borderId="7" applyNumberFormat="1" applyFont="1" applyFill="1" applyBorder="1" applyAlignment="1" applyProtection="0">
      <alignment horizontal="right" vertical="bottom"/>
    </xf>
    <xf numFmtId="0" fontId="30" fillId="2" borderId="16" applyNumberFormat="1" applyFont="1" applyFill="1" applyBorder="1" applyAlignment="1" applyProtection="0">
      <alignment horizontal="right" vertical="bottom"/>
    </xf>
    <xf numFmtId="0" fontId="30" fillId="50" borderId="48" applyNumberFormat="1" applyFont="1" applyFill="1" applyBorder="1" applyAlignment="1" applyProtection="0">
      <alignment horizontal="right" vertical="bottom"/>
    </xf>
    <xf numFmtId="9" fontId="0" fillId="49" borderId="48" applyNumberFormat="1" applyFont="1" applyFill="1" applyBorder="1" applyAlignment="1" applyProtection="0">
      <alignment vertical="bottom"/>
    </xf>
    <xf numFmtId="10" fontId="30" fillId="2" borderId="47" applyNumberFormat="1" applyFont="1" applyFill="1" applyBorder="1" applyAlignment="1" applyProtection="0">
      <alignment horizontal="center" vertical="center"/>
    </xf>
    <xf numFmtId="49" fontId="14" fillId="2" borderId="41" applyNumberFormat="1" applyFont="1" applyFill="1" applyBorder="1" applyAlignment="1" applyProtection="0">
      <alignment horizontal="center" vertical="bottom"/>
    </xf>
    <xf numFmtId="0" fontId="30" fillId="2" borderId="12" applyNumberFormat="1" applyFont="1" applyFill="1" applyBorder="1" applyAlignment="1" applyProtection="0">
      <alignment horizontal="right" vertical="bottom"/>
    </xf>
    <xf numFmtId="0" fontId="30" fillId="2" borderId="49" applyNumberFormat="1" applyFont="1" applyFill="1" applyBorder="1" applyAlignment="1" applyProtection="0">
      <alignment horizontal="right" vertical="bottom"/>
    </xf>
    <xf numFmtId="0" fontId="30" fillId="2" borderId="13" applyNumberFormat="1" applyFont="1" applyFill="1" applyBorder="1" applyAlignment="1" applyProtection="0">
      <alignment horizontal="right" vertical="bottom"/>
    </xf>
    <xf numFmtId="0" fontId="30" fillId="50" borderId="41" applyNumberFormat="1" applyFont="1" applyFill="1" applyBorder="1" applyAlignment="1" applyProtection="0">
      <alignment horizontal="right" vertical="bottom"/>
    </xf>
    <xf numFmtId="9" fontId="0" fillId="49" borderId="41" applyNumberFormat="1" applyFont="1" applyFill="1" applyBorder="1" applyAlignment="1" applyProtection="0">
      <alignment vertical="bottom"/>
    </xf>
    <xf numFmtId="10" fontId="30" fillId="2" borderId="41" applyNumberFormat="1" applyFont="1" applyFill="1" applyBorder="1" applyAlignment="1" applyProtection="0">
      <alignment horizontal="right" vertical="center"/>
    </xf>
    <xf numFmtId="49" fontId="14" fillId="2" borderId="50" applyNumberFormat="1" applyFont="1" applyFill="1" applyBorder="1" applyAlignment="1" applyProtection="0">
      <alignment horizontal="center" vertical="center" wrapText="1"/>
    </xf>
    <xf numFmtId="0" fontId="0" fillId="50" borderId="51" applyNumberFormat="1" applyFont="1" applyFill="1" applyBorder="1" applyAlignment="1" applyProtection="0">
      <alignment vertical="center"/>
    </xf>
    <xf numFmtId="0" fontId="0" fillId="50" borderId="52" applyNumberFormat="1" applyFont="1" applyFill="1" applyBorder="1" applyAlignment="1" applyProtection="0">
      <alignment vertical="center"/>
    </xf>
    <xf numFmtId="0" fontId="15" fillId="3" borderId="12" applyNumberFormat="1" applyFont="1" applyFill="1" applyBorder="1" applyAlignment="1" applyProtection="0">
      <alignment vertical="center"/>
    </xf>
    <xf numFmtId="49" fontId="0" fillId="2" borderId="13" applyNumberFormat="1" applyFont="1" applyFill="1" applyBorder="1" applyAlignment="1" applyProtection="0">
      <alignment vertical="center"/>
    </xf>
    <xf numFmtId="0" fontId="0" fillId="2" borderId="53" applyNumberFormat="0" applyFont="1" applyFill="1" applyBorder="1" applyAlignment="1" applyProtection="0">
      <alignment vertical="center"/>
    </xf>
    <xf numFmtId="49" fontId="14" fillId="2" borderId="54" applyNumberFormat="1" applyFont="1" applyFill="1" applyBorder="1" applyAlignment="1" applyProtection="0">
      <alignment horizontal="center" vertical="center" wrapText="1"/>
    </xf>
    <xf numFmtId="0" fontId="0" fillId="50" borderId="55" applyNumberFormat="1" applyFont="1" applyFill="1" applyBorder="1" applyAlignment="1" applyProtection="0">
      <alignment vertical="center"/>
    </xf>
    <xf numFmtId="0" fontId="0" fillId="50" borderId="40" applyNumberFormat="1" applyFont="1" applyFill="1" applyBorder="1" applyAlignment="1" applyProtection="0">
      <alignment vertical="center"/>
    </xf>
    <xf numFmtId="0" fontId="0" fillId="2" borderId="36" applyNumberFormat="0" applyFont="1" applyFill="1" applyBorder="1" applyAlignment="1" applyProtection="0">
      <alignment vertical="center"/>
    </xf>
    <xf numFmtId="49" fontId="14" fillId="2" borderId="56" applyNumberFormat="1" applyFont="1" applyFill="1" applyBorder="1" applyAlignment="1" applyProtection="0">
      <alignment vertical="bottom"/>
    </xf>
    <xf numFmtId="10" fontId="0" fillId="51" borderId="41" applyNumberFormat="1" applyFont="1" applyFill="1" applyBorder="1" applyAlignment="1" applyProtection="0">
      <alignment vertical="bottom"/>
    </xf>
    <xf numFmtId="0" fontId="0" fillId="2" borderId="53" applyNumberFormat="0" applyFont="1" applyFill="1" applyBorder="1" applyAlignment="1" applyProtection="0">
      <alignment vertical="bottom"/>
    </xf>
    <xf numFmtId="0" fontId="0" fillId="2" borderId="57" applyNumberFormat="0" applyFont="1" applyFill="1" applyBorder="1" applyAlignment="1" applyProtection="0">
      <alignment vertical="bottom"/>
    </xf>
    <xf numFmtId="0" fontId="14" fillId="2" borderId="36" applyNumberFormat="0" applyFont="1" applyFill="1" applyBorder="1" applyAlignment="1" applyProtection="0">
      <alignment vertical="bottom"/>
    </xf>
    <xf numFmtId="0" fontId="0" fillId="2" borderId="58" applyNumberFormat="0" applyFont="1" applyFill="1" applyBorder="1" applyAlignment="1" applyProtection="0">
      <alignment vertical="bottom"/>
    </xf>
    <xf numFmtId="9" fontId="0" fillId="2" borderId="36" applyNumberFormat="1" applyFont="1" applyFill="1" applyBorder="1" applyAlignment="1" applyProtection="0">
      <alignment vertical="bottom"/>
    </xf>
    <xf numFmtId="49" fontId="11" fillId="49" borderId="19" applyNumberFormat="1" applyFont="1" applyFill="1" applyBorder="1" applyAlignment="1" applyProtection="0">
      <alignment horizontal="center" vertical="center" wrapText="1"/>
    </xf>
    <xf numFmtId="49" fontId="23" fillId="4" borderId="20" applyNumberFormat="1" applyFont="1" applyFill="1" applyBorder="1" applyAlignment="1" applyProtection="0">
      <alignment horizontal="center" vertical="center" wrapText="1"/>
    </xf>
    <xf numFmtId="49" fontId="23" fillId="5" borderId="20" applyNumberFormat="1" applyFont="1" applyFill="1" applyBorder="1" applyAlignment="1" applyProtection="0">
      <alignment horizontal="center" vertical="center" wrapText="1"/>
    </xf>
    <xf numFmtId="49" fontId="29" fillId="6" borderId="20" applyNumberFormat="1" applyFont="1" applyFill="1" applyBorder="1" applyAlignment="1" applyProtection="0">
      <alignment horizontal="center" vertical="center" wrapText="1"/>
    </xf>
    <xf numFmtId="49" fontId="23" fillId="7" borderId="20" applyNumberFormat="1" applyFont="1" applyFill="1" applyBorder="1" applyAlignment="1" applyProtection="0">
      <alignment horizontal="center" vertical="center" wrapText="1"/>
    </xf>
    <xf numFmtId="49" fontId="23" fillId="8" borderId="20" applyNumberFormat="1" applyFont="1" applyFill="1" applyBorder="1" applyAlignment="1" applyProtection="0">
      <alignment horizontal="center" vertical="center" wrapText="1"/>
    </xf>
    <xf numFmtId="49" fontId="23" fillId="9" borderId="20" applyNumberFormat="1" applyFont="1" applyFill="1" applyBorder="1" applyAlignment="1" applyProtection="0">
      <alignment horizontal="center" vertical="center" wrapText="1"/>
    </xf>
    <xf numFmtId="49" fontId="23" fillId="10" borderId="20" applyNumberFormat="1" applyFont="1" applyFill="1" applyBorder="1" applyAlignment="1" applyProtection="0">
      <alignment horizontal="center" vertical="center" wrapText="1"/>
    </xf>
    <xf numFmtId="49" fontId="23" fillId="3" borderId="20" applyNumberFormat="1" applyFont="1" applyFill="1" applyBorder="1" applyAlignment="1" applyProtection="0">
      <alignment horizontal="center" vertical="center" wrapText="1"/>
    </xf>
    <xf numFmtId="49" fontId="29" fillId="2" borderId="59" applyNumberFormat="1" applyFont="1" applyFill="1" applyBorder="1" applyAlignment="1" applyProtection="0">
      <alignment horizontal="center" vertical="center" wrapText="1"/>
    </xf>
    <xf numFmtId="0" fontId="23" fillId="2" borderId="45" applyNumberFormat="0" applyFont="1" applyFill="1" applyBorder="1" applyAlignment="1" applyProtection="0">
      <alignment horizontal="center" vertical="center" wrapText="1"/>
    </xf>
    <xf numFmtId="49" fontId="14" fillId="2" borderId="60" applyNumberFormat="1" applyFont="1" applyFill="1" applyBorder="1" applyAlignment="1" applyProtection="0">
      <alignment horizontal="center" vertical="bottom"/>
    </xf>
    <xf numFmtId="0" fontId="30" fillId="2" borderId="61" applyNumberFormat="1" applyFont="1" applyFill="1" applyBorder="1" applyAlignment="1" applyProtection="0">
      <alignment horizontal="right" vertical="bottom"/>
    </xf>
    <xf numFmtId="0" fontId="30" fillId="2" borderId="23" applyNumberFormat="1" applyFont="1" applyFill="1" applyBorder="1" applyAlignment="1" applyProtection="0">
      <alignment horizontal="right" vertical="bottom"/>
    </xf>
    <xf numFmtId="0" fontId="30" fillId="2" borderId="62" applyNumberFormat="1" applyFont="1" applyFill="1" applyBorder="1" applyAlignment="1" applyProtection="0">
      <alignment horizontal="right" vertical="bottom"/>
    </xf>
    <xf numFmtId="0" fontId="30" fillId="50" borderId="63" applyNumberFormat="1" applyFont="1" applyFill="1" applyBorder="1" applyAlignment="1" applyProtection="0">
      <alignment horizontal="right" vertical="bottom"/>
    </xf>
    <xf numFmtId="10" fontId="30" fillId="2" borderId="45" applyNumberFormat="1" applyFont="1" applyFill="1" applyBorder="1" applyAlignment="1" applyProtection="0">
      <alignment horizontal="center" vertical="center"/>
    </xf>
    <xf numFmtId="49" fontId="14" fillId="2" borderId="64" applyNumberFormat="1" applyFont="1" applyFill="1" applyBorder="1" applyAlignment="1" applyProtection="0">
      <alignment horizontal="center" vertical="bottom"/>
    </xf>
    <xf numFmtId="0" fontId="30" fillId="2" borderId="65" applyNumberFormat="1" applyFont="1" applyFill="1" applyBorder="1" applyAlignment="1" applyProtection="0">
      <alignment horizontal="right" vertical="bottom"/>
    </xf>
    <xf numFmtId="0" fontId="30" fillId="2" borderId="66" applyNumberFormat="1" applyFont="1" applyFill="1" applyBorder="1" applyAlignment="1" applyProtection="0">
      <alignment horizontal="right" vertical="bottom"/>
    </xf>
    <xf numFmtId="0" fontId="30" fillId="50" borderId="67" applyNumberFormat="1" applyFont="1" applyFill="1" applyBorder="1" applyAlignment="1" applyProtection="0">
      <alignment horizontal="right" vertical="bottom"/>
    </xf>
    <xf numFmtId="49" fontId="14" fillId="2" borderId="68" applyNumberFormat="1" applyFont="1" applyFill="1" applyBorder="1" applyAlignment="1" applyProtection="0">
      <alignment horizontal="center" vertical="bottom"/>
    </xf>
    <xf numFmtId="0" fontId="30" fillId="2" borderId="24" applyNumberFormat="1" applyFont="1" applyFill="1" applyBorder="1" applyAlignment="1" applyProtection="0">
      <alignment horizontal="right" vertical="bottom"/>
    </xf>
    <xf numFmtId="0" fontId="30" fillId="2" borderId="19" applyNumberFormat="1" applyFont="1" applyFill="1" applyBorder="1" applyAlignment="1" applyProtection="0">
      <alignment horizontal="right" vertical="bottom"/>
    </xf>
    <xf numFmtId="0" fontId="30" fillId="2" borderId="69" applyNumberFormat="1" applyFont="1" applyFill="1" applyBorder="1" applyAlignment="1" applyProtection="0">
      <alignment horizontal="right" vertical="bottom"/>
    </xf>
    <xf numFmtId="0" fontId="30" fillId="50" borderId="70" applyNumberFormat="1" applyFont="1" applyFill="1" applyBorder="1" applyAlignment="1" applyProtection="0">
      <alignment horizontal="right" vertical="bottom"/>
    </xf>
    <xf numFmtId="0" fontId="0" fillId="50" borderId="71" applyNumberFormat="1" applyFont="1" applyFill="1" applyBorder="1" applyAlignment="1" applyProtection="0">
      <alignment vertical="center"/>
    </xf>
    <xf numFmtId="0" fontId="0" fillId="50" borderId="72" applyNumberFormat="1" applyFont="1" applyFill="1" applyBorder="1" applyAlignment="1" applyProtection="0">
      <alignment vertical="center"/>
    </xf>
    <xf numFmtId="9" fontId="0" fillId="2" borderId="57" applyNumberFormat="1" applyFont="1" applyFill="1" applyBorder="1" applyAlignment="1" applyProtection="0">
      <alignment vertical="bottom"/>
    </xf>
    <xf numFmtId="0" fontId="0" fillId="2" borderId="73" applyNumberFormat="0" applyFont="1" applyFill="1" applyBorder="1" applyAlignment="1" applyProtection="0">
      <alignment vertical="bottom"/>
    </xf>
    <xf numFmtId="0" fontId="30" fillId="2" borderId="74" applyNumberFormat="1" applyFont="1" applyFill="1" applyBorder="1" applyAlignment="1" applyProtection="0">
      <alignment horizontal="right" vertical="bottom"/>
    </xf>
    <xf numFmtId="0" fontId="30" fillId="2" borderId="75" applyNumberFormat="1" applyFont="1" applyFill="1" applyBorder="1" applyAlignment="1" applyProtection="0">
      <alignment horizontal="right" vertical="bottom"/>
    </xf>
    <xf numFmtId="0" fontId="30" fillId="2" borderId="76" applyNumberFormat="1" applyFont="1" applyFill="1" applyBorder="1" applyAlignment="1" applyProtection="0">
      <alignment horizontal="right" vertical="bottom"/>
    </xf>
    <xf numFmtId="0" fontId="30" fillId="2" borderId="77" applyNumberFormat="1" applyFont="1" applyFill="1" applyBorder="1" applyAlignment="1" applyProtection="0">
      <alignment horizontal="right" vertical="bottom"/>
    </xf>
    <xf numFmtId="10" fontId="30" fillId="2" borderId="41" applyNumberFormat="1" applyFont="1" applyFill="1" applyBorder="1" applyAlignment="1" applyProtection="0">
      <alignment vertical="center"/>
    </xf>
    <xf numFmtId="49" fontId="14" fillId="2" borderId="78" applyNumberFormat="1" applyFont="1" applyFill="1" applyBorder="1" applyAlignment="1" applyProtection="0">
      <alignment horizontal="center" vertical="bottom"/>
    </xf>
    <xf numFmtId="0" fontId="30" fillId="2" borderId="79" applyNumberFormat="1" applyFont="1" applyFill="1" applyBorder="1" applyAlignment="1" applyProtection="0">
      <alignment horizontal="right" vertical="bottom"/>
    </xf>
    <xf numFmtId="0" fontId="30" fillId="2" borderId="80" applyNumberFormat="1" applyFont="1" applyFill="1" applyBorder="1" applyAlignment="1" applyProtection="0">
      <alignment horizontal="right" vertical="bottom"/>
    </xf>
    <xf numFmtId="0" fontId="30" fillId="50" borderId="81" applyNumberFormat="1" applyFont="1" applyFill="1" applyBorder="1" applyAlignment="1" applyProtection="0">
      <alignment horizontal="right" vertical="bottom"/>
    </xf>
    <xf numFmtId="0" fontId="0" fillId="50" borderId="82" applyNumberFormat="1" applyFont="1" applyFill="1" applyBorder="1" applyAlignment="1" applyProtection="0">
      <alignment vertical="center"/>
    </xf>
    <xf numFmtId="0" fontId="0" fillId="50" borderId="83" applyNumberFormat="1" applyFont="1" applyFill="1" applyBorder="1" applyAlignment="1" applyProtection="0">
      <alignment vertical="center"/>
    </xf>
    <xf numFmtId="0" fontId="11" fillId="2" borderId="36" applyNumberFormat="0" applyFont="1" applyFill="1" applyBorder="1" applyAlignment="1" applyProtection="0">
      <alignment vertical="bottom"/>
    </xf>
    <xf numFmtId="0" fontId="0" fillId="2" borderId="84" applyNumberFormat="0" applyFont="1" applyFill="1" applyBorder="1" applyAlignment="1" applyProtection="0">
      <alignment vertical="bottom"/>
    </xf>
    <xf numFmtId="0" fontId="0" fillId="2" borderId="34" applyNumberFormat="0" applyFont="1" applyFill="1" applyBorder="1" applyAlignment="1" applyProtection="0">
      <alignment vertical="bottom"/>
    </xf>
    <xf numFmtId="9" fontId="0" fillId="2" borderId="35" applyNumberFormat="1" applyFont="1" applyFill="1" applyBorder="1" applyAlignment="1" applyProtection="0">
      <alignment vertical="bottom"/>
    </xf>
    <xf numFmtId="0" fontId="0" applyNumberFormat="1" applyFont="1" applyFill="0" applyBorder="0" applyAlignment="1" applyProtection="0">
      <alignment vertical="bottom"/>
    </xf>
    <xf numFmtId="0" fontId="0" fillId="2" borderId="1" applyNumberFormat="0" applyFont="1" applyFill="1" applyBorder="1" applyAlignment="1" applyProtection="0">
      <alignment vertical="bottom"/>
    </xf>
    <xf numFmtId="49" fontId="4" fillId="2" borderId="2" applyNumberFormat="1" applyFont="1" applyFill="1" applyBorder="1" applyAlignment="1" applyProtection="0">
      <alignment horizontal="center" vertical="top"/>
    </xf>
    <xf numFmtId="0" fontId="9" fillId="2" borderId="4" applyNumberFormat="0" applyFont="1" applyFill="1" applyBorder="1" applyAlignment="1" applyProtection="0">
      <alignment vertical="bottom"/>
    </xf>
    <xf numFmtId="49" fontId="9" fillId="2" borderId="5" applyNumberFormat="1" applyFont="1" applyFill="1" applyBorder="1" applyAlignment="1" applyProtection="0">
      <alignment horizontal="center" vertical="bottom"/>
    </xf>
    <xf numFmtId="49" fontId="23" fillId="3" borderId="4" applyNumberFormat="1" applyFont="1" applyFill="1" applyBorder="1" applyAlignment="1" applyProtection="0">
      <alignment vertical="bottom"/>
    </xf>
    <xf numFmtId="49" fontId="23" fillId="3" borderId="5" applyNumberFormat="1" applyFont="1" applyFill="1" applyBorder="1" applyAlignment="1" applyProtection="0">
      <alignment vertical="bottom"/>
    </xf>
    <xf numFmtId="49" fontId="0" fillId="2" borderId="5" applyNumberFormat="1" applyFont="1" applyFill="1" applyBorder="1" applyAlignment="1" applyProtection="0">
      <alignment horizontal="left" vertical="bottom"/>
    </xf>
    <xf numFmtId="0" fontId="0" fillId="2" borderId="5" applyNumberFormat="0" applyFont="1" applyFill="1" applyBorder="1" applyAlignment="1" applyProtection="0">
      <alignment horizontal="left" vertical="bottom"/>
    </xf>
    <xf numFmtId="0" fontId="0" fillId="2" borderId="19" applyNumberFormat="0" applyFont="1" applyFill="1" applyBorder="1" applyAlignment="1" applyProtection="0">
      <alignment vertical="bottom"/>
    </xf>
    <xf numFmtId="49" fontId="23" fillId="3" borderId="66" applyNumberFormat="1" applyFont="1" applyFill="1" applyBorder="1" applyAlignment="1" applyProtection="0">
      <alignment vertical="bottom"/>
    </xf>
    <xf numFmtId="49" fontId="0" fillId="2" borderId="20" applyNumberFormat="1" applyFont="1" applyFill="1" applyBorder="1" applyAlignment="1" applyProtection="0">
      <alignment vertical="bottom"/>
    </xf>
    <xf numFmtId="0" fontId="0" fillId="2" borderId="65" applyNumberFormat="0" applyFont="1" applyFill="1" applyBorder="1" applyAlignment="1" applyProtection="0">
      <alignment vertical="bottom" wrapText="1"/>
    </xf>
    <xf numFmtId="49" fontId="23" fillId="3" borderId="66" applyNumberFormat="1" applyFont="1" applyFill="1" applyBorder="1" applyAlignment="1" applyProtection="0">
      <alignment vertical="bottom" wrapText="1"/>
    </xf>
    <xf numFmtId="49" fontId="0" fillId="2" borderId="22" applyNumberFormat="1" applyFont="1" applyFill="1" applyBorder="1" applyAlignment="1" applyProtection="0">
      <alignment vertical="center"/>
    </xf>
    <xf numFmtId="0" fontId="12" fillId="2" borderId="65" applyNumberFormat="0" applyFont="1" applyFill="1" applyBorder="1" applyAlignment="1" applyProtection="0">
      <alignment vertical="bottom"/>
    </xf>
    <xf numFmtId="0" fontId="0" fillId="2" borderId="66" applyNumberFormat="0" applyFont="1" applyFill="1" applyBorder="1" applyAlignment="1" applyProtection="0">
      <alignment vertical="bottom"/>
    </xf>
    <xf numFmtId="0" fontId="0" fillId="2" borderId="85" applyNumberFormat="0" applyFont="1" applyFill="1" applyBorder="1" applyAlignment="1" applyProtection="0">
      <alignment vertical="bottom"/>
    </xf>
    <xf numFmtId="0" fontId="0" fillId="2" borderId="23" applyNumberFormat="0" applyFont="1" applyFill="1" applyBorder="1" applyAlignment="1" applyProtection="0">
      <alignment vertical="bottom"/>
    </xf>
    <xf numFmtId="49" fontId="33" fillId="2" borderId="4" applyNumberFormat="1" applyFont="1" applyFill="1" applyBorder="1" applyAlignment="1" applyProtection="0">
      <alignment horizontal="right" vertical="bottom"/>
    </xf>
    <xf numFmtId="0" fontId="34" fillId="2" borderId="5" applyNumberFormat="0" applyFont="1" applyFill="1" applyBorder="1" applyAlignment="1" applyProtection="0">
      <alignment vertical="bottom"/>
    </xf>
    <xf numFmtId="49" fontId="35" fillId="52" borderId="5" applyNumberFormat="1" applyFont="1" applyFill="1" applyBorder="1" applyAlignment="1" applyProtection="0">
      <alignment horizontal="left" vertical="top" wrapText="1"/>
    </xf>
    <xf numFmtId="0" fontId="35" fillId="52" borderId="5" applyNumberFormat="0" applyFont="1" applyFill="1" applyBorder="1" applyAlignment="1" applyProtection="0">
      <alignment horizontal="left" vertical="top" wrapText="1"/>
    </xf>
    <xf numFmtId="0" fontId="36" fillId="2" borderId="5" applyNumberFormat="0" applyFont="1" applyFill="1" applyBorder="1" applyAlignment="1" applyProtection="0">
      <alignment vertical="bottom"/>
    </xf>
    <xf numFmtId="61" fontId="9" fillId="2" borderId="5" applyNumberFormat="1" applyFont="1" applyFill="1" applyBorder="1" applyAlignment="1" applyProtection="0">
      <alignment vertical="bottom"/>
    </xf>
    <xf numFmtId="49" fontId="9" fillId="2" borderId="5" applyNumberFormat="1" applyFont="1" applyFill="1" applyBorder="1" applyAlignment="1" applyProtection="0">
      <alignment vertical="bottom"/>
    </xf>
    <xf numFmtId="0" fontId="9" fillId="2" borderId="5" applyNumberFormat="0" applyFont="1" applyFill="1" applyBorder="1" applyAlignment="1" applyProtection="0">
      <alignment horizontal="left" vertical="bottom"/>
    </xf>
    <xf numFmtId="0" fontId="33" fillId="2" borderId="4" applyNumberFormat="0" applyFont="1" applyFill="1" applyBorder="1" applyAlignment="1" applyProtection="0">
      <alignment horizontal="right" vertical="bottom"/>
    </xf>
    <xf numFmtId="0" fontId="14" fillId="2" borderId="5" applyNumberFormat="0" applyFont="1" applyFill="1" applyBorder="1" applyAlignment="1" applyProtection="0">
      <alignment vertical="bottom"/>
    </xf>
    <xf numFmtId="0" fontId="0" fillId="2" borderId="19" applyNumberFormat="0" applyFont="1" applyFill="1" applyBorder="1" applyAlignment="1" applyProtection="0">
      <alignment vertical="bottom" wrapText="1"/>
    </xf>
    <xf numFmtId="49" fontId="0" fillId="2" borderId="66" applyNumberFormat="1" applyFont="1" applyFill="1" applyBorder="1" applyAlignment="1" applyProtection="0">
      <alignment horizontal="right" vertical="bottom"/>
    </xf>
    <xf numFmtId="0" fontId="0" fillId="2" borderId="21" applyNumberFormat="0" applyFont="1" applyFill="1" applyBorder="1" applyAlignment="1" applyProtection="0">
      <alignment vertical="bottom"/>
    </xf>
    <xf numFmtId="0" fontId="0" fillId="2" borderId="86" applyNumberFormat="0" applyFont="1" applyFill="1" applyBorder="1" applyAlignment="1" applyProtection="0">
      <alignment vertical="bottom"/>
    </xf>
    <xf numFmtId="0" fontId="0" fillId="2" borderId="87" applyNumberFormat="0" applyFont="1" applyFill="1" applyBorder="1" applyAlignment="1" applyProtection="0">
      <alignment vertical="bottom"/>
    </xf>
    <xf numFmtId="0" fontId="0" fillId="2" borderId="65" applyNumberFormat="0" applyFont="1" applyFill="1" applyBorder="1" applyAlignment="1" applyProtection="0">
      <alignment vertical="bottom"/>
    </xf>
    <xf numFmtId="49" fontId="14" fillId="2" borderId="5" applyNumberFormat="1" applyFont="1" applyFill="1" applyBorder="1" applyAlignment="1" applyProtection="0">
      <alignment vertical="bottom"/>
    </xf>
    <xf numFmtId="49" fontId="0" fillId="2" borderId="5" applyNumberFormat="1" applyFont="1" applyFill="1" applyBorder="1" applyAlignment="1" applyProtection="0">
      <alignment horizontal="left" vertical="bottom" wrapText="1"/>
    </xf>
    <xf numFmtId="0" fontId="0" fillId="2" borderId="5" applyNumberFormat="0" applyFont="1" applyFill="1" applyBorder="1" applyAlignment="1" applyProtection="0">
      <alignment horizontal="left" vertical="bottom" wrapText="1"/>
    </xf>
    <xf numFmtId="0" fontId="33" fillId="2" borderId="88" applyNumberFormat="0" applyFont="1" applyFill="1" applyBorder="1" applyAlignment="1" applyProtection="0">
      <alignment horizontal="right" vertical="bottom"/>
    </xf>
    <xf numFmtId="49" fontId="29" fillId="30" borderId="41" applyNumberFormat="1" applyFont="1" applyFill="1" applyBorder="1" applyAlignment="1" applyProtection="0">
      <alignment vertical="bottom"/>
    </xf>
    <xf numFmtId="0" fontId="9" fillId="2" borderId="88" applyNumberFormat="0" applyFont="1" applyFill="1" applyBorder="1" applyAlignment="1" applyProtection="0">
      <alignment vertical="bottom"/>
    </xf>
    <xf numFmtId="49" fontId="29" fillId="14" borderId="41" applyNumberFormat="1" applyFont="1" applyFill="1" applyBorder="1" applyAlignment="1" applyProtection="0">
      <alignment vertical="bottom"/>
    </xf>
    <xf numFmtId="0" fontId="9" fillId="2" borderId="11" applyNumberFormat="0" applyFont="1" applyFill="1" applyBorder="1" applyAlignment="1" applyProtection="0">
      <alignment vertical="bottom"/>
    </xf>
    <xf numFmtId="0" fontId="29" fillId="2" borderId="19" applyNumberFormat="0" applyFont="1" applyFill="1" applyBorder="1" applyAlignment="1" applyProtection="0">
      <alignment vertical="bottom"/>
    </xf>
    <xf numFmtId="0" fontId="9" fillId="2" borderId="19" applyNumberFormat="0" applyFont="1" applyFill="1" applyBorder="1" applyAlignment="1" applyProtection="0">
      <alignment vertical="bottom"/>
    </xf>
    <xf numFmtId="49" fontId="29" fillId="2" borderId="19" applyNumberFormat="1" applyFont="1" applyFill="1" applyBorder="1" applyAlignment="1" applyProtection="0">
      <alignment vertical="bottom"/>
    </xf>
    <xf numFmtId="49" fontId="29" fillId="2" borderId="5" applyNumberFormat="1" applyFont="1" applyFill="1" applyBorder="1" applyAlignment="1" applyProtection="0">
      <alignment horizontal="center" vertical="bottom"/>
    </xf>
    <xf numFmtId="49" fontId="11" fillId="2" borderId="89" applyNumberFormat="1" applyFont="1" applyFill="1" applyBorder="1" applyAlignment="1" applyProtection="0">
      <alignment vertical="bottom"/>
    </xf>
    <xf numFmtId="0" fontId="9" fillId="2" borderId="69" applyNumberFormat="0" applyFont="1" applyFill="1" applyBorder="1" applyAlignment="1" applyProtection="0">
      <alignment vertical="bottom"/>
    </xf>
    <xf numFmtId="49" fontId="29" fillId="2" borderId="20" applyNumberFormat="1" applyFont="1" applyFill="1" applyBorder="1" applyAlignment="1" applyProtection="0">
      <alignment horizontal="center" vertical="center" wrapText="1"/>
    </xf>
    <xf numFmtId="0" fontId="9" fillId="2" borderId="24" applyNumberFormat="0" applyFont="1" applyFill="1" applyBorder="1" applyAlignment="1" applyProtection="0">
      <alignment vertical="bottom"/>
    </xf>
    <xf numFmtId="0" fontId="29" fillId="2" borderId="19" applyNumberFormat="0" applyFont="1" applyFill="1" applyBorder="1" applyAlignment="1" applyProtection="0">
      <alignment horizontal="center" vertical="bottom"/>
    </xf>
    <xf numFmtId="0" fontId="9" fillId="2" borderId="90" applyNumberFormat="0" applyFont="1" applyFill="1" applyBorder="1" applyAlignment="1" applyProtection="0">
      <alignment vertical="bottom"/>
    </xf>
    <xf numFmtId="49" fontId="23" fillId="3" borderId="21" applyNumberFormat="1" applyFont="1" applyFill="1" applyBorder="1" applyAlignment="1" applyProtection="0">
      <alignment horizontal="center" vertical="center" wrapText="1"/>
    </xf>
    <xf numFmtId="49" fontId="23" fillId="3" borderId="86" applyNumberFormat="1" applyFont="1" applyFill="1" applyBorder="1" applyAlignment="1" applyProtection="0">
      <alignment horizontal="center" vertical="center" wrapText="1"/>
    </xf>
    <xf numFmtId="0" fontId="23" fillId="3" borderId="86" applyNumberFormat="0" applyFont="1" applyFill="1" applyBorder="1" applyAlignment="1" applyProtection="0">
      <alignment horizontal="center" vertical="center" wrapText="1"/>
    </xf>
    <xf numFmtId="49" fontId="23" fillId="3" borderId="87" applyNumberFormat="1" applyFont="1" applyFill="1" applyBorder="1" applyAlignment="1" applyProtection="0">
      <alignment horizontal="center" vertical="center" wrapText="1"/>
    </xf>
    <xf numFmtId="49" fontId="23" fillId="3" borderId="91" applyNumberFormat="1" applyFont="1" applyFill="1" applyBorder="1" applyAlignment="1" applyProtection="0">
      <alignment vertical="bottom"/>
    </xf>
    <xf numFmtId="49" fontId="15" fillId="3" borderId="92" applyNumberFormat="1" applyFont="1" applyFill="1" applyBorder="1" applyAlignment="1" applyProtection="0">
      <alignment horizontal="left" vertical="bottom"/>
    </xf>
    <xf numFmtId="49" fontId="23" fillId="3" borderId="20" applyNumberFormat="1" applyFont="1" applyFill="1" applyBorder="1" applyAlignment="1" applyProtection="0">
      <alignment vertical="bottom"/>
    </xf>
    <xf numFmtId="0" fontId="23" fillId="3" borderId="20" applyNumberFormat="0" applyFont="1" applyFill="1" applyBorder="1" applyAlignment="1" applyProtection="0">
      <alignment vertical="bottom"/>
    </xf>
    <xf numFmtId="62" fontId="9" fillId="3" borderId="20" applyNumberFormat="1" applyFont="1" applyFill="1" applyBorder="1" applyAlignment="1" applyProtection="0">
      <alignment horizontal="center" vertical="bottom"/>
    </xf>
    <xf numFmtId="0" fontId="23" fillId="3" borderId="91" applyNumberFormat="0" applyFont="1" applyFill="1" applyBorder="1" applyAlignment="1" applyProtection="0">
      <alignment vertical="bottom"/>
    </xf>
    <xf numFmtId="0" fontId="14" fillId="2" borderId="93" applyNumberFormat="0" applyFont="1" applyFill="1" applyBorder="1" applyAlignment="1" applyProtection="0">
      <alignment vertical="bottom"/>
    </xf>
    <xf numFmtId="49" fontId="0" fillId="2" borderId="92" applyNumberFormat="1" applyFont="1" applyFill="1" applyBorder="1" applyAlignment="1" applyProtection="0">
      <alignment horizontal="left" vertical="bottom"/>
    </xf>
    <xf numFmtId="49" fontId="9" fillId="2" borderId="20" applyNumberFormat="1" applyFont="1" applyFill="1" applyBorder="1" applyAlignment="1" applyProtection="0">
      <alignment vertical="bottom"/>
    </xf>
    <xf numFmtId="0" fontId="9" fillId="2" borderId="20" applyNumberFormat="1" applyFont="1" applyFill="1" applyBorder="1" applyAlignment="1" applyProtection="0">
      <alignment horizontal="center" vertical="bottom"/>
    </xf>
    <xf numFmtId="0" fontId="9" fillId="2" borderId="20" applyNumberFormat="1" applyFont="1" applyFill="1" applyBorder="1" applyAlignment="1" applyProtection="0">
      <alignment vertical="bottom"/>
    </xf>
    <xf numFmtId="49" fontId="9" fillId="2" borderId="20" applyNumberFormat="1" applyFont="1" applyFill="1" applyBorder="1" applyAlignment="1" applyProtection="0">
      <alignment horizontal="center" vertical="bottom"/>
    </xf>
    <xf numFmtId="59" fontId="9" fillId="2" borderId="20" applyNumberFormat="1" applyFont="1" applyFill="1" applyBorder="1" applyAlignment="1" applyProtection="0">
      <alignment horizontal="center" vertical="bottom"/>
    </xf>
    <xf numFmtId="1" fontId="9" fillId="2" borderId="20" applyNumberFormat="1" applyFont="1" applyFill="1" applyBorder="1" applyAlignment="1" applyProtection="0">
      <alignment horizontal="center" vertical="bottom"/>
    </xf>
    <xf numFmtId="63" fontId="22" fillId="4" borderId="20" applyNumberFormat="1" applyFont="1" applyFill="1" applyBorder="1" applyAlignment="1" applyProtection="0">
      <alignment horizontal="center" vertical="bottom"/>
    </xf>
    <xf numFmtId="63" fontId="22" fillId="5" borderId="20" applyNumberFormat="1" applyFont="1" applyFill="1" applyBorder="1" applyAlignment="1" applyProtection="0">
      <alignment horizontal="center" vertical="bottom"/>
    </xf>
    <xf numFmtId="63" fontId="9" fillId="6" borderId="20" applyNumberFormat="1" applyFont="1" applyFill="1" applyBorder="1" applyAlignment="1" applyProtection="0">
      <alignment horizontal="center" vertical="bottom"/>
    </xf>
    <xf numFmtId="63" fontId="22" fillId="7" borderId="20" applyNumberFormat="1" applyFont="1" applyFill="1" applyBorder="1" applyAlignment="1" applyProtection="0">
      <alignment horizontal="center" vertical="bottom"/>
    </xf>
    <xf numFmtId="63" fontId="22" fillId="8" borderId="20" applyNumberFormat="1" applyFont="1" applyFill="1" applyBorder="1" applyAlignment="1" applyProtection="0">
      <alignment horizontal="center" vertical="bottom"/>
    </xf>
    <xf numFmtId="63" fontId="22" fillId="9" borderId="20" applyNumberFormat="1" applyFont="1" applyFill="1" applyBorder="1" applyAlignment="1" applyProtection="0">
      <alignment horizontal="center" vertical="bottom"/>
    </xf>
    <xf numFmtId="63" fontId="22" fillId="10" borderId="20" applyNumberFormat="1" applyFont="1" applyFill="1" applyBorder="1" applyAlignment="1" applyProtection="0">
      <alignment horizontal="center" vertical="bottom"/>
    </xf>
    <xf numFmtId="63" fontId="22" fillId="3" borderId="20" applyNumberFormat="1" applyFont="1" applyFill="1" applyBorder="1" applyAlignment="1" applyProtection="0">
      <alignment horizontal="center" vertical="bottom"/>
    </xf>
    <xf numFmtId="63" fontId="9" fillId="2" borderId="20" applyNumberFormat="1" applyFont="1" applyFill="1" applyBorder="1" applyAlignment="1" applyProtection="0">
      <alignment horizontal="center" vertical="bottom"/>
    </xf>
    <xf numFmtId="64" fontId="9" fillId="2" borderId="20" applyNumberFormat="1" applyFont="1" applyFill="1" applyBorder="1" applyAlignment="1" applyProtection="0">
      <alignment vertical="bottom"/>
    </xf>
    <xf numFmtId="2" fontId="9" fillId="2" borderId="20" applyNumberFormat="1" applyFont="1" applyFill="1" applyBorder="1" applyAlignment="1" applyProtection="0">
      <alignment horizontal="center" vertical="bottom"/>
    </xf>
    <xf numFmtId="2" fontId="8" fillId="2" borderId="91" applyNumberFormat="1" applyFont="1" applyFill="1" applyBorder="1" applyAlignment="1" applyProtection="0">
      <alignment horizontal="center" vertical="bottom"/>
    </xf>
    <xf numFmtId="0" fontId="14" fillId="2" borderId="88" applyNumberFormat="0" applyFont="1" applyFill="1" applyBorder="1" applyAlignment="1" applyProtection="0">
      <alignment vertical="bottom"/>
    </xf>
    <xf numFmtId="0" fontId="9" fillId="2" borderId="20" applyNumberFormat="0" applyFont="1" applyFill="1" applyBorder="1" applyAlignment="1" applyProtection="0">
      <alignment vertical="bottom"/>
    </xf>
    <xf numFmtId="0" fontId="13" fillId="2" borderId="88" applyNumberFormat="0" applyFont="1" applyFill="1" applyBorder="1" applyAlignment="1" applyProtection="0">
      <alignment vertical="bottom"/>
    </xf>
    <xf numFmtId="0" fontId="9" fillId="2" borderId="92" applyNumberFormat="0" applyFont="1" applyFill="1" applyBorder="1" applyAlignment="1" applyProtection="0">
      <alignment horizontal="left" vertical="bottom"/>
    </xf>
    <xf numFmtId="0" fontId="9" fillId="2" borderId="20" applyNumberFormat="0" applyFont="1" applyFill="1" applyBorder="1" applyAlignment="1" applyProtection="0">
      <alignment horizontal="center" vertical="bottom"/>
    </xf>
    <xf numFmtId="49" fontId="13" fillId="2" borderId="88" applyNumberFormat="1" applyFont="1" applyFill="1" applyBorder="1" applyAlignment="1" applyProtection="0">
      <alignment vertical="bottom"/>
    </xf>
    <xf numFmtId="49" fontId="0" fillId="14" borderId="92" applyNumberFormat="1" applyFont="1" applyFill="1" applyBorder="1" applyAlignment="1" applyProtection="0">
      <alignment horizontal="left" vertical="bottom"/>
    </xf>
    <xf numFmtId="49" fontId="9" fillId="14" borderId="20" applyNumberFormat="1" applyFont="1" applyFill="1" applyBorder="1" applyAlignment="1" applyProtection="0">
      <alignment vertical="bottom"/>
    </xf>
    <xf numFmtId="0" fontId="9" fillId="14" borderId="20" applyNumberFormat="1" applyFont="1" applyFill="1" applyBorder="1" applyAlignment="1" applyProtection="0">
      <alignment horizontal="center" vertical="bottom"/>
    </xf>
    <xf numFmtId="0" fontId="9" fillId="14" borderId="20" applyNumberFormat="0" applyFont="1" applyFill="1" applyBorder="1" applyAlignment="1" applyProtection="0">
      <alignment vertical="bottom"/>
    </xf>
    <xf numFmtId="49" fontId="9" fillId="14" borderId="20" applyNumberFormat="1" applyFont="1" applyFill="1" applyBorder="1" applyAlignment="1" applyProtection="0">
      <alignment horizontal="center" vertical="bottom"/>
    </xf>
    <xf numFmtId="49" fontId="0" fillId="30" borderId="92" applyNumberFormat="1" applyFont="1" applyFill="1" applyBorder="1" applyAlignment="1" applyProtection="0">
      <alignment horizontal="left" vertical="bottom"/>
    </xf>
    <xf numFmtId="49" fontId="9" fillId="30" borderId="20" applyNumberFormat="1" applyFont="1" applyFill="1" applyBorder="1" applyAlignment="1" applyProtection="0">
      <alignment vertical="bottom"/>
    </xf>
    <xf numFmtId="0" fontId="9" fillId="30" borderId="20" applyNumberFormat="1" applyFont="1" applyFill="1" applyBorder="1" applyAlignment="1" applyProtection="0">
      <alignment horizontal="center" vertical="bottom"/>
    </xf>
    <xf numFmtId="0" fontId="9" fillId="30" borderId="20" applyNumberFormat="0" applyFont="1" applyFill="1" applyBorder="1" applyAlignment="1" applyProtection="0">
      <alignment vertical="bottom"/>
    </xf>
    <xf numFmtId="49" fontId="9" fillId="30" borderId="20" applyNumberFormat="1" applyFont="1" applyFill="1" applyBorder="1" applyAlignment="1" applyProtection="0">
      <alignment horizontal="center" vertical="bottom"/>
    </xf>
    <xf numFmtId="49" fontId="14" fillId="2" borderId="88" applyNumberFormat="1" applyFont="1" applyFill="1" applyBorder="1" applyAlignment="1" applyProtection="0">
      <alignment vertical="bottom"/>
    </xf>
    <xf numFmtId="49" fontId="9" fillId="2" borderId="92" applyNumberFormat="1" applyFont="1" applyFill="1" applyBorder="1" applyAlignment="1" applyProtection="0">
      <alignment horizontal="left" vertical="bottom"/>
    </xf>
    <xf numFmtId="0" fontId="9" fillId="14" borderId="20" applyNumberFormat="1" applyFont="1" applyFill="1" applyBorder="1" applyAlignment="1" applyProtection="0">
      <alignment vertical="bottom"/>
    </xf>
    <xf numFmtId="0" fontId="9" fillId="30" borderId="20" applyNumberFormat="1" applyFont="1" applyFill="1" applyBorder="1" applyAlignment="1" applyProtection="0">
      <alignment vertical="bottom"/>
    </xf>
    <xf numFmtId="0" fontId="0" fillId="2" borderId="92" applyNumberFormat="0" applyFont="1" applyFill="1" applyBorder="1" applyAlignment="1" applyProtection="0">
      <alignment horizontal="left" vertical="bottom"/>
    </xf>
    <xf numFmtId="49" fontId="23" fillId="3" borderId="67" applyNumberFormat="1" applyFont="1" applyFill="1" applyBorder="1" applyAlignment="1" applyProtection="0">
      <alignment vertical="bottom"/>
    </xf>
    <xf numFmtId="59" fontId="23" fillId="3" borderId="20" applyNumberFormat="1" applyFont="1" applyFill="1" applyBorder="1" applyAlignment="1" applyProtection="0">
      <alignment vertical="bottom"/>
    </xf>
    <xf numFmtId="0" fontId="23" fillId="3" borderId="20" applyNumberFormat="1" applyFont="1" applyFill="1" applyBorder="1" applyAlignment="1" applyProtection="0">
      <alignment vertical="bottom"/>
    </xf>
    <xf numFmtId="49" fontId="13" fillId="2" borderId="94" applyNumberFormat="1" applyFont="1" applyFill="1" applyBorder="1" applyAlignment="1" applyProtection="0">
      <alignment vertical="bottom"/>
    </xf>
    <xf numFmtId="0" fontId="14" fillId="2" borderId="94" applyNumberFormat="0" applyFont="1" applyFill="1" applyBorder="1" applyAlignment="1" applyProtection="0">
      <alignment vertical="bottom"/>
    </xf>
    <xf numFmtId="0" fontId="13" fillId="2" borderId="93" applyNumberFormat="0" applyFont="1" applyFill="1" applyBorder="1" applyAlignment="1" applyProtection="0">
      <alignment vertical="bottom"/>
    </xf>
    <xf numFmtId="0" fontId="13" fillId="2" borderId="94" applyNumberFormat="0" applyFont="1" applyFill="1" applyBorder="1" applyAlignment="1" applyProtection="0">
      <alignment vertical="bottom"/>
    </xf>
    <xf numFmtId="49" fontId="23" fillId="3" borderId="92" applyNumberFormat="1" applyFont="1" applyFill="1" applyBorder="1" applyAlignment="1" applyProtection="0">
      <alignment horizontal="left" vertical="bottom"/>
    </xf>
    <xf numFmtId="0" fontId="13" fillId="2" borderId="95" applyNumberFormat="0" applyFont="1" applyFill="1" applyBorder="1" applyAlignment="1" applyProtection="0">
      <alignment vertical="bottom"/>
    </xf>
    <xf numFmtId="49" fontId="13" fillId="2" borderId="95" applyNumberFormat="1" applyFont="1" applyFill="1" applyBorder="1" applyAlignment="1" applyProtection="0">
      <alignment vertical="bottom"/>
    </xf>
    <xf numFmtId="49" fontId="15" fillId="3" borderId="67" applyNumberFormat="1" applyFont="1" applyFill="1" applyBorder="1" applyAlignment="1" applyProtection="0">
      <alignment vertical="bottom"/>
    </xf>
    <xf numFmtId="49" fontId="17" fillId="3" borderId="92" applyNumberFormat="1" applyFont="1" applyFill="1" applyBorder="1" applyAlignment="1" applyProtection="0">
      <alignment horizontal="left" vertical="bottom"/>
    </xf>
    <xf numFmtId="0" fontId="23" fillId="3" borderId="20" applyNumberFormat="0" applyFont="1" applyFill="1" applyBorder="1" applyAlignment="1" applyProtection="0">
      <alignment horizontal="center" vertical="bottom"/>
    </xf>
    <xf numFmtId="62" fontId="23" fillId="3" borderId="20" applyNumberFormat="1" applyFont="1" applyFill="1" applyBorder="1" applyAlignment="1" applyProtection="0">
      <alignment horizontal="center" vertical="bottom"/>
    </xf>
    <xf numFmtId="62" fontId="9" fillId="2" borderId="20" applyNumberFormat="1" applyFont="1" applyFill="1" applyBorder="1" applyAlignment="1" applyProtection="0">
      <alignment horizontal="center" vertical="bottom"/>
    </xf>
    <xf numFmtId="1" fontId="23" fillId="3" borderId="20" applyNumberFormat="1" applyFont="1" applyFill="1" applyBorder="1" applyAlignment="1" applyProtection="0">
      <alignment horizontal="center" vertical="bottom"/>
    </xf>
    <xf numFmtId="49" fontId="17" fillId="3" borderId="20" applyNumberFormat="1" applyFont="1" applyFill="1" applyBorder="1" applyAlignment="1" applyProtection="0">
      <alignment vertical="bottom"/>
    </xf>
    <xf numFmtId="63" fontId="23" fillId="3" borderId="20" applyNumberFormat="1" applyFont="1" applyFill="1" applyBorder="1" applyAlignment="1" applyProtection="0">
      <alignment horizontal="center" vertical="bottom"/>
    </xf>
    <xf numFmtId="0" fontId="0" fillId="3" borderId="20" applyNumberFormat="0" applyFont="1" applyFill="1" applyBorder="1" applyAlignment="1" applyProtection="0">
      <alignment vertical="bottom"/>
    </xf>
    <xf numFmtId="64" fontId="23" fillId="3" borderId="20" applyNumberFormat="1" applyFont="1" applyFill="1" applyBorder="1" applyAlignment="1" applyProtection="0">
      <alignment vertical="bottom"/>
    </xf>
    <xf numFmtId="2" fontId="23" fillId="3" borderId="20" applyNumberFormat="1" applyFont="1" applyFill="1" applyBorder="1" applyAlignment="1" applyProtection="0">
      <alignment horizontal="center" vertical="bottom"/>
    </xf>
    <xf numFmtId="2" fontId="39" fillId="3" borderId="91" applyNumberFormat="1" applyFont="1" applyFill="1" applyBorder="1" applyAlignment="1" applyProtection="0">
      <alignment horizontal="center" vertical="bottom"/>
    </xf>
    <xf numFmtId="0" fontId="23" fillId="3" borderId="67" applyNumberFormat="0" applyFont="1" applyFill="1" applyBorder="1" applyAlignment="1" applyProtection="0">
      <alignment vertical="bottom"/>
    </xf>
    <xf numFmtId="0" fontId="17" fillId="3" borderId="92" applyNumberFormat="0" applyFont="1" applyFill="1" applyBorder="1" applyAlignment="1" applyProtection="0">
      <alignment horizontal="left" vertical="bottom"/>
    </xf>
    <xf numFmtId="49" fontId="23" fillId="32" borderId="20" applyNumberFormat="1" applyFont="1" applyFill="1" applyBorder="1" applyAlignment="1" applyProtection="0">
      <alignment horizontal="center" vertical="center" wrapText="1"/>
    </xf>
    <xf numFmtId="49" fontId="23" fillId="45" borderId="20" applyNumberFormat="1" applyFont="1" applyFill="1" applyBorder="1" applyAlignment="1" applyProtection="0">
      <alignment horizontal="center" vertical="center" wrapText="1"/>
    </xf>
    <xf numFmtId="49" fontId="23" fillId="53" borderId="20" applyNumberFormat="1" applyFont="1" applyFill="1" applyBorder="1" applyAlignment="1" applyProtection="0">
      <alignment horizontal="center" vertical="center" wrapText="1"/>
    </xf>
    <xf numFmtId="49" fontId="23" fillId="43" borderId="20" applyNumberFormat="1" applyFont="1" applyFill="1" applyBorder="1" applyAlignment="1" applyProtection="0">
      <alignment horizontal="center" vertical="center" wrapText="1"/>
    </xf>
    <xf numFmtId="49" fontId="23" fillId="54" borderId="20" applyNumberFormat="1" applyFont="1" applyFill="1" applyBorder="1" applyAlignment="1" applyProtection="0">
      <alignment horizontal="center" vertical="center" wrapText="1"/>
    </xf>
    <xf numFmtId="63" fontId="22" fillId="45" borderId="20" applyNumberFormat="1" applyFont="1" applyFill="1" applyBorder="1" applyAlignment="1" applyProtection="0">
      <alignment horizontal="center" vertical="bottom"/>
    </xf>
    <xf numFmtId="63" fontId="22" fillId="2" borderId="20" applyNumberFormat="1" applyFont="1" applyFill="1" applyBorder="1" applyAlignment="1" applyProtection="0">
      <alignment horizontal="center" vertical="bottom"/>
    </xf>
    <xf numFmtId="59" fontId="9" fillId="2" borderId="38" applyNumberFormat="1" applyFont="1" applyFill="1" applyBorder="1" applyAlignment="1" applyProtection="0">
      <alignment horizontal="center" vertical="bottom"/>
    </xf>
    <xf numFmtId="1" fontId="9" fillId="2" borderId="38" applyNumberFormat="1" applyFont="1" applyFill="1" applyBorder="1" applyAlignment="1" applyProtection="0">
      <alignment horizontal="center" vertical="bottom"/>
    </xf>
    <xf numFmtId="64" fontId="9" fillId="2" borderId="38" applyNumberFormat="1" applyFont="1" applyFill="1" applyBorder="1" applyAlignment="1" applyProtection="0">
      <alignment vertical="bottom"/>
    </xf>
    <xf numFmtId="2" fontId="9" fillId="2" borderId="38" applyNumberFormat="1" applyFont="1" applyFill="1" applyBorder="1" applyAlignment="1" applyProtection="0">
      <alignment horizontal="center" vertical="bottom"/>
    </xf>
    <xf numFmtId="2" fontId="8" fillId="2" borderId="96" applyNumberFormat="1" applyFont="1" applyFill="1" applyBorder="1" applyAlignment="1" applyProtection="0">
      <alignment horizontal="center" vertical="bottom"/>
    </xf>
    <xf numFmtId="0" fontId="15" fillId="2" borderId="97" applyNumberFormat="0" applyFont="1" applyFill="1" applyBorder="1" applyAlignment="1" applyProtection="0">
      <alignment vertical="bottom"/>
    </xf>
    <xf numFmtId="49" fontId="29" fillId="2" borderId="98" applyNumberFormat="1" applyFont="1" applyFill="1" applyBorder="1" applyAlignment="1" applyProtection="0">
      <alignment horizontal="center" vertical="bottom"/>
    </xf>
    <xf numFmtId="62" fontId="29" fillId="2" borderId="20" applyNumberFormat="1" applyFont="1" applyFill="1" applyBorder="1" applyAlignment="1" applyProtection="0">
      <alignment horizontal="center" vertical="bottom"/>
    </xf>
    <xf numFmtId="1" fontId="29" fillId="2" borderId="98" applyNumberFormat="1" applyFont="1" applyFill="1" applyBorder="1" applyAlignment="1" applyProtection="0">
      <alignment horizontal="center" vertical="bottom"/>
    </xf>
    <xf numFmtId="62" fontId="22" fillId="2" borderId="20" applyNumberFormat="1" applyFont="1" applyFill="1" applyBorder="1" applyAlignment="1" applyProtection="0">
      <alignment horizontal="center" vertical="bottom"/>
    </xf>
    <xf numFmtId="1" fontId="9" fillId="2" borderId="99" applyNumberFormat="1" applyFont="1" applyFill="1" applyBorder="1" applyAlignment="1" applyProtection="0">
      <alignment horizontal="center" vertical="bottom"/>
    </xf>
    <xf numFmtId="64" fontId="9" fillId="2" borderId="98" applyNumberFormat="1" applyFont="1" applyFill="1" applyBorder="1" applyAlignment="1" applyProtection="0">
      <alignment vertical="bottom"/>
    </xf>
    <xf numFmtId="49" fontId="29" fillId="52" borderId="99" applyNumberFormat="1" applyFont="1" applyFill="1" applyBorder="1" applyAlignment="1" applyProtection="0">
      <alignment horizontal="center" vertical="center" wrapText="1"/>
    </xf>
    <xf numFmtId="2" fontId="35" fillId="52" borderId="98" applyNumberFormat="1" applyFont="1" applyFill="1" applyBorder="1" applyAlignment="1" applyProtection="0">
      <alignment horizontal="center" vertical="center" wrapText="1"/>
    </xf>
    <xf numFmtId="49" fontId="23" fillId="3" borderId="100" applyNumberFormat="1" applyFont="1" applyFill="1" applyBorder="1" applyAlignment="1" applyProtection="0">
      <alignment horizontal="center" vertical="bottom"/>
    </xf>
    <xf numFmtId="1" fontId="22" fillId="3" borderId="100" applyNumberFormat="1" applyFont="1" applyFill="1" applyBorder="1" applyAlignment="1" applyProtection="0">
      <alignment horizontal="center" vertical="bottom"/>
    </xf>
    <xf numFmtId="62" fontId="22" fillId="3" borderId="100" applyNumberFormat="1" applyFont="1" applyFill="1" applyBorder="1" applyAlignment="1" applyProtection="0">
      <alignment horizontal="center" vertical="bottom"/>
    </xf>
    <xf numFmtId="63" fontId="22" fillId="3" borderId="100" applyNumberFormat="1" applyFont="1" applyFill="1" applyBorder="1" applyAlignment="1" applyProtection="0">
      <alignment horizontal="center" vertical="bottom"/>
    </xf>
    <xf numFmtId="64" fontId="9" fillId="3" borderId="75" applyNumberFormat="1" applyFont="1" applyFill="1" applyBorder="1" applyAlignment="1" applyProtection="0">
      <alignment vertical="bottom"/>
    </xf>
    <xf numFmtId="0" fontId="0" fillId="2" borderId="20" applyNumberFormat="0" applyFont="1" applyFill="1" applyBorder="1" applyAlignment="1" applyProtection="0">
      <alignment vertical="bottom"/>
    </xf>
    <xf numFmtId="2" fontId="0" fillId="2" borderId="101" applyNumberFormat="1" applyFont="1" applyFill="1" applyBorder="1" applyAlignment="1" applyProtection="0">
      <alignment vertical="bottom"/>
    </xf>
    <xf numFmtId="0" fontId="0" fillId="2" borderId="61" applyNumberFormat="0" applyFont="1" applyFill="1" applyBorder="1" applyAlignment="1" applyProtection="0">
      <alignment vertical="bottom"/>
    </xf>
    <xf numFmtId="49" fontId="40" fillId="2" borderId="12" applyNumberFormat="1" applyFont="1" applyFill="1" applyBorder="1" applyAlignment="1" applyProtection="0">
      <alignment horizontal="right" vertical="bottom"/>
    </xf>
    <xf numFmtId="0" fontId="0" fillId="2" borderId="49" applyNumberFormat="0" applyFont="1" applyFill="1" applyBorder="1" applyAlignment="1" applyProtection="0">
      <alignment vertical="bottom"/>
    </xf>
    <xf numFmtId="1" fontId="29" fillId="2" borderId="49" applyNumberFormat="1" applyFont="1" applyFill="1" applyBorder="1" applyAlignment="1" applyProtection="0">
      <alignment horizontal="center" vertical="bottom"/>
    </xf>
    <xf numFmtId="64" fontId="29" fillId="2" borderId="13" applyNumberFormat="1" applyFont="1" applyFill="1" applyBorder="1" applyAlignment="1" applyProtection="0">
      <alignment vertical="bottom"/>
    </xf>
    <xf numFmtId="0" fontId="0" fillId="2" borderId="102" applyNumberFormat="0" applyFont="1" applyFill="1" applyBorder="1" applyAlignment="1" applyProtection="0">
      <alignment vertical="bottom"/>
    </xf>
    <xf numFmtId="49" fontId="14" fillId="2" borderId="44" applyNumberFormat="1" applyFont="1" applyFill="1" applyBorder="1" applyAlignment="1" applyProtection="0">
      <alignment horizontal="center" vertical="center"/>
    </xf>
    <xf numFmtId="49" fontId="41" fillId="3" borderId="17" applyNumberFormat="1" applyFont="1" applyFill="1" applyBorder="1" applyAlignment="1" applyProtection="0">
      <alignment horizontal="right" vertical="center" wrapText="1"/>
    </xf>
    <xf numFmtId="0" fontId="41" fillId="3" borderId="17" applyNumberFormat="0" applyFont="1" applyFill="1" applyBorder="1" applyAlignment="1" applyProtection="0">
      <alignment horizontal="right" vertical="center" wrapText="1"/>
    </xf>
    <xf numFmtId="0" fontId="23" fillId="3" borderId="17" applyNumberFormat="0" applyFont="1" applyFill="1" applyBorder="1" applyAlignment="1" applyProtection="0">
      <alignment horizontal="center" vertical="center" wrapText="1"/>
    </xf>
    <xf numFmtId="64" fontId="23" fillId="3" borderId="17" applyNumberFormat="1" applyFont="1" applyFill="1" applyBorder="1" applyAlignment="1" applyProtection="0">
      <alignment horizontal="center" vertical="center" wrapText="1"/>
    </xf>
    <xf numFmtId="2" fontId="14" fillId="2" borderId="14" applyNumberFormat="1" applyFont="1" applyFill="1" applyBorder="1" applyAlignment="1" applyProtection="0">
      <alignment horizontal="center" vertical="center"/>
    </xf>
    <xf numFmtId="63" fontId="0" fillId="2" borderId="4" applyNumberFormat="1" applyFont="1" applyFill="1" applyBorder="1" applyAlignment="1" applyProtection="0">
      <alignment vertical="bottom"/>
    </xf>
    <xf numFmtId="65" fontId="0" fillId="2" borderId="5" applyNumberFormat="1" applyFont="1" applyFill="1" applyBorder="1" applyAlignment="1" applyProtection="0">
      <alignment vertical="bottom"/>
    </xf>
    <xf numFmtId="49" fontId="23" fillId="3" borderId="5" applyNumberFormat="1" applyFont="1" applyFill="1" applyBorder="1" applyAlignment="1" applyProtection="0">
      <alignment horizontal="right" vertical="center" wrapText="1"/>
    </xf>
    <xf numFmtId="0" fontId="23" fillId="3" borderId="5" applyNumberFormat="0" applyFont="1" applyFill="1" applyBorder="1" applyAlignment="1" applyProtection="0">
      <alignment horizontal="right" vertical="center" wrapText="1"/>
    </xf>
    <xf numFmtId="9" fontId="23" fillId="3" borderId="5" applyNumberFormat="1" applyFont="1" applyFill="1" applyBorder="1" applyAlignment="1" applyProtection="0">
      <alignment horizontal="center" vertical="center" wrapText="1"/>
    </xf>
    <xf numFmtId="64" fontId="23" fillId="3" borderId="5" applyNumberFormat="1" applyFont="1" applyFill="1" applyBorder="1" applyAlignment="1" applyProtection="0">
      <alignment horizontal="center" vertical="center" wrapText="1"/>
    </xf>
    <xf numFmtId="49" fontId="41" fillId="3" borderId="5" applyNumberFormat="1" applyFont="1" applyFill="1" applyBorder="1" applyAlignment="1" applyProtection="0">
      <alignment horizontal="right" vertical="center" wrapText="1"/>
    </xf>
    <xf numFmtId="0" fontId="41" fillId="3" borderId="5" applyNumberFormat="0" applyFont="1" applyFill="1" applyBorder="1" applyAlignment="1" applyProtection="0">
      <alignment horizontal="right" vertical="center" wrapText="1"/>
    </xf>
    <xf numFmtId="0" fontId="23" fillId="3" borderId="5" applyNumberFormat="0" applyFont="1" applyFill="1" applyBorder="1" applyAlignment="1" applyProtection="0">
      <alignment horizontal="center" vertical="center" wrapText="1"/>
    </xf>
    <xf numFmtId="59" fontId="23" fillId="3" borderId="5" applyNumberFormat="1" applyFont="1" applyFill="1" applyBorder="1" applyAlignment="1" applyProtection="0">
      <alignment horizontal="center" vertical="center" wrapText="1"/>
    </xf>
    <xf numFmtId="0" fontId="9" fillId="3" borderId="5" applyNumberFormat="0" applyFont="1" applyFill="1" applyBorder="1" applyAlignment="1" applyProtection="0">
      <alignment vertical="bottom"/>
    </xf>
    <xf numFmtId="49" fontId="39" fillId="3" borderId="5" applyNumberFormat="1" applyFont="1" applyFill="1" applyBorder="1" applyAlignment="1" applyProtection="0">
      <alignment horizontal="right" vertical="center" wrapText="1"/>
    </xf>
    <xf numFmtId="0" fontId="39" fillId="3" borderId="5" applyNumberFormat="0" applyFont="1" applyFill="1" applyBorder="1" applyAlignment="1" applyProtection="0">
      <alignment horizontal="right" vertical="center" wrapText="1"/>
    </xf>
    <xf numFmtId="0" fontId="29" fillId="3" borderId="5" applyNumberFormat="0" applyFont="1" applyFill="1" applyBorder="1" applyAlignment="1" applyProtection="0">
      <alignment horizontal="center" vertical="center" wrapText="1"/>
    </xf>
    <xf numFmtId="59" fontId="23" fillId="3" borderId="5" applyNumberFormat="1" applyFont="1" applyFill="1" applyBorder="1" applyAlignment="1" applyProtection="0">
      <alignment horizontal="center" vertical="bottom"/>
    </xf>
    <xf numFmtId="64" fontId="29" fillId="2" borderId="8" applyNumberFormat="1" applyFont="1" applyFill="1" applyBorder="1" applyAlignment="1" applyProtection="0">
      <alignment horizontal="center" vertical="bottom"/>
    </xf>
    <xf numFmtId="63" fontId="0" fillId="2" borderId="5" applyNumberFormat="1" applyFont="1" applyFill="1" applyBorder="1" applyAlignment="1" applyProtection="0">
      <alignment vertical="bottom"/>
    </xf>
    <xf numFmtId="59" fontId="23" fillId="3" borderId="5" applyNumberFormat="1" applyFont="1" applyFill="1" applyBorder="1" applyAlignment="1" applyProtection="0">
      <alignment horizontal="center" vertical="center"/>
    </xf>
    <xf numFmtId="10" fontId="23" fillId="3" borderId="5" applyNumberFormat="1" applyFont="1" applyFill="1" applyBorder="1" applyAlignment="1" applyProtection="0">
      <alignment horizontal="center" vertical="center" wrapText="1"/>
    </xf>
    <xf numFmtId="49" fontId="39" fillId="3" borderId="5" applyNumberFormat="1" applyFont="1" applyFill="1" applyBorder="1" applyAlignment="1" applyProtection="0">
      <alignment horizontal="right" vertical="bottom"/>
    </xf>
    <xf numFmtId="0" fontId="39" fillId="3" borderId="5" applyNumberFormat="0" applyFont="1" applyFill="1" applyBorder="1" applyAlignment="1" applyProtection="0">
      <alignment horizontal="right" vertical="bottom"/>
    </xf>
    <xf numFmtId="64" fontId="23" fillId="2" borderId="8" applyNumberFormat="1" applyFont="1" applyFill="1" applyBorder="1" applyAlignment="1" applyProtection="0">
      <alignment horizontal="center" vertical="bottom"/>
    </xf>
    <xf numFmtId="0" fontId="0" fillId="2" borderId="15" applyNumberFormat="0" applyFont="1" applyFill="1" applyBorder="1" applyAlignment="1" applyProtection="0">
      <alignment vertical="bottom"/>
    </xf>
    <xf numFmtId="49" fontId="29" fillId="52" borderId="78" applyNumberFormat="1" applyFont="1" applyFill="1" applyBorder="1" applyAlignment="1" applyProtection="0">
      <alignment horizontal="center" vertical="center" wrapText="1"/>
    </xf>
    <xf numFmtId="59" fontId="35" fillId="52" borderId="81" applyNumberFormat="1" applyFont="1" applyFill="1" applyBorder="1" applyAlignment="1" applyProtection="0">
      <alignment horizontal="center" vertical="center" wrapText="1"/>
    </xf>
    <xf numFmtId="49" fontId="41" fillId="3" borderId="5" applyNumberFormat="1" applyFont="1" applyFill="1" applyBorder="1" applyAlignment="1" applyProtection="0">
      <alignment horizontal="right" vertical="bottom"/>
    </xf>
    <xf numFmtId="0" fontId="41" fillId="3" borderId="5" applyNumberFormat="0" applyFont="1" applyFill="1" applyBorder="1" applyAlignment="1" applyProtection="0">
      <alignment horizontal="right" vertical="bottom"/>
    </xf>
    <xf numFmtId="49" fontId="29" fillId="52" borderId="103" applyNumberFormat="1" applyFont="1" applyFill="1" applyBorder="1" applyAlignment="1" applyProtection="0">
      <alignment horizontal="center" vertical="center" wrapText="1"/>
    </xf>
    <xf numFmtId="1" fontId="35" fillId="52" borderId="104" applyNumberFormat="1" applyFont="1" applyFill="1" applyBorder="1" applyAlignment="1" applyProtection="0">
      <alignment horizontal="center" vertical="center" wrapText="1"/>
    </xf>
    <xf numFmtId="49" fontId="29" fillId="52" borderId="92" applyNumberFormat="1" applyFont="1" applyFill="1" applyBorder="1" applyAlignment="1" applyProtection="0">
      <alignment horizontal="center" vertical="center" wrapText="1"/>
    </xf>
    <xf numFmtId="1" fontId="35" fillId="52" borderId="91" applyNumberFormat="1" applyFont="1" applyFill="1" applyBorder="1" applyAlignment="1" applyProtection="0">
      <alignment horizontal="center" vertical="center" wrapText="1"/>
    </xf>
    <xf numFmtId="2" fontId="14" fillId="2" borderId="48" applyNumberFormat="1" applyFont="1" applyFill="1" applyBorder="1" applyAlignment="1" applyProtection="0">
      <alignment horizontal="center" vertical="center"/>
    </xf>
    <xf numFmtId="49" fontId="29" fillId="52" borderId="105" applyNumberFormat="1" applyFont="1" applyFill="1" applyBorder="1" applyAlignment="1" applyProtection="0">
      <alignment horizontal="center" vertical="center" wrapText="1"/>
    </xf>
    <xf numFmtId="2" fontId="35" fillId="52" borderId="96" applyNumberFormat="1" applyFont="1" applyFill="1" applyBorder="1" applyAlignment="1" applyProtection="0">
      <alignment horizontal="center" vertical="center" wrapText="1"/>
    </xf>
    <xf numFmtId="2" fontId="0" fillId="2" borderId="49" applyNumberFormat="1" applyFont="1" applyFill="1" applyBorder="1" applyAlignment="1" applyProtection="0">
      <alignment vertical="bottom"/>
    </xf>
    <xf numFmtId="0" fontId="0" fillId="2" borderId="9" applyNumberFormat="0" applyFont="1" applyFill="1" applyBorder="1" applyAlignment="1" applyProtection="0">
      <alignment vertical="bottom"/>
    </xf>
    <xf numFmtId="64" fontId="0" fillId="2" borderId="8" applyNumberFormat="1" applyFont="1" applyFill="1" applyBorder="1" applyAlignment="1" applyProtection="0">
      <alignment vertical="bottom"/>
    </xf>
    <xf numFmtId="0" fontId="0" fillId="2" borderId="106" applyNumberFormat="0" applyFont="1" applyFill="1" applyBorder="1" applyAlignment="1" applyProtection="0">
      <alignment vertical="bottom"/>
    </xf>
    <xf numFmtId="0" fontId="0" applyNumberFormat="1" applyFont="1" applyFill="0" applyBorder="0" applyAlignment="1" applyProtection="0">
      <alignment vertical="bottom"/>
    </xf>
    <xf numFmtId="0" fontId="9" fillId="2" borderId="97" applyNumberFormat="0" applyFont="1" applyFill="1" applyBorder="1" applyAlignment="1" applyProtection="0">
      <alignment vertical="bottom"/>
    </xf>
    <xf numFmtId="49" fontId="15" fillId="3" borderId="88" applyNumberFormat="1" applyFont="1" applyFill="1" applyBorder="1" applyAlignment="1" applyProtection="0">
      <alignment vertical="bottom"/>
    </xf>
    <xf numFmtId="0" fontId="23" fillId="3" borderId="92" applyNumberFormat="0" applyFont="1" applyFill="1" applyBorder="1" applyAlignment="1" applyProtection="0">
      <alignment horizontal="left" vertical="bottom"/>
    </xf>
    <xf numFmtId="0" fontId="23" fillId="3" borderId="105" applyNumberFormat="0" applyFont="1" applyFill="1" applyBorder="1" applyAlignment="1" applyProtection="0">
      <alignment horizontal="left" vertical="bottom"/>
    </xf>
    <xf numFmtId="0" fontId="23" fillId="3" borderId="38" applyNumberFormat="1" applyFont="1" applyFill="1" applyBorder="1" applyAlignment="1" applyProtection="0">
      <alignment vertical="bottom"/>
    </xf>
    <xf numFmtId="0" fontId="23" fillId="3" borderId="38" applyNumberFormat="0" applyFont="1" applyFill="1" applyBorder="1" applyAlignment="1" applyProtection="0">
      <alignment vertical="bottom"/>
    </xf>
    <xf numFmtId="49" fontId="23" fillId="3" borderId="38" applyNumberFormat="1" applyFont="1" applyFill="1" applyBorder="1" applyAlignment="1" applyProtection="0">
      <alignment vertical="bottom"/>
    </xf>
    <xf numFmtId="59" fontId="23" fillId="3" borderId="38" applyNumberFormat="1" applyFont="1" applyFill="1" applyBorder="1" applyAlignment="1" applyProtection="0">
      <alignment vertical="bottom"/>
    </xf>
    <xf numFmtId="0" fontId="23" fillId="3" borderId="96" applyNumberFormat="0" applyFont="1" applyFill="1" applyBorder="1" applyAlignment="1" applyProtection="0">
      <alignment vertical="bottom"/>
    </xf>
    <xf numFmtId="49" fontId="0" fillId="14" borderId="103" applyNumberFormat="1" applyFont="1" applyFill="1" applyBorder="1" applyAlignment="1" applyProtection="0">
      <alignment horizontal="left" vertical="bottom"/>
    </xf>
    <xf numFmtId="49" fontId="9" fillId="14" borderId="98" applyNumberFormat="1" applyFont="1" applyFill="1" applyBorder="1" applyAlignment="1" applyProtection="0">
      <alignment vertical="bottom"/>
    </xf>
    <xf numFmtId="0" fontId="9" fillId="14" borderId="98" applyNumberFormat="1" applyFont="1" applyFill="1" applyBorder="1" applyAlignment="1" applyProtection="0">
      <alignment horizontal="center" vertical="bottom"/>
    </xf>
    <xf numFmtId="49" fontId="9" fillId="14" borderId="98" applyNumberFormat="1" applyFont="1" applyFill="1" applyBorder="1" applyAlignment="1" applyProtection="0">
      <alignment horizontal="center" vertical="bottom"/>
    </xf>
    <xf numFmtId="59" fontId="9" fillId="2" borderId="98" applyNumberFormat="1" applyFont="1" applyFill="1" applyBorder="1" applyAlignment="1" applyProtection="0">
      <alignment horizontal="center" vertical="bottom"/>
    </xf>
    <xf numFmtId="1" fontId="9" fillId="2" borderId="98" applyNumberFormat="1" applyFont="1" applyFill="1" applyBorder="1" applyAlignment="1" applyProtection="0">
      <alignment horizontal="center" vertical="bottom"/>
    </xf>
    <xf numFmtId="2" fontId="9" fillId="2" borderId="98" applyNumberFormat="1" applyFont="1" applyFill="1" applyBorder="1" applyAlignment="1" applyProtection="0">
      <alignment horizontal="center" vertical="bottom"/>
    </xf>
    <xf numFmtId="2" fontId="8" fillId="2" borderId="104" applyNumberFormat="1" applyFont="1" applyFill="1" applyBorder="1" applyAlignment="1" applyProtection="0">
      <alignment horizontal="center" vertical="bottom"/>
    </xf>
    <xf numFmtId="0" fontId="9" fillId="2" borderId="38" applyNumberFormat="0" applyFont="1" applyFill="1" applyBorder="1" applyAlignment="1" applyProtection="0">
      <alignment vertical="bottom"/>
    </xf>
    <xf numFmtId="49" fontId="0" fillId="14" borderId="105" applyNumberFormat="1" applyFont="1" applyFill="1" applyBorder="1" applyAlignment="1" applyProtection="0">
      <alignment horizontal="left" vertical="bottom"/>
    </xf>
    <xf numFmtId="49" fontId="9" fillId="14" borderId="38" applyNumberFormat="1" applyFont="1" applyFill="1" applyBorder="1" applyAlignment="1" applyProtection="0">
      <alignment vertical="bottom"/>
    </xf>
    <xf numFmtId="0" fontId="9" fillId="14" borderId="38" applyNumberFormat="1" applyFont="1" applyFill="1" applyBorder="1" applyAlignment="1" applyProtection="0">
      <alignment horizontal="center" vertical="bottom"/>
    </xf>
    <xf numFmtId="49" fontId="9" fillId="14" borderId="38" applyNumberFormat="1" applyFont="1" applyFill="1" applyBorder="1" applyAlignment="1" applyProtection="0">
      <alignment horizontal="center" vertical="bottom"/>
    </xf>
    <xf numFmtId="0" fontId="23" fillId="3" borderId="103" applyNumberFormat="0" applyFont="1" applyFill="1" applyBorder="1" applyAlignment="1" applyProtection="0">
      <alignment horizontal="left" vertical="bottom"/>
    </xf>
    <xf numFmtId="0" fontId="23" fillId="3" borderId="98" applyNumberFormat="0" applyFont="1" applyFill="1" applyBorder="1" applyAlignment="1" applyProtection="0">
      <alignment vertical="bottom"/>
    </xf>
    <xf numFmtId="49" fontId="23" fillId="3" borderId="98" applyNumberFormat="1" applyFont="1" applyFill="1" applyBorder="1" applyAlignment="1" applyProtection="0">
      <alignment vertical="bottom"/>
    </xf>
    <xf numFmtId="59" fontId="23" fillId="3" borderId="98" applyNumberFormat="1" applyFont="1" applyFill="1" applyBorder="1" applyAlignment="1" applyProtection="0">
      <alignment vertical="bottom"/>
    </xf>
    <xf numFmtId="0" fontId="23" fillId="3" borderId="98" applyNumberFormat="1" applyFont="1" applyFill="1" applyBorder="1" applyAlignment="1" applyProtection="0">
      <alignment vertical="bottom"/>
    </xf>
    <xf numFmtId="0" fontId="23" fillId="3" borderId="104" applyNumberFormat="0" applyFont="1" applyFill="1" applyBorder="1" applyAlignment="1" applyProtection="0">
      <alignment vertical="bottom"/>
    </xf>
    <xf numFmtId="49" fontId="0" fillId="3" borderId="67" applyNumberFormat="1" applyFont="1" applyFill="1" applyBorder="1" applyAlignment="1" applyProtection="0">
      <alignment vertical="bottom"/>
    </xf>
    <xf numFmtId="59" fontId="23" fillId="3" borderId="20" applyNumberFormat="1" applyFont="1" applyFill="1" applyBorder="1" applyAlignment="1" applyProtection="0">
      <alignment horizontal="center" vertical="bottom"/>
    </xf>
    <xf numFmtId="63" fontId="22" fillId="4" borderId="38" applyNumberFormat="1" applyFont="1" applyFill="1" applyBorder="1" applyAlignment="1" applyProtection="0">
      <alignment horizontal="center" vertical="bottom"/>
    </xf>
    <xf numFmtId="63" fontId="22" fillId="5" borderId="38" applyNumberFormat="1" applyFont="1" applyFill="1" applyBorder="1" applyAlignment="1" applyProtection="0">
      <alignment horizontal="center" vertical="bottom"/>
    </xf>
    <xf numFmtId="63" fontId="9" fillId="6" borderId="38" applyNumberFormat="1" applyFont="1" applyFill="1" applyBorder="1" applyAlignment="1" applyProtection="0">
      <alignment horizontal="center" vertical="bottom"/>
    </xf>
    <xf numFmtId="63" fontId="22" fillId="7" borderId="38" applyNumberFormat="1" applyFont="1" applyFill="1" applyBorder="1" applyAlignment="1" applyProtection="0">
      <alignment horizontal="center" vertical="bottom"/>
    </xf>
    <xf numFmtId="63" fontId="22" fillId="8" borderId="38" applyNumberFormat="1" applyFont="1" applyFill="1" applyBorder="1" applyAlignment="1" applyProtection="0">
      <alignment horizontal="center" vertical="bottom"/>
    </xf>
    <xf numFmtId="63" fontId="22" fillId="9" borderId="38" applyNumberFormat="1" applyFont="1" applyFill="1" applyBorder="1" applyAlignment="1" applyProtection="0">
      <alignment horizontal="center" vertical="bottom"/>
    </xf>
    <xf numFmtId="63" fontId="22" fillId="10" borderId="38" applyNumberFormat="1" applyFont="1" applyFill="1" applyBorder="1" applyAlignment="1" applyProtection="0">
      <alignment horizontal="center" vertical="bottom"/>
    </xf>
    <xf numFmtId="63" fontId="22" fillId="3" borderId="38" applyNumberFormat="1" applyFont="1" applyFill="1" applyBorder="1" applyAlignment="1" applyProtection="0">
      <alignment horizontal="center" vertical="bottom"/>
    </xf>
    <xf numFmtId="63" fontId="9" fillId="2" borderId="38" applyNumberFormat="1" applyFont="1" applyFill="1" applyBorder="1" applyAlignment="1" applyProtection="0">
      <alignment horizontal="center" vertical="bottom"/>
    </xf>
    <xf numFmtId="0" fontId="9" fillId="2" borderId="98" applyNumberFormat="0" applyFont="1" applyFill="1" applyBorder="1" applyAlignment="1" applyProtection="0">
      <alignment vertical="bottom"/>
    </xf>
    <xf numFmtId="0" fontId="9" fillId="2" borderId="98" applyNumberFormat="0" applyFont="1" applyFill="1" applyBorder="1" applyAlignment="1" applyProtection="0">
      <alignment horizontal="center" vertical="bottom"/>
    </xf>
    <xf numFmtId="62" fontId="22" fillId="2" borderId="98" applyNumberFormat="1" applyFont="1" applyFill="1" applyBorder="1" applyAlignment="1" applyProtection="0">
      <alignment horizontal="center" vertical="bottom"/>
    </xf>
    <xf numFmtId="62" fontId="9" fillId="2" borderId="98" applyNumberFormat="1" applyFont="1" applyFill="1" applyBorder="1" applyAlignment="1" applyProtection="0">
      <alignment horizontal="center" vertical="bottom"/>
    </xf>
    <xf numFmtId="65" fontId="23" fillId="3" borderId="5" applyNumberFormat="1" applyFont="1" applyFill="1" applyBorder="1" applyAlignment="1" applyProtection="0">
      <alignment horizontal="center" vertical="bottom"/>
    </xf>
    <xf numFmtId="64" fontId="23" fillId="3" borderId="5" applyNumberFormat="1" applyFont="1" applyFill="1" applyBorder="1" applyAlignment="1" applyProtection="0">
      <alignment horizontal="center" vertical="center"/>
    </xf>
    <xf numFmtId="64" fontId="23" fillId="3" borderId="5" applyNumberFormat="1" applyFont="1" applyFill="1" applyBorder="1" applyAlignment="1" applyProtection="0">
      <alignment horizontal="center" vertical="bottom"/>
    </xf>
    <xf numFmtId="65" fontId="35" fillId="52" borderId="81" applyNumberFormat="1" applyFont="1" applyFill="1" applyBorder="1" applyAlignment="1" applyProtection="0">
      <alignment horizontal="center" vertical="center" wrapText="1"/>
    </xf>
    <xf numFmtId="0" fontId="0" applyNumberFormat="1" applyFont="1" applyFill="0" applyBorder="0" applyAlignment="1" applyProtection="0">
      <alignment vertical="bottom"/>
    </xf>
    <xf numFmtId="49" fontId="0" fillId="2" borderId="36" applyNumberFormat="1" applyFont="1" applyFill="1" applyBorder="1" applyAlignment="1" applyProtection="0">
      <alignment vertical="bottom"/>
    </xf>
    <xf numFmtId="49" fontId="0" fillId="2" borderId="35" applyNumberFormat="1" applyFont="1" applyFill="1" applyBorder="1" applyAlignment="1" applyProtection="0">
      <alignment vertical="bottom"/>
    </xf>
    <xf numFmtId="49" fontId="0" fillId="2" borderId="36" applyNumberFormat="1" applyFont="1" applyFill="1" applyBorder="1" applyAlignment="1" applyProtection="0">
      <alignment horizontal="left" vertical="bottom"/>
    </xf>
    <xf numFmtId="63" fontId="0" fillId="2" borderId="36" applyNumberFormat="1" applyFont="1" applyFill="1" applyBorder="1" applyAlignment="1" applyProtection="0">
      <alignment vertical="bottom"/>
    </xf>
    <xf numFmtId="49" fontId="0" fillId="2" borderId="56" applyNumberFormat="1" applyFont="1" applyFill="1" applyBorder="1" applyAlignment="1" applyProtection="0">
      <alignment vertical="bottom"/>
    </xf>
    <xf numFmtId="63" fontId="0" fillId="2" borderId="41" applyNumberFormat="1" applyFont="1" applyFill="1" applyBorder="1" applyAlignment="1" applyProtection="0">
      <alignment vertical="bottom"/>
    </xf>
    <xf numFmtId="63" fontId="0" fillId="2" borderId="36" applyNumberFormat="1" applyFont="1" applyFill="1" applyBorder="1" applyAlignment="1" applyProtection="0">
      <alignment horizontal="left" vertical="bottom"/>
    </xf>
    <xf numFmtId="0" fontId="0" fillId="2" borderId="35" applyNumberFormat="0" applyFont="1" applyFill="1" applyBorder="1" applyAlignment="1" applyProtection="0">
      <alignment vertical="bottom"/>
    </xf>
    <xf numFmtId="0" fontId="0" fillId="2" borderId="41" applyNumberFormat="0" applyFont="1" applyFill="1" applyBorder="1" applyAlignment="1" applyProtection="0">
      <alignment vertical="bottom"/>
    </xf>
    <xf numFmtId="66" fontId="0" fillId="2" borderId="36" applyNumberFormat="1" applyFont="1" applyFill="1" applyBorder="1" applyAlignment="1" applyProtection="0">
      <alignment vertical="bottom"/>
    </xf>
    <xf numFmtId="0" fontId="0" fillId="2" borderId="107" applyNumberFormat="0" applyFont="1" applyFill="1" applyBorder="1" applyAlignment="1" applyProtection="0">
      <alignment vertical="bottom"/>
    </xf>
    <xf numFmtId="63" fontId="0" fillId="2" borderId="45" applyNumberFormat="1" applyFont="1" applyFill="1" applyBorder="1" applyAlignment="1" applyProtection="0">
      <alignment horizontal="left" vertical="bottom"/>
    </xf>
    <xf numFmtId="63" fontId="0" fillId="2" borderId="108" applyNumberFormat="1" applyFont="1" applyFill="1" applyBorder="1" applyAlignment="1" applyProtection="0">
      <alignment horizontal="left" vertical="bottom"/>
    </xf>
    <xf numFmtId="49" fontId="23" fillId="4" borderId="22" applyNumberFormat="1" applyFont="1" applyFill="1" applyBorder="1" applyAlignment="1" applyProtection="0">
      <alignment horizontal="center" vertical="center" wrapText="1"/>
    </xf>
    <xf numFmtId="49" fontId="23" fillId="5" borderId="22" applyNumberFormat="1" applyFont="1" applyFill="1" applyBorder="1" applyAlignment="1" applyProtection="0">
      <alignment horizontal="center" vertical="center" wrapText="1"/>
    </xf>
    <xf numFmtId="49" fontId="29" fillId="6" borderId="22" applyNumberFormat="1" applyFont="1" applyFill="1" applyBorder="1" applyAlignment="1" applyProtection="0">
      <alignment horizontal="center" vertical="center" wrapText="1"/>
    </xf>
    <xf numFmtId="49" fontId="23" fillId="7" borderId="22" applyNumberFormat="1" applyFont="1" applyFill="1" applyBorder="1" applyAlignment="1" applyProtection="0">
      <alignment horizontal="center" vertical="center" wrapText="1"/>
    </xf>
    <xf numFmtId="49" fontId="23" fillId="8" borderId="22" applyNumberFormat="1" applyFont="1" applyFill="1" applyBorder="1" applyAlignment="1" applyProtection="0">
      <alignment horizontal="center" vertical="center" wrapText="1"/>
    </xf>
    <xf numFmtId="49" fontId="23" fillId="9" borderId="22" applyNumberFormat="1" applyFont="1" applyFill="1" applyBorder="1" applyAlignment="1" applyProtection="0">
      <alignment horizontal="center" vertical="center" wrapText="1"/>
    </xf>
    <xf numFmtId="49" fontId="23" fillId="10" borderId="22" applyNumberFormat="1" applyFont="1" applyFill="1" applyBorder="1" applyAlignment="1" applyProtection="0">
      <alignment horizontal="center" vertical="center" wrapText="1"/>
    </xf>
    <xf numFmtId="49" fontId="23" fillId="3" borderId="22" applyNumberFormat="1" applyFont="1" applyFill="1" applyBorder="1" applyAlignment="1" applyProtection="0">
      <alignment horizontal="center" vertical="center" wrapText="1"/>
    </xf>
    <xf numFmtId="49" fontId="29" fillId="2" borderId="22" applyNumberFormat="1" applyFont="1" applyFill="1" applyBorder="1" applyAlignment="1" applyProtection="0">
      <alignment horizontal="center" vertical="center" wrapText="1"/>
    </xf>
    <xf numFmtId="49" fontId="0" fillId="2" borderId="109" applyNumberFormat="1" applyFont="1" applyFill="1" applyBorder="1" applyAlignment="1" applyProtection="0">
      <alignment vertical="bottom"/>
    </xf>
    <xf numFmtId="49" fontId="0" fillId="2" borderId="110" applyNumberFormat="1" applyFont="1" applyFill="1" applyBorder="1" applyAlignment="1" applyProtection="0">
      <alignment vertical="bottom" wrapText="1"/>
    </xf>
    <xf numFmtId="0" fontId="0" fillId="2" borderId="36" applyNumberFormat="1" applyFont="1" applyFill="1" applyBorder="1" applyAlignment="1" applyProtection="0">
      <alignment vertical="bottom" wrapText="1"/>
    </xf>
    <xf numFmtId="49" fontId="0" fillId="2" borderId="36" applyNumberFormat="1" applyFont="1" applyFill="1" applyBorder="1" applyAlignment="1" applyProtection="0">
      <alignment vertical="bottom" wrapText="1"/>
    </xf>
    <xf numFmtId="0" fontId="0" fillId="2" borderId="36" applyNumberFormat="0" applyFont="1" applyFill="1" applyBorder="1" applyAlignment="1" applyProtection="0">
      <alignment vertical="bottom" wrapText="1"/>
    </xf>
    <xf numFmtId="0" fontId="0" applyNumberFormat="1" applyFont="1" applyFill="0" applyBorder="0" applyAlignment="1" applyProtection="0">
      <alignment vertical="bottom"/>
    </xf>
    <xf numFmtId="49" fontId="42" fillId="2" borderId="111" applyNumberFormat="1" applyFont="1" applyFill="1" applyBorder="1" applyAlignment="1" applyProtection="0">
      <alignment horizontal="center" vertical="center"/>
    </xf>
    <xf numFmtId="0" fontId="42" fillId="2" borderId="84" applyNumberFormat="0" applyFont="1" applyFill="1" applyBorder="1" applyAlignment="1" applyProtection="0">
      <alignment horizontal="center" vertical="center"/>
    </xf>
    <xf numFmtId="0" fontId="42" fillId="2" borderId="112" applyNumberFormat="0" applyFont="1" applyFill="1" applyBorder="1" applyAlignment="1" applyProtection="0">
      <alignment horizontal="center" vertical="center"/>
    </xf>
    <xf numFmtId="0" fontId="42" fillId="2" borderId="113" applyNumberFormat="0" applyFont="1" applyFill="1" applyBorder="1" applyAlignment="1" applyProtection="0">
      <alignment horizontal="center" vertical="center"/>
    </xf>
    <xf numFmtId="0" fontId="42" fillId="2" borderId="114" applyNumberFormat="0" applyFont="1" applyFill="1" applyBorder="1" applyAlignment="1" applyProtection="0">
      <alignment horizontal="center" vertical="center"/>
    </xf>
    <xf numFmtId="0" fontId="42" fillId="2" borderId="115" applyNumberFormat="0" applyFont="1" applyFill="1" applyBorder="1" applyAlignment="1" applyProtection="0">
      <alignment horizontal="center" vertical="center"/>
    </xf>
    <xf numFmtId="49" fontId="43" fillId="55" borderId="98" applyNumberFormat="1" applyFont="1" applyFill="1" applyBorder="1" applyAlignment="1" applyProtection="0">
      <alignment vertical="bottom"/>
    </xf>
    <xf numFmtId="49" fontId="43" fillId="3" borderId="98" applyNumberFormat="1" applyFont="1" applyFill="1" applyBorder="1" applyAlignment="1" applyProtection="0">
      <alignment horizontal="center" vertical="bottom" wrapText="1"/>
    </xf>
    <xf numFmtId="49" fontId="43" fillId="3" borderId="98" applyNumberFormat="1" applyFont="1" applyFill="1" applyBorder="1" applyAlignment="1" applyProtection="0">
      <alignment horizontal="center" vertical="center" wrapText="1"/>
    </xf>
    <xf numFmtId="49" fontId="43" fillId="3" borderId="98" applyNumberFormat="1" applyFont="1" applyFill="1" applyBorder="1" applyAlignment="1" applyProtection="0">
      <alignment vertical="bottom"/>
    </xf>
    <xf numFmtId="49" fontId="43" fillId="56" borderId="98" applyNumberFormat="1" applyFont="1" applyFill="1" applyBorder="1" applyAlignment="1" applyProtection="0">
      <alignment vertical="bottom"/>
    </xf>
    <xf numFmtId="0" fontId="0" fillId="2" borderId="109" applyNumberFormat="0" applyFont="1" applyFill="1" applyBorder="1" applyAlignment="1" applyProtection="0">
      <alignment vertical="bottom"/>
    </xf>
    <xf numFmtId="49" fontId="0" fillId="30" borderId="20" applyNumberFormat="1" applyFont="1" applyFill="1" applyBorder="1" applyAlignment="1" applyProtection="0">
      <alignment vertical="bottom" wrapText="1"/>
    </xf>
    <xf numFmtId="63" fontId="44" fillId="2" borderId="20" applyNumberFormat="1" applyFont="1" applyFill="1" applyBorder="1" applyAlignment="1" applyProtection="0">
      <alignment horizontal="center" vertical="bottom"/>
    </xf>
    <xf numFmtId="0" fontId="0" fillId="2" borderId="20" applyNumberFormat="1" applyFont="1" applyFill="1" applyBorder="1" applyAlignment="1" applyProtection="0">
      <alignment vertical="bottom"/>
    </xf>
    <xf numFmtId="63" fontId="0" fillId="2" borderId="20" applyNumberFormat="1" applyFont="1" applyFill="1" applyBorder="1" applyAlignment="1" applyProtection="0">
      <alignment vertical="bottom"/>
    </xf>
    <xf numFmtId="49" fontId="0" fillId="30" borderId="20" applyNumberFormat="1" applyFont="1" applyFill="1" applyBorder="1" applyAlignment="1" applyProtection="0">
      <alignment vertical="bottom"/>
    </xf>
    <xf numFmtId="49" fontId="27" fillId="56" borderId="20" applyNumberFormat="1" applyFont="1" applyFill="1" applyBorder="1" applyAlignment="1" applyProtection="0">
      <alignment vertical="bottom"/>
    </xf>
    <xf numFmtId="63" fontId="44" fillId="56" borderId="20" applyNumberFormat="1" applyFont="1" applyFill="1" applyBorder="1" applyAlignment="1" applyProtection="0">
      <alignment horizontal="center" vertical="bottom"/>
    </xf>
    <xf numFmtId="49" fontId="0" fillId="56" borderId="20" applyNumberFormat="1" applyFont="1" applyFill="1" applyBorder="1" applyAlignment="1" applyProtection="0">
      <alignment vertical="bottom"/>
    </xf>
    <xf numFmtId="49" fontId="27" fillId="2" borderId="20" applyNumberFormat="1" applyFont="1" applyFill="1" applyBorder="1" applyAlignment="1" applyProtection="0">
      <alignment vertical="bottom"/>
    </xf>
    <xf numFmtId="49" fontId="45" fillId="2" borderId="116" applyNumberFormat="1" applyFont="1" applyFill="1" applyBorder="1" applyAlignment="1" applyProtection="0">
      <alignment vertical="bottom"/>
    </xf>
    <xf numFmtId="49" fontId="0" fillId="2" borderId="20" applyNumberFormat="1" applyFont="1" applyFill="1" applyBorder="1" applyAlignment="1" applyProtection="0">
      <alignment horizontal="center" vertical="bottom"/>
    </xf>
    <xf numFmtId="0" fontId="0" fillId="2" borderId="20" applyNumberFormat="0" applyFont="1" applyFill="1" applyBorder="1" applyAlignment="1" applyProtection="0">
      <alignment horizontal="center" vertical="bottom"/>
    </xf>
    <xf numFmtId="65" fontId="0" fillId="2" borderId="20" applyNumberFormat="1" applyFont="1" applyFill="1" applyBorder="1" applyAlignment="1" applyProtection="0">
      <alignment vertical="bottom"/>
    </xf>
    <xf numFmtId="0" fontId="0" fillId="2" borderId="117" applyNumberFormat="0" applyFont="1" applyFill="1" applyBorder="1" applyAlignment="1" applyProtection="0">
      <alignment vertical="bottom"/>
    </xf>
    <xf numFmtId="49" fontId="45" fillId="2" borderId="108" applyNumberFormat="1" applyFont="1" applyFill="1" applyBorder="1" applyAlignment="1" applyProtection="0">
      <alignment vertical="bottom"/>
    </xf>
    <xf numFmtId="0" fontId="45" fillId="2" borderId="108" applyNumberFormat="0" applyFont="1" applyFill="1" applyBorder="1" applyAlignment="1" applyProtection="0">
      <alignment vertical="bottom"/>
    </xf>
    <xf numFmtId="49" fontId="27" fillId="2" borderId="118" applyNumberFormat="1" applyFont="1" applyFill="1" applyBorder="1" applyAlignment="1" applyProtection="0">
      <alignment horizontal="center" vertical="bottom"/>
    </xf>
    <xf numFmtId="0" fontId="27" fillId="2" borderId="119" applyNumberFormat="0" applyFont="1" applyFill="1" applyBorder="1" applyAlignment="1" applyProtection="0">
      <alignment horizontal="center" vertical="bottom"/>
    </xf>
    <xf numFmtId="0" fontId="27" fillId="2" borderId="120" applyNumberFormat="0" applyFont="1" applyFill="1" applyBorder="1" applyAlignment="1" applyProtection="0">
      <alignment horizontal="center" vertical="bottom"/>
    </xf>
    <xf numFmtId="65" fontId="0" fillId="2" borderId="117" applyNumberFormat="1" applyFont="1" applyFill="1" applyBorder="1" applyAlignment="1" applyProtection="0">
      <alignment vertical="bottom"/>
    </xf>
    <xf numFmtId="65" fontId="0" fillId="2" borderId="121" applyNumberFormat="1" applyFont="1" applyFill="1" applyBorder="1" applyAlignment="1" applyProtection="0">
      <alignment vertical="bottom"/>
    </xf>
    <xf numFmtId="49" fontId="46" fillId="2" borderId="118" applyNumberFormat="1" applyFont="1" applyFill="1" applyBorder="1" applyAlignment="1" applyProtection="0">
      <alignment horizontal="left" vertical="bottom"/>
    </xf>
    <xf numFmtId="0" fontId="46" fillId="2" borderId="119" applyNumberFormat="0" applyFont="1" applyFill="1" applyBorder="1" applyAlignment="1" applyProtection="0">
      <alignment horizontal="left" vertical="bottom"/>
    </xf>
    <xf numFmtId="0" fontId="46" fillId="2" borderId="120" applyNumberFormat="0" applyFont="1" applyFill="1" applyBorder="1" applyAlignment="1" applyProtection="0">
      <alignment horizontal="left" vertical="bottom"/>
    </xf>
    <xf numFmtId="63" fontId="0" fillId="6" borderId="20" applyNumberFormat="1" applyFont="1" applyFill="1" applyBorder="1" applyAlignment="1" applyProtection="0">
      <alignment horizontal="center" vertical="bottom"/>
    </xf>
    <xf numFmtId="65" fontId="0" fillId="2" borderId="109" applyNumberFormat="1" applyFont="1" applyFill="1" applyBorder="1" applyAlignment="1" applyProtection="0">
      <alignment vertical="bottom"/>
    </xf>
    <xf numFmtId="65" fontId="0" fillId="2" borderId="36" applyNumberFormat="1" applyFont="1" applyFill="1" applyBorder="1" applyAlignment="1" applyProtection="0">
      <alignment vertical="bottom"/>
    </xf>
    <xf numFmtId="0" fontId="0" fillId="2" borderId="108" applyNumberFormat="0" applyFont="1" applyFill="1" applyBorder="1" applyAlignment="1" applyProtection="0">
      <alignment vertical="bottom"/>
    </xf>
    <xf numFmtId="49" fontId="14" fillId="2" borderId="20" applyNumberFormat="1" applyFont="1" applyFill="1" applyBorder="1" applyAlignment="1" applyProtection="0">
      <alignment horizontal="center" vertical="bottom"/>
    </xf>
    <xf numFmtId="0" fontId="14" fillId="2" borderId="20" applyNumberFormat="0" applyFont="1" applyFill="1" applyBorder="1" applyAlignment="1" applyProtection="0">
      <alignment horizontal="center" vertical="bottom"/>
    </xf>
    <xf numFmtId="65" fontId="27" fillId="2" borderId="20" applyNumberFormat="1" applyFont="1" applyFill="1" applyBorder="1" applyAlignment="1" applyProtection="0">
      <alignment vertical="bottom"/>
    </xf>
    <xf numFmtId="0" fontId="0" fillId="2" borderId="121" applyNumberFormat="0" applyFont="1" applyFill="1" applyBorder="1" applyAlignment="1" applyProtection="0">
      <alignment vertical="bottom"/>
    </xf>
    <xf numFmtId="59" fontId="0" fillId="2" borderId="36" applyNumberFormat="1" applyFont="1" applyFill="1" applyBorder="1" applyAlignment="1" applyProtection="0">
      <alignment vertical="bottom"/>
    </xf>
    <xf numFmtId="49" fontId="0" fillId="2" borderId="110" applyNumberFormat="1" applyFont="1" applyFill="1" applyBorder="1" applyAlignment="1" applyProtection="0">
      <alignment vertical="bottom"/>
    </xf>
    <xf numFmtId="0" fontId="0" applyNumberFormat="1" applyFont="1" applyFill="0" applyBorder="0" applyAlignment="1" applyProtection="0">
      <alignment vertical="bottom"/>
    </xf>
    <xf numFmtId="0" fontId="0" fillId="2" borderId="36" applyNumberFormat="1" applyFont="1" applyFill="1" applyBorder="1" applyAlignment="1" applyProtection="0">
      <alignment vertical="bottom"/>
    </xf>
    <xf numFmtId="49" fontId="0" fillId="2" borderId="58" applyNumberFormat="1" applyFont="1" applyFill="1" applyBorder="1" applyAlignment="1" applyProtection="0">
      <alignment vertical="bottom"/>
    </xf>
    <xf numFmtId="49" fontId="0" fillId="2" borderId="53" applyNumberFormat="1" applyFont="1" applyFill="1" applyBorder="1" applyAlignment="1" applyProtection="0">
      <alignment vertical="bottom"/>
    </xf>
    <xf numFmtId="65" fontId="0" fillId="2" borderId="122" applyNumberFormat="1" applyFont="1" applyFill="1" applyBorder="1" applyAlignment="1" applyProtection="0">
      <alignment vertical="bottom"/>
    </xf>
    <xf numFmtId="49" fontId="0" fillId="2" borderId="30" applyNumberFormat="1" applyFont="1" applyFill="1" applyBorder="1" applyAlignment="1" applyProtection="0">
      <alignment vertical="bottom"/>
    </xf>
    <xf numFmtId="49" fontId="0" fillId="4" borderId="5" applyNumberFormat="1" applyFont="1" applyFill="1" applyBorder="1" applyAlignment="1" applyProtection="0">
      <alignment vertical="bottom"/>
    </xf>
    <xf numFmtId="63" fontId="0" fillId="2" borderId="123" applyNumberFormat="1" applyFont="1" applyFill="1" applyBorder="1" applyAlignment="1" applyProtection="0">
      <alignment vertical="bottom"/>
    </xf>
    <xf numFmtId="49" fontId="0" fillId="2" borderId="45" applyNumberFormat="1" applyFont="1" applyFill="1" applyBorder="1" applyAlignment="1" applyProtection="0">
      <alignment vertical="bottom"/>
    </xf>
    <xf numFmtId="65" fontId="0" fillId="2" borderId="56" applyNumberFormat="1" applyFont="1" applyFill="1" applyBorder="1" applyAlignment="1" applyProtection="0">
      <alignment vertical="bottom"/>
    </xf>
    <xf numFmtId="49" fontId="0" fillId="4" borderId="4" applyNumberFormat="1" applyFont="1" applyFill="1" applyBorder="1" applyAlignment="1" applyProtection="0">
      <alignment vertical="bottom"/>
    </xf>
    <xf numFmtId="49" fontId="0" fillId="2" borderId="123" applyNumberFormat="1" applyFont="1" applyFill="1" applyBorder="1" applyAlignment="1" applyProtection="0">
      <alignment vertical="bottom"/>
    </xf>
    <xf numFmtId="49" fontId="0" fillId="12" borderId="4" applyNumberFormat="1" applyFont="1" applyFill="1" applyBorder="1" applyAlignment="1" applyProtection="0">
      <alignment vertical="bottom"/>
    </xf>
    <xf numFmtId="49" fontId="0" fillId="6" borderId="4" applyNumberFormat="1" applyFont="1" applyFill="1" applyBorder="1" applyAlignment="1" applyProtection="0">
      <alignment vertical="bottom"/>
    </xf>
    <xf numFmtId="49" fontId="0" fillId="42" borderId="5" applyNumberFormat="1" applyFont="1" applyFill="1" applyBorder="1" applyAlignment="1" applyProtection="0">
      <alignment vertical="bottom"/>
    </xf>
    <xf numFmtId="49" fontId="0" fillId="42" borderId="4" applyNumberFormat="1" applyFont="1" applyFill="1" applyBorder="1" applyAlignment="1" applyProtection="0">
      <alignment vertical="bottom"/>
    </xf>
    <xf numFmtId="49" fontId="0" fillId="53" borderId="5" applyNumberFormat="1" applyFont="1" applyFill="1" applyBorder="1" applyAlignment="1" applyProtection="0">
      <alignment vertical="bottom"/>
    </xf>
    <xf numFmtId="49" fontId="0" fillId="2" borderId="42" applyNumberFormat="1" applyFont="1" applyFill="1" applyBorder="1" applyAlignment="1" applyProtection="0">
      <alignment vertical="bottom"/>
    </xf>
    <xf numFmtId="65" fontId="0" fillId="2" borderId="124" applyNumberFormat="1" applyFont="1" applyFill="1" applyBorder="1" applyAlignment="1" applyProtection="0">
      <alignment vertical="bottom"/>
    </xf>
    <xf numFmtId="49" fontId="0" fillId="53" borderId="4" applyNumberFormat="1" applyFont="1" applyFill="1" applyBorder="1" applyAlignment="1" applyProtection="0">
      <alignment vertical="bottom"/>
    </xf>
    <xf numFmtId="49" fontId="0" fillId="43" borderId="5" applyNumberFormat="1" applyFont="1" applyFill="1" applyBorder="1" applyAlignment="1" applyProtection="0">
      <alignment vertical="bottom"/>
    </xf>
    <xf numFmtId="49" fontId="0" fillId="43" borderId="4" applyNumberFormat="1" applyFont="1" applyFill="1" applyBorder="1" applyAlignment="1" applyProtection="0">
      <alignment vertical="bottom"/>
    </xf>
    <xf numFmtId="49" fontId="0" fillId="54" borderId="5" applyNumberFormat="1" applyFont="1" applyFill="1" applyBorder="1" applyAlignment="1" applyProtection="0">
      <alignment vertical="bottom"/>
    </xf>
    <xf numFmtId="49" fontId="0" fillId="54" borderId="4" applyNumberFormat="1" applyFont="1" applyFill="1" applyBorder="1" applyAlignment="1" applyProtection="0">
      <alignment vertical="bottom"/>
    </xf>
    <xf numFmtId="49" fontId="15" fillId="3" borderId="4" applyNumberFormat="1" applyFont="1" applyFill="1" applyBorder="1" applyAlignment="1" applyProtection="0">
      <alignment vertical="bottom"/>
    </xf>
    <xf numFmtId="49" fontId="0" fillId="21" borderId="5" applyNumberFormat="1" applyFont="1" applyFill="1" applyBorder="1" applyAlignment="1" applyProtection="0">
      <alignment vertical="bottom"/>
    </xf>
    <xf numFmtId="49" fontId="0" fillId="21" borderId="4" applyNumberFormat="1" applyFont="1" applyFill="1" applyBorder="1" applyAlignment="1" applyProtection="0">
      <alignment vertical="bottom"/>
    </xf>
    <xf numFmtId="67" fontId="0" fillId="2" borderId="36" applyNumberFormat="1" applyFont="1" applyFill="1" applyBorder="1" applyAlignment="1" applyProtection="0">
      <alignment vertical="bottom"/>
    </xf>
    <xf numFmtId="49" fontId="0" fillId="21" borderId="28" applyNumberFormat="1" applyFont="1" applyFill="1" applyBorder="1" applyAlignment="1" applyProtection="0">
      <alignment vertical="bottom"/>
    </xf>
    <xf numFmtId="0" fontId="0" applyNumberFormat="1" applyFont="1" applyFill="0" applyBorder="0" applyAlignment="1" applyProtection="0">
      <alignment vertical="bottom"/>
    </xf>
    <xf numFmtId="0" fontId="0" fillId="2" borderId="123" applyNumberFormat="1" applyFont="1" applyFill="1" applyBorder="1" applyAlignment="1" applyProtection="0">
      <alignment vertical="bottom"/>
    </xf>
    <xf numFmtId="0" fontId="0" applyNumberFormat="1" applyFont="1" applyFill="0" applyBorder="0" applyAlignment="1" applyProtection="0">
      <alignment vertical="bottom"/>
    </xf>
    <xf numFmtId="0" fontId="0" fillId="2" borderId="108" applyNumberFormat="1" applyFont="1" applyFill="1" applyBorder="1" applyAlignment="1" applyProtection="0">
      <alignment vertical="bottom"/>
    </xf>
    <xf numFmtId="49" fontId="46" fillId="2" borderId="109" applyNumberFormat="1" applyFont="1" applyFill="1" applyBorder="1" applyAlignment="1" applyProtection="0">
      <alignment horizontal="left" vertical="bottom"/>
    </xf>
    <xf numFmtId="0" fontId="46" fillId="2" borderId="121" applyNumberFormat="0" applyFont="1" applyFill="1" applyBorder="1" applyAlignment="1" applyProtection="0">
      <alignment vertical="bottom"/>
    </xf>
    <xf numFmtId="0" fontId="46" fillId="2" borderId="116" applyNumberFormat="0" applyFont="1" applyFill="1" applyBorder="1" applyAlignment="1" applyProtection="0">
      <alignment horizontal="left" vertical="bottom"/>
    </xf>
    <xf numFmtId="2" fontId="0" fillId="2" borderId="36" applyNumberFormat="1" applyFont="1" applyFill="1" applyBorder="1" applyAlignment="1" applyProtection="0">
      <alignment vertical="bottom"/>
    </xf>
    <xf numFmtId="16" fontId="46" fillId="2" borderId="109" applyNumberFormat="1" applyFont="1" applyFill="1" applyBorder="1" applyAlignment="1" applyProtection="0">
      <alignment horizontal="left" vertical="bottom"/>
    </xf>
    <xf numFmtId="0" fontId="46" fillId="2" borderId="36" applyNumberFormat="0" applyFont="1" applyFill="1" applyBorder="1" applyAlignment="1" applyProtection="0">
      <alignment vertical="bottom"/>
    </xf>
    <xf numFmtId="0" fontId="46" fillId="2" borderId="108" applyNumberFormat="0" applyFont="1" applyFill="1" applyBorder="1" applyAlignment="1" applyProtection="0">
      <alignment horizontal="left" vertical="bottom"/>
    </xf>
    <xf numFmtId="49" fontId="0" fillId="2" borderId="109" applyNumberFormat="1" applyFont="1" applyFill="1" applyBorder="1" applyAlignment="1" applyProtection="0">
      <alignment horizontal="left" vertical="bottom"/>
    </xf>
    <xf numFmtId="16" fontId="46" fillId="2" borderId="36" applyNumberFormat="1" applyFont="1" applyFill="1" applyBorder="1" applyAlignment="1" applyProtection="0">
      <alignment vertical="bottom"/>
    </xf>
    <xf numFmtId="0" fontId="0" fillId="2" borderId="109" applyNumberFormat="0" applyFont="1" applyFill="1" applyBorder="1" applyAlignment="1" applyProtection="0">
      <alignment horizontal="left" vertical="bottom"/>
    </xf>
    <xf numFmtId="49" fontId="47" fillId="2" borderId="36" applyNumberFormat="1" applyFont="1" applyFill="1" applyBorder="1" applyAlignment="1" applyProtection="0">
      <alignment vertical="bottom"/>
    </xf>
    <xf numFmtId="0" fontId="0" fillId="2" borderId="109" applyNumberFormat="1" applyFont="1" applyFill="1" applyBorder="1" applyAlignment="1" applyProtection="0">
      <alignment horizontal="left" vertical="bottom"/>
    </xf>
    <xf numFmtId="0" fontId="46" fillId="2" borderId="108" applyNumberFormat="0" applyFont="1" applyFill="1" applyBorder="1" applyAlignment="1" applyProtection="0">
      <alignment vertical="bottom"/>
    </xf>
    <xf numFmtId="2" fontId="47" fillId="2" borderId="36" applyNumberFormat="1" applyFont="1" applyFill="1" applyBorder="1" applyAlignment="1" applyProtection="0">
      <alignment vertical="bottom"/>
    </xf>
    <xf numFmtId="61" fontId="0" fillId="2" borderId="108" applyNumberFormat="1" applyFont="1" applyFill="1" applyBorder="1" applyAlignment="1" applyProtection="0">
      <alignment vertical="bottom"/>
    </xf>
    <xf numFmtId="0" fontId="46" fillId="2" borderId="109" applyNumberFormat="0" applyFont="1" applyFill="1" applyBorder="1" applyAlignment="1" applyProtection="0">
      <alignment horizontal="left" vertical="bottom"/>
    </xf>
    <xf numFmtId="49" fontId="46" fillId="2" borderId="125" applyNumberFormat="1" applyFont="1" applyFill="1" applyBorder="1" applyAlignment="1" applyProtection="0">
      <alignment horizontal="left" vertical="bottom"/>
    </xf>
    <xf numFmtId="0" fontId="46" fillId="2" borderId="33" applyNumberFormat="0" applyFont="1" applyFill="1" applyBorder="1" applyAlignment="1" applyProtection="0">
      <alignment vertical="bottom"/>
    </xf>
    <xf numFmtId="0" fontId="46" fillId="2" borderId="126" applyNumberFormat="0" applyFont="1" applyFill="1" applyBorder="1" applyAlignment="1" applyProtection="0">
      <alignment horizontal="left" vertical="bottom"/>
    </xf>
    <xf numFmtId="2" fontId="46" fillId="2" borderId="36" applyNumberFormat="1" applyFont="1" applyFill="1" applyBorder="1" applyAlignment="1" applyProtection="0">
      <alignment vertical="bottom"/>
    </xf>
    <xf numFmtId="49" fontId="46" fillId="2" borderId="121" applyNumberFormat="1" applyFont="1" applyFill="1" applyBorder="1" applyAlignment="1" applyProtection="0">
      <alignment horizontal="left" vertical="bottom"/>
    </xf>
    <xf numFmtId="0" fontId="46" fillId="2" borderId="121" applyNumberFormat="0" applyFont="1" applyFill="1" applyBorder="1" applyAlignment="1" applyProtection="0">
      <alignment horizontal="left" vertical="bottom"/>
    </xf>
    <xf numFmtId="2" fontId="0" fillId="2" borderId="33" applyNumberFormat="1" applyFont="1" applyFill="1" applyBorder="1" applyAlignment="1" applyProtection="0">
      <alignment vertical="bottom"/>
    </xf>
    <xf numFmtId="0" fontId="0" fillId="2" borderId="33" applyNumberFormat="0" applyFont="1" applyFill="1" applyBorder="1" applyAlignment="1" applyProtection="0">
      <alignment horizontal="left" vertical="bottom"/>
    </xf>
    <xf numFmtId="49" fontId="0" fillId="2" borderId="33" applyNumberFormat="1" applyFont="1" applyFill="1" applyBorder="1" applyAlignment="1" applyProtection="0">
      <alignment vertical="bottom"/>
    </xf>
    <xf numFmtId="49" fontId="0" fillId="2" borderId="20" applyNumberFormat="1" applyFont="1" applyFill="1" applyBorder="1" applyAlignment="1" applyProtection="0">
      <alignment horizontal="left" vertical="bottom"/>
    </xf>
    <xf numFmtId="0" fontId="0" fillId="2" borderId="36" applyNumberFormat="0" applyFont="1" applyFill="1" applyBorder="1" applyAlignment="1" applyProtection="0">
      <alignment horizontal="left" vertical="bottom"/>
    </xf>
    <xf numFmtId="1" fontId="0" fillId="2" borderId="121" applyNumberFormat="1" applyFont="1" applyFill="1" applyBorder="1" applyAlignment="1" applyProtection="0">
      <alignment vertical="bottom"/>
    </xf>
    <xf numFmtId="49" fontId="0" fillId="2" borderId="121" applyNumberFormat="1" applyFont="1" applyFill="1" applyBorder="1" applyAlignment="1" applyProtection="0">
      <alignment horizontal="left" vertical="bottom"/>
    </xf>
    <xf numFmtId="1" fontId="0" fillId="2" borderId="36" applyNumberFormat="1" applyFont="1" applyFill="1" applyBorder="1" applyAlignment="1" applyProtection="0">
      <alignment vertical="bottom"/>
    </xf>
    <xf numFmtId="0" fontId="0" applyNumberFormat="1" applyFont="1" applyFill="0" applyBorder="0" applyAlignment="1" applyProtection="0">
      <alignment vertical="bottom"/>
    </xf>
    <xf numFmtId="0" fontId="0" fillId="2" borderId="56" applyNumberFormat="0" applyFont="1" applyFill="1" applyBorder="1" applyAlignment="1" applyProtection="0">
      <alignment vertical="bottom"/>
    </xf>
    <xf numFmtId="0" fontId="0" fillId="2" borderId="30" applyNumberFormat="0" applyFont="1" applyFill="1" applyBorder="1"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cellXfs>
  <cellStyles count="1">
    <cellStyle name="Normal" xfId="0" builtinId="0"/>
  </cellStyles>
  <dxfs count="12">
    <dxf>
      <font>
        <color rgb="ffff0000"/>
      </font>
    </dxf>
    <dxf>
      <font>
        <color rgb="ffff0000"/>
      </font>
    </dxf>
    <dxf>
      <font>
        <color rgb="ffffffff"/>
      </font>
    </dxf>
    <dxf>
      <fill>
        <patternFill patternType="solid">
          <fgColor rgb="00000000"/>
          <bgColor rgb="ffcc99ff"/>
        </patternFill>
      </fill>
    </dxf>
    <dxf>
      <font>
        <color rgb="ffffffff"/>
      </font>
    </dxf>
    <dxf>
      <font>
        <color rgb="ffff0000"/>
      </font>
    </dxf>
    <dxf>
      <fill>
        <patternFill patternType="solid">
          <fgColor rgb="00000000"/>
          <bgColor rgb="ffcc99ff"/>
        </patternFill>
      </fill>
    </dxf>
    <dxf>
      <fill>
        <patternFill patternType="solid">
          <fgColor rgb="00000000"/>
          <bgColor rgb="ffbfbfbf"/>
        </patternFill>
      </fill>
    </dxf>
    <dxf>
      <font>
        <color rgb="ff9c0006"/>
      </font>
      <fill>
        <patternFill patternType="solid">
          <fgColor rgb="00000000"/>
          <bgColor rgb="ffffc7ce"/>
        </patternFill>
      </fill>
    </dxf>
    <dxf>
      <font>
        <color rgb="ff9c0006"/>
      </font>
      <fill>
        <patternFill patternType="solid">
          <fgColor rgb="00000000"/>
          <bgColor rgb="ffffc7ce"/>
        </patternFill>
      </fill>
    </dxf>
    <dxf>
      <font>
        <color rgb="ff9c0006"/>
      </font>
      <fill>
        <patternFill patternType="solid">
          <fgColor rgb="00000000"/>
          <bgColor rgb="ffffc7ce"/>
        </patternFill>
      </fill>
    </dxf>
    <dxf>
      <font>
        <color rgb="ff9c0006"/>
      </font>
      <fill>
        <patternFill patternType="solid">
          <fgColor rgb="00000000"/>
          <bgColor rgb="ffffc7ce"/>
        </patternFill>
      </fill>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ff0000"/>
      <rgbColor rgb="ffff9900"/>
      <rgbColor rgb="ffffff00"/>
      <rgbColor rgb="ff339966"/>
      <rgbColor rgb="ff3366ff"/>
      <rgbColor rgb="ff800080"/>
      <rgbColor rgb="ffff00ff"/>
      <rgbColor rgb="ff75d242"/>
      <rgbColor rgb="ffffc000"/>
      <rgbColor rgb="ff80c9ff"/>
      <rgbColor rgb="ff98c5e5"/>
      <rgbColor rgb="fff4a4f0"/>
      <rgbColor rgb="fff4a3f0"/>
      <rgbColor rgb="ff0432ff"/>
      <rgbColor rgb="ffc00000"/>
      <rgbColor rgb="ff333f4f"/>
      <rgbColor rgb="ff808080"/>
      <rgbColor rgb="ff7f7f7f"/>
      <rgbColor rgb="ffbfbf00"/>
      <rgbColor rgb="ffbf8f00"/>
      <rgbColor rgb="ffbf9000"/>
      <rgbColor rgb="ff945200"/>
      <rgbColor rgb="ffff9300"/>
      <rgbColor rgb="ffe7e6e6"/>
      <rgbColor rgb="ffc8a2e3"/>
      <rgbColor rgb="ff542477"/>
      <rgbColor rgb="ff92d050"/>
      <rgbColor rgb="ff00843c"/>
      <rgbColor rgb="ffff2e15"/>
      <rgbColor rgb="ffb0402c"/>
      <rgbColor rgb="ff89571b"/>
      <rgbColor rgb="ff673f1b"/>
      <rgbColor rgb="ff35ff91"/>
      <rgbColor rgb="ff3fde2f"/>
      <rgbColor rgb="ff52f070"/>
      <rgbColor rgb="ff00b0f0"/>
      <rgbColor rgb="ff40aeff"/>
      <rgbColor rgb="ffe938fb"/>
      <rgbColor rgb="ff00b050"/>
      <rgbColor rgb="ff7030a0"/>
      <rgbColor rgb="ff65cf95"/>
      <rgbColor rgb="ffff8029"/>
      <rgbColor rgb="ff0096ff"/>
      <rgbColor rgb="ffff2f92"/>
      <rgbColor rgb="ffa982c5"/>
      <rgbColor rgb="ffefefef"/>
      <rgbColor rgb="ffd9d9d9"/>
      <rgbColor rgb="ff212121"/>
      <rgbColor rgb="fff3f3f3"/>
      <rgbColor rgb="ff595959"/>
      <rgbColor rgb="ff262626"/>
      <rgbColor rgb="fff2f2f2"/>
      <rgbColor rgb="ffc0c0c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s>

</file>

<file path=xl/charts/chart1.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0237106"/>
          <c:y val="0.0189234"/>
          <c:w val="0.971289"/>
          <c:h val="0.889482"/>
        </c:manualLayout>
      </c:layout>
      <c:barChart>
        <c:barDir val="col"/>
        <c:grouping val="clustered"/>
        <c:varyColors val="0"/>
        <c:ser>
          <c:idx val="0"/>
          <c:order val="0"/>
          <c:tx>
            <c:strRef>
              <c:f>'Summary'!$B$2</c:f>
              <c:strCache>
                <c:ptCount val="1"/>
                <c:pt idx="0">
                  <c:v>Red</c:v>
                </c:pt>
              </c:strCache>
            </c:strRef>
          </c:tx>
          <c:spPr>
            <a:solidFill>
              <a:srgbClr val="FF0000"/>
            </a:solidFill>
            <a:ln w="12700" cap="flat">
              <a:noFill/>
              <a:miter lim="400000"/>
            </a:ln>
            <a:effectLst>
              <a:outerShdw sx="100000" sy="100000" kx="0" ky="0" algn="tl" rotWithShape="1" blurRad="63500" dist="19050" dir="5400000">
                <a:srgbClr val="000000">
                  <a:alpha val="63000"/>
                </a:srgbClr>
              </a:outerShdw>
            </a:effectLst>
          </c:spPr>
          <c:invertIfNegative val="0"/>
          <c:dLbls>
            <c:numFmt formatCode="#,##0" sourceLinked="1"/>
            <c:txPr>
              <a:bodyPr/>
              <a:lstStyle/>
              <a:p>
                <a:pPr>
                  <a:defRPr b="0" i="0" strike="noStrike" sz="1000" u="none">
                    <a:solidFill>
                      <a:srgbClr val="000000"/>
                    </a:solidFill>
                    <a:latin typeface="Calibri"/>
                  </a:defRPr>
                </a:pPr>
              </a:p>
            </c:txPr>
            <c:dLblPos val="outEnd"/>
            <c:showLegendKey val="0"/>
            <c:showVal val="0"/>
            <c:showCatName val="0"/>
            <c:showSerName val="0"/>
            <c:showPercent val="0"/>
            <c:showBubbleSize val="0"/>
            <c:showLeaderLines val="0"/>
          </c:dLbls>
          <c:cat>
            <c:strLit>
              <c:ptCount val="17"/>
              <c:pt idx="0">
                <c:v>macros</c:v>
              </c:pt>
              <c:pt idx="1">
                <c:v>feature</c:v>
              </c:pt>
              <c:pt idx="2">
                <c:v>jugs</c:v>
              </c:pt>
              <c:pt idx="3">
                <c:v>mini jugs</c:v>
              </c:pt>
              <c:pt idx="4">
                <c:v>incuts</c:v>
              </c:pt>
              <c:pt idx="5">
                <c:v>crimps</c:v>
              </c:pt>
              <c:pt idx="6">
                <c:v>edges</c:v>
              </c:pt>
              <c:pt idx="7">
                <c:v>slots</c:v>
              </c:pt>
              <c:pt idx="8">
                <c:v>pinches</c:v>
              </c:pt>
              <c:pt idx="9">
                <c:v>pockets</c:v>
              </c:pt>
              <c:pt idx="10">
                <c:v>slopers</c:v>
              </c:pt>
              <c:pt idx="11">
                <c:v/>
              </c:pt>
              <c:pt idx="12">
                <c:v/>
              </c:pt>
              <c:pt idx="13">
                <c:v/>
              </c:pt>
              <c:pt idx="14">
                <c:v/>
              </c:pt>
              <c:pt idx="15">
                <c:v/>
              </c:pt>
              <c:pt idx="16">
                <c:v/>
              </c:pt>
            </c:strLit>
          </c:cat>
          <c:val>
            <c:numRef>
              <c:f>'Summary'!$B$3:$B$13,'Summary'!$B$18:$B$23</c:f>
              <c:numCache>
                <c:ptCount val="15"/>
                <c:pt idx="0">
                  <c:v>0.000000</c:v>
                </c:pt>
                <c:pt idx="1">
                  <c:v>0.000000</c:v>
                </c:pt>
                <c:pt idx="2">
                  <c:v>0.000000</c:v>
                </c:pt>
                <c:pt idx="3">
                  <c:v>0.000000</c:v>
                </c:pt>
                <c:pt idx="4">
                  <c:v>0.000000</c:v>
                </c:pt>
                <c:pt idx="5">
                  <c:v>0.000000</c:v>
                </c:pt>
                <c:pt idx="6">
                  <c:v>0.000000</c:v>
                </c:pt>
                <c:pt idx="7">
                  <c:v>0.000000</c:v>
                </c:pt>
                <c:pt idx="8">
                  <c:v>0.000000</c:v>
                </c:pt>
                <c:pt idx="9">
                  <c:v>0.000000</c:v>
                </c:pt>
                <c:pt idx="10">
                  <c:v>0.000000</c:v>
                </c:pt>
                <c:pt idx="11">
                  <c:v>0.000000</c:v>
                </c:pt>
                <c:pt idx="12">
                  <c:v>0.000000</c:v>
                </c:pt>
                <c:pt idx="13">
                  <c:v>0.000000</c:v>
                </c:pt>
                <c:pt idx="14">
                  <c:v>0.000000</c:v>
                </c:pt>
              </c:numCache>
            </c:numRef>
          </c:val>
        </c:ser>
        <c:ser>
          <c:idx val="1"/>
          <c:order val="1"/>
          <c:tx>
            <c:strRef>
              <c:f>'Summary'!$C$2</c:f>
              <c:strCache>
                <c:ptCount val="1"/>
                <c:pt idx="0">
                  <c:v>Orange</c:v>
                </c:pt>
              </c:strCache>
            </c:strRef>
          </c:tx>
          <c:spPr>
            <a:solidFill>
              <a:schemeClr val="accent1"/>
            </a:solidFill>
            <a:ln w="12700" cap="flat">
              <a:noFill/>
              <a:miter lim="400000"/>
            </a:ln>
            <a:effectLst>
              <a:outerShdw sx="100000" sy="100000" kx="0" ky="0" algn="tl" rotWithShape="1" blurRad="63500" dist="19050" dir="5400000">
                <a:srgbClr val="000000">
                  <a:alpha val="63000"/>
                </a:srgbClr>
              </a:outerShdw>
            </a:effectLst>
          </c:spPr>
          <c:invertIfNegative val="0"/>
          <c:dLbls>
            <c:numFmt formatCode="#,##0" sourceLinked="1"/>
            <c:txPr>
              <a:bodyPr/>
              <a:lstStyle/>
              <a:p>
                <a:pPr>
                  <a:defRPr b="0" i="0" strike="noStrike" sz="1000" u="none">
                    <a:solidFill>
                      <a:srgbClr val="000000"/>
                    </a:solidFill>
                    <a:latin typeface="Calibri"/>
                  </a:defRPr>
                </a:pPr>
              </a:p>
            </c:txPr>
            <c:dLblPos val="outEnd"/>
            <c:showLegendKey val="0"/>
            <c:showVal val="0"/>
            <c:showCatName val="0"/>
            <c:showSerName val="0"/>
            <c:showPercent val="0"/>
            <c:showBubbleSize val="0"/>
            <c:showLeaderLines val="0"/>
          </c:dLbls>
          <c:cat>
            <c:strLit>
              <c:ptCount val="17"/>
              <c:pt idx="0">
                <c:v>macros</c:v>
              </c:pt>
              <c:pt idx="1">
                <c:v>feature</c:v>
              </c:pt>
              <c:pt idx="2">
                <c:v>jugs</c:v>
              </c:pt>
              <c:pt idx="3">
                <c:v>mini jugs</c:v>
              </c:pt>
              <c:pt idx="4">
                <c:v>incuts</c:v>
              </c:pt>
              <c:pt idx="5">
                <c:v>crimps</c:v>
              </c:pt>
              <c:pt idx="6">
                <c:v>edges</c:v>
              </c:pt>
              <c:pt idx="7">
                <c:v>slots</c:v>
              </c:pt>
              <c:pt idx="8">
                <c:v>pinches</c:v>
              </c:pt>
              <c:pt idx="9">
                <c:v>pockets</c:v>
              </c:pt>
              <c:pt idx="10">
                <c:v>slopers</c:v>
              </c:pt>
              <c:pt idx="11">
                <c:v/>
              </c:pt>
              <c:pt idx="12">
                <c:v/>
              </c:pt>
              <c:pt idx="13">
                <c:v/>
              </c:pt>
              <c:pt idx="14">
                <c:v/>
              </c:pt>
              <c:pt idx="15">
                <c:v/>
              </c:pt>
              <c:pt idx="16">
                <c:v/>
              </c:pt>
            </c:strLit>
          </c:cat>
          <c:val>
            <c:numRef>
              <c:f>'Summary'!$C$3:$C$13,'Summary'!$C$18:$C$23</c:f>
              <c:numCache>
                <c:ptCount val="15"/>
                <c:pt idx="0">
                  <c:v>0.000000</c:v>
                </c:pt>
                <c:pt idx="1">
                  <c:v>0.000000</c:v>
                </c:pt>
                <c:pt idx="2">
                  <c:v>0.000000</c:v>
                </c:pt>
                <c:pt idx="3">
                  <c:v>0.000000</c:v>
                </c:pt>
                <c:pt idx="4">
                  <c:v>0.000000</c:v>
                </c:pt>
                <c:pt idx="5">
                  <c:v>0.000000</c:v>
                </c:pt>
                <c:pt idx="6">
                  <c:v>0.000000</c:v>
                </c:pt>
                <c:pt idx="7">
                  <c:v>0.000000</c:v>
                </c:pt>
                <c:pt idx="8">
                  <c:v>0.000000</c:v>
                </c:pt>
                <c:pt idx="9">
                  <c:v>0.000000</c:v>
                </c:pt>
                <c:pt idx="10">
                  <c:v>0.000000</c:v>
                </c:pt>
                <c:pt idx="11">
                  <c:v>0.000000</c:v>
                </c:pt>
                <c:pt idx="12">
                  <c:v>0.000000</c:v>
                </c:pt>
                <c:pt idx="13">
                  <c:v>0.000000</c:v>
                </c:pt>
                <c:pt idx="14">
                  <c:v>0.000000</c:v>
                </c:pt>
              </c:numCache>
            </c:numRef>
          </c:val>
        </c:ser>
        <c:ser>
          <c:idx val="2"/>
          <c:order val="2"/>
          <c:tx>
            <c:strRef>
              <c:f>'Summary'!$D$2</c:f>
              <c:strCache>
                <c:ptCount val="1"/>
                <c:pt idx="0">
                  <c:v>Yellow</c:v>
                </c:pt>
              </c:strCache>
            </c:strRef>
          </c:tx>
          <c:spPr>
            <a:solidFill>
              <a:schemeClr val="accent2"/>
            </a:solidFill>
            <a:ln w="12700" cap="flat">
              <a:noFill/>
              <a:miter lim="400000"/>
            </a:ln>
            <a:effectLst>
              <a:outerShdw sx="100000" sy="100000" kx="0" ky="0" algn="tl" rotWithShape="1" blurRad="63500" dist="19050" dir="5400000">
                <a:srgbClr val="000000">
                  <a:alpha val="63000"/>
                </a:srgbClr>
              </a:outerShdw>
            </a:effectLst>
          </c:spPr>
          <c:invertIfNegative val="0"/>
          <c:dLbls>
            <c:numFmt formatCode="#,##0" sourceLinked="1"/>
            <c:txPr>
              <a:bodyPr/>
              <a:lstStyle/>
              <a:p>
                <a:pPr>
                  <a:defRPr b="0" i="0" strike="noStrike" sz="1000" u="none">
                    <a:solidFill>
                      <a:srgbClr val="000000"/>
                    </a:solidFill>
                    <a:latin typeface="Calibri"/>
                  </a:defRPr>
                </a:pPr>
              </a:p>
            </c:txPr>
            <c:dLblPos val="outEnd"/>
            <c:showLegendKey val="0"/>
            <c:showVal val="0"/>
            <c:showCatName val="0"/>
            <c:showSerName val="0"/>
            <c:showPercent val="0"/>
            <c:showBubbleSize val="0"/>
            <c:showLeaderLines val="0"/>
          </c:dLbls>
          <c:cat>
            <c:strLit>
              <c:ptCount val="17"/>
              <c:pt idx="0">
                <c:v>macros</c:v>
              </c:pt>
              <c:pt idx="1">
                <c:v>feature</c:v>
              </c:pt>
              <c:pt idx="2">
                <c:v>jugs</c:v>
              </c:pt>
              <c:pt idx="3">
                <c:v>mini jugs</c:v>
              </c:pt>
              <c:pt idx="4">
                <c:v>incuts</c:v>
              </c:pt>
              <c:pt idx="5">
                <c:v>crimps</c:v>
              </c:pt>
              <c:pt idx="6">
                <c:v>edges</c:v>
              </c:pt>
              <c:pt idx="7">
                <c:v>slots</c:v>
              </c:pt>
              <c:pt idx="8">
                <c:v>pinches</c:v>
              </c:pt>
              <c:pt idx="9">
                <c:v>pockets</c:v>
              </c:pt>
              <c:pt idx="10">
                <c:v>slopers</c:v>
              </c:pt>
              <c:pt idx="11">
                <c:v/>
              </c:pt>
              <c:pt idx="12">
                <c:v/>
              </c:pt>
              <c:pt idx="13">
                <c:v/>
              </c:pt>
              <c:pt idx="14">
                <c:v/>
              </c:pt>
              <c:pt idx="15">
                <c:v/>
              </c:pt>
              <c:pt idx="16">
                <c:v/>
              </c:pt>
            </c:strLit>
          </c:cat>
          <c:val>
            <c:numRef>
              <c:f>'Summary'!$D$3:$D$13,'Summary'!$D$18:$D$23</c:f>
              <c:numCache>
                <c:ptCount val="15"/>
                <c:pt idx="0">
                  <c:v>0.000000</c:v>
                </c:pt>
                <c:pt idx="1">
                  <c:v>0.000000</c:v>
                </c:pt>
                <c:pt idx="2">
                  <c:v>0.000000</c:v>
                </c:pt>
                <c:pt idx="3">
                  <c:v>0.000000</c:v>
                </c:pt>
                <c:pt idx="4">
                  <c:v>0.000000</c:v>
                </c:pt>
                <c:pt idx="5">
                  <c:v>0.000000</c:v>
                </c:pt>
                <c:pt idx="6">
                  <c:v>0.000000</c:v>
                </c:pt>
                <c:pt idx="7">
                  <c:v>0.000000</c:v>
                </c:pt>
                <c:pt idx="8">
                  <c:v>0.000000</c:v>
                </c:pt>
                <c:pt idx="9">
                  <c:v>0.000000</c:v>
                </c:pt>
                <c:pt idx="10">
                  <c:v>0.000000</c:v>
                </c:pt>
                <c:pt idx="11">
                  <c:v>0.000000</c:v>
                </c:pt>
                <c:pt idx="12">
                  <c:v>0.000000</c:v>
                </c:pt>
                <c:pt idx="13">
                  <c:v>0.000000</c:v>
                </c:pt>
                <c:pt idx="14">
                  <c:v>0.000000</c:v>
                </c:pt>
              </c:numCache>
            </c:numRef>
          </c:val>
        </c:ser>
        <c:ser>
          <c:idx val="3"/>
          <c:order val="3"/>
          <c:tx>
            <c:strRef>
              <c:f>'Summary'!$E$2</c:f>
              <c:strCache>
                <c:ptCount val="1"/>
                <c:pt idx="0">
                  <c:v>Green</c:v>
                </c:pt>
              </c:strCache>
            </c:strRef>
          </c:tx>
          <c:spPr>
            <a:solidFill>
              <a:schemeClr val="accent3"/>
            </a:solidFill>
            <a:ln w="12700" cap="flat">
              <a:noFill/>
              <a:miter lim="400000"/>
            </a:ln>
            <a:effectLst>
              <a:outerShdw sx="100000" sy="100000" kx="0" ky="0" algn="tl" rotWithShape="1" blurRad="63500" dist="19050" dir="5400000">
                <a:srgbClr val="000000">
                  <a:alpha val="63000"/>
                </a:srgbClr>
              </a:outerShdw>
            </a:effectLst>
          </c:spPr>
          <c:invertIfNegative val="0"/>
          <c:dLbls>
            <c:numFmt formatCode="#,##0" sourceLinked="1"/>
            <c:txPr>
              <a:bodyPr/>
              <a:lstStyle/>
              <a:p>
                <a:pPr>
                  <a:defRPr b="0" i="0" strike="noStrike" sz="1000" u="none">
                    <a:solidFill>
                      <a:srgbClr val="000000"/>
                    </a:solidFill>
                    <a:latin typeface="Calibri"/>
                  </a:defRPr>
                </a:pPr>
              </a:p>
            </c:txPr>
            <c:dLblPos val="outEnd"/>
            <c:showLegendKey val="0"/>
            <c:showVal val="0"/>
            <c:showCatName val="0"/>
            <c:showSerName val="0"/>
            <c:showPercent val="0"/>
            <c:showBubbleSize val="0"/>
            <c:showLeaderLines val="0"/>
          </c:dLbls>
          <c:cat>
            <c:strLit>
              <c:ptCount val="17"/>
              <c:pt idx="0">
                <c:v>macros</c:v>
              </c:pt>
              <c:pt idx="1">
                <c:v>feature</c:v>
              </c:pt>
              <c:pt idx="2">
                <c:v>jugs</c:v>
              </c:pt>
              <c:pt idx="3">
                <c:v>mini jugs</c:v>
              </c:pt>
              <c:pt idx="4">
                <c:v>incuts</c:v>
              </c:pt>
              <c:pt idx="5">
                <c:v>crimps</c:v>
              </c:pt>
              <c:pt idx="6">
                <c:v>edges</c:v>
              </c:pt>
              <c:pt idx="7">
                <c:v>slots</c:v>
              </c:pt>
              <c:pt idx="8">
                <c:v>pinches</c:v>
              </c:pt>
              <c:pt idx="9">
                <c:v>pockets</c:v>
              </c:pt>
              <c:pt idx="10">
                <c:v>slopers</c:v>
              </c:pt>
              <c:pt idx="11">
                <c:v/>
              </c:pt>
              <c:pt idx="12">
                <c:v/>
              </c:pt>
              <c:pt idx="13">
                <c:v/>
              </c:pt>
              <c:pt idx="14">
                <c:v/>
              </c:pt>
              <c:pt idx="15">
                <c:v/>
              </c:pt>
              <c:pt idx="16">
                <c:v/>
              </c:pt>
            </c:strLit>
          </c:cat>
          <c:val>
            <c:numRef>
              <c:f>'Summary'!$E$3:$E$13,'Summary'!$E$18:$E$23</c:f>
              <c:numCache>
                <c:ptCount val="15"/>
                <c:pt idx="0">
                  <c:v>0.000000</c:v>
                </c:pt>
                <c:pt idx="1">
                  <c:v>0.000000</c:v>
                </c:pt>
                <c:pt idx="2">
                  <c:v>0.000000</c:v>
                </c:pt>
                <c:pt idx="3">
                  <c:v>0.000000</c:v>
                </c:pt>
                <c:pt idx="4">
                  <c:v>0.000000</c:v>
                </c:pt>
                <c:pt idx="5">
                  <c:v>0.000000</c:v>
                </c:pt>
                <c:pt idx="6">
                  <c:v>0.000000</c:v>
                </c:pt>
                <c:pt idx="7">
                  <c:v>0.000000</c:v>
                </c:pt>
                <c:pt idx="8">
                  <c:v>0.000000</c:v>
                </c:pt>
                <c:pt idx="9">
                  <c:v>0.000000</c:v>
                </c:pt>
                <c:pt idx="10">
                  <c:v>0.000000</c:v>
                </c:pt>
                <c:pt idx="11">
                  <c:v>0.000000</c:v>
                </c:pt>
                <c:pt idx="12">
                  <c:v>0.000000</c:v>
                </c:pt>
                <c:pt idx="13">
                  <c:v>0.000000</c:v>
                </c:pt>
                <c:pt idx="14">
                  <c:v>0.000000</c:v>
                </c:pt>
              </c:numCache>
            </c:numRef>
          </c:val>
        </c:ser>
        <c:ser>
          <c:idx val="4"/>
          <c:order val="4"/>
          <c:tx>
            <c:strRef>
              <c:f>'Summary'!$F$2</c:f>
              <c:strCache>
                <c:ptCount val="1"/>
                <c:pt idx="0">
                  <c:v>Blue</c:v>
                </c:pt>
              </c:strCache>
            </c:strRef>
          </c:tx>
          <c:spPr>
            <a:solidFill>
              <a:schemeClr val="accent4"/>
            </a:solidFill>
            <a:ln w="12700" cap="flat">
              <a:noFill/>
              <a:miter lim="400000"/>
            </a:ln>
            <a:effectLst>
              <a:outerShdw sx="100000" sy="100000" kx="0" ky="0" algn="tl" rotWithShape="1" blurRad="63500" dist="19050" dir="5400000">
                <a:srgbClr val="000000">
                  <a:alpha val="63000"/>
                </a:srgbClr>
              </a:outerShdw>
            </a:effectLst>
          </c:spPr>
          <c:invertIfNegative val="0"/>
          <c:dLbls>
            <c:numFmt formatCode="#,##0" sourceLinked="1"/>
            <c:txPr>
              <a:bodyPr/>
              <a:lstStyle/>
              <a:p>
                <a:pPr>
                  <a:defRPr b="0" i="0" strike="noStrike" sz="1000" u="none">
                    <a:solidFill>
                      <a:srgbClr val="000000"/>
                    </a:solidFill>
                    <a:latin typeface="Calibri"/>
                  </a:defRPr>
                </a:pPr>
              </a:p>
            </c:txPr>
            <c:dLblPos val="outEnd"/>
            <c:showLegendKey val="0"/>
            <c:showVal val="0"/>
            <c:showCatName val="0"/>
            <c:showSerName val="0"/>
            <c:showPercent val="0"/>
            <c:showBubbleSize val="0"/>
            <c:showLeaderLines val="0"/>
          </c:dLbls>
          <c:cat>
            <c:strLit>
              <c:ptCount val="17"/>
              <c:pt idx="0">
                <c:v>macros</c:v>
              </c:pt>
              <c:pt idx="1">
                <c:v>feature</c:v>
              </c:pt>
              <c:pt idx="2">
                <c:v>jugs</c:v>
              </c:pt>
              <c:pt idx="3">
                <c:v>mini jugs</c:v>
              </c:pt>
              <c:pt idx="4">
                <c:v>incuts</c:v>
              </c:pt>
              <c:pt idx="5">
                <c:v>crimps</c:v>
              </c:pt>
              <c:pt idx="6">
                <c:v>edges</c:v>
              </c:pt>
              <c:pt idx="7">
                <c:v>slots</c:v>
              </c:pt>
              <c:pt idx="8">
                <c:v>pinches</c:v>
              </c:pt>
              <c:pt idx="9">
                <c:v>pockets</c:v>
              </c:pt>
              <c:pt idx="10">
                <c:v>slopers</c:v>
              </c:pt>
              <c:pt idx="11">
                <c:v/>
              </c:pt>
              <c:pt idx="12">
                <c:v/>
              </c:pt>
              <c:pt idx="13">
                <c:v/>
              </c:pt>
              <c:pt idx="14">
                <c:v/>
              </c:pt>
              <c:pt idx="15">
                <c:v/>
              </c:pt>
              <c:pt idx="16">
                <c:v/>
              </c:pt>
            </c:strLit>
          </c:cat>
          <c:val>
            <c:numRef>
              <c:f>'Summary'!$F$3:$F$13,'Summary'!$F$18:$F$23</c:f>
              <c:numCache>
                <c:ptCount val="15"/>
                <c:pt idx="0">
                  <c:v>0.000000</c:v>
                </c:pt>
                <c:pt idx="1">
                  <c:v>0.000000</c:v>
                </c:pt>
                <c:pt idx="2">
                  <c:v>0.000000</c:v>
                </c:pt>
                <c:pt idx="3">
                  <c:v>0.000000</c:v>
                </c:pt>
                <c:pt idx="4">
                  <c:v>0.000000</c:v>
                </c:pt>
                <c:pt idx="5">
                  <c:v>0.000000</c:v>
                </c:pt>
                <c:pt idx="6">
                  <c:v>0.000000</c:v>
                </c:pt>
                <c:pt idx="7">
                  <c:v>0.000000</c:v>
                </c:pt>
                <c:pt idx="8">
                  <c:v>0.000000</c:v>
                </c:pt>
                <c:pt idx="9">
                  <c:v>0.000000</c:v>
                </c:pt>
                <c:pt idx="10">
                  <c:v>0.000000</c:v>
                </c:pt>
                <c:pt idx="11">
                  <c:v>0.000000</c:v>
                </c:pt>
                <c:pt idx="12">
                  <c:v>0.000000</c:v>
                </c:pt>
                <c:pt idx="13">
                  <c:v>0.000000</c:v>
                </c:pt>
                <c:pt idx="14">
                  <c:v>0.000000</c:v>
                </c:pt>
              </c:numCache>
            </c:numRef>
          </c:val>
        </c:ser>
        <c:ser>
          <c:idx val="5"/>
          <c:order val="5"/>
          <c:tx>
            <c:strRef>
              <c:f>'Summary'!$G$2</c:f>
              <c:strCache>
                <c:ptCount val="1"/>
                <c:pt idx="0">
                  <c:v>Purple</c:v>
                </c:pt>
              </c:strCache>
            </c:strRef>
          </c:tx>
          <c:spPr>
            <a:solidFill>
              <a:schemeClr val="accent5"/>
            </a:solidFill>
            <a:ln w="12700" cap="flat">
              <a:noFill/>
              <a:miter lim="400000"/>
            </a:ln>
            <a:effectLst>
              <a:outerShdw sx="100000" sy="100000" kx="0" ky="0" algn="tl" rotWithShape="1" blurRad="63500" dist="19050" dir="5400000">
                <a:srgbClr val="000000">
                  <a:alpha val="63000"/>
                </a:srgbClr>
              </a:outerShdw>
            </a:effectLst>
          </c:spPr>
          <c:invertIfNegative val="0"/>
          <c:dLbls>
            <c:numFmt formatCode="#,##0" sourceLinked="1"/>
            <c:txPr>
              <a:bodyPr/>
              <a:lstStyle/>
              <a:p>
                <a:pPr>
                  <a:defRPr b="0" i="0" strike="noStrike" sz="1000" u="none">
                    <a:solidFill>
                      <a:srgbClr val="000000"/>
                    </a:solidFill>
                    <a:latin typeface="Calibri"/>
                  </a:defRPr>
                </a:pPr>
              </a:p>
            </c:txPr>
            <c:dLblPos val="outEnd"/>
            <c:showLegendKey val="0"/>
            <c:showVal val="0"/>
            <c:showCatName val="0"/>
            <c:showSerName val="0"/>
            <c:showPercent val="0"/>
            <c:showBubbleSize val="0"/>
            <c:showLeaderLines val="0"/>
          </c:dLbls>
          <c:cat>
            <c:strLit>
              <c:ptCount val="17"/>
              <c:pt idx="0">
                <c:v>macros</c:v>
              </c:pt>
              <c:pt idx="1">
                <c:v>feature</c:v>
              </c:pt>
              <c:pt idx="2">
                <c:v>jugs</c:v>
              </c:pt>
              <c:pt idx="3">
                <c:v>mini jugs</c:v>
              </c:pt>
              <c:pt idx="4">
                <c:v>incuts</c:v>
              </c:pt>
              <c:pt idx="5">
                <c:v>crimps</c:v>
              </c:pt>
              <c:pt idx="6">
                <c:v>edges</c:v>
              </c:pt>
              <c:pt idx="7">
                <c:v>slots</c:v>
              </c:pt>
              <c:pt idx="8">
                <c:v>pinches</c:v>
              </c:pt>
              <c:pt idx="9">
                <c:v>pockets</c:v>
              </c:pt>
              <c:pt idx="10">
                <c:v>slopers</c:v>
              </c:pt>
              <c:pt idx="11">
                <c:v/>
              </c:pt>
              <c:pt idx="12">
                <c:v/>
              </c:pt>
              <c:pt idx="13">
                <c:v/>
              </c:pt>
              <c:pt idx="14">
                <c:v/>
              </c:pt>
              <c:pt idx="15">
                <c:v/>
              </c:pt>
              <c:pt idx="16">
                <c:v/>
              </c:pt>
            </c:strLit>
          </c:cat>
          <c:val>
            <c:numRef>
              <c:f>'Summary'!$G$3:$G$13,'Summary'!$G$18:$G$23</c:f>
              <c:numCache>
                <c:ptCount val="15"/>
                <c:pt idx="0">
                  <c:v>0.000000</c:v>
                </c:pt>
                <c:pt idx="1">
                  <c:v>0.000000</c:v>
                </c:pt>
                <c:pt idx="2">
                  <c:v>0.000000</c:v>
                </c:pt>
                <c:pt idx="3">
                  <c:v>0.000000</c:v>
                </c:pt>
                <c:pt idx="4">
                  <c:v>0.000000</c:v>
                </c:pt>
                <c:pt idx="5">
                  <c:v>0.000000</c:v>
                </c:pt>
                <c:pt idx="6">
                  <c:v>0.000000</c:v>
                </c:pt>
                <c:pt idx="7">
                  <c:v>0.000000</c:v>
                </c:pt>
                <c:pt idx="8">
                  <c:v>0.000000</c:v>
                </c:pt>
                <c:pt idx="9">
                  <c:v>0.000000</c:v>
                </c:pt>
                <c:pt idx="10">
                  <c:v>0.000000</c:v>
                </c:pt>
                <c:pt idx="11">
                  <c:v>0.000000</c:v>
                </c:pt>
                <c:pt idx="12">
                  <c:v>0.000000</c:v>
                </c:pt>
                <c:pt idx="13">
                  <c:v>0.000000</c:v>
                </c:pt>
                <c:pt idx="14">
                  <c:v>0.000000</c:v>
                </c:pt>
              </c:numCache>
            </c:numRef>
          </c:val>
        </c:ser>
        <c:ser>
          <c:idx val="6"/>
          <c:order val="6"/>
          <c:tx>
            <c:strRef>
              <c:f>'Summary'!$H$2</c:f>
              <c:strCache>
                <c:ptCount val="1"/>
                <c:pt idx="0">
                  <c:v>Hot Pink</c:v>
                </c:pt>
              </c:strCache>
            </c:strRef>
          </c:tx>
          <c:spPr>
            <a:solidFill>
              <a:schemeClr val="accent6"/>
            </a:solidFill>
            <a:ln w="12700" cap="flat">
              <a:noFill/>
              <a:miter lim="400000"/>
            </a:ln>
            <a:effectLst>
              <a:outerShdw sx="100000" sy="100000" kx="0" ky="0" algn="tl" rotWithShape="1" blurRad="63500" dist="19050" dir="5400000">
                <a:srgbClr val="000000">
                  <a:alpha val="63000"/>
                </a:srgbClr>
              </a:outerShdw>
            </a:effectLst>
          </c:spPr>
          <c:invertIfNegative val="0"/>
          <c:dLbls>
            <c:numFmt formatCode="#,##0" sourceLinked="1"/>
            <c:txPr>
              <a:bodyPr/>
              <a:lstStyle/>
              <a:p>
                <a:pPr>
                  <a:defRPr b="0" i="0" strike="noStrike" sz="1000" u="none">
                    <a:solidFill>
                      <a:srgbClr val="000000"/>
                    </a:solidFill>
                    <a:latin typeface="Calibri"/>
                  </a:defRPr>
                </a:pPr>
              </a:p>
            </c:txPr>
            <c:dLblPos val="outEnd"/>
            <c:showLegendKey val="0"/>
            <c:showVal val="0"/>
            <c:showCatName val="0"/>
            <c:showSerName val="0"/>
            <c:showPercent val="0"/>
            <c:showBubbleSize val="0"/>
            <c:showLeaderLines val="0"/>
          </c:dLbls>
          <c:cat>
            <c:strLit>
              <c:ptCount val="17"/>
              <c:pt idx="0">
                <c:v>macros</c:v>
              </c:pt>
              <c:pt idx="1">
                <c:v>feature</c:v>
              </c:pt>
              <c:pt idx="2">
                <c:v>jugs</c:v>
              </c:pt>
              <c:pt idx="3">
                <c:v>mini jugs</c:v>
              </c:pt>
              <c:pt idx="4">
                <c:v>incuts</c:v>
              </c:pt>
              <c:pt idx="5">
                <c:v>crimps</c:v>
              </c:pt>
              <c:pt idx="6">
                <c:v>edges</c:v>
              </c:pt>
              <c:pt idx="7">
                <c:v>slots</c:v>
              </c:pt>
              <c:pt idx="8">
                <c:v>pinches</c:v>
              </c:pt>
              <c:pt idx="9">
                <c:v>pockets</c:v>
              </c:pt>
              <c:pt idx="10">
                <c:v>slopers</c:v>
              </c:pt>
              <c:pt idx="11">
                <c:v/>
              </c:pt>
              <c:pt idx="12">
                <c:v/>
              </c:pt>
              <c:pt idx="13">
                <c:v/>
              </c:pt>
              <c:pt idx="14">
                <c:v/>
              </c:pt>
              <c:pt idx="15">
                <c:v/>
              </c:pt>
              <c:pt idx="16">
                <c:v/>
              </c:pt>
            </c:strLit>
          </c:cat>
          <c:val>
            <c:numRef>
              <c:f>'Summary'!$H$3:$H$13,'Summary'!$H$18:$H$23</c:f>
              <c:numCache>
                <c:ptCount val="15"/>
                <c:pt idx="0">
                  <c:v>0.000000</c:v>
                </c:pt>
                <c:pt idx="1">
                  <c:v>0.000000</c:v>
                </c:pt>
                <c:pt idx="2">
                  <c:v>0.000000</c:v>
                </c:pt>
                <c:pt idx="3">
                  <c:v>0.000000</c:v>
                </c:pt>
                <c:pt idx="4">
                  <c:v>0.000000</c:v>
                </c:pt>
                <c:pt idx="5">
                  <c:v>0.000000</c:v>
                </c:pt>
                <c:pt idx="6">
                  <c:v>0.000000</c:v>
                </c:pt>
                <c:pt idx="7">
                  <c:v>0.000000</c:v>
                </c:pt>
                <c:pt idx="8">
                  <c:v>0.000000</c:v>
                </c:pt>
                <c:pt idx="9">
                  <c:v>0.000000</c:v>
                </c:pt>
                <c:pt idx="10">
                  <c:v>0.000000</c:v>
                </c:pt>
                <c:pt idx="11">
                  <c:v>0.000000</c:v>
                </c:pt>
                <c:pt idx="12">
                  <c:v>0.000000</c:v>
                </c:pt>
                <c:pt idx="13">
                  <c:v>0.000000</c:v>
                </c:pt>
                <c:pt idx="14">
                  <c:v>0.000000</c:v>
                </c:pt>
              </c:numCache>
            </c:numRef>
          </c:val>
        </c:ser>
        <c:ser>
          <c:idx val="7"/>
          <c:order val="7"/>
          <c:tx>
            <c:strRef>
              <c:f>'Summary'!$I$2</c:f>
              <c:strCache>
                <c:ptCount val="1"/>
                <c:pt idx="0">
                  <c:v>Black</c:v>
                </c:pt>
              </c:strCache>
            </c:strRef>
          </c:tx>
          <c:spPr>
            <a:solidFill>
              <a:srgbClr val="000000"/>
            </a:solidFill>
            <a:ln w="12700" cap="flat">
              <a:noFill/>
              <a:miter lim="400000"/>
            </a:ln>
            <a:effectLst>
              <a:outerShdw sx="100000" sy="100000" kx="0" ky="0" algn="tl" rotWithShape="1" blurRad="63500" dist="19050" dir="5400000">
                <a:srgbClr val="000000">
                  <a:alpha val="63000"/>
                </a:srgbClr>
              </a:outerShdw>
            </a:effectLst>
          </c:spPr>
          <c:invertIfNegative val="0"/>
          <c:dLbls>
            <c:numFmt formatCode="#,##0" sourceLinked="1"/>
            <c:txPr>
              <a:bodyPr/>
              <a:lstStyle/>
              <a:p>
                <a:pPr>
                  <a:defRPr b="0" i="0" strike="noStrike" sz="1000" u="none">
                    <a:solidFill>
                      <a:srgbClr val="000000"/>
                    </a:solidFill>
                    <a:latin typeface="Calibri"/>
                  </a:defRPr>
                </a:pPr>
              </a:p>
            </c:txPr>
            <c:dLblPos val="outEnd"/>
            <c:showLegendKey val="0"/>
            <c:showVal val="0"/>
            <c:showCatName val="0"/>
            <c:showSerName val="0"/>
            <c:showPercent val="0"/>
            <c:showBubbleSize val="0"/>
            <c:showLeaderLines val="0"/>
          </c:dLbls>
          <c:cat>
            <c:strLit>
              <c:ptCount val="17"/>
              <c:pt idx="0">
                <c:v>macros</c:v>
              </c:pt>
              <c:pt idx="1">
                <c:v>feature</c:v>
              </c:pt>
              <c:pt idx="2">
                <c:v>jugs</c:v>
              </c:pt>
              <c:pt idx="3">
                <c:v>mini jugs</c:v>
              </c:pt>
              <c:pt idx="4">
                <c:v>incuts</c:v>
              </c:pt>
              <c:pt idx="5">
                <c:v>crimps</c:v>
              </c:pt>
              <c:pt idx="6">
                <c:v>edges</c:v>
              </c:pt>
              <c:pt idx="7">
                <c:v>slots</c:v>
              </c:pt>
              <c:pt idx="8">
                <c:v>pinches</c:v>
              </c:pt>
              <c:pt idx="9">
                <c:v>pockets</c:v>
              </c:pt>
              <c:pt idx="10">
                <c:v>slopers</c:v>
              </c:pt>
              <c:pt idx="11">
                <c:v/>
              </c:pt>
              <c:pt idx="12">
                <c:v/>
              </c:pt>
              <c:pt idx="13">
                <c:v/>
              </c:pt>
              <c:pt idx="14">
                <c:v/>
              </c:pt>
              <c:pt idx="15">
                <c:v/>
              </c:pt>
              <c:pt idx="16">
                <c:v/>
              </c:pt>
            </c:strLit>
          </c:cat>
          <c:val>
            <c:numRef>
              <c:f>'Summary'!$I$3:$I$13,'Summary'!$I$18:$I$23</c:f>
              <c:numCache>
                <c:ptCount val="15"/>
                <c:pt idx="0">
                  <c:v>0.000000</c:v>
                </c:pt>
                <c:pt idx="1">
                  <c:v>0.000000</c:v>
                </c:pt>
                <c:pt idx="2">
                  <c:v>0.000000</c:v>
                </c:pt>
                <c:pt idx="3">
                  <c:v>0.000000</c:v>
                </c:pt>
                <c:pt idx="4">
                  <c:v>0.000000</c:v>
                </c:pt>
                <c:pt idx="5">
                  <c:v>0.000000</c:v>
                </c:pt>
                <c:pt idx="6">
                  <c:v>0.000000</c:v>
                </c:pt>
                <c:pt idx="7">
                  <c:v>0.000000</c:v>
                </c:pt>
                <c:pt idx="8">
                  <c:v>0.000000</c:v>
                </c:pt>
                <c:pt idx="9">
                  <c:v>0.000000</c:v>
                </c:pt>
                <c:pt idx="10">
                  <c:v>0.000000</c:v>
                </c:pt>
                <c:pt idx="11">
                  <c:v>0.000000</c:v>
                </c:pt>
                <c:pt idx="12">
                  <c:v>0.000000</c:v>
                </c:pt>
                <c:pt idx="13">
                  <c:v>0.000000</c:v>
                </c:pt>
                <c:pt idx="14">
                  <c:v>0.000000</c:v>
                </c:pt>
              </c:numCache>
            </c:numRef>
          </c:val>
        </c:ser>
        <c:ser>
          <c:idx val="8"/>
          <c:order val="8"/>
          <c:tx>
            <c:strRef>
              <c:f>'Summary'!$J$2</c:f>
              <c:strCache>
                <c:ptCount val="1"/>
                <c:pt idx="0">
                  <c:v>White</c:v>
                </c:pt>
              </c:strCache>
            </c:strRef>
          </c:tx>
          <c:spPr>
            <a:solidFill>
              <a:srgbClr val="FFFFFF"/>
            </a:solidFill>
            <a:ln w="12700" cap="flat">
              <a:noFill/>
              <a:miter lim="400000"/>
            </a:ln>
            <a:effectLst>
              <a:outerShdw sx="100000" sy="100000" kx="0" ky="0" algn="tl" rotWithShape="1" blurRad="63500" dist="19050" dir="5400000">
                <a:srgbClr val="000000">
                  <a:alpha val="63000"/>
                </a:srgbClr>
              </a:outerShdw>
            </a:effectLst>
          </c:spPr>
          <c:invertIfNegative val="0"/>
          <c:dLbls>
            <c:numFmt formatCode="#,##0" sourceLinked="1"/>
            <c:txPr>
              <a:bodyPr/>
              <a:lstStyle/>
              <a:p>
                <a:pPr>
                  <a:defRPr b="0" i="0" strike="noStrike" sz="1000" u="none">
                    <a:solidFill>
                      <a:srgbClr val="000000"/>
                    </a:solidFill>
                    <a:latin typeface="Calibri"/>
                  </a:defRPr>
                </a:pPr>
              </a:p>
            </c:txPr>
            <c:dLblPos val="outEnd"/>
            <c:showLegendKey val="0"/>
            <c:showVal val="0"/>
            <c:showCatName val="0"/>
            <c:showSerName val="0"/>
            <c:showPercent val="0"/>
            <c:showBubbleSize val="0"/>
            <c:showLeaderLines val="0"/>
          </c:dLbls>
          <c:cat>
            <c:strLit>
              <c:ptCount val="17"/>
              <c:pt idx="0">
                <c:v>macros</c:v>
              </c:pt>
              <c:pt idx="1">
                <c:v>feature</c:v>
              </c:pt>
              <c:pt idx="2">
                <c:v>jugs</c:v>
              </c:pt>
              <c:pt idx="3">
                <c:v>mini jugs</c:v>
              </c:pt>
              <c:pt idx="4">
                <c:v>incuts</c:v>
              </c:pt>
              <c:pt idx="5">
                <c:v>crimps</c:v>
              </c:pt>
              <c:pt idx="6">
                <c:v>edges</c:v>
              </c:pt>
              <c:pt idx="7">
                <c:v>slots</c:v>
              </c:pt>
              <c:pt idx="8">
                <c:v>pinches</c:v>
              </c:pt>
              <c:pt idx="9">
                <c:v>pockets</c:v>
              </c:pt>
              <c:pt idx="10">
                <c:v>slopers</c:v>
              </c:pt>
              <c:pt idx="11">
                <c:v/>
              </c:pt>
              <c:pt idx="12">
                <c:v/>
              </c:pt>
              <c:pt idx="13">
                <c:v/>
              </c:pt>
              <c:pt idx="14">
                <c:v/>
              </c:pt>
              <c:pt idx="15">
                <c:v/>
              </c:pt>
              <c:pt idx="16">
                <c:v/>
              </c:pt>
            </c:strLit>
          </c:cat>
          <c:val>
            <c:numRef>
              <c:f>'Summary'!$J$3:$J$13,'Summary'!$J$18:$J$23</c:f>
              <c:numCache>
                <c:ptCount val="15"/>
                <c:pt idx="0">
                  <c:v>0.000000</c:v>
                </c:pt>
                <c:pt idx="1">
                  <c:v>0.000000</c:v>
                </c:pt>
                <c:pt idx="2">
                  <c:v>0.000000</c:v>
                </c:pt>
                <c:pt idx="3">
                  <c:v>0.000000</c:v>
                </c:pt>
                <c:pt idx="4">
                  <c:v>0.000000</c:v>
                </c:pt>
                <c:pt idx="5">
                  <c:v>0.000000</c:v>
                </c:pt>
                <c:pt idx="6">
                  <c:v>0.000000</c:v>
                </c:pt>
                <c:pt idx="7">
                  <c:v>0.000000</c:v>
                </c:pt>
                <c:pt idx="8">
                  <c:v>0.000000</c:v>
                </c:pt>
                <c:pt idx="9">
                  <c:v>0.000000</c:v>
                </c:pt>
                <c:pt idx="10">
                  <c:v>0.000000</c:v>
                </c:pt>
                <c:pt idx="11">
                  <c:v>0.000000</c:v>
                </c:pt>
                <c:pt idx="12">
                  <c:v>0.000000</c:v>
                </c:pt>
                <c:pt idx="13">
                  <c:v>0.000000</c:v>
                </c:pt>
                <c:pt idx="14">
                  <c:v>0.000000</c:v>
                </c:pt>
              </c:numCache>
            </c:numRef>
          </c:val>
        </c:ser>
        <c:gapWidth val="100"/>
        <c:overlap val="-24"/>
        <c:axId val="2094734552"/>
        <c:axId val="2094734553"/>
      </c:barChart>
      <c:catAx>
        <c:axId val="2094734552"/>
        <c:scaling>
          <c:orientation val="minMax"/>
        </c:scaling>
        <c:delete val="0"/>
        <c:axPos val="b"/>
        <c:numFmt formatCode="General" sourceLinked="1"/>
        <c:majorTickMark val="none"/>
        <c:minorTickMark val="none"/>
        <c:tickLblPos val="low"/>
        <c:spPr>
          <a:ln w="12700" cap="flat">
            <a:solidFill>
              <a:srgbClr val="F2F2F2">
                <a:alpha val="54000"/>
              </a:srgbClr>
            </a:solidFill>
            <a:prstDash val="solid"/>
            <a:round/>
          </a:ln>
        </c:spPr>
        <c:txPr>
          <a:bodyPr rot="0"/>
          <a:lstStyle/>
          <a:p>
            <a:pPr>
              <a:defRPr b="0" i="0" strike="noStrike" sz="900" u="none">
                <a:solidFill>
                  <a:srgbClr val="D9D9D9"/>
                </a:solidFill>
                <a:latin typeface="Calibri"/>
              </a:defRPr>
            </a:pPr>
          </a:p>
        </c:txPr>
        <c:crossAx val="2094734553"/>
        <c:crosses val="autoZero"/>
        <c:auto val="1"/>
        <c:lblAlgn val="ctr"/>
        <c:noMultiLvlLbl val="1"/>
      </c:catAx>
      <c:valAx>
        <c:axId val="2094734553"/>
        <c:scaling>
          <c:orientation val="minMax"/>
        </c:scaling>
        <c:delete val="0"/>
        <c:axPos val="l"/>
        <c:majorGridlines>
          <c:spPr>
            <a:ln w="12700" cap="flat">
              <a:solidFill>
                <a:srgbClr val="F2F2F2">
                  <a:alpha val="10000"/>
                </a:srgbClr>
              </a:solidFill>
              <a:prstDash val="solid"/>
              <a:round/>
            </a:ln>
          </c:spPr>
        </c:majorGridlines>
        <c:numFmt formatCode="General" sourceLinked="1"/>
        <c:majorTickMark val="none"/>
        <c:minorTickMark val="none"/>
        <c:tickLblPos val="nextTo"/>
        <c:spPr>
          <a:ln w="12700" cap="flat">
            <a:noFill/>
            <a:prstDash val="solid"/>
            <a:round/>
          </a:ln>
        </c:spPr>
        <c:txPr>
          <a:bodyPr rot="0"/>
          <a:lstStyle/>
          <a:p>
            <a:pPr>
              <a:defRPr b="0" i="0" strike="noStrike" sz="900" u="none">
                <a:solidFill>
                  <a:srgbClr val="D9D9D9"/>
                </a:solidFill>
                <a:latin typeface="Calibri"/>
              </a:defRPr>
            </a:pPr>
          </a:p>
        </c:txPr>
        <c:crossAx val="2094734552"/>
        <c:crosses val="autoZero"/>
        <c:crossBetween val="between"/>
        <c:majorUnit val="1"/>
        <c:minorUnit val="0.5"/>
      </c:valAx>
      <c:spPr>
        <a:noFill/>
        <a:ln w="12700" cap="flat">
          <a:noFill/>
          <a:miter lim="400000"/>
        </a:ln>
        <a:effectLst/>
      </c:spPr>
    </c:plotArea>
    <c:legend>
      <c:legendPos val="b"/>
      <c:layout>
        <c:manualLayout>
          <c:xMode val="edge"/>
          <c:yMode val="edge"/>
          <c:x val="0.0791632"/>
          <c:y val="0.968577"/>
          <c:w val="0.918091"/>
          <c:h val="0.0314234"/>
        </c:manualLayout>
      </c:layout>
      <c:overlay val="1"/>
      <c:spPr>
        <a:noFill/>
        <a:ln w="12700" cap="flat">
          <a:noFill/>
          <a:miter lim="400000"/>
        </a:ln>
        <a:effectLst/>
      </c:spPr>
      <c:txPr>
        <a:bodyPr rot="0"/>
        <a:lstStyle/>
        <a:p>
          <a:pPr>
            <a:defRPr b="0" i="0" strike="noStrike" sz="900" u="none">
              <a:solidFill>
                <a:srgbClr val="D9D9D9"/>
              </a:solidFill>
              <a:latin typeface="Calibri"/>
            </a:defRPr>
          </a:pPr>
        </a:p>
      </c:txPr>
    </c:legend>
    <c:plotVisOnly val="1"/>
    <c:dispBlanksAs val="gap"/>
  </c:chart>
  <c:spPr>
    <a:gradFill flip="none" rotWithShape="1">
      <a:gsLst>
        <a:gs pos="0">
          <a:srgbClr val="595959"/>
        </a:gs>
        <a:gs pos="100000">
          <a:srgbClr val="262626"/>
        </a:gs>
      </a:gsLst>
      <a:path path="circle">
        <a:fillToRect l="37721" t="-19636" r="62278" b="119636"/>
      </a:path>
    </a:gradFill>
    <a:ln>
      <a:noFill/>
    </a:ln>
    <a:effectLst/>
  </c:spPr>
</c:chartSpace>
</file>

<file path=xl/drawings/_rels/drawing1.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1.jpeg"/><Relationship Id="rId3" Type="http://schemas.openxmlformats.org/officeDocument/2006/relationships/image" Target="../media/image2.png"/><Relationship Id="rId4" Type="http://schemas.openxmlformats.org/officeDocument/2006/relationships/image" Target="../media/image3.png"/></Relationships>

</file>

<file path=xl/drawings/_rels/drawing2.xml.rels><?xml version="1.0" encoding="UTF-8"?>
<Relationships xmlns="http://schemas.openxmlformats.org/package/2006/relationships"><Relationship Id="rId1" Type="http://schemas.openxmlformats.org/officeDocument/2006/relationships/chart" Target="../charts/chart1.xml"/></Relationships>

</file>

<file path=xl/drawings/_rels/drawing3.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1.jpeg"/><Relationship Id="rId3" Type="http://schemas.openxmlformats.org/officeDocument/2006/relationships/image" Target="../media/image2.png"/></Relationships>

</file>

<file path=xl/drawings/_rels/drawing4.xml.rels><?xml version="1.0" encoding="UTF-8"?>
<Relationships xmlns="http://schemas.openxmlformats.org/package/2006/relationships"><Relationship Id="rId1" Type="http://schemas.openxmlformats.org/officeDocument/2006/relationships/image" Target="../media/image3.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5</xdr:col>
      <xdr:colOff>387350</xdr:colOff>
      <xdr:row>1</xdr:row>
      <xdr:rowOff>165100</xdr:rowOff>
    </xdr:from>
    <xdr:to>
      <xdr:col>6</xdr:col>
      <xdr:colOff>812800</xdr:colOff>
      <xdr:row>8</xdr:row>
      <xdr:rowOff>19050</xdr:rowOff>
    </xdr:to>
    <xdr:pic>
      <xdr:nvPicPr>
        <xdr:cNvPr id="2" name="Imageimage1.png" descr="Imageimage1.png"/>
        <xdr:cNvPicPr>
          <a:picLocks noChangeAspect="1"/>
        </xdr:cNvPicPr>
      </xdr:nvPicPr>
      <xdr:blipFill>
        <a:blip r:embed="rId1">
          <a:extLst/>
        </a:blip>
        <a:stretch>
          <a:fillRect/>
        </a:stretch>
      </xdr:blipFill>
      <xdr:spPr>
        <a:xfrm>
          <a:off x="8655050" y="558800"/>
          <a:ext cx="1263650" cy="1181100"/>
        </a:xfrm>
        <a:prstGeom prst="rect">
          <a:avLst/>
        </a:prstGeom>
        <a:ln w="12700" cap="flat">
          <a:noFill/>
          <a:miter lim="400000"/>
        </a:ln>
        <a:effectLst/>
      </xdr:spPr>
    </xdr:pic>
    <xdr:clientData/>
  </xdr:twoCellAnchor>
  <xdr:twoCellAnchor>
    <xdr:from>
      <xdr:col>6</xdr:col>
      <xdr:colOff>819150</xdr:colOff>
      <xdr:row>0</xdr:row>
      <xdr:rowOff>12700</xdr:rowOff>
    </xdr:from>
    <xdr:to>
      <xdr:col>7</xdr:col>
      <xdr:colOff>1079500</xdr:colOff>
      <xdr:row>5</xdr:row>
      <xdr:rowOff>0</xdr:rowOff>
    </xdr:to>
    <xdr:pic>
      <xdr:nvPicPr>
        <xdr:cNvPr id="3" name="image2.jpg" descr="image2.jpg"/>
        <xdr:cNvPicPr>
          <a:picLocks noChangeAspect="1"/>
        </xdr:cNvPicPr>
      </xdr:nvPicPr>
      <xdr:blipFill>
        <a:blip r:embed="rId2">
          <a:extLst/>
        </a:blip>
        <a:stretch>
          <a:fillRect/>
        </a:stretch>
      </xdr:blipFill>
      <xdr:spPr>
        <a:xfrm>
          <a:off x="9925050" y="12700"/>
          <a:ext cx="1695450" cy="1231900"/>
        </a:xfrm>
        <a:prstGeom prst="rect">
          <a:avLst/>
        </a:prstGeom>
        <a:ln w="12700" cap="flat">
          <a:noFill/>
          <a:miter lim="400000"/>
        </a:ln>
        <a:effectLst/>
      </xdr:spPr>
    </xdr:pic>
    <xdr:clientData/>
  </xdr:twoCellAnchor>
  <xdr:twoCellAnchor>
    <xdr:from>
      <xdr:col>6</xdr:col>
      <xdr:colOff>879475</xdr:colOff>
      <xdr:row>4</xdr:row>
      <xdr:rowOff>3174</xdr:rowOff>
    </xdr:from>
    <xdr:to>
      <xdr:col>7</xdr:col>
      <xdr:colOff>801261</xdr:colOff>
      <xdr:row>10</xdr:row>
      <xdr:rowOff>53974</xdr:rowOff>
    </xdr:to>
    <xdr:pic>
      <xdr:nvPicPr>
        <xdr:cNvPr id="4" name="Picture 3" descr="Picture 3"/>
        <xdr:cNvPicPr>
          <a:picLocks noChangeAspect="1"/>
        </xdr:cNvPicPr>
      </xdr:nvPicPr>
      <xdr:blipFill>
        <a:blip r:embed="rId3">
          <a:extLst/>
        </a:blip>
        <a:stretch>
          <a:fillRect/>
        </a:stretch>
      </xdr:blipFill>
      <xdr:spPr>
        <a:xfrm>
          <a:off x="9985375" y="1095374"/>
          <a:ext cx="1356887" cy="1003301"/>
        </a:xfrm>
        <a:prstGeom prst="rect">
          <a:avLst/>
        </a:prstGeom>
        <a:ln w="12700" cap="flat">
          <a:noFill/>
          <a:miter lim="400000"/>
        </a:ln>
        <a:effectLst/>
      </xdr:spPr>
    </xdr:pic>
    <xdr:clientData/>
  </xdr:twoCellAnchor>
  <xdr:twoCellAnchor>
    <xdr:from>
      <xdr:col>3</xdr:col>
      <xdr:colOff>799783</xdr:colOff>
      <xdr:row>44</xdr:row>
      <xdr:rowOff>157620</xdr:rowOff>
    </xdr:from>
    <xdr:to>
      <xdr:col>12</xdr:col>
      <xdr:colOff>743261</xdr:colOff>
      <xdr:row>98</xdr:row>
      <xdr:rowOff>47695</xdr:rowOff>
    </xdr:to>
    <xdr:grpSp>
      <xdr:nvGrpSpPr>
        <xdr:cNvPr id="7" name="Shape 3"/>
        <xdr:cNvGrpSpPr/>
      </xdr:nvGrpSpPr>
      <xdr:grpSpPr>
        <a:xfrm>
          <a:off x="7391083" y="8314830"/>
          <a:ext cx="8490579" cy="11651546"/>
          <a:chOff x="-19050" y="-621552"/>
          <a:chExt cx="8490578" cy="11651545"/>
        </a:xfrm>
      </xdr:grpSpPr>
      <xdr:sp>
        <xdr:nvSpPr>
          <xdr:cNvPr id="5" name="Rectangle"/>
          <xdr:cNvSpPr/>
        </xdr:nvSpPr>
        <xdr:spPr>
          <a:xfrm>
            <a:off x="6661" y="1859900"/>
            <a:ext cx="8439155" cy="9170093"/>
          </a:xfrm>
          <a:prstGeom prst="rect">
            <a:avLst/>
          </a:prstGeom>
          <a:solidFill>
            <a:srgbClr val="FFFFFF"/>
          </a:solidFill>
          <a:ln w="9525" cap="flat">
            <a:solidFill>
              <a:srgbClr val="BABABA"/>
            </a:solidFill>
            <a:prstDash val="solid"/>
            <a:round/>
          </a:ln>
          <a:effectLst/>
        </xdr:spPr>
        <xdr:txBody>
          <a:bodyPr/>
          <a:lstStyle/>
          <a:p>
            <a:pPr/>
          </a:p>
        </xdr:txBody>
      </xdr:sp>
      <xdr:sp>
        <xdr:nvSpPr>
          <xdr:cNvPr id="6" name="Shipping Information…"/>
          <xdr:cNvSpPr txBox="1"/>
        </xdr:nvSpPr>
        <xdr:spPr>
          <a:xfrm>
            <a:off x="-19051" y="-621553"/>
            <a:ext cx="8490579" cy="9530468"/>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45699" tIns="45699" rIns="45699" bIns="45699" numCol="1" anchor="t">
            <a:spAutoFit/>
          </a:bodyPr>
          <a:lstStyle/>
          <a:p>
            <a:pPr marL="0" marR="0" indent="0" algn="ctr" defTabSz="914400" latinLnBrk="0">
              <a:lnSpc>
                <a:spcPct val="100000"/>
              </a:lnSpc>
              <a:spcBef>
                <a:spcPts val="0"/>
              </a:spcBef>
              <a:spcAft>
                <a:spcPts val="0"/>
              </a:spcAft>
              <a:buClrTx/>
              <a:buSzTx/>
              <a:buFontTx/>
              <a:buNone/>
              <a:tabLst/>
              <a:defRPr b="1" baseline="0" cap="none" i="0" spc="0" strike="noStrike" sz="1400" u="none">
                <a:solidFill>
                  <a:srgbClr val="000000"/>
                </a:solidFill>
                <a:uFillTx/>
                <a:latin typeface="Calibri"/>
                <a:ea typeface="Calibri"/>
                <a:cs typeface="Calibri"/>
                <a:sym typeface="Calibri"/>
              </a:defRPr>
            </a:pPr>
            <a:r>
              <a:rPr b="1" baseline="0" cap="none" i="0" spc="0" strike="noStrike" sz="1400" u="none">
                <a:solidFill>
                  <a:srgbClr val="000000"/>
                </a:solidFill>
                <a:uFillTx/>
                <a:latin typeface="Calibri"/>
                <a:ea typeface="Calibri"/>
                <a:cs typeface="Calibri"/>
                <a:sym typeface="Calibri"/>
              </a:rPr>
              <a:t>Shipping Information </a:t>
            </a:r>
            <a:endParaRPr b="1" baseline="0" cap="none" i="0" spc="0" strike="noStrike" sz="14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200" u="none">
                <a:solidFill>
                  <a:srgbClr val="000000"/>
                </a:solidFill>
                <a:uFillTx/>
                <a:latin typeface="Calibri"/>
                <a:ea typeface="Calibri"/>
                <a:cs typeface="Calibri"/>
                <a:sym typeface="Calibri"/>
              </a:defRPr>
            </a:pPr>
            <a:endParaRPr b="1" baseline="0" cap="none" i="0" spc="0" strike="noStrike" sz="12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200" u="none">
                <a:solidFill>
                  <a:srgbClr val="000000"/>
                </a:solidFill>
                <a:uFillTx/>
                <a:latin typeface="Calibri"/>
                <a:ea typeface="Calibri"/>
                <a:cs typeface="Calibri"/>
                <a:sym typeface="Calibri"/>
              </a:defRPr>
            </a:pPr>
            <a:r>
              <a:rPr b="0" baseline="0" cap="none" i="0" spc="0" strike="noStrike" sz="1200" u="none">
                <a:solidFill>
                  <a:srgbClr val="000000"/>
                </a:solidFill>
                <a:uFillTx/>
                <a:latin typeface="Calibri"/>
                <a:ea typeface="Calibri"/>
                <a:cs typeface="Calibri"/>
                <a:sym typeface="Calibri"/>
              </a:rPr>
              <a:t>1. </a:t>
            </a:r>
            <a:r>
              <a:rPr b="1" baseline="0" cap="none" i="0" spc="0" strike="noStrike" sz="1200" u="none">
                <a:solidFill>
                  <a:srgbClr val="000000"/>
                </a:solidFill>
                <a:uFillTx/>
                <a:latin typeface="Calibri"/>
                <a:ea typeface="Calibri"/>
                <a:cs typeface="Calibri"/>
                <a:sym typeface="Calibri"/>
              </a:rPr>
              <a:t>Loading Dock or Liftgate? </a:t>
            </a:r>
            <a:r>
              <a:rPr b="0" baseline="0" cap="none" i="0" spc="0" strike="noStrike" sz="1200" u="none">
                <a:solidFill>
                  <a:srgbClr val="000000"/>
                </a:solidFill>
                <a:uFillTx/>
                <a:latin typeface="Calibri"/>
                <a:ea typeface="Calibri"/>
                <a:cs typeface="Calibri"/>
                <a:sym typeface="Calibri"/>
              </a:rPr>
              <a:t>Pallet shipped orders require a liftgate service charge if you don't have a dock. Please let us know.</a:t>
            </a:r>
            <a:endParaRPr b="0" baseline="0" cap="none" i="0" spc="0" strike="noStrike" sz="12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200" u="none">
                <a:solidFill>
                  <a:srgbClr val="000000"/>
                </a:solidFill>
                <a:uFillTx/>
                <a:latin typeface="Calibri"/>
                <a:ea typeface="Calibri"/>
                <a:cs typeface="Calibri"/>
                <a:sym typeface="Calibri"/>
              </a:defRPr>
            </a:pPr>
            <a:endParaRPr b="1" baseline="0" cap="none" i="0" spc="0" strike="noStrike" sz="12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200" u="none">
                <a:solidFill>
                  <a:srgbClr val="000000"/>
                </a:solidFill>
                <a:uFillTx/>
                <a:latin typeface="Calibri"/>
                <a:ea typeface="Calibri"/>
                <a:cs typeface="Calibri"/>
                <a:sym typeface="Calibri"/>
              </a:defRPr>
            </a:pPr>
            <a:r>
              <a:rPr b="0" baseline="0" cap="none" i="0" spc="0" strike="noStrike" sz="1200" u="none">
                <a:solidFill>
                  <a:srgbClr val="000000"/>
                </a:solidFill>
                <a:uFillTx/>
                <a:latin typeface="Calibri"/>
                <a:ea typeface="Calibri"/>
                <a:cs typeface="Calibri"/>
                <a:sym typeface="Calibri"/>
              </a:rPr>
              <a:t>2. </a:t>
            </a:r>
            <a:r>
              <a:rPr b="1" baseline="0" cap="none" i="0" spc="0" strike="noStrike" sz="1200" u="none">
                <a:solidFill>
                  <a:srgbClr val="000000"/>
                </a:solidFill>
                <a:uFillTx/>
                <a:latin typeface="Calibri"/>
                <a:ea typeface="Calibri"/>
                <a:cs typeface="Calibri"/>
                <a:sym typeface="Calibri"/>
              </a:rPr>
              <a:t>Turnaround Time: </a:t>
            </a:r>
            <a:r>
              <a:rPr b="0" baseline="0" cap="none" i="0" spc="0" strike="noStrike" sz="1200" u="none">
                <a:solidFill>
                  <a:srgbClr val="000000"/>
                </a:solidFill>
                <a:uFillTx/>
                <a:latin typeface="Calibri"/>
                <a:ea typeface="Calibri"/>
                <a:cs typeface="Calibri"/>
                <a:sym typeface="Calibri"/>
              </a:rPr>
              <a:t>Normally 30-60 days depending on size and specs of order and manufacturer’s production schedule. 	~ Small or any color orders can be faster. </a:t>
            </a:r>
            <a:endParaRPr b="0" baseline="0" cap="none" i="0" spc="0" strike="noStrike" sz="12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200" u="none">
                <a:solidFill>
                  <a:srgbClr val="000000"/>
                </a:solidFill>
                <a:uFillTx/>
                <a:latin typeface="Calibri"/>
                <a:ea typeface="Calibri"/>
                <a:cs typeface="Calibri"/>
                <a:sym typeface="Calibri"/>
              </a:defRPr>
            </a:pPr>
            <a:r>
              <a:rPr b="0" baseline="0" cap="none" i="0" spc="0" strike="noStrike" sz="1200" u="none">
                <a:solidFill>
                  <a:srgbClr val="000000"/>
                </a:solidFill>
                <a:uFillTx/>
                <a:latin typeface="Calibri"/>
                <a:ea typeface="Calibri"/>
                <a:cs typeface="Calibri"/>
                <a:sym typeface="Calibri"/>
              </a:rPr>
              <a:t>	~ Super Bulk orders can be slower. </a:t>
            </a:r>
            <a:endParaRPr b="0" baseline="0" cap="none" i="0" spc="0" strike="noStrike" sz="12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200" u="none">
                <a:solidFill>
                  <a:srgbClr val="000000"/>
                </a:solidFill>
                <a:uFillTx/>
                <a:latin typeface="Calibri"/>
                <a:ea typeface="Calibri"/>
                <a:cs typeface="Calibri"/>
                <a:sym typeface="Calibri"/>
              </a:defRPr>
            </a:pPr>
            <a:r>
              <a:rPr b="0" baseline="0" cap="none" i="0" spc="0" strike="noStrike" sz="1200" u="none">
                <a:solidFill>
                  <a:srgbClr val="000000"/>
                </a:solidFill>
                <a:uFillTx/>
                <a:latin typeface="Calibri"/>
                <a:ea typeface="Calibri"/>
                <a:cs typeface="Calibri"/>
                <a:sym typeface="Calibri"/>
              </a:rPr>
              <a:t>		~ We recommend placing a space saver at least 3 months in advance from need-by date for </a:t>
            </a:r>
            <a:endParaRPr b="0" baseline="0" cap="none" i="0" spc="0" strike="noStrike" sz="12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200" u="none">
                <a:solidFill>
                  <a:srgbClr val="000000"/>
                </a:solidFill>
                <a:uFillTx/>
                <a:latin typeface="Calibri"/>
                <a:ea typeface="Calibri"/>
                <a:cs typeface="Calibri"/>
                <a:sym typeface="Calibri"/>
              </a:defRPr>
            </a:pPr>
            <a:r>
              <a:rPr b="0" baseline="0" cap="none" i="0" spc="0" strike="noStrike" sz="1200" u="none">
                <a:solidFill>
                  <a:srgbClr val="000000"/>
                </a:solidFill>
                <a:uFillTx/>
                <a:latin typeface="Calibri"/>
                <a:ea typeface="Calibri"/>
                <a:cs typeface="Calibri"/>
                <a:sym typeface="Calibri"/>
              </a:rPr>
              <a:t>		    Super Bulk orders.</a:t>
            </a:r>
            <a:endParaRPr b="0" baseline="0" cap="none" i="0" spc="0" strike="noStrike" sz="12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200" u="none">
                <a:solidFill>
                  <a:srgbClr val="000000"/>
                </a:solidFill>
                <a:uFillTx/>
                <a:latin typeface="Calibri"/>
                <a:ea typeface="Calibri"/>
                <a:cs typeface="Calibri"/>
                <a:sym typeface="Calibri"/>
              </a:defRPr>
            </a:pPr>
            <a:endParaRPr b="0" baseline="0" cap="none" i="0" spc="0" strike="noStrike" sz="12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200" u="none">
                <a:solidFill>
                  <a:srgbClr val="000000"/>
                </a:solidFill>
                <a:uFillTx/>
                <a:latin typeface="Calibri"/>
                <a:ea typeface="Calibri"/>
                <a:cs typeface="Calibri"/>
                <a:sym typeface="Calibri"/>
              </a:defRPr>
            </a:pPr>
            <a:r>
              <a:rPr b="0" baseline="0" cap="none" i="0" spc="0" strike="noStrike" sz="1200" u="none">
                <a:solidFill>
                  <a:srgbClr val="000000"/>
                </a:solidFill>
                <a:uFillTx/>
                <a:latin typeface="Calibri"/>
                <a:ea typeface="Calibri"/>
                <a:cs typeface="Calibri"/>
                <a:sym typeface="Calibri"/>
              </a:rPr>
              <a:t>3. </a:t>
            </a:r>
            <a:r>
              <a:rPr b="1" baseline="0" cap="none" i="0" spc="0" strike="noStrike" sz="1200" u="none">
                <a:solidFill>
                  <a:srgbClr val="000000"/>
                </a:solidFill>
                <a:uFillTx/>
                <a:latin typeface="Calibri"/>
                <a:ea typeface="Calibri"/>
                <a:cs typeface="Calibri"/>
                <a:sym typeface="Calibri"/>
              </a:rPr>
              <a:t>RUSH or DELAY: </a:t>
            </a:r>
            <a:r>
              <a:rPr b="0" baseline="0" cap="none" i="0" spc="0" strike="noStrike" sz="1200" u="none">
                <a:solidFill>
                  <a:srgbClr val="000000"/>
                </a:solidFill>
                <a:uFillTx/>
                <a:latin typeface="Calibri"/>
                <a:ea typeface="Calibri"/>
                <a:cs typeface="Calibri"/>
                <a:sym typeface="Calibri"/>
              </a:rPr>
              <a:t>Should you have any specific ship/delivery date needs please notify your sales rep immediately so this can be arranged accordingly with the manufacturer. </a:t>
            </a:r>
            <a:endParaRPr b="0" baseline="0" cap="none" i="0" spc="0" strike="noStrike" sz="12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200" u="none">
                <a:solidFill>
                  <a:srgbClr val="000000"/>
                </a:solidFill>
                <a:uFillTx/>
                <a:latin typeface="Calibri"/>
                <a:ea typeface="Calibri"/>
                <a:cs typeface="Calibri"/>
                <a:sym typeface="Calibri"/>
              </a:defRPr>
            </a:pPr>
            <a:r>
              <a:rPr b="0" baseline="0" cap="none" i="0" spc="0" strike="noStrike" sz="1200" u="none">
                <a:solidFill>
                  <a:srgbClr val="000000"/>
                </a:solidFill>
                <a:uFillTx/>
                <a:latin typeface="Calibri"/>
                <a:ea typeface="Calibri"/>
                <a:cs typeface="Calibri"/>
                <a:sym typeface="Calibri"/>
              </a:rPr>
              <a:t>	~ </a:t>
            </a:r>
            <a:r>
              <a:rPr b="1" baseline="0" cap="none" i="0" spc="0" strike="noStrike" sz="1200" u="none">
                <a:solidFill>
                  <a:srgbClr val="000000"/>
                </a:solidFill>
                <a:uFillTx/>
                <a:latin typeface="Calibri"/>
                <a:ea typeface="Calibri"/>
                <a:cs typeface="Calibri"/>
                <a:sym typeface="Calibri"/>
              </a:rPr>
              <a:t>Shelf stock</a:t>
            </a:r>
            <a:r>
              <a:rPr b="0" baseline="0" cap="none" i="0" spc="0" strike="noStrike" sz="1200" u="none">
                <a:solidFill>
                  <a:srgbClr val="000000"/>
                </a:solidFill>
                <a:uFillTx/>
                <a:latin typeface="Calibri"/>
                <a:ea typeface="Calibri"/>
                <a:cs typeface="Calibri"/>
                <a:sym typeface="Calibri"/>
              </a:rPr>
              <a:t> may be available if you need a super rush and production is too slow, so please give us a chance </a:t>
            </a:r>
            <a:endParaRPr b="0" baseline="0" cap="none" i="0" spc="0" strike="noStrike" sz="12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200" u="none">
                <a:solidFill>
                  <a:srgbClr val="000000"/>
                </a:solidFill>
                <a:uFillTx/>
                <a:latin typeface="Calibri"/>
                <a:ea typeface="Calibri"/>
                <a:cs typeface="Calibri"/>
                <a:sym typeface="Calibri"/>
              </a:defRPr>
            </a:pPr>
            <a:r>
              <a:rPr b="0" baseline="0" cap="none" i="0" spc="0" strike="noStrike" sz="1200" u="none">
                <a:solidFill>
                  <a:srgbClr val="000000"/>
                </a:solidFill>
                <a:uFillTx/>
                <a:latin typeface="Calibri"/>
                <a:ea typeface="Calibri"/>
                <a:cs typeface="Calibri"/>
                <a:sym typeface="Calibri"/>
              </a:rPr>
              <a:t>	    to try and make your timeline work!</a:t>
            </a:r>
            <a:endParaRPr b="0" baseline="0" cap="none" i="0" spc="0" strike="noStrike" sz="12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200" u="none">
                <a:solidFill>
                  <a:srgbClr val="000000"/>
                </a:solidFill>
                <a:uFillTx/>
                <a:latin typeface="Calibri"/>
                <a:ea typeface="Calibri"/>
                <a:cs typeface="Calibri"/>
                <a:sym typeface="Calibri"/>
              </a:defRPr>
            </a:pPr>
            <a:endParaRPr b="1" baseline="0" cap="none" i="0" spc="0" strike="noStrike" sz="12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200" u="none">
                <a:solidFill>
                  <a:srgbClr val="000000"/>
                </a:solidFill>
                <a:uFillTx/>
                <a:latin typeface="Calibri"/>
                <a:ea typeface="Calibri"/>
                <a:cs typeface="Calibri"/>
                <a:sym typeface="Calibri"/>
              </a:defRPr>
            </a:pPr>
            <a:r>
              <a:rPr b="0" baseline="0" cap="none" i="0" spc="0" strike="noStrike" sz="1200" u="none">
                <a:solidFill>
                  <a:srgbClr val="000000"/>
                </a:solidFill>
                <a:uFillTx/>
                <a:latin typeface="Calibri"/>
                <a:ea typeface="Calibri"/>
                <a:cs typeface="Calibri"/>
                <a:sym typeface="Calibri"/>
              </a:rPr>
              <a:t>4. </a:t>
            </a:r>
            <a:r>
              <a:rPr b="1" baseline="0" cap="none" i="0" spc="0" strike="noStrike" sz="1200" u="none">
                <a:solidFill>
                  <a:srgbClr val="000000"/>
                </a:solidFill>
                <a:uFillTx/>
                <a:latin typeface="Calibri"/>
                <a:ea typeface="Calibri"/>
                <a:cs typeface="Calibri"/>
                <a:sym typeface="Calibri"/>
              </a:rPr>
              <a:t>Ship date estimates </a:t>
            </a:r>
            <a:r>
              <a:rPr b="0" baseline="0" cap="none" i="0" spc="0" strike="noStrike" sz="1200" u="none">
                <a:solidFill>
                  <a:srgbClr val="000000"/>
                </a:solidFill>
                <a:uFillTx/>
                <a:latin typeface="Calibri"/>
                <a:ea typeface="Calibri"/>
                <a:cs typeface="Calibri"/>
                <a:sym typeface="Calibri"/>
              </a:rPr>
              <a:t>are available upon request.</a:t>
            </a:r>
            <a:endParaRPr b="0" baseline="0" cap="none" i="0" spc="0" strike="noStrike" sz="12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200" u="none">
                <a:solidFill>
                  <a:srgbClr val="000000"/>
                </a:solidFill>
                <a:uFillTx/>
                <a:latin typeface="Calibri"/>
                <a:ea typeface="Calibri"/>
                <a:cs typeface="Calibri"/>
                <a:sym typeface="Calibri"/>
              </a:defRPr>
            </a:pPr>
            <a:endParaRPr b="0" baseline="0" cap="none" i="0" spc="0" strike="noStrike" sz="12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200" u="none">
                <a:solidFill>
                  <a:srgbClr val="000000"/>
                </a:solidFill>
                <a:uFillTx/>
                <a:latin typeface="Calibri"/>
                <a:ea typeface="Calibri"/>
                <a:cs typeface="Calibri"/>
                <a:sym typeface="Calibri"/>
              </a:defRPr>
            </a:pPr>
            <a:r>
              <a:rPr b="0" baseline="0" cap="none" i="0" spc="0" strike="noStrike" sz="1200" u="none">
                <a:solidFill>
                  <a:srgbClr val="000000"/>
                </a:solidFill>
                <a:uFillTx/>
                <a:latin typeface="Calibri"/>
                <a:ea typeface="Calibri"/>
                <a:cs typeface="Calibri"/>
                <a:sym typeface="Calibri"/>
              </a:rPr>
              <a:t>5. </a:t>
            </a:r>
            <a:r>
              <a:rPr b="1" baseline="0" cap="none" i="0" spc="0" strike="noStrike" sz="1200" u="none">
                <a:solidFill>
                  <a:srgbClr val="000000"/>
                </a:solidFill>
                <a:uFillTx/>
                <a:latin typeface="Calibri"/>
                <a:ea typeface="Calibri"/>
                <a:cs typeface="Calibri"/>
                <a:sym typeface="Calibri"/>
              </a:rPr>
              <a:t>International Shipments:</a:t>
            </a:r>
            <a:r>
              <a:rPr b="0" baseline="0" cap="none" i="0" spc="0" strike="noStrike" sz="1200" u="none">
                <a:solidFill>
                  <a:srgbClr val="000000"/>
                </a:solidFill>
                <a:uFillTx/>
                <a:latin typeface="Calibri"/>
                <a:ea typeface="Calibri"/>
                <a:cs typeface="Calibri"/>
                <a:sym typeface="Calibri"/>
              </a:rPr>
              <a:t> Kilter is not responsible for any additional customs charges or fees once your package has left our manufacturer. Customs charges and fees are the sole responsibility of the purchaser. If you are unfamiliar with customs fees and charges, please speak to your local distributor or postal/customs office for more information.</a:t>
            </a:r>
            <a:endParaRPr b="0" baseline="0" cap="none" i="0" spc="0" strike="noStrike" sz="12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200" u="none">
                <a:solidFill>
                  <a:srgbClr val="000000"/>
                </a:solidFill>
                <a:uFillTx/>
                <a:latin typeface="Calibri"/>
                <a:ea typeface="Calibri"/>
                <a:cs typeface="Calibri"/>
                <a:sym typeface="Calibri"/>
              </a:defRPr>
            </a:pPr>
            <a:endParaRPr b="0" baseline="0" cap="none" i="0" spc="0" strike="noStrike" sz="12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200" u="none">
                <a:solidFill>
                  <a:srgbClr val="000000"/>
                </a:solidFill>
                <a:uFillTx/>
                <a:latin typeface="Calibri"/>
                <a:ea typeface="Calibri"/>
                <a:cs typeface="Calibri"/>
                <a:sym typeface="Calibri"/>
              </a:defRPr>
            </a:pPr>
            <a:r>
              <a:rPr b="0" baseline="0" cap="none" i="0" spc="0" strike="noStrike" sz="1200" u="none">
                <a:solidFill>
                  <a:srgbClr val="000000"/>
                </a:solidFill>
                <a:uFillTx/>
                <a:latin typeface="Calibri"/>
                <a:ea typeface="Calibri"/>
                <a:cs typeface="Calibri"/>
                <a:sym typeface="Calibri"/>
              </a:rPr>
              <a:t>6. </a:t>
            </a:r>
            <a:r>
              <a:rPr b="1" baseline="0" cap="none" i="0" spc="0" strike="noStrike" sz="1200" u="none">
                <a:solidFill>
                  <a:srgbClr val="000000"/>
                </a:solidFill>
                <a:uFillTx/>
                <a:latin typeface="Calibri"/>
                <a:ea typeface="Calibri"/>
                <a:cs typeface="Calibri"/>
                <a:sym typeface="Calibri"/>
              </a:rPr>
              <a:t>From Composite-X to US/Canada Direct To You: </a:t>
            </a:r>
            <a:r>
              <a:rPr b="0" baseline="0" cap="none" i="0" spc="0" strike="noStrike" sz="1200" u="none">
                <a:solidFill>
                  <a:srgbClr val="000000"/>
                </a:solidFill>
                <a:uFillTx/>
                <a:latin typeface="Calibri"/>
                <a:ea typeface="Calibri"/>
                <a:cs typeface="Calibri"/>
                <a:sym typeface="Calibri"/>
              </a:rPr>
              <a:t>For Kilter sets produced in Europe the ship cost direct to you can be estimated using $100 flat fee + $1.8/lb of holds (this covers holds and packaging). This price includes customs fees so you should not have any additional charges. Turnaround time is similar to Aragon orders for direct shipments from Composite-X to you.</a:t>
            </a:r>
            <a:endParaRPr b="0" baseline="0" cap="none" i="0" spc="0" strike="noStrike" sz="12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200" u="none">
                <a:solidFill>
                  <a:srgbClr val="000000"/>
                </a:solidFill>
                <a:uFillTx/>
                <a:latin typeface="Calibri"/>
                <a:ea typeface="Calibri"/>
                <a:cs typeface="Calibri"/>
                <a:sym typeface="Calibri"/>
              </a:defRPr>
            </a:pPr>
            <a:endParaRPr b="0" baseline="0" cap="none" i="0" spc="0" strike="noStrike" sz="12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200" u="none">
                <a:solidFill>
                  <a:srgbClr val="000000"/>
                </a:solidFill>
                <a:uFillTx/>
                <a:latin typeface="Calibri"/>
                <a:ea typeface="Calibri"/>
                <a:cs typeface="Calibri"/>
                <a:sym typeface="Calibri"/>
              </a:defRPr>
            </a:pPr>
            <a:r>
              <a:rPr b="0" baseline="0" cap="none" i="0" spc="0" strike="noStrike" sz="1200" u="none">
                <a:solidFill>
                  <a:srgbClr val="000000"/>
                </a:solidFill>
                <a:uFillTx/>
                <a:latin typeface="Calibri"/>
                <a:ea typeface="Calibri"/>
                <a:cs typeface="Calibri"/>
                <a:sym typeface="Calibri"/>
              </a:rPr>
              <a:t>7. </a:t>
            </a:r>
            <a:r>
              <a:rPr b="1" baseline="0" cap="none" i="0" spc="0" strike="noStrike" sz="1200" u="none">
                <a:solidFill>
                  <a:srgbClr val="000000"/>
                </a:solidFill>
                <a:uFillTx/>
                <a:latin typeface="Calibri"/>
                <a:ea typeface="Calibri"/>
                <a:cs typeface="Calibri"/>
                <a:sym typeface="Calibri"/>
              </a:rPr>
              <a:t>From Composite-X to US/Canada As Part of a Group Order (ships to us first):</a:t>
            </a:r>
            <a:r>
              <a:rPr b="0" baseline="0" cap="none" i="0" spc="0" strike="noStrike" sz="1200" u="none">
                <a:solidFill>
                  <a:srgbClr val="000000"/>
                </a:solidFill>
                <a:uFillTx/>
                <a:latin typeface="Calibri"/>
                <a:ea typeface="Calibri"/>
                <a:cs typeface="Calibri"/>
                <a:sym typeface="Calibri"/>
              </a:rPr>
              <a:t> If you only have a few sets it's cheaper to have them sent to us as part of a group order then have us send them to you BUT it will take a while longer. Call us to find out when our next group order is scheduled and that'll give you a better idea if it fits your timeline before you confirm the order.</a:t>
            </a:r>
            <a:endParaRPr b="0" baseline="0" cap="none" i="0" spc="0" strike="noStrike" sz="12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200" u="none">
                <a:solidFill>
                  <a:srgbClr val="000000"/>
                </a:solidFill>
                <a:uFillTx/>
                <a:latin typeface="Calibri"/>
                <a:ea typeface="Calibri"/>
                <a:cs typeface="Calibri"/>
                <a:sym typeface="Calibri"/>
              </a:defRPr>
            </a:pPr>
            <a:endParaRPr b="0" baseline="0" cap="none" i="0" spc="0" strike="noStrike" sz="12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200" u="none">
                <a:solidFill>
                  <a:srgbClr val="000000"/>
                </a:solidFill>
                <a:uFillTx/>
                <a:latin typeface="Calibri"/>
                <a:ea typeface="Calibri"/>
                <a:cs typeface="Calibri"/>
                <a:sym typeface="Calibri"/>
              </a:defRPr>
            </a:pPr>
            <a:r>
              <a:rPr b="0" baseline="0" cap="none" i="0" spc="0" strike="noStrike" sz="1200" u="none">
                <a:solidFill>
                  <a:srgbClr val="000000"/>
                </a:solidFill>
                <a:uFillTx/>
                <a:latin typeface="Calibri"/>
                <a:ea typeface="Calibri"/>
                <a:cs typeface="Calibri"/>
                <a:sym typeface="Calibri"/>
              </a:rPr>
              <a:t>8. </a:t>
            </a:r>
            <a:r>
              <a:rPr b="1" baseline="0" cap="none" i="0" spc="0" strike="noStrike" sz="1200" u="none">
                <a:solidFill>
                  <a:srgbClr val="000000"/>
                </a:solidFill>
                <a:uFillTx/>
                <a:latin typeface="Calibri"/>
                <a:ea typeface="Calibri"/>
                <a:cs typeface="Calibri"/>
                <a:sym typeface="Calibri"/>
              </a:rPr>
              <a:t>Coshipping Setter Closet Brands: </a:t>
            </a:r>
            <a:r>
              <a:rPr b="0" baseline="0" cap="none" i="0" spc="0" strike="noStrike" sz="1200" u="none">
                <a:solidFill>
                  <a:srgbClr val="000000"/>
                </a:solidFill>
                <a:uFillTx/>
                <a:latin typeface="Calibri"/>
                <a:ea typeface="Calibri"/>
                <a:cs typeface="Calibri"/>
                <a:sym typeface="Calibri"/>
              </a:rPr>
              <a:t>Kilter, UP, Haptic and F-Bloc can coship from the US or Europe Production Facilities to anywhere in the world. </a:t>
            </a:r>
            <a:endParaRPr b="0" baseline="0" cap="none" i="0" spc="0" strike="noStrike" sz="12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200" u="none">
                <a:solidFill>
                  <a:srgbClr val="000000"/>
                </a:solidFill>
                <a:uFillTx/>
                <a:latin typeface="Calibri"/>
                <a:ea typeface="Calibri"/>
                <a:cs typeface="Calibri"/>
                <a:sym typeface="Calibri"/>
              </a:defRPr>
            </a:pPr>
            <a:endParaRPr b="0" baseline="0" cap="none" i="0" spc="0" strike="noStrike" sz="12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200" u="none">
                <a:solidFill>
                  <a:srgbClr val="000000"/>
                </a:solidFill>
                <a:uFillTx/>
                <a:latin typeface="Calibri"/>
                <a:ea typeface="Calibri"/>
                <a:cs typeface="Calibri"/>
                <a:sym typeface="Calibri"/>
              </a:defRPr>
            </a:pPr>
            <a:r>
              <a:rPr b="0" baseline="0" cap="none" i="0" spc="0" strike="noStrike" sz="1200" u="none">
                <a:solidFill>
                  <a:srgbClr val="000000"/>
                </a:solidFill>
                <a:uFillTx/>
                <a:latin typeface="Calibri"/>
                <a:ea typeface="Calibri"/>
                <a:cs typeface="Calibri"/>
                <a:sym typeface="Calibri"/>
              </a:rPr>
              <a:t>9. </a:t>
            </a:r>
            <a:r>
              <a:rPr b="1" baseline="0" cap="none" i="0" spc="0" strike="noStrike" sz="1200" u="none">
                <a:solidFill>
                  <a:srgbClr val="000000"/>
                </a:solidFill>
                <a:uFillTx/>
                <a:latin typeface="Calibri"/>
                <a:ea typeface="Calibri"/>
                <a:cs typeface="Calibri"/>
                <a:sym typeface="Calibri"/>
              </a:rPr>
              <a:t>Coshipping w/other brands:</a:t>
            </a:r>
            <a:r>
              <a:rPr b="0" baseline="0" cap="none" i="0" spc="0" strike="noStrike" sz="1200" u="none">
                <a:solidFill>
                  <a:srgbClr val="000000"/>
                </a:solidFill>
                <a:uFillTx/>
                <a:latin typeface="Calibri"/>
                <a:ea typeface="Calibri"/>
                <a:cs typeface="Calibri"/>
                <a:sym typeface="Calibri"/>
              </a:rPr>
              <a:t> If you'd like us to coship with other brands it can be done on a case-by-case basis if the other brand also agrees. Sometimes we can accept shipments to Aragon from smaller brands and have them palleted or shipped Internationally with your order from us. Call or email us with requests.</a:t>
            </a:r>
            <a:endParaRPr b="0" baseline="0" cap="none" i="0" spc="0" strike="noStrike" sz="12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200" u="none">
                <a:solidFill>
                  <a:srgbClr val="000000"/>
                </a:solidFill>
                <a:uFillTx/>
                <a:latin typeface="Calibri"/>
                <a:ea typeface="Calibri"/>
                <a:cs typeface="Calibri"/>
                <a:sym typeface="Calibri"/>
              </a:defRPr>
            </a:pPr>
            <a:endParaRPr b="0" baseline="0" cap="none" i="0" spc="0" strike="noStrike" sz="12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200" u="none">
                <a:solidFill>
                  <a:srgbClr val="000000"/>
                </a:solidFill>
                <a:uFillTx/>
                <a:latin typeface="Calibri"/>
                <a:ea typeface="Calibri"/>
                <a:cs typeface="Calibri"/>
                <a:sym typeface="Calibri"/>
              </a:defRPr>
            </a:pPr>
            <a:r>
              <a:rPr b="0" baseline="0" cap="none" i="0" spc="0" strike="noStrike" sz="1200" u="none">
                <a:solidFill>
                  <a:srgbClr val="000000"/>
                </a:solidFill>
                <a:uFillTx/>
                <a:latin typeface="Calibri"/>
                <a:ea typeface="Calibri"/>
                <a:cs typeface="Calibri"/>
                <a:sym typeface="Calibri"/>
              </a:rPr>
              <a:t>10. </a:t>
            </a:r>
            <a:r>
              <a:rPr b="1" baseline="0" cap="none" i="0" spc="0" strike="noStrike" sz="1200" u="none">
                <a:solidFill>
                  <a:srgbClr val="000000"/>
                </a:solidFill>
                <a:uFillTx/>
                <a:latin typeface="Calibri"/>
                <a:ea typeface="Calibri"/>
                <a:cs typeface="Calibri"/>
                <a:sym typeface="Calibri"/>
              </a:rPr>
              <a:t>Walltopia Customers:</a:t>
            </a:r>
            <a:r>
              <a:rPr b="0" baseline="0" cap="none" i="0" spc="0" strike="noStrike" sz="1200" u="none">
                <a:solidFill>
                  <a:srgbClr val="000000"/>
                </a:solidFill>
                <a:uFillTx/>
                <a:latin typeface="Calibri"/>
                <a:ea typeface="Calibri"/>
                <a:cs typeface="Calibri"/>
                <a:sym typeface="Calibri"/>
              </a:rPr>
              <a:t> If you are buying a new Walltopia wall and want holds shipped in your container with your wall you must order them through Holdtopia USA. They should have all the same holds available from Composite-X as we have available from Composite-X. These holds are subject to Walltopia/Holdtopia's discount structure and are not included in our normal discount structure. We are happy to quote you so you can see if it's a better deal to ship free with your wall or ship separately through us at our discount rate.</a:t>
            </a:r>
            <a:endParaRPr b="0" baseline="0" cap="none" i="0" spc="0" strike="noStrike" sz="12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200" u="none">
                <a:solidFill>
                  <a:srgbClr val="000000"/>
                </a:solidFill>
                <a:uFillTx/>
                <a:latin typeface="Calibri"/>
                <a:ea typeface="Calibri"/>
                <a:cs typeface="Calibri"/>
                <a:sym typeface="Calibri"/>
              </a:defRPr>
            </a:pPr>
            <a:endParaRPr b="0" baseline="0" cap="none" i="0" spc="0" strike="noStrike" sz="12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200" u="none">
                <a:solidFill>
                  <a:srgbClr val="000000"/>
                </a:solidFill>
                <a:uFillTx/>
                <a:latin typeface="Calibri"/>
                <a:ea typeface="Calibri"/>
                <a:cs typeface="Calibri"/>
                <a:sym typeface="Calibri"/>
              </a:defRPr>
            </a:pPr>
            <a:r>
              <a:rPr b="0" baseline="0" cap="none" i="0" spc="0" strike="noStrike" sz="1200" u="none">
                <a:solidFill>
                  <a:srgbClr val="000000"/>
                </a:solidFill>
                <a:uFillTx/>
                <a:latin typeface="Calibri"/>
                <a:ea typeface="Calibri"/>
                <a:cs typeface="Calibri"/>
                <a:sym typeface="Calibri"/>
              </a:rPr>
              <a:t>11. </a:t>
            </a:r>
            <a:r>
              <a:rPr b="1" baseline="0" cap="none" i="0" spc="0" strike="noStrike" sz="1200" u="none">
                <a:solidFill>
                  <a:srgbClr val="000000"/>
                </a:solidFill>
                <a:uFillTx/>
                <a:latin typeface="Calibri"/>
                <a:ea typeface="Calibri"/>
                <a:cs typeface="Calibri"/>
                <a:sym typeface="Calibri"/>
              </a:rPr>
              <a:t>Kilter Board </a:t>
            </a:r>
            <a:r>
              <a:rPr b="0" baseline="0" cap="none" i="0" spc="0" strike="noStrike" sz="1200" u="none">
                <a:solidFill>
                  <a:srgbClr val="000000"/>
                </a:solidFill>
                <a:uFillTx/>
                <a:latin typeface="Calibri"/>
                <a:ea typeface="Calibri"/>
                <a:cs typeface="Calibri"/>
                <a:sym typeface="Calibri"/>
              </a:rPr>
              <a:t>holds and lights can be coshipped from Aragon with your other holds or shipped separately.</a:t>
            </a:r>
          </a:p>
        </xdr:txBody>
      </xdr:sp>
    </xdr:grpSp>
    <xdr:clientData/>
  </xdr:twoCellAnchor>
  <xdr:twoCellAnchor>
    <xdr:from>
      <xdr:col>0</xdr:col>
      <xdr:colOff>0</xdr:colOff>
      <xdr:row>0</xdr:row>
      <xdr:rowOff>0</xdr:rowOff>
    </xdr:from>
    <xdr:to>
      <xdr:col>5</xdr:col>
      <xdr:colOff>190500</xdr:colOff>
      <xdr:row>32</xdr:row>
      <xdr:rowOff>33005</xdr:rowOff>
    </xdr:to>
    <xdr:grpSp>
      <xdr:nvGrpSpPr>
        <xdr:cNvPr id="10" name="TextBox 6"/>
        <xdr:cNvGrpSpPr/>
      </xdr:nvGrpSpPr>
      <xdr:grpSpPr>
        <a:xfrm>
          <a:off x="-19051" y="-299230"/>
          <a:ext cx="8458201" cy="5887707"/>
          <a:chOff x="-19050" y="-306488"/>
          <a:chExt cx="8458200" cy="5887705"/>
        </a:xfrm>
      </xdr:grpSpPr>
      <xdr:sp>
        <xdr:nvSpPr>
          <xdr:cNvPr id="8" name="Rectangle"/>
          <xdr:cNvSpPr/>
        </xdr:nvSpPr>
        <xdr:spPr>
          <a:xfrm>
            <a:off x="33336" y="608213"/>
            <a:ext cx="8353426" cy="4973005"/>
          </a:xfrm>
          <a:prstGeom prst="rect">
            <a:avLst/>
          </a:prstGeom>
          <a:solidFill>
            <a:srgbClr val="FFFFFF"/>
          </a:solidFill>
          <a:ln w="9525" cap="flat">
            <a:solidFill>
              <a:srgbClr val="BABABA"/>
            </a:solidFill>
            <a:prstDash val="solid"/>
            <a:round/>
          </a:ln>
          <a:effectLst/>
        </xdr:spPr>
        <xdr:txBody>
          <a:bodyPr/>
          <a:lstStyle/>
          <a:p>
            <a:pPr/>
          </a:p>
        </xdr:txBody>
      </xdr:sp>
      <xdr:sp>
        <xdr:nvSpPr>
          <xdr:cNvPr id="9" name="Order Form Directions…"/>
          <xdr:cNvSpPr txBox="1"/>
        </xdr:nvSpPr>
        <xdr:spPr>
          <a:xfrm>
            <a:off x="-19051" y="-306489"/>
            <a:ext cx="8458201" cy="4699480"/>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45718" tIns="45718" rIns="45718" bIns="45718" numCol="1" anchor="t">
            <a:spAutoFit/>
          </a:bodyPr>
          <a:lstStyle/>
          <a:p>
            <a:pPr marL="0" marR="0" indent="0" algn="ctr" defTabSz="914400" latinLnBrk="0">
              <a:lnSpc>
                <a:spcPct val="100000"/>
              </a:lnSpc>
              <a:spcBef>
                <a:spcPts val="0"/>
              </a:spcBef>
              <a:spcAft>
                <a:spcPts val="0"/>
              </a:spcAft>
              <a:buClrTx/>
              <a:buSzTx/>
              <a:buFontTx/>
              <a:buNone/>
              <a:tabLst/>
              <a:defRPr b="1" baseline="0" cap="none" i="0" spc="0" strike="noStrike" sz="1400" u="none">
                <a:solidFill>
                  <a:srgbClr val="000000"/>
                </a:solidFill>
                <a:uFillTx/>
                <a:latin typeface="Calibri"/>
                <a:ea typeface="Calibri"/>
                <a:cs typeface="Calibri"/>
                <a:sym typeface="Calibri"/>
              </a:defRPr>
            </a:pPr>
            <a:r>
              <a:rPr b="1" baseline="0" cap="none" i="0" spc="0" strike="noStrike" sz="1400" u="none">
                <a:solidFill>
                  <a:srgbClr val="000000"/>
                </a:solidFill>
                <a:uFillTx/>
                <a:latin typeface="Calibri"/>
                <a:ea typeface="Calibri"/>
                <a:cs typeface="Calibri"/>
                <a:sym typeface="Calibri"/>
              </a:rPr>
              <a:t>Order Form Directions</a:t>
            </a:r>
            <a:endParaRPr b="1" baseline="0" cap="none" i="0" spc="0" strike="noStrike" sz="14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1) Enter shipping and billing addresses on at least one hold sheet</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2) Confirm color codes on hold sheet with color options below</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	a) Color codes vary between Aragon and Composite X, see below</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	b) A Setter Closet sales rep can assist with color selections</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3) Hardware</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	a) Bolt and screw lists calculate on "Bolts" sheet with your order</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	b) Extra bolts and screws can be ordered, use "Additional Bolts" line at the bottom of the "Bolts" sheet</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	c) Select "Yes" at top of each hold sheet if bolts are requested; otherwise, no bolts will be sent or billed</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4) Shipping/Handling</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	a) Aragon orders require ship quotes to be calculated per order through a Setter Closet sales rep</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	b) Composite X orders can ship anywhere in the US or Canada, shipping is calculated automatically</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	c) Handling charges are assessed by all manufacturers for materials and labor to prepare your orders, charges are calculated 	automatically</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5) Summary</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	a) The "Summary" sheet can be used to guide or check your current orders for adequate distribution</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	b) Hold types, difficulty, texture, and size all calculate per color</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6) Financial</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	a) A brief order calculation is included at the top of this "Cover Page" for your review</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	b) Hold, hardware, color charge, and shipping/handling totals are included</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	c) Basic cost per hold analysis is included</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	d) Setter Closet will only charge sales tax for orders in Colorado (customer or pickup location), consult a CPA for sales/use 	tax information on out-of-state orders	</a:t>
            </a:r>
          </a:p>
        </xdr:txBody>
      </xdr:sp>
    </xdr:grpSp>
    <xdr:clientData/>
  </xdr:twoCellAnchor>
  <xdr:twoCellAnchor>
    <xdr:from>
      <xdr:col>8</xdr:col>
      <xdr:colOff>12700</xdr:colOff>
      <xdr:row>0</xdr:row>
      <xdr:rowOff>342900</xdr:rowOff>
    </xdr:from>
    <xdr:to>
      <xdr:col>9</xdr:col>
      <xdr:colOff>596900</xdr:colOff>
      <xdr:row>8</xdr:row>
      <xdr:rowOff>63500</xdr:rowOff>
    </xdr:to>
    <xdr:pic>
      <xdr:nvPicPr>
        <xdr:cNvPr id="11" name="Picture 7" descr="Picture 7"/>
        <xdr:cNvPicPr>
          <a:picLocks noChangeAspect="1"/>
        </xdr:cNvPicPr>
      </xdr:nvPicPr>
      <xdr:blipFill>
        <a:blip r:embed="rId4">
          <a:extLst/>
        </a:blip>
        <a:stretch>
          <a:fillRect/>
        </a:stretch>
      </xdr:blipFill>
      <xdr:spPr>
        <a:xfrm>
          <a:off x="11798300" y="342900"/>
          <a:ext cx="1422400" cy="1441450"/>
        </a:xfrm>
        <a:prstGeom prst="rect">
          <a:avLst/>
        </a:prstGeom>
        <a:ln w="12700" cap="flat">
          <a:noFill/>
          <a:miter lim="400000"/>
        </a:ln>
        <a:effectLst/>
      </xdr:spPr>
    </xdr:pic>
    <xdr:clientData/>
  </xdr:twoCellAnchor>
</xdr:wsDr>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14</xdr:col>
      <xdr:colOff>106270</xdr:colOff>
      <xdr:row>2</xdr:row>
      <xdr:rowOff>25465</xdr:rowOff>
    </xdr:from>
    <xdr:to>
      <xdr:col>23</xdr:col>
      <xdr:colOff>96399</xdr:colOff>
      <xdr:row>33</xdr:row>
      <xdr:rowOff>42273</xdr:rowOff>
    </xdr:to>
    <xdr:graphicFrame>
      <xdr:nvGraphicFramePr>
        <xdr:cNvPr id="13" name="ChartChart 1"/>
        <xdr:cNvGraphicFramePr/>
      </xdr:nvGraphicFramePr>
      <xdr:xfrm>
        <a:off x="9339170" y="701740"/>
        <a:ext cx="8067330" cy="6049309"/>
      </xdr:xfrm>
      <a:graphic xmlns:a="http://schemas.openxmlformats.org/drawingml/2006/main">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23</xdr:col>
      <xdr:colOff>419100</xdr:colOff>
      <xdr:row>3</xdr:row>
      <xdr:rowOff>28575</xdr:rowOff>
    </xdr:from>
    <xdr:to>
      <xdr:col>25</xdr:col>
      <xdr:colOff>387350</xdr:colOff>
      <xdr:row>9</xdr:row>
      <xdr:rowOff>123825</xdr:rowOff>
    </xdr:to>
    <xdr:pic>
      <xdr:nvPicPr>
        <xdr:cNvPr id="15" name="Imageimage1.png" descr="Imageimage1.png"/>
        <xdr:cNvPicPr>
          <a:picLocks noChangeAspect="1"/>
        </xdr:cNvPicPr>
      </xdr:nvPicPr>
      <xdr:blipFill>
        <a:blip r:embed="rId1">
          <a:extLst/>
        </a:blip>
        <a:stretch>
          <a:fillRect/>
        </a:stretch>
      </xdr:blipFill>
      <xdr:spPr>
        <a:xfrm>
          <a:off x="18161000" y="628650"/>
          <a:ext cx="1123950" cy="1057275"/>
        </a:xfrm>
        <a:prstGeom prst="rect">
          <a:avLst/>
        </a:prstGeom>
        <a:ln w="12700" cap="flat">
          <a:noFill/>
          <a:miter lim="400000"/>
        </a:ln>
        <a:effectLst/>
      </xdr:spPr>
    </xdr:pic>
    <xdr:clientData/>
  </xdr:twoCellAnchor>
  <xdr:twoCellAnchor>
    <xdr:from>
      <xdr:col>26</xdr:col>
      <xdr:colOff>133350</xdr:colOff>
      <xdr:row>0</xdr:row>
      <xdr:rowOff>0</xdr:rowOff>
    </xdr:from>
    <xdr:to>
      <xdr:col>28</xdr:col>
      <xdr:colOff>463550</xdr:colOff>
      <xdr:row>6</xdr:row>
      <xdr:rowOff>104775</xdr:rowOff>
    </xdr:to>
    <xdr:pic>
      <xdr:nvPicPr>
        <xdr:cNvPr id="16" name="image2.jpg" descr="image2.jpg"/>
        <xdr:cNvPicPr>
          <a:picLocks noChangeAspect="1"/>
        </xdr:cNvPicPr>
      </xdr:nvPicPr>
      <xdr:blipFill>
        <a:blip r:embed="rId2">
          <a:extLst/>
        </a:blip>
        <a:stretch>
          <a:fillRect/>
        </a:stretch>
      </xdr:blipFill>
      <xdr:spPr>
        <a:xfrm>
          <a:off x="19602450" y="0"/>
          <a:ext cx="1524000" cy="1181100"/>
        </a:xfrm>
        <a:prstGeom prst="rect">
          <a:avLst/>
        </a:prstGeom>
        <a:ln w="12700" cap="flat">
          <a:noFill/>
          <a:miter lim="400000"/>
        </a:ln>
        <a:effectLst/>
      </xdr:spPr>
    </xdr:pic>
    <xdr:clientData/>
  </xdr:twoCellAnchor>
  <xdr:twoCellAnchor>
    <xdr:from>
      <xdr:col>26</xdr:col>
      <xdr:colOff>228600</xdr:colOff>
      <xdr:row>4</xdr:row>
      <xdr:rowOff>104775</xdr:rowOff>
    </xdr:from>
    <xdr:to>
      <xdr:col>28</xdr:col>
      <xdr:colOff>168532</xdr:colOff>
      <xdr:row>10</xdr:row>
      <xdr:rowOff>60667</xdr:rowOff>
    </xdr:to>
    <xdr:pic>
      <xdr:nvPicPr>
        <xdr:cNvPr id="17" name="Picture 7" descr="Picture 7"/>
        <xdr:cNvPicPr>
          <a:picLocks noChangeAspect="1"/>
        </xdr:cNvPicPr>
      </xdr:nvPicPr>
      <xdr:blipFill>
        <a:blip r:embed="rId3">
          <a:extLst/>
        </a:blip>
        <a:stretch>
          <a:fillRect/>
        </a:stretch>
      </xdr:blipFill>
      <xdr:spPr>
        <a:xfrm>
          <a:off x="19697700" y="857250"/>
          <a:ext cx="1133733" cy="927443"/>
        </a:xfrm>
        <a:prstGeom prst="rect">
          <a:avLst/>
        </a:prstGeom>
        <a:ln w="12700" cap="flat">
          <a:noFill/>
          <a:miter lim="400000"/>
        </a:ln>
        <a:effectLst/>
      </xdr:spPr>
    </xdr:pic>
    <xdr:clientData/>
  </xdr:twoCellAnchor>
</xdr:wsDr>
</file>

<file path=xl/drawings/drawing4.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16</xdr:col>
      <xdr:colOff>428625</xdr:colOff>
      <xdr:row>0</xdr:row>
      <xdr:rowOff>180975</xdr:rowOff>
    </xdr:from>
    <xdr:to>
      <xdr:col>19</xdr:col>
      <xdr:colOff>98425</xdr:colOff>
      <xdr:row>9</xdr:row>
      <xdr:rowOff>53975</xdr:rowOff>
    </xdr:to>
    <xdr:pic>
      <xdr:nvPicPr>
        <xdr:cNvPr id="19" name="Picture 1" descr="Picture 1"/>
        <xdr:cNvPicPr>
          <a:picLocks noChangeAspect="1"/>
        </xdr:cNvPicPr>
      </xdr:nvPicPr>
      <xdr:blipFill>
        <a:blip r:embed="rId1">
          <a:extLst/>
        </a:blip>
        <a:stretch>
          <a:fillRect/>
        </a:stretch>
      </xdr:blipFill>
      <xdr:spPr>
        <a:xfrm>
          <a:off x="14741525" y="180975"/>
          <a:ext cx="1409700" cy="1435100"/>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FFC000"/>
      </a:accent1>
      <a:accent2>
        <a:srgbClr val="FFFF00"/>
      </a:accent2>
      <a:accent3>
        <a:srgbClr val="00B050"/>
      </a:accent3>
      <a:accent4>
        <a:srgbClr val="0070C0"/>
      </a:accent4>
      <a:accent5>
        <a:srgbClr val="7030A0"/>
      </a:accent5>
      <a:accent6>
        <a:srgbClr val="ED66E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hyperlink" Target="mailto:holds@kiltergrips.com" TargetMode="External"/><Relationship Id="rId2" Type="http://schemas.openxmlformats.org/officeDocument/2006/relationships/drawing" Target="../drawings/drawing1.xml"/></Relationships>

</file>

<file path=xl/worksheets/_rels/sheet2.xml.rels><?xml version="1.0" encoding="UTF-8"?>
<Relationships xmlns="http://schemas.openxmlformats.org/package/2006/relationships"><Relationship Id="rId1" Type="http://schemas.openxmlformats.org/officeDocument/2006/relationships/drawing" Target="../drawings/drawing2.xml"/></Relationships>

</file>

<file path=xl/worksheets/_rels/sheet3.xml.rels><?xml version="1.0" encoding="UTF-8"?>
<Relationships xmlns="http://schemas.openxmlformats.org/package/2006/relationships"><Relationship Id="rId1" Type="http://schemas.openxmlformats.org/officeDocument/2006/relationships/hyperlink" Target="mailto:holds@kiltergrips.com" TargetMode="External"/><Relationship Id="rId2" Type="http://schemas.openxmlformats.org/officeDocument/2006/relationships/hyperlink" Target="https://settercloset.com/collections/sandstone/composite-x" TargetMode="External"/><Relationship Id="rId3" Type="http://schemas.openxmlformats.org/officeDocument/2006/relationships/hyperlink" Target="https://settercloset.com/collections/sandstone/composite-x" TargetMode="External"/><Relationship Id="rId4" Type="http://schemas.openxmlformats.org/officeDocument/2006/relationships/hyperlink" Target="https://settercloset.com/products/brushed-sandstone-complex-kaiju-stalactites-3-5-and-mega-jibs-set-3-kx077-1-6-kit?_pos=3&amp;_sid=8c2c1ed67&amp;_ss=r&amp;variant=31647014748213" TargetMode="External"/><Relationship Id="rId5" Type="http://schemas.openxmlformats.org/officeDocument/2006/relationships/hyperlink" Target="https://settercloset.com/products/brushed-sandstone-kaiju-3-5-complex-stalactites-kx077-1-3?_pos=1&amp;_sid=f269079e0&amp;_ss=r&amp;variant=29410532098101" TargetMode="External"/><Relationship Id="rId6" Type="http://schemas.openxmlformats.org/officeDocument/2006/relationships/hyperlink" Target="https://settercloset.com/products/brushed-sandstone-mega-jibs-set-3-sloper-kaiju-blockers-kx077-4-6?_pos=2&amp;_sid=697e581d7&amp;_ss=r&amp;variant=29410523512885" TargetMode="External"/><Relationship Id="rId7" Type="http://schemas.openxmlformats.org/officeDocument/2006/relationships/hyperlink" Target="https://settercloset.com/products/brushed-sandstone-complex-kaiju-6-8-and-mega-jibs-set-4-kx078-1-6-kit?_pos=3&amp;_sid=7b4c50f6b&amp;_ss=r&amp;variant=31646986797109" TargetMode="External"/><Relationship Id="rId8" Type="http://schemas.openxmlformats.org/officeDocument/2006/relationships/hyperlink" Target="https://settercloset.com/products/brushed-sandstone-complex-kaiju-ledges-6-8-kx078-1-3?_pos=1&amp;_sid=9e503c8cc&amp;_ss=r&amp;variant=31646996496437" TargetMode="External"/><Relationship Id="rId9" Type="http://schemas.openxmlformats.org/officeDocument/2006/relationships/hyperlink" Target="https://settercloset.com/products/kilter-europe-brushed-sandstone-mega-jibs-set-4-sloper-kaiju-blockers-kx078-4-6?variant=28738611183669" TargetMode="External"/><Relationship Id="rId10" Type="http://schemas.openxmlformats.org/officeDocument/2006/relationships/hyperlink" Target="https://settercloset.com/collections/newest-shapes/products/brushed-sandstone-complex-kaiju-9-and-blocker-jibs-kx097?variant=33418945691701" TargetMode="External"/><Relationship Id="rId11" Type="http://schemas.openxmlformats.org/officeDocument/2006/relationships/hyperlink" Target="https://settercloset.com/collections/newest-shapes/products/brushed-sandstone-complex-2xl-4-blocky-edges-kx107-1?variant=33418963025973" TargetMode="External"/><Relationship Id="rId12" Type="http://schemas.openxmlformats.org/officeDocument/2006/relationships/hyperlink" Target="https://settercloset.com/products/brushed-sandstone-mega-jibs-set-6-slopers-blockers-kx113?_pos=1&amp;_sid=c6b7a2ed0&amp;_ss=r&amp;variant=39538381226037" TargetMode="External"/><Relationship Id="rId13" Type="http://schemas.openxmlformats.org/officeDocument/2006/relationships/hyperlink" Target="https://settercloset.com/products/brushed-sandstone-daikaiju-1-hueco-kx095?_pos=1&amp;_sid=dcc330b3b&amp;_ss=r&amp;variant=31458281652277" TargetMode="External"/><Relationship Id="rId14" Type="http://schemas.openxmlformats.org/officeDocument/2006/relationships/hyperlink" Target="https://settercloset.com/products/kilter-europe-brushed-sandstone-kaiju-1-2-huecos-kx074?_pos=1&amp;_sid=b285dcdf9&amp;_ss=r&amp;variant=29410462367797" TargetMode="External"/><Relationship Id="rId15" Type="http://schemas.openxmlformats.org/officeDocument/2006/relationships/hyperlink" Target="https://settercloset.com/collections/europe/products/kilter-europe-brushed-sandstone-kaiju-9-11-ribs-kx089?variant=14129649352757" TargetMode="External"/><Relationship Id="rId16" Type="http://schemas.openxmlformats.org/officeDocument/2006/relationships/hyperlink" Target="https://settercloset.com/products/kx094-brushed-sandstone-kaiju-12-14-ribs?_pos=1&amp;_sid=db0d5b8e3&amp;_ss=r&amp;variant=31038585307189" TargetMode="External"/><Relationship Id="rId17" Type="http://schemas.openxmlformats.org/officeDocument/2006/relationships/hyperlink" Target="https://settercloset.com/products/brushed-sandstone-kaiju-15-16-dishes-kx133?variant=40748658458677" TargetMode="External"/><Relationship Id="rId18" Type="http://schemas.openxmlformats.org/officeDocument/2006/relationships/hyperlink" Target="https://settercloset.com/collections/europe/products/kilter-europe-sandstone-kaiju-1-2-ledges-kx018?variant=14127540142133" TargetMode="External"/><Relationship Id="rId19" Type="http://schemas.openxmlformats.org/officeDocument/2006/relationships/hyperlink" Target="https://settercloset.com/collections/europe/products/kilter-europe-sandstone-kaiju-4-5-huecos-kx049?variant=14126729887797" TargetMode="External"/><Relationship Id="rId20" Type="http://schemas.openxmlformats.org/officeDocument/2006/relationships/hyperlink" Target="https://settercloset.com/products/brushed-sandstone-2xl-1-slopey-and-flat-pinches-kx080?_pos=1&amp;_sid=4f406dfb6&amp;_ss=r&amp;variant=29410548973621" TargetMode="External"/><Relationship Id="rId21" Type="http://schemas.openxmlformats.org/officeDocument/2006/relationships/hyperlink" Target="https://settercloset.com/collections/europe/products/composite-x-brushed-sandstone-2xl-2-ledges-kx083?variant=28738441248821" TargetMode="External"/><Relationship Id="rId22" Type="http://schemas.openxmlformats.org/officeDocument/2006/relationships/hyperlink" Target="https://settercloset.com/collections/newest-shapes/products/brushed-sandstone-2xl-3-ribs-kx105?variant=39712730578997" TargetMode="External"/><Relationship Id="rId23" Type="http://schemas.openxmlformats.org/officeDocument/2006/relationships/hyperlink" Target="https://settercloset.com/products/brushed-sandstone-2xl-5-rounded-incuts-kx109?_pos=1&amp;_sid=a979c95bf&amp;_ss=r&amp;variant=33353971040309" TargetMode="External"/><Relationship Id="rId24" Type="http://schemas.openxmlformats.org/officeDocument/2006/relationships/hyperlink" Target="https://settercloset.com/collections/newest-shapes/products/brushed-sandstone-2xl-6-rounded-incuts-kx110?variant=39710149771317" TargetMode="External"/><Relationship Id="rId25" Type="http://schemas.openxmlformats.org/officeDocument/2006/relationships/hyperlink" Target="https://settercloset.com/products/brushed-sandstone-2xl-7-incut-ledges-kx131" TargetMode="External"/><Relationship Id="rId26" Type="http://schemas.openxmlformats.org/officeDocument/2006/relationships/hyperlink" Target="https://settercloset.com/collections/europe/products/kilter-europe-sandstone-2xl-set-1-super-jugs-kx011?variant=14127313485877" TargetMode="External"/><Relationship Id="rId27" Type="http://schemas.openxmlformats.org/officeDocument/2006/relationships/hyperlink" Target="https://settercloset.com/collections/europe/products/kilter-europe-sandstone-2xl-set-2-jugs-kx012?variant=14127317418037" TargetMode="External"/><Relationship Id="rId28" Type="http://schemas.openxmlformats.org/officeDocument/2006/relationships/hyperlink" Target="https://settercloset.com/collections/europe/products/kilter-europe-sandstone-2xl-set-3-jugs-kx013?variant=14127321415733" TargetMode="External"/><Relationship Id="rId29" Type="http://schemas.openxmlformats.org/officeDocument/2006/relationships/hyperlink" Target="https://settercloset.com/collections/europe/products/kilter-europe-sandstone-2xl-set-4-jugs-kx014?variant=14127533948981" TargetMode="External"/><Relationship Id="rId30" Type="http://schemas.openxmlformats.org/officeDocument/2006/relationships/hyperlink" Target="https://settercloset.com/collections/europe/products/kilter-europe-sandstone-2xl-set-5-super-jugs-kx017?variant=38647472961" TargetMode="External"/><Relationship Id="rId31" Type="http://schemas.openxmlformats.org/officeDocument/2006/relationships/hyperlink" Target="https://settercloset.com/collections/europe/products/kilter-europe-sandstone-2xl-set-6-mixed-set-kx030?variant=14100459192373" TargetMode="External"/><Relationship Id="rId32" Type="http://schemas.openxmlformats.org/officeDocument/2006/relationships/hyperlink" Target="https://settercloset.com/collections/newest-shapes/products/sandstone-2xl-7-plated-sandstone-hueco-kx104?variant=33418966663221" TargetMode="External"/><Relationship Id="rId33" Type="http://schemas.openxmlformats.org/officeDocument/2006/relationships/hyperlink" Target="https://settercloset.com/collections/europe/products/kilter-europe-brushed-sandstone-xl-1-ledges-kx064?variant=14127227273269" TargetMode="External"/><Relationship Id="rId34" Type="http://schemas.openxmlformats.org/officeDocument/2006/relationships/hyperlink" Target="https://settercloset.com/products/brushed-sandstone-xl-2-slopey-and-flat-pinches-kx075?_pos=1&amp;_sid=1704eb51d&amp;_ss=r&amp;variant=29410556182581" TargetMode="External"/><Relationship Id="rId35" Type="http://schemas.openxmlformats.org/officeDocument/2006/relationships/hyperlink" Target="https://settercloset.com/collections/europe/products/kilter-europe-brushed-sandstone-xl-3-flat-and-incut-pinches-kx076?variant=14287887532085" TargetMode="External"/><Relationship Id="rId36" Type="http://schemas.openxmlformats.org/officeDocument/2006/relationships/hyperlink" Target="https://settercloset.com/products/composite-x-brushed-sandstone-xl-4-slopers-kx082?variant=28738479947829" TargetMode="External"/><Relationship Id="rId37" Type="http://schemas.openxmlformats.org/officeDocument/2006/relationships/hyperlink" Target="https://settercloset.com/products/brushed-sandstone-xl-5-incut-ledges-kx108?_pos=1&amp;_sid=0921e4ccb&amp;_ss=r&amp;variant=39538422054965" TargetMode="External"/><Relationship Id="rId38" Type="http://schemas.openxmlformats.org/officeDocument/2006/relationships/hyperlink" Target="https://settercloset.com/products/brushed-sandstone-xl-7-jugs-kx138?variant=41982759141429" TargetMode="External"/><Relationship Id="rId39" Type="http://schemas.openxmlformats.org/officeDocument/2006/relationships/hyperlink" Target="https://settercloset.com/collections/europe/products/kilter-europe-sandstone-xl-1-fins-kx007?variant=14127266857013" TargetMode="External"/><Relationship Id="rId40" Type="http://schemas.openxmlformats.org/officeDocument/2006/relationships/hyperlink" Target="https://settercloset.com/collections/europe/products/kilter-europe-sandstone-xl-2-jugs-kx016?variant=14127537979445" TargetMode="External"/><Relationship Id="rId41" Type="http://schemas.openxmlformats.org/officeDocument/2006/relationships/hyperlink" Target="https://settercloset.com/collections/europe/products/kilter-europe-sandstone-xl-4-jugs-kx025?variant=14127749627957" TargetMode="External"/><Relationship Id="rId42" Type="http://schemas.openxmlformats.org/officeDocument/2006/relationships/hyperlink" Target="https://settercloset.com/collections/europe/products/kilter-europe-sandstone-xl-5-jugs-kx044?variant=14126627455029" TargetMode="External"/><Relationship Id="rId43" Type="http://schemas.openxmlformats.org/officeDocument/2006/relationships/hyperlink" Target="https://settercloset.com/collections/europe/products/kilter-europe-sandstone-xl-6-over-jugs-kx059?variant=13646038958133" TargetMode="External"/><Relationship Id="rId44" Type="http://schemas.openxmlformats.org/officeDocument/2006/relationships/hyperlink" Target="https://settercloset.com/collections/europe/products/kilter-europe-sandstone-xl-7-over-jugs-kx065?variant=14127229960245" TargetMode="External"/><Relationship Id="rId45" Type="http://schemas.openxmlformats.org/officeDocument/2006/relationships/hyperlink" Target="https://settercloset.com/products/brushed-sandstone-l1-mixed-incuts-kx079?_pos=2&amp;_sid=1704eb51d&amp;_ss=r&amp;variant=29410594095157" TargetMode="External"/><Relationship Id="rId46" Type="http://schemas.openxmlformats.org/officeDocument/2006/relationships/hyperlink" Target="https://settercloset.com/collections/europe/products/composite-x-brushed-sandstone-l2-plate-slopers-kx084?variant=28738492858421" TargetMode="External"/><Relationship Id="rId47" Type="http://schemas.openxmlformats.org/officeDocument/2006/relationships/hyperlink" Target="https://settercloset.com/collections/newest-shapes/products/brushed-sandstone-l4-incuts-kx103?variant=33353970090037" TargetMode="External"/><Relationship Id="rId48" Type="http://schemas.openxmlformats.org/officeDocument/2006/relationships/hyperlink" Target="https://settercloset.com/products/brushed-sandstone-l5-pinches-kx130?variant=40748826951733" TargetMode="External"/><Relationship Id="rId49" Type="http://schemas.openxmlformats.org/officeDocument/2006/relationships/hyperlink" Target="https://settercloset.com/collections/europe/products/kilter-europe-sandstone-l-1-jugs-kx015?variant=13743281995829" TargetMode="External"/><Relationship Id="rId50" Type="http://schemas.openxmlformats.org/officeDocument/2006/relationships/hyperlink" Target="https://settercloset.com/collections/europe/products/kilter-europe-sandstone-l-2-mini-jugs-and-incuts-kx045?variant=14126686404661" TargetMode="External"/><Relationship Id="rId51" Type="http://schemas.openxmlformats.org/officeDocument/2006/relationships/hyperlink" Target="https://settercloset.com/collections/europe/products/kilter-europe-sandstone-l-3-jugs-kx061?variant=14127218982965" TargetMode="External"/><Relationship Id="rId52" Type="http://schemas.openxmlformats.org/officeDocument/2006/relationships/hyperlink" Target="https://settercloset.com/products/sandstone-l4-mixed-edges-kx090?variant=32238928724021" TargetMode="External"/><Relationship Id="rId53" Type="http://schemas.openxmlformats.org/officeDocument/2006/relationships/hyperlink" Target="https://settercloset.com/collections/europe/products/kilter-europe-brushed-sandstone-medium-1-slopey-edges-kx054?variant=14126773239861" TargetMode="External"/><Relationship Id="rId54" Type="http://schemas.openxmlformats.org/officeDocument/2006/relationships/hyperlink" Target="https://settercloset.com/collections/europe/products/kilter-europe-brushed-sandstone-medium-2-incut-edges-kx087?variant=14129993285685" TargetMode="External"/><Relationship Id="rId55" Type="http://schemas.openxmlformats.org/officeDocument/2006/relationships/hyperlink" Target="https://settercloset.com/products/brushed-sandstone-medium-3-mini-jugs-kx120?variant=41943610097717" TargetMode="External"/><Relationship Id="rId56" Type="http://schemas.openxmlformats.org/officeDocument/2006/relationships/hyperlink" Target="https://settercloset.com/collections/europe/products/kilter-europe-sandstone-m-1-crimps-kx050?variant=14126758264885" TargetMode="External"/><Relationship Id="rId57" Type="http://schemas.openxmlformats.org/officeDocument/2006/relationships/hyperlink" Target="https://settercloset.com/collections/europe/products/kilter-europe-sandstone-m-2-crimps-kx051?variant=14126765080629" TargetMode="External"/><Relationship Id="rId58" Type="http://schemas.openxmlformats.org/officeDocument/2006/relationships/hyperlink" Target="https://settercloset.com/products/kx086-brushed-sandstone-small-1-slopey-edges?_pos=1&amp;_sid=56af04227&amp;_ss=r&amp;variant=29366590832693" TargetMode="External"/><Relationship Id="rId59" Type="http://schemas.openxmlformats.org/officeDocument/2006/relationships/hyperlink" Target="https://settercloset.com/products/brushed-sandstone-small-2-crimps-and-edges-kx121?variant=41938676809781" TargetMode="External"/><Relationship Id="rId60" Type="http://schemas.openxmlformats.org/officeDocument/2006/relationships/hyperlink" Target="https://settercloset.com/products/brushed-sandstone-xs-1-crimps-and-edges-kx123?variant=41430716088373" TargetMode="External"/><Relationship Id="rId61" Type="http://schemas.openxmlformats.org/officeDocument/2006/relationships/hyperlink" Target="https://settercloset.com/products/brushed-sandstone-xs-2-small-slopers-feet-kx124?variant=40748805980213" TargetMode="External"/><Relationship Id="rId62" Type="http://schemas.openxmlformats.org/officeDocument/2006/relationships/hyperlink" Target="https://settercloset.com/products/brushed-sandstone-xs-3-blocky-slopey-edges-and-feet-kx125?variant=41430723002421" TargetMode="External"/><Relationship Id="rId63" Type="http://schemas.openxmlformats.org/officeDocument/2006/relationships/hyperlink" Target="https://settercloset.com/products/kx070-brushed-sandstone-mega-jibs-set-2-brushed-plate-slopers?_pos=1&amp;_sid=e9c43e4b0&amp;_ss=r&amp;variant=29366571860021" TargetMode="External"/><Relationship Id="rId64" Type="http://schemas.openxmlformats.org/officeDocument/2006/relationships/hyperlink" Target="https://settercloset.com/collections/europe/products/kilter-europe-sandstone-mega-jibs-set-1-big-flat-hueco-kx026?variant=14127773024309" TargetMode="External"/><Relationship Id="rId65" Type="http://schemas.openxmlformats.org/officeDocument/2006/relationships/hyperlink" Target="https://settercloset.com/collections/newest-shapes/products/brushed-sandstone-mega-jibs-set-7-complex-edges-and-slopers-kx114?variant=33418971611189" TargetMode="External"/><Relationship Id="rId66" Type="http://schemas.openxmlformats.org/officeDocument/2006/relationships/hyperlink" Target="https://settercloset.com/collections/europe/products/kilter-europe-brushed-sandstone-jibs-set-1-kx001?variant=14127243165749" TargetMode="External"/><Relationship Id="rId67" Type="http://schemas.openxmlformats.org/officeDocument/2006/relationships/hyperlink" Target="https://settercloset.com/collections/europe/products/kilter-europe-brushed-sandstone-jibs-set-2-kx002?variant=14127244410933" TargetMode="External"/><Relationship Id="rId68" Type="http://schemas.openxmlformats.org/officeDocument/2006/relationships/hyperlink" Target="https://settercloset.com/collections/europe/products/kilter-europe-brushed-sandstone-jibs-set-3-kx003?variant=14127247228981" TargetMode="External"/><Relationship Id="rId69" Type="http://schemas.openxmlformats.org/officeDocument/2006/relationships/hyperlink" Target="https://settercloset.com/collections/europe/products/kilter-europe-brushed-sandstone-jibs-set-4-kx004?variant=33638488065" TargetMode="External"/><Relationship Id="rId70" Type="http://schemas.openxmlformats.org/officeDocument/2006/relationships/hyperlink" Target="https://settercloset.com/collections/europe/products/kilter-europe-brushed-sandstone-jibs-set-5-kx008?variant=14127276130357" TargetMode="External"/><Relationship Id="rId71" Type="http://schemas.openxmlformats.org/officeDocument/2006/relationships/hyperlink" Target="https://settercloset.com/collections/europe/products/kilter-europe-brushed-sandstone-jibs-set-6-kx009?variant=14127283339317" TargetMode="External"/><Relationship Id="rId72" Type="http://schemas.openxmlformats.org/officeDocument/2006/relationships/hyperlink" Target="https://settercloset.com/collections/europe/products/kilter-europe-brushed-sandstone-jibs-set-7-kx010?variant=14127287664693" TargetMode="External"/><Relationship Id="rId73" Type="http://schemas.openxmlformats.org/officeDocument/2006/relationships/hyperlink" Target="https://settercloset.com/collections/europe/products/kilter-europe-brushed-sandstone-jibs-set-8-kx028?variant=14127779577909" TargetMode="External"/><Relationship Id="rId74" Type="http://schemas.openxmlformats.org/officeDocument/2006/relationships/hyperlink" Target="https://settercloset.com/collections/europe/products/kilter-europe-brushed-sandstone-jibs-set-9-rails-kx032?variant=14100757545013" TargetMode="External"/><Relationship Id="rId75" Type="http://schemas.openxmlformats.org/officeDocument/2006/relationships/hyperlink" Target="https://settercloset.com/collections/europe/products/kilter-europe-brushed-sandstone-jibs-set-10-slopers-kx033?variant=14100773797941" TargetMode="External"/><Relationship Id="rId76" Type="http://schemas.openxmlformats.org/officeDocument/2006/relationships/hyperlink" Target="https://settercloset.com/products/brushed-sandstone-jibs-set-11-pods-and-slopers-kx085?variant=29410619129909" TargetMode="External"/><Relationship Id="rId77" Type="http://schemas.openxmlformats.org/officeDocument/2006/relationships/hyperlink" Target="https://settercloset.com/collections/europe/products/kilter-europe-sandstone-jibs-set-1-edges-and-incuts-kx027?variant=14127775252533" TargetMode="External"/><Relationship Id="rId78" Type="http://schemas.openxmlformats.org/officeDocument/2006/relationships/hyperlink" Target="https://settercloset.com/collections/sandstone/composite-x" TargetMode="External"/><Relationship Id="rId79" Type="http://schemas.openxmlformats.org/officeDocument/2006/relationships/hyperlink" Target="https://settercloset.com/collections/sandstone/composite-x" TargetMode="External"/><Relationship Id="rId80" Type="http://schemas.openxmlformats.org/officeDocument/2006/relationships/hyperlink" Target="https://settercloset.com/collections/all-grips/products/font-volume-corner-stacks-xl-set-1-kx091?variant=32212623196213" TargetMode="External"/><Relationship Id="rId81" Type="http://schemas.openxmlformats.org/officeDocument/2006/relationships/hyperlink" Target="https://settercloset.com/products/kilter-europe-font-jib-plates-large-set-1-kx005?variant=33638579201" TargetMode="External"/><Relationship Id="rId82" Type="http://schemas.openxmlformats.org/officeDocument/2006/relationships/hyperlink" Target="https://settercloset.com/products/kilter-europe-font-jib-plates-large-set-2-kx006?variant=14127251685429" TargetMode="External"/><Relationship Id="rId83" Type="http://schemas.openxmlformats.org/officeDocument/2006/relationships/hyperlink" Target="https://settercloset.com/collections/moses-sandstone/composite-x" TargetMode="External"/><Relationship Id="rId84" Type="http://schemas.openxmlformats.org/officeDocument/2006/relationships/hyperlink" Target="https://settercloset.com/collections/moses-sandstone/composite-x" TargetMode="External"/><Relationship Id="rId85" Type="http://schemas.openxmlformats.org/officeDocument/2006/relationships/hyperlink" Target="https://settercloset.com/collections/moses-sandstone/products/kilter-europe-moses-sandstone-xl-1-huecos-kxkd001-1?variant=14140512960565" TargetMode="External"/><Relationship Id="rId86" Type="http://schemas.openxmlformats.org/officeDocument/2006/relationships/hyperlink" Target="https://settercloset.com/collections/granite/composite-x" TargetMode="External"/><Relationship Id="rId87" Type="http://schemas.openxmlformats.org/officeDocument/2006/relationships/hyperlink" Target="https://settercloset.com/collections/granite/composite-x" TargetMode="External"/><Relationship Id="rId88" Type="http://schemas.openxmlformats.org/officeDocument/2006/relationships/hyperlink" Target="https://settercloset.com/collections/europe/products/kilter-europe-granite-kaiju-1-3-roof-slopers-kx022?variant=14127731638325" TargetMode="External"/><Relationship Id="rId89" Type="http://schemas.openxmlformats.org/officeDocument/2006/relationships/hyperlink" Target="https://settercloset.com/products/granite-kaiju-4-6-huecos-kx060?_pos=1&amp;_sid=935287a6f&amp;_ss=r&amp;variant=30212724228149" TargetMode="External"/><Relationship Id="rId90" Type="http://schemas.openxmlformats.org/officeDocument/2006/relationships/hyperlink" Target="https://settercloset.com/collections/europe/products/kilter-europe-granite-2xl-set-1-super-jugs-kx019?variant=14127568093237" TargetMode="External"/><Relationship Id="rId91" Type="http://schemas.openxmlformats.org/officeDocument/2006/relationships/hyperlink" Target="https://settercloset.com/products/composite-x-granite-2xl-set-2-huecos-kx063?variant=28738588901429" TargetMode="External"/><Relationship Id="rId92" Type="http://schemas.openxmlformats.org/officeDocument/2006/relationships/hyperlink" Target="https://settercloset.com/collections/europe/products/kilter-europe-granite-teagan-2xl-set-1-mixed-set-kx021?variant=14127590080565" TargetMode="External"/><Relationship Id="rId93" Type="http://schemas.openxmlformats.org/officeDocument/2006/relationships/hyperlink" Target="https://settercloset.com/collections/europe/products/granite-xl-1-over-jugs-kx058?variant=14127211708469" TargetMode="External"/><Relationship Id="rId94" Type="http://schemas.openxmlformats.org/officeDocument/2006/relationships/hyperlink" Target="https://settercloset.com/products/granite-xl2-over-jugs-kx067?_pos=1&amp;_sid=14461e480&amp;_ss=r&amp;variant=29366552723509" TargetMode="External"/><Relationship Id="rId95" Type="http://schemas.openxmlformats.org/officeDocument/2006/relationships/hyperlink" Target="https://settercloset.com/collections/europe/products/kilter-europe-granite-teagan-xl-1-pinches-kx020?variant=14127587164213" TargetMode="External"/><Relationship Id="rId96" Type="http://schemas.openxmlformats.org/officeDocument/2006/relationships/hyperlink" Target="https://settercloset.com/products/stella-granite-large-1-puffy-junction-balls-kxkd002?_pos=1&amp;_sid=8483851bd&amp;_ss=r&amp;variant=14140529737781" TargetMode="External"/><Relationship Id="rId97" Type="http://schemas.openxmlformats.org/officeDocument/2006/relationships/hyperlink" Target="https://settercloset.com/collections/europe/products/kilter-europe-granite-mega-jibs-set-1-granite-plates-kx029?variant=38674997889" TargetMode="External"/><Relationship Id="rId98" Type="http://schemas.openxmlformats.org/officeDocument/2006/relationships/hyperlink" Target="https://settercloset.com/collections/europe/products/kilter-europe-granite-mega-jibs-set-3-granite-sloper-plates-kx069?variant=14100873609269" TargetMode="External"/><Relationship Id="rId99" Type="http://schemas.openxmlformats.org/officeDocument/2006/relationships/hyperlink" Target="https://settercloset.com/collections/europe/products/kilter-europe-granite-jibs-set-1-kx031?variant=34852759489" TargetMode="External"/><Relationship Id="rId100" Type="http://schemas.openxmlformats.org/officeDocument/2006/relationships/hyperlink" Target="https://settercloset.com/collections/jeremy-ho/composite-x" TargetMode="External"/><Relationship Id="rId101" Type="http://schemas.openxmlformats.org/officeDocument/2006/relationships/hyperlink" Target="https://settercloset.com/collections/jeremy-ho/composite-x" TargetMode="External"/><Relationship Id="rId102" Type="http://schemas.openxmlformats.org/officeDocument/2006/relationships/hyperlink" Target="https://settercloset.com/collections/jeremy-ho/products/kilter-europe-jeremy-ho-lo-riders-kaiju-1-3-crescents-kxjh001?variant=14127783673909" TargetMode="External"/><Relationship Id="rId103" Type="http://schemas.openxmlformats.org/officeDocument/2006/relationships/hyperlink" Target="https://settercloset.com/collections/jeremy-ho/products/kilter-europe-jeremy-ho-lo-riders-kaiju-4-6-crescents-kxjh002?variant=14127807037493" TargetMode="External"/><Relationship Id="rId104" Type="http://schemas.openxmlformats.org/officeDocument/2006/relationships/hyperlink" Target="https://settercloset.com/collections/jeremy-ho/products/kilter-europe-jeremy-ho-lo-riders-kaiju-7-8-crescents-kxjh003?variant=14127815622709" TargetMode="External"/><Relationship Id="rId105" Type="http://schemas.openxmlformats.org/officeDocument/2006/relationships/hyperlink" Target="https://settercloset.com/collections/jeremy-ho/products/kilter-europe-jeremy-ho-lo-riders-xl-1-crescents-kxjh004?variant=14127822045237" TargetMode="External"/><Relationship Id="rId106" Type="http://schemas.openxmlformats.org/officeDocument/2006/relationships/hyperlink" Target="https://settercloset.com/collections/jeremy-ho/products/kilter-europe-jeremy-ho-lo-riders-xl-2-crescents-kxjh005?variant=14127828697141" TargetMode="External"/><Relationship Id="rId107" Type="http://schemas.openxmlformats.org/officeDocument/2006/relationships/hyperlink" Target="https://settercloset.com/collections/jeremy-ho/products/kilter-europe-jeremy-ho-lo-riders-xl-3-pinches-kxjh006?variant=14127836528693" TargetMode="External"/><Relationship Id="rId108" Type="http://schemas.openxmlformats.org/officeDocument/2006/relationships/hyperlink" Target="https://settercloset.com/collections/jeremy-ho/products/kilter-europe-jeremy-ho-lo-riders-xl-4-pinches-kxjh007?variant=14127843311669" TargetMode="External"/><Relationship Id="rId109" Type="http://schemas.openxmlformats.org/officeDocument/2006/relationships/hyperlink" Target="https://settercloset.com/collections/jeremy-ho/products/kilter-europe-jeremy-ho-lo-riders-l-1-crescents-kxjh008?variant=14127849013301" TargetMode="External"/><Relationship Id="rId110" Type="http://schemas.openxmlformats.org/officeDocument/2006/relationships/hyperlink" Target="https://settercloset.com/collections/jeremy-ho/products/kilter-europe-jeremy-ho-lo-riders-l-2-crescents-kxjh009?variant=14127858548789" TargetMode="External"/><Relationship Id="rId111" Type="http://schemas.openxmlformats.org/officeDocument/2006/relationships/hyperlink" Target="https://settercloset.com/collections/flo/composite-x" TargetMode="External"/><Relationship Id="rId112" Type="http://schemas.openxmlformats.org/officeDocument/2006/relationships/hyperlink" Target="https://settercloset.com/collections/flo/composite-x" TargetMode="External"/><Relationship Id="rId113" Type="http://schemas.openxmlformats.org/officeDocument/2006/relationships/hyperlink" Target="https://settercloset.com/collections/newest-shapes/products/peter-juhl-flo-kaiju-1-3-fins-kxpj004?variant=33418983309365" TargetMode="External"/><Relationship Id="rId114" Type="http://schemas.openxmlformats.org/officeDocument/2006/relationships/hyperlink" Target="https://settercloset.com/products/composite-x-peter-juhl-flo-xl-set-1-smooth-horns-kxpj003?_pos=2&amp;_sid=b61bb2587&amp;_ss=r&amp;variant=29410144944181" TargetMode="External"/><Relationship Id="rId115" Type="http://schemas.openxmlformats.org/officeDocument/2006/relationships/hyperlink" Target="https://settercloset.com/collections/newest-shapes/products/peter-juhl-flo-xs-1-smooth-horn-feet-kxpj006?variant=39515230502965" TargetMode="External"/><Relationship Id="rId116" Type="http://schemas.openxmlformats.org/officeDocument/2006/relationships/hyperlink" Target="https://settercloset.com/collections/newest-shapes/products/peter-juhl-flo-xs-2-slash-feet-kxpj007?variant=39538258116661" TargetMode="External"/><Relationship Id="rId117" Type="http://schemas.openxmlformats.org/officeDocument/2006/relationships/hyperlink" Target="https://settercloset.com/collections/newest-shapes/products/peter-juhl-flo-xs-3-cobbles-feet-kxpj008?variant=39538304548917" TargetMode="External"/><Relationship Id="rId118" Type="http://schemas.openxmlformats.org/officeDocument/2006/relationships/hyperlink" Target="https://settercloset.com/collections/newest-shapes/products/peter-juhl-flo-xs-4-slopey-disc-feet-kxpj009?variant=39538328371253" TargetMode="External"/><Relationship Id="rId119" Type="http://schemas.openxmlformats.org/officeDocument/2006/relationships/hyperlink" Target="https://settercloset.com/products/kilter-europe-peter-juhl-flo-mega-jibs-set-1-casper-huecos-kxpj001?_pos=1&amp;_sid=b61bb2587&amp;_ss=r&amp;variant=29386866556981" TargetMode="External"/><Relationship Id="rId120" Type="http://schemas.openxmlformats.org/officeDocument/2006/relationships/hyperlink" Target="https://settercloset.com/products/kilter-europe-peter-juhl-flo-mega-jibs-set-2-casper-huecos-kxpj002?_pos=3&amp;_sid=b61bb2587&amp;_ss=r&amp;variant=29386900373557" TargetMode="External"/><Relationship Id="rId121" Type="http://schemas.openxmlformats.org/officeDocument/2006/relationships/hyperlink" Target="https://settercloset.com/collections/all-grips/products/peter-juhl-rok-xl-set-1-plates-kxpj005?variant=33464840323125" TargetMode="External"/><Relationship Id="rId122" Type="http://schemas.openxmlformats.org/officeDocument/2006/relationships/hyperlink" Target="https://settercloset.com/products/jimmys-southern-sandstone-kaiju-1-slots-kxjw001?_pos=1&amp;_sid=9f141a7e5&amp;_ss=r&amp;variant=32238763343925" TargetMode="External"/><Relationship Id="rId123" Type="http://schemas.openxmlformats.org/officeDocument/2006/relationships/hyperlink" Target="https://settercloset.com/collections/noah/composite-x" TargetMode="External"/><Relationship Id="rId124" Type="http://schemas.openxmlformats.org/officeDocument/2006/relationships/hyperlink" Target="https://settercloset.com/collections/noah/composite-x" TargetMode="External"/><Relationship Id="rId125" Type="http://schemas.openxmlformats.org/officeDocument/2006/relationships/hyperlink" Target="https://settercloset.com/products/noah-kaiju-1-3-huecos-kx068?variant=30212676091957" TargetMode="External"/><Relationship Id="rId126" Type="http://schemas.openxmlformats.org/officeDocument/2006/relationships/hyperlink" Target="https://settercloset.com/collections/europe/products/kilter-europe-noah-2xl-1-rails-kx034?variant=14111412977717" TargetMode="External"/><Relationship Id="rId127" Type="http://schemas.openxmlformats.org/officeDocument/2006/relationships/hyperlink" Target="https://settercloset.com/collections/europe/products/kilter-europe-noah-2xl-2-ledges-kx035?variant=14111419269173" TargetMode="External"/><Relationship Id="rId128" Type="http://schemas.openxmlformats.org/officeDocument/2006/relationships/hyperlink" Target="https://settercloset.com/collections/europe/products/kilter-europe-noah-2xl-3-ledges-kx036?variant=14111422185525" TargetMode="External"/><Relationship Id="rId129" Type="http://schemas.openxmlformats.org/officeDocument/2006/relationships/hyperlink" Target="https://settercloset.com/products/noah-2xl-4-slopey-pinches-kx071?variant=28845527302197" TargetMode="External"/><Relationship Id="rId130" Type="http://schemas.openxmlformats.org/officeDocument/2006/relationships/hyperlink" Target="https://settercloset.com/products/noah-2xl-5-huecos-kx072?variant=32219858337845" TargetMode="External"/><Relationship Id="rId131" Type="http://schemas.openxmlformats.org/officeDocument/2006/relationships/hyperlink" Target="https://settercloset.com/products/noah-2xl-6-fins-kx081?variant=32238936883253" TargetMode="External"/><Relationship Id="rId132" Type="http://schemas.openxmlformats.org/officeDocument/2006/relationships/hyperlink" Target="https://settercloset.com/collections/europe/products/kilter-europe-noah-xl-1-ledges-kx037?variant=14100789362741" TargetMode="External"/><Relationship Id="rId133" Type="http://schemas.openxmlformats.org/officeDocument/2006/relationships/hyperlink" Target="https://settercloset.com/collections/europe/products/kilter-europe-noah-xl-2-ledges-kx038?variant=14111430541365" TargetMode="External"/><Relationship Id="rId134" Type="http://schemas.openxmlformats.org/officeDocument/2006/relationships/hyperlink" Target="https://settercloset.com/collections/europe/products/kilter-europe-noah-xl-3-ledges-kx039?variant=14111434801205" TargetMode="External"/><Relationship Id="rId135" Type="http://schemas.openxmlformats.org/officeDocument/2006/relationships/hyperlink" Target="https://settercloset.com/collections/europe/products/kilter-europe-noah-xl-4-over-jugs-kx042?variant=14126545764405" TargetMode="External"/><Relationship Id="rId136" Type="http://schemas.openxmlformats.org/officeDocument/2006/relationships/hyperlink" Target="https://settercloset.com/collections/europe/products/kilter-europe-noah-xl-5-over-jugs-kx043?variant=14126593605685" TargetMode="External"/><Relationship Id="rId137" Type="http://schemas.openxmlformats.org/officeDocument/2006/relationships/hyperlink" Target="https://settercloset.com/collections/europe/products/kilter-europe-noah-xl-6-over-jugs-kx046?variant=14126704295989" TargetMode="External"/><Relationship Id="rId138" Type="http://schemas.openxmlformats.org/officeDocument/2006/relationships/hyperlink" Target="https://settercloset.com/collections/europe/products/kilter-europe-noah-xl-7-over-jugs-kx047?variant=14126719238197" TargetMode="External"/><Relationship Id="rId139" Type="http://schemas.openxmlformats.org/officeDocument/2006/relationships/hyperlink" Target="https://settercloset.com/collections/europe/products/kilter-europe-noah-xl-9-over-jugs-kx048?variant=14126722056245" TargetMode="External"/><Relationship Id="rId140" Type="http://schemas.openxmlformats.org/officeDocument/2006/relationships/hyperlink" Target="https://settercloset.com/products/noah-xl-10-pinches-kx066?_pos=2&amp;_sid=4ca531895&amp;_ss=r&amp;variant=29366462840885" TargetMode="External"/><Relationship Id="rId141" Type="http://schemas.openxmlformats.org/officeDocument/2006/relationships/hyperlink" Target="https://settercloset.com/collections/newest-shapes/products/noah-xl-11-pinches-kx128?variant=40486358908981" TargetMode="External"/><Relationship Id="rId142" Type="http://schemas.openxmlformats.org/officeDocument/2006/relationships/hyperlink" Target="https://settercloset.com/products/noah-xl-12-pinches-kx129?variant=40303131099189" TargetMode="External"/><Relationship Id="rId143" Type="http://schemas.openxmlformats.org/officeDocument/2006/relationships/hyperlink" Target="https://settercloset.com/collections/europe/products/kilter-europe-noah-l-1-ledges-kx040?variant=14111437652021" TargetMode="External"/><Relationship Id="rId144" Type="http://schemas.openxmlformats.org/officeDocument/2006/relationships/hyperlink" Target="https://settercloset.com/collections/europe/products/kilter-europe-noah-l-2-ledges-kx041?variant=14111444959285" TargetMode="External"/><Relationship Id="rId145" Type="http://schemas.openxmlformats.org/officeDocument/2006/relationships/hyperlink" Target="https://settercloset.com/collections/newest-shapes/products/noah-l4-pinches-kx127?variant=40486363693109" TargetMode="External"/><Relationship Id="rId146" Type="http://schemas.openxmlformats.org/officeDocument/2006/relationships/hyperlink" Target="https://settercloset.com/collections/all-grips/products/noah-l6-jugs-kx175?variant=42167720771637" TargetMode="External"/><Relationship Id="rId147" Type="http://schemas.openxmlformats.org/officeDocument/2006/relationships/hyperlink" Target="https://settercloset.com/products/composite-x-noah-medium-1-incut-edges-kx052?variant=28738543714357" TargetMode="External"/><Relationship Id="rId148" Type="http://schemas.openxmlformats.org/officeDocument/2006/relationships/hyperlink" Target="https://settercloset.com/products/noah-m3-jugs-kx119?_pos=1&amp;_sid=8f481ede5&amp;_ss=r&amp;variant=40486193725493" TargetMode="External"/><Relationship Id="rId149" Type="http://schemas.openxmlformats.org/officeDocument/2006/relationships/hyperlink" Target="https://settercloset.com/collections/europe/products/kilter-europe-noah-small-1-incut-ears-kx053?variant=14288293396533" TargetMode="External"/><Relationship Id="rId150" Type="http://schemas.openxmlformats.org/officeDocument/2006/relationships/hyperlink" Target="https://settercloset.com/collections/europe/products/kilter-europe-noah-small-2-incut-ears-kx055?variant=13743824273461" TargetMode="External"/><Relationship Id="rId151" Type="http://schemas.openxmlformats.org/officeDocument/2006/relationships/hyperlink" Target="https://settercloset.com/collections/europe/products/kilter-europe-noah-small-3-incut-ears-kx056?variant=14126788771893" TargetMode="External"/><Relationship Id="rId152" Type="http://schemas.openxmlformats.org/officeDocument/2006/relationships/hyperlink" Target="https://settercloset.com/collections/europe/products/kilter-europe-noah-small-4-slopey-dishes-kx057?variant=13744461414453" TargetMode="External"/><Relationship Id="rId153" Type="http://schemas.openxmlformats.org/officeDocument/2006/relationships/hyperlink" Target="https://settercloset.com/collections/all-grips/products/noah-s5-incut-ears-kx145?variant=42168860737589" TargetMode="External"/><Relationship Id="rId154" Type="http://schemas.openxmlformats.org/officeDocument/2006/relationships/hyperlink" Target="https://settercloset.com/collections/all-grips/products/noah-s6-incut-edges-kx146?variant=42168853692469" TargetMode="External"/><Relationship Id="rId155" Type="http://schemas.openxmlformats.org/officeDocument/2006/relationships/hyperlink" Target="https://settercloset.com/collections/all-grips/products/noah-s7-incut-edges-kx147?variant=42129898471477" TargetMode="External"/><Relationship Id="rId156" Type="http://schemas.openxmlformats.org/officeDocument/2006/relationships/hyperlink" Target="https://settercloset.com/collections/all-grips/products/noah-xs5-xs-incut-ears-kx140?variant=42168867782709" TargetMode="External"/><Relationship Id="rId157" Type="http://schemas.openxmlformats.org/officeDocument/2006/relationships/hyperlink" Target="https://settercloset.com/collections/all-grips/products/noah-xs6-xs-incut-ears-kx141?variant=42168873156661" TargetMode="External"/><Relationship Id="rId158" Type="http://schemas.openxmlformats.org/officeDocument/2006/relationships/hyperlink" Target="https://settercloset.com/collections/winter/composite-x" TargetMode="External"/><Relationship Id="rId159" Type="http://schemas.openxmlformats.org/officeDocument/2006/relationships/hyperlink" Target="https://settercloset.com/collections/winter/composite-x" TargetMode="External"/><Relationship Id="rId160" Type="http://schemas.openxmlformats.org/officeDocument/2006/relationships/hyperlink" Target="https://settercloset.com/products/winter-kaiju-1-4-huecos-kx073?variant=30119021346869" TargetMode="External"/><Relationship Id="rId161" Type="http://schemas.openxmlformats.org/officeDocument/2006/relationships/hyperlink" Target="https://settercloset.com/products/winter-2xl-1-60-30-stacks-kx101-kit?variant=39932969975861" TargetMode="External"/><Relationship Id="rId162" Type="http://schemas.openxmlformats.org/officeDocument/2006/relationships/hyperlink" Target="https://settercloset.com/products/winter-2xl-1-60-30-stacks-kx101-1?variant=39932969484341" TargetMode="External"/><Relationship Id="rId163" Type="http://schemas.openxmlformats.org/officeDocument/2006/relationships/hyperlink" Target="https://settercloset.com/products/winter-2xl-1-60-30-stacks-kx101-2?variant=33418992582709" TargetMode="External"/><Relationship Id="rId164" Type="http://schemas.openxmlformats.org/officeDocument/2006/relationships/hyperlink" Target="https://settercloset.com/products/winter-xl-1-90-stacks-kx098?variant=32238921121845" TargetMode="External"/><Relationship Id="rId165" Type="http://schemas.openxmlformats.org/officeDocument/2006/relationships/hyperlink" Target="https://settercloset.com/products/winter-xl-2-60-30-stacks-kx100?_pos=1&amp;_sid=9b5976b95&amp;_ss=r&amp;variant=32238848180277" TargetMode="External"/><Relationship Id="rId166" Type="http://schemas.openxmlformats.org/officeDocument/2006/relationships/hyperlink" Target="https://settercloset.com/collections/newest-shapes/products/winter-l1-60-30-stacks-kx099?variant=33418998743093" TargetMode="External"/><Relationship Id="rId167" Type="http://schemas.openxmlformats.org/officeDocument/2006/relationships/hyperlink" Target="https://settercloset.com/products/winter-l2-90-stacks-kx135?variant=40302873280565" TargetMode="External"/><Relationship Id="rId168" Type="http://schemas.openxmlformats.org/officeDocument/2006/relationships/hyperlink" Target="https://settercloset.com/products/winter-l3-slopey-stacks-kx136?_pos=1&amp;_sid=6333c109e&amp;_ss=r&amp;variant=40302895530037" TargetMode="External"/><Relationship Id="rId169" Type="http://schemas.openxmlformats.org/officeDocument/2006/relationships/hyperlink" Target="https://settercloset.com/products/winter-l4-slopier-stacks-kx137?_pos=1&amp;_sid=d2b4deb9e&amp;_ss=r&amp;variant=40486365921333" TargetMode="External"/><Relationship Id="rId170" Type="http://schemas.openxmlformats.org/officeDocument/2006/relationships/hyperlink" Target="https://settercloset.com/collections/newest-shapes/products/winter-m1-60-30-incuts-and-jib-stacks-kx102-kit?variant=39712697352245" TargetMode="External"/><Relationship Id="rId171" Type="http://schemas.openxmlformats.org/officeDocument/2006/relationships/hyperlink" Target="https://settercloset.com/collections/newest-shapes/products/winter-m1-60-30-incut-stacks-kx102-1?variant=39712687489077" TargetMode="External"/><Relationship Id="rId172" Type="http://schemas.openxmlformats.org/officeDocument/2006/relationships/hyperlink" Target="https://settercloset.com/collections/newest-shapes/products/winter-m1-60-30-jib-stacks-kx102-2?variant=39712694042677" TargetMode="External"/><Relationship Id="rId173" Type="http://schemas.openxmlformats.org/officeDocument/2006/relationships/hyperlink" Target="https://settercloset.com/products/winter-m2-jugs-kx118?variant=41943656824885" TargetMode="External"/><Relationship Id="rId174" Type="http://schemas.openxmlformats.org/officeDocument/2006/relationships/hyperlink" Target="https://settercloset.com/collections/smooth-tufa" TargetMode="External"/><Relationship Id="rId175" Type="http://schemas.openxmlformats.org/officeDocument/2006/relationships/hyperlink" Target="https://settercloset.com/collections/smooth-tufa" TargetMode="External"/><Relationship Id="rId176" Type="http://schemas.openxmlformats.org/officeDocument/2006/relationships/hyperlink" Target="https://settercloset.com/products/smooth-tufa-1-center-slopey-kxst001?_pos=1&amp;_sid=d56015731&amp;_ss=r&amp;variant=28732049391669" TargetMode="External"/><Relationship Id="rId177" Type="http://schemas.openxmlformats.org/officeDocument/2006/relationships/hyperlink" Target="https://settercloset.com/products/smooth-tufa-2-center-y-slopey-kxst002?variant=28732115386421" TargetMode="External"/><Relationship Id="rId178" Type="http://schemas.openxmlformats.org/officeDocument/2006/relationships/hyperlink" Target="https://settercloset.com/products/smooth-tufa-3-center-y-slopey-kxst003?_pos=7&amp;_sid=d56015731&amp;_ss=r&amp;variant=28732166111285" TargetMode="External"/><Relationship Id="rId179" Type="http://schemas.openxmlformats.org/officeDocument/2006/relationships/hyperlink" Target="https://settercloset.com/products/smooth-tufa-4-center-slopey-kxst004?_pos=2&amp;_sid=d56015731&amp;_ss=r&amp;variant=28732300722229" TargetMode="External"/><Relationship Id="rId180" Type="http://schemas.openxmlformats.org/officeDocument/2006/relationships/hyperlink" Target="https://settercloset.com/products/smooth-tufa-5-center-y-slopey-kxst005?variant=28732319367221" TargetMode="External"/><Relationship Id="rId181" Type="http://schemas.openxmlformats.org/officeDocument/2006/relationships/hyperlink" Target="https://settercloset.com/products/smooth-tufa-6-center-slopey-kxst006?variant=28732324479029" TargetMode="External"/><Relationship Id="rId182" Type="http://schemas.openxmlformats.org/officeDocument/2006/relationships/hyperlink" Target="https://settercloset.com/products/smooth-tufa-9-center-y-slopey-kxst009?_pos=11&amp;_sid=d56015731&amp;_ss=r&amp;variant=28732550447157" TargetMode="External"/><Relationship Id="rId183" Type="http://schemas.openxmlformats.org/officeDocument/2006/relationships/hyperlink" Target="https://settercloset.com/products/smooth-tufa-10-center-incut-directional-kxst010?_pos=4&amp;_sid=d56015731&amp;_ss=r&amp;variant=28732562440245" TargetMode="External"/><Relationship Id="rId184" Type="http://schemas.openxmlformats.org/officeDocument/2006/relationships/hyperlink" Target="https://settercloset.com/collections/europe/products/smooth-tufa-11-center-incut-directional-kxst011?variant=28732567355445" TargetMode="External"/><Relationship Id="rId185" Type="http://schemas.openxmlformats.org/officeDocument/2006/relationships/hyperlink" Target="https://settercloset.com/collections/europe/products/smooth-tufa-12-center-y-incut-directional-kxst012?variant=28732587016245" TargetMode="External"/><Relationship Id="rId186" Type="http://schemas.openxmlformats.org/officeDocument/2006/relationships/hyperlink" Target="https://settercloset.com/products/smooth-tufa-13-center-slopey-flat-directional-kxst013?_pos=1&amp;_sid=7dea34162&amp;_ss=r&amp;variant=28732593406005" TargetMode="External"/><Relationship Id="rId187" Type="http://schemas.openxmlformats.org/officeDocument/2006/relationships/hyperlink" Target="https://settercloset.com/products/smooth-tufa-14-center-slopey-flat-directional-kxst014?variant=28732749381685" TargetMode="External"/><Relationship Id="rId188" Type="http://schemas.openxmlformats.org/officeDocument/2006/relationships/hyperlink" Target="https://settercloset.com/products/smooth-tufa-23-center-big-incut-kxst023?_pos=1&amp;_sid=17809c76e&amp;_ss=r&amp;variant=28732887334965" TargetMode="External"/><Relationship Id="rId189" Type="http://schemas.openxmlformats.org/officeDocument/2006/relationships/hyperlink" Target="https://settercloset.com/products/smooth-tufa-27-center-slopey-incut-directional-kxst027?_pos=6&amp;_sid=17809c76e&amp;_ss=r&amp;variant=28732951625781" TargetMode="External"/><Relationship Id="rId190" Type="http://schemas.openxmlformats.org/officeDocument/2006/relationships/hyperlink" Target="https://settercloset.com/products/smooth-tufa-28-center-y-slopey-directional-kxst028?_pos=7&amp;_sid=17809c76e&amp;_ss=r&amp;variant=28732966404149" TargetMode="External"/><Relationship Id="rId191" Type="http://schemas.openxmlformats.org/officeDocument/2006/relationships/hyperlink" Target="https://settercloset.com/products/smooth-tufa-30-center-slopey-directional-kxst030?_pos=1&amp;_sid=c8b1e21e2&amp;_ss=r&amp;variant=28733001957429" TargetMode="External"/><Relationship Id="rId192" Type="http://schemas.openxmlformats.org/officeDocument/2006/relationships/hyperlink" Target="https://settercloset.com/products/smooth-tufa-33-center-jug-kxst033?variant=28733034004533" TargetMode="External"/><Relationship Id="rId193" Type="http://schemas.openxmlformats.org/officeDocument/2006/relationships/hyperlink" Target="https://settercloset.com/products/smooth-tufa-34-center-jug-kxst034?_pos=1&amp;_sid=88c86eeb4&amp;_ss=r&amp;variant=28733040656437" TargetMode="External"/><Relationship Id="rId194" Type="http://schemas.openxmlformats.org/officeDocument/2006/relationships/hyperlink" Target="https://settercloset.com/collections/europe/products/smooth-tufa-37-center-y-big-flat-directional-kxst037?variant=28733062250549" TargetMode="External"/><Relationship Id="rId195" Type="http://schemas.openxmlformats.org/officeDocument/2006/relationships/hyperlink" Target="https://settercloset.com/products/smooth-tufa-38-center-slopey-pinch-kxst038?_pos=1&amp;_sid=3dfa89a52&amp;_ss=r&amp;variant=28733076176949" TargetMode="External"/><Relationship Id="rId196" Type="http://schemas.openxmlformats.org/officeDocument/2006/relationships/hyperlink" Target="https://settercloset.com/products/smooth-tufa-48-center-slopey-ledge-kxst048?variant=31458673229877" TargetMode="External"/><Relationship Id="rId197" Type="http://schemas.openxmlformats.org/officeDocument/2006/relationships/hyperlink" Target="https://settercloset.com/collections/newest-shapes/products/smooth-tufa-52-center-incut-directional-kxst052?variant=33357177356341" TargetMode="External"/><Relationship Id="rId198" Type="http://schemas.openxmlformats.org/officeDocument/2006/relationships/hyperlink" Target="https://settercloset.com/products/smooth-tufa-53-center-slopey-jug-kxst053?_pos=1&amp;_sid=66aaad338&amp;_ss=r&amp;variant=30181160026165" TargetMode="External"/><Relationship Id="rId199" Type="http://schemas.openxmlformats.org/officeDocument/2006/relationships/hyperlink" Target="https://settercloset.com/products/smooth-tufa-59-center-slopey-rib-pinch-kxst059?_pos=1&amp;_sid=d38ffb57a&amp;_ss=r&amp;variant=31458621718581" TargetMode="External"/><Relationship Id="rId200" Type="http://schemas.openxmlformats.org/officeDocument/2006/relationships/hyperlink" Target="https://settercloset.com/products/smooth-tufa-62-center-pinch-kxst062?_pos=1&amp;_sid=86ee7e41a&amp;_ss=r&amp;variant=32238843363381" TargetMode="External"/><Relationship Id="rId201" Type="http://schemas.openxmlformats.org/officeDocument/2006/relationships/hyperlink" Target="https://settercloset.com/products/smooth-tufa-63-center-slopey-incut-kxst063?_pos=1&amp;_sid=5e85bf712&amp;_ss=r&amp;variant=31458580103221" TargetMode="External"/><Relationship Id="rId202" Type="http://schemas.openxmlformats.org/officeDocument/2006/relationships/hyperlink" Target="https://settercloset.com/products/smooth-tufa-7-end-incut-pinch-kxst007?variant=28732380184629" TargetMode="External"/><Relationship Id="rId203" Type="http://schemas.openxmlformats.org/officeDocument/2006/relationships/hyperlink" Target="https://settercloset.com/products/smooth-tufa-8-end-incut-pinch-kxst008?_pos=1&amp;_sid=c61d1bc37&amp;_ss=r&amp;variant=28732416753717" TargetMode="External"/><Relationship Id="rId204" Type="http://schemas.openxmlformats.org/officeDocument/2006/relationships/hyperlink" Target="https://settercloset.com/products/smooth-tufa-15-end-slopey-incut-hueco-kxst015?_pos=1&amp;_sid=36d71d0dd&amp;_ss=r&amp;variant=28732823109685" TargetMode="External"/><Relationship Id="rId205" Type="http://schemas.openxmlformats.org/officeDocument/2006/relationships/hyperlink" Target="https://settercloset.com/products/smooth-tufa-16-end-incut-c-hueco-kxst016?variant=28732835823669" TargetMode="External"/><Relationship Id="rId206" Type="http://schemas.openxmlformats.org/officeDocument/2006/relationships/hyperlink" Target="https://settercloset.com/collections/europe/products/smooth-tufa-17-end-flat-directional-hueco-lobster-claw-kxst017?variant=28732846735413" TargetMode="External"/><Relationship Id="rId207" Type="http://schemas.openxmlformats.org/officeDocument/2006/relationships/hyperlink" Target="https://settercloset.com/products/smooth-tufa-18-end-flat-directional-hueco-fat-lobster-claw-kxst018?variant=28732853911605" TargetMode="External"/><Relationship Id="rId208" Type="http://schemas.openxmlformats.org/officeDocument/2006/relationships/hyperlink" Target="https://settercloset.com/products/smooth-tufa-19-end-incut-teagan-knob-kxst019?variant=28732858564661" TargetMode="External"/><Relationship Id="rId209" Type="http://schemas.openxmlformats.org/officeDocument/2006/relationships/hyperlink" Target="https://settercloset.com/products/smooth-tufa-20-end-incut-teagan-knob-kxst020?variant=28732869017653" TargetMode="External"/><Relationship Id="rId210" Type="http://schemas.openxmlformats.org/officeDocument/2006/relationships/hyperlink" Target="https://settercloset.com/products/smooth-tufa-24-junction-teagan-knob-kxst024?variant=28732914696245" TargetMode="External"/><Relationship Id="rId211" Type="http://schemas.openxmlformats.org/officeDocument/2006/relationships/hyperlink" Target="https://settercloset.com/products/smooth-tufa-25-end-big-ball-kxst025?_pos=1&amp;_sid=c8c04bd52&amp;_ss=r&amp;variant=28732926722101" TargetMode="External"/><Relationship Id="rId212" Type="http://schemas.openxmlformats.org/officeDocument/2006/relationships/hyperlink" Target="https://settercloset.com/products/smooth-tufa-29-end-flat-directional-hueco-kxst029?variant=28732984786997" TargetMode="External"/><Relationship Id="rId213" Type="http://schemas.openxmlformats.org/officeDocument/2006/relationships/hyperlink" Target="https://settercloset.com/products/smooth-tufa-31-end-slopey-incut-directional-kxst031?variant=28733013393461" TargetMode="External"/><Relationship Id="rId214" Type="http://schemas.openxmlformats.org/officeDocument/2006/relationships/hyperlink" Target="https://settercloset.com/products/smooth-tufa-32-end-incut-directional-hueco-kxst032?_pos=1&amp;_sid=dd007e77b&amp;_ss=r&amp;variant=28733028794421" TargetMode="External"/><Relationship Id="rId215" Type="http://schemas.openxmlformats.org/officeDocument/2006/relationships/hyperlink" Target="https://settercloset.com/products/smooth-tufa-35-end-ball-jug-kxst035?variant=28733044064309" TargetMode="External"/><Relationship Id="rId216" Type="http://schemas.openxmlformats.org/officeDocument/2006/relationships/hyperlink" Target="https://settercloset.com/products/smooth-tufa-36-end-rounded-horn-jug-kxst036?_pos=1&amp;_sid=998f7c743&amp;_ss=r&amp;variant=32219836678197" TargetMode="External"/><Relationship Id="rId217" Type="http://schemas.openxmlformats.org/officeDocument/2006/relationships/hyperlink" Target="https://settercloset.com/collections/europe/products/smooth-tufa-39-end-slopey-pinch-kxst039?variant=28733091741749" TargetMode="External"/><Relationship Id="rId218" Type="http://schemas.openxmlformats.org/officeDocument/2006/relationships/hyperlink" Target="https://settercloset.com/products/smooth-tufa-47-end-slopey-directional-hueco-kxst047?variant=30181185683509" TargetMode="External"/><Relationship Id="rId219" Type="http://schemas.openxmlformats.org/officeDocument/2006/relationships/hyperlink" Target="https://settercloset.com/products/smooth-tufa-51-end-incut-directional-hueco-kxst051?variant=33426888720437" TargetMode="External"/><Relationship Id="rId220" Type="http://schemas.openxmlformats.org/officeDocument/2006/relationships/hyperlink" Target="https://settercloset.com/products/smooth-tufa-54-end-slopey-incut-fin-kxst054?variant=33426891702325" TargetMode="External"/><Relationship Id="rId221" Type="http://schemas.openxmlformats.org/officeDocument/2006/relationships/hyperlink" Target="https://settercloset.com/products/smooth-tufa-55-end-slopey-directional-hueco-kxst055?_pos=1&amp;_sid=5982f77e8&amp;_ss=r&amp;variant=31458529509429" TargetMode="External"/><Relationship Id="rId222" Type="http://schemas.openxmlformats.org/officeDocument/2006/relationships/hyperlink" Target="https://settercloset.com/products/smooth-tufa-56-end-slopey-directional-hueco-kxst056?_pos=1&amp;_sid=9f8575838&amp;_ss=r&amp;variant=31458556805173" TargetMode="External"/><Relationship Id="rId223" Type="http://schemas.openxmlformats.org/officeDocument/2006/relationships/hyperlink" Target="https://settercloset.com/products/smooth-tufa-58-end-rounded-ball-sloper-kxst058?_pos=1&amp;_sid=ff6db24a9&amp;_ss=r&amp;variant=32219794571317" TargetMode="External"/><Relationship Id="rId224" Type="http://schemas.openxmlformats.org/officeDocument/2006/relationships/hyperlink" Target="https://settercloset.com/products/smooth-tufa-60-end-incut-directional-hueco-kxst060?variant=33426894225461" TargetMode="External"/><Relationship Id="rId225" Type="http://schemas.openxmlformats.org/officeDocument/2006/relationships/hyperlink" Target="https://settercloset.com/collections/newest-shapes/products/smooth-tufa-61-end-incut-directional-hueco-kxst061?variant=33357166772277" TargetMode="External"/><Relationship Id="rId226" Type="http://schemas.openxmlformats.org/officeDocument/2006/relationships/hyperlink" Target="https://settercloset.com/products/smooth-tufa-45-angled-spacers-set-1-kxst045?_pos=1&amp;_sid=fbf2aa447&amp;_ss=r&amp;variant=28733243457589" TargetMode="External"/><Relationship Id="rId227" Type="http://schemas.openxmlformats.org/officeDocument/2006/relationships/hyperlink" Target="https://settercloset.com/products/smooth-tufa-40-end-caps-teagan-kxst040?variant=28733111369781" TargetMode="External"/><Relationship Id="rId228" Type="http://schemas.openxmlformats.org/officeDocument/2006/relationships/hyperlink" Target="https://settercloset.com/products/smooth-tufa-41-end-caps-irregular-badges-kxst041?_pos=1&amp;_sid=b1e919663&amp;_ss=r&amp;variant=28733176545333" TargetMode="External"/><Relationship Id="rId229" Type="http://schemas.openxmlformats.org/officeDocument/2006/relationships/hyperlink" Target="https://settercloset.com/products/smooth-tufa-42-end-caps-pointy-badges-and-2-mini-domes-kxst042?variant=28733200203829" TargetMode="External"/><Relationship Id="rId230" Type="http://schemas.openxmlformats.org/officeDocument/2006/relationships/hyperlink" Target="https://settercloset.com/products/smooth-tufa-43-end-caps-badgy-badges-and-2-mini-domes-kxst043?_pos=1&amp;_sid=340e1c90d&amp;_ss=r&amp;variant=28733208789045" TargetMode="External"/><Relationship Id="rId231" Type="http://schemas.openxmlformats.org/officeDocument/2006/relationships/hyperlink" Target="https://settercloset.com/products/smooth-tufa-44-end-caps-cut-offs-kxst044?_pos=1&amp;_sid=fe1f2b6e1&amp;_ss=r&amp;variant=28733215866933" TargetMode="External"/><Relationship Id="rId232" Type="http://schemas.openxmlformats.org/officeDocument/2006/relationships/hyperlink" Target="https://settercloset.com/products/smooth-tufa-46-end-caps-cut-offs-and-mini-domes-kxst046?_pos=1&amp;_sid=b1cbd2af4&amp;_ss=r&amp;variant=28733254369333" TargetMode="External"/><Relationship Id="rId233" Type="http://schemas.openxmlformats.org/officeDocument/2006/relationships/hyperlink" Target="https://settercloset.com/products/kxst049-smooth-tufa-center-junctions?_pos=2&amp;_sid=be7d628e3&amp;_ss=r&amp;variant=31039346409525" TargetMode="External"/><Relationship Id="rId234" Type="http://schemas.openxmlformats.org/officeDocument/2006/relationships/hyperlink" Target="https://settercloset.com/products/kxst049-smooth-tufa-center-junctions?_pos=1&amp;_sid=c5bc3bc9f&amp;_ss=r&amp;variant=31039346409525" TargetMode="External"/><Relationship Id="rId235" Type="http://schemas.openxmlformats.org/officeDocument/2006/relationships/hyperlink" Target="https://settercloset.com/products/smooth-tufa-22-companion-incut-teagan-knob-kxst022?_pos=1&amp;_sid=4d7052578&amp;_ss=r&amp;variant=28732876619829" TargetMode="External"/><Relationship Id="rId236" Type="http://schemas.openxmlformats.org/officeDocument/2006/relationships/hyperlink" Target="https://settercloset.com/products/kxst066-smooth-tufa-companion-puffy-jug?_pos=1&amp;_sid=7b6b31ada&amp;_ss=r&amp;variant=31038824808501" TargetMode="External"/><Relationship Id="rId237" Type="http://schemas.openxmlformats.org/officeDocument/2006/relationships/hyperlink" Target="https://settercloset.com/collections/fiberglass" TargetMode="External"/><Relationship Id="rId238" Type="http://schemas.openxmlformats.org/officeDocument/2006/relationships/hyperlink" Target="https://settercloset.com/products/noah-fiberglass-kaiju-1-2-big-rail-pinches-kwf001-kit?variant=31717654003765" TargetMode="External"/><Relationship Id="rId239" Type="http://schemas.openxmlformats.org/officeDocument/2006/relationships/hyperlink" Target="https://settercloset.com/products/noah-fiberglass-kaiju-1-big-rail-pinch-kwf001-1?variant=31528631795765" TargetMode="External"/><Relationship Id="rId240" Type="http://schemas.openxmlformats.org/officeDocument/2006/relationships/hyperlink" Target="https://settercloset.com/products/noah-fiberglass-kaiju-2-big-rail-pinch-kwf001-2?variant=31717411029045" TargetMode="External"/><Relationship Id="rId241" Type="http://schemas.openxmlformats.org/officeDocument/2006/relationships/hyperlink" Target="https://settercloset.com/products/noah-fiberglass-xl-1-big-edges-kwf003?variant=31717498355765" TargetMode="External"/><Relationship Id="rId242" Type="http://schemas.openxmlformats.org/officeDocument/2006/relationships/hyperlink" Target="https://settercloset.com/products/fiberglass-kit-7-noah-kaiju-3-4-big-scoops-kwf007?_pos=1&amp;_sid=7b369fc5d&amp;_ss=r&amp;variant=32260660985909" TargetMode="External"/><Relationship Id="rId243" Type="http://schemas.openxmlformats.org/officeDocument/2006/relationships/hyperlink" Target="https://settercloset.com/products/fiberglass-kit-15-noah-kaiju-5-2xl-6-xl6-raised-plate-slopers-kwf015?_pos=1&amp;_sid=a7ed5c636&amp;_ss=r&amp;variant=32260694966325" TargetMode="External"/><Relationship Id="rId244" Type="http://schemas.openxmlformats.org/officeDocument/2006/relationships/hyperlink" Target="https://settercloset.com/products/fiberglass-kit-16-noah-daikaiju-1-kaju-6-incut-raised-rails-kwf016?_pos=1&amp;_sid=0b9b17e88&amp;_ss=r&amp;variant=32260701487157" TargetMode="External"/><Relationship Id="rId245" Type="http://schemas.openxmlformats.org/officeDocument/2006/relationships/hyperlink" Target="https://settercloset.com/products/noah-fiberglass-kaiju-8-90-rounded-ledge-kwf018-2?_pos=1&amp;_sid=869a3bd5b&amp;_ss=r&amp;variant=32260705943605" TargetMode="External"/><Relationship Id="rId246" Type="http://schemas.openxmlformats.org/officeDocument/2006/relationships/hyperlink" Target="https://settercloset.com/products/fiberglass-kit-26-noah-kaiju-9-2xl-7-30-complex-rounded-ledges-kwf026?_pos=1&amp;_sid=b17d40c1b&amp;_ss=r&amp;variant=32260726620213" TargetMode="External"/><Relationship Id="rId247" Type="http://schemas.openxmlformats.org/officeDocument/2006/relationships/hyperlink" Target="https://settercloset.com/products/fiberglass-kit-29-noah-kaiju-13-2xl-9-60-complex-rounded-ledges-kwf029?_pos=1&amp;_sid=71ef7990b&amp;_ss=r&amp;variant=32260734025781" TargetMode="External"/><Relationship Id="rId248" Type="http://schemas.openxmlformats.org/officeDocument/2006/relationships/hyperlink" Target="https://settercloset.com/products/noah-fiberglass-daikaiju-2-fat-lip-rounded-dish-kwf036?_pos=1&amp;_sid=93d6a2ccb&amp;_ss=r&amp;variant=32260763779125" TargetMode="External"/><Relationship Id="rId249" Type="http://schemas.openxmlformats.org/officeDocument/2006/relationships/hyperlink" Target="https://settercloset.com/products/fiberglass-kit-5-wingate-sandstone-kaiju-1-2-slopey-crescent-ledges-kwf005?_pos=1&amp;_sid=34412ad49&amp;_ss=r&amp;variant=32253050159157" TargetMode="External"/><Relationship Id="rId250" Type="http://schemas.openxmlformats.org/officeDocument/2006/relationships/hyperlink" Target="https://settercloset.com/products/bs-fiberglass-2xl-1-flat-to-slopey-ledges-kwf008?variant=31717680578613" TargetMode="External"/><Relationship Id="rId251" Type="http://schemas.openxmlformats.org/officeDocument/2006/relationships/hyperlink" Target="https://settercloset.com/products/fiberglass-kit-12-wingate-sandstone-kaiju-5-xl-4-6-pinches-kwf012?_pos=1&amp;_sid=eab4661d1&amp;_ss=r&amp;variant=32260682874933" TargetMode="External"/><Relationship Id="rId252" Type="http://schemas.openxmlformats.org/officeDocument/2006/relationships/hyperlink" Target="https://settercloset.com/products/fiberglass-kit-31-wingate-sandstone-kaiju-6-7-slopey-crescent-ledges-kwf031?_pos=1&amp;_sid=e219eec41&amp;_ss=r&amp;variant=32260736188469" TargetMode="External"/><Relationship Id="rId253" Type="http://schemas.openxmlformats.org/officeDocument/2006/relationships/hyperlink" Target="https://settercloset.com/products/fiberglass-kit-32-wingate-sandstone-kaiju-8-9-flat-ledges-kwf032?_pos=1&amp;_sid=e182f1d02&amp;_ss=r&amp;variant=32260757323829" TargetMode="External"/><Relationship Id="rId254" Type="http://schemas.openxmlformats.org/officeDocument/2006/relationships/hyperlink" Target="https://settercloset.com/products/fiberglass-kit-34-wingate-sandstone-xl-7-10-l2-4-slopey-crescent-ledges-kwf034?_pos=1&amp;_sid=03c611473&amp;_ss=r&amp;variant=32260757979189" TargetMode="External"/><Relationship Id="rId255" Type="http://schemas.openxmlformats.org/officeDocument/2006/relationships/hyperlink" Target="https://settercloset.com/products/fiberglass-kit-38-wingate-sandstone-2xl-1-3-slopey-pinches-kwf038?_pos=1&amp;_sid=c247ce308&amp;_ss=r&amp;variant=32260767055925" TargetMode="External"/><Relationship Id="rId256" Type="http://schemas.openxmlformats.org/officeDocument/2006/relationships/hyperlink" Target="https://settercloset.com/products/fiberglass-kit-45-wingate-sandstone-kaiju-12-2xl4-crescent-sloper-kwf045?_pos=1&amp;_sid=3b40fee0f&amp;_ss=r&amp;variant=32260775772213" TargetMode="External"/><Relationship Id="rId257" Type="http://schemas.openxmlformats.org/officeDocument/2006/relationships/hyperlink" Target="https://settercloset.com/products/flo-fiberglass-daikaiju-1-mega-casper-hueco-kwf013?_pos=1&amp;_sid=729a968c1&amp;_ss=r&amp;variant=32260689068085" TargetMode="External"/><Relationship Id="rId258" Type="http://schemas.openxmlformats.org/officeDocument/2006/relationships/hyperlink" Target="https://settercloset.com/products/winter-fiberglass-xl-1-pinches-kwf002?variant=31717434163253" TargetMode="External"/><Relationship Id="rId259" Type="http://schemas.openxmlformats.org/officeDocument/2006/relationships/hyperlink" Target="https://settercloset.com/products/fiberglass-kit-20-winter-2xl-8-9-10-complex-rounded-ledges-kwf020?_pos=1&amp;_sid=e5547d90d&amp;_ss=r&amp;variant=32260712661045" TargetMode="External"/><Relationship Id="rId260" Type="http://schemas.openxmlformats.org/officeDocument/2006/relationships/hyperlink" Target="https://settercloset.com/products/fiberglass-kit-22-winter-kaiju-1-2-2xl-10-11-20-complex-rounded-ledges-kwf022?_pos=1&amp;_sid=6fe9b9f68&amp;_ss=r&amp;variant=32260721115189" TargetMode="External"/><Relationship Id="rId261" Type="http://schemas.openxmlformats.org/officeDocument/2006/relationships/drawing" Target="../drawings/drawing3.xml"/></Relationships>

</file>

<file path=xl/worksheets/_rels/sheet4.xml.rels><?xml version="1.0" encoding="UTF-8"?>
<Relationships xmlns="http://schemas.openxmlformats.org/package/2006/relationships"><Relationship Id="rId1" Type="http://schemas.openxmlformats.org/officeDocument/2006/relationships/hyperlink" Target="mailto:holds@kiltergrips.com" TargetMode="External"/><Relationship Id="rId2" Type="http://schemas.openxmlformats.org/officeDocument/2006/relationships/hyperlink" Target="https://settercloset.com/collections/bricks/composite-x" TargetMode="External"/><Relationship Id="rId3" Type="http://schemas.openxmlformats.org/officeDocument/2006/relationships/hyperlink" Target="https://settercloset.com/collections/bricks/products/big-brick-2xl-1-2-piece-upx015?variant=13218801811509" TargetMode="External"/><Relationship Id="rId4" Type="http://schemas.openxmlformats.org/officeDocument/2006/relationships/hyperlink" Target="https://settercloset.com/collections/bricks/products/big-brick-2xl-2-3-piece-upx016?variant=13218812723253" TargetMode="External"/><Relationship Id="rId5" Type="http://schemas.openxmlformats.org/officeDocument/2006/relationships/hyperlink" Target="https://settercloset.com/collections/bricks/products/big-brick-xl-1-2-piece-upx017?variant=13218824454197" TargetMode="External"/><Relationship Id="rId6" Type="http://schemas.openxmlformats.org/officeDocument/2006/relationships/hyperlink" Target="https://settercloset.com/collections/bricks/products/big-brick-xl-2-slopers-upx018?variant=13218834055221" TargetMode="External"/><Relationship Id="rId7" Type="http://schemas.openxmlformats.org/officeDocument/2006/relationships/hyperlink" Target="https://settercloset.com/collections/bricks/products/big-brick-l1-2-piece-upx019?variant=13218847424565" TargetMode="External"/><Relationship Id="rId8" Type="http://schemas.openxmlformats.org/officeDocument/2006/relationships/hyperlink" Target="https://settercloset.com/collections/bricks/products/big-brick-l2-incuts-upx020?variant=13218861023285" TargetMode="External"/><Relationship Id="rId9" Type="http://schemas.openxmlformats.org/officeDocument/2006/relationships/hyperlink" Target="https://settercloset.com/collections/bricks/products/big-brick-s1-crimps-upx021?variant=13218878390325" TargetMode="External"/><Relationship Id="rId10" Type="http://schemas.openxmlformats.org/officeDocument/2006/relationships/hyperlink" Target="https://settercloset.com/collections/bricks/products/big-brick-xs-1-feet-upx022?variant=13218892152885" TargetMode="External"/><Relationship Id="rId11" Type="http://schemas.openxmlformats.org/officeDocument/2006/relationships/hyperlink" Target="https://settercloset.com/collections/not-font/composite-x" TargetMode="External"/><Relationship Id="rId12" Type="http://schemas.openxmlformats.org/officeDocument/2006/relationships/hyperlink" Target="https://settercloset.com/collections/not-font/products/not-font-kaiju-1-stalactite-upx023?variant=13218911518773" TargetMode="External"/><Relationship Id="rId13" Type="http://schemas.openxmlformats.org/officeDocument/2006/relationships/hyperlink" Target="https://settercloset.com/collections/not-font/products/not-font-kaiju-2-sloper-upx024?variant=13218939568181" TargetMode="External"/><Relationship Id="rId14" Type="http://schemas.openxmlformats.org/officeDocument/2006/relationships/hyperlink" Target="https://settercloset.com/collections/not-font/products/not-font-kaiju-3-sloper-upx025?variant=13218953789493" TargetMode="External"/><Relationship Id="rId15" Type="http://schemas.openxmlformats.org/officeDocument/2006/relationships/hyperlink" Target="https://settercloset.com/collections/not-font/products/not-font-2xl-1-plate-slopers-upx026?variant=13218969780277" TargetMode="External"/><Relationship Id="rId16" Type="http://schemas.openxmlformats.org/officeDocument/2006/relationships/hyperlink" Target="https://settercloset.com/collections/not-font/products/not-font-2xl-2-plate-slopers-upx027?variant=13218989211701" TargetMode="External"/><Relationship Id="rId17" Type="http://schemas.openxmlformats.org/officeDocument/2006/relationships/hyperlink" Target="https://settercloset.com/collections/not-font/products/not-font-2xl-3-jugs-upx028?variant=13219001892917" TargetMode="External"/><Relationship Id="rId18" Type="http://schemas.openxmlformats.org/officeDocument/2006/relationships/hyperlink" Target="https://settercloset.com/collections/not-font/products/not-font-xl-1-hooded-pinches-upx029?variant=13219027746869" TargetMode="External"/><Relationship Id="rId19" Type="http://schemas.openxmlformats.org/officeDocument/2006/relationships/hyperlink" Target="https://settercloset.com/collections/not-font/products/not-font-l1-mini-jugs-upx030?variant=13219044196405" TargetMode="External"/><Relationship Id="rId20" Type="http://schemas.openxmlformats.org/officeDocument/2006/relationships/hyperlink" Target="https://settercloset.com/collections/not-font/products/not-font-l2-crimps-upx031?variant=13219066806325" TargetMode="External"/><Relationship Id="rId21" Type="http://schemas.openxmlformats.org/officeDocument/2006/relationships/hyperlink" Target="https://settercloset.com/collections/not-font/products/not-font-m1-crimps-upx032?variant=13219083649077" TargetMode="External"/><Relationship Id="rId22" Type="http://schemas.openxmlformats.org/officeDocument/2006/relationships/hyperlink" Target="https://settercloset.com/collections/not-font/products/not-font-m2-pinches-upx033?variant=13219100491829" TargetMode="External"/><Relationship Id="rId23" Type="http://schemas.openxmlformats.org/officeDocument/2006/relationships/hyperlink" Target="https://settercloset.com/collections/not-font/products/not-font-xs-1-feet-upx034?variant=13219115991093" TargetMode="External"/><Relationship Id="rId24" Type="http://schemas.openxmlformats.org/officeDocument/2006/relationships/hyperlink" Target="https://settercloset.com/collections/not-font/products/not-font-xs-2-feet-upx035?variant=13219135291445" TargetMode="External"/><Relationship Id="rId25" Type="http://schemas.openxmlformats.org/officeDocument/2006/relationships/hyperlink" Target="https://settercloset.com/collections/regs/composite-x" TargetMode="External"/><Relationship Id="rId26" Type="http://schemas.openxmlformats.org/officeDocument/2006/relationships/hyperlink" Target="https://settercloset.com/collections/regs/products/regs-xl-1-jugs-upx001?variant=13218302165045" TargetMode="External"/><Relationship Id="rId27" Type="http://schemas.openxmlformats.org/officeDocument/2006/relationships/hyperlink" Target="https://settercloset.com/collections/newest-shapes/products/reg-xl-2-jugs-upx064?variant=39854770061365" TargetMode="External"/><Relationship Id="rId28" Type="http://schemas.openxmlformats.org/officeDocument/2006/relationships/hyperlink" Target="https://settercloset.com/products/reg-xl-3-puffy-incut-edges-upx076?variant=41204953874485" TargetMode="External"/><Relationship Id="rId29" Type="http://schemas.openxmlformats.org/officeDocument/2006/relationships/hyperlink" Target="https://settercloset.com/products/reg-xl-4-puffy-incut-edges-upx077?variant=41204969963573" TargetMode="External"/><Relationship Id="rId30" Type="http://schemas.openxmlformats.org/officeDocument/2006/relationships/hyperlink" Target="https://settercloset.com/products/reg-xl-5-puffy-incuts-upx087?variant=40307008536629" TargetMode="External"/><Relationship Id="rId31" Type="http://schemas.openxmlformats.org/officeDocument/2006/relationships/hyperlink" Target="https://settercloset.com/products/reg-xl-6-puffy-incuts-upx088?variant=40748474761269" TargetMode="External"/><Relationship Id="rId32" Type="http://schemas.openxmlformats.org/officeDocument/2006/relationships/hyperlink" Target="https://settercloset.com/collections/regs/products/regs-l1-roof-jugs-upx002?variant=13218456698933" TargetMode="External"/><Relationship Id="rId33" Type="http://schemas.openxmlformats.org/officeDocument/2006/relationships/hyperlink" Target="https://settercloset.com/collections/regs/products/regs-l2-jugs-upx003?variant=13218465579061" TargetMode="External"/><Relationship Id="rId34" Type="http://schemas.openxmlformats.org/officeDocument/2006/relationships/hyperlink" Target="https://settercloset.com/products/regs-l4-puffy-incuts-upx081?variant=40748599050293" TargetMode="External"/><Relationship Id="rId35" Type="http://schemas.openxmlformats.org/officeDocument/2006/relationships/hyperlink" Target="https://settercloset.com/collections/regs/products/regs-m1-jugs-upx004?variant=13218498510901" TargetMode="External"/><Relationship Id="rId36" Type="http://schemas.openxmlformats.org/officeDocument/2006/relationships/hyperlink" Target="https://settercloset.com/products/regs-m4-mini-jugs-upx82?_pos=1&amp;_sid=349611ec8&amp;_ss=r&amp;variant=40908532809781" TargetMode="External"/><Relationship Id="rId37" Type="http://schemas.openxmlformats.org/officeDocument/2006/relationships/hyperlink" Target="https://settercloset.com/products/regs-m12-1-25-pad-edges-upx69?_pos=1&amp;_sid=2f3626ed5&amp;_ss=r&amp;variant=40908537102389" TargetMode="External"/><Relationship Id="rId38" Type="http://schemas.openxmlformats.org/officeDocument/2006/relationships/hyperlink" Target="https://settercloset.com/products/reg-xs-4-feet-upx65?variant=39346297307189" TargetMode="External"/><Relationship Id="rId39" Type="http://schemas.openxmlformats.org/officeDocument/2006/relationships/hyperlink" Target="https://settercloset.com/products/reg-xs-6-scoop-feet-upx066?variant=40306974752821" TargetMode="External"/><Relationship Id="rId40" Type="http://schemas.openxmlformats.org/officeDocument/2006/relationships/hyperlink" Target="https://settercloset.com/products/reg-xs-7-incut-feet-upx071?variant=40748639518773" TargetMode="External"/><Relationship Id="rId41" Type="http://schemas.openxmlformats.org/officeDocument/2006/relationships/hyperlink" Target="https://settercloset.com/collections/speed-bumps/composite-x" TargetMode="External"/><Relationship Id="rId42" Type="http://schemas.openxmlformats.org/officeDocument/2006/relationships/hyperlink" Target="https://settercloset.com/collections/speed-bumps/products/speed-bumps-xl-1-doubles-upx036?variant=13219146006581" TargetMode="External"/><Relationship Id="rId43" Type="http://schemas.openxmlformats.org/officeDocument/2006/relationships/hyperlink" Target="https://settercloset.com/collections/speed-bumps/products/speed-bumps-xl-2-crimps-upx037?variant=13219162882101" TargetMode="External"/><Relationship Id="rId44" Type="http://schemas.openxmlformats.org/officeDocument/2006/relationships/hyperlink" Target="https://settercloset.com/collections/speed-bumps/products/speed-bumps-l1-crimps-upx038?variant=13219176415285" TargetMode="External"/><Relationship Id="rId45" Type="http://schemas.openxmlformats.org/officeDocument/2006/relationships/hyperlink" Target="https://settercloset.com/collections/speed-bumps/products/speed-bumps-l2-incuts-upx039?variant=13219192012853" TargetMode="External"/><Relationship Id="rId46" Type="http://schemas.openxmlformats.org/officeDocument/2006/relationships/hyperlink" Target="https://settercloset.com/collections/speed-bumps/products/speed-bumps-l3-lo-pro-upx040?variant=13219208233013" TargetMode="External"/><Relationship Id="rId47" Type="http://schemas.openxmlformats.org/officeDocument/2006/relationships/hyperlink" Target="https://settercloset.com/collections/speed-bumps/products/speed-bumps-l4-pinches-upx041?variant=13219247128629" TargetMode="External"/><Relationship Id="rId48" Type="http://schemas.openxmlformats.org/officeDocument/2006/relationships/hyperlink" Target="https://settercloset.com/collections/speed-bumps/products/speed-bumps-m1-crimps-upx042?variant=13219263217717" TargetMode="External"/><Relationship Id="rId49" Type="http://schemas.openxmlformats.org/officeDocument/2006/relationships/hyperlink" Target="https://settercloset.com/collections/speed-bumps/products/speed-bumps-m2-crimps-upx043?variant=13219279765557" TargetMode="External"/><Relationship Id="rId50" Type="http://schemas.openxmlformats.org/officeDocument/2006/relationships/hyperlink" Target="https://settercloset.com/collections/speed-bumps/products/speed-bumps-m3-pinches-upx044?variant=13219295789109" TargetMode="External"/><Relationship Id="rId51" Type="http://schemas.openxmlformats.org/officeDocument/2006/relationships/hyperlink" Target="https://settercloset.com/collections/speed-bumps/products/speed-bumps-m4-pinches-upx045?variant=13219310600245" TargetMode="External"/><Relationship Id="rId52" Type="http://schemas.openxmlformats.org/officeDocument/2006/relationships/hyperlink" Target="https://settercloset.com/collections/speed-bumps/products/speed-bumps-s1-pinches-upx046?variant=13219320725557" TargetMode="External"/><Relationship Id="rId53" Type="http://schemas.openxmlformats.org/officeDocument/2006/relationships/hyperlink" Target="https://settercloset.com/collections/speed-bumps/products/speed-bumps-xs-1-crimps-upx047?variant=13219344678965" TargetMode="External"/><Relationship Id="rId54" Type="http://schemas.openxmlformats.org/officeDocument/2006/relationships/hyperlink" Target="https://settercloset.com/collections/speed-bumps/products/speed-bumps-xs-2-feet-upx048?variant=13219358441525" TargetMode="External"/><Relationship Id="rId55" Type="http://schemas.openxmlformats.org/officeDocument/2006/relationships/hyperlink" Target="https://settercloset.com/products/stratos-2xl-3-2-piece-plate-edges-upx067?variant=41204982513717" TargetMode="External"/><Relationship Id="rId56" Type="http://schemas.openxmlformats.org/officeDocument/2006/relationships/hyperlink" Target="https://settercloset.com/products/stratos-xl-1-over-jugs-upx063?variant=39732041252917" TargetMode="External"/><Relationship Id="rId57" Type="http://schemas.openxmlformats.org/officeDocument/2006/relationships/hyperlink" Target="https://settercloset.com/products/stratos-xl-5-pinches-upx078?variant=40748735299637" TargetMode="External"/><Relationship Id="rId58" Type="http://schemas.openxmlformats.org/officeDocument/2006/relationships/hyperlink" Target="https://settercloset.com/products/stratos-xl-6-edges-upx079?variant=40748794380341" TargetMode="External"/><Relationship Id="rId59" Type="http://schemas.openxmlformats.org/officeDocument/2006/relationships/hyperlink" Target="https://settercloset.com/products/stratos-l5-edges-upx080?variant=40306993299509" TargetMode="External"/><Relationship Id="rId60" Type="http://schemas.openxmlformats.org/officeDocument/2006/relationships/hyperlink" Target="https://settercloset.com/products/stratos-m-2-plate-edges-upx061?variant=39732036599861" TargetMode="External"/><Relationship Id="rId61" Type="http://schemas.openxmlformats.org/officeDocument/2006/relationships/hyperlink" Target="https://settercloset.com/products/stratos-m-3-pinches-upx062?variant=39732039450677" TargetMode="External"/><Relationship Id="rId62" Type="http://schemas.openxmlformats.org/officeDocument/2006/relationships/hyperlink" Target="https://settercloset.com/products/stratos-s-1-feet-upx58?variant=39346209194037" TargetMode="External"/><Relationship Id="rId63" Type="http://schemas.openxmlformats.org/officeDocument/2006/relationships/hyperlink" Target="https://settercloset.com/products/stratos-s-2-mini-jugs-upx59?variant=39346218827829" TargetMode="External"/><Relationship Id="rId64" Type="http://schemas.openxmlformats.org/officeDocument/2006/relationships/hyperlink" Target="https://settercloset.com/products/stratos-s-3-pinches-upx60?variant=39346287706165" TargetMode="External"/><Relationship Id="rId65" Type="http://schemas.openxmlformats.org/officeDocument/2006/relationships/hyperlink" Target="https://settercloset.com/products/stratos-xs-1-feet-upx57?_pos=1&amp;_sid=8ed9194a7&amp;_ss=r&amp;variant=39345515888693" TargetMode="External"/><Relationship Id="rId66" Type="http://schemas.openxmlformats.org/officeDocument/2006/relationships/hyperlink" Target="https://settercloset.com/collections/tremors/composite-x" TargetMode="External"/><Relationship Id="rId67" Type="http://schemas.openxmlformats.org/officeDocument/2006/relationships/hyperlink" Target="https://settercloset.com/collections/tremors/products/tremors-2xl-1-jugs-upx005?variant=13218558378037" TargetMode="External"/><Relationship Id="rId68" Type="http://schemas.openxmlformats.org/officeDocument/2006/relationships/hyperlink" Target="https://settercloset.com/collections/tremors/products/tremors-2xl-2-plates-upx006?variant=13218535440437" TargetMode="External"/><Relationship Id="rId69" Type="http://schemas.openxmlformats.org/officeDocument/2006/relationships/hyperlink" Target="https://settercloset.com/collections/tremors/products/tremors-2xl-3-bow-ties-upx007?variant=13218579054645" TargetMode="External"/><Relationship Id="rId70" Type="http://schemas.openxmlformats.org/officeDocument/2006/relationships/hyperlink" Target="https://settercloset.com/collections/tremors/products/tremors-l1-jugs-upx008?variant=13218596814901" TargetMode="External"/><Relationship Id="rId71" Type="http://schemas.openxmlformats.org/officeDocument/2006/relationships/hyperlink" Target="https://settercloset.com/collections/tremors/products/tremors-l2-jugs-upx009?variant=13218618507317" TargetMode="External"/><Relationship Id="rId72" Type="http://schemas.openxmlformats.org/officeDocument/2006/relationships/hyperlink" Target="https://settercloset.com/collections/tremors/products/tremors-m1-waves-upx010?variant=13218629255221" TargetMode="External"/><Relationship Id="rId73" Type="http://schemas.openxmlformats.org/officeDocument/2006/relationships/hyperlink" Target="https://settercloset.com/collections/tremors/products/tremors-s1-pinches-upx011?variant=13218641313845" TargetMode="External"/><Relationship Id="rId74" Type="http://schemas.openxmlformats.org/officeDocument/2006/relationships/hyperlink" Target="https://settercloset.com/collections/tremors/products/tremors-xs-1-feet-upx012?variant=13218659827765" TargetMode="External"/><Relationship Id="rId75" Type="http://schemas.openxmlformats.org/officeDocument/2006/relationships/hyperlink" Target="https://settercloset.com/collections/tremors/products/tremors-xs-2-feet-upx013?variant=13218725429301" TargetMode="External"/><Relationship Id="rId76" Type="http://schemas.openxmlformats.org/officeDocument/2006/relationships/hyperlink" Target="https://settercloset.com/collections/tremors/products/tremors-jibs-1-upx014?variant=13218746335285" TargetMode="External"/><Relationship Id="rId77" Type="http://schemas.openxmlformats.org/officeDocument/2006/relationships/hyperlink" Target="https://settercloset.com/collections/trim/composite-x" TargetMode="External"/><Relationship Id="rId78" Type="http://schemas.openxmlformats.org/officeDocument/2006/relationships/hyperlink" Target="https://settercloset.com/collections/trim/products/trim-xl-1-jugs-upx049?variant=13219387211829" TargetMode="External"/><Relationship Id="rId79" Type="http://schemas.openxmlformats.org/officeDocument/2006/relationships/hyperlink" Target="https://settercloset.com/collections/trim/products/trim-xl-2-pinches-upx050?variant=13219404677173" TargetMode="External"/><Relationship Id="rId80" Type="http://schemas.openxmlformats.org/officeDocument/2006/relationships/hyperlink" Target="https://settercloset.com/collections/trim/products/trim-xl-3-edges-upx051?variant=13219422044213" TargetMode="External"/><Relationship Id="rId81" Type="http://schemas.openxmlformats.org/officeDocument/2006/relationships/hyperlink" Target="https://settercloset.com/collections/trim/products/trim-l1-jugs-upx052?variant=13219437412405" TargetMode="External"/><Relationship Id="rId82" Type="http://schemas.openxmlformats.org/officeDocument/2006/relationships/hyperlink" Target="https://settercloset.com/collections/trim/products/trim-l2-pinches-upx053?variant=13219467657269" TargetMode="External"/><Relationship Id="rId83" Type="http://schemas.openxmlformats.org/officeDocument/2006/relationships/hyperlink" Target="https://settercloset.com/collections/trim/products/trim-m1-crimps-upx054?variant=13219490725941" TargetMode="External"/><Relationship Id="rId84" Type="http://schemas.openxmlformats.org/officeDocument/2006/relationships/hyperlink" Target="https://settercloset.com/collections/trim/products/trim-s1-crimps-upx055?variant=13219510976565" TargetMode="External"/><Relationship Id="rId85" Type="http://schemas.openxmlformats.org/officeDocument/2006/relationships/hyperlink" Target="https://settercloset.com/collections/trim/products/trim-xs-1-feet-upx056?variant=13219537879093" TargetMode="External"/><Relationship Id="rId86" Type="http://schemas.openxmlformats.org/officeDocument/2006/relationships/hyperlink" Target="https://settercloset.com/collections/fiberglass" TargetMode="External"/><Relationship Id="rId87" Type="http://schemas.openxmlformats.org/officeDocument/2006/relationships/hyperlink" Target="https://settercloset.com/products/up-fiberglass-kit-2-speed-bumps-xl-1-4-uwf002?_pos=1&amp;_sid=f55dbd337&amp;_ss=r&amp;variant=32260788617269" TargetMode="External"/><Relationship Id="rId88" Type="http://schemas.openxmlformats.org/officeDocument/2006/relationships/drawing" Target="../drawings/drawing4.xml"/></Relationships>

</file>

<file path=xl/worksheets/sheet1.xml><?xml version="1.0" encoding="utf-8"?>
<worksheet xmlns:r="http://schemas.openxmlformats.org/officeDocument/2006/relationships" xmlns="http://schemas.openxmlformats.org/spreadsheetml/2006/main">
  <dimension ref="A1:AE115"/>
  <sheetViews>
    <sheetView workbookViewId="0" showGridLines="0" defaultGridColor="1"/>
  </sheetViews>
  <sheetFormatPr defaultColWidth="11" defaultRowHeight="13.5" customHeight="1" outlineLevelRow="0" outlineLevelCol="0"/>
  <cols>
    <col min="1" max="1" width="28.6719" style="1" customWidth="1"/>
    <col min="2" max="2" width="12.3516" style="1" customWidth="1"/>
    <col min="3" max="3" width="45.5" style="1" customWidth="1"/>
    <col min="4" max="6" width="11" style="1" customWidth="1"/>
    <col min="7" max="7" width="18.8516" style="1" customWidth="1"/>
    <col min="8" max="8" width="16.3516" style="1" customWidth="1"/>
    <col min="9" max="31" width="11" style="1" customWidth="1"/>
    <col min="32" max="16384" width="11" style="1" customWidth="1"/>
  </cols>
  <sheetData>
    <row r="1" ht="31" customHeight="1">
      <c r="A1" t="s" s="2">
        <v>0</v>
      </c>
      <c r="B1" s="3"/>
      <c r="C1" s="3"/>
      <c r="D1" s="3"/>
      <c r="E1" s="3"/>
      <c r="F1" s="3"/>
      <c r="G1" s="3"/>
      <c r="H1" s="3"/>
      <c r="I1" s="4"/>
      <c r="J1" s="4"/>
      <c r="K1" s="4"/>
      <c r="L1" s="4"/>
      <c r="M1" s="4"/>
      <c r="N1" s="4"/>
      <c r="O1" s="4"/>
      <c r="P1" s="4"/>
      <c r="Q1" s="4"/>
      <c r="R1" s="4"/>
      <c r="S1" s="4"/>
      <c r="T1" s="5"/>
      <c r="U1" s="5"/>
      <c r="V1" s="6"/>
      <c r="W1" s="4"/>
      <c r="X1" s="4"/>
      <c r="Y1" s="4"/>
      <c r="Z1" s="4"/>
      <c r="AA1" s="4"/>
      <c r="AB1" s="4"/>
      <c r="AC1" s="4"/>
      <c r="AD1" s="4"/>
      <c r="AE1" s="7"/>
    </row>
    <row r="2" ht="31" customHeight="1">
      <c r="A2" t="s" s="8">
        <v>1</v>
      </c>
      <c r="B2" s="9"/>
      <c r="C2" s="9"/>
      <c r="D2" s="9"/>
      <c r="E2" s="9"/>
      <c r="F2" s="9"/>
      <c r="G2" s="9"/>
      <c r="H2" s="9"/>
      <c r="I2" s="10"/>
      <c r="J2" s="10"/>
      <c r="K2" s="10"/>
      <c r="L2" s="10"/>
      <c r="M2" s="10"/>
      <c r="N2" s="10"/>
      <c r="O2" s="10"/>
      <c r="P2" s="10"/>
      <c r="Q2" s="10"/>
      <c r="R2" s="10"/>
      <c r="S2" s="10"/>
      <c r="T2" s="11"/>
      <c r="U2" s="11"/>
      <c r="V2" s="12"/>
      <c r="W2" s="10"/>
      <c r="X2" s="10"/>
      <c r="Y2" s="10"/>
      <c r="Z2" s="10"/>
      <c r="AA2" s="10"/>
      <c r="AB2" s="10"/>
      <c r="AC2" s="10"/>
      <c r="AD2" s="10"/>
      <c r="AE2" s="13"/>
    </row>
    <row r="3" ht="12" customHeight="1">
      <c r="A3" s="14"/>
      <c r="B3" s="15"/>
      <c r="C3" s="16"/>
      <c r="D3" s="10"/>
      <c r="E3" s="17"/>
      <c r="F3" s="17"/>
      <c r="G3" s="17"/>
      <c r="H3" s="17"/>
      <c r="I3" s="17"/>
      <c r="J3" s="17"/>
      <c r="K3" s="18"/>
      <c r="L3" s="18"/>
      <c r="M3" s="19"/>
      <c r="N3" s="10"/>
      <c r="O3" s="10"/>
      <c r="P3" s="10"/>
      <c r="Q3" s="10"/>
      <c r="R3" s="10"/>
      <c r="S3" s="10"/>
      <c r="T3" s="10"/>
      <c r="U3" s="10"/>
      <c r="V3" s="10"/>
      <c r="W3" s="10"/>
      <c r="X3" s="10"/>
      <c r="Y3" s="10"/>
      <c r="Z3" s="10"/>
      <c r="AA3" s="10"/>
      <c r="AB3" s="10"/>
      <c r="AC3" s="10"/>
      <c r="AD3" s="10"/>
      <c r="AE3" s="13"/>
    </row>
    <row r="4" ht="12" customHeight="1">
      <c r="A4" s="20"/>
      <c r="B4" s="15"/>
      <c r="C4" s="10"/>
      <c r="D4" s="10"/>
      <c r="E4" s="17"/>
      <c r="F4" s="17"/>
      <c r="G4" s="17"/>
      <c r="H4" s="17"/>
      <c r="I4" s="17"/>
      <c r="J4" s="17"/>
      <c r="K4" s="18"/>
      <c r="L4" s="18"/>
      <c r="M4" s="19"/>
      <c r="N4" s="10"/>
      <c r="O4" s="10"/>
      <c r="P4" s="10"/>
      <c r="Q4" s="10"/>
      <c r="R4" s="10"/>
      <c r="S4" s="10"/>
      <c r="T4" s="10"/>
      <c r="U4" s="10"/>
      <c r="V4" s="10"/>
      <c r="W4" s="10"/>
      <c r="X4" s="10"/>
      <c r="Y4" s="10"/>
      <c r="Z4" s="10"/>
      <c r="AA4" s="10"/>
      <c r="AB4" s="10"/>
      <c r="AC4" s="10"/>
      <c r="AD4" s="10"/>
      <c r="AE4" s="13"/>
    </row>
    <row r="5" ht="12" customHeight="1">
      <c r="A5" s="21"/>
      <c r="B5" s="10"/>
      <c r="C5" s="17"/>
      <c r="D5" s="17"/>
      <c r="E5" s="17"/>
      <c r="F5" s="17"/>
      <c r="G5" s="17"/>
      <c r="H5" s="17"/>
      <c r="I5" s="18"/>
      <c r="J5" s="18"/>
      <c r="K5" s="19"/>
      <c r="L5" s="10"/>
      <c r="M5" s="10"/>
      <c r="N5" s="10"/>
      <c r="O5" s="10"/>
      <c r="P5" s="10"/>
      <c r="Q5" s="10"/>
      <c r="R5" s="10"/>
      <c r="S5" s="10"/>
      <c r="T5" s="10"/>
      <c r="U5" s="10"/>
      <c r="V5" s="10"/>
      <c r="W5" s="10"/>
      <c r="X5" s="10"/>
      <c r="Y5" s="10"/>
      <c r="Z5" s="10"/>
      <c r="AA5" s="10"/>
      <c r="AB5" s="10"/>
      <c r="AC5" s="10"/>
      <c r="AD5" s="10"/>
      <c r="AE5" s="13"/>
    </row>
    <row r="6" ht="12" customHeight="1">
      <c r="A6" s="21"/>
      <c r="B6" s="10"/>
      <c r="C6" s="10"/>
      <c r="D6" s="10"/>
      <c r="E6" s="10"/>
      <c r="F6" s="10"/>
      <c r="G6" s="10"/>
      <c r="H6" s="10"/>
      <c r="I6" s="10"/>
      <c r="J6" s="22"/>
      <c r="K6" s="10"/>
      <c r="L6" s="10"/>
      <c r="M6" s="10"/>
      <c r="N6" s="10"/>
      <c r="O6" s="10"/>
      <c r="P6" s="10"/>
      <c r="Q6" s="10"/>
      <c r="R6" s="10"/>
      <c r="S6" s="10"/>
      <c r="T6" s="10"/>
      <c r="U6" s="10"/>
      <c r="V6" s="10"/>
      <c r="W6" s="10"/>
      <c r="X6" s="10"/>
      <c r="Y6" s="10"/>
      <c r="Z6" s="10"/>
      <c r="AA6" s="10"/>
      <c r="AB6" s="10"/>
      <c r="AC6" s="10"/>
      <c r="AD6" s="10"/>
      <c r="AE6" s="13"/>
    </row>
    <row r="7" ht="12.75" customHeight="1">
      <c r="A7" s="21"/>
      <c r="B7" s="10"/>
      <c r="C7" s="23"/>
      <c r="D7" s="17"/>
      <c r="E7" s="17"/>
      <c r="F7" s="10"/>
      <c r="G7" s="10"/>
      <c r="H7" s="10"/>
      <c r="I7" s="10"/>
      <c r="J7" s="22"/>
      <c r="K7" s="10"/>
      <c r="L7" s="10"/>
      <c r="M7" s="10"/>
      <c r="N7" s="10"/>
      <c r="O7" s="10"/>
      <c r="P7" s="10"/>
      <c r="Q7" s="10"/>
      <c r="R7" s="10"/>
      <c r="S7" s="10"/>
      <c r="T7" s="10"/>
      <c r="U7" s="10"/>
      <c r="V7" s="10"/>
      <c r="W7" s="10"/>
      <c r="X7" s="10"/>
      <c r="Y7" s="10"/>
      <c r="Z7" s="10"/>
      <c r="AA7" s="10"/>
      <c r="AB7" s="10"/>
      <c r="AC7" s="10"/>
      <c r="AD7" s="10"/>
      <c r="AE7" s="13"/>
    </row>
    <row r="8" ht="12.75" customHeight="1">
      <c r="A8" s="21"/>
      <c r="B8" s="10"/>
      <c r="C8" s="24"/>
      <c r="D8" s="10"/>
      <c r="E8" s="10"/>
      <c r="F8" s="10"/>
      <c r="G8" s="10"/>
      <c r="H8" s="10"/>
      <c r="I8" s="10"/>
      <c r="J8" s="22"/>
      <c r="K8" s="10"/>
      <c r="L8" s="10"/>
      <c r="M8" s="10"/>
      <c r="N8" s="10"/>
      <c r="O8" s="10"/>
      <c r="P8" s="10"/>
      <c r="Q8" s="10"/>
      <c r="R8" s="10"/>
      <c r="S8" s="10"/>
      <c r="T8" s="10"/>
      <c r="U8" s="10"/>
      <c r="V8" s="10"/>
      <c r="W8" s="10"/>
      <c r="X8" s="10"/>
      <c r="Y8" s="10"/>
      <c r="Z8" s="10"/>
      <c r="AA8" s="10"/>
      <c r="AB8" s="10"/>
      <c r="AC8" s="10"/>
      <c r="AD8" s="10"/>
      <c r="AE8" s="13"/>
    </row>
    <row r="9" ht="12.75" customHeight="1">
      <c r="A9" s="21"/>
      <c r="B9" s="10"/>
      <c r="C9" s="25"/>
      <c r="D9" s="25"/>
      <c r="E9" s="25"/>
      <c r="F9" s="25"/>
      <c r="G9" s="25"/>
      <c r="H9" s="25"/>
      <c r="I9" s="25"/>
      <c r="J9" s="22"/>
      <c r="K9" s="10"/>
      <c r="L9" s="10"/>
      <c r="M9" s="10"/>
      <c r="N9" s="10"/>
      <c r="O9" s="10"/>
      <c r="P9" s="10"/>
      <c r="Q9" s="10"/>
      <c r="R9" s="10"/>
      <c r="S9" s="10"/>
      <c r="T9" s="10"/>
      <c r="U9" s="10"/>
      <c r="V9" s="10"/>
      <c r="W9" s="10"/>
      <c r="X9" s="10"/>
      <c r="Y9" s="10"/>
      <c r="Z9" s="10"/>
      <c r="AA9" s="10"/>
      <c r="AB9" s="10"/>
      <c r="AC9" s="10"/>
      <c r="AD9" s="10"/>
      <c r="AE9" s="13"/>
    </row>
    <row r="10" ht="12.75" customHeight="1">
      <c r="A10" s="21"/>
      <c r="B10" s="10"/>
      <c r="C10" s="25"/>
      <c r="D10" s="25"/>
      <c r="E10" s="25"/>
      <c r="F10" s="25"/>
      <c r="G10" s="25"/>
      <c r="H10" s="25"/>
      <c r="I10" s="25"/>
      <c r="J10" s="22"/>
      <c r="K10" s="10"/>
      <c r="L10" s="10"/>
      <c r="M10" s="10"/>
      <c r="N10" s="10"/>
      <c r="O10" s="10"/>
      <c r="P10" s="10"/>
      <c r="Q10" s="10"/>
      <c r="R10" s="10"/>
      <c r="S10" s="10"/>
      <c r="T10" s="10"/>
      <c r="U10" s="10"/>
      <c r="V10" s="10"/>
      <c r="W10" s="10"/>
      <c r="X10" s="10"/>
      <c r="Y10" s="10"/>
      <c r="Z10" s="10"/>
      <c r="AA10" s="10"/>
      <c r="AB10" s="10"/>
      <c r="AC10" s="10"/>
      <c r="AD10" s="10"/>
      <c r="AE10" s="13"/>
    </row>
    <row r="11" ht="12.75" customHeight="1">
      <c r="A11" s="21"/>
      <c r="B11" s="10"/>
      <c r="C11" s="25"/>
      <c r="D11" s="25"/>
      <c r="E11" s="25"/>
      <c r="F11" s="10"/>
      <c r="G11" s="10"/>
      <c r="H11" s="10"/>
      <c r="I11" s="10"/>
      <c r="J11" s="22"/>
      <c r="K11" s="10"/>
      <c r="L11" s="10"/>
      <c r="M11" s="10"/>
      <c r="N11" s="10"/>
      <c r="O11" s="10"/>
      <c r="P11" s="10"/>
      <c r="Q11" s="10"/>
      <c r="R11" s="10"/>
      <c r="S11" s="10"/>
      <c r="T11" s="10"/>
      <c r="U11" s="10"/>
      <c r="V11" s="10"/>
      <c r="W11" s="10"/>
      <c r="X11" s="10"/>
      <c r="Y11" s="10"/>
      <c r="Z11" s="10"/>
      <c r="AA11" s="10"/>
      <c r="AB11" s="10"/>
      <c r="AC11" s="10"/>
      <c r="AD11" s="10"/>
      <c r="AE11" s="13"/>
    </row>
    <row r="12" ht="12.75" customHeight="1">
      <c r="A12" s="21"/>
      <c r="B12" s="10"/>
      <c r="C12" s="25"/>
      <c r="D12" s="25"/>
      <c r="E12" s="25"/>
      <c r="F12" s="25"/>
      <c r="G12" s="25"/>
      <c r="H12" s="10"/>
      <c r="I12" s="10"/>
      <c r="J12" s="22"/>
      <c r="K12" s="10"/>
      <c r="L12" s="10"/>
      <c r="M12" s="10"/>
      <c r="N12" s="10"/>
      <c r="O12" s="10"/>
      <c r="P12" s="10"/>
      <c r="Q12" s="10"/>
      <c r="R12" s="10"/>
      <c r="S12" s="10"/>
      <c r="T12" s="10"/>
      <c r="U12" s="10"/>
      <c r="V12" s="10"/>
      <c r="W12" s="10"/>
      <c r="X12" s="10"/>
      <c r="Y12" s="10"/>
      <c r="Z12" s="10"/>
      <c r="AA12" s="10"/>
      <c r="AB12" s="10"/>
      <c r="AC12" s="10"/>
      <c r="AD12" s="10"/>
      <c r="AE12" s="13"/>
    </row>
    <row r="13" ht="12.75" customHeight="1">
      <c r="A13" s="21"/>
      <c r="B13" s="10"/>
      <c r="C13" s="17"/>
      <c r="D13" s="17"/>
      <c r="E13" s="17"/>
      <c r="F13" s="10"/>
      <c r="G13" s="10"/>
      <c r="H13" s="10"/>
      <c r="I13" s="10"/>
      <c r="J13" s="22"/>
      <c r="K13" s="10"/>
      <c r="L13" s="10"/>
      <c r="M13" s="10"/>
      <c r="N13" s="10"/>
      <c r="O13" s="10"/>
      <c r="P13" s="10"/>
      <c r="Q13" s="10"/>
      <c r="R13" s="10"/>
      <c r="S13" s="10"/>
      <c r="T13" s="10"/>
      <c r="U13" s="10"/>
      <c r="V13" s="10"/>
      <c r="W13" s="10"/>
      <c r="X13" s="10"/>
      <c r="Y13" s="10"/>
      <c r="Z13" s="10"/>
      <c r="AA13" s="10"/>
      <c r="AB13" s="10"/>
      <c r="AC13" s="10"/>
      <c r="AD13" s="10"/>
      <c r="AE13" s="13"/>
    </row>
    <row r="14" ht="12.75" customHeight="1">
      <c r="A14" s="21"/>
      <c r="B14" s="10"/>
      <c r="C14" s="10"/>
      <c r="D14" s="10"/>
      <c r="E14" s="10"/>
      <c r="F14" s="10"/>
      <c r="G14" s="10"/>
      <c r="H14" s="10"/>
      <c r="I14" s="10"/>
      <c r="J14" s="26"/>
      <c r="K14" s="27"/>
      <c r="L14" s="10"/>
      <c r="M14" s="10"/>
      <c r="N14" s="10"/>
      <c r="O14" s="10"/>
      <c r="P14" s="10"/>
      <c r="Q14" s="10"/>
      <c r="R14" s="10"/>
      <c r="S14" s="10"/>
      <c r="T14" s="10"/>
      <c r="U14" s="10"/>
      <c r="V14" s="10"/>
      <c r="W14" s="10"/>
      <c r="X14" s="10"/>
      <c r="Y14" s="10"/>
      <c r="Z14" s="10"/>
      <c r="AA14" s="10"/>
      <c r="AB14" s="10"/>
      <c r="AC14" s="10"/>
      <c r="AD14" s="10"/>
      <c r="AE14" s="13"/>
    </row>
    <row r="15" ht="12.75" customHeight="1">
      <c r="A15" s="21"/>
      <c r="B15" s="10"/>
      <c r="C15" s="10"/>
      <c r="D15" s="10"/>
      <c r="E15" s="10"/>
      <c r="F15" s="10"/>
      <c r="G15" s="27"/>
      <c r="H15" s="27"/>
      <c r="I15" s="28"/>
      <c r="J15" t="s" s="29">
        <v>2</v>
      </c>
      <c r="K15" s="30"/>
      <c r="L15" s="31"/>
      <c r="M15" s="10"/>
      <c r="N15" s="10"/>
      <c r="O15" s="10"/>
      <c r="P15" s="10"/>
      <c r="Q15" s="10"/>
      <c r="R15" s="10"/>
      <c r="S15" s="10"/>
      <c r="T15" s="10"/>
      <c r="U15" s="10"/>
      <c r="V15" s="10"/>
      <c r="W15" s="10"/>
      <c r="X15" s="10"/>
      <c r="Y15" s="10"/>
      <c r="Z15" s="10"/>
      <c r="AA15" s="10"/>
      <c r="AB15" s="10"/>
      <c r="AC15" s="10"/>
      <c r="AD15" s="10"/>
      <c r="AE15" s="13"/>
    </row>
    <row r="16" ht="12.75" customHeight="1">
      <c r="A16" s="21"/>
      <c r="B16" s="10"/>
      <c r="C16" s="10"/>
      <c r="D16" s="10"/>
      <c r="E16" s="10"/>
      <c r="F16" s="28"/>
      <c r="G16" t="s" s="32">
        <v>3</v>
      </c>
      <c r="H16" s="33"/>
      <c r="I16" s="34"/>
      <c r="J16" t="s" s="35">
        <v>4</v>
      </c>
      <c r="K16" s="36"/>
      <c r="L16" s="31"/>
      <c r="M16" s="10"/>
      <c r="N16" s="10"/>
      <c r="O16" s="10"/>
      <c r="P16" s="10"/>
      <c r="Q16" s="10"/>
      <c r="R16" s="10"/>
      <c r="S16" s="10"/>
      <c r="T16" s="10"/>
      <c r="U16" s="10"/>
      <c r="V16" s="10"/>
      <c r="W16" s="10"/>
      <c r="X16" s="10"/>
      <c r="Y16" s="10"/>
      <c r="Z16" s="10"/>
      <c r="AA16" s="10"/>
      <c r="AB16" s="10"/>
      <c r="AC16" s="10"/>
      <c r="AD16" s="10"/>
      <c r="AE16" s="13"/>
    </row>
    <row r="17" ht="12.75" customHeight="1">
      <c r="A17" s="21"/>
      <c r="B17" s="10"/>
      <c r="C17" s="10"/>
      <c r="D17" s="10"/>
      <c r="E17" s="10"/>
      <c r="F17" s="28"/>
      <c r="G17" t="s" s="37">
        <v>5</v>
      </c>
      <c r="H17" s="38">
        <f>'Bolts'!I1155</f>
        <v>0</v>
      </c>
      <c r="I17" s="34"/>
      <c r="J17" t="s" s="39">
        <v>6</v>
      </c>
      <c r="K17" s="40"/>
      <c r="L17" s="31"/>
      <c r="M17" s="10"/>
      <c r="N17" s="10"/>
      <c r="O17" s="10"/>
      <c r="P17" s="10"/>
      <c r="Q17" s="10"/>
      <c r="R17" s="10"/>
      <c r="S17" s="10"/>
      <c r="T17" s="10"/>
      <c r="U17" s="10"/>
      <c r="V17" s="10"/>
      <c r="W17" s="10"/>
      <c r="X17" s="10"/>
      <c r="Y17" s="10"/>
      <c r="Z17" s="10"/>
      <c r="AA17" s="10"/>
      <c r="AB17" s="10"/>
      <c r="AC17" s="10"/>
      <c r="AD17" s="10"/>
      <c r="AE17" s="13"/>
    </row>
    <row r="18" ht="12.75" customHeight="1">
      <c r="A18" s="21"/>
      <c r="B18" s="10"/>
      <c r="C18" s="10"/>
      <c r="D18" s="10"/>
      <c r="E18" s="10"/>
      <c r="F18" s="28"/>
      <c r="G18" t="s" s="35">
        <v>7</v>
      </c>
      <c r="H18" s="41">
        <f>'Kilter Holds'!AC377+'Kilter Holds'!AC392+'Kilter Holds'!AC406+'Urban Plastix Holds'!V155+'Urban Plastix Holds'!V170+'Urban Plastix Holds'!V184+SUM('Bolts'!J1136:J1145)</f>
      </c>
      <c r="I18" s="34"/>
      <c r="J18" s="42"/>
      <c r="K18" s="40"/>
      <c r="L18" s="31"/>
      <c r="M18" s="10"/>
      <c r="N18" s="10"/>
      <c r="O18" s="10"/>
      <c r="P18" s="10"/>
      <c r="Q18" s="10"/>
      <c r="R18" s="10"/>
      <c r="S18" s="10"/>
      <c r="T18" s="10"/>
      <c r="U18" s="10"/>
      <c r="V18" s="10"/>
      <c r="W18" s="10"/>
      <c r="X18" s="10"/>
      <c r="Y18" s="10"/>
      <c r="Z18" s="10"/>
      <c r="AA18" s="10"/>
      <c r="AB18" s="10"/>
      <c r="AC18" s="10"/>
      <c r="AD18" s="10"/>
      <c r="AE18" s="13"/>
    </row>
    <row r="19" ht="12.75" customHeight="1">
      <c r="A19" s="21"/>
      <c r="B19" s="10"/>
      <c r="C19" s="10"/>
      <c r="D19" s="10"/>
      <c r="E19" s="10"/>
      <c r="F19" s="28"/>
      <c r="G19" t="s" s="35">
        <v>8</v>
      </c>
      <c r="H19" s="41">
        <v>0</v>
      </c>
      <c r="I19" s="34"/>
      <c r="J19" t="s" s="35">
        <v>9</v>
      </c>
      <c r="K19" s="36"/>
      <c r="L19" s="31"/>
      <c r="M19" s="10"/>
      <c r="N19" s="10"/>
      <c r="O19" s="10"/>
      <c r="P19" s="10"/>
      <c r="Q19" s="10"/>
      <c r="R19" s="10"/>
      <c r="S19" s="10"/>
      <c r="T19" s="10"/>
      <c r="U19" s="10"/>
      <c r="V19" s="10"/>
      <c r="W19" s="10"/>
      <c r="X19" s="10"/>
      <c r="Y19" s="10"/>
      <c r="Z19" s="10"/>
      <c r="AA19" s="10"/>
      <c r="AB19" s="10"/>
      <c r="AC19" s="10"/>
      <c r="AD19" s="10"/>
      <c r="AE19" s="13"/>
    </row>
    <row r="20" ht="12.75" customHeight="1">
      <c r="A20" s="21"/>
      <c r="B20" s="10"/>
      <c r="C20" s="10"/>
      <c r="D20" s="10"/>
      <c r="E20" s="10"/>
      <c r="F20" s="28"/>
      <c r="G20" t="s" s="35">
        <v>10</v>
      </c>
      <c r="H20" s="41">
        <f>'Kilter Holds'!AC383+'Urban Plastix Holds'!V161</f>
      </c>
      <c r="I20" s="34"/>
      <c r="J20" t="s" s="35">
        <v>11</v>
      </c>
      <c r="K20" s="36"/>
      <c r="L20" s="31"/>
      <c r="M20" s="10"/>
      <c r="N20" s="10"/>
      <c r="O20" s="10"/>
      <c r="P20" s="10"/>
      <c r="Q20" s="10"/>
      <c r="R20" s="10"/>
      <c r="S20" s="10"/>
      <c r="T20" s="10"/>
      <c r="U20" s="10"/>
      <c r="V20" s="10"/>
      <c r="W20" s="10"/>
      <c r="X20" s="10"/>
      <c r="Y20" s="10"/>
      <c r="Z20" s="10"/>
      <c r="AA20" s="10"/>
      <c r="AB20" s="10"/>
      <c r="AC20" s="10"/>
      <c r="AD20" s="10"/>
      <c r="AE20" s="13"/>
    </row>
    <row r="21" ht="12.75" customHeight="1">
      <c r="A21" s="21"/>
      <c r="B21" s="10"/>
      <c r="C21" s="10"/>
      <c r="D21" s="10"/>
      <c r="E21" s="10"/>
      <c r="F21" s="28"/>
      <c r="G21" t="s" s="35">
        <v>12</v>
      </c>
      <c r="H21" s="41">
        <v>0</v>
      </c>
      <c r="I21" s="34"/>
      <c r="J21" s="43"/>
      <c r="K21" s="36"/>
      <c r="L21" s="31"/>
      <c r="M21" s="10"/>
      <c r="N21" s="10"/>
      <c r="O21" s="10"/>
      <c r="P21" s="10"/>
      <c r="Q21" s="10"/>
      <c r="R21" s="10"/>
      <c r="S21" s="10"/>
      <c r="T21" s="10"/>
      <c r="U21" s="10"/>
      <c r="V21" s="10"/>
      <c r="W21" s="10"/>
      <c r="X21" s="10"/>
      <c r="Y21" s="10"/>
      <c r="Z21" s="10"/>
      <c r="AA21" s="10"/>
      <c r="AB21" s="10"/>
      <c r="AC21" s="10"/>
      <c r="AD21" s="10"/>
      <c r="AE21" s="13"/>
    </row>
    <row r="22" ht="12.75" customHeight="1">
      <c r="A22" s="21"/>
      <c r="B22" s="10"/>
      <c r="C22" s="10"/>
      <c r="D22" s="10"/>
      <c r="E22" s="10"/>
      <c r="F22" s="28"/>
      <c r="G22" t="s" s="35">
        <v>13</v>
      </c>
      <c r="H22" s="41">
        <f>'Kilter Holds'!AC411+'Urban Plastix Holds'!V189</f>
        <v>0</v>
      </c>
      <c r="I22" s="34"/>
      <c r="J22" t="s" s="35">
        <v>14</v>
      </c>
      <c r="K22" s="28"/>
      <c r="L22" s="31"/>
      <c r="M22" s="10"/>
      <c r="N22" s="10"/>
      <c r="O22" s="10"/>
      <c r="P22" s="10"/>
      <c r="Q22" s="10"/>
      <c r="R22" s="10"/>
      <c r="S22" s="10"/>
      <c r="T22" s="10"/>
      <c r="U22" s="10"/>
      <c r="V22" s="10"/>
      <c r="W22" s="10"/>
      <c r="X22" s="10"/>
      <c r="Y22" s="10"/>
      <c r="Z22" s="10"/>
      <c r="AA22" s="10"/>
      <c r="AB22" s="10"/>
      <c r="AC22" s="10"/>
      <c r="AD22" s="10"/>
      <c r="AE22" s="13"/>
    </row>
    <row r="23" ht="12.75" customHeight="1">
      <c r="A23" s="44"/>
      <c r="B23" s="24"/>
      <c r="C23" s="10"/>
      <c r="D23" s="10"/>
      <c r="E23" s="10"/>
      <c r="F23" s="28"/>
      <c r="G23" t="s" s="35">
        <v>15</v>
      </c>
      <c r="H23" s="41">
        <f>'Kilter Holds'!AC418+'Urban Plastix Holds'!V196</f>
      </c>
      <c r="I23" s="34"/>
      <c r="J23" t="s" s="35">
        <v>16</v>
      </c>
      <c r="K23" s="28"/>
      <c r="L23" s="31"/>
      <c r="M23" s="22"/>
      <c r="N23" s="45"/>
      <c r="O23" s="10"/>
      <c r="P23" s="10"/>
      <c r="Q23" s="10"/>
      <c r="R23" s="10"/>
      <c r="S23" s="10"/>
      <c r="T23" s="10"/>
      <c r="U23" s="10"/>
      <c r="V23" s="10"/>
      <c r="W23" s="10"/>
      <c r="X23" s="10"/>
      <c r="Y23" s="10"/>
      <c r="Z23" s="10"/>
      <c r="AA23" s="10"/>
      <c r="AB23" s="10"/>
      <c r="AC23" s="10"/>
      <c r="AD23" s="10"/>
      <c r="AE23" s="13"/>
    </row>
    <row r="24" ht="12.75" customHeight="1">
      <c r="A24" s="44"/>
      <c r="B24" s="24"/>
      <c r="C24" s="10"/>
      <c r="D24" s="10"/>
      <c r="E24" s="10"/>
      <c r="F24" s="28"/>
      <c r="G24" t="s" s="46">
        <v>17</v>
      </c>
      <c r="H24" s="47">
        <f>SUM(H17:H23)</f>
      </c>
      <c r="I24" s="34"/>
      <c r="J24" s="31"/>
      <c r="K24" s="28"/>
      <c r="L24" s="31"/>
      <c r="M24" s="22"/>
      <c r="N24" s="45"/>
      <c r="O24" s="10"/>
      <c r="P24" s="10"/>
      <c r="Q24" s="10"/>
      <c r="R24" s="10"/>
      <c r="S24" s="10"/>
      <c r="T24" s="10"/>
      <c r="U24" s="10"/>
      <c r="V24" s="10"/>
      <c r="W24" s="10"/>
      <c r="X24" s="10"/>
      <c r="Y24" s="10"/>
      <c r="Z24" s="10"/>
      <c r="AA24" s="10"/>
      <c r="AB24" s="10"/>
      <c r="AC24" s="10"/>
      <c r="AD24" s="10"/>
      <c r="AE24" s="13"/>
    </row>
    <row r="25" ht="12.75" customHeight="1">
      <c r="A25" s="21"/>
      <c r="B25" s="10"/>
      <c r="C25" s="10"/>
      <c r="D25" s="10"/>
      <c r="E25" s="10"/>
      <c r="F25" s="28"/>
      <c r="G25" t="s" s="32">
        <v>18</v>
      </c>
      <c r="H25" s="33"/>
      <c r="I25" s="34"/>
      <c r="J25" t="s" s="35">
        <v>19</v>
      </c>
      <c r="K25" s="28"/>
      <c r="L25" s="31"/>
      <c r="M25" s="22"/>
      <c r="N25" s="45"/>
      <c r="O25" s="10"/>
      <c r="P25" s="10"/>
      <c r="Q25" s="10"/>
      <c r="R25" s="10"/>
      <c r="S25" s="10"/>
      <c r="T25" s="10"/>
      <c r="U25" s="10"/>
      <c r="V25" s="10"/>
      <c r="W25" s="10"/>
      <c r="X25" s="10"/>
      <c r="Y25" s="10"/>
      <c r="Z25" s="10"/>
      <c r="AA25" s="10"/>
      <c r="AB25" s="10"/>
      <c r="AC25" s="10"/>
      <c r="AD25" s="10"/>
      <c r="AE25" s="13"/>
    </row>
    <row r="26" ht="12.75" customHeight="1">
      <c r="A26" s="21"/>
      <c r="B26" s="10"/>
      <c r="C26" s="10"/>
      <c r="D26" s="10"/>
      <c r="E26" s="10"/>
      <c r="F26" s="28"/>
      <c r="G26" t="s" s="37">
        <v>20</v>
      </c>
      <c r="H26" s="48">
        <f>'Bolts'!E1157</f>
        <v>0</v>
      </c>
      <c r="I26" s="34"/>
      <c r="J26" t="s" s="49">
        <v>21</v>
      </c>
      <c r="K26" s="50"/>
      <c r="L26" s="31"/>
      <c r="M26" s="22"/>
      <c r="N26" s="45"/>
      <c r="O26" s="10"/>
      <c r="P26" s="10"/>
      <c r="Q26" s="10"/>
      <c r="R26" s="10"/>
      <c r="S26" s="10"/>
      <c r="T26" s="10"/>
      <c r="U26" s="10"/>
      <c r="V26" s="10"/>
      <c r="W26" s="10"/>
      <c r="X26" s="10"/>
      <c r="Y26" s="10"/>
      <c r="Z26" s="10"/>
      <c r="AA26" s="10"/>
      <c r="AB26" s="10"/>
      <c r="AC26" s="10"/>
      <c r="AD26" s="10"/>
      <c r="AE26" s="13"/>
    </row>
    <row r="27" ht="12.75" customHeight="1">
      <c r="A27" s="21"/>
      <c r="B27" s="10"/>
      <c r="C27" s="10"/>
      <c r="D27" s="10"/>
      <c r="E27" s="10"/>
      <c r="F27" s="28"/>
      <c r="G27" t="s" s="35">
        <v>22</v>
      </c>
      <c r="H27" s="41">
        <f>'Bolts'!H1155-'Bolts'!I1155</f>
        <v>0</v>
      </c>
      <c r="I27" s="31"/>
      <c r="J27" s="51"/>
      <c r="K27" s="51"/>
      <c r="L27" s="10"/>
      <c r="M27" s="22"/>
      <c r="N27" s="45"/>
      <c r="O27" s="10"/>
      <c r="P27" s="10"/>
      <c r="Q27" s="10"/>
      <c r="R27" s="10"/>
      <c r="S27" s="10"/>
      <c r="T27" s="10"/>
      <c r="U27" s="10"/>
      <c r="V27" s="10"/>
      <c r="W27" s="10"/>
      <c r="X27" s="10"/>
      <c r="Y27" s="10"/>
      <c r="Z27" s="10"/>
      <c r="AA27" s="10"/>
      <c r="AB27" s="10"/>
      <c r="AC27" s="10"/>
      <c r="AD27" s="10"/>
      <c r="AE27" s="13"/>
    </row>
    <row r="28" ht="12.75" customHeight="1">
      <c r="A28" s="21"/>
      <c r="B28" s="10"/>
      <c r="C28" s="52"/>
      <c r="D28" s="52"/>
      <c r="E28" s="52"/>
      <c r="F28" s="53"/>
      <c r="G28" t="s" s="49">
        <v>23</v>
      </c>
      <c r="H28" s="54">
        <f>_xlfn.IFERROR(H17/'Summary'!K19,0)</f>
        <v>0</v>
      </c>
      <c r="I28" s="55"/>
      <c r="J28" s="52"/>
      <c r="K28" s="52"/>
      <c r="L28" s="10"/>
      <c r="M28" s="22"/>
      <c r="N28" s="45"/>
      <c r="O28" s="10"/>
      <c r="P28" s="10"/>
      <c r="Q28" s="10"/>
      <c r="R28" s="10"/>
      <c r="S28" s="10"/>
      <c r="T28" s="10"/>
      <c r="U28" s="10"/>
      <c r="V28" s="10"/>
      <c r="W28" s="10"/>
      <c r="X28" s="10"/>
      <c r="Y28" s="10"/>
      <c r="Z28" s="10"/>
      <c r="AA28" s="10"/>
      <c r="AB28" s="10"/>
      <c r="AC28" s="10"/>
      <c r="AD28" s="10"/>
      <c r="AE28" s="13"/>
    </row>
    <row r="29" ht="13.5" customHeight="1">
      <c r="A29" s="56"/>
      <c r="B29" s="52"/>
      <c r="C29" s="10"/>
      <c r="D29" s="10"/>
      <c r="E29" s="10"/>
      <c r="F29" s="10"/>
      <c r="G29" s="51"/>
      <c r="H29" s="51"/>
      <c r="I29" s="10"/>
      <c r="J29" s="10"/>
      <c r="K29" s="10"/>
      <c r="L29" s="10"/>
      <c r="M29" s="10"/>
      <c r="N29" s="10"/>
      <c r="O29" s="10"/>
      <c r="P29" s="10"/>
      <c r="Q29" s="10"/>
      <c r="R29" s="10"/>
      <c r="S29" s="10"/>
      <c r="T29" s="10"/>
      <c r="U29" s="10"/>
      <c r="V29" s="10"/>
      <c r="W29" s="10"/>
      <c r="X29" s="10"/>
      <c r="Y29" s="10"/>
      <c r="Z29" s="10"/>
      <c r="AA29" s="10"/>
      <c r="AB29" s="10"/>
      <c r="AC29" s="10"/>
      <c r="AD29" s="10"/>
      <c r="AE29" s="13"/>
    </row>
    <row r="30" ht="13.5" customHeight="1">
      <c r="A30" s="21"/>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3"/>
    </row>
    <row r="31" ht="30" customHeight="1">
      <c r="A31" t="s" s="57">
        <v>24</v>
      </c>
      <c r="B31" s="58"/>
      <c r="C31" s="58"/>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3"/>
    </row>
    <row r="32" ht="13.5" customHeight="1">
      <c r="A32" t="s" s="59">
        <v>25</v>
      </c>
      <c r="B32" s="60"/>
      <c r="C32" s="60"/>
      <c r="D32" s="10"/>
      <c r="E32" s="10"/>
      <c r="F32" s="10"/>
      <c r="G32" s="10"/>
      <c r="H32" s="10"/>
      <c r="I32" s="61"/>
      <c r="J32" s="61"/>
      <c r="K32" s="61"/>
      <c r="L32" s="10"/>
      <c r="M32" s="10"/>
      <c r="N32" s="10"/>
      <c r="O32" s="10"/>
      <c r="P32" s="10"/>
      <c r="Q32" s="10"/>
      <c r="R32" s="10"/>
      <c r="S32" s="10"/>
      <c r="T32" s="10"/>
      <c r="U32" s="10"/>
      <c r="V32" s="10"/>
      <c r="W32" s="10"/>
      <c r="X32" s="10"/>
      <c r="Y32" s="10"/>
      <c r="Z32" s="10"/>
      <c r="AA32" s="10"/>
      <c r="AB32" s="10"/>
      <c r="AC32" s="10"/>
      <c r="AD32" s="10"/>
      <c r="AE32" s="13"/>
    </row>
    <row r="33" ht="13.5" customHeight="1">
      <c r="A33" s="62"/>
      <c r="B33" s="63"/>
      <c r="C33" s="63"/>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3"/>
    </row>
    <row r="34" ht="17.15" customHeight="1">
      <c r="A34" t="s" s="64">
        <v>26</v>
      </c>
      <c r="B34" t="s" s="65">
        <v>27</v>
      </c>
      <c r="C34" t="s" s="65">
        <v>28</v>
      </c>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3"/>
    </row>
    <row r="35" ht="15" customHeight="1">
      <c r="A35" t="s" s="66">
        <v>29</v>
      </c>
      <c r="B35" t="s" s="66">
        <v>30</v>
      </c>
      <c r="C35" s="67"/>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3"/>
    </row>
    <row r="36" ht="15" customHeight="1">
      <c r="A36" t="s" s="68">
        <v>31</v>
      </c>
      <c r="B36" t="s" s="68">
        <v>32</v>
      </c>
      <c r="C36" s="69"/>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3"/>
    </row>
    <row r="37" ht="15" customHeight="1">
      <c r="A37" t="s" s="70">
        <v>33</v>
      </c>
      <c r="B37" t="s" s="70">
        <v>34</v>
      </c>
      <c r="C37" s="71"/>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3"/>
    </row>
    <row r="38" ht="15" customHeight="1">
      <c r="A38" t="s" s="72">
        <v>35</v>
      </c>
      <c r="B38" t="s" s="72">
        <v>36</v>
      </c>
      <c r="C38" s="73"/>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3"/>
    </row>
    <row r="39" ht="15" customHeight="1">
      <c r="A39" t="s" s="74">
        <v>37</v>
      </c>
      <c r="B39" t="s" s="74">
        <v>38</v>
      </c>
      <c r="C39" s="75"/>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3"/>
    </row>
    <row r="40" ht="15" customHeight="1">
      <c r="A40" t="s" s="76">
        <v>39</v>
      </c>
      <c r="B40" t="s" s="76">
        <v>40</v>
      </c>
      <c r="C40" s="77"/>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3"/>
    </row>
    <row r="41" ht="15" customHeight="1">
      <c r="A41" t="s" s="78">
        <v>41</v>
      </c>
      <c r="B41" t="s" s="78">
        <v>42</v>
      </c>
      <c r="C41" s="79"/>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3"/>
    </row>
    <row r="42" ht="15" customHeight="1">
      <c r="A42" t="s" s="80">
        <v>43</v>
      </c>
      <c r="B42" t="s" s="81">
        <v>44</v>
      </c>
      <c r="C42" s="82"/>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3"/>
    </row>
    <row r="43" ht="13.5" customHeight="1">
      <c r="A43" s="62"/>
      <c r="B43" s="83"/>
      <c r="C43" s="83"/>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3"/>
    </row>
    <row r="44" ht="17.15" customHeight="1">
      <c r="A44" t="s" s="59">
        <v>45</v>
      </c>
      <c r="B44" t="s" s="84">
        <v>27</v>
      </c>
      <c r="C44" t="s" s="85">
        <v>28</v>
      </c>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3"/>
    </row>
    <row r="45" ht="17.15" customHeight="1">
      <c r="A45" t="s" s="86">
        <v>46</v>
      </c>
      <c r="B45" t="s" s="87">
        <v>47</v>
      </c>
      <c r="C45" t="s" s="88">
        <v>48</v>
      </c>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3"/>
    </row>
    <row r="46" ht="17.15" customHeight="1">
      <c r="A46" t="s" s="89">
        <v>49</v>
      </c>
      <c r="B46" t="s" s="90">
        <v>50</v>
      </c>
      <c r="C46" t="s" s="91">
        <v>51</v>
      </c>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3"/>
    </row>
    <row r="47" ht="17.15" customHeight="1">
      <c r="A47" t="s" s="92">
        <v>52</v>
      </c>
      <c r="B47" t="s" s="93">
        <v>53</v>
      </c>
      <c r="C47" t="s" s="94">
        <v>54</v>
      </c>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3"/>
    </row>
    <row r="48" ht="17.15" customHeight="1">
      <c r="A48" t="s" s="95">
        <v>55</v>
      </c>
      <c r="B48" t="s" s="96">
        <v>56</v>
      </c>
      <c r="C48" t="s" s="97">
        <v>57</v>
      </c>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3"/>
    </row>
    <row r="49" ht="17.15" customHeight="1">
      <c r="A49" t="s" s="98">
        <v>58</v>
      </c>
      <c r="B49" t="s" s="99">
        <v>59</v>
      </c>
      <c r="C49" t="s" s="100">
        <v>60</v>
      </c>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3"/>
    </row>
    <row r="50" ht="17.15" customHeight="1">
      <c r="A50" t="s" s="101">
        <v>61</v>
      </c>
      <c r="B50" t="s" s="102">
        <v>62</v>
      </c>
      <c r="C50" t="s" s="103">
        <v>63</v>
      </c>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3"/>
    </row>
    <row r="51" ht="17.15" customHeight="1">
      <c r="A51" t="s" s="104">
        <v>64</v>
      </c>
      <c r="B51" t="s" s="105">
        <v>65</v>
      </c>
      <c r="C51" t="s" s="106">
        <v>66</v>
      </c>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3"/>
    </row>
    <row r="52" ht="17.15" customHeight="1">
      <c r="A52" t="s" s="107">
        <v>67</v>
      </c>
      <c r="B52" t="s" s="108">
        <v>68</v>
      </c>
      <c r="C52" t="s" s="109">
        <v>69</v>
      </c>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3"/>
    </row>
    <row r="53" ht="17.15" customHeight="1">
      <c r="A53" t="s" s="110">
        <v>70</v>
      </c>
      <c r="B53" t="s" s="111">
        <v>71</v>
      </c>
      <c r="C53" t="s" s="112">
        <v>72</v>
      </c>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3"/>
    </row>
    <row r="54" ht="17.15" customHeight="1">
      <c r="A54" t="s" s="113">
        <v>73</v>
      </c>
      <c r="B54" t="s" s="114">
        <v>74</v>
      </c>
      <c r="C54" t="s" s="115">
        <v>72</v>
      </c>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3"/>
    </row>
    <row r="55" ht="17.15" customHeight="1">
      <c r="A55" t="s" s="116">
        <v>75</v>
      </c>
      <c r="B55" t="s" s="117">
        <v>76</v>
      </c>
      <c r="C55" t="s" s="118">
        <v>77</v>
      </c>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3"/>
    </row>
    <row r="56" ht="17.15" customHeight="1">
      <c r="A56" t="s" s="119">
        <v>78</v>
      </c>
      <c r="B56" t="s" s="120">
        <v>79</v>
      </c>
      <c r="C56" t="s" s="121">
        <v>80</v>
      </c>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3"/>
    </row>
    <row r="57" ht="17.15" customHeight="1">
      <c r="A57" t="s" s="122">
        <v>81</v>
      </c>
      <c r="B57" t="s" s="123">
        <v>82</v>
      </c>
      <c r="C57" t="s" s="124">
        <v>83</v>
      </c>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3"/>
    </row>
    <row r="58" ht="17.15" customHeight="1">
      <c r="A58" t="s" s="125">
        <v>84</v>
      </c>
      <c r="B58" t="s" s="126">
        <v>85</v>
      </c>
      <c r="C58" t="s" s="127">
        <v>86</v>
      </c>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3"/>
    </row>
    <row r="59" ht="17.15" customHeight="1">
      <c r="A59" t="s" s="128">
        <v>87</v>
      </c>
      <c r="B59" t="s" s="129">
        <v>88</v>
      </c>
      <c r="C59" t="s" s="130">
        <v>89</v>
      </c>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3"/>
    </row>
    <row r="60" ht="17.15" customHeight="1">
      <c r="A60" t="s" s="131">
        <v>90</v>
      </c>
      <c r="B60" t="s" s="132">
        <v>91</v>
      </c>
      <c r="C60" t="s" s="133">
        <v>92</v>
      </c>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3"/>
    </row>
    <row r="61" ht="17.15" customHeight="1">
      <c r="A61" t="s" s="134">
        <v>93</v>
      </c>
      <c r="B61" t="s" s="135">
        <v>94</v>
      </c>
      <c r="C61" t="s" s="136">
        <v>95</v>
      </c>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3"/>
    </row>
    <row r="62" ht="17.15" customHeight="1">
      <c r="A62" t="s" s="137">
        <v>96</v>
      </c>
      <c r="B62" t="s" s="138">
        <v>97</v>
      </c>
      <c r="C62" t="s" s="139">
        <v>98</v>
      </c>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3"/>
    </row>
    <row r="63" ht="17.15" customHeight="1">
      <c r="A63" t="s" s="140">
        <v>99</v>
      </c>
      <c r="B63" t="s" s="141">
        <v>100</v>
      </c>
      <c r="C63" t="s" s="142">
        <v>101</v>
      </c>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3"/>
    </row>
    <row r="64" ht="17.15" customHeight="1">
      <c r="A64" t="s" s="143">
        <v>102</v>
      </c>
      <c r="B64" t="s" s="144">
        <v>103</v>
      </c>
      <c r="C64" t="s" s="145">
        <v>104</v>
      </c>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3"/>
    </row>
    <row r="65" ht="17.15" customHeight="1">
      <c r="A65" t="s" s="146">
        <v>105</v>
      </c>
      <c r="B65" t="s" s="147">
        <v>106</v>
      </c>
      <c r="C65" t="s" s="148">
        <v>107</v>
      </c>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3"/>
    </row>
    <row r="66" ht="17.15" customHeight="1">
      <c r="A66" t="s" s="149">
        <v>108</v>
      </c>
      <c r="B66" t="s" s="150">
        <v>109</v>
      </c>
      <c r="C66" t="s" s="151">
        <v>110</v>
      </c>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3"/>
    </row>
    <row r="67" ht="17.15" customHeight="1">
      <c r="A67" t="s" s="152">
        <v>111</v>
      </c>
      <c r="B67" t="s" s="153">
        <v>112</v>
      </c>
      <c r="C67" t="s" s="154">
        <v>113</v>
      </c>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3"/>
    </row>
    <row r="68" ht="17.15" customHeight="1">
      <c r="A68" t="s" s="155">
        <v>114</v>
      </c>
      <c r="B68" t="s" s="156">
        <v>115</v>
      </c>
      <c r="C68" t="s" s="157">
        <v>116</v>
      </c>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3"/>
    </row>
    <row r="69" ht="17.15" customHeight="1">
      <c r="A69" t="s" s="158">
        <v>117</v>
      </c>
      <c r="B69" t="s" s="159">
        <v>118</v>
      </c>
      <c r="C69" t="s" s="160">
        <v>119</v>
      </c>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3"/>
    </row>
    <row r="70" ht="17.15" customHeight="1">
      <c r="A70" t="s" s="161">
        <v>120</v>
      </c>
      <c r="B70" t="s" s="162">
        <v>121</v>
      </c>
      <c r="C70" t="s" s="163">
        <v>119</v>
      </c>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3"/>
    </row>
    <row r="71" ht="17.15" customHeight="1">
      <c r="A71" t="s" s="164">
        <v>122</v>
      </c>
      <c r="B71" t="s" s="165">
        <v>123</v>
      </c>
      <c r="C71" t="s" s="166">
        <v>119</v>
      </c>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3"/>
    </row>
    <row r="72" ht="17.15" customHeight="1">
      <c r="A72" t="s" s="167">
        <v>124</v>
      </c>
      <c r="B72" t="s" s="168">
        <v>125</v>
      </c>
      <c r="C72" t="s" s="169">
        <v>126</v>
      </c>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3"/>
    </row>
    <row r="73" ht="17.15" customHeight="1">
      <c r="A73" t="s" s="170">
        <v>127</v>
      </c>
      <c r="B73" t="s" s="171">
        <v>128</v>
      </c>
      <c r="C73" t="s" s="172">
        <v>129</v>
      </c>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3"/>
    </row>
    <row r="74" ht="17.15" customHeight="1">
      <c r="A74" t="s" s="173">
        <v>130</v>
      </c>
      <c r="B74" t="s" s="102">
        <v>131</v>
      </c>
      <c r="C74" t="s" s="174">
        <v>132</v>
      </c>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3"/>
    </row>
    <row r="75" ht="17.15" customHeight="1">
      <c r="A75" s="21"/>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3"/>
    </row>
    <row r="76" ht="17.15" customHeight="1">
      <c r="A76" s="21"/>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3"/>
    </row>
    <row r="77" ht="17.15" customHeight="1">
      <c r="A77" t="s" s="175">
        <v>133</v>
      </c>
      <c r="B77" s="176"/>
      <c r="C77" s="176"/>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3"/>
    </row>
    <row r="78" ht="17.15" customHeight="1">
      <c r="A78" s="177"/>
      <c r="B78" s="176"/>
      <c r="C78" s="176"/>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3"/>
    </row>
    <row r="79" ht="17.15" customHeight="1">
      <c r="A79" s="178"/>
      <c r="B79" s="176"/>
      <c r="C79" s="176"/>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3"/>
    </row>
    <row r="80" ht="17.15" customHeight="1">
      <c r="A80" t="s" s="179">
        <v>134</v>
      </c>
      <c r="B80" s="176"/>
      <c r="C80" s="176"/>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3"/>
    </row>
    <row r="81" ht="17.15" customHeight="1">
      <c r="A81" t="s" s="179">
        <v>135</v>
      </c>
      <c r="B81" t="s" s="180">
        <v>136</v>
      </c>
      <c r="C81" s="181"/>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3"/>
    </row>
    <row r="82" ht="17.15" customHeight="1">
      <c r="A82" t="s" s="182">
        <v>137</v>
      </c>
      <c r="B82" t="s" s="183">
        <v>138</v>
      </c>
      <c r="C82" s="184"/>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3"/>
    </row>
    <row r="83" ht="17.15" customHeight="1">
      <c r="A83" t="s" s="185">
        <v>139</v>
      </c>
      <c r="B83" t="s" s="186">
        <v>140</v>
      </c>
      <c r="C83" s="187"/>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3"/>
    </row>
    <row r="84" ht="17.15" customHeight="1">
      <c r="A84" t="s" s="188">
        <v>141</v>
      </c>
      <c r="B84" t="s" s="189">
        <v>142</v>
      </c>
      <c r="C84" s="19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3"/>
    </row>
    <row r="85" ht="17.15" customHeight="1">
      <c r="A85" t="s" s="191">
        <v>143</v>
      </c>
      <c r="B85" t="s" s="192">
        <v>144</v>
      </c>
      <c r="C85" s="193"/>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3"/>
    </row>
    <row r="86" ht="17.15" customHeight="1">
      <c r="A86" t="s" s="194">
        <v>145</v>
      </c>
      <c r="B86" t="s" s="195">
        <v>146</v>
      </c>
      <c r="C86" s="196"/>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3"/>
    </row>
    <row r="87" ht="17.15" customHeight="1">
      <c r="A87" t="s" s="197">
        <v>147</v>
      </c>
      <c r="B87" t="s" s="130">
        <v>148</v>
      </c>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3"/>
    </row>
    <row r="88" ht="17.15" customHeight="1">
      <c r="A88" s="198"/>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3"/>
    </row>
    <row r="89" ht="17.15" customHeight="1">
      <c r="A89" s="199"/>
      <c r="B89" s="200"/>
      <c r="C89" s="20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3"/>
    </row>
    <row r="90" ht="17.15" customHeight="1">
      <c r="A90" t="s" s="179">
        <v>149</v>
      </c>
      <c r="B90" s="181"/>
      <c r="C90" s="181"/>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3"/>
    </row>
    <row r="91" ht="17.15" customHeight="1">
      <c r="A91" t="s" s="201">
        <v>150</v>
      </c>
      <c r="B91" t="s" s="202">
        <v>151</v>
      </c>
      <c r="C91" s="203"/>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3"/>
    </row>
    <row r="92" ht="17.15" customHeight="1">
      <c r="A92" t="s" s="204">
        <v>152</v>
      </c>
      <c r="B92" t="s" s="205">
        <v>153</v>
      </c>
      <c r="C92" s="206"/>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3"/>
    </row>
    <row r="93" ht="17.15" customHeight="1">
      <c r="A93" t="s" s="207">
        <v>154</v>
      </c>
      <c r="B93" t="s" s="145">
        <v>155</v>
      </c>
      <c r="C93" s="208"/>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3"/>
    </row>
    <row r="94" ht="17.15" customHeight="1">
      <c r="A94" t="s" s="209">
        <v>156</v>
      </c>
      <c r="B94" t="s" s="210">
        <v>157</v>
      </c>
      <c r="C94" s="211"/>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3"/>
    </row>
    <row r="95" ht="17.15" customHeight="1">
      <c r="A95" t="s" s="212">
        <v>158</v>
      </c>
      <c r="B95" t="s" s="213">
        <v>159</v>
      </c>
      <c r="C95" s="214"/>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3"/>
    </row>
    <row r="96" ht="17.15" customHeight="1">
      <c r="A96" s="215"/>
      <c r="B96" s="216"/>
      <c r="C96" s="217"/>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3"/>
    </row>
    <row r="97" ht="17.15" customHeight="1">
      <c r="A97" s="218"/>
      <c r="B97" s="200"/>
      <c r="C97" s="20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3"/>
    </row>
    <row r="98" ht="17.15" customHeight="1">
      <c r="A98" t="s" s="179">
        <v>160</v>
      </c>
      <c r="B98" s="181"/>
      <c r="C98" s="181"/>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3"/>
    </row>
    <row r="99" ht="17.15" customHeight="1">
      <c r="A99" t="s" s="219">
        <v>161</v>
      </c>
      <c r="B99" t="s" s="220">
        <v>162</v>
      </c>
      <c r="C99" s="221"/>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3"/>
    </row>
    <row r="100" ht="17.15" customHeight="1">
      <c r="A100" s="21"/>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3"/>
    </row>
    <row r="101" ht="17.15" customHeight="1">
      <c r="A101" t="s" s="175">
        <v>163</v>
      </c>
      <c r="B101" s="176"/>
      <c r="C101" s="176"/>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3"/>
    </row>
    <row r="102" ht="17.15" customHeight="1">
      <c r="A102" s="177"/>
      <c r="B102" s="176"/>
      <c r="C102" s="176"/>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3"/>
    </row>
    <row r="103" ht="17.15" customHeight="1">
      <c r="A103" s="178"/>
      <c r="B103" s="176"/>
      <c r="C103" s="176"/>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3"/>
    </row>
    <row r="104" ht="13.5" customHeight="1">
      <c r="A104" t="s" s="179">
        <v>164</v>
      </c>
      <c r="B104" s="176"/>
      <c r="C104" s="176"/>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3"/>
    </row>
    <row r="105" ht="13.5" customHeight="1">
      <c r="A105" t="s" s="204">
        <v>152</v>
      </c>
      <c r="B105" t="s" s="205">
        <v>153</v>
      </c>
      <c r="C105" s="206"/>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3"/>
    </row>
    <row r="106" ht="13.5" customHeight="1">
      <c r="A106" t="s" s="207">
        <v>154</v>
      </c>
      <c r="B106" t="s" s="145">
        <v>155</v>
      </c>
      <c r="C106" s="208"/>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3"/>
    </row>
    <row r="107" ht="13.5" customHeight="1">
      <c r="A107" t="s" s="201">
        <v>150</v>
      </c>
      <c r="B107" t="s" s="202">
        <v>151</v>
      </c>
      <c r="C107" s="203"/>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3"/>
    </row>
    <row r="108" ht="13.5" customHeight="1">
      <c r="A108" t="s" s="179">
        <v>135</v>
      </c>
      <c r="B108" t="s" s="180">
        <v>136</v>
      </c>
      <c r="C108" s="181"/>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3"/>
    </row>
    <row r="109" ht="13.5" customHeight="1">
      <c r="A109" t="s" s="219">
        <v>161</v>
      </c>
      <c r="B109" t="s" s="220">
        <v>162</v>
      </c>
      <c r="C109" s="221"/>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3"/>
    </row>
    <row r="110" ht="13.5" customHeight="1">
      <c r="A110" t="s" s="197">
        <v>147</v>
      </c>
      <c r="B110" t="s" s="130">
        <v>148</v>
      </c>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3"/>
    </row>
    <row r="111" ht="13.5" customHeight="1">
      <c r="A111" t="s" s="182">
        <v>137</v>
      </c>
      <c r="B111" t="s" s="183">
        <v>138</v>
      </c>
      <c r="C111" s="184"/>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3"/>
    </row>
    <row r="112" ht="13.5" customHeight="1">
      <c r="A112" t="s" s="188">
        <v>141</v>
      </c>
      <c r="B112" t="s" s="189">
        <v>142</v>
      </c>
      <c r="C112" s="19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3"/>
    </row>
    <row r="113" ht="13.5" customHeight="1">
      <c r="A113" t="s" s="191">
        <v>143</v>
      </c>
      <c r="B113" t="s" s="192">
        <v>144</v>
      </c>
      <c r="C113" s="193"/>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3"/>
    </row>
    <row r="114" ht="13.5" customHeight="1">
      <c r="A114" t="s" s="212">
        <v>158</v>
      </c>
      <c r="B114" t="s" s="213">
        <v>159</v>
      </c>
      <c r="C114" s="214"/>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3"/>
    </row>
    <row r="115" ht="13.5" customHeight="1">
      <c r="A115" t="s" s="222">
        <v>145</v>
      </c>
      <c r="B115" t="s" s="223">
        <v>146</v>
      </c>
      <c r="C115" s="224"/>
      <c r="D115" s="225"/>
      <c r="E115" s="225"/>
      <c r="F115" s="225"/>
      <c r="G115" s="225"/>
      <c r="H115" s="225"/>
      <c r="I115" s="225"/>
      <c r="J115" s="225"/>
      <c r="K115" s="225"/>
      <c r="L115" s="225"/>
      <c r="M115" s="225"/>
      <c r="N115" s="225"/>
      <c r="O115" s="225"/>
      <c r="P115" s="225"/>
      <c r="Q115" s="225"/>
      <c r="R115" s="225"/>
      <c r="S115" s="225"/>
      <c r="T115" s="225"/>
      <c r="U115" s="225"/>
      <c r="V115" s="225"/>
      <c r="W115" s="225"/>
      <c r="X115" s="225"/>
      <c r="Y115" s="225"/>
      <c r="Z115" s="225"/>
      <c r="AA115" s="225"/>
      <c r="AB115" s="225"/>
      <c r="AC115" s="225"/>
      <c r="AD115" s="225"/>
      <c r="AE115" s="226"/>
    </row>
  </sheetData>
  <mergeCells count="4">
    <mergeCell ref="A31:C31"/>
    <mergeCell ref="A1:H1"/>
    <mergeCell ref="G16:H16"/>
    <mergeCell ref="A2:H2"/>
  </mergeCells>
  <conditionalFormatting sqref="K17:K18">
    <cfRule type="cellIs" dxfId="0" priority="1" operator="lessThan" stopIfTrue="1">
      <formula>0</formula>
    </cfRule>
  </conditionalFormatting>
  <hyperlinks>
    <hyperlink ref="J26" r:id="rId1" location="" tooltip="" display="holds@kiltergrips.com"/>
  </hyperlinks>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2"/>
</worksheet>
</file>

<file path=xl/worksheets/sheet10.xml><?xml version="1.0" encoding="utf-8"?>
<worksheet xmlns:r="http://schemas.openxmlformats.org/officeDocument/2006/relationships" xmlns="http://schemas.openxmlformats.org/spreadsheetml/2006/main">
  <dimension ref="A1:S2314"/>
  <sheetViews>
    <sheetView workbookViewId="0" showGridLines="0" defaultGridColor="1"/>
  </sheetViews>
  <sheetFormatPr defaultColWidth="8.83333" defaultRowHeight="13.5" customHeight="1" outlineLevelRow="0" outlineLevelCol="0"/>
  <cols>
    <col min="1" max="1" hidden="1" width="8.83333" style="733" customWidth="1"/>
    <col min="2" max="2" width="13.8516" style="733" customWidth="1"/>
    <col min="3" max="3" width="44" style="733" customWidth="1"/>
    <col min="4" max="4" width="10.1719" style="733" customWidth="1"/>
    <col min="5" max="5" width="8" style="733" customWidth="1"/>
    <col min="6" max="7" width="9" style="733" customWidth="1"/>
    <col min="8" max="8" width="12.1719" style="733" customWidth="1"/>
    <col min="9" max="9" width="8.67188" style="733" customWidth="1"/>
    <col min="10" max="10" width="6.67188" style="733" customWidth="1"/>
    <col min="11" max="11" width="8.85156" style="733" customWidth="1"/>
    <col min="12" max="13" width="13.3516" style="733" customWidth="1"/>
    <col min="14" max="14" width="11.6719" style="733" customWidth="1"/>
    <col min="15" max="17" width="8.85156" style="733" customWidth="1"/>
    <col min="18" max="18" width="11.3516" style="733" customWidth="1"/>
    <col min="19" max="19" width="8.85156" style="733" customWidth="1"/>
    <col min="20" max="16384" width="8.85156" style="733" customWidth="1"/>
  </cols>
  <sheetData>
    <row r="1" ht="13.5" customHeight="1">
      <c r="A1" s="236"/>
      <c r="B1" t="s" s="596">
        <v>273</v>
      </c>
      <c r="C1" t="s" s="596">
        <v>1985</v>
      </c>
      <c r="D1" t="s" s="672">
        <v>1986</v>
      </c>
      <c r="E1" t="s" s="596">
        <v>1987</v>
      </c>
      <c r="F1" t="s" s="596">
        <v>1944</v>
      </c>
      <c r="G1" t="s" s="596">
        <v>1988</v>
      </c>
      <c r="H1" t="s" s="596">
        <v>2851</v>
      </c>
      <c r="I1" t="s" s="596">
        <v>1990</v>
      </c>
      <c r="J1" t="s" s="596">
        <v>1991</v>
      </c>
      <c r="K1" t="s" s="596">
        <v>1955</v>
      </c>
      <c r="L1" s="734"/>
      <c r="M1" t="s" s="673">
        <v>1992</v>
      </c>
      <c r="N1" s="674">
        <f>SUM(G2:G1639)</f>
        <v>0</v>
      </c>
      <c r="O1" s="257"/>
      <c r="P1" s="236"/>
      <c r="Q1" s="236"/>
      <c r="R1" t="s" s="672">
        <v>1993</v>
      </c>
      <c r="S1" t="s" s="596">
        <v>1994</v>
      </c>
    </row>
    <row r="2" ht="13.5" customHeight="1">
      <c r="A2" s="236"/>
      <c r="B2" t="s" s="596">
        <v>462</v>
      </c>
      <c r="C2" t="s" s="675">
        <v>2852</v>
      </c>
      <c r="D2" t="s" s="676">
        <f>'Kilter Holds'!T35</f>
        <v>1996</v>
      </c>
      <c r="E2" s="677">
        <v>10</v>
      </c>
      <c r="F2" s="236"/>
      <c r="G2" s="662">
        <f>E2*F2</f>
        <v>0</v>
      </c>
      <c r="H2" s="662">
        <f>IF($S$11="Y",G2*0.15,0)</f>
        <v>0</v>
      </c>
      <c r="I2" s="236"/>
      <c r="J2" s="236"/>
      <c r="K2" s="236"/>
      <c r="L2" s="734"/>
      <c r="M2" t="s" s="678">
        <v>888</v>
      </c>
      <c r="N2" s="679">
        <v>0</v>
      </c>
      <c r="O2" s="257"/>
      <c r="P2" s="236"/>
      <c r="Q2" s="735"/>
      <c r="R2" t="s" s="676">
        <f>'Kilter Holds'!T35</f>
        <v>1996</v>
      </c>
      <c r="S2" t="s" s="681">
        <v>1997</v>
      </c>
    </row>
    <row r="3" ht="13.5" customHeight="1">
      <c r="A3" s="236"/>
      <c r="B3" t="s" s="596">
        <v>462</v>
      </c>
      <c r="C3" t="s" s="675">
        <v>2852</v>
      </c>
      <c r="D3" t="s" s="91">
        <f>'Kilter Holds'!U35</f>
        <v>1998</v>
      </c>
      <c r="E3" s="677">
        <v>0</v>
      </c>
      <c r="F3" s="236"/>
      <c r="G3" s="662">
        <f>E3*F3</f>
        <v>0</v>
      </c>
      <c r="H3" s="662">
        <f>IF($S$11="Y",G3*0.15,0)</f>
        <v>0</v>
      </c>
      <c r="I3" s="236"/>
      <c r="J3" s="236"/>
      <c r="K3" s="236"/>
      <c r="L3" s="734"/>
      <c r="M3" t="s" s="678">
        <v>2851</v>
      </c>
      <c r="N3" s="679">
        <f>SUM(H2:H1639)</f>
        <v>0</v>
      </c>
      <c r="O3" s="257"/>
      <c r="P3" s="236"/>
      <c r="Q3" s="735"/>
      <c r="R3" t="s" s="91">
        <f>'Kilter Holds'!U35</f>
        <v>1998</v>
      </c>
      <c r="S3" t="s" s="681">
        <v>1997</v>
      </c>
    </row>
    <row r="4" ht="13.5" customHeight="1">
      <c r="A4" s="236"/>
      <c r="B4" t="s" s="596">
        <v>462</v>
      </c>
      <c r="C4" t="s" s="675">
        <v>2852</v>
      </c>
      <c r="D4" t="s" s="205">
        <f>'Kilter Holds'!V35</f>
        <v>2000</v>
      </c>
      <c r="E4" s="677">
        <v>3</v>
      </c>
      <c r="F4" s="236"/>
      <c r="G4" s="662">
        <f>E4*F4</f>
        <v>0</v>
      </c>
      <c r="H4" s="662">
        <f>IF($S$11="Y",G4*0.15,0)</f>
        <v>0</v>
      </c>
      <c r="I4" s="236"/>
      <c r="J4" s="236"/>
      <c r="K4" s="236"/>
      <c r="L4" s="734"/>
      <c r="M4" t="s" s="678">
        <v>1999</v>
      </c>
      <c r="N4" s="679">
        <v>0</v>
      </c>
      <c r="O4" s="257"/>
      <c r="P4" s="236"/>
      <c r="Q4" s="735"/>
      <c r="R4" t="s" s="205">
        <f>'Kilter Holds'!V35</f>
        <v>2000</v>
      </c>
      <c r="S4" t="s" s="681">
        <v>1997</v>
      </c>
    </row>
    <row r="5" ht="13.5" customHeight="1">
      <c r="A5" s="236"/>
      <c r="B5" t="s" s="596">
        <v>462</v>
      </c>
      <c r="C5" t="s" s="675">
        <v>2852</v>
      </c>
      <c r="D5" t="s" s="684">
        <f>'Kilter Holds'!W35</f>
        <v>2001</v>
      </c>
      <c r="E5" s="677">
        <v>5</v>
      </c>
      <c r="F5" s="236"/>
      <c r="G5" s="662">
        <f>E5*F5</f>
        <v>0</v>
      </c>
      <c r="H5" s="662">
        <f>IF($S$11="Y",G5*0.15,0)</f>
        <v>0</v>
      </c>
      <c r="I5" s="236"/>
      <c r="J5" s="236"/>
      <c r="K5" s="236"/>
      <c r="L5" s="734"/>
      <c r="M5" t="s" s="678">
        <v>8</v>
      </c>
      <c r="N5" s="679">
        <f>'Kilter Holds'!AC396</f>
        <v>0</v>
      </c>
      <c r="O5" s="257"/>
      <c r="P5" s="236"/>
      <c r="Q5" s="735"/>
      <c r="R5" t="s" s="684">
        <f>'Kilter Holds'!W35</f>
        <v>2001</v>
      </c>
      <c r="S5" t="s" s="681">
        <v>1997</v>
      </c>
    </row>
    <row r="6" ht="13.5" customHeight="1">
      <c r="A6" s="236"/>
      <c r="B6" t="s" s="596">
        <v>462</v>
      </c>
      <c r="C6" t="s" s="675">
        <v>2852</v>
      </c>
      <c r="D6" t="s" s="686">
        <f>'Kilter Holds'!X35</f>
        <v>2003</v>
      </c>
      <c r="E6" s="677">
        <v>3</v>
      </c>
      <c r="F6" s="236"/>
      <c r="G6" s="662">
        <f>E6*F6</f>
        <v>0</v>
      </c>
      <c r="H6" s="662">
        <f>IF($S$11="Y",G6*0.15,0)</f>
        <v>0</v>
      </c>
      <c r="I6" s="236"/>
      <c r="J6" s="236"/>
      <c r="K6" s="236"/>
      <c r="L6" s="734"/>
      <c r="M6" t="s" s="678">
        <v>2002</v>
      </c>
      <c r="N6" s="679">
        <f>'Kilter Holds'!AC397</f>
        <v>0</v>
      </c>
      <c r="O6" s="257"/>
      <c r="P6" s="236"/>
      <c r="Q6" s="735"/>
      <c r="R6" t="s" s="686">
        <f>'Kilter Holds'!X35</f>
        <v>2003</v>
      </c>
      <c r="S6" t="s" s="681">
        <v>1997</v>
      </c>
    </row>
    <row r="7" ht="14" customHeight="1">
      <c r="A7" s="236"/>
      <c r="B7" t="s" s="596">
        <v>462</v>
      </c>
      <c r="C7" t="s" s="675">
        <v>2852</v>
      </c>
      <c r="D7" t="s" s="690">
        <f>'Kilter Holds'!Y35</f>
        <v>2004</v>
      </c>
      <c r="E7" s="677">
        <v>0</v>
      </c>
      <c r="F7" s="236"/>
      <c r="G7" s="662">
        <f>E7*F7</f>
        <v>0</v>
      </c>
      <c r="H7" s="662">
        <f>IF($S$11="Y",G7*0.15,0)</f>
        <v>0</v>
      </c>
      <c r="I7" s="236"/>
      <c r="J7" s="236"/>
      <c r="K7" s="236"/>
      <c r="L7" s="734"/>
      <c r="M7" t="s" s="687">
        <v>17</v>
      </c>
      <c r="N7" s="688">
        <f>SUM(N1:N6)</f>
        <v>0</v>
      </c>
      <c r="O7" s="257"/>
      <c r="P7" s="236"/>
      <c r="Q7" s="735"/>
      <c r="R7" t="s" s="690">
        <f>'Kilter Holds'!Y35</f>
        <v>2004</v>
      </c>
      <c r="S7" t="s" s="681">
        <v>1997</v>
      </c>
    </row>
    <row r="8" ht="13.5" customHeight="1">
      <c r="A8" s="236"/>
      <c r="B8" t="s" s="596">
        <v>462</v>
      </c>
      <c r="C8" t="s" s="675">
        <v>2852</v>
      </c>
      <c r="D8" t="s" s="692">
        <f>'Kilter Holds'!Z35</f>
        <v>2005</v>
      </c>
      <c r="E8" s="677">
        <v>5</v>
      </c>
      <c r="F8" s="236"/>
      <c r="G8" s="662">
        <f>E8*F8</f>
        <v>0</v>
      </c>
      <c r="H8" s="662">
        <f>IF($S$11="Y",G8*0.15,0)</f>
        <v>0</v>
      </c>
      <c r="I8" s="236"/>
      <c r="J8" s="236"/>
      <c r="K8" s="236"/>
      <c r="L8" s="236"/>
      <c r="M8" s="292"/>
      <c r="N8" s="292"/>
      <c r="O8" s="236"/>
      <c r="P8" s="236"/>
      <c r="Q8" s="735"/>
      <c r="R8" t="s" s="692">
        <f>'Kilter Holds'!Z35</f>
        <v>2005</v>
      </c>
      <c r="S8" t="s" s="681">
        <v>1997</v>
      </c>
    </row>
    <row r="9" ht="13.5" customHeight="1">
      <c r="A9" s="236"/>
      <c r="B9" t="s" s="596">
        <v>462</v>
      </c>
      <c r="C9" t="s" s="675">
        <v>2852</v>
      </c>
      <c r="D9" t="s" s="180">
        <f>'Kilter Holds'!AA35</f>
        <v>2006</v>
      </c>
      <c r="E9" s="677">
        <v>5</v>
      </c>
      <c r="F9" s="236"/>
      <c r="G9" s="662">
        <f>E9*F9</f>
        <v>0</v>
      </c>
      <c r="H9" s="662">
        <f>IF($S$11="Y",G9*0.15,0)</f>
        <v>0</v>
      </c>
      <c r="I9" s="236"/>
      <c r="J9" s="236"/>
      <c r="K9" s="236"/>
      <c r="L9" s="236"/>
      <c r="M9" s="236"/>
      <c r="N9" s="236"/>
      <c r="O9" s="236"/>
      <c r="P9" s="236"/>
      <c r="Q9" s="735"/>
      <c r="R9" t="s" s="180">
        <f>'Kilter Holds'!AA35</f>
        <v>2006</v>
      </c>
      <c r="S9" t="s" s="681">
        <v>1997</v>
      </c>
    </row>
    <row r="10" ht="13.5" customHeight="1">
      <c r="A10" s="236"/>
      <c r="B10" t="s" s="596">
        <v>462</v>
      </c>
      <c r="C10" t="s" s="675">
        <v>2852</v>
      </c>
      <c r="D10" t="s" s="695">
        <f>'Kilter Holds'!AB35</f>
        <v>2007</v>
      </c>
      <c r="E10" s="677">
        <v>0</v>
      </c>
      <c r="F10" s="236"/>
      <c r="G10" s="662">
        <f>E10*F10</f>
        <v>0</v>
      </c>
      <c r="H10" s="662">
        <f>IF($S$11="Y",G10*0.15,0)</f>
        <v>0</v>
      </c>
      <c r="I10" s="236"/>
      <c r="J10" s="236"/>
      <c r="K10" s="236"/>
      <c r="L10" s="236"/>
      <c r="M10" s="236"/>
      <c r="N10" s="236"/>
      <c r="O10" s="236"/>
      <c r="P10" s="236"/>
      <c r="Q10" s="735"/>
      <c r="R10" t="s" s="695">
        <f>'Kilter Holds'!AB35</f>
        <v>2007</v>
      </c>
      <c r="S10" t="s" s="681">
        <v>2008</v>
      </c>
    </row>
    <row r="11" ht="13.5" customHeight="1">
      <c r="A11" s="236"/>
      <c r="B11" t="s" s="596">
        <v>464</v>
      </c>
      <c r="C11" t="s" s="675">
        <v>2853</v>
      </c>
      <c r="D11" t="s" s="676">
        <f>D2</f>
        <v>1996</v>
      </c>
      <c r="E11" s="677">
        <v>3</v>
      </c>
      <c r="F11" s="236"/>
      <c r="G11" s="662">
        <f>E11*F11</f>
        <v>0</v>
      </c>
      <c r="H11" s="662">
        <f>IF($S$11="Y",G11*0.15,0)</f>
        <v>0</v>
      </c>
      <c r="I11" s="236"/>
      <c r="J11" s="236"/>
      <c r="K11" s="236"/>
      <c r="L11" s="236"/>
      <c r="M11" s="236"/>
      <c r="N11" s="236"/>
      <c r="O11" s="236"/>
      <c r="P11" s="236"/>
      <c r="Q11" s="236"/>
      <c r="R11" t="s" s="669">
        <v>2851</v>
      </c>
      <c r="S11" t="s" s="596">
        <v>1997</v>
      </c>
    </row>
    <row r="12" ht="13.5" customHeight="1">
      <c r="A12" s="236"/>
      <c r="B12" t="s" s="596">
        <v>464</v>
      </c>
      <c r="C12" t="s" s="675">
        <v>2853</v>
      </c>
      <c r="D12" t="s" s="91">
        <f>D3</f>
        <v>1998</v>
      </c>
      <c r="E12" s="677">
        <v>0</v>
      </c>
      <c r="F12" s="236"/>
      <c r="G12" s="662">
        <f>E12*F12</f>
        <v>0</v>
      </c>
      <c r="H12" s="662">
        <f>IF($S$11="Y",G12*0.15,0)</f>
        <v>0</v>
      </c>
      <c r="I12" s="236"/>
      <c r="J12" s="236"/>
      <c r="K12" s="236"/>
      <c r="L12" s="236"/>
      <c r="M12" s="236"/>
      <c r="N12" s="236"/>
      <c r="O12" s="236"/>
      <c r="P12" s="236"/>
      <c r="Q12" s="236"/>
      <c r="R12" s="236"/>
      <c r="S12" s="236"/>
    </row>
    <row r="13" ht="13.5" customHeight="1">
      <c r="A13" s="236"/>
      <c r="B13" t="s" s="596">
        <v>464</v>
      </c>
      <c r="C13" t="s" s="675">
        <v>2853</v>
      </c>
      <c r="D13" t="s" s="205">
        <f>D4</f>
        <v>2000</v>
      </c>
      <c r="E13" s="677">
        <v>6</v>
      </c>
      <c r="F13" s="236"/>
      <c r="G13" s="662">
        <f>E13*F13</f>
        <v>0</v>
      </c>
      <c r="H13" s="662">
        <f>IF($S$11="Y",G13*0.15,0)</f>
        <v>0</v>
      </c>
      <c r="I13" s="236"/>
      <c r="J13" s="236"/>
      <c r="K13" s="236"/>
      <c r="L13" s="236"/>
      <c r="M13" s="236"/>
      <c r="N13" s="236"/>
      <c r="O13" s="236"/>
      <c r="P13" s="236"/>
      <c r="Q13" s="236"/>
      <c r="R13" s="236"/>
      <c r="S13" s="236"/>
    </row>
    <row r="14" ht="13.5" customHeight="1">
      <c r="A14" s="236"/>
      <c r="B14" t="s" s="596">
        <v>464</v>
      </c>
      <c r="C14" t="s" s="675">
        <v>2853</v>
      </c>
      <c r="D14" t="s" s="684">
        <f>D5</f>
        <v>2001</v>
      </c>
      <c r="E14" s="677">
        <v>5</v>
      </c>
      <c r="F14" s="236"/>
      <c r="G14" s="662">
        <f>E14*F14</f>
        <v>0</v>
      </c>
      <c r="H14" s="662">
        <f>IF($S$11="Y",G14*0.15,0)</f>
        <v>0</v>
      </c>
      <c r="I14" s="236"/>
      <c r="J14" s="236"/>
      <c r="K14" s="236"/>
      <c r="L14" s="236"/>
      <c r="M14" s="236"/>
      <c r="N14" s="236"/>
      <c r="O14" s="236"/>
      <c r="P14" s="236"/>
      <c r="Q14" s="236"/>
      <c r="R14" s="236"/>
      <c r="S14" s="236"/>
    </row>
    <row r="15" ht="13.5" customHeight="1">
      <c r="A15" s="236"/>
      <c r="B15" t="s" s="596">
        <v>464</v>
      </c>
      <c r="C15" t="s" s="675">
        <v>2853</v>
      </c>
      <c r="D15" t="s" s="686">
        <f>D6</f>
        <v>2003</v>
      </c>
      <c r="E15" s="677">
        <v>4</v>
      </c>
      <c r="F15" s="236"/>
      <c r="G15" s="662">
        <f>E15*F15</f>
        <v>0</v>
      </c>
      <c r="H15" s="662">
        <f>IF($S$11="Y",G15*0.15,0)</f>
        <v>0</v>
      </c>
      <c r="I15" s="236"/>
      <c r="J15" s="236"/>
      <c r="K15" s="236"/>
      <c r="L15" s="236"/>
      <c r="M15" s="236"/>
      <c r="N15" s="236"/>
      <c r="O15" s="236"/>
      <c r="P15" s="236"/>
      <c r="Q15" s="236"/>
      <c r="R15" s="236"/>
      <c r="S15" s="236"/>
    </row>
    <row r="16" ht="13.5" customHeight="1">
      <c r="A16" s="236"/>
      <c r="B16" t="s" s="596">
        <v>464</v>
      </c>
      <c r="C16" t="s" s="675">
        <v>2853</v>
      </c>
      <c r="D16" t="s" s="690">
        <f>D7</f>
        <v>2004</v>
      </c>
      <c r="E16" s="677">
        <v>0</v>
      </c>
      <c r="F16" s="236"/>
      <c r="G16" s="662">
        <f>E16*F16</f>
        <v>0</v>
      </c>
      <c r="H16" s="662">
        <f>IF($S$11="Y",G16*0.15,0)</f>
        <v>0</v>
      </c>
      <c r="I16" s="236"/>
      <c r="J16" s="236"/>
      <c r="K16" s="236"/>
      <c r="L16" s="236"/>
      <c r="M16" s="236"/>
      <c r="N16" s="236"/>
      <c r="O16" s="236"/>
      <c r="P16" s="236"/>
      <c r="Q16" s="236"/>
      <c r="R16" s="236"/>
      <c r="S16" s="236"/>
    </row>
    <row r="17" ht="13.5" customHeight="1">
      <c r="A17" s="236"/>
      <c r="B17" t="s" s="596">
        <v>464</v>
      </c>
      <c r="C17" t="s" s="675">
        <v>2853</v>
      </c>
      <c r="D17" t="s" s="692">
        <f>D8</f>
        <v>2005</v>
      </c>
      <c r="E17" s="677">
        <v>4</v>
      </c>
      <c r="F17" s="236"/>
      <c r="G17" s="662">
        <f>E17*F17</f>
        <v>0</v>
      </c>
      <c r="H17" s="662">
        <f>IF($S$11="Y",G17*0.15,0)</f>
        <v>0</v>
      </c>
      <c r="I17" s="236"/>
      <c r="J17" s="236"/>
      <c r="K17" s="236"/>
      <c r="L17" s="236"/>
      <c r="M17" s="236"/>
      <c r="N17" s="236"/>
      <c r="O17" s="236"/>
      <c r="P17" s="236"/>
      <c r="Q17" s="236"/>
      <c r="R17" s="236"/>
      <c r="S17" s="236"/>
    </row>
    <row r="18" ht="13.5" customHeight="1">
      <c r="A18" s="236"/>
      <c r="B18" t="s" s="596">
        <v>464</v>
      </c>
      <c r="C18" t="s" s="675">
        <v>2853</v>
      </c>
      <c r="D18" t="s" s="180">
        <f>D9</f>
        <v>2006</v>
      </c>
      <c r="E18" s="677">
        <v>5</v>
      </c>
      <c r="F18" s="236"/>
      <c r="G18" s="662">
        <f>E18*F18</f>
        <v>0</v>
      </c>
      <c r="H18" s="662">
        <f>IF($S$11="Y",G18*0.15,0)</f>
        <v>0</v>
      </c>
      <c r="I18" s="236"/>
      <c r="J18" s="236"/>
      <c r="K18" s="236"/>
      <c r="L18" s="236"/>
      <c r="M18" s="236"/>
      <c r="N18" s="236"/>
      <c r="O18" s="236"/>
      <c r="P18" s="236"/>
      <c r="Q18" s="236"/>
      <c r="R18" s="236"/>
      <c r="S18" s="236"/>
    </row>
    <row r="19" ht="13.5" customHeight="1">
      <c r="A19" s="236"/>
      <c r="B19" t="s" s="596">
        <v>464</v>
      </c>
      <c r="C19" t="s" s="675">
        <v>2853</v>
      </c>
      <c r="D19" t="s" s="695">
        <f>D10</f>
        <v>2007</v>
      </c>
      <c r="E19" s="677">
        <v>0</v>
      </c>
      <c r="F19" s="236"/>
      <c r="G19" s="662">
        <f>E19*F19</f>
        <v>0</v>
      </c>
      <c r="H19" s="662">
        <f>IF($S$11="Y",G19*0.15,0)</f>
        <v>0</v>
      </c>
      <c r="I19" s="236"/>
      <c r="J19" s="236"/>
      <c r="K19" s="236"/>
      <c r="L19" s="236"/>
      <c r="M19" s="236"/>
      <c r="N19" s="236"/>
      <c r="O19" s="236"/>
      <c r="P19" s="236"/>
      <c r="Q19" s="236"/>
      <c r="R19" s="236"/>
      <c r="S19" s="236"/>
    </row>
    <row r="20" ht="13.5" customHeight="1">
      <c r="A20" s="236"/>
      <c r="B20" t="s" s="596">
        <v>466</v>
      </c>
      <c r="C20" t="s" s="675">
        <v>2854</v>
      </c>
      <c r="D20" t="s" s="676">
        <f>D11</f>
        <v>1996</v>
      </c>
      <c r="E20" s="677">
        <v>0</v>
      </c>
      <c r="F20" s="236"/>
      <c r="G20" s="662">
        <f>E20*F20</f>
        <v>0</v>
      </c>
      <c r="H20" s="662">
        <f>IF($S$11="Y",G20*0.15,0)</f>
        <v>0</v>
      </c>
      <c r="I20" s="236"/>
      <c r="J20" s="236"/>
      <c r="K20" s="236"/>
      <c r="L20" s="236"/>
      <c r="M20" s="236"/>
      <c r="N20" s="236"/>
      <c r="O20" s="236"/>
      <c r="P20" s="236"/>
      <c r="Q20" s="236"/>
      <c r="R20" s="236"/>
      <c r="S20" s="236"/>
    </row>
    <row r="21" ht="13.5" customHeight="1">
      <c r="A21" s="236"/>
      <c r="B21" t="s" s="596">
        <v>466</v>
      </c>
      <c r="C21" t="s" s="675">
        <v>2854</v>
      </c>
      <c r="D21" t="s" s="91">
        <f>D12</f>
        <v>1998</v>
      </c>
      <c r="E21" s="677">
        <v>0</v>
      </c>
      <c r="F21" s="236"/>
      <c r="G21" s="662">
        <f>E21*F21</f>
        <v>0</v>
      </c>
      <c r="H21" s="662">
        <f>IF($S$11="Y",G21*0.15,0)</f>
        <v>0</v>
      </c>
      <c r="I21" s="236"/>
      <c r="J21" s="236"/>
      <c r="K21" s="236"/>
      <c r="L21" s="236"/>
      <c r="M21" s="236"/>
      <c r="N21" s="236"/>
      <c r="O21" s="236"/>
      <c r="P21" s="236"/>
      <c r="Q21" s="236"/>
      <c r="R21" s="236"/>
      <c r="S21" s="236"/>
    </row>
    <row r="22" ht="13.5" customHeight="1">
      <c r="A22" s="236"/>
      <c r="B22" t="s" s="596">
        <v>466</v>
      </c>
      <c r="C22" t="s" s="675">
        <v>2854</v>
      </c>
      <c r="D22" t="s" s="205">
        <f>D13</f>
        <v>2000</v>
      </c>
      <c r="E22" s="677">
        <v>5</v>
      </c>
      <c r="F22" s="236"/>
      <c r="G22" s="662">
        <f>E22*F22</f>
        <v>0</v>
      </c>
      <c r="H22" s="662">
        <f>IF($S$11="Y",G22*0.15,0)</f>
        <v>0</v>
      </c>
      <c r="I22" s="236"/>
      <c r="J22" s="236"/>
      <c r="K22" s="236"/>
      <c r="L22" s="236"/>
      <c r="M22" s="236"/>
      <c r="N22" s="236"/>
      <c r="O22" s="236"/>
      <c r="P22" s="236"/>
      <c r="Q22" s="236"/>
      <c r="R22" s="236"/>
      <c r="S22" s="236"/>
    </row>
    <row r="23" ht="13.5" customHeight="1">
      <c r="A23" s="236"/>
      <c r="B23" t="s" s="596">
        <v>466</v>
      </c>
      <c r="C23" t="s" s="675">
        <v>2854</v>
      </c>
      <c r="D23" t="s" s="684">
        <f>D14</f>
        <v>2001</v>
      </c>
      <c r="E23" s="677">
        <v>4</v>
      </c>
      <c r="F23" s="236"/>
      <c r="G23" s="662">
        <f>E23*F23</f>
        <v>0</v>
      </c>
      <c r="H23" s="662">
        <f>IF($S$11="Y",G23*0.15,0)</f>
        <v>0</v>
      </c>
      <c r="I23" s="236"/>
      <c r="J23" s="236"/>
      <c r="K23" s="236"/>
      <c r="L23" s="236"/>
      <c r="M23" s="236"/>
      <c r="N23" s="236"/>
      <c r="O23" s="236"/>
      <c r="P23" s="236"/>
      <c r="Q23" s="236"/>
      <c r="R23" s="236"/>
      <c r="S23" s="236"/>
    </row>
    <row r="24" ht="13.5" customHeight="1">
      <c r="A24" s="236"/>
      <c r="B24" t="s" s="596">
        <v>466</v>
      </c>
      <c r="C24" t="s" s="675">
        <v>2854</v>
      </c>
      <c r="D24" t="s" s="686">
        <f>D15</f>
        <v>2003</v>
      </c>
      <c r="E24" s="677">
        <v>4</v>
      </c>
      <c r="F24" s="236"/>
      <c r="G24" s="662">
        <f>E24*F24</f>
        <v>0</v>
      </c>
      <c r="H24" s="662">
        <f>IF($S$11="Y",G24*0.15,0)</f>
        <v>0</v>
      </c>
      <c r="I24" s="236"/>
      <c r="J24" s="236"/>
      <c r="K24" s="236"/>
      <c r="L24" s="236"/>
      <c r="M24" s="236"/>
      <c r="N24" s="236"/>
      <c r="O24" s="236"/>
      <c r="P24" s="236"/>
      <c r="Q24" s="236"/>
      <c r="R24" s="236"/>
      <c r="S24" s="236"/>
    </row>
    <row r="25" ht="13.5" customHeight="1">
      <c r="A25" s="236"/>
      <c r="B25" t="s" s="596">
        <v>466</v>
      </c>
      <c r="C25" t="s" s="675">
        <v>2854</v>
      </c>
      <c r="D25" t="s" s="690">
        <f>D16</f>
        <v>2004</v>
      </c>
      <c r="E25" s="677">
        <v>0</v>
      </c>
      <c r="F25" s="236"/>
      <c r="G25" s="662">
        <f>E25*F25</f>
        <v>0</v>
      </c>
      <c r="H25" s="662">
        <f>IF($S$11="Y",G25*0.15,0)</f>
        <v>0</v>
      </c>
      <c r="I25" s="236"/>
      <c r="J25" s="236"/>
      <c r="K25" s="236"/>
      <c r="L25" s="236"/>
      <c r="M25" s="236"/>
      <c r="N25" s="236"/>
      <c r="O25" s="236"/>
      <c r="P25" s="236"/>
      <c r="Q25" s="236"/>
      <c r="R25" s="236"/>
      <c r="S25" s="236"/>
    </row>
    <row r="26" ht="13.5" customHeight="1">
      <c r="A26" s="236"/>
      <c r="B26" t="s" s="596">
        <v>466</v>
      </c>
      <c r="C26" t="s" s="675">
        <v>2854</v>
      </c>
      <c r="D26" t="s" s="692">
        <f>D17</f>
        <v>2005</v>
      </c>
      <c r="E26" s="677">
        <v>2</v>
      </c>
      <c r="F26" s="236"/>
      <c r="G26" s="662">
        <f>E26*F26</f>
        <v>0</v>
      </c>
      <c r="H26" s="662">
        <f>IF($S$11="Y",G26*0.15,0)</f>
        <v>0</v>
      </c>
      <c r="I26" s="236"/>
      <c r="J26" s="236"/>
      <c r="K26" s="662"/>
      <c r="L26" s="236"/>
      <c r="M26" s="236"/>
      <c r="N26" s="236"/>
      <c r="O26" s="236"/>
      <c r="P26" s="236"/>
      <c r="Q26" s="236"/>
      <c r="R26" s="236"/>
      <c r="S26" s="236"/>
    </row>
    <row r="27" ht="13.5" customHeight="1">
      <c r="A27" s="236"/>
      <c r="B27" t="s" s="596">
        <v>466</v>
      </c>
      <c r="C27" t="s" s="675">
        <v>2854</v>
      </c>
      <c r="D27" t="s" s="180">
        <f>D18</f>
        <v>2006</v>
      </c>
      <c r="E27" s="677">
        <v>5</v>
      </c>
      <c r="F27" s="236"/>
      <c r="G27" s="662">
        <f>E27*F27</f>
        <v>0</v>
      </c>
      <c r="H27" s="662">
        <f>IF($S$11="Y",G27*0.15,0)</f>
        <v>0</v>
      </c>
      <c r="I27" s="236"/>
      <c r="J27" s="236"/>
      <c r="K27" s="236"/>
      <c r="L27" s="236"/>
      <c r="M27" s="236"/>
      <c r="N27" s="236"/>
      <c r="O27" s="236"/>
      <c r="P27" s="236"/>
      <c r="Q27" s="236"/>
      <c r="R27" s="236"/>
      <c r="S27" s="236"/>
    </row>
    <row r="28" ht="13.5" customHeight="1">
      <c r="A28" s="236"/>
      <c r="B28" t="s" s="596">
        <v>466</v>
      </c>
      <c r="C28" t="s" s="675">
        <v>2854</v>
      </c>
      <c r="D28" t="s" s="695">
        <f>D19</f>
        <v>2007</v>
      </c>
      <c r="E28" s="677">
        <v>0</v>
      </c>
      <c r="F28" s="236"/>
      <c r="G28" s="662">
        <f>E28*F28</f>
        <v>0</v>
      </c>
      <c r="H28" s="662">
        <f>IF($S$11="Y",G28*0.15,0)</f>
        <v>0</v>
      </c>
      <c r="I28" s="236"/>
      <c r="J28" s="236"/>
      <c r="K28" s="236"/>
      <c r="L28" s="236"/>
      <c r="M28" s="236"/>
      <c r="N28" s="236"/>
      <c r="O28" s="236"/>
      <c r="P28" s="236"/>
      <c r="Q28" s="236"/>
      <c r="R28" s="236"/>
      <c r="S28" s="236"/>
    </row>
    <row r="29" ht="13.5" customHeight="1">
      <c r="A29" s="236"/>
      <c r="B29" t="s" s="596">
        <v>468</v>
      </c>
      <c r="C29" t="s" s="675">
        <v>2855</v>
      </c>
      <c r="D29" t="s" s="676">
        <f>D20</f>
        <v>1996</v>
      </c>
      <c r="E29" s="677">
        <v>0</v>
      </c>
      <c r="F29" s="236"/>
      <c r="G29" s="662">
        <f>E29*F29</f>
        <v>0</v>
      </c>
      <c r="H29" s="662">
        <f>IF($S$11="Y",G29*0.15,0)</f>
        <v>0</v>
      </c>
      <c r="I29" s="236"/>
      <c r="J29" s="236"/>
      <c r="K29" s="236"/>
      <c r="L29" s="236"/>
      <c r="M29" s="236"/>
      <c r="N29" s="236"/>
      <c r="O29" s="236"/>
      <c r="P29" s="236"/>
      <c r="Q29" s="236"/>
      <c r="R29" s="236"/>
      <c r="S29" s="236"/>
    </row>
    <row r="30" ht="13.5" customHeight="1">
      <c r="A30" s="236"/>
      <c r="B30" t="s" s="596">
        <v>468</v>
      </c>
      <c r="C30" t="s" s="675">
        <v>2855</v>
      </c>
      <c r="D30" t="s" s="91">
        <f>D21</f>
        <v>1998</v>
      </c>
      <c r="E30" s="677">
        <v>0</v>
      </c>
      <c r="F30" s="236"/>
      <c r="G30" s="662">
        <f>E30*F30</f>
        <v>0</v>
      </c>
      <c r="H30" s="662">
        <f>IF($S$11="Y",G30*0.15,0)</f>
        <v>0</v>
      </c>
      <c r="I30" s="236"/>
      <c r="J30" s="236"/>
      <c r="K30" s="236"/>
      <c r="L30" s="236"/>
      <c r="M30" s="236"/>
      <c r="N30" s="236"/>
      <c r="O30" s="236"/>
      <c r="P30" s="236"/>
      <c r="Q30" s="236"/>
      <c r="R30" s="236"/>
      <c r="S30" s="236"/>
    </row>
    <row r="31" ht="13.5" customHeight="1">
      <c r="A31" s="236"/>
      <c r="B31" t="s" s="596">
        <v>468</v>
      </c>
      <c r="C31" t="s" s="675">
        <v>2855</v>
      </c>
      <c r="D31" t="s" s="205">
        <f>D22</f>
        <v>2000</v>
      </c>
      <c r="E31" s="677">
        <v>5</v>
      </c>
      <c r="F31" s="236"/>
      <c r="G31" s="662">
        <f>E31*F31</f>
        <v>0</v>
      </c>
      <c r="H31" s="662">
        <f>IF($S$11="Y",G31*0.15,0)</f>
        <v>0</v>
      </c>
      <c r="I31" s="236"/>
      <c r="J31" s="236"/>
      <c r="K31" s="236"/>
      <c r="L31" s="236"/>
      <c r="M31" s="236"/>
      <c r="N31" s="236"/>
      <c r="O31" s="236"/>
      <c r="P31" s="236"/>
      <c r="Q31" s="236"/>
      <c r="R31" s="236"/>
      <c r="S31" s="236"/>
    </row>
    <row r="32" ht="13.5" customHeight="1">
      <c r="A32" s="236"/>
      <c r="B32" t="s" s="596">
        <v>468</v>
      </c>
      <c r="C32" t="s" s="675">
        <v>2855</v>
      </c>
      <c r="D32" t="s" s="684">
        <f>D23</f>
        <v>2001</v>
      </c>
      <c r="E32" s="677">
        <v>0</v>
      </c>
      <c r="F32" s="236"/>
      <c r="G32" s="662">
        <f>E32*F32</f>
        <v>0</v>
      </c>
      <c r="H32" s="662">
        <f>IF($S$11="Y",G32*0.15,0)</f>
        <v>0</v>
      </c>
      <c r="I32" s="236"/>
      <c r="J32" s="236"/>
      <c r="K32" s="236"/>
      <c r="L32" s="236"/>
      <c r="M32" s="236"/>
      <c r="N32" s="236"/>
      <c r="O32" s="236"/>
      <c r="P32" s="236"/>
      <c r="Q32" s="236"/>
      <c r="R32" s="236"/>
      <c r="S32" s="236"/>
    </row>
    <row r="33" ht="13.5" customHeight="1">
      <c r="A33" s="236"/>
      <c r="B33" t="s" s="596">
        <v>468</v>
      </c>
      <c r="C33" t="s" s="675">
        <v>2855</v>
      </c>
      <c r="D33" t="s" s="686">
        <f>D24</f>
        <v>2003</v>
      </c>
      <c r="E33" s="677">
        <v>5</v>
      </c>
      <c r="F33" s="236"/>
      <c r="G33" s="662">
        <f>E33*F33</f>
        <v>0</v>
      </c>
      <c r="H33" s="662">
        <f>IF($S$11="Y",G33*0.15,0)</f>
        <v>0</v>
      </c>
      <c r="I33" s="236"/>
      <c r="J33" s="236"/>
      <c r="K33" s="236"/>
      <c r="L33" s="236"/>
      <c r="M33" s="236"/>
      <c r="N33" s="236"/>
      <c r="O33" s="236"/>
      <c r="P33" s="236"/>
      <c r="Q33" s="236"/>
      <c r="R33" s="236"/>
      <c r="S33" s="236"/>
    </row>
    <row r="34" ht="13.5" customHeight="1">
      <c r="A34" s="236"/>
      <c r="B34" t="s" s="596">
        <v>468</v>
      </c>
      <c r="C34" t="s" s="675">
        <v>2855</v>
      </c>
      <c r="D34" t="s" s="690">
        <f>D25</f>
        <v>2004</v>
      </c>
      <c r="E34" s="677">
        <v>7</v>
      </c>
      <c r="F34" s="236"/>
      <c r="G34" s="662">
        <f>E34*F34</f>
        <v>0</v>
      </c>
      <c r="H34" s="662">
        <f>IF($S$11="Y",G34*0.15,0)</f>
        <v>0</v>
      </c>
      <c r="I34" s="236"/>
      <c r="J34" s="236"/>
      <c r="K34" s="236"/>
      <c r="L34" s="236"/>
      <c r="M34" s="236"/>
      <c r="N34" s="236"/>
      <c r="O34" s="236"/>
      <c r="P34" s="236"/>
      <c r="Q34" s="236"/>
      <c r="R34" s="236"/>
      <c r="S34" s="236"/>
    </row>
    <row r="35" ht="13.5" customHeight="1">
      <c r="A35" s="236"/>
      <c r="B35" t="s" s="596">
        <v>468</v>
      </c>
      <c r="C35" t="s" s="675">
        <v>2855</v>
      </c>
      <c r="D35" t="s" s="692">
        <f>D26</f>
        <v>2005</v>
      </c>
      <c r="E35" s="677">
        <v>4</v>
      </c>
      <c r="F35" s="236"/>
      <c r="G35" s="662">
        <f>E35*F35</f>
        <v>0</v>
      </c>
      <c r="H35" s="662">
        <f>IF($S$11="Y",G35*0.15,0)</f>
        <v>0</v>
      </c>
      <c r="I35" s="236"/>
      <c r="J35" s="236"/>
      <c r="K35" s="236"/>
      <c r="L35" s="236"/>
      <c r="M35" s="236"/>
      <c r="N35" s="236"/>
      <c r="O35" s="236"/>
      <c r="P35" s="236"/>
      <c r="Q35" s="236"/>
      <c r="R35" s="236"/>
      <c r="S35" s="236"/>
    </row>
    <row r="36" ht="13.5" customHeight="1">
      <c r="A36" s="236"/>
      <c r="B36" t="s" s="596">
        <v>468</v>
      </c>
      <c r="C36" t="s" s="675">
        <v>2855</v>
      </c>
      <c r="D36" t="s" s="180">
        <f>D27</f>
        <v>2006</v>
      </c>
      <c r="E36" s="677">
        <v>5</v>
      </c>
      <c r="F36" s="236"/>
      <c r="G36" s="662">
        <f>E36*F36</f>
        <v>0</v>
      </c>
      <c r="H36" s="662">
        <f>IF($S$11="Y",G36*0.15,0)</f>
        <v>0</v>
      </c>
      <c r="I36" s="236"/>
      <c r="J36" s="236"/>
      <c r="K36" s="236"/>
      <c r="L36" s="236"/>
      <c r="M36" s="236"/>
      <c r="N36" s="236"/>
      <c r="O36" s="236"/>
      <c r="P36" s="236"/>
      <c r="Q36" s="236"/>
      <c r="R36" s="236"/>
      <c r="S36" s="236"/>
    </row>
    <row r="37" ht="13.5" customHeight="1">
      <c r="A37" s="236"/>
      <c r="B37" t="s" s="596">
        <v>468</v>
      </c>
      <c r="C37" t="s" s="675">
        <v>2855</v>
      </c>
      <c r="D37" t="s" s="695">
        <f>D28</f>
        <v>2007</v>
      </c>
      <c r="E37" s="677">
        <v>0</v>
      </c>
      <c r="F37" s="236"/>
      <c r="G37" s="662">
        <f>E37*F37</f>
        <v>0</v>
      </c>
      <c r="H37" s="662">
        <f>IF($S$11="Y",G37*0.15,0)</f>
        <v>0</v>
      </c>
      <c r="I37" s="236"/>
      <c r="J37" s="236"/>
      <c r="K37" s="236"/>
      <c r="L37" s="236"/>
      <c r="M37" s="236"/>
      <c r="N37" s="236"/>
      <c r="O37" s="236"/>
      <c r="P37" s="236"/>
      <c r="Q37" s="236"/>
      <c r="R37" s="236"/>
      <c r="S37" s="236"/>
    </row>
    <row r="38" ht="13.5" customHeight="1">
      <c r="A38" s="236"/>
      <c r="B38" t="s" s="596">
        <v>498</v>
      </c>
      <c r="C38" t="s" s="675">
        <v>2856</v>
      </c>
      <c r="D38" t="s" s="676">
        <f>D29</f>
        <v>1996</v>
      </c>
      <c r="E38" s="677">
        <v>1</v>
      </c>
      <c r="F38" s="236"/>
      <c r="G38" s="662">
        <f>E38*F38</f>
        <v>0</v>
      </c>
      <c r="H38" s="662">
        <f>IF($S$11="Y",G38*0.15,0)</f>
        <v>0</v>
      </c>
      <c r="I38" s="236"/>
      <c r="J38" s="236"/>
      <c r="K38" s="236"/>
      <c r="L38" s="236"/>
      <c r="M38" s="236"/>
      <c r="N38" s="236"/>
      <c r="O38" s="236"/>
      <c r="P38" s="236"/>
      <c r="Q38" s="236"/>
      <c r="R38" s="236"/>
      <c r="S38" s="236"/>
    </row>
    <row r="39" ht="13.5" customHeight="1">
      <c r="A39" s="236"/>
      <c r="B39" t="s" s="596">
        <v>498</v>
      </c>
      <c r="C39" t="s" s="675">
        <v>2856</v>
      </c>
      <c r="D39" t="s" s="91">
        <f>D30</f>
        <v>1998</v>
      </c>
      <c r="E39" s="677">
        <v>1</v>
      </c>
      <c r="F39" s="236"/>
      <c r="G39" s="662">
        <f>E39*F39</f>
        <v>0</v>
      </c>
      <c r="H39" s="662">
        <f>IF($S$11="Y",G39*0.15,0)</f>
        <v>0</v>
      </c>
      <c r="I39" s="236"/>
      <c r="J39" s="236"/>
      <c r="K39" s="236"/>
      <c r="L39" s="236"/>
      <c r="M39" s="236"/>
      <c r="N39" s="236"/>
      <c r="O39" s="236"/>
      <c r="P39" s="236"/>
      <c r="Q39" s="236"/>
      <c r="R39" s="236"/>
      <c r="S39" s="236"/>
    </row>
    <row r="40" ht="13.5" customHeight="1">
      <c r="A40" s="236"/>
      <c r="B40" t="s" s="596">
        <v>498</v>
      </c>
      <c r="C40" t="s" s="675">
        <v>2856</v>
      </c>
      <c r="D40" t="s" s="205">
        <f>D31</f>
        <v>2000</v>
      </c>
      <c r="E40" s="677">
        <v>5</v>
      </c>
      <c r="F40" s="236"/>
      <c r="G40" s="662">
        <f>E40*F40</f>
        <v>0</v>
      </c>
      <c r="H40" s="662">
        <f>IF($S$11="Y",G40*0.15,0)</f>
        <v>0</v>
      </c>
      <c r="I40" s="236"/>
      <c r="J40" s="236"/>
      <c r="K40" s="236"/>
      <c r="L40" s="236"/>
      <c r="M40" s="236"/>
      <c r="N40" s="236"/>
      <c r="O40" s="236"/>
      <c r="P40" s="236"/>
      <c r="Q40" s="236"/>
      <c r="R40" s="236"/>
      <c r="S40" s="236"/>
    </row>
    <row r="41" ht="13.5" customHeight="1">
      <c r="A41" s="236"/>
      <c r="B41" t="s" s="596">
        <v>498</v>
      </c>
      <c r="C41" t="s" s="675">
        <v>2856</v>
      </c>
      <c r="D41" t="s" s="684">
        <f>D32</f>
        <v>2001</v>
      </c>
      <c r="E41" s="677">
        <v>0</v>
      </c>
      <c r="F41" s="236"/>
      <c r="G41" s="662">
        <f>E41*F41</f>
        <v>0</v>
      </c>
      <c r="H41" s="662">
        <f>IF($S$11="Y",G41*0.15,0)</f>
        <v>0</v>
      </c>
      <c r="I41" s="236"/>
      <c r="J41" s="236"/>
      <c r="K41" s="236"/>
      <c r="L41" s="236"/>
      <c r="M41" s="236"/>
      <c r="N41" s="236"/>
      <c r="O41" s="236"/>
      <c r="P41" s="236"/>
      <c r="Q41" s="236"/>
      <c r="R41" s="236"/>
      <c r="S41" s="236"/>
    </row>
    <row r="42" ht="13.5" customHeight="1">
      <c r="A42" s="236"/>
      <c r="B42" t="s" s="596">
        <v>498</v>
      </c>
      <c r="C42" t="s" s="675">
        <v>2856</v>
      </c>
      <c r="D42" t="s" s="686">
        <f>D33</f>
        <v>2003</v>
      </c>
      <c r="E42" s="677">
        <v>5</v>
      </c>
      <c r="F42" s="236"/>
      <c r="G42" s="662">
        <f>E42*F42</f>
        <v>0</v>
      </c>
      <c r="H42" s="662">
        <f>IF($S$11="Y",G42*0.15,0)</f>
        <v>0</v>
      </c>
      <c r="I42" s="236"/>
      <c r="J42" s="236"/>
      <c r="K42" s="236"/>
      <c r="L42" s="236"/>
      <c r="M42" s="236"/>
      <c r="N42" s="236"/>
      <c r="O42" s="236"/>
      <c r="P42" s="236"/>
      <c r="Q42" s="236"/>
      <c r="R42" s="236"/>
      <c r="S42" s="236"/>
    </row>
    <row r="43" ht="13.5" customHeight="1">
      <c r="A43" s="236"/>
      <c r="B43" t="s" s="596">
        <v>498</v>
      </c>
      <c r="C43" t="s" s="675">
        <v>2856</v>
      </c>
      <c r="D43" t="s" s="690">
        <f>D34</f>
        <v>2004</v>
      </c>
      <c r="E43" s="677">
        <v>0</v>
      </c>
      <c r="F43" s="236"/>
      <c r="G43" s="662">
        <f>E43*F43</f>
        <v>0</v>
      </c>
      <c r="H43" s="662">
        <f>IF($S$11="Y",G43*0.15,0)</f>
        <v>0</v>
      </c>
      <c r="I43" s="236"/>
      <c r="J43" s="236"/>
      <c r="K43" s="236"/>
      <c r="L43" s="236"/>
      <c r="M43" s="236"/>
      <c r="N43" s="236"/>
      <c r="O43" s="236"/>
      <c r="P43" s="236"/>
      <c r="Q43" s="236"/>
      <c r="R43" s="236"/>
      <c r="S43" s="236"/>
    </row>
    <row r="44" ht="13.5" customHeight="1">
      <c r="A44" s="236"/>
      <c r="B44" t="s" s="596">
        <v>498</v>
      </c>
      <c r="C44" t="s" s="675">
        <v>2856</v>
      </c>
      <c r="D44" t="s" s="692">
        <f>D35</f>
        <v>2005</v>
      </c>
      <c r="E44" s="677">
        <v>0</v>
      </c>
      <c r="F44" s="236"/>
      <c r="G44" s="662">
        <f>E44*F44</f>
        <v>0</v>
      </c>
      <c r="H44" s="662">
        <f>IF($S$11="Y",G44*0.15,0)</f>
        <v>0</v>
      </c>
      <c r="I44" s="236"/>
      <c r="J44" s="236"/>
      <c r="K44" s="236"/>
      <c r="L44" s="236"/>
      <c r="M44" s="236"/>
      <c r="N44" s="236"/>
      <c r="O44" s="236"/>
      <c r="P44" s="236"/>
      <c r="Q44" s="236"/>
      <c r="R44" s="236"/>
      <c r="S44" s="236"/>
    </row>
    <row r="45" ht="13.5" customHeight="1">
      <c r="A45" s="236"/>
      <c r="B45" t="s" s="596">
        <v>498</v>
      </c>
      <c r="C45" t="s" s="675">
        <v>2856</v>
      </c>
      <c r="D45" t="s" s="180">
        <f>D36</f>
        <v>2006</v>
      </c>
      <c r="E45" s="677">
        <v>9</v>
      </c>
      <c r="F45" s="236"/>
      <c r="G45" s="662">
        <f>E45*F45</f>
        <v>0</v>
      </c>
      <c r="H45" s="662">
        <f>IF($S$11="Y",G45*0.15,0)</f>
        <v>0</v>
      </c>
      <c r="I45" s="236"/>
      <c r="J45" s="236"/>
      <c r="K45" s="236"/>
      <c r="L45" s="236"/>
      <c r="M45" s="236"/>
      <c r="N45" s="236"/>
      <c r="O45" s="236"/>
      <c r="P45" s="236"/>
      <c r="Q45" s="236"/>
      <c r="R45" s="236"/>
      <c r="S45" s="236"/>
    </row>
    <row r="46" ht="13.5" customHeight="1">
      <c r="A46" s="236"/>
      <c r="B46" t="s" s="596">
        <v>498</v>
      </c>
      <c r="C46" t="s" s="675">
        <v>2856</v>
      </c>
      <c r="D46" t="s" s="695">
        <f>D37</f>
        <v>2007</v>
      </c>
      <c r="E46" s="677">
        <v>3</v>
      </c>
      <c r="F46" s="236"/>
      <c r="G46" s="662">
        <f>E46*F46</f>
        <v>0</v>
      </c>
      <c r="H46" s="662">
        <f>IF($S$11="Y",G46*0.15,0)</f>
        <v>0</v>
      </c>
      <c r="I46" s="236"/>
      <c r="J46" s="236"/>
      <c r="K46" s="236"/>
      <c r="L46" s="236"/>
      <c r="M46" s="236"/>
      <c r="N46" s="236"/>
      <c r="O46" s="236"/>
      <c r="P46" s="236"/>
      <c r="Q46" s="236"/>
      <c r="R46" s="236"/>
      <c r="S46" s="236"/>
    </row>
    <row r="47" ht="13.5" customHeight="1">
      <c r="A47" s="236"/>
      <c r="B47" t="s" s="596">
        <v>500</v>
      </c>
      <c r="C47" t="s" s="675">
        <v>2857</v>
      </c>
      <c r="D47" t="s" s="676">
        <f>D38</f>
        <v>1996</v>
      </c>
      <c r="E47" s="677">
        <v>5</v>
      </c>
      <c r="F47" s="236"/>
      <c r="G47" s="662">
        <f>E47*F47</f>
        <v>0</v>
      </c>
      <c r="H47" s="662">
        <f>IF($S$11="Y",G47*0.15,0)</f>
        <v>0</v>
      </c>
      <c r="I47" s="236"/>
      <c r="J47" s="236"/>
      <c r="K47" s="236"/>
      <c r="L47" s="236"/>
      <c r="M47" s="236"/>
      <c r="N47" s="236"/>
      <c r="O47" s="236"/>
      <c r="P47" s="236"/>
      <c r="Q47" s="236"/>
      <c r="R47" s="236"/>
      <c r="S47" s="236"/>
    </row>
    <row r="48" ht="13.5" customHeight="1">
      <c r="A48" s="236"/>
      <c r="B48" t="s" s="596">
        <v>500</v>
      </c>
      <c r="C48" t="s" s="675">
        <v>2857</v>
      </c>
      <c r="D48" t="s" s="91">
        <f>D39</f>
        <v>1998</v>
      </c>
      <c r="E48" s="677">
        <v>1</v>
      </c>
      <c r="F48" s="236"/>
      <c r="G48" s="662">
        <f>E48*F48</f>
        <v>0</v>
      </c>
      <c r="H48" s="662">
        <f>IF($S$11="Y",G48*0.15,0)</f>
        <v>0</v>
      </c>
      <c r="I48" s="236"/>
      <c r="J48" s="236"/>
      <c r="K48" s="236"/>
      <c r="L48" s="236"/>
      <c r="M48" s="236"/>
      <c r="N48" s="236"/>
      <c r="O48" s="236"/>
      <c r="P48" s="236"/>
      <c r="Q48" s="236"/>
      <c r="R48" s="236"/>
      <c r="S48" s="236"/>
    </row>
    <row r="49" ht="13.5" customHeight="1">
      <c r="A49" s="236"/>
      <c r="B49" t="s" s="596">
        <v>500</v>
      </c>
      <c r="C49" t="s" s="675">
        <v>2857</v>
      </c>
      <c r="D49" t="s" s="205">
        <f>D40</f>
        <v>2000</v>
      </c>
      <c r="E49" s="677">
        <v>5</v>
      </c>
      <c r="F49" s="236"/>
      <c r="G49" s="662">
        <f>E49*F49</f>
        <v>0</v>
      </c>
      <c r="H49" s="662">
        <f>IF($S$11="Y",G49*0.15,0)</f>
        <v>0</v>
      </c>
      <c r="I49" s="236"/>
      <c r="J49" s="236"/>
      <c r="K49" s="236"/>
      <c r="L49" s="236"/>
      <c r="M49" s="236"/>
      <c r="N49" s="236"/>
      <c r="O49" s="236"/>
      <c r="P49" s="236"/>
      <c r="Q49" s="236"/>
      <c r="R49" s="236"/>
      <c r="S49" s="236"/>
    </row>
    <row r="50" ht="13.5" customHeight="1">
      <c r="A50" s="236"/>
      <c r="B50" t="s" s="596">
        <v>500</v>
      </c>
      <c r="C50" t="s" s="675">
        <v>2857</v>
      </c>
      <c r="D50" t="s" s="684">
        <f>D41</f>
        <v>2001</v>
      </c>
      <c r="E50" s="677">
        <v>0</v>
      </c>
      <c r="F50" s="236"/>
      <c r="G50" s="662">
        <f>E50*F50</f>
        <v>0</v>
      </c>
      <c r="H50" s="662">
        <f>IF($S$11="Y",G50*0.15,0)</f>
        <v>0</v>
      </c>
      <c r="I50" s="236"/>
      <c r="J50" s="236"/>
      <c r="K50" s="236"/>
      <c r="L50" s="236"/>
      <c r="M50" s="236"/>
      <c r="N50" s="236"/>
      <c r="O50" s="236"/>
      <c r="P50" s="236"/>
      <c r="Q50" s="236"/>
      <c r="R50" s="236"/>
      <c r="S50" s="236"/>
    </row>
    <row r="51" ht="13.5" customHeight="1">
      <c r="A51" s="236"/>
      <c r="B51" t="s" s="596">
        <v>500</v>
      </c>
      <c r="C51" t="s" s="675">
        <v>2857</v>
      </c>
      <c r="D51" t="s" s="686">
        <f>D42</f>
        <v>2003</v>
      </c>
      <c r="E51" s="677">
        <v>0</v>
      </c>
      <c r="F51" s="236"/>
      <c r="G51" s="662">
        <f>E51*F51</f>
        <v>0</v>
      </c>
      <c r="H51" s="662">
        <f>IF($S$11="Y",G51*0.15,0)</f>
        <v>0</v>
      </c>
      <c r="I51" s="236"/>
      <c r="J51" s="236"/>
      <c r="K51" s="236"/>
      <c r="L51" s="236"/>
      <c r="M51" s="236"/>
      <c r="N51" s="236"/>
      <c r="O51" s="236"/>
      <c r="P51" s="236"/>
      <c r="Q51" s="236"/>
      <c r="R51" s="236"/>
      <c r="S51" s="236"/>
    </row>
    <row r="52" ht="13.5" customHeight="1">
      <c r="A52" s="236"/>
      <c r="B52" t="s" s="596">
        <v>500</v>
      </c>
      <c r="C52" t="s" s="675">
        <v>2857</v>
      </c>
      <c r="D52" t="s" s="690">
        <f>D43</f>
        <v>2004</v>
      </c>
      <c r="E52" s="677">
        <v>0</v>
      </c>
      <c r="F52" s="236"/>
      <c r="G52" s="662">
        <f>E52*F52</f>
        <v>0</v>
      </c>
      <c r="H52" s="662">
        <f>IF($S$11="Y",G52*0.15,0)</f>
        <v>0</v>
      </c>
      <c r="I52" s="236"/>
      <c r="J52" s="236"/>
      <c r="K52" s="236"/>
      <c r="L52" s="236"/>
      <c r="M52" s="236"/>
      <c r="N52" s="236"/>
      <c r="O52" s="236"/>
      <c r="P52" s="236"/>
      <c r="Q52" s="236"/>
      <c r="R52" s="236"/>
      <c r="S52" s="236"/>
    </row>
    <row r="53" ht="13.5" customHeight="1">
      <c r="A53" s="236"/>
      <c r="B53" t="s" s="596">
        <v>500</v>
      </c>
      <c r="C53" t="s" s="675">
        <v>2857</v>
      </c>
      <c r="D53" t="s" s="692">
        <f>D44</f>
        <v>2005</v>
      </c>
      <c r="E53" s="677">
        <v>0</v>
      </c>
      <c r="F53" s="236"/>
      <c r="G53" s="662">
        <f>E53*F53</f>
        <v>0</v>
      </c>
      <c r="H53" s="662">
        <f>IF($S$11="Y",G53*0.15,0)</f>
        <v>0</v>
      </c>
      <c r="I53" s="236"/>
      <c r="J53" s="236"/>
      <c r="K53" s="236"/>
      <c r="L53" s="236"/>
      <c r="M53" s="236"/>
      <c r="N53" s="236"/>
      <c r="O53" s="236"/>
      <c r="P53" s="236"/>
      <c r="Q53" s="236"/>
      <c r="R53" s="236"/>
      <c r="S53" s="236"/>
    </row>
    <row r="54" ht="13.5" customHeight="1">
      <c r="A54" s="236"/>
      <c r="B54" t="s" s="596">
        <v>500</v>
      </c>
      <c r="C54" t="s" s="675">
        <v>2857</v>
      </c>
      <c r="D54" t="s" s="180">
        <f>D45</f>
        <v>2006</v>
      </c>
      <c r="E54" s="677">
        <v>6</v>
      </c>
      <c r="F54" s="236"/>
      <c r="G54" s="662">
        <f>E54*F54</f>
        <v>0</v>
      </c>
      <c r="H54" s="662">
        <f>IF($S$11="Y",G54*0.15,0)</f>
        <v>0</v>
      </c>
      <c r="I54" s="236"/>
      <c r="J54" s="236"/>
      <c r="K54" s="236"/>
      <c r="L54" s="236"/>
      <c r="M54" s="236"/>
      <c r="N54" s="236"/>
      <c r="O54" s="236"/>
      <c r="P54" s="236"/>
      <c r="Q54" s="236"/>
      <c r="R54" s="236"/>
      <c r="S54" s="236"/>
    </row>
    <row r="55" ht="13.5" customHeight="1">
      <c r="A55" s="236"/>
      <c r="B55" t="s" s="596">
        <v>500</v>
      </c>
      <c r="C55" t="s" s="675">
        <v>2857</v>
      </c>
      <c r="D55" t="s" s="695">
        <f>D46</f>
        <v>2007</v>
      </c>
      <c r="E55" s="677">
        <v>3</v>
      </c>
      <c r="F55" s="236"/>
      <c r="G55" s="662">
        <f>E55*F55</f>
        <v>0</v>
      </c>
      <c r="H55" s="662">
        <f>IF($S$11="Y",G55*0.15,0)</f>
        <v>0</v>
      </c>
      <c r="I55" s="236"/>
      <c r="J55" s="236"/>
      <c r="K55" s="236"/>
      <c r="L55" s="236"/>
      <c r="M55" s="236"/>
      <c r="N55" s="236"/>
      <c r="O55" s="236"/>
      <c r="P55" s="236"/>
      <c r="Q55" s="236"/>
      <c r="R55" s="236"/>
      <c r="S55" s="236"/>
    </row>
    <row r="56" ht="13.5" customHeight="1">
      <c r="A56" s="236"/>
      <c r="B56" t="s" s="596">
        <v>374</v>
      </c>
      <c r="C56" t="s" s="675">
        <v>2858</v>
      </c>
      <c r="D56" t="s" s="676">
        <f>D47</f>
        <v>1996</v>
      </c>
      <c r="E56" s="677">
        <v>4</v>
      </c>
      <c r="F56" s="236"/>
      <c r="G56" s="662">
        <f>E56*F56</f>
        <v>0</v>
      </c>
      <c r="H56" s="662">
        <f>IF($S$11="Y",G56*0.15,0)</f>
        <v>0</v>
      </c>
      <c r="I56" s="236"/>
      <c r="J56" s="236"/>
      <c r="K56" s="236"/>
      <c r="L56" s="236"/>
      <c r="M56" s="236"/>
      <c r="N56" s="236"/>
      <c r="O56" s="236"/>
      <c r="P56" s="236"/>
      <c r="Q56" s="236"/>
      <c r="R56" s="236"/>
      <c r="S56" s="236"/>
    </row>
    <row r="57" ht="13.5" customHeight="1">
      <c r="A57" s="236"/>
      <c r="B57" t="s" s="596">
        <v>374</v>
      </c>
      <c r="C57" t="s" s="675">
        <v>2858</v>
      </c>
      <c r="D57" t="s" s="91">
        <f>D48</f>
        <v>1998</v>
      </c>
      <c r="E57" s="677">
        <v>0</v>
      </c>
      <c r="F57" s="236"/>
      <c r="G57" s="662">
        <f>E57*F57</f>
        <v>0</v>
      </c>
      <c r="H57" s="662">
        <f>IF($S$11="Y",G57*0.15,0)</f>
        <v>0</v>
      </c>
      <c r="I57" s="236"/>
      <c r="J57" s="236"/>
      <c r="K57" s="236"/>
      <c r="L57" s="236"/>
      <c r="M57" s="236"/>
      <c r="N57" s="236"/>
      <c r="O57" s="236"/>
      <c r="P57" s="236"/>
      <c r="Q57" s="236"/>
      <c r="R57" s="236"/>
      <c r="S57" s="236"/>
    </row>
    <row r="58" ht="13.5" customHeight="1">
      <c r="A58" s="236"/>
      <c r="B58" t="s" s="596">
        <v>374</v>
      </c>
      <c r="C58" t="s" s="675">
        <v>2858</v>
      </c>
      <c r="D58" t="s" s="205">
        <f>D49</f>
        <v>2000</v>
      </c>
      <c r="E58" s="677">
        <v>3</v>
      </c>
      <c r="F58" s="236"/>
      <c r="G58" s="662">
        <f>E58*F58</f>
        <v>0</v>
      </c>
      <c r="H58" s="662">
        <f>IF($S$11="Y",G58*0.15,0)</f>
        <v>0</v>
      </c>
      <c r="I58" s="236"/>
      <c r="J58" s="236"/>
      <c r="K58" s="236"/>
      <c r="L58" s="236"/>
      <c r="M58" s="236"/>
      <c r="N58" s="236"/>
      <c r="O58" s="236"/>
      <c r="P58" s="236"/>
      <c r="Q58" s="236"/>
      <c r="R58" s="236"/>
      <c r="S58" s="236"/>
    </row>
    <row r="59" ht="13.5" customHeight="1">
      <c r="A59" s="236"/>
      <c r="B59" t="s" s="596">
        <v>374</v>
      </c>
      <c r="C59" t="s" s="675">
        <v>2858</v>
      </c>
      <c r="D59" t="s" s="684">
        <f>D50</f>
        <v>2001</v>
      </c>
      <c r="E59" s="677">
        <v>5</v>
      </c>
      <c r="F59" s="236"/>
      <c r="G59" s="662">
        <f>E59*F59</f>
        <v>0</v>
      </c>
      <c r="H59" s="662">
        <f>IF($S$11="Y",G59*0.15,0)</f>
        <v>0</v>
      </c>
      <c r="I59" s="236"/>
      <c r="J59" s="236"/>
      <c r="K59" s="236"/>
      <c r="L59" s="236"/>
      <c r="M59" s="236"/>
      <c r="N59" s="236"/>
      <c r="O59" s="236"/>
      <c r="P59" s="236"/>
      <c r="Q59" s="236"/>
      <c r="R59" s="236"/>
      <c r="S59" s="236"/>
    </row>
    <row r="60" ht="13.5" customHeight="1">
      <c r="A60" s="236"/>
      <c r="B60" t="s" s="596">
        <v>374</v>
      </c>
      <c r="C60" t="s" s="675">
        <v>2858</v>
      </c>
      <c r="D60" t="s" s="686">
        <f>D51</f>
        <v>2003</v>
      </c>
      <c r="E60" s="677">
        <v>1</v>
      </c>
      <c r="F60" s="236"/>
      <c r="G60" s="662">
        <f>E60*F60</f>
        <v>0</v>
      </c>
      <c r="H60" s="662">
        <f>IF($S$11="Y",G60*0.15,0)</f>
        <v>0</v>
      </c>
      <c r="I60" s="236"/>
      <c r="J60" s="236"/>
      <c r="K60" s="236"/>
      <c r="L60" s="236"/>
      <c r="M60" s="236"/>
      <c r="N60" s="236"/>
      <c r="O60" s="236"/>
      <c r="P60" s="236"/>
      <c r="Q60" s="236"/>
      <c r="R60" s="236"/>
      <c r="S60" s="236"/>
    </row>
    <row r="61" ht="13.5" customHeight="1">
      <c r="A61" s="236"/>
      <c r="B61" t="s" s="596">
        <v>374</v>
      </c>
      <c r="C61" t="s" s="675">
        <v>2858</v>
      </c>
      <c r="D61" t="s" s="690">
        <f>D52</f>
        <v>2004</v>
      </c>
      <c r="E61" s="677">
        <v>4</v>
      </c>
      <c r="F61" s="236"/>
      <c r="G61" s="662">
        <f>E61*F61</f>
        <v>0</v>
      </c>
      <c r="H61" s="662">
        <f>IF($S$11="Y",G61*0.15,0)</f>
        <v>0</v>
      </c>
      <c r="I61" s="236"/>
      <c r="J61" s="236"/>
      <c r="K61" s="236"/>
      <c r="L61" s="236"/>
      <c r="M61" s="236"/>
      <c r="N61" s="236"/>
      <c r="O61" s="236"/>
      <c r="P61" s="236"/>
      <c r="Q61" s="236"/>
      <c r="R61" s="236"/>
      <c r="S61" s="236"/>
    </row>
    <row r="62" ht="13.5" customHeight="1">
      <c r="A62" s="236"/>
      <c r="B62" t="s" s="596">
        <v>374</v>
      </c>
      <c r="C62" t="s" s="675">
        <v>2858</v>
      </c>
      <c r="D62" t="s" s="692">
        <f>D53</f>
        <v>2005</v>
      </c>
      <c r="E62" s="677">
        <v>0</v>
      </c>
      <c r="F62" s="236"/>
      <c r="G62" s="662">
        <f>E62*F62</f>
        <v>0</v>
      </c>
      <c r="H62" s="662">
        <f>IF($S$11="Y",G62*0.15,0)</f>
        <v>0</v>
      </c>
      <c r="I62" s="236"/>
      <c r="J62" s="236"/>
      <c r="K62" s="236"/>
      <c r="L62" s="236"/>
      <c r="M62" s="236"/>
      <c r="N62" s="236"/>
      <c r="O62" s="236"/>
      <c r="P62" s="236"/>
      <c r="Q62" s="236"/>
      <c r="R62" s="236"/>
      <c r="S62" s="236"/>
    </row>
    <row r="63" ht="13.5" customHeight="1">
      <c r="A63" s="236"/>
      <c r="B63" t="s" s="596">
        <v>374</v>
      </c>
      <c r="C63" t="s" s="675">
        <v>2858</v>
      </c>
      <c r="D63" t="s" s="180">
        <f>D54</f>
        <v>2006</v>
      </c>
      <c r="E63" s="677">
        <v>11</v>
      </c>
      <c r="F63" s="236"/>
      <c r="G63" s="662">
        <f>E63*F63</f>
        <v>0</v>
      </c>
      <c r="H63" s="662">
        <f>IF($S$11="Y",G63*0.15,0)</f>
        <v>0</v>
      </c>
      <c r="I63" s="236"/>
      <c r="J63" s="236"/>
      <c r="K63" s="236"/>
      <c r="L63" s="236"/>
      <c r="M63" s="236"/>
      <c r="N63" s="236"/>
      <c r="O63" s="236"/>
      <c r="P63" s="236"/>
      <c r="Q63" s="236"/>
      <c r="R63" s="236"/>
      <c r="S63" s="236"/>
    </row>
    <row r="64" ht="13.5" customHeight="1">
      <c r="A64" s="236"/>
      <c r="B64" t="s" s="596">
        <v>374</v>
      </c>
      <c r="C64" t="s" s="675">
        <v>2858</v>
      </c>
      <c r="D64" t="s" s="695">
        <f>D55</f>
        <v>2007</v>
      </c>
      <c r="E64" s="677">
        <v>0</v>
      </c>
      <c r="F64" s="236"/>
      <c r="G64" s="662">
        <f>E64*F64</f>
        <v>0</v>
      </c>
      <c r="H64" s="662">
        <f>IF($S$11="Y",G64*0.15,0)</f>
        <v>0</v>
      </c>
      <c r="I64" s="236"/>
      <c r="J64" s="236"/>
      <c r="K64" s="236"/>
      <c r="L64" s="236"/>
      <c r="M64" s="236"/>
      <c r="N64" s="236"/>
      <c r="O64" s="236"/>
      <c r="P64" s="236"/>
      <c r="Q64" s="236"/>
      <c r="R64" s="236"/>
      <c r="S64" s="236"/>
    </row>
    <row r="65" ht="13.5" customHeight="1">
      <c r="A65" s="236"/>
      <c r="B65" t="s" s="596">
        <v>470</v>
      </c>
      <c r="C65" t="s" s="675">
        <v>2859</v>
      </c>
      <c r="D65" t="s" s="676">
        <f>D56</f>
        <v>1996</v>
      </c>
      <c r="E65" s="677">
        <v>4</v>
      </c>
      <c r="F65" s="236"/>
      <c r="G65" s="662">
        <f>E65*F65</f>
        <v>0</v>
      </c>
      <c r="H65" s="662">
        <f>IF($S$11="Y",G65*0.15,0)</f>
        <v>0</v>
      </c>
      <c r="I65" s="236"/>
      <c r="J65" s="236"/>
      <c r="K65" s="236"/>
      <c r="L65" s="236"/>
      <c r="M65" s="236"/>
      <c r="N65" s="236"/>
      <c r="O65" s="236"/>
      <c r="P65" s="236"/>
      <c r="Q65" s="236"/>
      <c r="R65" s="236"/>
      <c r="S65" s="236"/>
    </row>
    <row r="66" ht="13.5" customHeight="1">
      <c r="A66" s="236"/>
      <c r="B66" t="s" s="596">
        <v>470</v>
      </c>
      <c r="C66" t="s" s="675">
        <v>2859</v>
      </c>
      <c r="D66" t="s" s="91">
        <f>D57</f>
        <v>1998</v>
      </c>
      <c r="E66" s="677">
        <v>0</v>
      </c>
      <c r="F66" s="236"/>
      <c r="G66" s="662">
        <f>E66*F66</f>
        <v>0</v>
      </c>
      <c r="H66" s="662">
        <f>IF($S$11="Y",G66*0.15,0)</f>
        <v>0</v>
      </c>
      <c r="I66" s="236"/>
      <c r="J66" s="236"/>
      <c r="K66" s="236"/>
      <c r="L66" s="236"/>
      <c r="M66" s="236"/>
      <c r="N66" s="236"/>
      <c r="O66" s="236"/>
      <c r="P66" s="236"/>
      <c r="Q66" s="236"/>
      <c r="R66" s="236"/>
      <c r="S66" s="236"/>
    </row>
    <row r="67" ht="13.5" customHeight="1">
      <c r="A67" s="236"/>
      <c r="B67" t="s" s="596">
        <v>470</v>
      </c>
      <c r="C67" t="s" s="675">
        <v>2859</v>
      </c>
      <c r="D67" t="s" s="205">
        <f>D58</f>
        <v>2000</v>
      </c>
      <c r="E67" s="677">
        <v>5</v>
      </c>
      <c r="F67" s="236"/>
      <c r="G67" s="662">
        <f>E67*F67</f>
        <v>0</v>
      </c>
      <c r="H67" s="662">
        <f>IF($S$11="Y",G67*0.15,0)</f>
        <v>0</v>
      </c>
      <c r="I67" s="236"/>
      <c r="J67" s="236"/>
      <c r="K67" s="236"/>
      <c r="L67" s="236"/>
      <c r="M67" s="236"/>
      <c r="N67" s="236"/>
      <c r="O67" s="236"/>
      <c r="P67" s="236"/>
      <c r="Q67" s="236"/>
      <c r="R67" s="236"/>
      <c r="S67" s="236"/>
    </row>
    <row r="68" ht="13.5" customHeight="1">
      <c r="A68" s="236"/>
      <c r="B68" t="s" s="596">
        <v>470</v>
      </c>
      <c r="C68" t="s" s="675">
        <v>2859</v>
      </c>
      <c r="D68" t="s" s="684">
        <f>D59</f>
        <v>2001</v>
      </c>
      <c r="E68" s="677">
        <v>5</v>
      </c>
      <c r="F68" s="236"/>
      <c r="G68" s="662">
        <f>E68*F68</f>
        <v>0</v>
      </c>
      <c r="H68" s="662">
        <f>IF($S$11="Y",G68*0.15,0)</f>
        <v>0</v>
      </c>
      <c r="I68" s="236"/>
      <c r="J68" s="236"/>
      <c r="K68" s="236"/>
      <c r="L68" s="236"/>
      <c r="M68" s="236"/>
      <c r="N68" s="236"/>
      <c r="O68" s="236"/>
      <c r="P68" s="236"/>
      <c r="Q68" s="236"/>
      <c r="R68" s="236"/>
      <c r="S68" s="236"/>
    </row>
    <row r="69" ht="13.5" customHeight="1">
      <c r="A69" s="236"/>
      <c r="B69" t="s" s="596">
        <v>470</v>
      </c>
      <c r="C69" t="s" s="675">
        <v>2859</v>
      </c>
      <c r="D69" t="s" s="686">
        <f>D60</f>
        <v>2003</v>
      </c>
      <c r="E69" s="677">
        <v>5</v>
      </c>
      <c r="F69" s="236"/>
      <c r="G69" s="662">
        <f>E69*F69</f>
        <v>0</v>
      </c>
      <c r="H69" s="662">
        <f>IF($S$11="Y",G69*0.15,0)</f>
        <v>0</v>
      </c>
      <c r="I69" s="236"/>
      <c r="J69" s="236"/>
      <c r="K69" s="236"/>
      <c r="L69" s="236"/>
      <c r="M69" s="236"/>
      <c r="N69" s="236"/>
      <c r="O69" s="236"/>
      <c r="P69" s="236"/>
      <c r="Q69" s="236"/>
      <c r="R69" s="236"/>
      <c r="S69" s="236"/>
    </row>
    <row r="70" ht="13.5" customHeight="1">
      <c r="A70" s="236"/>
      <c r="B70" t="s" s="596">
        <v>470</v>
      </c>
      <c r="C70" t="s" s="675">
        <v>2859</v>
      </c>
      <c r="D70" t="s" s="690">
        <f>D61</f>
        <v>2004</v>
      </c>
      <c r="E70" s="677">
        <v>0</v>
      </c>
      <c r="F70" s="236"/>
      <c r="G70" s="662">
        <f>E70*F70</f>
        <v>0</v>
      </c>
      <c r="H70" s="662">
        <f>IF($S$11="Y",G70*0.15,0)</f>
        <v>0</v>
      </c>
      <c r="I70" s="236"/>
      <c r="J70" s="236"/>
      <c r="K70" s="236"/>
      <c r="L70" s="236"/>
      <c r="M70" s="236"/>
      <c r="N70" s="236"/>
      <c r="O70" s="236"/>
      <c r="P70" s="236"/>
      <c r="Q70" s="236"/>
      <c r="R70" s="236"/>
      <c r="S70" s="236"/>
    </row>
    <row r="71" ht="13.5" customHeight="1">
      <c r="A71" s="236"/>
      <c r="B71" t="s" s="596">
        <v>470</v>
      </c>
      <c r="C71" t="s" s="675">
        <v>2859</v>
      </c>
      <c r="D71" t="s" s="692">
        <f>D62</f>
        <v>2005</v>
      </c>
      <c r="E71" s="677">
        <v>2</v>
      </c>
      <c r="F71" s="236"/>
      <c r="G71" s="662">
        <f>E71*F71</f>
        <v>0</v>
      </c>
      <c r="H71" s="662">
        <f>IF($S$11="Y",G71*0.15,0)</f>
        <v>0</v>
      </c>
      <c r="I71" s="236"/>
      <c r="J71" s="236"/>
      <c r="K71" s="236"/>
      <c r="L71" s="236"/>
      <c r="M71" s="236"/>
      <c r="N71" s="236"/>
      <c r="O71" s="236"/>
      <c r="P71" s="236"/>
      <c r="Q71" s="236"/>
      <c r="R71" s="236"/>
      <c r="S71" s="236"/>
    </row>
    <row r="72" ht="13.5" customHeight="1">
      <c r="A72" s="236"/>
      <c r="B72" t="s" s="596">
        <v>470</v>
      </c>
      <c r="C72" t="s" s="675">
        <v>2859</v>
      </c>
      <c r="D72" t="s" s="180">
        <f>D63</f>
        <v>2006</v>
      </c>
      <c r="E72" s="677">
        <v>5</v>
      </c>
      <c r="F72" s="236"/>
      <c r="G72" s="662">
        <f>E72*F72</f>
        <v>0</v>
      </c>
      <c r="H72" s="662">
        <f>IF($S$11="Y",G72*0.15,0)</f>
        <v>0</v>
      </c>
      <c r="I72" s="236"/>
      <c r="J72" s="236"/>
      <c r="K72" s="236"/>
      <c r="L72" s="236"/>
      <c r="M72" s="236"/>
      <c r="N72" s="236"/>
      <c r="O72" s="236"/>
      <c r="P72" s="236"/>
      <c r="Q72" s="236"/>
      <c r="R72" s="236"/>
      <c r="S72" s="236"/>
    </row>
    <row r="73" ht="13.5" customHeight="1">
      <c r="A73" s="236"/>
      <c r="B73" t="s" s="596">
        <v>470</v>
      </c>
      <c r="C73" t="s" s="675">
        <v>2859</v>
      </c>
      <c r="D73" t="s" s="695">
        <f>D64</f>
        <v>2007</v>
      </c>
      <c r="E73" s="677">
        <v>0</v>
      </c>
      <c r="F73" s="236"/>
      <c r="G73" s="662">
        <f>E73*F73</f>
        <v>0</v>
      </c>
      <c r="H73" s="662">
        <f>IF($S$11="Y",G73*0.15,0)</f>
        <v>0</v>
      </c>
      <c r="I73" s="236"/>
      <c r="J73" s="236"/>
      <c r="K73" s="236"/>
      <c r="L73" s="236"/>
      <c r="M73" s="236"/>
      <c r="N73" s="236"/>
      <c r="O73" s="236"/>
      <c r="P73" s="236"/>
      <c r="Q73" s="236"/>
      <c r="R73" s="236"/>
      <c r="S73" s="236"/>
    </row>
    <row r="74" ht="13.5" customHeight="1">
      <c r="A74" s="236"/>
      <c r="B74" t="s" s="596">
        <v>472</v>
      </c>
      <c r="C74" t="s" s="675">
        <v>2860</v>
      </c>
      <c r="D74" t="s" s="676">
        <f>D65</f>
        <v>1996</v>
      </c>
      <c r="E74" s="677">
        <v>4</v>
      </c>
      <c r="F74" s="236"/>
      <c r="G74" s="662">
        <f>E74*F74</f>
        <v>0</v>
      </c>
      <c r="H74" s="662">
        <f>IF($S$11="Y",G74*0.15,0)</f>
        <v>0</v>
      </c>
      <c r="I74" s="236"/>
      <c r="J74" s="236"/>
      <c r="K74" s="236"/>
      <c r="L74" s="236"/>
      <c r="M74" s="236"/>
      <c r="N74" s="236"/>
      <c r="O74" s="236"/>
      <c r="P74" s="236"/>
      <c r="Q74" s="236"/>
      <c r="R74" s="236"/>
      <c r="S74" s="236"/>
    </row>
    <row r="75" ht="13.5" customHeight="1">
      <c r="A75" s="236"/>
      <c r="B75" t="s" s="596">
        <v>472</v>
      </c>
      <c r="C75" t="s" s="675">
        <v>2860</v>
      </c>
      <c r="D75" t="s" s="91">
        <f>D66</f>
        <v>1998</v>
      </c>
      <c r="E75" s="677">
        <v>0</v>
      </c>
      <c r="F75" s="236"/>
      <c r="G75" s="662">
        <f>E75*F75</f>
        <v>0</v>
      </c>
      <c r="H75" s="662">
        <f>IF($S$11="Y",G75*0.15,0)</f>
        <v>0</v>
      </c>
      <c r="I75" s="236"/>
      <c r="J75" s="236"/>
      <c r="K75" s="236"/>
      <c r="L75" s="236"/>
      <c r="M75" s="236"/>
      <c r="N75" s="236"/>
      <c r="O75" s="236"/>
      <c r="P75" s="236"/>
      <c r="Q75" s="236"/>
      <c r="R75" s="236"/>
      <c r="S75" s="236"/>
    </row>
    <row r="76" ht="13.5" customHeight="1">
      <c r="A76" s="236"/>
      <c r="B76" t="s" s="596">
        <v>472</v>
      </c>
      <c r="C76" t="s" s="675">
        <v>2860</v>
      </c>
      <c r="D76" t="s" s="205">
        <f>D67</f>
        <v>2000</v>
      </c>
      <c r="E76" s="677">
        <v>5</v>
      </c>
      <c r="F76" s="236"/>
      <c r="G76" s="662">
        <f>E76*F76</f>
        <v>0</v>
      </c>
      <c r="H76" s="662">
        <f>IF($S$11="Y",G76*0.15,0)</f>
        <v>0</v>
      </c>
      <c r="I76" s="236"/>
      <c r="J76" s="236"/>
      <c r="K76" s="236"/>
      <c r="L76" s="236"/>
      <c r="M76" s="236"/>
      <c r="N76" s="236"/>
      <c r="O76" s="236"/>
      <c r="P76" s="236"/>
      <c r="Q76" s="236"/>
      <c r="R76" s="236"/>
      <c r="S76" s="236"/>
    </row>
    <row r="77" ht="13.5" customHeight="1">
      <c r="A77" s="236"/>
      <c r="B77" t="s" s="596">
        <v>472</v>
      </c>
      <c r="C77" t="s" s="675">
        <v>2860</v>
      </c>
      <c r="D77" t="s" s="684">
        <f>D68</f>
        <v>2001</v>
      </c>
      <c r="E77" s="677">
        <v>5</v>
      </c>
      <c r="F77" s="236"/>
      <c r="G77" s="662">
        <f>E77*F77</f>
        <v>0</v>
      </c>
      <c r="H77" s="662">
        <f>IF($S$11="Y",G77*0.15,0)</f>
        <v>0</v>
      </c>
      <c r="I77" s="236"/>
      <c r="J77" s="236"/>
      <c r="K77" s="236"/>
      <c r="L77" s="236"/>
      <c r="M77" s="236"/>
      <c r="N77" s="236"/>
      <c r="O77" s="236"/>
      <c r="P77" s="236"/>
      <c r="Q77" s="236"/>
      <c r="R77" s="236"/>
      <c r="S77" s="236"/>
    </row>
    <row r="78" ht="13.5" customHeight="1">
      <c r="A78" s="236"/>
      <c r="B78" t="s" s="596">
        <v>472</v>
      </c>
      <c r="C78" t="s" s="675">
        <v>2860</v>
      </c>
      <c r="D78" t="s" s="686">
        <f>D69</f>
        <v>2003</v>
      </c>
      <c r="E78" s="677">
        <v>4</v>
      </c>
      <c r="F78" s="236"/>
      <c r="G78" s="662">
        <f>E78*F78</f>
        <v>0</v>
      </c>
      <c r="H78" s="662">
        <f>IF($S$11="Y",G78*0.15,0)</f>
        <v>0</v>
      </c>
      <c r="I78" s="236"/>
      <c r="J78" s="236"/>
      <c r="K78" s="236"/>
      <c r="L78" s="236"/>
      <c r="M78" s="236"/>
      <c r="N78" s="236"/>
      <c r="O78" s="236"/>
      <c r="P78" s="236"/>
      <c r="Q78" s="236"/>
      <c r="R78" s="236"/>
      <c r="S78" s="236"/>
    </row>
    <row r="79" ht="13.5" customHeight="1">
      <c r="A79" s="236"/>
      <c r="B79" t="s" s="596">
        <v>472</v>
      </c>
      <c r="C79" t="s" s="675">
        <v>2860</v>
      </c>
      <c r="D79" t="s" s="690">
        <f>D70</f>
        <v>2004</v>
      </c>
      <c r="E79" s="677">
        <v>5</v>
      </c>
      <c r="F79" s="236"/>
      <c r="G79" s="662">
        <f>E79*F79</f>
        <v>0</v>
      </c>
      <c r="H79" s="662">
        <f>IF($S$11="Y",G79*0.15,0)</f>
        <v>0</v>
      </c>
      <c r="I79" s="236"/>
      <c r="J79" s="236"/>
      <c r="K79" s="236"/>
      <c r="L79" s="236"/>
      <c r="M79" s="236"/>
      <c r="N79" s="236"/>
      <c r="O79" s="236"/>
      <c r="P79" s="236"/>
      <c r="Q79" s="236"/>
      <c r="R79" s="236"/>
      <c r="S79" s="236"/>
    </row>
    <row r="80" ht="13.5" customHeight="1">
      <c r="A80" s="236"/>
      <c r="B80" t="s" s="596">
        <v>472</v>
      </c>
      <c r="C80" t="s" s="675">
        <v>2860</v>
      </c>
      <c r="D80" t="s" s="692">
        <f>D71</f>
        <v>2005</v>
      </c>
      <c r="E80" s="677">
        <v>0</v>
      </c>
      <c r="F80" s="236"/>
      <c r="G80" s="662">
        <f>E80*F80</f>
        <v>0</v>
      </c>
      <c r="H80" s="662">
        <f>IF($S$11="Y",G80*0.15,0)</f>
        <v>0</v>
      </c>
      <c r="I80" s="236"/>
      <c r="J80" s="236"/>
      <c r="K80" s="236"/>
      <c r="L80" s="236"/>
      <c r="M80" s="236"/>
      <c r="N80" s="236"/>
      <c r="O80" s="236"/>
      <c r="P80" s="236"/>
      <c r="Q80" s="236"/>
      <c r="R80" s="236"/>
      <c r="S80" s="236"/>
    </row>
    <row r="81" ht="13.5" customHeight="1">
      <c r="A81" s="236"/>
      <c r="B81" t="s" s="596">
        <v>472</v>
      </c>
      <c r="C81" t="s" s="675">
        <v>2860</v>
      </c>
      <c r="D81" t="s" s="180">
        <f>D72</f>
        <v>2006</v>
      </c>
      <c r="E81" s="677">
        <v>6</v>
      </c>
      <c r="F81" s="236"/>
      <c r="G81" s="662">
        <f>E81*F81</f>
        <v>0</v>
      </c>
      <c r="H81" s="662">
        <f>IF($S$11="Y",G81*0.15,0)</f>
        <v>0</v>
      </c>
      <c r="I81" s="236"/>
      <c r="J81" s="236"/>
      <c r="K81" s="236"/>
      <c r="L81" s="236"/>
      <c r="M81" s="236"/>
      <c r="N81" s="236"/>
      <c r="O81" s="236"/>
      <c r="P81" s="236"/>
      <c r="Q81" s="236"/>
      <c r="R81" s="236"/>
      <c r="S81" s="236"/>
    </row>
    <row r="82" ht="13.5" customHeight="1">
      <c r="A82" s="236"/>
      <c r="B82" t="s" s="596">
        <v>472</v>
      </c>
      <c r="C82" t="s" s="675">
        <v>2860</v>
      </c>
      <c r="D82" t="s" s="695">
        <f>D73</f>
        <v>2007</v>
      </c>
      <c r="E82" s="677">
        <v>0</v>
      </c>
      <c r="F82" s="236"/>
      <c r="G82" s="662">
        <f>E82*F82</f>
        <v>0</v>
      </c>
      <c r="H82" s="662">
        <f>IF($S$11="Y",G82*0.15,0)</f>
        <v>0</v>
      </c>
      <c r="I82" s="236"/>
      <c r="J82" s="236"/>
      <c r="K82" s="236"/>
      <c r="L82" s="236"/>
      <c r="M82" s="236"/>
      <c r="N82" s="236"/>
      <c r="O82" s="236"/>
      <c r="P82" s="236"/>
      <c r="Q82" s="236"/>
      <c r="R82" s="236"/>
      <c r="S82" s="236"/>
    </row>
    <row r="83" ht="13.5" customHeight="1">
      <c r="A83" s="236"/>
      <c r="B83" t="s" s="596">
        <v>474</v>
      </c>
      <c r="C83" t="s" s="675">
        <v>2861</v>
      </c>
      <c r="D83" t="s" s="676">
        <f>D74</f>
        <v>1996</v>
      </c>
      <c r="E83" s="677">
        <v>5</v>
      </c>
      <c r="F83" s="236"/>
      <c r="G83" s="662">
        <f>E83*F83</f>
        <v>0</v>
      </c>
      <c r="H83" s="662">
        <f>IF($S$11="Y",G83*0.15,0)</f>
        <v>0</v>
      </c>
      <c r="I83" s="236"/>
      <c r="J83" s="236"/>
      <c r="K83" s="236"/>
      <c r="L83" s="236"/>
      <c r="M83" s="236"/>
      <c r="N83" s="236"/>
      <c r="O83" s="236"/>
      <c r="P83" s="236"/>
      <c r="Q83" s="236"/>
      <c r="R83" s="236"/>
      <c r="S83" s="236"/>
    </row>
    <row r="84" ht="13.5" customHeight="1">
      <c r="A84" s="236"/>
      <c r="B84" t="s" s="596">
        <v>474</v>
      </c>
      <c r="C84" t="s" s="675">
        <v>2861</v>
      </c>
      <c r="D84" t="s" s="91">
        <f>D75</f>
        <v>1998</v>
      </c>
      <c r="E84" s="677">
        <v>0</v>
      </c>
      <c r="F84" s="236"/>
      <c r="G84" s="662">
        <f>E84*F84</f>
        <v>0</v>
      </c>
      <c r="H84" s="662">
        <f>IF($S$11="Y",G84*0.15,0)</f>
        <v>0</v>
      </c>
      <c r="I84" s="236"/>
      <c r="J84" s="236"/>
      <c r="K84" s="236"/>
      <c r="L84" s="236"/>
      <c r="M84" s="236"/>
      <c r="N84" s="236"/>
      <c r="O84" s="236"/>
      <c r="P84" s="236"/>
      <c r="Q84" s="236"/>
      <c r="R84" s="236"/>
      <c r="S84" s="236"/>
    </row>
    <row r="85" ht="13.5" customHeight="1">
      <c r="A85" s="236"/>
      <c r="B85" t="s" s="596">
        <v>474</v>
      </c>
      <c r="C85" t="s" s="675">
        <v>2861</v>
      </c>
      <c r="D85" t="s" s="205">
        <f>D76</f>
        <v>2000</v>
      </c>
      <c r="E85" s="677">
        <v>5</v>
      </c>
      <c r="F85" s="236"/>
      <c r="G85" s="662">
        <f>E85*F85</f>
        <v>0</v>
      </c>
      <c r="H85" s="662">
        <f>IF($S$11="Y",G85*0.15,0)</f>
        <v>0</v>
      </c>
      <c r="I85" s="236"/>
      <c r="J85" s="236"/>
      <c r="K85" s="236"/>
      <c r="L85" s="236"/>
      <c r="M85" s="236"/>
      <c r="N85" s="236"/>
      <c r="O85" s="236"/>
      <c r="P85" s="236"/>
      <c r="Q85" s="236"/>
      <c r="R85" s="236"/>
      <c r="S85" s="236"/>
    </row>
    <row r="86" ht="13.5" customHeight="1">
      <c r="A86" s="236"/>
      <c r="B86" t="s" s="596">
        <v>474</v>
      </c>
      <c r="C86" t="s" s="675">
        <v>2861</v>
      </c>
      <c r="D86" t="s" s="684">
        <f>D77</f>
        <v>2001</v>
      </c>
      <c r="E86" s="677">
        <v>5</v>
      </c>
      <c r="F86" s="236"/>
      <c r="G86" s="662">
        <f>E86*F86</f>
        <v>0</v>
      </c>
      <c r="H86" s="662">
        <f>IF($S$11="Y",G86*0.15,0)</f>
        <v>0</v>
      </c>
      <c r="I86" s="236"/>
      <c r="J86" s="236"/>
      <c r="K86" s="236"/>
      <c r="L86" s="236"/>
      <c r="M86" s="236"/>
      <c r="N86" s="236"/>
      <c r="O86" s="236"/>
      <c r="P86" s="236"/>
      <c r="Q86" s="236"/>
      <c r="R86" s="236"/>
      <c r="S86" s="236"/>
    </row>
    <row r="87" ht="13.5" customHeight="1">
      <c r="A87" s="236"/>
      <c r="B87" t="s" s="596">
        <v>474</v>
      </c>
      <c r="C87" t="s" s="675">
        <v>2861</v>
      </c>
      <c r="D87" t="s" s="686">
        <f>D78</f>
        <v>2003</v>
      </c>
      <c r="E87" s="677">
        <v>3</v>
      </c>
      <c r="F87" s="236"/>
      <c r="G87" s="662">
        <f>E87*F87</f>
        <v>0</v>
      </c>
      <c r="H87" s="662">
        <f>IF($S$11="Y",G87*0.15,0)</f>
        <v>0</v>
      </c>
      <c r="I87" s="236"/>
      <c r="J87" s="236"/>
      <c r="K87" s="236"/>
      <c r="L87" s="236"/>
      <c r="M87" s="236"/>
      <c r="N87" s="236"/>
      <c r="O87" s="236"/>
      <c r="P87" s="236"/>
      <c r="Q87" s="236"/>
      <c r="R87" s="236"/>
      <c r="S87" s="236"/>
    </row>
    <row r="88" ht="13.5" customHeight="1">
      <c r="A88" s="236"/>
      <c r="B88" t="s" s="596">
        <v>474</v>
      </c>
      <c r="C88" t="s" s="675">
        <v>2861</v>
      </c>
      <c r="D88" t="s" s="690">
        <f>D79</f>
        <v>2004</v>
      </c>
      <c r="E88" s="677">
        <v>5</v>
      </c>
      <c r="F88" s="236"/>
      <c r="G88" s="662">
        <f>E88*F88</f>
        <v>0</v>
      </c>
      <c r="H88" s="662">
        <f>IF($S$11="Y",G88*0.15,0)</f>
        <v>0</v>
      </c>
      <c r="I88" s="236"/>
      <c r="J88" s="236"/>
      <c r="K88" s="236"/>
      <c r="L88" s="236"/>
      <c r="M88" s="236"/>
      <c r="N88" s="236"/>
      <c r="O88" s="236"/>
      <c r="P88" s="236"/>
      <c r="Q88" s="236"/>
      <c r="R88" s="236"/>
      <c r="S88" s="236"/>
    </row>
    <row r="89" ht="13.5" customHeight="1">
      <c r="A89" s="236"/>
      <c r="B89" t="s" s="596">
        <v>474</v>
      </c>
      <c r="C89" t="s" s="675">
        <v>2861</v>
      </c>
      <c r="D89" t="s" s="692">
        <f>D80</f>
        <v>2005</v>
      </c>
      <c r="E89" s="677">
        <v>4</v>
      </c>
      <c r="F89" s="236"/>
      <c r="G89" s="662">
        <f>E89*F89</f>
        <v>0</v>
      </c>
      <c r="H89" s="662">
        <f>IF($S$11="Y",G89*0.15,0)</f>
        <v>0</v>
      </c>
      <c r="I89" s="236"/>
      <c r="J89" s="236"/>
      <c r="K89" s="236"/>
      <c r="L89" s="236"/>
      <c r="M89" s="236"/>
      <c r="N89" s="236"/>
      <c r="O89" s="236"/>
      <c r="P89" s="236"/>
      <c r="Q89" s="236"/>
      <c r="R89" s="236"/>
      <c r="S89" s="236"/>
    </row>
    <row r="90" ht="13.5" customHeight="1">
      <c r="A90" s="236"/>
      <c r="B90" t="s" s="596">
        <v>474</v>
      </c>
      <c r="C90" t="s" s="675">
        <v>2861</v>
      </c>
      <c r="D90" t="s" s="180">
        <f>D81</f>
        <v>2006</v>
      </c>
      <c r="E90" s="677">
        <v>6</v>
      </c>
      <c r="F90" s="236"/>
      <c r="G90" s="662">
        <f>E90*F90</f>
        <v>0</v>
      </c>
      <c r="H90" s="662">
        <f>IF($S$11="Y",G90*0.15,0)</f>
        <v>0</v>
      </c>
      <c r="I90" s="236"/>
      <c r="J90" s="236"/>
      <c r="K90" s="236"/>
      <c r="L90" s="236"/>
      <c r="M90" s="236"/>
      <c r="N90" s="236"/>
      <c r="O90" s="236"/>
      <c r="P90" s="236"/>
      <c r="Q90" s="236"/>
      <c r="R90" s="236"/>
      <c r="S90" s="236"/>
    </row>
    <row r="91" ht="13.5" customHeight="1">
      <c r="A91" s="236"/>
      <c r="B91" t="s" s="596">
        <v>474</v>
      </c>
      <c r="C91" t="s" s="675">
        <v>2861</v>
      </c>
      <c r="D91" t="s" s="695">
        <f>D82</f>
        <v>2007</v>
      </c>
      <c r="E91" s="677">
        <v>1</v>
      </c>
      <c r="F91" s="236"/>
      <c r="G91" s="662">
        <f>E91*F91</f>
        <v>0</v>
      </c>
      <c r="H91" s="662">
        <f>IF($S$11="Y",G91*0.15,0)</f>
        <v>0</v>
      </c>
      <c r="I91" s="236"/>
      <c r="J91" s="236"/>
      <c r="K91" s="236"/>
      <c r="L91" s="236"/>
      <c r="M91" s="236"/>
      <c r="N91" s="236"/>
      <c r="O91" s="236"/>
      <c r="P91" s="236"/>
      <c r="Q91" s="236"/>
      <c r="R91" s="236"/>
      <c r="S91" s="236"/>
    </row>
    <row r="92" ht="13.5" customHeight="1">
      <c r="A92" s="236"/>
      <c r="B92" t="s" s="596">
        <v>342</v>
      </c>
      <c r="C92" t="s" s="675">
        <v>2862</v>
      </c>
      <c r="D92" t="s" s="676">
        <f>D83</f>
        <v>1996</v>
      </c>
      <c r="E92" s="677">
        <v>5</v>
      </c>
      <c r="F92" s="236"/>
      <c r="G92" s="662">
        <f>E92*F92</f>
        <v>0</v>
      </c>
      <c r="H92" s="662">
        <f>IF($S$11="Y",G92*0.15,0)</f>
        <v>0</v>
      </c>
      <c r="I92" s="236"/>
      <c r="J92" s="236"/>
      <c r="K92" s="236"/>
      <c r="L92" s="236"/>
      <c r="M92" s="236"/>
      <c r="N92" s="236"/>
      <c r="O92" s="236"/>
      <c r="P92" s="236"/>
      <c r="Q92" s="236"/>
      <c r="R92" s="236"/>
      <c r="S92" s="236"/>
    </row>
    <row r="93" ht="13.5" customHeight="1">
      <c r="A93" s="236"/>
      <c r="B93" t="s" s="596">
        <v>342</v>
      </c>
      <c r="C93" t="s" s="675">
        <v>2862</v>
      </c>
      <c r="D93" t="s" s="91">
        <f>D84</f>
        <v>1998</v>
      </c>
      <c r="E93" s="677">
        <v>0</v>
      </c>
      <c r="F93" s="236"/>
      <c r="G93" s="662">
        <f>E93*F93</f>
        <v>0</v>
      </c>
      <c r="H93" s="662">
        <f>IF($S$11="Y",G93*0.15,0)</f>
        <v>0</v>
      </c>
      <c r="I93" s="236"/>
      <c r="J93" s="236"/>
      <c r="K93" s="236"/>
      <c r="L93" s="236"/>
      <c r="M93" s="236"/>
      <c r="N93" s="236"/>
      <c r="O93" s="236"/>
      <c r="P93" s="236"/>
      <c r="Q93" s="236"/>
      <c r="R93" s="236"/>
      <c r="S93" s="236"/>
    </row>
    <row r="94" ht="13.5" customHeight="1">
      <c r="A94" s="236"/>
      <c r="B94" t="s" s="596">
        <v>342</v>
      </c>
      <c r="C94" t="s" s="675">
        <v>2862</v>
      </c>
      <c r="D94" t="s" s="205">
        <f>D85</f>
        <v>2000</v>
      </c>
      <c r="E94" s="677">
        <v>3</v>
      </c>
      <c r="F94" s="236"/>
      <c r="G94" s="662">
        <f>E94*F94</f>
        <v>0</v>
      </c>
      <c r="H94" s="662">
        <f>IF($S$11="Y",G94*0.15,0)</f>
        <v>0</v>
      </c>
      <c r="I94" s="236"/>
      <c r="J94" s="236"/>
      <c r="K94" s="236"/>
      <c r="L94" s="236"/>
      <c r="M94" s="236"/>
      <c r="N94" s="236"/>
      <c r="O94" s="236"/>
      <c r="P94" s="236"/>
      <c r="Q94" s="236"/>
      <c r="R94" s="236"/>
      <c r="S94" s="236"/>
    </row>
    <row r="95" ht="13.5" customHeight="1">
      <c r="A95" s="236"/>
      <c r="B95" t="s" s="596">
        <v>342</v>
      </c>
      <c r="C95" t="s" s="675">
        <v>2862</v>
      </c>
      <c r="D95" t="s" s="684">
        <f>D86</f>
        <v>2001</v>
      </c>
      <c r="E95" s="677">
        <v>6</v>
      </c>
      <c r="F95" s="236"/>
      <c r="G95" s="662">
        <f>E95*F95</f>
        <v>0</v>
      </c>
      <c r="H95" s="662">
        <f>IF($S$11="Y",G95*0.15,0)</f>
        <v>0</v>
      </c>
      <c r="I95" s="236"/>
      <c r="J95" s="236"/>
      <c r="K95" s="236"/>
      <c r="L95" s="236"/>
      <c r="M95" s="236"/>
      <c r="N95" s="236"/>
      <c r="O95" s="236"/>
      <c r="P95" s="236"/>
      <c r="Q95" s="236"/>
      <c r="R95" s="236"/>
      <c r="S95" s="236"/>
    </row>
    <row r="96" ht="13.5" customHeight="1">
      <c r="A96" s="236"/>
      <c r="B96" t="s" s="596">
        <v>342</v>
      </c>
      <c r="C96" t="s" s="675">
        <v>2862</v>
      </c>
      <c r="D96" t="s" s="686">
        <f>D87</f>
        <v>2003</v>
      </c>
      <c r="E96" s="677">
        <v>8</v>
      </c>
      <c r="F96" s="236"/>
      <c r="G96" s="662">
        <f>E96*F96</f>
        <v>0</v>
      </c>
      <c r="H96" s="662">
        <f>IF($S$11="Y",G96*0.15,0)</f>
        <v>0</v>
      </c>
      <c r="I96" s="236"/>
      <c r="J96" s="236"/>
      <c r="K96" s="236"/>
      <c r="L96" s="236"/>
      <c r="M96" s="236"/>
      <c r="N96" s="236"/>
      <c r="O96" s="236"/>
      <c r="P96" s="236"/>
      <c r="Q96" s="236"/>
      <c r="R96" s="236"/>
      <c r="S96" s="236"/>
    </row>
    <row r="97" ht="13.5" customHeight="1">
      <c r="A97" s="236"/>
      <c r="B97" t="s" s="596">
        <v>342</v>
      </c>
      <c r="C97" t="s" s="675">
        <v>2862</v>
      </c>
      <c r="D97" t="s" s="690">
        <f>D88</f>
        <v>2004</v>
      </c>
      <c r="E97" s="677">
        <v>0</v>
      </c>
      <c r="F97" s="236"/>
      <c r="G97" s="662">
        <f>E97*F97</f>
        <v>0</v>
      </c>
      <c r="H97" s="662">
        <f>IF($S$11="Y",G97*0.15,0)</f>
        <v>0</v>
      </c>
      <c r="I97" s="236"/>
      <c r="J97" s="236"/>
      <c r="K97" s="236"/>
      <c r="L97" s="236"/>
      <c r="M97" s="236"/>
      <c r="N97" s="236"/>
      <c r="O97" s="236"/>
      <c r="P97" s="236"/>
      <c r="Q97" s="236"/>
      <c r="R97" s="236"/>
      <c r="S97" s="236"/>
    </row>
    <row r="98" ht="13.5" customHeight="1">
      <c r="A98" s="236"/>
      <c r="B98" t="s" s="596">
        <v>342</v>
      </c>
      <c r="C98" t="s" s="675">
        <v>2862</v>
      </c>
      <c r="D98" t="s" s="692">
        <f>D89</f>
        <v>2005</v>
      </c>
      <c r="E98" s="677">
        <v>0</v>
      </c>
      <c r="F98" s="236"/>
      <c r="G98" s="662">
        <f>E98*F98</f>
        <v>0</v>
      </c>
      <c r="H98" s="662">
        <f>IF($S$11="Y",G98*0.15,0)</f>
        <v>0</v>
      </c>
      <c r="I98" s="236"/>
      <c r="J98" s="236"/>
      <c r="K98" s="236"/>
      <c r="L98" s="236"/>
      <c r="M98" s="236"/>
      <c r="N98" s="236"/>
      <c r="O98" s="236"/>
      <c r="P98" s="236"/>
      <c r="Q98" s="236"/>
      <c r="R98" s="236"/>
      <c r="S98" s="236"/>
    </row>
    <row r="99" ht="13.5" customHeight="1">
      <c r="A99" s="236"/>
      <c r="B99" t="s" s="596">
        <v>342</v>
      </c>
      <c r="C99" t="s" s="675">
        <v>2862</v>
      </c>
      <c r="D99" t="s" s="180">
        <f>D90</f>
        <v>2006</v>
      </c>
      <c r="E99" s="677">
        <v>12</v>
      </c>
      <c r="F99" s="236"/>
      <c r="G99" s="662">
        <f>E99*F99</f>
        <v>0</v>
      </c>
      <c r="H99" s="662">
        <f>IF($S$11="Y",G99*0.15,0)</f>
        <v>0</v>
      </c>
      <c r="I99" s="236"/>
      <c r="J99" s="236"/>
      <c r="K99" s="236"/>
      <c r="L99" s="236"/>
      <c r="M99" s="236"/>
      <c r="N99" s="236"/>
      <c r="O99" s="236"/>
      <c r="P99" s="236"/>
      <c r="Q99" s="236"/>
      <c r="R99" s="236"/>
      <c r="S99" s="236"/>
    </row>
    <row r="100" ht="13.5" customHeight="1">
      <c r="A100" s="236"/>
      <c r="B100" t="s" s="596">
        <v>342</v>
      </c>
      <c r="C100" t="s" s="675">
        <v>2862</v>
      </c>
      <c r="D100" t="s" s="695">
        <f>D91</f>
        <v>2007</v>
      </c>
      <c r="E100" s="677">
        <v>0</v>
      </c>
      <c r="F100" s="236"/>
      <c r="G100" s="662">
        <f>E100*F100</f>
        <v>0</v>
      </c>
      <c r="H100" s="662">
        <f>IF($S$11="Y",G100*0.15,0)</f>
        <v>0</v>
      </c>
      <c r="I100" s="236"/>
      <c r="J100" s="236"/>
      <c r="K100" s="236"/>
      <c r="L100" s="236"/>
      <c r="M100" s="236"/>
      <c r="N100" s="236"/>
      <c r="O100" s="236"/>
      <c r="P100" s="236"/>
      <c r="Q100" s="236"/>
      <c r="R100" s="236"/>
      <c r="S100" s="236"/>
    </row>
    <row r="101" ht="13.5" customHeight="1">
      <c r="A101" s="236"/>
      <c r="B101" t="s" s="596">
        <v>344</v>
      </c>
      <c r="C101" t="s" s="675">
        <v>2863</v>
      </c>
      <c r="D101" t="s" s="676">
        <f>D92</f>
        <v>1996</v>
      </c>
      <c r="E101" s="677">
        <v>3</v>
      </c>
      <c r="F101" s="236"/>
      <c r="G101" s="662">
        <f>E101*F101</f>
        <v>0</v>
      </c>
      <c r="H101" s="662">
        <f>IF($S$11="Y",G101*0.15,0)</f>
        <v>0</v>
      </c>
      <c r="I101" s="236"/>
      <c r="J101" s="236"/>
      <c r="K101" s="236"/>
      <c r="L101" s="236"/>
      <c r="M101" s="236"/>
      <c r="N101" s="236"/>
      <c r="O101" s="236"/>
      <c r="P101" s="236"/>
      <c r="Q101" s="236"/>
      <c r="R101" s="236"/>
      <c r="S101" s="236"/>
    </row>
    <row r="102" ht="13.5" customHeight="1">
      <c r="A102" s="236"/>
      <c r="B102" t="s" s="596">
        <v>344</v>
      </c>
      <c r="C102" t="s" s="675">
        <v>2863</v>
      </c>
      <c r="D102" t="s" s="91">
        <f>D93</f>
        <v>1998</v>
      </c>
      <c r="E102" s="677">
        <v>0</v>
      </c>
      <c r="F102" s="236"/>
      <c r="G102" s="662">
        <f>E102*F102</f>
        <v>0</v>
      </c>
      <c r="H102" s="662">
        <f>IF($S$11="Y",G102*0.15,0)</f>
        <v>0</v>
      </c>
      <c r="I102" s="236"/>
      <c r="J102" s="236"/>
      <c r="K102" s="236"/>
      <c r="L102" s="236"/>
      <c r="M102" s="236"/>
      <c r="N102" s="236"/>
      <c r="O102" s="236"/>
      <c r="P102" s="236"/>
      <c r="Q102" s="236"/>
      <c r="R102" s="236"/>
      <c r="S102" s="236"/>
    </row>
    <row r="103" ht="13.5" customHeight="1">
      <c r="A103" s="236"/>
      <c r="B103" t="s" s="596">
        <v>344</v>
      </c>
      <c r="C103" t="s" s="675">
        <v>2863</v>
      </c>
      <c r="D103" t="s" s="205">
        <f>D94</f>
        <v>2000</v>
      </c>
      <c r="E103" s="677">
        <v>6</v>
      </c>
      <c r="F103" s="236"/>
      <c r="G103" s="662">
        <f>E103*F103</f>
        <v>0</v>
      </c>
      <c r="H103" s="662">
        <f>IF($S$11="Y",G103*0.15,0)</f>
        <v>0</v>
      </c>
      <c r="I103" s="236"/>
      <c r="J103" s="236"/>
      <c r="K103" s="236"/>
      <c r="L103" s="236"/>
      <c r="M103" s="236"/>
      <c r="N103" s="236"/>
      <c r="O103" s="236"/>
      <c r="P103" s="236"/>
      <c r="Q103" s="236"/>
      <c r="R103" s="236"/>
      <c r="S103" s="236"/>
    </row>
    <row r="104" ht="13.5" customHeight="1">
      <c r="A104" s="236"/>
      <c r="B104" t="s" s="596">
        <v>344</v>
      </c>
      <c r="C104" t="s" s="675">
        <v>2863</v>
      </c>
      <c r="D104" t="s" s="684">
        <f>D95</f>
        <v>2001</v>
      </c>
      <c r="E104" s="677">
        <v>5</v>
      </c>
      <c r="F104" s="236"/>
      <c r="G104" s="662">
        <f>E104*F104</f>
        <v>0</v>
      </c>
      <c r="H104" s="662">
        <f>IF($S$11="Y",G104*0.15,0)</f>
        <v>0</v>
      </c>
      <c r="I104" s="236"/>
      <c r="J104" s="236"/>
      <c r="K104" s="236"/>
      <c r="L104" s="236"/>
      <c r="M104" s="236"/>
      <c r="N104" s="236"/>
      <c r="O104" s="236"/>
      <c r="P104" s="236"/>
      <c r="Q104" s="236"/>
      <c r="R104" s="236"/>
      <c r="S104" s="236"/>
    </row>
    <row r="105" ht="13.5" customHeight="1">
      <c r="A105" s="236"/>
      <c r="B105" t="s" s="596">
        <v>344</v>
      </c>
      <c r="C105" t="s" s="675">
        <v>2863</v>
      </c>
      <c r="D105" t="s" s="686">
        <f>D96</f>
        <v>2003</v>
      </c>
      <c r="E105" s="677">
        <v>7</v>
      </c>
      <c r="F105" s="236"/>
      <c r="G105" s="662">
        <f>E105*F105</f>
        <v>0</v>
      </c>
      <c r="H105" s="662">
        <f>IF($S$11="Y",G105*0.15,0)</f>
        <v>0</v>
      </c>
      <c r="I105" s="236"/>
      <c r="J105" s="236"/>
      <c r="K105" s="236"/>
      <c r="L105" s="236"/>
      <c r="M105" s="236"/>
      <c r="N105" s="236"/>
      <c r="O105" s="236"/>
      <c r="P105" s="236"/>
      <c r="Q105" s="236"/>
      <c r="R105" s="236"/>
      <c r="S105" s="236"/>
    </row>
    <row r="106" ht="13.5" customHeight="1">
      <c r="A106" s="236"/>
      <c r="B106" t="s" s="596">
        <v>344</v>
      </c>
      <c r="C106" t="s" s="675">
        <v>2863</v>
      </c>
      <c r="D106" t="s" s="690">
        <f>D97</f>
        <v>2004</v>
      </c>
      <c r="E106" s="677">
        <v>2</v>
      </c>
      <c r="F106" s="236"/>
      <c r="G106" s="662">
        <f>E106*F106</f>
        <v>0</v>
      </c>
      <c r="H106" s="662">
        <f>IF($S$11="Y",G106*0.15,0)</f>
        <v>0</v>
      </c>
      <c r="I106" s="236"/>
      <c r="J106" s="236"/>
      <c r="K106" s="236"/>
      <c r="L106" s="236"/>
      <c r="M106" s="236"/>
      <c r="N106" s="236"/>
      <c r="O106" s="236"/>
      <c r="P106" s="236"/>
      <c r="Q106" s="236"/>
      <c r="R106" s="236"/>
      <c r="S106" s="236"/>
    </row>
    <row r="107" ht="13.5" customHeight="1">
      <c r="A107" s="236"/>
      <c r="B107" t="s" s="596">
        <v>344</v>
      </c>
      <c r="C107" t="s" s="675">
        <v>2863</v>
      </c>
      <c r="D107" t="s" s="692">
        <f>D98</f>
        <v>2005</v>
      </c>
      <c r="E107" s="677">
        <v>0</v>
      </c>
      <c r="F107" s="236"/>
      <c r="G107" s="662">
        <f>E107*F107</f>
        <v>0</v>
      </c>
      <c r="H107" s="662">
        <f>IF($S$11="Y",G107*0.15,0)</f>
        <v>0</v>
      </c>
      <c r="I107" s="236"/>
      <c r="J107" s="236"/>
      <c r="K107" s="236"/>
      <c r="L107" s="236"/>
      <c r="M107" s="236"/>
      <c r="N107" s="236"/>
      <c r="O107" s="236"/>
      <c r="P107" s="236"/>
      <c r="Q107" s="236"/>
      <c r="R107" s="236"/>
      <c r="S107" s="236"/>
    </row>
    <row r="108" ht="13.5" customHeight="1">
      <c r="A108" s="236"/>
      <c r="B108" t="s" s="596">
        <v>344</v>
      </c>
      <c r="C108" t="s" s="675">
        <v>2863</v>
      </c>
      <c r="D108" t="s" s="180">
        <f>D99</f>
        <v>2006</v>
      </c>
      <c r="E108" s="677">
        <v>11</v>
      </c>
      <c r="F108" s="236"/>
      <c r="G108" s="662">
        <f>E108*F108</f>
        <v>0</v>
      </c>
      <c r="H108" s="662">
        <f>IF($S$11="Y",G108*0.15,0)</f>
        <v>0</v>
      </c>
      <c r="I108" s="236"/>
      <c r="J108" s="236"/>
      <c r="K108" s="236"/>
      <c r="L108" s="236"/>
      <c r="M108" s="236"/>
      <c r="N108" s="236"/>
      <c r="O108" s="236"/>
      <c r="P108" s="236"/>
      <c r="Q108" s="236"/>
      <c r="R108" s="236"/>
      <c r="S108" s="236"/>
    </row>
    <row r="109" ht="13.5" customHeight="1">
      <c r="A109" s="236"/>
      <c r="B109" t="s" s="596">
        <v>344</v>
      </c>
      <c r="C109" t="s" s="675">
        <v>2863</v>
      </c>
      <c r="D109" t="s" s="695">
        <f>D100</f>
        <v>2007</v>
      </c>
      <c r="E109" s="677">
        <v>0</v>
      </c>
      <c r="F109" s="236"/>
      <c r="G109" s="662">
        <f>E109*F109</f>
        <v>0</v>
      </c>
      <c r="H109" s="662">
        <f>IF($S$11="Y",G109*0.15,0)</f>
        <v>0</v>
      </c>
      <c r="I109" s="236"/>
      <c r="J109" s="236"/>
      <c r="K109" s="236"/>
      <c r="L109" s="236"/>
      <c r="M109" s="236"/>
      <c r="N109" s="236"/>
      <c r="O109" s="236"/>
      <c r="P109" s="236"/>
      <c r="Q109" s="236"/>
      <c r="R109" s="236"/>
      <c r="S109" s="236"/>
    </row>
    <row r="110" ht="13.5" customHeight="1">
      <c r="A110" s="236"/>
      <c r="B110" t="s" s="596">
        <v>346</v>
      </c>
      <c r="C110" t="s" s="675">
        <v>2864</v>
      </c>
      <c r="D110" t="s" s="676">
        <f>D101</f>
        <v>1996</v>
      </c>
      <c r="E110" s="677">
        <v>3</v>
      </c>
      <c r="F110" s="236"/>
      <c r="G110" s="662">
        <f>E110*F110</f>
        <v>0</v>
      </c>
      <c r="H110" s="662">
        <f>IF($S$11="Y",G110*0.15,0)</f>
        <v>0</v>
      </c>
      <c r="I110" s="236"/>
      <c r="J110" s="236"/>
      <c r="K110" s="236"/>
      <c r="L110" s="236"/>
      <c r="M110" s="236"/>
      <c r="N110" s="236"/>
      <c r="O110" s="236"/>
      <c r="P110" s="236"/>
      <c r="Q110" s="236"/>
      <c r="R110" s="236"/>
      <c r="S110" s="236"/>
    </row>
    <row r="111" ht="13.5" customHeight="1">
      <c r="A111" s="236"/>
      <c r="B111" t="s" s="596">
        <v>346</v>
      </c>
      <c r="C111" t="s" s="675">
        <v>2864</v>
      </c>
      <c r="D111" t="s" s="91">
        <f>D102</f>
        <v>1998</v>
      </c>
      <c r="E111" s="677">
        <v>0</v>
      </c>
      <c r="F111" s="236"/>
      <c r="G111" s="662">
        <f>E111*F111</f>
        <v>0</v>
      </c>
      <c r="H111" s="662">
        <f>IF($S$11="Y",G111*0.15,0)</f>
        <v>0</v>
      </c>
      <c r="I111" s="236"/>
      <c r="J111" s="236"/>
      <c r="K111" s="236"/>
      <c r="L111" s="236"/>
      <c r="M111" s="236"/>
      <c r="N111" s="236"/>
      <c r="O111" s="236"/>
      <c r="P111" s="236"/>
      <c r="Q111" s="236"/>
      <c r="R111" s="236"/>
      <c r="S111" s="236"/>
    </row>
    <row r="112" ht="13.5" customHeight="1">
      <c r="A112" s="236"/>
      <c r="B112" t="s" s="596">
        <v>346</v>
      </c>
      <c r="C112" t="s" s="675">
        <v>2864</v>
      </c>
      <c r="D112" t="s" s="205">
        <f>D103</f>
        <v>2000</v>
      </c>
      <c r="E112" s="677">
        <v>7</v>
      </c>
      <c r="F112" s="236"/>
      <c r="G112" s="662">
        <f>E112*F112</f>
        <v>0</v>
      </c>
      <c r="H112" s="662">
        <f>IF($S$11="Y",G112*0.15,0)</f>
        <v>0</v>
      </c>
      <c r="I112" s="236"/>
      <c r="J112" s="236"/>
      <c r="K112" s="236"/>
      <c r="L112" s="236"/>
      <c r="M112" s="236"/>
      <c r="N112" s="236"/>
      <c r="O112" s="236"/>
      <c r="P112" s="236"/>
      <c r="Q112" s="236"/>
      <c r="R112" s="236"/>
      <c r="S112" s="236"/>
    </row>
    <row r="113" ht="13.5" customHeight="1">
      <c r="A113" s="236"/>
      <c r="B113" t="s" s="596">
        <v>346</v>
      </c>
      <c r="C113" t="s" s="675">
        <v>2864</v>
      </c>
      <c r="D113" t="s" s="684">
        <f>D104</f>
        <v>2001</v>
      </c>
      <c r="E113" s="677">
        <v>4</v>
      </c>
      <c r="F113" s="236"/>
      <c r="G113" s="662">
        <f>E113*F113</f>
        <v>0</v>
      </c>
      <c r="H113" s="662">
        <f>IF($S$11="Y",G113*0.15,0)</f>
        <v>0</v>
      </c>
      <c r="I113" s="236"/>
      <c r="J113" s="236"/>
      <c r="K113" s="236"/>
      <c r="L113" s="236"/>
      <c r="M113" s="236"/>
      <c r="N113" s="236"/>
      <c r="O113" s="236"/>
      <c r="P113" s="236"/>
      <c r="Q113" s="236"/>
      <c r="R113" s="236"/>
      <c r="S113" s="236"/>
    </row>
    <row r="114" ht="13.5" customHeight="1">
      <c r="A114" s="236"/>
      <c r="B114" t="s" s="596">
        <v>346</v>
      </c>
      <c r="C114" t="s" s="675">
        <v>2864</v>
      </c>
      <c r="D114" t="s" s="686">
        <f>D105</f>
        <v>2003</v>
      </c>
      <c r="E114" s="677">
        <v>8</v>
      </c>
      <c r="F114" s="236"/>
      <c r="G114" s="662">
        <f>E114*F114</f>
        <v>0</v>
      </c>
      <c r="H114" s="662">
        <f>IF($S$11="Y",G114*0.15,0)</f>
        <v>0</v>
      </c>
      <c r="I114" s="236"/>
      <c r="J114" s="236"/>
      <c r="K114" s="236"/>
      <c r="L114" s="236"/>
      <c r="M114" s="236"/>
      <c r="N114" s="236"/>
      <c r="O114" s="236"/>
      <c r="P114" s="236"/>
      <c r="Q114" s="236"/>
      <c r="R114" s="236"/>
      <c r="S114" s="236"/>
    </row>
    <row r="115" ht="13.5" customHeight="1">
      <c r="A115" s="236"/>
      <c r="B115" t="s" s="596">
        <v>346</v>
      </c>
      <c r="C115" t="s" s="675">
        <v>2864</v>
      </c>
      <c r="D115" t="s" s="690">
        <f>D106</f>
        <v>2004</v>
      </c>
      <c r="E115" s="677">
        <v>5</v>
      </c>
      <c r="F115" s="236"/>
      <c r="G115" s="662">
        <f>E115*F115</f>
        <v>0</v>
      </c>
      <c r="H115" s="662">
        <f>IF($S$11="Y",G115*0.15,0)</f>
        <v>0</v>
      </c>
      <c r="I115" s="236"/>
      <c r="J115" s="236"/>
      <c r="K115" s="236"/>
      <c r="L115" s="236"/>
      <c r="M115" s="236"/>
      <c r="N115" s="236"/>
      <c r="O115" s="236"/>
      <c r="P115" s="236"/>
      <c r="Q115" s="236"/>
      <c r="R115" s="236"/>
      <c r="S115" s="236"/>
    </row>
    <row r="116" ht="13.5" customHeight="1">
      <c r="A116" s="236"/>
      <c r="B116" t="s" s="596">
        <v>346</v>
      </c>
      <c r="C116" t="s" s="675">
        <v>2864</v>
      </c>
      <c r="D116" t="s" s="692">
        <f>D107</f>
        <v>2005</v>
      </c>
      <c r="E116" s="677">
        <v>0</v>
      </c>
      <c r="F116" s="236"/>
      <c r="G116" s="662">
        <f>E116*F116</f>
        <v>0</v>
      </c>
      <c r="H116" s="662">
        <f>IF($S$11="Y",G116*0.15,0)</f>
        <v>0</v>
      </c>
      <c r="I116" s="236"/>
      <c r="J116" s="236"/>
      <c r="K116" s="236"/>
      <c r="L116" s="236"/>
      <c r="M116" s="236"/>
      <c r="N116" s="236"/>
      <c r="O116" s="236"/>
      <c r="P116" s="236"/>
      <c r="Q116" s="236"/>
      <c r="R116" s="236"/>
      <c r="S116" s="236"/>
    </row>
    <row r="117" ht="13.5" customHeight="1">
      <c r="A117" s="236"/>
      <c r="B117" t="s" s="596">
        <v>346</v>
      </c>
      <c r="C117" t="s" s="675">
        <v>2864</v>
      </c>
      <c r="D117" t="s" s="180">
        <f>D108</f>
        <v>2006</v>
      </c>
      <c r="E117" s="677">
        <v>13</v>
      </c>
      <c r="F117" s="236"/>
      <c r="G117" s="662">
        <f>E117*F117</f>
        <v>0</v>
      </c>
      <c r="H117" s="662">
        <f>IF($S$11="Y",G117*0.15,0)</f>
        <v>0</v>
      </c>
      <c r="I117" s="236"/>
      <c r="J117" s="236"/>
      <c r="K117" s="236"/>
      <c r="L117" s="236"/>
      <c r="M117" s="236"/>
      <c r="N117" s="236"/>
      <c r="O117" s="236"/>
      <c r="P117" s="236"/>
      <c r="Q117" s="236"/>
      <c r="R117" s="236"/>
      <c r="S117" s="236"/>
    </row>
    <row r="118" ht="13.5" customHeight="1">
      <c r="A118" s="236"/>
      <c r="B118" t="s" s="596">
        <v>346</v>
      </c>
      <c r="C118" t="s" s="675">
        <v>2864</v>
      </c>
      <c r="D118" t="s" s="695">
        <f>D109</f>
        <v>2007</v>
      </c>
      <c r="E118" s="677">
        <v>0</v>
      </c>
      <c r="F118" s="236"/>
      <c r="G118" s="662">
        <f>E118*F118</f>
        <v>0</v>
      </c>
      <c r="H118" s="662">
        <f>IF($S$11="Y",G118*0.15,0)</f>
        <v>0</v>
      </c>
      <c r="I118" s="236"/>
      <c r="J118" s="236"/>
      <c r="K118" s="236"/>
      <c r="L118" s="236"/>
      <c r="M118" s="236"/>
      <c r="N118" s="236"/>
      <c r="O118" s="236"/>
      <c r="P118" s="236"/>
      <c r="Q118" s="236"/>
      <c r="R118" s="236"/>
      <c r="S118" s="236"/>
    </row>
    <row r="119" ht="13.5" customHeight="1">
      <c r="A119" s="236"/>
      <c r="B119" t="s" s="596">
        <v>348</v>
      </c>
      <c r="C119" t="s" s="675">
        <v>2865</v>
      </c>
      <c r="D119" t="s" s="676">
        <f>D110</f>
        <v>1996</v>
      </c>
      <c r="E119" s="677">
        <v>2</v>
      </c>
      <c r="F119" s="236"/>
      <c r="G119" s="662">
        <f>E119*F119</f>
        <v>0</v>
      </c>
      <c r="H119" s="662">
        <f>IF($S$11="Y",G119*0.15,0)</f>
        <v>0</v>
      </c>
      <c r="I119" s="236"/>
      <c r="J119" s="236"/>
      <c r="K119" s="236"/>
      <c r="L119" s="236"/>
      <c r="M119" s="236"/>
      <c r="N119" s="236"/>
      <c r="O119" s="236"/>
      <c r="P119" s="236"/>
      <c r="Q119" s="236"/>
      <c r="R119" s="236"/>
      <c r="S119" s="236"/>
    </row>
    <row r="120" ht="13.5" customHeight="1">
      <c r="A120" s="236"/>
      <c r="B120" t="s" s="596">
        <v>348</v>
      </c>
      <c r="C120" t="s" s="675">
        <v>2865</v>
      </c>
      <c r="D120" t="s" s="91">
        <f>D111</f>
        <v>1998</v>
      </c>
      <c r="E120" s="677">
        <v>0</v>
      </c>
      <c r="F120" s="236"/>
      <c r="G120" s="662">
        <f>E120*F120</f>
        <v>0</v>
      </c>
      <c r="H120" s="662">
        <f>IF($S$11="Y",G120*0.15,0)</f>
        <v>0</v>
      </c>
      <c r="I120" s="236"/>
      <c r="J120" s="236"/>
      <c r="K120" s="236"/>
      <c r="L120" s="236"/>
      <c r="M120" s="236"/>
      <c r="N120" s="236"/>
      <c r="O120" s="236"/>
      <c r="P120" s="236"/>
      <c r="Q120" s="236"/>
      <c r="R120" s="236"/>
      <c r="S120" s="236"/>
    </row>
    <row r="121" ht="13.5" customHeight="1">
      <c r="A121" s="236"/>
      <c r="B121" t="s" s="596">
        <v>348</v>
      </c>
      <c r="C121" t="s" s="675">
        <v>2865</v>
      </c>
      <c r="D121" t="s" s="205">
        <f>D112</f>
        <v>2000</v>
      </c>
      <c r="E121" s="677">
        <v>5</v>
      </c>
      <c r="F121" s="236"/>
      <c r="G121" s="662">
        <f>E121*F121</f>
        <v>0</v>
      </c>
      <c r="H121" s="662">
        <f>IF($S$11="Y",G121*0.15,0)</f>
        <v>0</v>
      </c>
      <c r="I121" s="236"/>
      <c r="J121" s="236"/>
      <c r="K121" s="236"/>
      <c r="L121" s="236"/>
      <c r="M121" s="236"/>
      <c r="N121" s="236"/>
      <c r="O121" s="236"/>
      <c r="P121" s="236"/>
      <c r="Q121" s="236"/>
      <c r="R121" s="236"/>
      <c r="S121" s="236"/>
    </row>
    <row r="122" ht="13.5" customHeight="1">
      <c r="A122" s="236"/>
      <c r="B122" t="s" s="596">
        <v>348</v>
      </c>
      <c r="C122" t="s" s="675">
        <v>2865</v>
      </c>
      <c r="D122" t="s" s="684">
        <f>D113</f>
        <v>2001</v>
      </c>
      <c r="E122" s="677">
        <v>9</v>
      </c>
      <c r="F122" s="236"/>
      <c r="G122" s="662">
        <f>E122*F122</f>
        <v>0</v>
      </c>
      <c r="H122" s="662">
        <f>IF($S$11="Y",G122*0.15,0)</f>
        <v>0</v>
      </c>
      <c r="I122" s="236"/>
      <c r="J122" s="236"/>
      <c r="K122" s="236"/>
      <c r="L122" s="236"/>
      <c r="M122" s="236"/>
      <c r="N122" s="236"/>
      <c r="O122" s="236"/>
      <c r="P122" s="236"/>
      <c r="Q122" s="236"/>
      <c r="R122" s="236"/>
      <c r="S122" s="236"/>
    </row>
    <row r="123" ht="13.5" customHeight="1">
      <c r="A123" s="236"/>
      <c r="B123" t="s" s="596">
        <v>348</v>
      </c>
      <c r="C123" t="s" s="675">
        <v>2865</v>
      </c>
      <c r="D123" t="s" s="686">
        <f>D114</f>
        <v>2003</v>
      </c>
      <c r="E123" s="677">
        <v>6</v>
      </c>
      <c r="F123" s="236"/>
      <c r="G123" s="662">
        <f>E123*F123</f>
        <v>0</v>
      </c>
      <c r="H123" s="662">
        <f>IF($S$11="Y",G123*0.15,0)</f>
        <v>0</v>
      </c>
      <c r="I123" s="236"/>
      <c r="J123" s="236"/>
      <c r="K123" s="236"/>
      <c r="L123" s="236"/>
      <c r="M123" s="236"/>
      <c r="N123" s="236"/>
      <c r="O123" s="236"/>
      <c r="P123" s="236"/>
      <c r="Q123" s="236"/>
      <c r="R123" s="236"/>
      <c r="S123" s="236"/>
    </row>
    <row r="124" ht="13.5" customHeight="1">
      <c r="A124" s="236"/>
      <c r="B124" t="s" s="596">
        <v>348</v>
      </c>
      <c r="C124" t="s" s="675">
        <v>2865</v>
      </c>
      <c r="D124" t="s" s="690">
        <f>D115</f>
        <v>2004</v>
      </c>
      <c r="E124" s="677">
        <v>0</v>
      </c>
      <c r="F124" s="236"/>
      <c r="G124" s="662">
        <f>E124*F124</f>
        <v>0</v>
      </c>
      <c r="H124" s="662">
        <f>IF($S$11="Y",G124*0.15,0)</f>
        <v>0</v>
      </c>
      <c r="I124" s="236"/>
      <c r="J124" s="236"/>
      <c r="K124" s="236"/>
      <c r="L124" s="236"/>
      <c r="M124" s="236"/>
      <c r="N124" s="236"/>
      <c r="O124" s="236"/>
      <c r="P124" s="236"/>
      <c r="Q124" s="236"/>
      <c r="R124" s="236"/>
      <c r="S124" s="236"/>
    </row>
    <row r="125" ht="13.5" customHeight="1">
      <c r="A125" s="236"/>
      <c r="B125" t="s" s="596">
        <v>348</v>
      </c>
      <c r="C125" t="s" s="675">
        <v>2865</v>
      </c>
      <c r="D125" t="s" s="692">
        <f>D116</f>
        <v>2005</v>
      </c>
      <c r="E125" s="677">
        <v>0</v>
      </c>
      <c r="F125" s="236"/>
      <c r="G125" s="662">
        <f>E125*F125</f>
        <v>0</v>
      </c>
      <c r="H125" s="662">
        <f>IF($S$11="Y",G125*0.15,0)</f>
        <v>0</v>
      </c>
      <c r="I125" s="236"/>
      <c r="J125" s="236"/>
      <c r="K125" s="236"/>
      <c r="L125" s="236"/>
      <c r="M125" s="236"/>
      <c r="N125" s="236"/>
      <c r="O125" s="236"/>
      <c r="P125" s="236"/>
      <c r="Q125" s="236"/>
      <c r="R125" s="236"/>
      <c r="S125" s="236"/>
    </row>
    <row r="126" ht="13.5" customHeight="1">
      <c r="A126" s="236"/>
      <c r="B126" t="s" s="596">
        <v>348</v>
      </c>
      <c r="C126" t="s" s="675">
        <v>2865</v>
      </c>
      <c r="D126" t="s" s="180">
        <f>D117</f>
        <v>2006</v>
      </c>
      <c r="E126" s="677">
        <v>15</v>
      </c>
      <c r="F126" s="236"/>
      <c r="G126" s="662">
        <f>E126*F126</f>
        <v>0</v>
      </c>
      <c r="H126" s="662">
        <f>IF($S$11="Y",G126*0.15,0)</f>
        <v>0</v>
      </c>
      <c r="I126" s="236"/>
      <c r="J126" s="236"/>
      <c r="K126" s="236"/>
      <c r="L126" s="236"/>
      <c r="M126" s="236"/>
      <c r="N126" s="236"/>
      <c r="O126" s="236"/>
      <c r="P126" s="236"/>
      <c r="Q126" s="236"/>
      <c r="R126" s="236"/>
      <c r="S126" s="236"/>
    </row>
    <row r="127" ht="13.5" customHeight="1">
      <c r="A127" s="236"/>
      <c r="B127" t="s" s="596">
        <v>348</v>
      </c>
      <c r="C127" t="s" s="675">
        <v>2865</v>
      </c>
      <c r="D127" t="s" s="695">
        <f>D118</f>
        <v>2007</v>
      </c>
      <c r="E127" s="677">
        <v>0</v>
      </c>
      <c r="F127" s="236"/>
      <c r="G127" s="662">
        <f>E127*F127</f>
        <v>0</v>
      </c>
      <c r="H127" s="662">
        <f>IF($S$11="Y",G127*0.15,0)</f>
        <v>0</v>
      </c>
      <c r="I127" s="236"/>
      <c r="J127" s="236"/>
      <c r="K127" s="236"/>
      <c r="L127" s="236"/>
      <c r="M127" s="236"/>
      <c r="N127" s="236"/>
      <c r="O127" s="236"/>
      <c r="P127" s="236"/>
      <c r="Q127" s="236"/>
      <c r="R127" s="236"/>
      <c r="S127" s="236"/>
    </row>
    <row r="128" ht="13.5" customHeight="1">
      <c r="A128" s="236"/>
      <c r="B128" t="s" s="596">
        <v>402</v>
      </c>
      <c r="C128" t="s" s="675">
        <v>2866</v>
      </c>
      <c r="D128" t="s" s="676">
        <f>D119</f>
        <v>1996</v>
      </c>
      <c r="E128" s="677">
        <v>4</v>
      </c>
      <c r="F128" s="236"/>
      <c r="G128" s="662">
        <f>E128*F128</f>
        <v>0</v>
      </c>
      <c r="H128" s="662">
        <f>IF($S$11="Y",G128*0.15,0)</f>
        <v>0</v>
      </c>
      <c r="I128" s="236"/>
      <c r="J128" s="236"/>
      <c r="K128" s="236"/>
      <c r="L128" s="236"/>
      <c r="M128" s="236"/>
      <c r="N128" s="236"/>
      <c r="O128" s="236"/>
      <c r="P128" s="236"/>
      <c r="Q128" s="236"/>
      <c r="R128" s="236"/>
      <c r="S128" s="236"/>
    </row>
    <row r="129" ht="13.5" customHeight="1">
      <c r="A129" s="236"/>
      <c r="B129" t="s" s="596">
        <v>402</v>
      </c>
      <c r="C129" t="s" s="675">
        <v>2866</v>
      </c>
      <c r="D129" t="s" s="91">
        <f>D120</f>
        <v>1998</v>
      </c>
      <c r="E129" s="677">
        <v>0</v>
      </c>
      <c r="F129" s="236"/>
      <c r="G129" s="662">
        <f>E129*F129</f>
        <v>0</v>
      </c>
      <c r="H129" s="662">
        <f>IF($S$11="Y",G129*0.15,0)</f>
        <v>0</v>
      </c>
      <c r="I129" s="236"/>
      <c r="J129" s="236"/>
      <c r="K129" s="236"/>
      <c r="L129" s="236"/>
      <c r="M129" s="236"/>
      <c r="N129" s="236"/>
      <c r="O129" s="236"/>
      <c r="P129" s="236"/>
      <c r="Q129" s="236"/>
      <c r="R129" s="236"/>
      <c r="S129" s="236"/>
    </row>
    <row r="130" ht="13.5" customHeight="1">
      <c r="A130" s="236"/>
      <c r="B130" t="s" s="596">
        <v>402</v>
      </c>
      <c r="C130" t="s" s="675">
        <v>2866</v>
      </c>
      <c r="D130" t="s" s="205">
        <f>D121</f>
        <v>2000</v>
      </c>
      <c r="E130" s="677">
        <v>5</v>
      </c>
      <c r="F130" s="236"/>
      <c r="G130" s="662">
        <f>E130*F130</f>
        <v>0</v>
      </c>
      <c r="H130" s="662">
        <f>IF($S$11="Y",G130*0.15,0)</f>
        <v>0</v>
      </c>
      <c r="I130" s="236"/>
      <c r="J130" s="236"/>
      <c r="K130" s="236"/>
      <c r="L130" s="236"/>
      <c r="M130" s="236"/>
      <c r="N130" s="236"/>
      <c r="O130" s="236"/>
      <c r="P130" s="236"/>
      <c r="Q130" s="236"/>
      <c r="R130" s="236"/>
      <c r="S130" s="236"/>
    </row>
    <row r="131" ht="13.5" customHeight="1">
      <c r="A131" s="236"/>
      <c r="B131" t="s" s="596">
        <v>402</v>
      </c>
      <c r="C131" t="s" s="675">
        <v>2866</v>
      </c>
      <c r="D131" t="s" s="684">
        <f>D122</f>
        <v>2001</v>
      </c>
      <c r="E131" s="677">
        <v>4</v>
      </c>
      <c r="F131" s="236"/>
      <c r="G131" s="662">
        <f>E131*F131</f>
        <v>0</v>
      </c>
      <c r="H131" s="662">
        <f>IF($S$11="Y",G131*0.15,0)</f>
        <v>0</v>
      </c>
      <c r="I131" s="236"/>
      <c r="J131" s="236"/>
      <c r="K131" s="236"/>
      <c r="L131" s="236"/>
      <c r="M131" s="236"/>
      <c r="N131" s="236"/>
      <c r="O131" s="236"/>
      <c r="P131" s="236"/>
      <c r="Q131" s="236"/>
      <c r="R131" s="236"/>
      <c r="S131" s="236"/>
    </row>
    <row r="132" ht="13.5" customHeight="1">
      <c r="A132" s="236"/>
      <c r="B132" t="s" s="596">
        <v>402</v>
      </c>
      <c r="C132" t="s" s="675">
        <v>2866</v>
      </c>
      <c r="D132" t="s" s="686">
        <f>D123</f>
        <v>2003</v>
      </c>
      <c r="E132" s="677">
        <v>6</v>
      </c>
      <c r="F132" s="236"/>
      <c r="G132" s="662">
        <f>E132*F132</f>
        <v>0</v>
      </c>
      <c r="H132" s="662">
        <f>IF($S$11="Y",G132*0.15,0)</f>
        <v>0</v>
      </c>
      <c r="I132" s="236"/>
      <c r="J132" s="236"/>
      <c r="K132" s="236"/>
      <c r="L132" s="236"/>
      <c r="M132" s="236"/>
      <c r="N132" s="236"/>
      <c r="O132" s="236"/>
      <c r="P132" s="236"/>
      <c r="Q132" s="236"/>
      <c r="R132" s="236"/>
      <c r="S132" s="236"/>
    </row>
    <row r="133" ht="13.5" customHeight="1">
      <c r="A133" s="236"/>
      <c r="B133" t="s" s="596">
        <v>402</v>
      </c>
      <c r="C133" t="s" s="675">
        <v>2866</v>
      </c>
      <c r="D133" t="s" s="690">
        <f>D124</f>
        <v>2004</v>
      </c>
      <c r="E133" s="677">
        <v>4</v>
      </c>
      <c r="F133" s="236"/>
      <c r="G133" s="662">
        <f>E133*F133</f>
        <v>0</v>
      </c>
      <c r="H133" s="662">
        <f>IF($S$11="Y",G133*0.15,0)</f>
        <v>0</v>
      </c>
      <c r="I133" s="236"/>
      <c r="J133" s="236"/>
      <c r="K133" s="236"/>
      <c r="L133" s="236"/>
      <c r="M133" s="236"/>
      <c r="N133" s="236"/>
      <c r="O133" s="236"/>
      <c r="P133" s="236"/>
      <c r="Q133" s="236"/>
      <c r="R133" s="236"/>
      <c r="S133" s="236"/>
    </row>
    <row r="134" ht="13.5" customHeight="1">
      <c r="A134" s="236"/>
      <c r="B134" t="s" s="596">
        <v>402</v>
      </c>
      <c r="C134" t="s" s="675">
        <v>2866</v>
      </c>
      <c r="D134" t="s" s="692">
        <f>D125</f>
        <v>2005</v>
      </c>
      <c r="E134" s="677">
        <v>1</v>
      </c>
      <c r="F134" s="236"/>
      <c r="G134" s="662">
        <f>E134*F134</f>
        <v>0</v>
      </c>
      <c r="H134" s="662">
        <f>IF($S$11="Y",G134*0.15,0)</f>
        <v>0</v>
      </c>
      <c r="I134" s="236"/>
      <c r="J134" s="236"/>
      <c r="K134" s="236"/>
      <c r="L134" s="236"/>
      <c r="M134" s="236"/>
      <c r="N134" s="236"/>
      <c r="O134" s="236"/>
      <c r="P134" s="236"/>
      <c r="Q134" s="236"/>
      <c r="R134" s="236"/>
      <c r="S134" s="236"/>
    </row>
    <row r="135" ht="13.5" customHeight="1">
      <c r="A135" s="236"/>
      <c r="B135" t="s" s="596">
        <v>402</v>
      </c>
      <c r="C135" t="s" s="675">
        <v>2866</v>
      </c>
      <c r="D135" t="s" s="180">
        <f>D126</f>
        <v>2006</v>
      </c>
      <c r="E135" s="677">
        <v>7</v>
      </c>
      <c r="F135" s="236"/>
      <c r="G135" s="662">
        <f>E135*F135</f>
        <v>0</v>
      </c>
      <c r="H135" s="662">
        <f>IF($S$11="Y",G135*0.15,0)</f>
        <v>0</v>
      </c>
      <c r="I135" s="236"/>
      <c r="J135" s="236"/>
      <c r="K135" s="236"/>
      <c r="L135" s="236"/>
      <c r="M135" s="236"/>
      <c r="N135" s="236"/>
      <c r="O135" s="236"/>
      <c r="P135" s="236"/>
      <c r="Q135" s="236"/>
      <c r="R135" s="236"/>
      <c r="S135" s="236"/>
    </row>
    <row r="136" ht="13.5" customHeight="1">
      <c r="A136" s="236"/>
      <c r="B136" t="s" s="596">
        <v>402</v>
      </c>
      <c r="C136" t="s" s="675">
        <v>2866</v>
      </c>
      <c r="D136" t="s" s="695">
        <f>D127</f>
        <v>2007</v>
      </c>
      <c r="E136" s="677">
        <v>0</v>
      </c>
      <c r="F136" s="236"/>
      <c r="G136" s="662">
        <f>E136*F136</f>
        <v>0</v>
      </c>
      <c r="H136" s="662">
        <f>IF($S$11="Y",G136*0.15,0)</f>
        <v>0</v>
      </c>
      <c r="I136" s="236"/>
      <c r="J136" s="236"/>
      <c r="K136" s="236"/>
      <c r="L136" s="236"/>
      <c r="M136" s="236"/>
      <c r="N136" s="236"/>
      <c r="O136" s="236"/>
      <c r="P136" s="236"/>
      <c r="Q136" s="236"/>
      <c r="R136" s="236"/>
      <c r="S136" s="236"/>
    </row>
    <row r="137" ht="13.5" customHeight="1">
      <c r="A137" s="236"/>
      <c r="B137" t="s" s="596">
        <v>376</v>
      </c>
      <c r="C137" t="s" s="675">
        <v>2867</v>
      </c>
      <c r="D137" t="s" s="676">
        <f>D128</f>
        <v>1996</v>
      </c>
      <c r="E137" s="677">
        <v>1</v>
      </c>
      <c r="F137" s="236"/>
      <c r="G137" s="662">
        <f>E137*F137</f>
        <v>0</v>
      </c>
      <c r="H137" s="662">
        <f>IF($S$11="Y",G137*0.15,0)</f>
        <v>0</v>
      </c>
      <c r="I137" s="236"/>
      <c r="J137" s="236"/>
      <c r="K137" s="236"/>
      <c r="L137" s="236"/>
      <c r="M137" s="236"/>
      <c r="N137" s="236"/>
      <c r="O137" s="236"/>
      <c r="P137" s="236"/>
      <c r="Q137" s="236"/>
      <c r="R137" s="236"/>
      <c r="S137" s="236"/>
    </row>
    <row r="138" ht="13.5" customHeight="1">
      <c r="A138" s="236"/>
      <c r="B138" t="s" s="596">
        <v>376</v>
      </c>
      <c r="C138" t="s" s="675">
        <v>2867</v>
      </c>
      <c r="D138" t="s" s="91">
        <f>D129</f>
        <v>1998</v>
      </c>
      <c r="E138" s="677">
        <v>0</v>
      </c>
      <c r="F138" s="236"/>
      <c r="G138" s="662">
        <f>E138*F138</f>
        <v>0</v>
      </c>
      <c r="H138" s="662">
        <f>IF($S$11="Y",G138*0.15,0)</f>
        <v>0</v>
      </c>
      <c r="I138" s="236"/>
      <c r="J138" s="236"/>
      <c r="K138" s="236"/>
      <c r="L138" s="236"/>
      <c r="M138" s="236"/>
      <c r="N138" s="236"/>
      <c r="O138" s="236"/>
      <c r="P138" s="236"/>
      <c r="Q138" s="236"/>
      <c r="R138" s="236"/>
      <c r="S138" s="236"/>
    </row>
    <row r="139" ht="13.5" customHeight="1">
      <c r="A139" s="236"/>
      <c r="B139" t="s" s="596">
        <v>376</v>
      </c>
      <c r="C139" t="s" s="675">
        <v>2867</v>
      </c>
      <c r="D139" t="s" s="205">
        <f>D130</f>
        <v>2000</v>
      </c>
      <c r="E139" s="677">
        <v>7</v>
      </c>
      <c r="F139" s="236"/>
      <c r="G139" s="662">
        <f>E139*F139</f>
        <v>0</v>
      </c>
      <c r="H139" s="662">
        <f>IF($S$11="Y",G139*0.15,0)</f>
        <v>0</v>
      </c>
      <c r="I139" s="236"/>
      <c r="J139" s="236"/>
      <c r="K139" s="236"/>
      <c r="L139" s="236"/>
      <c r="M139" s="236"/>
      <c r="N139" s="236"/>
      <c r="O139" s="236"/>
      <c r="P139" s="236"/>
      <c r="Q139" s="236"/>
      <c r="R139" s="236"/>
      <c r="S139" s="236"/>
    </row>
    <row r="140" ht="13.5" customHeight="1">
      <c r="A140" s="236"/>
      <c r="B140" t="s" s="596">
        <v>376</v>
      </c>
      <c r="C140" t="s" s="675">
        <v>2867</v>
      </c>
      <c r="D140" t="s" s="684">
        <f>D131</f>
        <v>2001</v>
      </c>
      <c r="E140" s="677">
        <v>4</v>
      </c>
      <c r="F140" s="236"/>
      <c r="G140" s="662">
        <f>E140*F140</f>
        <v>0</v>
      </c>
      <c r="H140" s="662">
        <f>IF($S$11="Y",G140*0.15,0)</f>
        <v>0</v>
      </c>
      <c r="I140" s="236"/>
      <c r="J140" s="236"/>
      <c r="K140" s="236"/>
      <c r="L140" s="236"/>
      <c r="M140" s="236"/>
      <c r="N140" s="236"/>
      <c r="O140" s="236"/>
      <c r="P140" s="236"/>
      <c r="Q140" s="236"/>
      <c r="R140" s="236"/>
      <c r="S140" s="236"/>
    </row>
    <row r="141" ht="13.5" customHeight="1">
      <c r="A141" s="236"/>
      <c r="B141" t="s" s="596">
        <v>376</v>
      </c>
      <c r="C141" t="s" s="675">
        <v>2867</v>
      </c>
      <c r="D141" t="s" s="686">
        <f>D132</f>
        <v>2003</v>
      </c>
      <c r="E141" s="677">
        <v>5</v>
      </c>
      <c r="F141" s="236"/>
      <c r="G141" s="662">
        <f>E141*F141</f>
        <v>0</v>
      </c>
      <c r="H141" s="662">
        <f>IF($S$11="Y",G141*0.15,0)</f>
        <v>0</v>
      </c>
      <c r="I141" s="236"/>
      <c r="J141" s="236"/>
      <c r="K141" s="236"/>
      <c r="L141" s="236"/>
      <c r="M141" s="236"/>
      <c r="N141" s="236"/>
      <c r="O141" s="236"/>
      <c r="P141" s="236"/>
      <c r="Q141" s="236"/>
      <c r="R141" s="236"/>
      <c r="S141" s="236"/>
    </row>
    <row r="142" ht="13.5" customHeight="1">
      <c r="A142" s="236"/>
      <c r="B142" t="s" s="596">
        <v>376</v>
      </c>
      <c r="C142" t="s" s="675">
        <v>2867</v>
      </c>
      <c r="D142" t="s" s="690">
        <f>D133</f>
        <v>2004</v>
      </c>
      <c r="E142" s="677">
        <v>4</v>
      </c>
      <c r="F142" s="236"/>
      <c r="G142" s="662">
        <f>E142*F142</f>
        <v>0</v>
      </c>
      <c r="H142" s="662">
        <f>IF($S$11="Y",G142*0.15,0)</f>
        <v>0</v>
      </c>
      <c r="I142" s="236"/>
      <c r="J142" s="236"/>
      <c r="K142" s="236"/>
      <c r="L142" s="236"/>
      <c r="M142" s="236"/>
      <c r="N142" s="236"/>
      <c r="O142" s="236"/>
      <c r="P142" s="236"/>
      <c r="Q142" s="236"/>
      <c r="R142" s="236"/>
      <c r="S142" s="236"/>
    </row>
    <row r="143" ht="13.5" customHeight="1">
      <c r="A143" s="236"/>
      <c r="B143" t="s" s="596">
        <v>376</v>
      </c>
      <c r="C143" t="s" s="675">
        <v>2867</v>
      </c>
      <c r="D143" t="s" s="692">
        <f>D134</f>
        <v>2005</v>
      </c>
      <c r="E143" s="677">
        <v>3</v>
      </c>
      <c r="F143" s="236"/>
      <c r="G143" s="662">
        <f>E143*F143</f>
        <v>0</v>
      </c>
      <c r="H143" s="662">
        <f>IF($S$11="Y",G143*0.15,0)</f>
        <v>0</v>
      </c>
      <c r="I143" s="236"/>
      <c r="J143" s="236"/>
      <c r="K143" s="236"/>
      <c r="L143" s="236"/>
      <c r="M143" s="236"/>
      <c r="N143" s="236"/>
      <c r="O143" s="236"/>
      <c r="P143" s="236"/>
      <c r="Q143" s="236"/>
      <c r="R143" s="236"/>
      <c r="S143" s="236"/>
    </row>
    <row r="144" ht="13.5" customHeight="1">
      <c r="A144" s="236"/>
      <c r="B144" t="s" s="596">
        <v>376</v>
      </c>
      <c r="C144" t="s" s="675">
        <v>2867</v>
      </c>
      <c r="D144" t="s" s="180">
        <f>D135</f>
        <v>2006</v>
      </c>
      <c r="E144" s="677">
        <v>12</v>
      </c>
      <c r="F144" s="236"/>
      <c r="G144" s="662">
        <f>E144*F144</f>
        <v>0</v>
      </c>
      <c r="H144" s="662">
        <f>IF($S$11="Y",G144*0.15,0)</f>
        <v>0</v>
      </c>
      <c r="I144" s="236"/>
      <c r="J144" s="236"/>
      <c r="K144" s="236"/>
      <c r="L144" s="236"/>
      <c r="M144" s="236"/>
      <c r="N144" s="236"/>
      <c r="O144" s="236"/>
      <c r="P144" s="236"/>
      <c r="Q144" s="236"/>
      <c r="R144" s="236"/>
      <c r="S144" s="236"/>
    </row>
    <row r="145" ht="13.5" customHeight="1">
      <c r="A145" s="236"/>
      <c r="B145" t="s" s="596">
        <v>376</v>
      </c>
      <c r="C145" t="s" s="675">
        <v>2867</v>
      </c>
      <c r="D145" t="s" s="695">
        <f>D136</f>
        <v>2007</v>
      </c>
      <c r="E145" s="677">
        <v>0</v>
      </c>
      <c r="F145" s="236"/>
      <c r="G145" s="662">
        <f>E145*F145</f>
        <v>0</v>
      </c>
      <c r="H145" s="662">
        <f>IF($S$11="Y",G145*0.15,0)</f>
        <v>0</v>
      </c>
      <c r="I145" s="236"/>
      <c r="J145" s="236"/>
      <c r="K145" s="236"/>
      <c r="L145" s="236"/>
      <c r="M145" s="236"/>
      <c r="N145" s="236"/>
      <c r="O145" s="236"/>
      <c r="P145" s="236"/>
      <c r="Q145" s="236"/>
      <c r="R145" s="236"/>
      <c r="S145" s="236"/>
    </row>
    <row r="146" ht="13.5" customHeight="1">
      <c r="A146" s="236"/>
      <c r="B146" t="s" s="596">
        <v>350</v>
      </c>
      <c r="C146" t="s" s="675">
        <v>2868</v>
      </c>
      <c r="D146" t="s" s="676">
        <f>D137</f>
        <v>1996</v>
      </c>
      <c r="E146" s="677">
        <v>2</v>
      </c>
      <c r="F146" s="236"/>
      <c r="G146" s="662">
        <f>E146*F146</f>
        <v>0</v>
      </c>
      <c r="H146" s="662">
        <f>IF($S$11="Y",G146*0.15,0)</f>
        <v>0</v>
      </c>
      <c r="I146" s="236"/>
      <c r="J146" s="236"/>
      <c r="K146" s="236"/>
      <c r="L146" s="236"/>
      <c r="M146" s="236"/>
      <c r="N146" s="236"/>
      <c r="O146" s="236"/>
      <c r="P146" s="236"/>
      <c r="Q146" s="236"/>
      <c r="R146" s="236"/>
      <c r="S146" s="236"/>
    </row>
    <row r="147" ht="13.5" customHeight="1">
      <c r="A147" s="236"/>
      <c r="B147" t="s" s="596">
        <v>350</v>
      </c>
      <c r="C147" t="s" s="675">
        <v>2868</v>
      </c>
      <c r="D147" t="s" s="91">
        <f>D138</f>
        <v>1998</v>
      </c>
      <c r="E147" s="677">
        <v>0</v>
      </c>
      <c r="F147" s="236"/>
      <c r="G147" s="662">
        <f>E147*F147</f>
        <v>0</v>
      </c>
      <c r="H147" s="662">
        <f>IF($S$11="Y",G147*0.15,0)</f>
        <v>0</v>
      </c>
      <c r="I147" s="236"/>
      <c r="J147" s="236"/>
      <c r="K147" s="236"/>
      <c r="L147" s="236"/>
      <c r="M147" s="236"/>
      <c r="N147" s="236"/>
      <c r="O147" s="236"/>
      <c r="P147" s="236"/>
      <c r="Q147" s="236"/>
      <c r="R147" s="236"/>
      <c r="S147" s="236"/>
    </row>
    <row r="148" ht="13.5" customHeight="1">
      <c r="A148" s="236"/>
      <c r="B148" t="s" s="596">
        <v>350</v>
      </c>
      <c r="C148" t="s" s="675">
        <v>2868</v>
      </c>
      <c r="D148" t="s" s="205">
        <f>D139</f>
        <v>2000</v>
      </c>
      <c r="E148" s="677">
        <v>7</v>
      </c>
      <c r="F148" s="236"/>
      <c r="G148" s="662">
        <f>E148*F148</f>
        <v>0</v>
      </c>
      <c r="H148" s="662">
        <f>IF($S$11="Y",G148*0.15,0)</f>
        <v>0</v>
      </c>
      <c r="I148" s="236"/>
      <c r="J148" s="236"/>
      <c r="K148" s="236"/>
      <c r="L148" s="236"/>
      <c r="M148" s="236"/>
      <c r="N148" s="236"/>
      <c r="O148" s="236"/>
      <c r="P148" s="236"/>
      <c r="Q148" s="236"/>
      <c r="R148" s="236"/>
      <c r="S148" s="236"/>
    </row>
    <row r="149" ht="13.5" customHeight="1">
      <c r="A149" s="236"/>
      <c r="B149" t="s" s="596">
        <v>350</v>
      </c>
      <c r="C149" t="s" s="675">
        <v>2868</v>
      </c>
      <c r="D149" t="s" s="684">
        <f>D140</f>
        <v>2001</v>
      </c>
      <c r="E149" s="677">
        <v>9</v>
      </c>
      <c r="F149" s="236"/>
      <c r="G149" s="662">
        <f>E149*F149</f>
        <v>0</v>
      </c>
      <c r="H149" s="662">
        <f>IF($S$11="Y",G149*0.15,0)</f>
        <v>0</v>
      </c>
      <c r="I149" s="236"/>
      <c r="J149" s="236"/>
      <c r="K149" s="236"/>
      <c r="L149" s="236"/>
      <c r="M149" s="236"/>
      <c r="N149" s="236"/>
      <c r="O149" s="236"/>
      <c r="P149" s="236"/>
      <c r="Q149" s="236"/>
      <c r="R149" s="236"/>
      <c r="S149" s="236"/>
    </row>
    <row r="150" ht="13.5" customHeight="1">
      <c r="A150" s="236"/>
      <c r="B150" t="s" s="596">
        <v>350</v>
      </c>
      <c r="C150" t="s" s="675">
        <v>2868</v>
      </c>
      <c r="D150" t="s" s="686">
        <f>D141</f>
        <v>2003</v>
      </c>
      <c r="E150" s="677">
        <v>6</v>
      </c>
      <c r="F150" s="236"/>
      <c r="G150" s="662">
        <f>E150*F150</f>
        <v>0</v>
      </c>
      <c r="H150" s="662">
        <f>IF($S$11="Y",G150*0.15,0)</f>
        <v>0</v>
      </c>
      <c r="I150" s="236"/>
      <c r="J150" s="236"/>
      <c r="K150" s="236"/>
      <c r="L150" s="236"/>
      <c r="M150" s="236"/>
      <c r="N150" s="236"/>
      <c r="O150" s="236"/>
      <c r="P150" s="236"/>
      <c r="Q150" s="236"/>
      <c r="R150" s="236"/>
      <c r="S150" s="236"/>
    </row>
    <row r="151" ht="13.5" customHeight="1">
      <c r="A151" s="236"/>
      <c r="B151" t="s" s="596">
        <v>350</v>
      </c>
      <c r="C151" t="s" s="675">
        <v>2868</v>
      </c>
      <c r="D151" t="s" s="690">
        <f>D142</f>
        <v>2004</v>
      </c>
      <c r="E151" s="677">
        <v>0</v>
      </c>
      <c r="F151" s="236"/>
      <c r="G151" s="662">
        <f>E151*F151</f>
        <v>0</v>
      </c>
      <c r="H151" s="662">
        <f>IF($S$11="Y",G151*0.15,0)</f>
        <v>0</v>
      </c>
      <c r="I151" s="236"/>
      <c r="J151" s="236"/>
      <c r="K151" s="236"/>
      <c r="L151" s="236"/>
      <c r="M151" s="236"/>
      <c r="N151" s="236"/>
      <c r="O151" s="236"/>
      <c r="P151" s="236"/>
      <c r="Q151" s="236"/>
      <c r="R151" s="236"/>
      <c r="S151" s="236"/>
    </row>
    <row r="152" ht="13.5" customHeight="1">
      <c r="A152" s="236"/>
      <c r="B152" t="s" s="596">
        <v>350</v>
      </c>
      <c r="C152" t="s" s="675">
        <v>2868</v>
      </c>
      <c r="D152" t="s" s="692">
        <f>D143</f>
        <v>2005</v>
      </c>
      <c r="E152" s="677">
        <v>0</v>
      </c>
      <c r="F152" s="236"/>
      <c r="G152" s="662">
        <f>E152*F152</f>
        <v>0</v>
      </c>
      <c r="H152" s="662">
        <f>IF($S$11="Y",G152*0.15,0)</f>
        <v>0</v>
      </c>
      <c r="I152" s="236"/>
      <c r="J152" s="236"/>
      <c r="K152" s="236"/>
      <c r="L152" s="236"/>
      <c r="M152" s="236"/>
      <c r="N152" s="236"/>
      <c r="O152" s="236"/>
      <c r="P152" s="236"/>
      <c r="Q152" s="236"/>
      <c r="R152" s="236"/>
      <c r="S152" s="236"/>
    </row>
    <row r="153" ht="13.5" customHeight="1">
      <c r="A153" s="236"/>
      <c r="B153" t="s" s="596">
        <v>350</v>
      </c>
      <c r="C153" t="s" s="675">
        <v>2868</v>
      </c>
      <c r="D153" t="s" s="180">
        <f>D144</f>
        <v>2006</v>
      </c>
      <c r="E153" s="677">
        <v>13</v>
      </c>
      <c r="F153" s="236"/>
      <c r="G153" s="662">
        <f>E153*F153</f>
        <v>0</v>
      </c>
      <c r="H153" s="662">
        <f>IF($S$11="Y",G153*0.15,0)</f>
        <v>0</v>
      </c>
      <c r="I153" s="236"/>
      <c r="J153" s="236"/>
      <c r="K153" s="236"/>
      <c r="L153" s="236"/>
      <c r="M153" s="236"/>
      <c r="N153" s="236"/>
      <c r="O153" s="236"/>
      <c r="P153" s="236"/>
      <c r="Q153" s="236"/>
      <c r="R153" s="236"/>
      <c r="S153" s="236"/>
    </row>
    <row r="154" ht="13.5" customHeight="1">
      <c r="A154" s="236"/>
      <c r="B154" t="s" s="596">
        <v>350</v>
      </c>
      <c r="C154" t="s" s="675">
        <v>2868</v>
      </c>
      <c r="D154" t="s" s="695">
        <f>D145</f>
        <v>2007</v>
      </c>
      <c r="E154" s="677">
        <v>0</v>
      </c>
      <c r="F154" s="236"/>
      <c r="G154" s="662">
        <f>E154*F154</f>
        <v>0</v>
      </c>
      <c r="H154" s="662">
        <f>IF($S$11="Y",G154*0.15,0)</f>
        <v>0</v>
      </c>
      <c r="I154" s="236"/>
      <c r="J154" s="236"/>
      <c r="K154" s="236"/>
      <c r="L154" s="236"/>
      <c r="M154" s="236"/>
      <c r="N154" s="236"/>
      <c r="O154" s="236"/>
      <c r="P154" s="236"/>
      <c r="Q154" s="236"/>
      <c r="R154" s="236"/>
      <c r="S154" s="236"/>
    </row>
    <row r="155" ht="13.5" customHeight="1">
      <c r="A155" s="236"/>
      <c r="B155" t="s" s="596">
        <v>324</v>
      </c>
      <c r="C155" t="s" s="675">
        <v>2869</v>
      </c>
      <c r="D155" t="s" s="676">
        <f>D146</f>
        <v>1996</v>
      </c>
      <c r="E155" s="677">
        <v>4</v>
      </c>
      <c r="F155" s="236"/>
      <c r="G155" s="662">
        <f>E155*F155</f>
        <v>0</v>
      </c>
      <c r="H155" s="662">
        <f>IF($S$11="Y",G155*0.15,0)</f>
        <v>0</v>
      </c>
      <c r="I155" s="236"/>
      <c r="J155" s="236"/>
      <c r="K155" s="236"/>
      <c r="L155" s="236"/>
      <c r="M155" s="236"/>
      <c r="N155" s="236"/>
      <c r="O155" s="236"/>
      <c r="P155" s="236"/>
      <c r="Q155" s="236"/>
      <c r="R155" s="236"/>
      <c r="S155" s="236"/>
    </row>
    <row r="156" ht="13.5" customHeight="1">
      <c r="A156" s="236"/>
      <c r="B156" t="s" s="596">
        <v>324</v>
      </c>
      <c r="C156" t="s" s="675">
        <v>2869</v>
      </c>
      <c r="D156" t="s" s="91">
        <f>D147</f>
        <v>1998</v>
      </c>
      <c r="E156" s="677">
        <v>0</v>
      </c>
      <c r="F156" s="236"/>
      <c r="G156" s="662">
        <f>E156*F156</f>
        <v>0</v>
      </c>
      <c r="H156" s="662">
        <f>IF($S$11="Y",G156*0.15,0)</f>
        <v>0</v>
      </c>
      <c r="I156" s="236"/>
      <c r="J156" s="236"/>
      <c r="K156" s="236"/>
      <c r="L156" s="236"/>
      <c r="M156" s="236"/>
      <c r="N156" s="236"/>
      <c r="O156" s="236"/>
      <c r="P156" s="236"/>
      <c r="Q156" s="236"/>
      <c r="R156" s="236"/>
      <c r="S156" s="236"/>
    </row>
    <row r="157" ht="13.5" customHeight="1">
      <c r="A157" s="236"/>
      <c r="B157" t="s" s="596">
        <v>324</v>
      </c>
      <c r="C157" t="s" s="675">
        <v>2869</v>
      </c>
      <c r="D157" t="s" s="205">
        <f>D148</f>
        <v>2000</v>
      </c>
      <c r="E157" s="677">
        <v>5</v>
      </c>
      <c r="F157" s="236"/>
      <c r="G157" s="662">
        <f>E157*F157</f>
        <v>0</v>
      </c>
      <c r="H157" s="662">
        <f>IF($S$11="Y",G157*0.15,0)</f>
        <v>0</v>
      </c>
      <c r="I157" s="236"/>
      <c r="J157" s="236"/>
      <c r="K157" s="236"/>
      <c r="L157" s="236"/>
      <c r="M157" s="236"/>
      <c r="N157" s="236"/>
      <c r="O157" s="236"/>
      <c r="P157" s="236"/>
      <c r="Q157" s="236"/>
      <c r="R157" s="236"/>
      <c r="S157" s="236"/>
    </row>
    <row r="158" ht="13.5" customHeight="1">
      <c r="A158" s="236"/>
      <c r="B158" t="s" s="596">
        <v>324</v>
      </c>
      <c r="C158" t="s" s="675">
        <v>2869</v>
      </c>
      <c r="D158" t="s" s="684">
        <f>D149</f>
        <v>2001</v>
      </c>
      <c r="E158" s="677">
        <v>3</v>
      </c>
      <c r="F158" s="236"/>
      <c r="G158" s="662">
        <f>E158*F158</f>
        <v>0</v>
      </c>
      <c r="H158" s="662">
        <f>IF($S$11="Y",G158*0.15,0)</f>
        <v>0</v>
      </c>
      <c r="I158" s="236"/>
      <c r="J158" s="236"/>
      <c r="K158" s="236"/>
      <c r="L158" s="236"/>
      <c r="M158" s="236"/>
      <c r="N158" s="236"/>
      <c r="O158" s="236"/>
      <c r="P158" s="236"/>
      <c r="Q158" s="236"/>
      <c r="R158" s="236"/>
      <c r="S158" s="236"/>
    </row>
    <row r="159" ht="13.5" customHeight="1">
      <c r="A159" s="236"/>
      <c r="B159" t="s" s="596">
        <v>324</v>
      </c>
      <c r="C159" t="s" s="675">
        <v>2869</v>
      </c>
      <c r="D159" t="s" s="686">
        <f>D150</f>
        <v>2003</v>
      </c>
      <c r="E159" s="677">
        <v>2</v>
      </c>
      <c r="F159" s="236"/>
      <c r="G159" s="662">
        <f>E159*F159</f>
        <v>0</v>
      </c>
      <c r="H159" s="662">
        <f>IF($S$11="Y",G159*0.15,0)</f>
        <v>0</v>
      </c>
      <c r="I159" s="236"/>
      <c r="J159" s="236"/>
      <c r="K159" s="236"/>
      <c r="L159" s="236"/>
      <c r="M159" s="236"/>
      <c r="N159" s="236"/>
      <c r="O159" s="236"/>
      <c r="P159" s="236"/>
      <c r="Q159" s="236"/>
      <c r="R159" s="236"/>
      <c r="S159" s="236"/>
    </row>
    <row r="160" ht="13.5" customHeight="1">
      <c r="A160" s="236"/>
      <c r="B160" t="s" s="596">
        <v>324</v>
      </c>
      <c r="C160" t="s" s="675">
        <v>2869</v>
      </c>
      <c r="D160" t="s" s="690">
        <f>D151</f>
        <v>2004</v>
      </c>
      <c r="E160" s="677">
        <v>6</v>
      </c>
      <c r="F160" s="236"/>
      <c r="G160" s="662">
        <f>E160*F160</f>
        <v>0</v>
      </c>
      <c r="H160" s="662">
        <f>IF($S$11="Y",G160*0.15,0)</f>
        <v>0</v>
      </c>
      <c r="I160" s="236"/>
      <c r="J160" s="236"/>
      <c r="K160" s="236"/>
      <c r="L160" s="236"/>
      <c r="M160" s="236"/>
      <c r="N160" s="236"/>
      <c r="O160" s="236"/>
      <c r="P160" s="236"/>
      <c r="Q160" s="236"/>
      <c r="R160" s="236"/>
      <c r="S160" s="236"/>
    </row>
    <row r="161" ht="13.5" customHeight="1">
      <c r="A161" s="236"/>
      <c r="B161" t="s" s="596">
        <v>324</v>
      </c>
      <c r="C161" t="s" s="675">
        <v>2869</v>
      </c>
      <c r="D161" t="s" s="692">
        <f>D152</f>
        <v>2005</v>
      </c>
      <c r="E161" s="677">
        <v>0</v>
      </c>
      <c r="F161" s="236"/>
      <c r="G161" s="662">
        <f>E161*F161</f>
        <v>0</v>
      </c>
      <c r="H161" s="662">
        <f>IF($S$11="Y",G161*0.15,0)</f>
        <v>0</v>
      </c>
      <c r="I161" s="236"/>
      <c r="J161" s="236"/>
      <c r="K161" s="236"/>
      <c r="L161" s="236"/>
      <c r="M161" s="236"/>
      <c r="N161" s="236"/>
      <c r="O161" s="236"/>
      <c r="P161" s="236"/>
      <c r="Q161" s="236"/>
      <c r="R161" s="236"/>
      <c r="S161" s="236"/>
    </row>
    <row r="162" ht="13.5" customHeight="1">
      <c r="A162" s="236"/>
      <c r="B162" t="s" s="596">
        <v>324</v>
      </c>
      <c r="C162" t="s" s="675">
        <v>2869</v>
      </c>
      <c r="D162" t="s" s="180">
        <f>D153</f>
        <v>2006</v>
      </c>
      <c r="E162" s="677">
        <v>13</v>
      </c>
      <c r="F162" s="236"/>
      <c r="G162" s="662">
        <f>E162*F162</f>
        <v>0</v>
      </c>
      <c r="H162" s="662">
        <f>IF($S$11="Y",G162*0.15,0)</f>
        <v>0</v>
      </c>
      <c r="I162" s="236"/>
      <c r="J162" s="236"/>
      <c r="K162" s="236"/>
      <c r="L162" s="236"/>
      <c r="M162" s="236"/>
      <c r="N162" s="236"/>
      <c r="O162" s="236"/>
      <c r="P162" s="236"/>
      <c r="Q162" s="236"/>
      <c r="R162" s="236"/>
      <c r="S162" s="236"/>
    </row>
    <row r="163" ht="13.5" customHeight="1">
      <c r="A163" s="236"/>
      <c r="B163" t="s" s="596">
        <v>324</v>
      </c>
      <c r="C163" t="s" s="675">
        <v>2869</v>
      </c>
      <c r="D163" t="s" s="695">
        <f>D154</f>
        <v>2007</v>
      </c>
      <c r="E163" s="677">
        <v>0</v>
      </c>
      <c r="F163" s="236"/>
      <c r="G163" s="662">
        <f>E163*F163</f>
        <v>0</v>
      </c>
      <c r="H163" s="662">
        <f>IF($S$11="Y",G163*0.15,0)</f>
        <v>0</v>
      </c>
      <c r="I163" s="236"/>
      <c r="J163" s="236"/>
      <c r="K163" s="236"/>
      <c r="L163" s="236"/>
      <c r="M163" s="236"/>
      <c r="N163" s="236"/>
      <c r="O163" s="236"/>
      <c r="P163" s="236"/>
      <c r="Q163" s="236"/>
      <c r="R163" s="236"/>
      <c r="S163" s="236"/>
    </row>
    <row r="164" ht="13.5" customHeight="1">
      <c r="A164" s="236"/>
      <c r="B164" t="s" s="596">
        <v>515</v>
      </c>
      <c r="C164" t="s" s="675">
        <v>2870</v>
      </c>
      <c r="D164" t="s" s="676">
        <f>D155</f>
        <v>1996</v>
      </c>
      <c r="E164" s="677">
        <v>3</v>
      </c>
      <c r="F164" s="236"/>
      <c r="G164" s="662">
        <f>E164*F164</f>
        <v>0</v>
      </c>
      <c r="H164" s="662">
        <f>IF($S$11="Y",G164*0.15,0)</f>
        <v>0</v>
      </c>
      <c r="I164" s="236"/>
      <c r="J164" s="236"/>
      <c r="K164" s="236"/>
      <c r="L164" s="236"/>
      <c r="M164" s="236"/>
      <c r="N164" s="236"/>
      <c r="O164" s="236"/>
      <c r="P164" s="236"/>
      <c r="Q164" s="236"/>
      <c r="R164" s="236"/>
      <c r="S164" s="236"/>
    </row>
    <row r="165" ht="13.5" customHeight="1">
      <c r="A165" s="236"/>
      <c r="B165" t="s" s="596">
        <v>515</v>
      </c>
      <c r="C165" t="s" s="675">
        <v>2870</v>
      </c>
      <c r="D165" t="s" s="91">
        <f>D156</f>
        <v>1998</v>
      </c>
      <c r="E165" s="677">
        <v>0</v>
      </c>
      <c r="F165" s="236"/>
      <c r="G165" s="662">
        <f>E165*F165</f>
        <v>0</v>
      </c>
      <c r="H165" s="662">
        <f>IF($S$11="Y",G165*0.15,0)</f>
        <v>0</v>
      </c>
      <c r="I165" s="236"/>
      <c r="J165" s="236"/>
      <c r="K165" s="236"/>
      <c r="L165" s="236"/>
      <c r="M165" s="236"/>
      <c r="N165" s="236"/>
      <c r="O165" s="236"/>
      <c r="P165" s="236"/>
      <c r="Q165" s="236"/>
      <c r="R165" s="236"/>
      <c r="S165" s="236"/>
    </row>
    <row r="166" ht="13.5" customHeight="1">
      <c r="A166" s="236"/>
      <c r="B166" t="s" s="596">
        <v>515</v>
      </c>
      <c r="C166" t="s" s="675">
        <v>2870</v>
      </c>
      <c r="D166" t="s" s="205">
        <f>D157</f>
        <v>2000</v>
      </c>
      <c r="E166" s="677">
        <v>1</v>
      </c>
      <c r="F166" s="236"/>
      <c r="G166" s="662">
        <f>E166*F166</f>
        <v>0</v>
      </c>
      <c r="H166" s="662">
        <f>IF($S$11="Y",G166*0.15,0)</f>
        <v>0</v>
      </c>
      <c r="I166" s="236"/>
      <c r="J166" s="236"/>
      <c r="K166" s="236"/>
      <c r="L166" s="236"/>
      <c r="M166" s="236"/>
      <c r="N166" s="236"/>
      <c r="O166" s="236"/>
      <c r="P166" s="236"/>
      <c r="Q166" s="236"/>
      <c r="R166" s="236"/>
      <c r="S166" s="236"/>
    </row>
    <row r="167" ht="13.5" customHeight="1">
      <c r="A167" s="236"/>
      <c r="B167" t="s" s="596">
        <v>515</v>
      </c>
      <c r="C167" t="s" s="675">
        <v>2870</v>
      </c>
      <c r="D167" t="s" s="684">
        <f>D158</f>
        <v>2001</v>
      </c>
      <c r="E167" s="677">
        <v>0</v>
      </c>
      <c r="F167" s="236"/>
      <c r="G167" s="662">
        <f>E167*F167</f>
        <v>0</v>
      </c>
      <c r="H167" s="662">
        <f>IF($S$11="Y",G167*0.15,0)</f>
        <v>0</v>
      </c>
      <c r="I167" s="236"/>
      <c r="J167" s="236"/>
      <c r="K167" s="236"/>
      <c r="L167" s="236"/>
      <c r="M167" s="236"/>
      <c r="N167" s="236"/>
      <c r="O167" s="236"/>
      <c r="P167" s="236"/>
      <c r="Q167" s="236"/>
      <c r="R167" s="236"/>
      <c r="S167" s="236"/>
    </row>
    <row r="168" ht="13.5" customHeight="1">
      <c r="A168" s="236"/>
      <c r="B168" t="s" s="596">
        <v>515</v>
      </c>
      <c r="C168" t="s" s="675">
        <v>2870</v>
      </c>
      <c r="D168" t="s" s="686">
        <f>D159</f>
        <v>2003</v>
      </c>
      <c r="E168" s="677">
        <v>4</v>
      </c>
      <c r="F168" s="236"/>
      <c r="G168" s="662">
        <f>E168*F168</f>
        <v>0</v>
      </c>
      <c r="H168" s="662">
        <f>IF($S$11="Y",G168*0.15,0)</f>
        <v>0</v>
      </c>
      <c r="I168" s="236"/>
      <c r="J168" s="236"/>
      <c r="K168" s="236"/>
      <c r="L168" s="236"/>
      <c r="M168" s="236"/>
      <c r="N168" s="236"/>
      <c r="O168" s="236"/>
      <c r="P168" s="236"/>
      <c r="Q168" s="236"/>
      <c r="R168" s="236"/>
      <c r="S168" s="236"/>
    </row>
    <row r="169" ht="13.5" customHeight="1">
      <c r="A169" s="236"/>
      <c r="B169" t="s" s="596">
        <v>515</v>
      </c>
      <c r="C169" t="s" s="675">
        <v>2870</v>
      </c>
      <c r="D169" t="s" s="690">
        <f>D160</f>
        <v>2004</v>
      </c>
      <c r="E169" s="677">
        <v>4</v>
      </c>
      <c r="F169" s="236"/>
      <c r="G169" s="662">
        <f>E169*F169</f>
        <v>0</v>
      </c>
      <c r="H169" s="662">
        <f>IF($S$11="Y",G169*0.15,0)</f>
        <v>0</v>
      </c>
      <c r="I169" s="236"/>
      <c r="J169" s="236"/>
      <c r="K169" s="236"/>
      <c r="L169" s="236"/>
      <c r="M169" s="236"/>
      <c r="N169" s="236"/>
      <c r="O169" s="236"/>
      <c r="P169" s="236"/>
      <c r="Q169" s="236"/>
      <c r="R169" s="236"/>
      <c r="S169" s="236"/>
    </row>
    <row r="170" ht="13.5" customHeight="1">
      <c r="A170" s="236"/>
      <c r="B170" t="s" s="596">
        <v>515</v>
      </c>
      <c r="C170" t="s" s="675">
        <v>2870</v>
      </c>
      <c r="D170" t="s" s="692">
        <f>D161</f>
        <v>2005</v>
      </c>
      <c r="E170" s="677">
        <v>0</v>
      </c>
      <c r="F170" s="236"/>
      <c r="G170" s="662">
        <f>E170*F170</f>
        <v>0</v>
      </c>
      <c r="H170" s="662">
        <f>IF($S$11="Y",G170*0.15,0)</f>
        <v>0</v>
      </c>
      <c r="I170" s="236"/>
      <c r="J170" s="236"/>
      <c r="K170" s="236"/>
      <c r="L170" s="236"/>
      <c r="M170" s="236"/>
      <c r="N170" s="236"/>
      <c r="O170" s="236"/>
      <c r="P170" s="236"/>
      <c r="Q170" s="236"/>
      <c r="R170" s="236"/>
      <c r="S170" s="236"/>
    </row>
    <row r="171" ht="13.5" customHeight="1">
      <c r="A171" s="236"/>
      <c r="B171" t="s" s="596">
        <v>515</v>
      </c>
      <c r="C171" t="s" s="675">
        <v>2870</v>
      </c>
      <c r="D171" t="s" s="180">
        <f>D162</f>
        <v>2006</v>
      </c>
      <c r="E171" s="677">
        <v>10</v>
      </c>
      <c r="F171" s="236"/>
      <c r="G171" s="662">
        <f>E171*F171</f>
        <v>0</v>
      </c>
      <c r="H171" s="662">
        <f>IF($S$11="Y",G171*0.15,0)</f>
        <v>0</v>
      </c>
      <c r="I171" s="236"/>
      <c r="J171" s="236"/>
      <c r="K171" s="236"/>
      <c r="L171" s="236"/>
      <c r="M171" s="236"/>
      <c r="N171" s="236"/>
      <c r="O171" s="236"/>
      <c r="P171" s="236"/>
      <c r="Q171" s="236"/>
      <c r="R171" s="236"/>
      <c r="S171" s="236"/>
    </row>
    <row r="172" ht="13.5" customHeight="1">
      <c r="A172" s="236"/>
      <c r="B172" t="s" s="596">
        <v>515</v>
      </c>
      <c r="C172" t="s" s="675">
        <v>2870</v>
      </c>
      <c r="D172" t="s" s="695">
        <f>D163</f>
        <v>2007</v>
      </c>
      <c r="E172" s="677">
        <v>0</v>
      </c>
      <c r="F172" s="236"/>
      <c r="G172" s="662">
        <f>E172*F172</f>
        <v>0</v>
      </c>
      <c r="H172" s="662">
        <f>IF($S$11="Y",G172*0.15,0)</f>
        <v>0</v>
      </c>
      <c r="I172" s="236"/>
      <c r="J172" s="236"/>
      <c r="K172" s="236"/>
      <c r="L172" s="236"/>
      <c r="M172" s="236"/>
      <c r="N172" s="236"/>
      <c r="O172" s="236"/>
      <c r="P172" s="236"/>
      <c r="Q172" s="236"/>
      <c r="R172" s="236"/>
      <c r="S172" s="236"/>
    </row>
    <row r="173" ht="13.5" customHeight="1">
      <c r="A173" s="236"/>
      <c r="B173" t="s" s="596">
        <v>525</v>
      </c>
      <c r="C173" t="s" s="675">
        <v>2871</v>
      </c>
      <c r="D173" t="s" s="676">
        <f>D164</f>
        <v>1996</v>
      </c>
      <c r="E173" s="677">
        <v>4</v>
      </c>
      <c r="F173" s="236"/>
      <c r="G173" s="662">
        <f>E173*F173</f>
        <v>0</v>
      </c>
      <c r="H173" s="662">
        <f>IF($S$11="Y",G173*0.15,0)</f>
        <v>0</v>
      </c>
      <c r="I173" s="236"/>
      <c r="J173" s="236"/>
      <c r="K173" s="236"/>
      <c r="L173" s="236"/>
      <c r="M173" s="236"/>
      <c r="N173" s="236"/>
      <c r="O173" s="236"/>
      <c r="P173" s="236"/>
      <c r="Q173" s="236"/>
      <c r="R173" s="236"/>
      <c r="S173" s="236"/>
    </row>
    <row r="174" ht="13.5" customHeight="1">
      <c r="A174" s="236"/>
      <c r="B174" t="s" s="596">
        <v>525</v>
      </c>
      <c r="C174" t="s" s="675">
        <v>2871</v>
      </c>
      <c r="D174" t="s" s="91">
        <f>D165</f>
        <v>1998</v>
      </c>
      <c r="E174" s="677">
        <v>0</v>
      </c>
      <c r="F174" s="236"/>
      <c r="G174" s="662">
        <f>E174*F174</f>
        <v>0</v>
      </c>
      <c r="H174" s="662">
        <f>IF($S$11="Y",G174*0.15,0)</f>
        <v>0</v>
      </c>
      <c r="I174" s="236"/>
      <c r="J174" s="236"/>
      <c r="K174" s="236"/>
      <c r="L174" s="236"/>
      <c r="M174" s="236"/>
      <c r="N174" s="236"/>
      <c r="O174" s="236"/>
      <c r="P174" s="236"/>
      <c r="Q174" s="236"/>
      <c r="R174" s="236"/>
      <c r="S174" s="236"/>
    </row>
    <row r="175" ht="13.5" customHeight="1">
      <c r="A175" s="236"/>
      <c r="B175" t="s" s="596">
        <v>525</v>
      </c>
      <c r="C175" t="s" s="675">
        <v>2871</v>
      </c>
      <c r="D175" t="s" s="205">
        <f>D166</f>
        <v>2000</v>
      </c>
      <c r="E175" s="677">
        <v>4</v>
      </c>
      <c r="F175" s="236"/>
      <c r="G175" s="662">
        <f>E175*F175</f>
        <v>0</v>
      </c>
      <c r="H175" s="662">
        <f>IF($S$11="Y",G175*0.15,0)</f>
        <v>0</v>
      </c>
      <c r="I175" s="236"/>
      <c r="J175" s="236"/>
      <c r="K175" s="236"/>
      <c r="L175" s="236"/>
      <c r="M175" s="236"/>
      <c r="N175" s="236"/>
      <c r="O175" s="236"/>
      <c r="P175" s="236"/>
      <c r="Q175" s="236"/>
      <c r="R175" s="236"/>
      <c r="S175" s="236"/>
    </row>
    <row r="176" ht="13.5" customHeight="1">
      <c r="A176" s="236"/>
      <c r="B176" t="s" s="596">
        <v>525</v>
      </c>
      <c r="C176" t="s" s="675">
        <v>2871</v>
      </c>
      <c r="D176" t="s" s="684">
        <f>D167</f>
        <v>2001</v>
      </c>
      <c r="E176" s="677">
        <v>10</v>
      </c>
      <c r="F176" s="236"/>
      <c r="G176" s="662">
        <f>E176*F176</f>
        <v>0</v>
      </c>
      <c r="H176" s="662">
        <f>IF($S$11="Y",G176*0.15,0)</f>
        <v>0</v>
      </c>
      <c r="I176" s="236"/>
      <c r="J176" s="236"/>
      <c r="K176" s="236"/>
      <c r="L176" s="236"/>
      <c r="M176" s="236"/>
      <c r="N176" s="236"/>
      <c r="O176" s="236"/>
      <c r="P176" s="236"/>
      <c r="Q176" s="236"/>
      <c r="R176" s="236"/>
      <c r="S176" s="236"/>
    </row>
    <row r="177" ht="13.5" customHeight="1">
      <c r="A177" s="236"/>
      <c r="B177" t="s" s="596">
        <v>525</v>
      </c>
      <c r="C177" t="s" s="675">
        <v>2871</v>
      </c>
      <c r="D177" t="s" s="686">
        <f>D168</f>
        <v>2003</v>
      </c>
      <c r="E177" s="677">
        <v>6</v>
      </c>
      <c r="F177" s="236"/>
      <c r="G177" s="662">
        <f>E177*F177</f>
        <v>0</v>
      </c>
      <c r="H177" s="662">
        <f>IF($S$11="Y",G177*0.15,0)</f>
        <v>0</v>
      </c>
      <c r="I177" s="236"/>
      <c r="J177" s="236"/>
      <c r="K177" s="236"/>
      <c r="L177" s="236"/>
      <c r="M177" s="236"/>
      <c r="N177" s="236"/>
      <c r="O177" s="236"/>
      <c r="P177" s="236"/>
      <c r="Q177" s="236"/>
      <c r="R177" s="236"/>
      <c r="S177" s="236"/>
    </row>
    <row r="178" ht="13.5" customHeight="1">
      <c r="A178" s="236"/>
      <c r="B178" t="s" s="596">
        <v>525</v>
      </c>
      <c r="C178" t="s" s="675">
        <v>2871</v>
      </c>
      <c r="D178" t="s" s="690">
        <f>D169</f>
        <v>2004</v>
      </c>
      <c r="E178" s="677">
        <v>4</v>
      </c>
      <c r="F178" s="236"/>
      <c r="G178" s="662">
        <f>E178*F178</f>
        <v>0</v>
      </c>
      <c r="H178" s="662">
        <f>IF($S$11="Y",G178*0.15,0)</f>
        <v>0</v>
      </c>
      <c r="I178" s="236"/>
      <c r="J178" s="236"/>
      <c r="K178" s="236"/>
      <c r="L178" s="236"/>
      <c r="M178" s="236"/>
      <c r="N178" s="236"/>
      <c r="O178" s="236"/>
      <c r="P178" s="236"/>
      <c r="Q178" s="236"/>
      <c r="R178" s="236"/>
      <c r="S178" s="236"/>
    </row>
    <row r="179" ht="13.5" customHeight="1">
      <c r="A179" s="236"/>
      <c r="B179" t="s" s="596">
        <v>525</v>
      </c>
      <c r="C179" t="s" s="675">
        <v>2871</v>
      </c>
      <c r="D179" t="s" s="692">
        <f>D170</f>
        <v>2005</v>
      </c>
      <c r="E179" s="677">
        <v>0</v>
      </c>
      <c r="F179" s="236"/>
      <c r="G179" s="662">
        <f>E179*F179</f>
        <v>0</v>
      </c>
      <c r="H179" s="662">
        <f>IF($S$11="Y",G179*0.15,0)</f>
        <v>0</v>
      </c>
      <c r="I179" s="236"/>
      <c r="J179" s="236"/>
      <c r="K179" s="236"/>
      <c r="L179" s="236"/>
      <c r="M179" s="236"/>
      <c r="N179" s="236"/>
      <c r="O179" s="236"/>
      <c r="P179" s="236"/>
      <c r="Q179" s="236"/>
      <c r="R179" s="236"/>
      <c r="S179" s="236"/>
    </row>
    <row r="180" ht="13.5" customHeight="1">
      <c r="A180" s="236"/>
      <c r="B180" t="s" s="596">
        <v>525</v>
      </c>
      <c r="C180" t="s" s="675">
        <v>2871</v>
      </c>
      <c r="D180" t="s" s="180">
        <f>D171</f>
        <v>2006</v>
      </c>
      <c r="E180" s="677">
        <v>7</v>
      </c>
      <c r="F180" s="236"/>
      <c r="G180" s="662">
        <f>E180*F180</f>
        <v>0</v>
      </c>
      <c r="H180" s="662">
        <f>IF($S$11="Y",G180*0.15,0)</f>
        <v>0</v>
      </c>
      <c r="I180" s="236"/>
      <c r="J180" s="236"/>
      <c r="K180" s="236"/>
      <c r="L180" s="236"/>
      <c r="M180" s="236"/>
      <c r="N180" s="236"/>
      <c r="O180" s="236"/>
      <c r="P180" s="236"/>
      <c r="Q180" s="236"/>
      <c r="R180" s="236"/>
      <c r="S180" s="236"/>
    </row>
    <row r="181" ht="13.5" customHeight="1">
      <c r="A181" s="236"/>
      <c r="B181" t="s" s="596">
        <v>525</v>
      </c>
      <c r="C181" t="s" s="675">
        <v>2871</v>
      </c>
      <c r="D181" t="s" s="695">
        <f>D172</f>
        <v>2007</v>
      </c>
      <c r="E181" s="677">
        <v>0</v>
      </c>
      <c r="F181" s="236"/>
      <c r="G181" s="662">
        <f>E181*F181</f>
        <v>0</v>
      </c>
      <c r="H181" s="662">
        <f>IF($S$11="Y",G181*0.15,0)</f>
        <v>0</v>
      </c>
      <c r="I181" s="236"/>
      <c r="J181" s="236"/>
      <c r="K181" s="236"/>
      <c r="L181" s="236"/>
      <c r="M181" s="236"/>
      <c r="N181" s="236"/>
      <c r="O181" s="236"/>
      <c r="P181" s="236"/>
      <c r="Q181" s="236"/>
      <c r="R181" s="236"/>
      <c r="S181" s="236"/>
    </row>
    <row r="182" ht="13.5" customHeight="1">
      <c r="A182" s="236"/>
      <c r="B182" t="s" s="596">
        <v>519</v>
      </c>
      <c r="C182" t="s" s="675">
        <v>2872</v>
      </c>
      <c r="D182" t="s" s="676">
        <f>D173</f>
        <v>1996</v>
      </c>
      <c r="E182" s="677">
        <v>4</v>
      </c>
      <c r="F182" s="236"/>
      <c r="G182" s="662">
        <f>E182*F182</f>
        <v>0</v>
      </c>
      <c r="H182" s="662">
        <f>IF($S$11="Y",G182*0.15,0)</f>
        <v>0</v>
      </c>
      <c r="I182" s="236"/>
      <c r="J182" s="236"/>
      <c r="K182" s="236"/>
      <c r="L182" s="236"/>
      <c r="M182" s="236"/>
      <c r="N182" s="236"/>
      <c r="O182" s="236"/>
      <c r="P182" s="236"/>
      <c r="Q182" s="236"/>
      <c r="R182" s="236"/>
      <c r="S182" s="236"/>
    </row>
    <row r="183" ht="13.5" customHeight="1">
      <c r="A183" s="236"/>
      <c r="B183" t="s" s="596">
        <v>519</v>
      </c>
      <c r="C183" t="s" s="675">
        <v>2872</v>
      </c>
      <c r="D183" t="s" s="91">
        <f>D174</f>
        <v>1998</v>
      </c>
      <c r="E183" s="677">
        <v>0</v>
      </c>
      <c r="F183" s="236"/>
      <c r="G183" s="662">
        <f>E183*F183</f>
        <v>0</v>
      </c>
      <c r="H183" s="662">
        <f>IF($S$11="Y",G183*0.15,0)</f>
        <v>0</v>
      </c>
      <c r="I183" s="236"/>
      <c r="J183" s="236"/>
      <c r="K183" s="236"/>
      <c r="L183" s="236"/>
      <c r="M183" s="236"/>
      <c r="N183" s="236"/>
      <c r="O183" s="236"/>
      <c r="P183" s="236"/>
      <c r="Q183" s="236"/>
      <c r="R183" s="236"/>
      <c r="S183" s="236"/>
    </row>
    <row r="184" ht="13.5" customHeight="1">
      <c r="A184" s="236"/>
      <c r="B184" t="s" s="596">
        <v>519</v>
      </c>
      <c r="C184" t="s" s="675">
        <v>2872</v>
      </c>
      <c r="D184" t="s" s="205">
        <f>D175</f>
        <v>2000</v>
      </c>
      <c r="E184" s="677">
        <v>9</v>
      </c>
      <c r="F184" s="236"/>
      <c r="G184" s="662">
        <f>E184*F184</f>
        <v>0</v>
      </c>
      <c r="H184" s="662">
        <f>IF($S$11="Y",G184*0.15,0)</f>
        <v>0</v>
      </c>
      <c r="I184" s="236"/>
      <c r="J184" s="236"/>
      <c r="K184" s="236"/>
      <c r="L184" s="236"/>
      <c r="M184" s="236"/>
      <c r="N184" s="236"/>
      <c r="O184" s="236"/>
      <c r="P184" s="236"/>
      <c r="Q184" s="236"/>
      <c r="R184" s="236"/>
      <c r="S184" s="236"/>
    </row>
    <row r="185" ht="13.5" customHeight="1">
      <c r="A185" s="236"/>
      <c r="B185" t="s" s="596">
        <v>519</v>
      </c>
      <c r="C185" t="s" s="675">
        <v>2872</v>
      </c>
      <c r="D185" t="s" s="684">
        <f>D176</f>
        <v>2001</v>
      </c>
      <c r="E185" s="677">
        <v>9</v>
      </c>
      <c r="F185" s="236"/>
      <c r="G185" s="662">
        <f>E185*F185</f>
        <v>0</v>
      </c>
      <c r="H185" s="662">
        <f>IF($S$11="Y",G185*0.15,0)</f>
        <v>0</v>
      </c>
      <c r="I185" s="236"/>
      <c r="J185" s="236"/>
      <c r="K185" s="236"/>
      <c r="L185" s="236"/>
      <c r="M185" s="236"/>
      <c r="N185" s="236"/>
      <c r="O185" s="236"/>
      <c r="P185" s="236"/>
      <c r="Q185" s="236"/>
      <c r="R185" s="236"/>
      <c r="S185" s="236"/>
    </row>
    <row r="186" ht="13.5" customHeight="1">
      <c r="A186" s="236"/>
      <c r="B186" t="s" s="596">
        <v>519</v>
      </c>
      <c r="C186" t="s" s="675">
        <v>2872</v>
      </c>
      <c r="D186" t="s" s="686">
        <f>D177</f>
        <v>2003</v>
      </c>
      <c r="E186" s="677">
        <v>4</v>
      </c>
      <c r="F186" s="236"/>
      <c r="G186" s="662">
        <f>E186*F186</f>
        <v>0</v>
      </c>
      <c r="H186" s="662">
        <f>IF($S$11="Y",G186*0.15,0)</f>
        <v>0</v>
      </c>
      <c r="I186" s="236"/>
      <c r="J186" s="236"/>
      <c r="K186" s="236"/>
      <c r="L186" s="236"/>
      <c r="M186" s="236"/>
      <c r="N186" s="236"/>
      <c r="O186" s="236"/>
      <c r="P186" s="236"/>
      <c r="Q186" s="236"/>
      <c r="R186" s="236"/>
      <c r="S186" s="236"/>
    </row>
    <row r="187" ht="13.5" customHeight="1">
      <c r="A187" s="236"/>
      <c r="B187" t="s" s="596">
        <v>519</v>
      </c>
      <c r="C187" t="s" s="675">
        <v>2872</v>
      </c>
      <c r="D187" t="s" s="690">
        <f>D178</f>
        <v>2004</v>
      </c>
      <c r="E187" s="677">
        <v>5</v>
      </c>
      <c r="F187" s="236"/>
      <c r="G187" s="662">
        <f>E187*F187</f>
        <v>0</v>
      </c>
      <c r="H187" s="662">
        <f>IF($S$11="Y",G187*0.15,0)</f>
        <v>0</v>
      </c>
      <c r="I187" s="236"/>
      <c r="J187" s="236"/>
      <c r="K187" s="236"/>
      <c r="L187" s="236"/>
      <c r="M187" s="236"/>
      <c r="N187" s="236"/>
      <c r="O187" s="236"/>
      <c r="P187" s="236"/>
      <c r="Q187" s="236"/>
      <c r="R187" s="236"/>
      <c r="S187" s="236"/>
    </row>
    <row r="188" ht="13.5" customHeight="1">
      <c r="A188" s="236"/>
      <c r="B188" t="s" s="596">
        <v>519</v>
      </c>
      <c r="C188" t="s" s="675">
        <v>2872</v>
      </c>
      <c r="D188" t="s" s="692">
        <f>D179</f>
        <v>2005</v>
      </c>
      <c r="E188" s="677">
        <v>0</v>
      </c>
      <c r="F188" s="236"/>
      <c r="G188" s="662">
        <f>E188*F188</f>
        <v>0</v>
      </c>
      <c r="H188" s="662">
        <f>IF($S$11="Y",G188*0.15,0)</f>
        <v>0</v>
      </c>
      <c r="I188" s="236"/>
      <c r="J188" s="236"/>
      <c r="K188" s="236"/>
      <c r="L188" s="236"/>
      <c r="M188" s="236"/>
      <c r="N188" s="236"/>
      <c r="O188" s="236"/>
      <c r="P188" s="236"/>
      <c r="Q188" s="236"/>
      <c r="R188" s="236"/>
      <c r="S188" s="236"/>
    </row>
    <row r="189" ht="13.5" customHeight="1">
      <c r="A189" s="236"/>
      <c r="B189" t="s" s="596">
        <v>519</v>
      </c>
      <c r="C189" t="s" s="675">
        <v>2872</v>
      </c>
      <c r="D189" t="s" s="180">
        <f>D180</f>
        <v>2006</v>
      </c>
      <c r="E189" s="677">
        <v>8</v>
      </c>
      <c r="F189" s="236"/>
      <c r="G189" s="662">
        <f>E189*F189</f>
        <v>0</v>
      </c>
      <c r="H189" s="662">
        <f>IF($S$11="Y",G189*0.15,0)</f>
        <v>0</v>
      </c>
      <c r="I189" s="236"/>
      <c r="J189" s="236"/>
      <c r="K189" s="236"/>
      <c r="L189" s="236"/>
      <c r="M189" s="236"/>
      <c r="N189" s="236"/>
      <c r="O189" s="236"/>
      <c r="P189" s="236"/>
      <c r="Q189" s="236"/>
      <c r="R189" s="236"/>
      <c r="S189" s="236"/>
    </row>
    <row r="190" ht="13.5" customHeight="1">
      <c r="A190" s="236"/>
      <c r="B190" t="s" s="596">
        <v>519</v>
      </c>
      <c r="C190" t="s" s="675">
        <v>2872</v>
      </c>
      <c r="D190" t="s" s="695">
        <f>D181</f>
        <v>2007</v>
      </c>
      <c r="E190" s="677">
        <v>0</v>
      </c>
      <c r="F190" s="236"/>
      <c r="G190" s="662">
        <f>E190*F190</f>
        <v>0</v>
      </c>
      <c r="H190" s="662">
        <f>IF($S$11="Y",G190*0.15,0)</f>
        <v>0</v>
      </c>
      <c r="I190" s="236"/>
      <c r="J190" s="236"/>
      <c r="K190" s="236"/>
      <c r="L190" s="236"/>
      <c r="M190" s="236"/>
      <c r="N190" s="236"/>
      <c r="O190" s="236"/>
      <c r="P190" s="236"/>
      <c r="Q190" s="236"/>
      <c r="R190" s="236"/>
      <c r="S190" s="236"/>
    </row>
    <row r="191" ht="13.5" customHeight="1">
      <c r="A191" s="236"/>
      <c r="B191" t="s" s="596">
        <v>511</v>
      </c>
      <c r="C191" t="s" s="675">
        <v>2873</v>
      </c>
      <c r="D191" t="s" s="676">
        <f>D182</f>
        <v>1996</v>
      </c>
      <c r="E191" s="677">
        <v>4</v>
      </c>
      <c r="F191" s="236"/>
      <c r="G191" s="662">
        <f>E191*F191</f>
        <v>0</v>
      </c>
      <c r="H191" s="662">
        <f>IF($S$11="Y",G191*0.15,0)</f>
        <v>0</v>
      </c>
      <c r="I191" s="236"/>
      <c r="J191" s="236"/>
      <c r="K191" s="236"/>
      <c r="L191" s="236"/>
      <c r="M191" s="236"/>
      <c r="N191" s="236"/>
      <c r="O191" s="236"/>
      <c r="P191" s="236"/>
      <c r="Q191" s="236"/>
      <c r="R191" s="236"/>
      <c r="S191" s="236"/>
    </row>
    <row r="192" ht="13.5" customHeight="1">
      <c r="A192" s="236"/>
      <c r="B192" t="s" s="596">
        <v>511</v>
      </c>
      <c r="C192" t="s" s="675">
        <v>2873</v>
      </c>
      <c r="D192" t="s" s="91">
        <f>D183</f>
        <v>1998</v>
      </c>
      <c r="E192" s="677">
        <v>0</v>
      </c>
      <c r="F192" s="236"/>
      <c r="G192" s="662">
        <f>E192*F192</f>
        <v>0</v>
      </c>
      <c r="H192" s="662">
        <f>IF($S$11="Y",G192*0.15,0)</f>
        <v>0</v>
      </c>
      <c r="I192" s="236"/>
      <c r="J192" s="236"/>
      <c r="K192" s="236"/>
      <c r="L192" s="236"/>
      <c r="M192" s="236"/>
      <c r="N192" s="236"/>
      <c r="O192" s="236"/>
      <c r="P192" s="236"/>
      <c r="Q192" s="236"/>
      <c r="R192" s="236"/>
      <c r="S192" s="236"/>
    </row>
    <row r="193" ht="13.5" customHeight="1">
      <c r="A193" s="236"/>
      <c r="B193" t="s" s="596">
        <v>511</v>
      </c>
      <c r="C193" t="s" s="675">
        <v>2873</v>
      </c>
      <c r="D193" t="s" s="205">
        <f>D184</f>
        <v>2000</v>
      </c>
      <c r="E193" s="677">
        <v>7</v>
      </c>
      <c r="F193" s="236"/>
      <c r="G193" s="662">
        <f>E193*F193</f>
        <v>0</v>
      </c>
      <c r="H193" s="662">
        <f>IF($S$11="Y",G193*0.15,0)</f>
        <v>0</v>
      </c>
      <c r="I193" s="236"/>
      <c r="J193" s="236"/>
      <c r="K193" s="236"/>
      <c r="L193" s="236"/>
      <c r="M193" s="236"/>
      <c r="N193" s="236"/>
      <c r="O193" s="236"/>
      <c r="P193" s="236"/>
      <c r="Q193" s="236"/>
      <c r="R193" s="236"/>
      <c r="S193" s="236"/>
    </row>
    <row r="194" ht="13.5" customHeight="1">
      <c r="A194" s="236"/>
      <c r="B194" t="s" s="596">
        <v>511</v>
      </c>
      <c r="C194" t="s" s="675">
        <v>2873</v>
      </c>
      <c r="D194" t="s" s="684">
        <f>D185</f>
        <v>2001</v>
      </c>
      <c r="E194" s="677">
        <v>10</v>
      </c>
      <c r="F194" s="236"/>
      <c r="G194" s="662">
        <f>E194*F194</f>
        <v>0</v>
      </c>
      <c r="H194" s="662">
        <f>IF($S$11="Y",G194*0.15,0)</f>
        <v>0</v>
      </c>
      <c r="I194" s="236"/>
      <c r="J194" s="236"/>
      <c r="K194" s="236"/>
      <c r="L194" s="236"/>
      <c r="M194" s="236"/>
      <c r="N194" s="236"/>
      <c r="O194" s="236"/>
      <c r="P194" s="236"/>
      <c r="Q194" s="236"/>
      <c r="R194" s="236"/>
      <c r="S194" s="236"/>
    </row>
    <row r="195" ht="13.5" customHeight="1">
      <c r="A195" s="236"/>
      <c r="B195" t="s" s="596">
        <v>511</v>
      </c>
      <c r="C195" t="s" s="675">
        <v>2873</v>
      </c>
      <c r="D195" t="s" s="686">
        <f>D186</f>
        <v>2003</v>
      </c>
      <c r="E195" s="677">
        <v>9</v>
      </c>
      <c r="F195" s="236"/>
      <c r="G195" s="662">
        <f>E195*F195</f>
        <v>0</v>
      </c>
      <c r="H195" s="662">
        <f>IF($S$11="Y",G195*0.15,0)</f>
        <v>0</v>
      </c>
      <c r="I195" s="236"/>
      <c r="J195" s="236"/>
      <c r="K195" s="236"/>
      <c r="L195" s="236"/>
      <c r="M195" s="236"/>
      <c r="N195" s="236"/>
      <c r="O195" s="236"/>
      <c r="P195" s="236"/>
      <c r="Q195" s="236"/>
      <c r="R195" s="236"/>
      <c r="S195" s="236"/>
    </row>
    <row r="196" ht="13.5" customHeight="1">
      <c r="A196" s="236"/>
      <c r="B196" t="s" s="596">
        <v>511</v>
      </c>
      <c r="C196" t="s" s="675">
        <v>2873</v>
      </c>
      <c r="D196" t="s" s="690">
        <f>D187</f>
        <v>2004</v>
      </c>
      <c r="E196" s="677">
        <v>5</v>
      </c>
      <c r="F196" s="236"/>
      <c r="G196" s="662">
        <f>E196*F196</f>
        <v>0</v>
      </c>
      <c r="H196" s="662">
        <f>IF($S$11="Y",G196*0.15,0)</f>
        <v>0</v>
      </c>
      <c r="I196" s="236"/>
      <c r="J196" s="236"/>
      <c r="K196" s="236"/>
      <c r="L196" s="236"/>
      <c r="M196" s="236"/>
      <c r="N196" s="236"/>
      <c r="O196" s="236"/>
      <c r="P196" s="236"/>
      <c r="Q196" s="236"/>
      <c r="R196" s="236"/>
      <c r="S196" s="236"/>
    </row>
    <row r="197" ht="13.5" customHeight="1">
      <c r="A197" s="236"/>
      <c r="B197" t="s" s="596">
        <v>511</v>
      </c>
      <c r="C197" t="s" s="675">
        <v>2873</v>
      </c>
      <c r="D197" t="s" s="692">
        <f>D188</f>
        <v>2005</v>
      </c>
      <c r="E197" s="677">
        <v>0</v>
      </c>
      <c r="F197" s="236"/>
      <c r="G197" s="662">
        <f>E197*F197</f>
        <v>0</v>
      </c>
      <c r="H197" s="662">
        <f>IF($S$11="Y",G197*0.15,0)</f>
        <v>0</v>
      </c>
      <c r="I197" s="236"/>
      <c r="J197" s="236"/>
      <c r="K197" s="236"/>
      <c r="L197" s="236"/>
      <c r="M197" s="236"/>
      <c r="N197" s="236"/>
      <c r="O197" s="236"/>
      <c r="P197" s="236"/>
      <c r="Q197" s="236"/>
      <c r="R197" s="236"/>
      <c r="S197" s="236"/>
    </row>
    <row r="198" ht="13.5" customHeight="1">
      <c r="A198" s="236"/>
      <c r="B198" t="s" s="596">
        <v>511</v>
      </c>
      <c r="C198" t="s" s="675">
        <v>2873</v>
      </c>
      <c r="D198" t="s" s="180">
        <f>D189</f>
        <v>2006</v>
      </c>
      <c r="E198" s="677">
        <v>7</v>
      </c>
      <c r="F198" s="236"/>
      <c r="G198" s="662">
        <f>E198*F198</f>
        <v>0</v>
      </c>
      <c r="H198" s="662">
        <f>IF($S$11="Y",G198*0.15,0)</f>
        <v>0</v>
      </c>
      <c r="I198" s="236"/>
      <c r="J198" s="236"/>
      <c r="K198" s="236"/>
      <c r="L198" s="236"/>
      <c r="M198" s="236"/>
      <c r="N198" s="236"/>
      <c r="O198" s="236"/>
      <c r="P198" s="236"/>
      <c r="Q198" s="236"/>
      <c r="R198" s="236"/>
      <c r="S198" s="236"/>
    </row>
    <row r="199" ht="13.5" customHeight="1">
      <c r="A199" s="236"/>
      <c r="B199" t="s" s="596">
        <v>511</v>
      </c>
      <c r="C199" t="s" s="675">
        <v>2873</v>
      </c>
      <c r="D199" t="s" s="695">
        <f>D190</f>
        <v>2007</v>
      </c>
      <c r="E199" s="677">
        <v>0</v>
      </c>
      <c r="F199" s="236"/>
      <c r="G199" s="662">
        <f>E199*F199</f>
        <v>0</v>
      </c>
      <c r="H199" s="662">
        <f>IF($S$11="Y",G199*0.15,0)</f>
        <v>0</v>
      </c>
      <c r="I199" s="236"/>
      <c r="J199" s="236"/>
      <c r="K199" s="236"/>
      <c r="L199" s="236"/>
      <c r="M199" s="236"/>
      <c r="N199" s="236"/>
      <c r="O199" s="236"/>
      <c r="P199" s="236"/>
      <c r="Q199" s="236"/>
      <c r="R199" s="236"/>
      <c r="S199" s="236"/>
    </row>
    <row r="200" ht="13.5" customHeight="1">
      <c r="A200" s="236"/>
      <c r="B200" t="s" s="596">
        <v>378</v>
      </c>
      <c r="C200" t="s" s="675">
        <v>2874</v>
      </c>
      <c r="D200" t="s" s="676">
        <f>D191</f>
        <v>1996</v>
      </c>
      <c r="E200" s="677">
        <v>2</v>
      </c>
      <c r="F200" s="236"/>
      <c r="G200" s="662">
        <f>E200*F200</f>
        <v>0</v>
      </c>
      <c r="H200" s="662">
        <f>IF($S$11="Y",G200*0.15,0)</f>
        <v>0</v>
      </c>
      <c r="I200" s="236"/>
      <c r="J200" s="236"/>
      <c r="K200" s="236"/>
      <c r="L200" s="236"/>
      <c r="M200" s="236"/>
      <c r="N200" s="236"/>
      <c r="O200" s="236"/>
      <c r="P200" s="236"/>
      <c r="Q200" s="236"/>
      <c r="R200" s="236"/>
      <c r="S200" s="236"/>
    </row>
    <row r="201" ht="13.5" customHeight="1">
      <c r="A201" s="236"/>
      <c r="B201" t="s" s="596">
        <v>378</v>
      </c>
      <c r="C201" t="s" s="675">
        <v>2874</v>
      </c>
      <c r="D201" t="s" s="91">
        <f>D192</f>
        <v>1998</v>
      </c>
      <c r="E201" s="677">
        <v>0</v>
      </c>
      <c r="F201" s="236"/>
      <c r="G201" s="662">
        <f>E201*F201</f>
        <v>0</v>
      </c>
      <c r="H201" s="662">
        <f>IF($S$11="Y",G201*0.15,0)</f>
        <v>0</v>
      </c>
      <c r="I201" s="236"/>
      <c r="J201" s="236"/>
      <c r="K201" s="236"/>
      <c r="L201" s="236"/>
      <c r="M201" s="236"/>
      <c r="N201" s="236"/>
      <c r="O201" s="236"/>
      <c r="P201" s="236"/>
      <c r="Q201" s="236"/>
      <c r="R201" s="236"/>
      <c r="S201" s="236"/>
    </row>
    <row r="202" ht="13.5" customHeight="1">
      <c r="A202" s="236"/>
      <c r="B202" t="s" s="596">
        <v>378</v>
      </c>
      <c r="C202" t="s" s="675">
        <v>2874</v>
      </c>
      <c r="D202" t="s" s="205">
        <f>D193</f>
        <v>2000</v>
      </c>
      <c r="E202" s="677">
        <v>5</v>
      </c>
      <c r="F202" s="236"/>
      <c r="G202" s="662">
        <f>E202*F202</f>
        <v>0</v>
      </c>
      <c r="H202" s="662">
        <f>IF($S$11="Y",G202*0.15,0)</f>
        <v>0</v>
      </c>
      <c r="I202" s="236"/>
      <c r="J202" s="236"/>
      <c r="K202" s="236"/>
      <c r="L202" s="236"/>
      <c r="M202" s="236"/>
      <c r="N202" s="236"/>
      <c r="O202" s="236"/>
      <c r="P202" s="236"/>
      <c r="Q202" s="236"/>
      <c r="R202" s="236"/>
      <c r="S202" s="236"/>
    </row>
    <row r="203" ht="13.5" customHeight="1">
      <c r="A203" s="236"/>
      <c r="B203" t="s" s="596">
        <v>378</v>
      </c>
      <c r="C203" t="s" s="675">
        <v>2874</v>
      </c>
      <c r="D203" t="s" s="684">
        <f>D194</f>
        <v>2001</v>
      </c>
      <c r="E203" s="677">
        <v>8</v>
      </c>
      <c r="F203" s="236"/>
      <c r="G203" s="662">
        <f>E203*F203</f>
        <v>0</v>
      </c>
      <c r="H203" s="662">
        <f>IF($S$11="Y",G203*0.15,0)</f>
        <v>0</v>
      </c>
      <c r="I203" s="236"/>
      <c r="J203" s="236"/>
      <c r="K203" s="236"/>
      <c r="L203" s="236"/>
      <c r="M203" s="236"/>
      <c r="N203" s="236"/>
      <c r="O203" s="236"/>
      <c r="P203" s="236"/>
      <c r="Q203" s="236"/>
      <c r="R203" s="236"/>
      <c r="S203" s="236"/>
    </row>
    <row r="204" ht="13.5" customHeight="1">
      <c r="A204" s="236"/>
      <c r="B204" t="s" s="596">
        <v>378</v>
      </c>
      <c r="C204" t="s" s="675">
        <v>2874</v>
      </c>
      <c r="D204" t="s" s="686">
        <f>D195</f>
        <v>2003</v>
      </c>
      <c r="E204" s="677">
        <v>6</v>
      </c>
      <c r="F204" s="236"/>
      <c r="G204" s="662">
        <f>E204*F204</f>
        <v>0</v>
      </c>
      <c r="H204" s="662">
        <f>IF($S$11="Y",G204*0.15,0)</f>
        <v>0</v>
      </c>
      <c r="I204" s="236"/>
      <c r="J204" s="236"/>
      <c r="K204" s="236"/>
      <c r="L204" s="236"/>
      <c r="M204" s="236"/>
      <c r="N204" s="236"/>
      <c r="O204" s="236"/>
      <c r="P204" s="236"/>
      <c r="Q204" s="236"/>
      <c r="R204" s="236"/>
      <c r="S204" s="236"/>
    </row>
    <row r="205" ht="13.5" customHeight="1">
      <c r="A205" s="236"/>
      <c r="B205" t="s" s="596">
        <v>378</v>
      </c>
      <c r="C205" t="s" s="675">
        <v>2874</v>
      </c>
      <c r="D205" t="s" s="690">
        <f>D196</f>
        <v>2004</v>
      </c>
      <c r="E205" s="677">
        <v>0</v>
      </c>
      <c r="F205" s="236"/>
      <c r="G205" s="662">
        <f>E205*F205</f>
        <v>0</v>
      </c>
      <c r="H205" s="662">
        <f>IF($S$11="Y",G205*0.15,0)</f>
        <v>0</v>
      </c>
      <c r="I205" s="236"/>
      <c r="J205" s="236"/>
      <c r="K205" s="236"/>
      <c r="L205" s="236"/>
      <c r="M205" s="236"/>
      <c r="N205" s="236"/>
      <c r="O205" s="236"/>
      <c r="P205" s="236"/>
      <c r="Q205" s="236"/>
      <c r="R205" s="236"/>
      <c r="S205" s="236"/>
    </row>
    <row r="206" ht="13.5" customHeight="1">
      <c r="A206" s="236"/>
      <c r="B206" t="s" s="596">
        <v>378</v>
      </c>
      <c r="C206" t="s" s="675">
        <v>2874</v>
      </c>
      <c r="D206" t="s" s="692">
        <f>D197</f>
        <v>2005</v>
      </c>
      <c r="E206" s="677">
        <v>5</v>
      </c>
      <c r="F206" s="236"/>
      <c r="G206" s="662">
        <f>E206*F206</f>
        <v>0</v>
      </c>
      <c r="H206" s="662">
        <f>IF($S$11="Y",G206*0.15,0)</f>
        <v>0</v>
      </c>
      <c r="I206" s="236"/>
      <c r="J206" s="236"/>
      <c r="K206" s="236"/>
      <c r="L206" s="236"/>
      <c r="M206" s="236"/>
      <c r="N206" s="236"/>
      <c r="O206" s="236"/>
      <c r="P206" s="236"/>
      <c r="Q206" s="236"/>
      <c r="R206" s="236"/>
      <c r="S206" s="236"/>
    </row>
    <row r="207" ht="13.5" customHeight="1">
      <c r="A207" s="236"/>
      <c r="B207" t="s" s="596">
        <v>378</v>
      </c>
      <c r="C207" t="s" s="675">
        <v>2874</v>
      </c>
      <c r="D207" t="s" s="180">
        <f>D198</f>
        <v>2006</v>
      </c>
      <c r="E207" s="677">
        <v>13</v>
      </c>
      <c r="F207" s="236"/>
      <c r="G207" s="662">
        <f>E207*F207</f>
        <v>0</v>
      </c>
      <c r="H207" s="662">
        <f>IF($S$11="Y",G207*0.15,0)</f>
        <v>0</v>
      </c>
      <c r="I207" s="236"/>
      <c r="J207" s="236"/>
      <c r="K207" s="236"/>
      <c r="L207" s="236"/>
      <c r="M207" s="236"/>
      <c r="N207" s="236"/>
      <c r="O207" s="236"/>
      <c r="P207" s="236"/>
      <c r="Q207" s="236"/>
      <c r="R207" s="236"/>
      <c r="S207" s="236"/>
    </row>
    <row r="208" ht="13.5" customHeight="1">
      <c r="A208" s="236"/>
      <c r="B208" t="s" s="596">
        <v>378</v>
      </c>
      <c r="C208" t="s" s="675">
        <v>2874</v>
      </c>
      <c r="D208" t="s" s="695">
        <f>D199</f>
        <v>2007</v>
      </c>
      <c r="E208" s="677">
        <v>0</v>
      </c>
      <c r="F208" s="236"/>
      <c r="G208" s="662">
        <f>E208*F208</f>
        <v>0</v>
      </c>
      <c r="H208" s="662">
        <f>IF($S$11="Y",G208*0.15,0)</f>
        <v>0</v>
      </c>
      <c r="I208" s="236"/>
      <c r="J208" s="236"/>
      <c r="K208" s="236"/>
      <c r="L208" s="236"/>
      <c r="M208" s="236"/>
      <c r="N208" s="236"/>
      <c r="O208" s="236"/>
      <c r="P208" s="236"/>
      <c r="Q208" s="236"/>
      <c r="R208" s="236"/>
      <c r="S208" s="236"/>
    </row>
    <row r="209" ht="13.5" customHeight="1">
      <c r="A209" s="236"/>
      <c r="B209" t="s" s="596">
        <v>456</v>
      </c>
      <c r="C209" t="s" s="675">
        <v>2875</v>
      </c>
      <c r="D209" t="s" s="676">
        <f>D200</f>
        <v>1996</v>
      </c>
      <c r="E209" s="677">
        <v>3</v>
      </c>
      <c r="F209" s="236"/>
      <c r="G209" s="662">
        <f>E209*F209</f>
        <v>0</v>
      </c>
      <c r="H209" s="662">
        <f>IF($S$11="Y",G209*0.15,0)</f>
        <v>0</v>
      </c>
      <c r="I209" s="236"/>
      <c r="J209" s="236"/>
      <c r="K209" s="236"/>
      <c r="L209" s="236"/>
      <c r="M209" s="236"/>
      <c r="N209" s="236"/>
      <c r="O209" s="236"/>
      <c r="P209" s="236"/>
      <c r="Q209" s="236"/>
      <c r="R209" s="236"/>
      <c r="S209" s="236"/>
    </row>
    <row r="210" ht="13.5" customHeight="1">
      <c r="A210" s="236"/>
      <c r="B210" t="s" s="596">
        <v>456</v>
      </c>
      <c r="C210" t="s" s="675">
        <v>2875</v>
      </c>
      <c r="D210" t="s" s="91">
        <f>D201</f>
        <v>1998</v>
      </c>
      <c r="E210" s="677">
        <v>0</v>
      </c>
      <c r="F210" s="236"/>
      <c r="G210" s="662">
        <f>E210*F210</f>
        <v>0</v>
      </c>
      <c r="H210" s="662">
        <f>IF($S$11="Y",G210*0.15,0)</f>
        <v>0</v>
      </c>
      <c r="I210" s="236"/>
      <c r="J210" s="236"/>
      <c r="K210" s="236"/>
      <c r="L210" s="236"/>
      <c r="M210" s="236"/>
      <c r="N210" s="236"/>
      <c r="O210" s="236"/>
      <c r="P210" s="236"/>
      <c r="Q210" s="236"/>
      <c r="R210" s="236"/>
      <c r="S210" s="236"/>
    </row>
    <row r="211" ht="13.5" customHeight="1">
      <c r="A211" s="236"/>
      <c r="B211" t="s" s="596">
        <v>456</v>
      </c>
      <c r="C211" t="s" s="675">
        <v>2875</v>
      </c>
      <c r="D211" t="s" s="205">
        <f>D202</f>
        <v>2000</v>
      </c>
      <c r="E211" s="677">
        <v>3</v>
      </c>
      <c r="F211" s="236"/>
      <c r="G211" s="662">
        <f>E211*F211</f>
        <v>0</v>
      </c>
      <c r="H211" s="662">
        <f>IF($S$11="Y",G211*0.15,0)</f>
        <v>0</v>
      </c>
      <c r="I211" s="236"/>
      <c r="J211" s="236"/>
      <c r="K211" s="236"/>
      <c r="L211" s="236"/>
      <c r="M211" s="236"/>
      <c r="N211" s="236"/>
      <c r="O211" s="236"/>
      <c r="P211" s="236"/>
      <c r="Q211" s="236"/>
      <c r="R211" s="236"/>
      <c r="S211" s="236"/>
    </row>
    <row r="212" ht="13.5" customHeight="1">
      <c r="A212" s="236"/>
      <c r="B212" t="s" s="596">
        <v>456</v>
      </c>
      <c r="C212" t="s" s="675">
        <v>2875</v>
      </c>
      <c r="D212" t="s" s="684">
        <f>D203</f>
        <v>2001</v>
      </c>
      <c r="E212" s="677">
        <v>5</v>
      </c>
      <c r="F212" s="236"/>
      <c r="G212" s="662">
        <f>E212*F212</f>
        <v>0</v>
      </c>
      <c r="H212" s="662">
        <f>IF($S$11="Y",G212*0.15,0)</f>
        <v>0</v>
      </c>
      <c r="I212" s="236"/>
      <c r="J212" s="236"/>
      <c r="K212" s="236"/>
      <c r="L212" s="236"/>
      <c r="M212" s="236"/>
      <c r="N212" s="236"/>
      <c r="O212" s="236"/>
      <c r="P212" s="236"/>
      <c r="Q212" s="236"/>
      <c r="R212" s="236"/>
      <c r="S212" s="236"/>
    </row>
    <row r="213" ht="13.5" customHeight="1">
      <c r="A213" s="236"/>
      <c r="B213" t="s" s="596">
        <v>456</v>
      </c>
      <c r="C213" t="s" s="675">
        <v>2875</v>
      </c>
      <c r="D213" t="s" s="686">
        <f>D204</f>
        <v>2003</v>
      </c>
      <c r="E213" s="677">
        <v>10</v>
      </c>
      <c r="F213" s="236"/>
      <c r="G213" s="662">
        <f>E213*F213</f>
        <v>0</v>
      </c>
      <c r="H213" s="662">
        <f>IF($S$11="Y",G213*0.15,0)</f>
        <v>0</v>
      </c>
      <c r="I213" s="236"/>
      <c r="J213" s="236"/>
      <c r="K213" s="236"/>
      <c r="L213" s="236"/>
      <c r="M213" s="236"/>
      <c r="N213" s="236"/>
      <c r="O213" s="236"/>
      <c r="P213" s="236"/>
      <c r="Q213" s="236"/>
      <c r="R213" s="236"/>
      <c r="S213" s="236"/>
    </row>
    <row r="214" ht="13.5" customHeight="1">
      <c r="A214" s="236"/>
      <c r="B214" t="s" s="596">
        <v>456</v>
      </c>
      <c r="C214" t="s" s="675">
        <v>2875</v>
      </c>
      <c r="D214" t="s" s="690">
        <f>D205</f>
        <v>2004</v>
      </c>
      <c r="E214" s="677">
        <v>5</v>
      </c>
      <c r="F214" s="236"/>
      <c r="G214" s="662">
        <f>E214*F214</f>
        <v>0</v>
      </c>
      <c r="H214" s="662">
        <f>IF($S$11="Y",G214*0.15,0)</f>
        <v>0</v>
      </c>
      <c r="I214" s="236"/>
      <c r="J214" s="236"/>
      <c r="K214" s="236"/>
      <c r="L214" s="236"/>
      <c r="M214" s="236"/>
      <c r="N214" s="236"/>
      <c r="O214" s="236"/>
      <c r="P214" s="236"/>
      <c r="Q214" s="236"/>
      <c r="R214" s="236"/>
      <c r="S214" s="236"/>
    </row>
    <row r="215" ht="13.5" customHeight="1">
      <c r="A215" s="236"/>
      <c r="B215" t="s" s="596">
        <v>456</v>
      </c>
      <c r="C215" t="s" s="675">
        <v>2875</v>
      </c>
      <c r="D215" t="s" s="692">
        <f>D206</f>
        <v>2005</v>
      </c>
      <c r="E215" s="677">
        <v>0</v>
      </c>
      <c r="F215" s="236"/>
      <c r="G215" s="662">
        <f>E215*F215</f>
        <v>0</v>
      </c>
      <c r="H215" s="662">
        <f>IF($S$11="Y",G215*0.15,0)</f>
        <v>0</v>
      </c>
      <c r="I215" s="236"/>
      <c r="J215" s="236"/>
      <c r="K215" s="236"/>
      <c r="L215" s="236"/>
      <c r="M215" s="236"/>
      <c r="N215" s="236"/>
      <c r="O215" s="236"/>
      <c r="P215" s="236"/>
      <c r="Q215" s="236"/>
      <c r="R215" s="236"/>
      <c r="S215" s="236"/>
    </row>
    <row r="216" ht="13.5" customHeight="1">
      <c r="A216" s="236"/>
      <c r="B216" t="s" s="596">
        <v>456</v>
      </c>
      <c r="C216" t="s" s="675">
        <v>2875</v>
      </c>
      <c r="D216" t="s" s="180">
        <f>D207</f>
        <v>2006</v>
      </c>
      <c r="E216" s="677">
        <v>13</v>
      </c>
      <c r="F216" s="236"/>
      <c r="G216" s="662">
        <f>E216*F216</f>
        <v>0</v>
      </c>
      <c r="H216" s="662">
        <f>IF($S$11="Y",G216*0.15,0)</f>
        <v>0</v>
      </c>
      <c r="I216" s="236"/>
      <c r="J216" s="236"/>
      <c r="K216" s="236"/>
      <c r="L216" s="236"/>
      <c r="M216" s="236"/>
      <c r="N216" s="236"/>
      <c r="O216" s="236"/>
      <c r="P216" s="236"/>
      <c r="Q216" s="236"/>
      <c r="R216" s="236"/>
      <c r="S216" s="236"/>
    </row>
    <row r="217" ht="13.5" customHeight="1">
      <c r="A217" s="236"/>
      <c r="B217" t="s" s="596">
        <v>456</v>
      </c>
      <c r="C217" t="s" s="675">
        <v>2875</v>
      </c>
      <c r="D217" t="s" s="695">
        <f>D208</f>
        <v>2007</v>
      </c>
      <c r="E217" s="677">
        <v>0</v>
      </c>
      <c r="F217" s="236"/>
      <c r="G217" s="662">
        <f>E217*F217</f>
        <v>0</v>
      </c>
      <c r="H217" s="662">
        <f>IF($S$11="Y",G217*0.15,0)</f>
        <v>0</v>
      </c>
      <c r="I217" s="236"/>
      <c r="J217" s="236"/>
      <c r="K217" s="236"/>
      <c r="L217" s="236"/>
      <c r="M217" s="236"/>
      <c r="N217" s="236"/>
      <c r="O217" s="236"/>
      <c r="P217" s="236"/>
      <c r="Q217" s="236"/>
      <c r="R217" s="236"/>
      <c r="S217" s="236"/>
    </row>
    <row r="218" ht="13.5" customHeight="1">
      <c r="A218" s="236"/>
      <c r="B218" t="s" s="596">
        <v>489</v>
      </c>
      <c r="C218" t="s" s="675">
        <v>2876</v>
      </c>
      <c r="D218" t="s" s="676">
        <f>D209</f>
        <v>1996</v>
      </c>
      <c r="E218" s="677">
        <v>3</v>
      </c>
      <c r="F218" s="236"/>
      <c r="G218" s="662">
        <f>E218*F218</f>
        <v>0</v>
      </c>
      <c r="H218" s="662">
        <f>IF($S$11="Y",G218*0.15,0)</f>
        <v>0</v>
      </c>
      <c r="I218" s="236"/>
      <c r="J218" s="236"/>
      <c r="K218" s="236"/>
      <c r="L218" s="236"/>
      <c r="M218" s="236"/>
      <c r="N218" s="236"/>
      <c r="O218" s="236"/>
      <c r="P218" s="236"/>
      <c r="Q218" s="236"/>
      <c r="R218" s="236"/>
      <c r="S218" s="236"/>
    </row>
    <row r="219" ht="13.5" customHeight="1">
      <c r="A219" s="236"/>
      <c r="B219" t="s" s="596">
        <v>489</v>
      </c>
      <c r="C219" t="s" s="675">
        <v>2876</v>
      </c>
      <c r="D219" t="s" s="91">
        <f>D210</f>
        <v>1998</v>
      </c>
      <c r="E219" s="677">
        <v>0</v>
      </c>
      <c r="F219" s="236"/>
      <c r="G219" s="662">
        <f>E219*F219</f>
        <v>0</v>
      </c>
      <c r="H219" s="662">
        <f>IF($S$11="Y",G219*0.15,0)</f>
        <v>0</v>
      </c>
      <c r="I219" s="236"/>
      <c r="J219" s="236"/>
      <c r="K219" s="236"/>
      <c r="L219" s="236"/>
      <c r="M219" s="236"/>
      <c r="N219" s="236"/>
      <c r="O219" s="236"/>
      <c r="P219" s="236"/>
      <c r="Q219" s="236"/>
      <c r="R219" s="236"/>
      <c r="S219" s="236"/>
    </row>
    <row r="220" ht="13.5" customHeight="1">
      <c r="A220" s="236"/>
      <c r="B220" t="s" s="596">
        <v>489</v>
      </c>
      <c r="C220" t="s" s="675">
        <v>2876</v>
      </c>
      <c r="D220" t="s" s="205">
        <f>D211</f>
        <v>2000</v>
      </c>
      <c r="E220" s="677">
        <v>3</v>
      </c>
      <c r="F220" s="236"/>
      <c r="G220" s="662">
        <f>E220*F220</f>
        <v>0</v>
      </c>
      <c r="H220" s="662">
        <f>IF($S$11="Y",G220*0.15,0)</f>
        <v>0</v>
      </c>
      <c r="I220" s="236"/>
      <c r="J220" s="236"/>
      <c r="K220" s="236"/>
      <c r="L220" s="236"/>
      <c r="M220" s="236"/>
      <c r="N220" s="236"/>
      <c r="O220" s="236"/>
      <c r="P220" s="236"/>
      <c r="Q220" s="236"/>
      <c r="R220" s="236"/>
      <c r="S220" s="236"/>
    </row>
    <row r="221" ht="13.5" customHeight="1">
      <c r="A221" s="236"/>
      <c r="B221" t="s" s="596">
        <v>489</v>
      </c>
      <c r="C221" t="s" s="675">
        <v>2876</v>
      </c>
      <c r="D221" t="s" s="684">
        <f>D212</f>
        <v>2001</v>
      </c>
      <c r="E221" s="677">
        <v>5</v>
      </c>
      <c r="F221" s="236"/>
      <c r="G221" s="662">
        <f>E221*F221</f>
        <v>0</v>
      </c>
      <c r="H221" s="662">
        <f>IF($S$11="Y",G221*0.15,0)</f>
        <v>0</v>
      </c>
      <c r="I221" s="236"/>
      <c r="J221" s="236"/>
      <c r="K221" s="236"/>
      <c r="L221" s="236"/>
      <c r="M221" s="236"/>
      <c r="N221" s="236"/>
      <c r="O221" s="236"/>
      <c r="P221" s="236"/>
      <c r="Q221" s="236"/>
      <c r="R221" s="236"/>
      <c r="S221" s="236"/>
    </row>
    <row r="222" ht="13.5" customHeight="1">
      <c r="A222" s="236"/>
      <c r="B222" t="s" s="596">
        <v>489</v>
      </c>
      <c r="C222" t="s" s="675">
        <v>2876</v>
      </c>
      <c r="D222" t="s" s="686">
        <f>D213</f>
        <v>2003</v>
      </c>
      <c r="E222" s="677">
        <v>5</v>
      </c>
      <c r="F222" s="236"/>
      <c r="G222" s="662">
        <f>E222*F222</f>
        <v>0</v>
      </c>
      <c r="H222" s="662">
        <f>IF($S$11="Y",G222*0.15,0)</f>
        <v>0</v>
      </c>
      <c r="I222" s="236"/>
      <c r="J222" s="236"/>
      <c r="K222" s="236"/>
      <c r="L222" s="236"/>
      <c r="M222" s="236"/>
      <c r="N222" s="236"/>
      <c r="O222" s="236"/>
      <c r="P222" s="236"/>
      <c r="Q222" s="236"/>
      <c r="R222" s="236"/>
      <c r="S222" s="236"/>
    </row>
    <row r="223" ht="13.5" customHeight="1">
      <c r="A223" s="236"/>
      <c r="B223" t="s" s="596">
        <v>489</v>
      </c>
      <c r="C223" t="s" s="675">
        <v>2876</v>
      </c>
      <c r="D223" t="s" s="690">
        <f>D214</f>
        <v>2004</v>
      </c>
      <c r="E223" s="677">
        <v>4</v>
      </c>
      <c r="F223" s="236"/>
      <c r="G223" s="662">
        <f>E223*F223</f>
        <v>0</v>
      </c>
      <c r="H223" s="662">
        <f>IF($S$11="Y",G223*0.15,0)</f>
        <v>0</v>
      </c>
      <c r="I223" s="236"/>
      <c r="J223" s="236"/>
      <c r="K223" s="236"/>
      <c r="L223" s="236"/>
      <c r="M223" s="236"/>
      <c r="N223" s="236"/>
      <c r="O223" s="236"/>
      <c r="P223" s="236"/>
      <c r="Q223" s="236"/>
      <c r="R223" s="236"/>
      <c r="S223" s="236"/>
    </row>
    <row r="224" ht="13.5" customHeight="1">
      <c r="A224" s="236"/>
      <c r="B224" t="s" s="596">
        <v>489</v>
      </c>
      <c r="C224" t="s" s="675">
        <v>2876</v>
      </c>
      <c r="D224" t="s" s="692">
        <f>D215</f>
        <v>2005</v>
      </c>
      <c r="E224" s="677">
        <v>5</v>
      </c>
      <c r="F224" s="236"/>
      <c r="G224" s="662">
        <f>E224*F224</f>
        <v>0</v>
      </c>
      <c r="H224" s="662">
        <f>IF($S$11="Y",G224*0.15,0)</f>
        <v>0</v>
      </c>
      <c r="I224" s="236"/>
      <c r="J224" s="236"/>
      <c r="K224" s="236"/>
      <c r="L224" s="236"/>
      <c r="M224" s="236"/>
      <c r="N224" s="236"/>
      <c r="O224" s="236"/>
      <c r="P224" s="236"/>
      <c r="Q224" s="236"/>
      <c r="R224" s="236"/>
      <c r="S224" s="236"/>
    </row>
    <row r="225" ht="13.5" customHeight="1">
      <c r="A225" s="236"/>
      <c r="B225" t="s" s="596">
        <v>489</v>
      </c>
      <c r="C225" t="s" s="675">
        <v>2876</v>
      </c>
      <c r="D225" t="s" s="180">
        <f>D216</f>
        <v>2006</v>
      </c>
      <c r="E225" s="677">
        <v>11</v>
      </c>
      <c r="F225" s="236"/>
      <c r="G225" s="662">
        <f>E225*F225</f>
        <v>0</v>
      </c>
      <c r="H225" s="662">
        <f>IF($S$11="Y",G225*0.15,0)</f>
        <v>0</v>
      </c>
      <c r="I225" s="236"/>
      <c r="J225" s="236"/>
      <c r="K225" s="236"/>
      <c r="L225" s="236"/>
      <c r="M225" s="236"/>
      <c r="N225" s="236"/>
      <c r="O225" s="236"/>
      <c r="P225" s="236"/>
      <c r="Q225" s="236"/>
      <c r="R225" s="236"/>
      <c r="S225" s="236"/>
    </row>
    <row r="226" ht="13.5" customHeight="1">
      <c r="A226" s="236"/>
      <c r="B226" t="s" s="596">
        <v>489</v>
      </c>
      <c r="C226" t="s" s="675">
        <v>2876</v>
      </c>
      <c r="D226" t="s" s="695">
        <f>D217</f>
        <v>2007</v>
      </c>
      <c r="E226" s="677">
        <v>0</v>
      </c>
      <c r="F226" s="236"/>
      <c r="G226" s="662">
        <f>E226*F226</f>
        <v>0</v>
      </c>
      <c r="H226" s="662">
        <f>IF($S$11="Y",G226*0.15,0)</f>
        <v>0</v>
      </c>
      <c r="I226" s="236"/>
      <c r="J226" s="236"/>
      <c r="K226" s="236"/>
      <c r="L226" s="236"/>
      <c r="M226" s="236"/>
      <c r="N226" s="236"/>
      <c r="O226" s="236"/>
      <c r="P226" s="236"/>
      <c r="Q226" s="236"/>
      <c r="R226" s="236"/>
      <c r="S226" s="236"/>
    </row>
    <row r="227" ht="13.5" customHeight="1">
      <c r="A227" s="236"/>
      <c r="B227" t="s" s="596">
        <v>476</v>
      </c>
      <c r="C227" t="s" s="675">
        <v>2877</v>
      </c>
      <c r="D227" t="s" s="676">
        <f>D218</f>
        <v>1996</v>
      </c>
      <c r="E227" s="677">
        <v>4</v>
      </c>
      <c r="F227" s="236"/>
      <c r="G227" s="662">
        <f>E227*F227</f>
        <v>0</v>
      </c>
      <c r="H227" s="662">
        <f>IF($S$11="Y",G227*0.15,0)</f>
        <v>0</v>
      </c>
      <c r="I227" s="236"/>
      <c r="J227" s="236"/>
      <c r="K227" s="236"/>
      <c r="L227" s="236"/>
      <c r="M227" s="236"/>
      <c r="N227" s="236"/>
      <c r="O227" s="236"/>
      <c r="P227" s="236"/>
      <c r="Q227" s="236"/>
      <c r="R227" s="236"/>
      <c r="S227" s="236"/>
    </row>
    <row r="228" ht="13.5" customHeight="1">
      <c r="A228" s="236"/>
      <c r="B228" t="s" s="596">
        <v>476</v>
      </c>
      <c r="C228" t="s" s="675">
        <v>2877</v>
      </c>
      <c r="D228" t="s" s="91">
        <f>D219</f>
        <v>1998</v>
      </c>
      <c r="E228" s="677">
        <v>0</v>
      </c>
      <c r="F228" s="236"/>
      <c r="G228" s="662">
        <f>E228*F228</f>
        <v>0</v>
      </c>
      <c r="H228" s="662">
        <f>IF($S$11="Y",G228*0.15,0)</f>
        <v>0</v>
      </c>
      <c r="I228" s="236"/>
      <c r="J228" s="236"/>
      <c r="K228" s="236"/>
      <c r="L228" s="236"/>
      <c r="M228" s="236"/>
      <c r="N228" s="236"/>
      <c r="O228" s="236"/>
      <c r="P228" s="236"/>
      <c r="Q228" s="236"/>
      <c r="R228" s="236"/>
      <c r="S228" s="236"/>
    </row>
    <row r="229" ht="13.5" customHeight="1">
      <c r="A229" s="236"/>
      <c r="B229" t="s" s="596">
        <v>476</v>
      </c>
      <c r="C229" t="s" s="675">
        <v>2877</v>
      </c>
      <c r="D229" t="s" s="205">
        <f>D220</f>
        <v>2000</v>
      </c>
      <c r="E229" s="677">
        <v>5</v>
      </c>
      <c r="F229" s="236"/>
      <c r="G229" s="662">
        <f>E229*F229</f>
        <v>0</v>
      </c>
      <c r="H229" s="662">
        <f>IF($S$11="Y",G229*0.15,0)</f>
        <v>0</v>
      </c>
      <c r="I229" s="236"/>
      <c r="J229" s="236"/>
      <c r="K229" s="236"/>
      <c r="L229" s="236"/>
      <c r="M229" s="236"/>
      <c r="N229" s="236"/>
      <c r="O229" s="236"/>
      <c r="P229" s="236"/>
      <c r="Q229" s="236"/>
      <c r="R229" s="236"/>
      <c r="S229" s="236"/>
    </row>
    <row r="230" ht="13.5" customHeight="1">
      <c r="A230" s="236"/>
      <c r="B230" t="s" s="596">
        <v>476</v>
      </c>
      <c r="C230" t="s" s="675">
        <v>2877</v>
      </c>
      <c r="D230" t="s" s="684">
        <f>D221</f>
        <v>2001</v>
      </c>
      <c r="E230" s="677">
        <v>5</v>
      </c>
      <c r="F230" s="236"/>
      <c r="G230" s="662">
        <f>E230*F230</f>
        <v>0</v>
      </c>
      <c r="H230" s="662">
        <f>IF($S$11="Y",G230*0.15,0)</f>
        <v>0</v>
      </c>
      <c r="I230" s="236"/>
      <c r="J230" s="236"/>
      <c r="K230" s="236"/>
      <c r="L230" s="236"/>
      <c r="M230" s="236"/>
      <c r="N230" s="236"/>
      <c r="O230" s="236"/>
      <c r="P230" s="236"/>
      <c r="Q230" s="236"/>
      <c r="R230" s="236"/>
      <c r="S230" s="236"/>
    </row>
    <row r="231" ht="13.5" customHeight="1">
      <c r="A231" s="236"/>
      <c r="B231" t="s" s="596">
        <v>476</v>
      </c>
      <c r="C231" t="s" s="675">
        <v>2877</v>
      </c>
      <c r="D231" t="s" s="686">
        <f>D222</f>
        <v>2003</v>
      </c>
      <c r="E231" s="677">
        <v>5</v>
      </c>
      <c r="F231" s="236"/>
      <c r="G231" s="662">
        <f>E231*F231</f>
        <v>0</v>
      </c>
      <c r="H231" s="662">
        <f>IF($S$11="Y",G231*0.15,0)</f>
        <v>0</v>
      </c>
      <c r="I231" s="236"/>
      <c r="J231" s="236"/>
      <c r="K231" s="236"/>
      <c r="L231" s="236"/>
      <c r="M231" s="236"/>
      <c r="N231" s="236"/>
      <c r="O231" s="236"/>
      <c r="P231" s="236"/>
      <c r="Q231" s="236"/>
      <c r="R231" s="236"/>
      <c r="S231" s="236"/>
    </row>
    <row r="232" ht="13.5" customHeight="1">
      <c r="A232" s="236"/>
      <c r="B232" t="s" s="596">
        <v>476</v>
      </c>
      <c r="C232" t="s" s="675">
        <v>2877</v>
      </c>
      <c r="D232" t="s" s="690">
        <f>D223</f>
        <v>2004</v>
      </c>
      <c r="E232" s="677">
        <v>3</v>
      </c>
      <c r="F232" s="236"/>
      <c r="G232" s="662">
        <f>E232*F232</f>
        <v>0</v>
      </c>
      <c r="H232" s="662">
        <f>IF($S$11="Y",G232*0.15,0)</f>
        <v>0</v>
      </c>
      <c r="I232" s="236"/>
      <c r="J232" s="236"/>
      <c r="K232" s="236"/>
      <c r="L232" s="236"/>
      <c r="M232" s="236"/>
      <c r="N232" s="236"/>
      <c r="O232" s="236"/>
      <c r="P232" s="236"/>
      <c r="Q232" s="236"/>
      <c r="R232" s="236"/>
      <c r="S232" s="236"/>
    </row>
    <row r="233" ht="13.5" customHeight="1">
      <c r="A233" s="236"/>
      <c r="B233" t="s" s="596">
        <v>476</v>
      </c>
      <c r="C233" t="s" s="675">
        <v>2877</v>
      </c>
      <c r="D233" t="s" s="692">
        <f>D224</f>
        <v>2005</v>
      </c>
      <c r="E233" s="677">
        <v>5</v>
      </c>
      <c r="F233" s="236"/>
      <c r="G233" s="662">
        <f>E233*F233</f>
        <v>0</v>
      </c>
      <c r="H233" s="662">
        <f>IF($S$11="Y",G233*0.15,0)</f>
        <v>0</v>
      </c>
      <c r="I233" s="236"/>
      <c r="J233" s="236"/>
      <c r="K233" s="236"/>
      <c r="L233" s="236"/>
      <c r="M233" s="236"/>
      <c r="N233" s="236"/>
      <c r="O233" s="236"/>
      <c r="P233" s="236"/>
      <c r="Q233" s="236"/>
      <c r="R233" s="236"/>
      <c r="S233" s="236"/>
    </row>
    <row r="234" ht="13.5" customHeight="1">
      <c r="A234" s="236"/>
      <c r="B234" t="s" s="596">
        <v>476</v>
      </c>
      <c r="C234" t="s" s="675">
        <v>2877</v>
      </c>
      <c r="D234" t="s" s="180">
        <f>D225</f>
        <v>2006</v>
      </c>
      <c r="E234" s="677">
        <v>4</v>
      </c>
      <c r="F234" s="236"/>
      <c r="G234" s="662">
        <f>E234*F234</f>
        <v>0</v>
      </c>
      <c r="H234" s="662">
        <f>IF($S$11="Y",G234*0.15,0)</f>
        <v>0</v>
      </c>
      <c r="I234" s="236"/>
      <c r="J234" s="236"/>
      <c r="K234" s="236"/>
      <c r="L234" s="236"/>
      <c r="M234" s="236"/>
      <c r="N234" s="236"/>
      <c r="O234" s="236"/>
      <c r="P234" s="236"/>
      <c r="Q234" s="236"/>
      <c r="R234" s="236"/>
      <c r="S234" s="236"/>
    </row>
    <row r="235" ht="13.5" customHeight="1">
      <c r="A235" s="236"/>
      <c r="B235" t="s" s="596">
        <v>476</v>
      </c>
      <c r="C235" t="s" s="675">
        <v>2877</v>
      </c>
      <c r="D235" t="s" s="695">
        <f>D226</f>
        <v>2007</v>
      </c>
      <c r="E235" s="677">
        <v>0</v>
      </c>
      <c r="F235" s="236"/>
      <c r="G235" s="662">
        <f>E235*F235</f>
        <v>0</v>
      </c>
      <c r="H235" s="662">
        <f>IF($S$11="Y",G235*0.15,0)</f>
        <v>0</v>
      </c>
      <c r="I235" s="236"/>
      <c r="J235" s="236"/>
      <c r="K235" s="236"/>
      <c r="L235" s="236"/>
      <c r="M235" s="236"/>
      <c r="N235" s="236"/>
      <c r="O235" s="236"/>
      <c r="P235" s="236"/>
      <c r="Q235" s="236"/>
      <c r="R235" s="236"/>
      <c r="S235" s="236"/>
    </row>
    <row r="236" ht="13.5" customHeight="1">
      <c r="A236" s="236"/>
      <c r="B236" t="s" s="596">
        <v>533</v>
      </c>
      <c r="C236" t="s" s="675">
        <v>2878</v>
      </c>
      <c r="D236" t="s" s="676">
        <f>D227</f>
        <v>1996</v>
      </c>
      <c r="E236" s="677">
        <v>0</v>
      </c>
      <c r="F236" s="236"/>
      <c r="G236" s="662">
        <f>E236*F236</f>
        <v>0</v>
      </c>
      <c r="H236" s="662">
        <f>IF($S$11="Y",G236*0.15,0)</f>
        <v>0</v>
      </c>
      <c r="I236" s="236"/>
      <c r="J236" s="236"/>
      <c r="K236" s="236"/>
      <c r="L236" s="236"/>
      <c r="M236" s="236"/>
      <c r="N236" s="236"/>
      <c r="O236" s="236"/>
      <c r="P236" s="236"/>
      <c r="Q236" s="236"/>
      <c r="R236" s="236"/>
      <c r="S236" s="236"/>
    </row>
    <row r="237" ht="13.5" customHeight="1">
      <c r="A237" s="236"/>
      <c r="B237" t="s" s="596">
        <v>533</v>
      </c>
      <c r="C237" t="s" s="675">
        <v>2878</v>
      </c>
      <c r="D237" t="s" s="91">
        <f>D228</f>
        <v>1998</v>
      </c>
      <c r="E237" s="677">
        <v>2</v>
      </c>
      <c r="F237" s="236"/>
      <c r="G237" s="662">
        <f>E237*F237</f>
        <v>0</v>
      </c>
      <c r="H237" s="662">
        <f>IF($S$11="Y",G237*0.15,0)</f>
        <v>0</v>
      </c>
      <c r="I237" s="236"/>
      <c r="J237" s="236"/>
      <c r="K237" s="236"/>
      <c r="L237" s="236"/>
      <c r="M237" s="236"/>
      <c r="N237" s="236"/>
      <c r="O237" s="236"/>
      <c r="P237" s="236"/>
      <c r="Q237" s="236"/>
      <c r="R237" s="236"/>
      <c r="S237" s="236"/>
    </row>
    <row r="238" ht="13.5" customHeight="1">
      <c r="A238" s="236"/>
      <c r="B238" t="s" s="596">
        <v>533</v>
      </c>
      <c r="C238" t="s" s="675">
        <v>2878</v>
      </c>
      <c r="D238" t="s" s="205">
        <f>D229</f>
        <v>2000</v>
      </c>
      <c r="E238" s="677">
        <v>0</v>
      </c>
      <c r="F238" s="236"/>
      <c r="G238" s="662">
        <f>E238*F238</f>
        <v>0</v>
      </c>
      <c r="H238" s="662">
        <f>IF($S$11="Y",G238*0.15,0)</f>
        <v>0</v>
      </c>
      <c r="I238" s="236"/>
      <c r="J238" s="236"/>
      <c r="K238" s="236"/>
      <c r="L238" s="236"/>
      <c r="M238" s="236"/>
      <c r="N238" s="236"/>
      <c r="O238" s="236"/>
      <c r="P238" s="236"/>
      <c r="Q238" s="236"/>
      <c r="R238" s="236"/>
      <c r="S238" s="236"/>
    </row>
    <row r="239" ht="13.5" customHeight="1">
      <c r="A239" s="236"/>
      <c r="B239" t="s" s="596">
        <v>533</v>
      </c>
      <c r="C239" t="s" s="675">
        <v>2878</v>
      </c>
      <c r="D239" t="s" s="684">
        <f>D230</f>
        <v>2001</v>
      </c>
      <c r="E239" s="677">
        <v>1</v>
      </c>
      <c r="F239" s="236"/>
      <c r="G239" s="662">
        <f>E239*F239</f>
        <v>0</v>
      </c>
      <c r="H239" s="662">
        <f>IF($S$11="Y",G239*0.15,0)</f>
        <v>0</v>
      </c>
      <c r="I239" s="236"/>
      <c r="J239" s="236"/>
      <c r="K239" s="236"/>
      <c r="L239" s="236"/>
      <c r="M239" s="236"/>
      <c r="N239" s="236"/>
      <c r="O239" s="236"/>
      <c r="P239" s="236"/>
      <c r="Q239" s="236"/>
      <c r="R239" s="236"/>
      <c r="S239" s="236"/>
    </row>
    <row r="240" ht="13.5" customHeight="1">
      <c r="A240" s="236"/>
      <c r="B240" t="s" s="596">
        <v>533</v>
      </c>
      <c r="C240" t="s" s="675">
        <v>2878</v>
      </c>
      <c r="D240" t="s" s="686">
        <f>D231</f>
        <v>2003</v>
      </c>
      <c r="E240" s="677">
        <v>0</v>
      </c>
      <c r="F240" s="236"/>
      <c r="G240" s="662">
        <f>E240*F240</f>
        <v>0</v>
      </c>
      <c r="H240" s="662">
        <f>IF($S$11="Y",G240*0.15,0)</f>
        <v>0</v>
      </c>
      <c r="I240" s="236"/>
      <c r="J240" s="236"/>
      <c r="K240" s="236"/>
      <c r="L240" s="236"/>
      <c r="M240" s="236"/>
      <c r="N240" s="236"/>
      <c r="O240" s="236"/>
      <c r="P240" s="236"/>
      <c r="Q240" s="236"/>
      <c r="R240" s="236"/>
      <c r="S240" s="236"/>
    </row>
    <row r="241" ht="13.5" customHeight="1">
      <c r="A241" s="236"/>
      <c r="B241" t="s" s="596">
        <v>533</v>
      </c>
      <c r="C241" t="s" s="675">
        <v>2878</v>
      </c>
      <c r="D241" t="s" s="690">
        <f>D232</f>
        <v>2004</v>
      </c>
      <c r="E241" s="677">
        <v>0</v>
      </c>
      <c r="F241" s="236"/>
      <c r="G241" s="662">
        <f>E241*F241</f>
        <v>0</v>
      </c>
      <c r="H241" s="662">
        <f>IF($S$11="Y",G241*0.15,0)</f>
        <v>0</v>
      </c>
      <c r="I241" s="236"/>
      <c r="J241" s="236"/>
      <c r="K241" s="236"/>
      <c r="L241" s="236"/>
      <c r="M241" s="236"/>
      <c r="N241" s="236"/>
      <c r="O241" s="236"/>
      <c r="P241" s="236"/>
      <c r="Q241" s="236"/>
      <c r="R241" s="236"/>
      <c r="S241" s="236"/>
    </row>
    <row r="242" ht="13.5" customHeight="1">
      <c r="A242" s="236"/>
      <c r="B242" t="s" s="596">
        <v>533</v>
      </c>
      <c r="C242" t="s" s="675">
        <v>2878</v>
      </c>
      <c r="D242" t="s" s="692">
        <f>D233</f>
        <v>2005</v>
      </c>
      <c r="E242" s="677">
        <v>0</v>
      </c>
      <c r="F242" s="236"/>
      <c r="G242" s="662">
        <f>E242*F242</f>
        <v>0</v>
      </c>
      <c r="H242" s="662">
        <f>IF($S$11="Y",G242*0.15,0)</f>
        <v>0</v>
      </c>
      <c r="I242" s="236"/>
      <c r="J242" s="236"/>
      <c r="K242" s="236"/>
      <c r="L242" s="236"/>
      <c r="M242" s="236"/>
      <c r="N242" s="236"/>
      <c r="O242" s="236"/>
      <c r="P242" s="236"/>
      <c r="Q242" s="236"/>
      <c r="R242" s="236"/>
      <c r="S242" s="236"/>
    </row>
    <row r="243" ht="13.5" customHeight="1">
      <c r="A243" s="236"/>
      <c r="B243" t="s" s="596">
        <v>533</v>
      </c>
      <c r="C243" t="s" s="675">
        <v>2878</v>
      </c>
      <c r="D243" t="s" s="180">
        <f>D234</f>
        <v>2006</v>
      </c>
      <c r="E243" s="677">
        <v>7</v>
      </c>
      <c r="F243" s="236"/>
      <c r="G243" s="662">
        <f>E243*F243</f>
        <v>0</v>
      </c>
      <c r="H243" s="662">
        <f>IF($S$11="Y",G243*0.15,0)</f>
        <v>0</v>
      </c>
      <c r="I243" s="236"/>
      <c r="J243" s="236"/>
      <c r="K243" s="236"/>
      <c r="L243" s="236"/>
      <c r="M243" s="236"/>
      <c r="N243" s="236"/>
      <c r="O243" s="236"/>
      <c r="P243" s="236"/>
      <c r="Q243" s="236"/>
      <c r="R243" s="236"/>
      <c r="S243" s="236"/>
    </row>
    <row r="244" ht="13.5" customHeight="1">
      <c r="A244" s="236"/>
      <c r="B244" t="s" s="596">
        <v>533</v>
      </c>
      <c r="C244" t="s" s="675">
        <v>2878</v>
      </c>
      <c r="D244" t="s" s="695">
        <f>D235</f>
        <v>2007</v>
      </c>
      <c r="E244" s="677">
        <v>2</v>
      </c>
      <c r="F244" s="236"/>
      <c r="G244" s="662">
        <f>E244*F244</f>
        <v>0</v>
      </c>
      <c r="H244" s="662">
        <f>IF($S$11="Y",G244*0.15,0)</f>
        <v>0</v>
      </c>
      <c r="I244" s="236"/>
      <c r="J244" s="236"/>
      <c r="K244" s="236"/>
      <c r="L244" s="236"/>
      <c r="M244" s="236"/>
      <c r="N244" s="236"/>
      <c r="O244" s="236"/>
      <c r="P244" s="236"/>
      <c r="Q244" s="236"/>
      <c r="R244" s="236"/>
      <c r="S244" s="236"/>
    </row>
    <row r="245" ht="13.5" customHeight="1">
      <c r="A245" s="236"/>
      <c r="B245" t="s" s="596">
        <v>352</v>
      </c>
      <c r="C245" t="s" s="675">
        <v>2879</v>
      </c>
      <c r="D245" t="s" s="676">
        <f>D236</f>
        <v>1996</v>
      </c>
      <c r="E245" s="677">
        <v>4</v>
      </c>
      <c r="F245" s="236"/>
      <c r="G245" s="662">
        <f>E245*F245</f>
        <v>0</v>
      </c>
      <c r="H245" s="662">
        <f>IF($S$11="Y",G245*0.15,0)</f>
        <v>0</v>
      </c>
      <c r="I245" s="236"/>
      <c r="J245" s="236"/>
      <c r="K245" s="236"/>
      <c r="L245" s="236"/>
      <c r="M245" s="236"/>
      <c r="N245" s="236"/>
      <c r="O245" s="236"/>
      <c r="P245" s="236"/>
      <c r="Q245" s="236"/>
      <c r="R245" s="236"/>
      <c r="S245" s="236"/>
    </row>
    <row r="246" ht="13.5" customHeight="1">
      <c r="A246" s="236"/>
      <c r="B246" t="s" s="596">
        <v>352</v>
      </c>
      <c r="C246" t="s" s="675">
        <v>2879</v>
      </c>
      <c r="D246" t="s" s="91">
        <f>D237</f>
        <v>1998</v>
      </c>
      <c r="E246" s="677">
        <v>0</v>
      </c>
      <c r="F246" s="236"/>
      <c r="G246" s="662">
        <f>E246*F246</f>
        <v>0</v>
      </c>
      <c r="H246" s="662">
        <f>IF($S$11="Y",G246*0.15,0)</f>
        <v>0</v>
      </c>
      <c r="I246" s="236"/>
      <c r="J246" s="236"/>
      <c r="K246" s="236"/>
      <c r="L246" s="236"/>
      <c r="M246" s="236"/>
      <c r="N246" s="236"/>
      <c r="O246" s="236"/>
      <c r="P246" s="236"/>
      <c r="Q246" s="236"/>
      <c r="R246" s="236"/>
      <c r="S246" s="236"/>
    </row>
    <row r="247" ht="13.5" customHeight="1">
      <c r="A247" s="236"/>
      <c r="B247" t="s" s="596">
        <v>352</v>
      </c>
      <c r="C247" t="s" s="675">
        <v>2879</v>
      </c>
      <c r="D247" t="s" s="205">
        <f>D238</f>
        <v>2000</v>
      </c>
      <c r="E247" s="677">
        <v>4</v>
      </c>
      <c r="F247" s="236"/>
      <c r="G247" s="662">
        <f>E247*F247</f>
        <v>0</v>
      </c>
      <c r="H247" s="662">
        <f>IF($S$11="Y",G247*0.15,0)</f>
        <v>0</v>
      </c>
      <c r="I247" s="236"/>
      <c r="J247" s="236"/>
      <c r="K247" s="236"/>
      <c r="L247" s="236"/>
      <c r="M247" s="236"/>
      <c r="N247" s="236"/>
      <c r="O247" s="236"/>
      <c r="P247" s="236"/>
      <c r="Q247" s="236"/>
      <c r="R247" s="236"/>
      <c r="S247" s="236"/>
    </row>
    <row r="248" ht="13.5" customHeight="1">
      <c r="A248" s="236"/>
      <c r="B248" t="s" s="596">
        <v>352</v>
      </c>
      <c r="C248" t="s" s="675">
        <v>2879</v>
      </c>
      <c r="D248" t="s" s="684">
        <f>D239</f>
        <v>2001</v>
      </c>
      <c r="E248" s="677">
        <v>9</v>
      </c>
      <c r="F248" s="236"/>
      <c r="G248" s="662">
        <f>E248*F248</f>
        <v>0</v>
      </c>
      <c r="H248" s="662">
        <f>IF($S$11="Y",G248*0.15,0)</f>
        <v>0</v>
      </c>
      <c r="I248" s="236"/>
      <c r="J248" s="236"/>
      <c r="K248" s="236"/>
      <c r="L248" s="236"/>
      <c r="M248" s="236"/>
      <c r="N248" s="236"/>
      <c r="O248" s="236"/>
      <c r="P248" s="236"/>
      <c r="Q248" s="236"/>
      <c r="R248" s="236"/>
      <c r="S248" s="236"/>
    </row>
    <row r="249" ht="13.5" customHeight="1">
      <c r="A249" s="236"/>
      <c r="B249" t="s" s="596">
        <v>352</v>
      </c>
      <c r="C249" t="s" s="675">
        <v>2879</v>
      </c>
      <c r="D249" t="s" s="686">
        <f>D240</f>
        <v>2003</v>
      </c>
      <c r="E249" s="677">
        <v>1</v>
      </c>
      <c r="F249" s="236"/>
      <c r="G249" s="662">
        <f>E249*F249</f>
        <v>0</v>
      </c>
      <c r="H249" s="662">
        <f>IF($S$11="Y",G249*0.15,0)</f>
        <v>0</v>
      </c>
      <c r="I249" s="236"/>
      <c r="J249" s="236"/>
      <c r="K249" s="236"/>
      <c r="L249" s="236"/>
      <c r="M249" s="236"/>
      <c r="N249" s="236"/>
      <c r="O249" s="236"/>
      <c r="P249" s="236"/>
      <c r="Q249" s="236"/>
      <c r="R249" s="236"/>
      <c r="S249" s="236"/>
    </row>
    <row r="250" ht="13.5" customHeight="1">
      <c r="A250" s="236"/>
      <c r="B250" t="s" s="596">
        <v>352</v>
      </c>
      <c r="C250" t="s" s="675">
        <v>2879</v>
      </c>
      <c r="D250" t="s" s="690">
        <f>D241</f>
        <v>2004</v>
      </c>
      <c r="E250" s="677">
        <v>0</v>
      </c>
      <c r="F250" s="236"/>
      <c r="G250" s="662">
        <f>E250*F250</f>
        <v>0</v>
      </c>
      <c r="H250" s="662">
        <f>IF($S$11="Y",G250*0.15,0)</f>
        <v>0</v>
      </c>
      <c r="I250" s="236"/>
      <c r="J250" s="236"/>
      <c r="K250" s="236"/>
      <c r="L250" s="236"/>
      <c r="M250" s="236"/>
      <c r="N250" s="236"/>
      <c r="O250" s="236"/>
      <c r="P250" s="236"/>
      <c r="Q250" s="236"/>
      <c r="R250" s="236"/>
      <c r="S250" s="236"/>
    </row>
    <row r="251" ht="13.5" customHeight="1">
      <c r="A251" s="236"/>
      <c r="B251" t="s" s="596">
        <v>352</v>
      </c>
      <c r="C251" t="s" s="675">
        <v>2879</v>
      </c>
      <c r="D251" t="s" s="692">
        <f>D242</f>
        <v>2005</v>
      </c>
      <c r="E251" s="677">
        <v>0</v>
      </c>
      <c r="F251" s="236"/>
      <c r="G251" s="662">
        <f>E251*F251</f>
        <v>0</v>
      </c>
      <c r="H251" s="662">
        <f>IF($S$11="Y",G251*0.15,0)</f>
        <v>0</v>
      </c>
      <c r="I251" s="236"/>
      <c r="J251" s="236"/>
      <c r="K251" s="236"/>
      <c r="L251" s="236"/>
      <c r="M251" s="236"/>
      <c r="N251" s="236"/>
      <c r="O251" s="236"/>
      <c r="P251" s="236"/>
      <c r="Q251" s="236"/>
      <c r="R251" s="236"/>
      <c r="S251" s="236"/>
    </row>
    <row r="252" ht="13.5" customHeight="1">
      <c r="A252" s="236"/>
      <c r="B252" t="s" s="596">
        <v>352</v>
      </c>
      <c r="C252" t="s" s="675">
        <v>2879</v>
      </c>
      <c r="D252" t="s" s="180">
        <f>D243</f>
        <v>2006</v>
      </c>
      <c r="E252" s="677">
        <v>13</v>
      </c>
      <c r="F252" s="236"/>
      <c r="G252" s="662">
        <f>E252*F252</f>
        <v>0</v>
      </c>
      <c r="H252" s="662">
        <f>IF($S$11="Y",G252*0.15,0)</f>
        <v>0</v>
      </c>
      <c r="I252" s="236"/>
      <c r="J252" s="236"/>
      <c r="K252" s="236"/>
      <c r="L252" s="236"/>
      <c r="M252" s="236"/>
      <c r="N252" s="236"/>
      <c r="O252" s="236"/>
      <c r="P252" s="236"/>
      <c r="Q252" s="236"/>
      <c r="R252" s="236"/>
      <c r="S252" s="236"/>
    </row>
    <row r="253" ht="13.5" customHeight="1">
      <c r="A253" s="236"/>
      <c r="B253" t="s" s="596">
        <v>352</v>
      </c>
      <c r="C253" t="s" s="675">
        <v>2879</v>
      </c>
      <c r="D253" t="s" s="695">
        <f>D244</f>
        <v>2007</v>
      </c>
      <c r="E253" s="677">
        <v>0</v>
      </c>
      <c r="F253" s="236"/>
      <c r="G253" s="662">
        <f>E253*F253</f>
        <v>0</v>
      </c>
      <c r="H253" s="662">
        <f>IF($S$11="Y",G253*0.15,0)</f>
        <v>0</v>
      </c>
      <c r="I253" s="236"/>
      <c r="J253" s="236"/>
      <c r="K253" s="236"/>
      <c r="L253" s="236"/>
      <c r="M253" s="236"/>
      <c r="N253" s="236"/>
      <c r="O253" s="236"/>
      <c r="P253" s="236"/>
      <c r="Q253" s="236"/>
      <c r="R253" s="236"/>
      <c r="S253" s="236"/>
    </row>
    <row r="254" ht="13.5" customHeight="1">
      <c r="A254" s="236"/>
      <c r="B254" t="s" s="596">
        <v>539</v>
      </c>
      <c r="C254" t="s" s="675">
        <v>2880</v>
      </c>
      <c r="D254" t="s" s="676">
        <f>D245</f>
        <v>1996</v>
      </c>
      <c r="E254" s="677">
        <v>5</v>
      </c>
      <c r="F254" s="236"/>
      <c r="G254" s="662">
        <f>E254*F254</f>
        <v>0</v>
      </c>
      <c r="H254" s="662">
        <f>IF($S$11="Y",G254*0.15,0)</f>
        <v>0</v>
      </c>
      <c r="I254" s="236"/>
      <c r="J254" s="236"/>
      <c r="K254" s="236"/>
      <c r="L254" s="236"/>
      <c r="M254" s="236"/>
      <c r="N254" s="236"/>
      <c r="O254" s="236"/>
      <c r="P254" s="236"/>
      <c r="Q254" s="236"/>
      <c r="R254" s="236"/>
      <c r="S254" s="236"/>
    </row>
    <row r="255" ht="13.5" customHeight="1">
      <c r="A255" s="236"/>
      <c r="B255" t="s" s="596">
        <v>539</v>
      </c>
      <c r="C255" t="s" s="675">
        <v>2880</v>
      </c>
      <c r="D255" t="s" s="91">
        <f>D246</f>
        <v>1998</v>
      </c>
      <c r="E255" s="677">
        <v>0</v>
      </c>
      <c r="F255" s="236"/>
      <c r="G255" s="662">
        <f>E255*F255</f>
        <v>0</v>
      </c>
      <c r="H255" s="662">
        <f>IF($S$11="Y",G255*0.15,0)</f>
        <v>0</v>
      </c>
      <c r="I255" s="236"/>
      <c r="J255" s="236"/>
      <c r="K255" s="236"/>
      <c r="L255" s="236"/>
      <c r="M255" s="236"/>
      <c r="N255" s="236"/>
      <c r="O255" s="236"/>
      <c r="P255" s="236"/>
      <c r="Q255" s="236"/>
      <c r="R255" s="236"/>
      <c r="S255" s="236"/>
    </row>
    <row r="256" ht="13.5" customHeight="1">
      <c r="A256" s="236"/>
      <c r="B256" t="s" s="596">
        <v>539</v>
      </c>
      <c r="C256" t="s" s="675">
        <v>2880</v>
      </c>
      <c r="D256" t="s" s="205">
        <f>D247</f>
        <v>2000</v>
      </c>
      <c r="E256" s="677">
        <v>1</v>
      </c>
      <c r="F256" s="236"/>
      <c r="G256" s="662">
        <f>E256*F256</f>
        <v>0</v>
      </c>
      <c r="H256" s="662">
        <f>IF($S$11="Y",G256*0.15,0)</f>
        <v>0</v>
      </c>
      <c r="I256" s="236"/>
      <c r="J256" s="236"/>
      <c r="K256" s="236"/>
      <c r="L256" s="236"/>
      <c r="M256" s="236"/>
      <c r="N256" s="236"/>
      <c r="O256" s="236"/>
      <c r="P256" s="236"/>
      <c r="Q256" s="236"/>
      <c r="R256" s="236"/>
      <c r="S256" s="236"/>
    </row>
    <row r="257" ht="13.5" customHeight="1">
      <c r="A257" s="236"/>
      <c r="B257" t="s" s="596">
        <v>539</v>
      </c>
      <c r="C257" t="s" s="675">
        <v>2880</v>
      </c>
      <c r="D257" t="s" s="684">
        <f>D248</f>
        <v>2001</v>
      </c>
      <c r="E257" s="677">
        <v>5</v>
      </c>
      <c r="F257" s="236"/>
      <c r="G257" s="662">
        <f>E257*F257</f>
        <v>0</v>
      </c>
      <c r="H257" s="662">
        <f>IF($S$11="Y",G257*0.15,0)</f>
        <v>0</v>
      </c>
      <c r="I257" s="236"/>
      <c r="J257" s="236"/>
      <c r="K257" s="236"/>
      <c r="L257" s="236"/>
      <c r="M257" s="236"/>
      <c r="N257" s="236"/>
      <c r="O257" s="236"/>
      <c r="P257" s="236"/>
      <c r="Q257" s="236"/>
      <c r="R257" s="236"/>
      <c r="S257" s="236"/>
    </row>
    <row r="258" ht="13.5" customHeight="1">
      <c r="A258" s="236"/>
      <c r="B258" t="s" s="596">
        <v>539</v>
      </c>
      <c r="C258" t="s" s="675">
        <v>2880</v>
      </c>
      <c r="D258" t="s" s="686">
        <f>D249</f>
        <v>2003</v>
      </c>
      <c r="E258" s="677">
        <v>4</v>
      </c>
      <c r="F258" s="236"/>
      <c r="G258" s="662">
        <f>E258*F258</f>
        <v>0</v>
      </c>
      <c r="H258" s="662">
        <f>IF($S$11="Y",G258*0.15,0)</f>
        <v>0</v>
      </c>
      <c r="I258" s="236"/>
      <c r="J258" s="236"/>
      <c r="K258" s="236"/>
      <c r="L258" s="236"/>
      <c r="M258" s="236"/>
      <c r="N258" s="236"/>
      <c r="O258" s="236"/>
      <c r="P258" s="236"/>
      <c r="Q258" s="236"/>
      <c r="R258" s="236"/>
      <c r="S258" s="236"/>
    </row>
    <row r="259" ht="13.5" customHeight="1">
      <c r="A259" s="236"/>
      <c r="B259" t="s" s="596">
        <v>539</v>
      </c>
      <c r="C259" t="s" s="675">
        <v>2880</v>
      </c>
      <c r="D259" t="s" s="690">
        <f>D250</f>
        <v>2004</v>
      </c>
      <c r="E259" s="677">
        <v>5</v>
      </c>
      <c r="F259" s="236"/>
      <c r="G259" s="662">
        <f>E259*F259</f>
        <v>0</v>
      </c>
      <c r="H259" s="662">
        <f>IF($S$11="Y",G259*0.15,0)</f>
        <v>0</v>
      </c>
      <c r="I259" s="236"/>
      <c r="J259" s="236"/>
      <c r="K259" s="236"/>
      <c r="L259" s="236"/>
      <c r="M259" s="236"/>
      <c r="N259" s="236"/>
      <c r="O259" s="236"/>
      <c r="P259" s="236"/>
      <c r="Q259" s="236"/>
      <c r="R259" s="236"/>
      <c r="S259" s="236"/>
    </row>
    <row r="260" ht="13.5" customHeight="1">
      <c r="A260" s="236"/>
      <c r="B260" t="s" s="596">
        <v>539</v>
      </c>
      <c r="C260" t="s" s="675">
        <v>2880</v>
      </c>
      <c r="D260" t="s" s="692">
        <f>D251</f>
        <v>2005</v>
      </c>
      <c r="E260" s="677">
        <v>0</v>
      </c>
      <c r="F260" s="236"/>
      <c r="G260" s="662">
        <f>E260*F260</f>
        <v>0</v>
      </c>
      <c r="H260" s="662">
        <f>IF($S$11="Y",G260*0.15,0)</f>
        <v>0</v>
      </c>
      <c r="I260" s="236"/>
      <c r="J260" s="236"/>
      <c r="K260" s="236"/>
      <c r="L260" s="236"/>
      <c r="M260" s="236"/>
      <c r="N260" s="236"/>
      <c r="O260" s="236"/>
      <c r="P260" s="236"/>
      <c r="Q260" s="236"/>
      <c r="R260" s="236"/>
      <c r="S260" s="236"/>
    </row>
    <row r="261" ht="13.5" customHeight="1">
      <c r="A261" s="236"/>
      <c r="B261" t="s" s="596">
        <v>539</v>
      </c>
      <c r="C261" t="s" s="675">
        <v>2880</v>
      </c>
      <c r="D261" t="s" s="180">
        <f>D252</f>
        <v>2006</v>
      </c>
      <c r="E261" s="677">
        <v>8</v>
      </c>
      <c r="F261" s="236"/>
      <c r="G261" s="662">
        <f>E261*F261</f>
        <v>0</v>
      </c>
      <c r="H261" s="662">
        <f>IF($S$11="Y",G261*0.15,0)</f>
        <v>0</v>
      </c>
      <c r="I261" s="236"/>
      <c r="J261" s="236"/>
      <c r="K261" s="236"/>
      <c r="L261" s="236"/>
      <c r="M261" s="236"/>
      <c r="N261" s="236"/>
      <c r="O261" s="236"/>
      <c r="P261" s="236"/>
      <c r="Q261" s="236"/>
      <c r="R261" s="236"/>
      <c r="S261" s="236"/>
    </row>
    <row r="262" ht="13.5" customHeight="1">
      <c r="A262" s="236"/>
      <c r="B262" t="s" s="596">
        <v>539</v>
      </c>
      <c r="C262" t="s" s="675">
        <v>2880</v>
      </c>
      <c r="D262" t="s" s="695">
        <f>D253</f>
        <v>2007</v>
      </c>
      <c r="E262" s="677">
        <v>0</v>
      </c>
      <c r="F262" s="236"/>
      <c r="G262" s="662">
        <f>E262*F262</f>
        <v>0</v>
      </c>
      <c r="H262" s="662">
        <f>IF($S$11="Y",G262*0.15,0)</f>
        <v>0</v>
      </c>
      <c r="I262" s="236"/>
      <c r="J262" s="236"/>
      <c r="K262" s="236"/>
      <c r="L262" s="236"/>
      <c r="M262" s="236"/>
      <c r="N262" s="236"/>
      <c r="O262" s="236"/>
      <c r="P262" s="236"/>
      <c r="Q262" s="236"/>
      <c r="R262" s="236"/>
      <c r="S262" s="236"/>
    </row>
    <row r="263" ht="13.5" customHeight="1">
      <c r="A263" s="236"/>
      <c r="B263" t="s" s="596">
        <v>478</v>
      </c>
      <c r="C263" t="s" s="675">
        <v>2881</v>
      </c>
      <c r="D263" t="s" s="676">
        <f>D254</f>
        <v>1996</v>
      </c>
      <c r="E263" s="677">
        <v>5</v>
      </c>
      <c r="F263" s="236"/>
      <c r="G263" s="662">
        <f>E263*F263</f>
        <v>0</v>
      </c>
      <c r="H263" s="662">
        <f>IF($S$11="Y",G263*0.15,0)</f>
        <v>0</v>
      </c>
      <c r="I263" s="236"/>
      <c r="J263" s="236"/>
      <c r="K263" s="236"/>
      <c r="L263" s="236"/>
      <c r="M263" s="236"/>
      <c r="N263" s="236"/>
      <c r="O263" s="236"/>
      <c r="P263" s="236"/>
      <c r="Q263" s="236"/>
      <c r="R263" s="236"/>
      <c r="S263" s="236"/>
    </row>
    <row r="264" ht="13.5" customHeight="1">
      <c r="A264" s="236"/>
      <c r="B264" t="s" s="596">
        <v>478</v>
      </c>
      <c r="C264" t="s" s="675">
        <v>2881</v>
      </c>
      <c r="D264" t="s" s="91">
        <f>D255</f>
        <v>1998</v>
      </c>
      <c r="E264" s="677">
        <v>2</v>
      </c>
      <c r="F264" s="236"/>
      <c r="G264" s="662">
        <f>E264*F264</f>
        <v>0</v>
      </c>
      <c r="H264" s="662">
        <f>IF($S$11="Y",G264*0.15,0)</f>
        <v>0</v>
      </c>
      <c r="I264" s="236"/>
      <c r="J264" s="236"/>
      <c r="K264" s="236"/>
      <c r="L264" s="236"/>
      <c r="M264" s="236"/>
      <c r="N264" s="236"/>
      <c r="O264" s="236"/>
      <c r="P264" s="236"/>
      <c r="Q264" s="236"/>
      <c r="R264" s="236"/>
      <c r="S264" s="236"/>
    </row>
    <row r="265" ht="13.5" customHeight="1">
      <c r="A265" s="236"/>
      <c r="B265" t="s" s="596">
        <v>478</v>
      </c>
      <c r="C265" t="s" s="675">
        <v>2881</v>
      </c>
      <c r="D265" t="s" s="205">
        <f>D256</f>
        <v>2000</v>
      </c>
      <c r="E265" s="677">
        <v>5</v>
      </c>
      <c r="F265" s="236"/>
      <c r="G265" s="662">
        <f>E265*F265</f>
        <v>0</v>
      </c>
      <c r="H265" s="662">
        <f>IF($S$11="Y",G265*0.15,0)</f>
        <v>0</v>
      </c>
      <c r="I265" s="236"/>
      <c r="J265" s="236"/>
      <c r="K265" s="236"/>
      <c r="L265" s="236"/>
      <c r="M265" s="236"/>
      <c r="N265" s="236"/>
      <c r="O265" s="236"/>
      <c r="P265" s="236"/>
      <c r="Q265" s="236"/>
      <c r="R265" s="236"/>
      <c r="S265" s="236"/>
    </row>
    <row r="266" ht="13.5" customHeight="1">
      <c r="A266" s="236"/>
      <c r="B266" t="s" s="596">
        <v>478</v>
      </c>
      <c r="C266" t="s" s="675">
        <v>2881</v>
      </c>
      <c r="D266" t="s" s="684">
        <f>D257</f>
        <v>2001</v>
      </c>
      <c r="E266" s="677">
        <v>0</v>
      </c>
      <c r="F266" s="236"/>
      <c r="G266" s="662">
        <f>E266*F266</f>
        <v>0</v>
      </c>
      <c r="H266" s="662">
        <f>IF($S$11="Y",G266*0.15,0)</f>
        <v>0</v>
      </c>
      <c r="I266" s="236"/>
      <c r="J266" s="236"/>
      <c r="K266" s="236"/>
      <c r="L266" s="236"/>
      <c r="M266" s="236"/>
      <c r="N266" s="236"/>
      <c r="O266" s="236"/>
      <c r="P266" s="236"/>
      <c r="Q266" s="236"/>
      <c r="R266" s="236"/>
      <c r="S266" s="236"/>
    </row>
    <row r="267" ht="13.5" customHeight="1">
      <c r="A267" s="236"/>
      <c r="B267" t="s" s="596">
        <v>478</v>
      </c>
      <c r="C267" t="s" s="675">
        <v>2881</v>
      </c>
      <c r="D267" t="s" s="686">
        <f>D258</f>
        <v>2003</v>
      </c>
      <c r="E267" s="677">
        <v>5</v>
      </c>
      <c r="F267" s="236"/>
      <c r="G267" s="662">
        <f>E267*F267</f>
        <v>0</v>
      </c>
      <c r="H267" s="662">
        <f>IF($S$11="Y",G267*0.15,0)</f>
        <v>0</v>
      </c>
      <c r="I267" s="236"/>
      <c r="J267" s="236"/>
      <c r="K267" s="236"/>
      <c r="L267" s="236"/>
      <c r="M267" s="236"/>
      <c r="N267" s="236"/>
      <c r="O267" s="236"/>
      <c r="P267" s="236"/>
      <c r="Q267" s="236"/>
      <c r="R267" s="236"/>
      <c r="S267" s="236"/>
    </row>
    <row r="268" ht="13.5" customHeight="1">
      <c r="A268" s="236"/>
      <c r="B268" t="s" s="596">
        <v>478</v>
      </c>
      <c r="C268" t="s" s="675">
        <v>2881</v>
      </c>
      <c r="D268" t="s" s="690">
        <f>D259</f>
        <v>2004</v>
      </c>
      <c r="E268" s="677">
        <v>0</v>
      </c>
      <c r="F268" s="236"/>
      <c r="G268" s="662">
        <f>E268*F268</f>
        <v>0</v>
      </c>
      <c r="H268" s="662">
        <f>IF($S$11="Y",G268*0.15,0)</f>
        <v>0</v>
      </c>
      <c r="I268" s="236"/>
      <c r="J268" s="236"/>
      <c r="K268" s="236"/>
      <c r="L268" s="236"/>
      <c r="M268" s="236"/>
      <c r="N268" s="236"/>
      <c r="O268" s="236"/>
      <c r="P268" s="236"/>
      <c r="Q268" s="236"/>
      <c r="R268" s="236"/>
      <c r="S268" s="236"/>
    </row>
    <row r="269" ht="13.5" customHeight="1">
      <c r="A269" s="236"/>
      <c r="B269" t="s" s="596">
        <v>478</v>
      </c>
      <c r="C269" t="s" s="675">
        <v>2881</v>
      </c>
      <c r="D269" t="s" s="692">
        <f>D260</f>
        <v>2005</v>
      </c>
      <c r="E269" s="677">
        <v>5</v>
      </c>
      <c r="F269" s="236"/>
      <c r="G269" s="662">
        <f>E269*F269</f>
        <v>0</v>
      </c>
      <c r="H269" s="662">
        <f>IF($S$11="Y",G269*0.15,0)</f>
        <v>0</v>
      </c>
      <c r="I269" s="236"/>
      <c r="J269" s="236"/>
      <c r="K269" s="236"/>
      <c r="L269" s="236"/>
      <c r="M269" s="236"/>
      <c r="N269" s="236"/>
      <c r="O269" s="236"/>
      <c r="P269" s="236"/>
      <c r="Q269" s="236"/>
      <c r="R269" s="236"/>
      <c r="S269" s="236"/>
    </row>
    <row r="270" ht="13.5" customHeight="1">
      <c r="A270" s="236"/>
      <c r="B270" t="s" s="596">
        <v>478</v>
      </c>
      <c r="C270" t="s" s="675">
        <v>2881</v>
      </c>
      <c r="D270" t="s" s="180">
        <f>D261</f>
        <v>2006</v>
      </c>
      <c r="E270" s="677">
        <v>3</v>
      </c>
      <c r="F270" s="236"/>
      <c r="G270" s="662">
        <f>E270*F270</f>
        <v>0</v>
      </c>
      <c r="H270" s="662">
        <f>IF($S$11="Y",G270*0.15,0)</f>
        <v>0</v>
      </c>
      <c r="I270" s="236"/>
      <c r="J270" s="236"/>
      <c r="K270" s="236"/>
      <c r="L270" s="236"/>
      <c r="M270" s="236"/>
      <c r="N270" s="236"/>
      <c r="O270" s="236"/>
      <c r="P270" s="236"/>
      <c r="Q270" s="236"/>
      <c r="R270" s="236"/>
      <c r="S270" s="236"/>
    </row>
    <row r="271" ht="13.5" customHeight="1">
      <c r="A271" s="236"/>
      <c r="B271" t="s" s="596">
        <v>478</v>
      </c>
      <c r="C271" t="s" s="675">
        <v>2881</v>
      </c>
      <c r="D271" t="s" s="695">
        <f>D262</f>
        <v>2007</v>
      </c>
      <c r="E271" s="677">
        <v>0</v>
      </c>
      <c r="F271" s="236"/>
      <c r="G271" s="662">
        <f>E271*F271</f>
        <v>0</v>
      </c>
      <c r="H271" s="662">
        <f>IF($S$11="Y",G271*0.15,0)</f>
        <v>0</v>
      </c>
      <c r="I271" s="236"/>
      <c r="J271" s="236"/>
      <c r="K271" s="236"/>
      <c r="L271" s="236"/>
      <c r="M271" s="236"/>
      <c r="N271" s="236"/>
      <c r="O271" s="236"/>
      <c r="P271" s="236"/>
      <c r="Q271" s="236"/>
      <c r="R271" s="236"/>
      <c r="S271" s="236"/>
    </row>
    <row r="272" ht="13.5" customHeight="1">
      <c r="A272" s="236"/>
      <c r="B272" t="s" s="596">
        <v>480</v>
      </c>
      <c r="C272" t="s" s="675">
        <v>2882</v>
      </c>
      <c r="D272" t="s" s="676">
        <f>D263</f>
        <v>1996</v>
      </c>
      <c r="E272" s="677">
        <v>5</v>
      </c>
      <c r="F272" s="236"/>
      <c r="G272" s="662">
        <f>E272*F272</f>
        <v>0</v>
      </c>
      <c r="H272" s="662">
        <f>IF($S$11="Y",G272*0.15,0)</f>
        <v>0</v>
      </c>
      <c r="I272" s="236"/>
      <c r="J272" s="236"/>
      <c r="K272" s="236"/>
      <c r="L272" s="236"/>
      <c r="M272" s="236"/>
      <c r="N272" s="236"/>
      <c r="O272" s="236"/>
      <c r="P272" s="236"/>
      <c r="Q272" s="236"/>
      <c r="R272" s="236"/>
      <c r="S272" s="236"/>
    </row>
    <row r="273" ht="13.5" customHeight="1">
      <c r="A273" s="236"/>
      <c r="B273" t="s" s="596">
        <v>480</v>
      </c>
      <c r="C273" t="s" s="675">
        <v>2882</v>
      </c>
      <c r="D273" t="s" s="91">
        <f>D264</f>
        <v>1998</v>
      </c>
      <c r="E273" s="677">
        <v>0</v>
      </c>
      <c r="F273" s="236"/>
      <c r="G273" s="662">
        <f>E273*F273</f>
        <v>0</v>
      </c>
      <c r="H273" s="662">
        <f>IF($S$11="Y",G273*0.15,0)</f>
        <v>0</v>
      </c>
      <c r="I273" s="236"/>
      <c r="J273" s="236"/>
      <c r="K273" s="236"/>
      <c r="L273" s="236"/>
      <c r="M273" s="236"/>
      <c r="N273" s="236"/>
      <c r="O273" s="236"/>
      <c r="P273" s="236"/>
      <c r="Q273" s="236"/>
      <c r="R273" s="236"/>
      <c r="S273" s="236"/>
    </row>
    <row r="274" ht="13.5" customHeight="1">
      <c r="A274" s="236"/>
      <c r="B274" t="s" s="596">
        <v>480</v>
      </c>
      <c r="C274" t="s" s="675">
        <v>2882</v>
      </c>
      <c r="D274" t="s" s="205">
        <f>D265</f>
        <v>2000</v>
      </c>
      <c r="E274" s="677">
        <v>8</v>
      </c>
      <c r="F274" s="236"/>
      <c r="G274" s="662">
        <f>E274*F274</f>
        <v>0</v>
      </c>
      <c r="H274" s="662">
        <f>IF($S$11="Y",G274*0.15,0)</f>
        <v>0</v>
      </c>
      <c r="I274" s="236"/>
      <c r="J274" s="236"/>
      <c r="K274" s="236"/>
      <c r="L274" s="236"/>
      <c r="M274" s="236"/>
      <c r="N274" s="236"/>
      <c r="O274" s="236"/>
      <c r="P274" s="236"/>
      <c r="Q274" s="236"/>
      <c r="R274" s="236"/>
      <c r="S274" s="236"/>
    </row>
    <row r="275" ht="13.5" customHeight="1">
      <c r="A275" s="236"/>
      <c r="B275" t="s" s="596">
        <v>480</v>
      </c>
      <c r="C275" t="s" s="675">
        <v>2882</v>
      </c>
      <c r="D275" t="s" s="684">
        <f>D266</f>
        <v>2001</v>
      </c>
      <c r="E275" s="677">
        <v>5</v>
      </c>
      <c r="F275" s="236"/>
      <c r="G275" s="662">
        <f>E275*F275</f>
        <v>0</v>
      </c>
      <c r="H275" s="662">
        <f>IF($S$11="Y",G275*0.15,0)</f>
        <v>0</v>
      </c>
      <c r="I275" s="236"/>
      <c r="J275" s="236"/>
      <c r="K275" s="236"/>
      <c r="L275" s="236"/>
      <c r="M275" s="236"/>
      <c r="N275" s="236"/>
      <c r="O275" s="236"/>
      <c r="P275" s="236"/>
      <c r="Q275" s="236"/>
      <c r="R275" s="236"/>
      <c r="S275" s="236"/>
    </row>
    <row r="276" ht="13.5" customHeight="1">
      <c r="A276" s="236"/>
      <c r="B276" t="s" s="596">
        <v>480</v>
      </c>
      <c r="C276" t="s" s="675">
        <v>2882</v>
      </c>
      <c r="D276" t="s" s="686">
        <f>D267</f>
        <v>2003</v>
      </c>
      <c r="E276" s="677">
        <v>8</v>
      </c>
      <c r="F276" s="236"/>
      <c r="G276" s="662">
        <f>E276*F276</f>
        <v>0</v>
      </c>
      <c r="H276" s="662">
        <f>IF($S$11="Y",G276*0.15,0)</f>
        <v>0</v>
      </c>
      <c r="I276" s="236"/>
      <c r="J276" s="236"/>
      <c r="K276" s="236"/>
      <c r="L276" s="236"/>
      <c r="M276" s="236"/>
      <c r="N276" s="236"/>
      <c r="O276" s="236"/>
      <c r="P276" s="236"/>
      <c r="Q276" s="236"/>
      <c r="R276" s="236"/>
      <c r="S276" s="236"/>
    </row>
    <row r="277" ht="13.5" customHeight="1">
      <c r="A277" s="236"/>
      <c r="B277" t="s" s="596">
        <v>480</v>
      </c>
      <c r="C277" t="s" s="675">
        <v>2882</v>
      </c>
      <c r="D277" t="s" s="690">
        <f>D268</f>
        <v>2004</v>
      </c>
      <c r="E277" s="677">
        <v>5</v>
      </c>
      <c r="F277" s="236"/>
      <c r="G277" s="662">
        <f>E277*F277</f>
        <v>0</v>
      </c>
      <c r="H277" s="662">
        <f>IF($S$11="Y",G277*0.15,0)</f>
        <v>0</v>
      </c>
      <c r="I277" s="236"/>
      <c r="J277" s="236"/>
      <c r="K277" s="236"/>
      <c r="L277" s="236"/>
      <c r="M277" s="236"/>
      <c r="N277" s="236"/>
      <c r="O277" s="236"/>
      <c r="P277" s="236"/>
      <c r="Q277" s="236"/>
      <c r="R277" s="236"/>
      <c r="S277" s="236"/>
    </row>
    <row r="278" ht="13.5" customHeight="1">
      <c r="A278" s="236"/>
      <c r="B278" t="s" s="596">
        <v>480</v>
      </c>
      <c r="C278" t="s" s="675">
        <v>2882</v>
      </c>
      <c r="D278" t="s" s="692">
        <f>D269</f>
        <v>2005</v>
      </c>
      <c r="E278" s="677">
        <v>5</v>
      </c>
      <c r="F278" s="236"/>
      <c r="G278" s="662">
        <f>E278*F278</f>
        <v>0</v>
      </c>
      <c r="H278" s="662">
        <f>IF($S$11="Y",G278*0.15,0)</f>
        <v>0</v>
      </c>
      <c r="I278" s="236"/>
      <c r="J278" s="236"/>
      <c r="K278" s="236"/>
      <c r="L278" s="236"/>
      <c r="M278" s="236"/>
      <c r="N278" s="236"/>
      <c r="O278" s="236"/>
      <c r="P278" s="236"/>
      <c r="Q278" s="236"/>
      <c r="R278" s="236"/>
      <c r="S278" s="236"/>
    </row>
    <row r="279" ht="13.5" customHeight="1">
      <c r="A279" s="236"/>
      <c r="B279" t="s" s="596">
        <v>480</v>
      </c>
      <c r="C279" t="s" s="675">
        <v>2882</v>
      </c>
      <c r="D279" t="s" s="180">
        <f>D270</f>
        <v>2006</v>
      </c>
      <c r="E279" s="677">
        <v>4</v>
      </c>
      <c r="F279" s="236"/>
      <c r="G279" s="662">
        <f>E279*F279</f>
        <v>0</v>
      </c>
      <c r="H279" s="662">
        <f>IF($S$11="Y",G279*0.15,0)</f>
        <v>0</v>
      </c>
      <c r="I279" s="236"/>
      <c r="J279" s="236"/>
      <c r="K279" s="236"/>
      <c r="L279" s="236"/>
      <c r="M279" s="236"/>
      <c r="N279" s="236"/>
      <c r="O279" s="236"/>
      <c r="P279" s="236"/>
      <c r="Q279" s="236"/>
      <c r="R279" s="236"/>
      <c r="S279" s="236"/>
    </row>
    <row r="280" ht="13.5" customHeight="1">
      <c r="A280" s="236"/>
      <c r="B280" t="s" s="596">
        <v>480</v>
      </c>
      <c r="C280" t="s" s="675">
        <v>2882</v>
      </c>
      <c r="D280" t="s" s="695">
        <f>D271</f>
        <v>2007</v>
      </c>
      <c r="E280" s="677">
        <v>0</v>
      </c>
      <c r="F280" s="236"/>
      <c r="G280" s="662">
        <f>E280*F280</f>
        <v>0</v>
      </c>
      <c r="H280" s="662">
        <f>IF($S$11="Y",G280*0.15,0)</f>
        <v>0</v>
      </c>
      <c r="I280" s="236"/>
      <c r="J280" s="236"/>
      <c r="K280" s="236"/>
      <c r="L280" s="236"/>
      <c r="M280" s="236"/>
      <c r="N280" s="236"/>
      <c r="O280" s="236"/>
      <c r="P280" s="236"/>
      <c r="Q280" s="236"/>
      <c r="R280" s="236"/>
      <c r="S280" s="236"/>
    </row>
    <row r="281" ht="13.5" customHeight="1">
      <c r="A281" s="236"/>
      <c r="B281" t="s" s="596">
        <v>595</v>
      </c>
      <c r="C281" t="s" s="675">
        <v>2883</v>
      </c>
      <c r="D281" t="s" s="676">
        <f>D272</f>
        <v>1996</v>
      </c>
      <c r="E281" s="677">
        <v>7</v>
      </c>
      <c r="F281" s="236"/>
      <c r="G281" s="662">
        <f>E281*F281</f>
        <v>0</v>
      </c>
      <c r="H281" s="662">
        <f>IF($S$11="Y",G281*0.15,0)</f>
        <v>0</v>
      </c>
      <c r="I281" s="236"/>
      <c r="J281" s="236"/>
      <c r="K281" s="236"/>
      <c r="L281" s="236"/>
      <c r="M281" s="236"/>
      <c r="N281" s="236"/>
      <c r="O281" s="236"/>
      <c r="P281" s="236"/>
      <c r="Q281" s="236"/>
      <c r="R281" s="236"/>
      <c r="S281" s="236"/>
    </row>
    <row r="282" ht="13.5" customHeight="1">
      <c r="A282" s="236"/>
      <c r="B282" t="s" s="596">
        <v>595</v>
      </c>
      <c r="C282" t="s" s="675">
        <v>2883</v>
      </c>
      <c r="D282" t="s" s="91">
        <f>D273</f>
        <v>1998</v>
      </c>
      <c r="E282" s="677">
        <v>0</v>
      </c>
      <c r="F282" s="236"/>
      <c r="G282" s="662">
        <f>E282*F282</f>
        <v>0</v>
      </c>
      <c r="H282" s="662">
        <f>IF($S$11="Y",G282*0.15,0)</f>
        <v>0</v>
      </c>
      <c r="I282" s="236"/>
      <c r="J282" s="236"/>
      <c r="K282" s="236"/>
      <c r="L282" s="236"/>
      <c r="M282" s="236"/>
      <c r="N282" s="236"/>
      <c r="O282" s="236"/>
      <c r="P282" s="236"/>
      <c r="Q282" s="236"/>
      <c r="R282" s="236"/>
      <c r="S282" s="236"/>
    </row>
    <row r="283" ht="13.5" customHeight="1">
      <c r="A283" s="236"/>
      <c r="B283" t="s" s="596">
        <v>595</v>
      </c>
      <c r="C283" t="s" s="675">
        <v>2883</v>
      </c>
      <c r="D283" t="s" s="205">
        <f>D274</f>
        <v>2000</v>
      </c>
      <c r="E283" s="677">
        <v>8</v>
      </c>
      <c r="F283" s="236"/>
      <c r="G283" s="662">
        <f>E283*F283</f>
        <v>0</v>
      </c>
      <c r="H283" s="662">
        <f>IF($S$11="Y",G283*0.15,0)</f>
        <v>0</v>
      </c>
      <c r="I283" s="236"/>
      <c r="J283" s="236"/>
      <c r="K283" s="236"/>
      <c r="L283" s="236"/>
      <c r="M283" s="236"/>
      <c r="N283" s="236"/>
      <c r="O283" s="236"/>
      <c r="P283" s="236"/>
      <c r="Q283" s="236"/>
      <c r="R283" s="236"/>
      <c r="S283" s="236"/>
    </row>
    <row r="284" ht="13.5" customHeight="1">
      <c r="A284" s="236"/>
      <c r="B284" t="s" s="596">
        <v>595</v>
      </c>
      <c r="C284" t="s" s="675">
        <v>2883</v>
      </c>
      <c r="D284" t="s" s="684">
        <f>D275</f>
        <v>2001</v>
      </c>
      <c r="E284" s="677">
        <v>9</v>
      </c>
      <c r="F284" s="236"/>
      <c r="G284" s="662">
        <f>E284*F284</f>
        <v>0</v>
      </c>
      <c r="H284" s="662">
        <f>IF($S$11="Y",G284*0.15,0)</f>
        <v>0</v>
      </c>
      <c r="I284" s="236"/>
      <c r="J284" s="236"/>
      <c r="K284" s="236"/>
      <c r="L284" s="236"/>
      <c r="M284" s="236"/>
      <c r="N284" s="236"/>
      <c r="O284" s="236"/>
      <c r="P284" s="236"/>
      <c r="Q284" s="236"/>
      <c r="R284" s="236"/>
      <c r="S284" s="236"/>
    </row>
    <row r="285" ht="13.5" customHeight="1">
      <c r="A285" s="236"/>
      <c r="B285" t="s" s="596">
        <v>595</v>
      </c>
      <c r="C285" t="s" s="675">
        <v>2883</v>
      </c>
      <c r="D285" t="s" s="686">
        <f>D276</f>
        <v>2003</v>
      </c>
      <c r="E285" s="677">
        <v>5</v>
      </c>
      <c r="F285" s="236"/>
      <c r="G285" s="662">
        <f>E285*F285</f>
        <v>0</v>
      </c>
      <c r="H285" s="662">
        <f>IF($S$11="Y",G285*0.15,0)</f>
        <v>0</v>
      </c>
      <c r="I285" s="236"/>
      <c r="J285" s="236"/>
      <c r="K285" s="236"/>
      <c r="L285" s="236"/>
      <c r="M285" s="236"/>
      <c r="N285" s="236"/>
      <c r="O285" s="236"/>
      <c r="P285" s="236"/>
      <c r="Q285" s="236"/>
      <c r="R285" s="236"/>
      <c r="S285" s="236"/>
    </row>
    <row r="286" ht="13.5" customHeight="1">
      <c r="A286" s="236"/>
      <c r="B286" t="s" s="596">
        <v>595</v>
      </c>
      <c r="C286" t="s" s="675">
        <v>2883</v>
      </c>
      <c r="D286" t="s" s="690">
        <f>D277</f>
        <v>2004</v>
      </c>
      <c r="E286" s="677">
        <v>5</v>
      </c>
      <c r="F286" s="236"/>
      <c r="G286" s="662">
        <f>E286*F286</f>
        <v>0</v>
      </c>
      <c r="H286" s="662">
        <f>IF($S$11="Y",G286*0.15,0)</f>
        <v>0</v>
      </c>
      <c r="I286" s="236"/>
      <c r="J286" s="236"/>
      <c r="K286" s="236"/>
      <c r="L286" s="236"/>
      <c r="M286" s="236"/>
      <c r="N286" s="236"/>
      <c r="O286" s="236"/>
      <c r="P286" s="236"/>
      <c r="Q286" s="236"/>
      <c r="R286" s="236"/>
      <c r="S286" s="236"/>
    </row>
    <row r="287" ht="13.5" customHeight="1">
      <c r="A287" s="236"/>
      <c r="B287" t="s" s="596">
        <v>595</v>
      </c>
      <c r="C287" t="s" s="675">
        <v>2883</v>
      </c>
      <c r="D287" t="s" s="692">
        <f>D278</f>
        <v>2005</v>
      </c>
      <c r="E287" s="677">
        <v>4</v>
      </c>
      <c r="F287" s="236"/>
      <c r="G287" s="662">
        <f>E287*F287</f>
        <v>0</v>
      </c>
      <c r="H287" s="662">
        <f>IF($S$11="Y",G287*0.15,0)</f>
        <v>0</v>
      </c>
      <c r="I287" s="236"/>
      <c r="J287" s="236"/>
      <c r="K287" s="236"/>
      <c r="L287" s="236"/>
      <c r="M287" s="236"/>
      <c r="N287" s="236"/>
      <c r="O287" s="236"/>
      <c r="P287" s="236"/>
      <c r="Q287" s="236"/>
      <c r="R287" s="236"/>
      <c r="S287" s="236"/>
    </row>
    <row r="288" ht="13.5" customHeight="1">
      <c r="A288" s="236"/>
      <c r="B288" t="s" s="596">
        <v>595</v>
      </c>
      <c r="C288" t="s" s="675">
        <v>2883</v>
      </c>
      <c r="D288" t="s" s="180">
        <f>D279</f>
        <v>2006</v>
      </c>
      <c r="E288" s="677">
        <v>8</v>
      </c>
      <c r="F288" s="236"/>
      <c r="G288" s="662">
        <f>E288*F288</f>
        <v>0</v>
      </c>
      <c r="H288" s="662">
        <f>IF($S$11="Y",G288*0.15,0)</f>
        <v>0</v>
      </c>
      <c r="I288" s="236"/>
      <c r="J288" s="236"/>
      <c r="K288" s="236"/>
      <c r="L288" s="236"/>
      <c r="M288" s="236"/>
      <c r="N288" s="236"/>
      <c r="O288" s="236"/>
      <c r="P288" s="236"/>
      <c r="Q288" s="236"/>
      <c r="R288" s="236"/>
      <c r="S288" s="236"/>
    </row>
    <row r="289" ht="13.5" customHeight="1">
      <c r="A289" s="236"/>
      <c r="B289" t="s" s="596">
        <v>595</v>
      </c>
      <c r="C289" t="s" s="675">
        <v>2883</v>
      </c>
      <c r="D289" t="s" s="695">
        <f>D280</f>
        <v>2007</v>
      </c>
      <c r="E289" s="677">
        <v>0</v>
      </c>
      <c r="F289" s="236"/>
      <c r="G289" s="662">
        <f>E289*F289</f>
        <v>0</v>
      </c>
      <c r="H289" s="662">
        <f>IF($S$11="Y",G289*0.15,0)</f>
        <v>0</v>
      </c>
      <c r="I289" s="236"/>
      <c r="J289" s="236"/>
      <c r="K289" s="236"/>
      <c r="L289" s="236"/>
      <c r="M289" s="236"/>
      <c r="N289" s="236"/>
      <c r="O289" s="236"/>
      <c r="P289" s="236"/>
      <c r="Q289" s="236"/>
      <c r="R289" s="236"/>
      <c r="S289" s="236"/>
    </row>
    <row r="290" ht="13.5" customHeight="1">
      <c r="A290" s="236"/>
      <c r="B290" t="s" s="596">
        <v>597</v>
      </c>
      <c r="C290" t="s" s="675">
        <v>2884</v>
      </c>
      <c r="D290" t="s" s="676">
        <f>D281</f>
        <v>1996</v>
      </c>
      <c r="E290" s="677">
        <v>2</v>
      </c>
      <c r="F290" s="236"/>
      <c r="G290" s="662">
        <f>E290*F290</f>
        <v>0</v>
      </c>
      <c r="H290" s="662">
        <f>IF($S$11="Y",G290*0.15,0)</f>
        <v>0</v>
      </c>
      <c r="I290" s="236"/>
      <c r="J290" s="236"/>
      <c r="K290" s="236"/>
      <c r="L290" s="236"/>
      <c r="M290" s="236"/>
      <c r="N290" s="236"/>
      <c r="O290" s="236"/>
      <c r="P290" s="236"/>
      <c r="Q290" s="236"/>
      <c r="R290" s="236"/>
      <c r="S290" s="236"/>
    </row>
    <row r="291" ht="13.5" customHeight="1">
      <c r="A291" s="236"/>
      <c r="B291" t="s" s="596">
        <v>597</v>
      </c>
      <c r="C291" t="s" s="675">
        <v>2884</v>
      </c>
      <c r="D291" t="s" s="91">
        <f>D282</f>
        <v>1998</v>
      </c>
      <c r="E291" s="677">
        <v>0</v>
      </c>
      <c r="F291" s="236"/>
      <c r="G291" s="662">
        <f>E291*F291</f>
        <v>0</v>
      </c>
      <c r="H291" s="662">
        <f>IF($S$11="Y",G291*0.15,0)</f>
        <v>0</v>
      </c>
      <c r="I291" s="236"/>
      <c r="J291" s="236"/>
      <c r="K291" s="236"/>
      <c r="L291" s="236"/>
      <c r="M291" s="236"/>
      <c r="N291" s="236"/>
      <c r="O291" s="236"/>
      <c r="P291" s="236"/>
      <c r="Q291" s="236"/>
      <c r="R291" s="236"/>
      <c r="S291" s="236"/>
    </row>
    <row r="292" ht="13.5" customHeight="1">
      <c r="A292" s="236"/>
      <c r="B292" t="s" s="596">
        <v>597</v>
      </c>
      <c r="C292" t="s" s="675">
        <v>2884</v>
      </c>
      <c r="D292" t="s" s="205">
        <f>D283</f>
        <v>2000</v>
      </c>
      <c r="E292" s="677">
        <v>5</v>
      </c>
      <c r="F292" s="236"/>
      <c r="G292" s="662">
        <f>E292*F292</f>
        <v>0</v>
      </c>
      <c r="H292" s="662">
        <f>IF($S$11="Y",G292*0.15,0)</f>
        <v>0</v>
      </c>
      <c r="I292" s="236"/>
      <c r="J292" s="236"/>
      <c r="K292" s="236"/>
      <c r="L292" s="236"/>
      <c r="M292" s="236"/>
      <c r="N292" s="236"/>
      <c r="O292" s="236"/>
      <c r="P292" s="236"/>
      <c r="Q292" s="236"/>
      <c r="R292" s="236"/>
      <c r="S292" s="236"/>
    </row>
    <row r="293" ht="13.5" customHeight="1">
      <c r="A293" s="236"/>
      <c r="B293" t="s" s="596">
        <v>597</v>
      </c>
      <c r="C293" t="s" s="675">
        <v>2884</v>
      </c>
      <c r="D293" t="s" s="684">
        <f>D284</f>
        <v>2001</v>
      </c>
      <c r="E293" s="677">
        <v>6</v>
      </c>
      <c r="F293" s="236"/>
      <c r="G293" s="662">
        <f>E293*F293</f>
        <v>0</v>
      </c>
      <c r="H293" s="662">
        <f>IF($S$11="Y",G293*0.15,0)</f>
        <v>0</v>
      </c>
      <c r="I293" s="236"/>
      <c r="J293" s="236"/>
      <c r="K293" s="236"/>
      <c r="L293" s="236"/>
      <c r="M293" s="236"/>
      <c r="N293" s="236"/>
      <c r="O293" s="236"/>
      <c r="P293" s="236"/>
      <c r="Q293" s="236"/>
      <c r="R293" s="236"/>
      <c r="S293" s="236"/>
    </row>
    <row r="294" ht="13.5" customHeight="1">
      <c r="A294" s="236"/>
      <c r="B294" t="s" s="596">
        <v>597</v>
      </c>
      <c r="C294" t="s" s="675">
        <v>2884</v>
      </c>
      <c r="D294" t="s" s="686">
        <f>D285</f>
        <v>2003</v>
      </c>
      <c r="E294" s="677">
        <v>1</v>
      </c>
      <c r="F294" s="236"/>
      <c r="G294" s="662">
        <f>E294*F294</f>
        <v>0</v>
      </c>
      <c r="H294" s="662">
        <f>IF($S$11="Y",G294*0.15,0)</f>
        <v>0</v>
      </c>
      <c r="I294" s="236"/>
      <c r="J294" s="236"/>
      <c r="K294" s="236"/>
      <c r="L294" s="236"/>
      <c r="M294" s="236"/>
      <c r="N294" s="236"/>
      <c r="O294" s="236"/>
      <c r="P294" s="236"/>
      <c r="Q294" s="236"/>
      <c r="R294" s="236"/>
      <c r="S294" s="236"/>
    </row>
    <row r="295" ht="13.5" customHeight="1">
      <c r="A295" s="236"/>
      <c r="B295" t="s" s="596">
        <v>597</v>
      </c>
      <c r="C295" t="s" s="675">
        <v>2884</v>
      </c>
      <c r="D295" t="s" s="690">
        <f>D286</f>
        <v>2004</v>
      </c>
      <c r="E295" s="677">
        <v>5</v>
      </c>
      <c r="F295" s="236"/>
      <c r="G295" s="662">
        <f>E295*F295</f>
        <v>0</v>
      </c>
      <c r="H295" s="662">
        <f>IF($S$11="Y",G295*0.15,0)</f>
        <v>0</v>
      </c>
      <c r="I295" s="236"/>
      <c r="J295" s="236"/>
      <c r="K295" s="236"/>
      <c r="L295" s="236"/>
      <c r="M295" s="236"/>
      <c r="N295" s="236"/>
      <c r="O295" s="236"/>
      <c r="P295" s="236"/>
      <c r="Q295" s="236"/>
      <c r="R295" s="236"/>
      <c r="S295" s="236"/>
    </row>
    <row r="296" ht="13.5" customHeight="1">
      <c r="A296" s="236"/>
      <c r="B296" t="s" s="596">
        <v>597</v>
      </c>
      <c r="C296" t="s" s="675">
        <v>2884</v>
      </c>
      <c r="D296" t="s" s="692">
        <f>D287</f>
        <v>2005</v>
      </c>
      <c r="E296" s="677">
        <v>5</v>
      </c>
      <c r="F296" s="236"/>
      <c r="G296" s="662">
        <f>E296*F296</f>
        <v>0</v>
      </c>
      <c r="H296" s="662">
        <f>IF($S$11="Y",G296*0.15,0)</f>
        <v>0</v>
      </c>
      <c r="I296" s="236"/>
      <c r="J296" s="236"/>
      <c r="K296" s="236"/>
      <c r="L296" s="236"/>
      <c r="M296" s="236"/>
      <c r="N296" s="236"/>
      <c r="O296" s="236"/>
      <c r="P296" s="236"/>
      <c r="Q296" s="236"/>
      <c r="R296" s="236"/>
      <c r="S296" s="236"/>
    </row>
    <row r="297" ht="13.5" customHeight="1">
      <c r="A297" s="236"/>
      <c r="B297" t="s" s="596">
        <v>597</v>
      </c>
      <c r="C297" t="s" s="675">
        <v>2884</v>
      </c>
      <c r="D297" t="s" s="180">
        <f>D288</f>
        <v>2006</v>
      </c>
      <c r="E297" s="677">
        <v>5</v>
      </c>
      <c r="F297" s="236"/>
      <c r="G297" s="662">
        <f>E297*F297</f>
        <v>0</v>
      </c>
      <c r="H297" s="662">
        <f>IF($S$11="Y",G297*0.15,0)</f>
        <v>0</v>
      </c>
      <c r="I297" s="236"/>
      <c r="J297" s="236"/>
      <c r="K297" s="236"/>
      <c r="L297" s="236"/>
      <c r="M297" s="236"/>
      <c r="N297" s="236"/>
      <c r="O297" s="236"/>
      <c r="P297" s="236"/>
      <c r="Q297" s="236"/>
      <c r="R297" s="236"/>
      <c r="S297" s="236"/>
    </row>
    <row r="298" ht="13.5" customHeight="1">
      <c r="A298" s="236"/>
      <c r="B298" t="s" s="596">
        <v>597</v>
      </c>
      <c r="C298" t="s" s="675">
        <v>2884</v>
      </c>
      <c r="D298" t="s" s="695">
        <f>D289</f>
        <v>2007</v>
      </c>
      <c r="E298" s="677">
        <v>0</v>
      </c>
      <c r="F298" s="236"/>
      <c r="G298" s="662">
        <f>E298*F298</f>
        <v>0</v>
      </c>
      <c r="H298" s="662">
        <f>IF($S$11="Y",G298*0.15,0)</f>
        <v>0</v>
      </c>
      <c r="I298" s="236"/>
      <c r="J298" s="236"/>
      <c r="K298" s="236"/>
      <c r="L298" s="236"/>
      <c r="M298" s="236"/>
      <c r="N298" s="236"/>
      <c r="O298" s="236"/>
      <c r="P298" s="236"/>
      <c r="Q298" s="236"/>
      <c r="R298" s="236"/>
      <c r="S298" s="236"/>
    </row>
    <row r="299" ht="13.5" customHeight="1">
      <c r="A299" s="236"/>
      <c r="B299" t="s" s="596">
        <v>599</v>
      </c>
      <c r="C299" t="s" s="675">
        <v>2885</v>
      </c>
      <c r="D299" t="s" s="676">
        <f>D290</f>
        <v>1996</v>
      </c>
      <c r="E299" s="677">
        <v>3</v>
      </c>
      <c r="F299" s="236"/>
      <c r="G299" s="662">
        <f>E299*F299</f>
        <v>0</v>
      </c>
      <c r="H299" s="662">
        <f>IF($S$11="Y",G299*0.15,0)</f>
        <v>0</v>
      </c>
      <c r="I299" s="236"/>
      <c r="J299" s="236"/>
      <c r="K299" s="236"/>
      <c r="L299" s="236"/>
      <c r="M299" s="236"/>
      <c r="N299" s="236"/>
      <c r="O299" s="236"/>
      <c r="P299" s="236"/>
      <c r="Q299" s="236"/>
      <c r="R299" s="236"/>
      <c r="S299" s="236"/>
    </row>
    <row r="300" ht="13.5" customHeight="1">
      <c r="A300" s="236"/>
      <c r="B300" t="s" s="596">
        <v>599</v>
      </c>
      <c r="C300" t="s" s="675">
        <v>2885</v>
      </c>
      <c r="D300" t="s" s="91">
        <f>D291</f>
        <v>1998</v>
      </c>
      <c r="E300" s="677">
        <v>0</v>
      </c>
      <c r="F300" s="236"/>
      <c r="G300" s="662">
        <f>E300*F300</f>
        <v>0</v>
      </c>
      <c r="H300" s="662">
        <f>IF($S$11="Y",G300*0.15,0)</f>
        <v>0</v>
      </c>
      <c r="I300" s="236"/>
      <c r="J300" s="236"/>
      <c r="K300" s="236"/>
      <c r="L300" s="236"/>
      <c r="M300" s="236"/>
      <c r="N300" s="236"/>
      <c r="O300" s="236"/>
      <c r="P300" s="236"/>
      <c r="Q300" s="236"/>
      <c r="R300" s="236"/>
      <c r="S300" s="236"/>
    </row>
    <row r="301" ht="13.5" customHeight="1">
      <c r="A301" s="236"/>
      <c r="B301" t="s" s="596">
        <v>599</v>
      </c>
      <c r="C301" t="s" s="675">
        <v>2885</v>
      </c>
      <c r="D301" t="s" s="205">
        <f>D292</f>
        <v>2000</v>
      </c>
      <c r="E301" s="677">
        <v>5</v>
      </c>
      <c r="F301" s="236"/>
      <c r="G301" s="662">
        <f>E301*F301</f>
        <v>0</v>
      </c>
      <c r="H301" s="662">
        <f>IF($S$11="Y",G301*0.15,0)</f>
        <v>0</v>
      </c>
      <c r="I301" s="236"/>
      <c r="J301" s="236"/>
      <c r="K301" s="236"/>
      <c r="L301" s="236"/>
      <c r="M301" s="236"/>
      <c r="N301" s="236"/>
      <c r="O301" s="236"/>
      <c r="P301" s="236"/>
      <c r="Q301" s="236"/>
      <c r="R301" s="236"/>
      <c r="S301" s="236"/>
    </row>
    <row r="302" ht="13.5" customHeight="1">
      <c r="A302" s="236"/>
      <c r="B302" t="s" s="596">
        <v>599</v>
      </c>
      <c r="C302" t="s" s="675">
        <v>2885</v>
      </c>
      <c r="D302" t="s" s="684">
        <f>D293</f>
        <v>2001</v>
      </c>
      <c r="E302" s="677">
        <v>8</v>
      </c>
      <c r="F302" s="236"/>
      <c r="G302" s="662">
        <f>E302*F302</f>
        <v>0</v>
      </c>
      <c r="H302" s="662">
        <f>IF($S$11="Y",G302*0.15,0)</f>
        <v>0</v>
      </c>
      <c r="I302" s="236"/>
      <c r="J302" s="236"/>
      <c r="K302" s="236"/>
      <c r="L302" s="236"/>
      <c r="M302" s="236"/>
      <c r="N302" s="236"/>
      <c r="O302" s="236"/>
      <c r="P302" s="236"/>
      <c r="Q302" s="236"/>
      <c r="R302" s="236"/>
      <c r="S302" s="236"/>
    </row>
    <row r="303" ht="13.5" customHeight="1">
      <c r="A303" s="236"/>
      <c r="B303" t="s" s="596">
        <v>599</v>
      </c>
      <c r="C303" t="s" s="675">
        <v>2885</v>
      </c>
      <c r="D303" t="s" s="686">
        <f>D294</f>
        <v>2003</v>
      </c>
      <c r="E303" s="677">
        <v>4</v>
      </c>
      <c r="F303" s="236"/>
      <c r="G303" s="662">
        <f>E303*F303</f>
        <v>0</v>
      </c>
      <c r="H303" s="662">
        <f>IF($S$11="Y",G303*0.15,0)</f>
        <v>0</v>
      </c>
      <c r="I303" s="236"/>
      <c r="J303" s="236"/>
      <c r="K303" s="236"/>
      <c r="L303" s="236"/>
      <c r="M303" s="236"/>
      <c r="N303" s="236"/>
      <c r="O303" s="236"/>
      <c r="P303" s="236"/>
      <c r="Q303" s="236"/>
      <c r="R303" s="236"/>
      <c r="S303" s="236"/>
    </row>
    <row r="304" ht="13.5" customHeight="1">
      <c r="A304" s="236"/>
      <c r="B304" t="s" s="596">
        <v>599</v>
      </c>
      <c r="C304" t="s" s="675">
        <v>2885</v>
      </c>
      <c r="D304" t="s" s="690">
        <f>D295</f>
        <v>2004</v>
      </c>
      <c r="E304" s="677">
        <v>5</v>
      </c>
      <c r="F304" s="236"/>
      <c r="G304" s="662">
        <f>E304*F304</f>
        <v>0</v>
      </c>
      <c r="H304" s="662">
        <f>IF($S$11="Y",G304*0.15,0)</f>
        <v>0</v>
      </c>
      <c r="I304" s="236"/>
      <c r="J304" s="236"/>
      <c r="K304" s="236"/>
      <c r="L304" s="236"/>
      <c r="M304" s="236"/>
      <c r="N304" s="236"/>
      <c r="O304" s="236"/>
      <c r="P304" s="236"/>
      <c r="Q304" s="236"/>
      <c r="R304" s="236"/>
      <c r="S304" s="236"/>
    </row>
    <row r="305" ht="13.5" customHeight="1">
      <c r="A305" s="236"/>
      <c r="B305" t="s" s="596">
        <v>599</v>
      </c>
      <c r="C305" t="s" s="675">
        <v>2885</v>
      </c>
      <c r="D305" t="s" s="692">
        <f>D296</f>
        <v>2005</v>
      </c>
      <c r="E305" s="677">
        <v>4</v>
      </c>
      <c r="F305" s="236"/>
      <c r="G305" s="662">
        <f>E305*F305</f>
        <v>0</v>
      </c>
      <c r="H305" s="662">
        <f>IF($S$11="Y",G305*0.15,0)</f>
        <v>0</v>
      </c>
      <c r="I305" s="236"/>
      <c r="J305" s="236"/>
      <c r="K305" s="236"/>
      <c r="L305" s="236"/>
      <c r="M305" s="236"/>
      <c r="N305" s="236"/>
      <c r="O305" s="236"/>
      <c r="P305" s="236"/>
      <c r="Q305" s="236"/>
      <c r="R305" s="236"/>
      <c r="S305" s="236"/>
    </row>
    <row r="306" ht="13.5" customHeight="1">
      <c r="A306" s="236"/>
      <c r="B306" t="s" s="596">
        <v>599</v>
      </c>
      <c r="C306" t="s" s="675">
        <v>2885</v>
      </c>
      <c r="D306" t="s" s="180">
        <f>D297</f>
        <v>2006</v>
      </c>
      <c r="E306" s="677">
        <v>9</v>
      </c>
      <c r="F306" s="236"/>
      <c r="G306" s="662">
        <f>E306*F306</f>
        <v>0</v>
      </c>
      <c r="H306" s="662">
        <f>IF($S$11="Y",G306*0.15,0)</f>
        <v>0</v>
      </c>
      <c r="I306" s="236"/>
      <c r="J306" s="236"/>
      <c r="K306" s="236"/>
      <c r="L306" s="236"/>
      <c r="M306" s="236"/>
      <c r="N306" s="236"/>
      <c r="O306" s="236"/>
      <c r="P306" s="236"/>
      <c r="Q306" s="236"/>
      <c r="R306" s="236"/>
      <c r="S306" s="236"/>
    </row>
    <row r="307" ht="13.5" customHeight="1">
      <c r="A307" s="236"/>
      <c r="B307" t="s" s="596">
        <v>599</v>
      </c>
      <c r="C307" t="s" s="675">
        <v>2885</v>
      </c>
      <c r="D307" t="s" s="695">
        <f>D298</f>
        <v>2007</v>
      </c>
      <c r="E307" s="677">
        <v>0</v>
      </c>
      <c r="F307" s="236"/>
      <c r="G307" s="662">
        <f>E307*F307</f>
        <v>0</v>
      </c>
      <c r="H307" s="662">
        <f>IF($S$11="Y",G307*0.15,0)</f>
        <v>0</v>
      </c>
      <c r="I307" s="236"/>
      <c r="J307" s="236"/>
      <c r="K307" s="236"/>
      <c r="L307" s="236"/>
      <c r="M307" s="236"/>
      <c r="N307" s="236"/>
      <c r="O307" s="236"/>
      <c r="P307" s="236"/>
      <c r="Q307" s="236"/>
      <c r="R307" s="236"/>
      <c r="S307" s="236"/>
    </row>
    <row r="308" ht="13.5" customHeight="1">
      <c r="A308" s="236"/>
      <c r="B308" t="s" s="596">
        <v>607</v>
      </c>
      <c r="C308" t="s" s="675">
        <v>2886</v>
      </c>
      <c r="D308" t="s" s="676">
        <f>D299</f>
        <v>1996</v>
      </c>
      <c r="E308" s="677">
        <v>6</v>
      </c>
      <c r="F308" s="236"/>
      <c r="G308" s="662">
        <f>E308*F308</f>
        <v>0</v>
      </c>
      <c r="H308" s="662">
        <f>IF($S$11="Y",G308*0.15,0)</f>
        <v>0</v>
      </c>
      <c r="I308" s="236"/>
      <c r="J308" s="236"/>
      <c r="K308" s="236"/>
      <c r="L308" s="236"/>
      <c r="M308" s="236"/>
      <c r="N308" s="236"/>
      <c r="O308" s="236"/>
      <c r="P308" s="236"/>
      <c r="Q308" s="236"/>
      <c r="R308" s="236"/>
      <c r="S308" s="236"/>
    </row>
    <row r="309" ht="13.5" customHeight="1">
      <c r="A309" s="236"/>
      <c r="B309" t="s" s="596">
        <v>607</v>
      </c>
      <c r="C309" t="s" s="675">
        <v>2886</v>
      </c>
      <c r="D309" t="s" s="91">
        <f>D300</f>
        <v>1998</v>
      </c>
      <c r="E309" s="677">
        <v>0</v>
      </c>
      <c r="F309" s="236"/>
      <c r="G309" s="662">
        <f>E309*F309</f>
        <v>0</v>
      </c>
      <c r="H309" s="662">
        <f>IF($S$11="Y",G309*0.15,0)</f>
        <v>0</v>
      </c>
      <c r="I309" s="236"/>
      <c r="J309" s="236"/>
      <c r="K309" s="236"/>
      <c r="L309" s="236"/>
      <c r="M309" s="236"/>
      <c r="N309" s="236"/>
      <c r="O309" s="236"/>
      <c r="P309" s="236"/>
      <c r="Q309" s="236"/>
      <c r="R309" s="236"/>
      <c r="S309" s="236"/>
    </row>
    <row r="310" ht="13.5" customHeight="1">
      <c r="A310" s="236"/>
      <c r="B310" t="s" s="596">
        <v>607</v>
      </c>
      <c r="C310" t="s" s="675">
        <v>2886</v>
      </c>
      <c r="D310" t="s" s="205">
        <f>D301</f>
        <v>2000</v>
      </c>
      <c r="E310" s="677">
        <v>7</v>
      </c>
      <c r="F310" s="236"/>
      <c r="G310" s="662">
        <f>E310*F310</f>
        <v>0</v>
      </c>
      <c r="H310" s="662">
        <f>IF($S$11="Y",G310*0.15,0)</f>
        <v>0</v>
      </c>
      <c r="I310" s="236"/>
      <c r="J310" s="236"/>
      <c r="K310" s="236"/>
      <c r="L310" s="236"/>
      <c r="M310" s="236"/>
      <c r="N310" s="236"/>
      <c r="O310" s="236"/>
      <c r="P310" s="236"/>
      <c r="Q310" s="236"/>
      <c r="R310" s="236"/>
      <c r="S310" s="236"/>
    </row>
    <row r="311" ht="13.5" customHeight="1">
      <c r="A311" s="236"/>
      <c r="B311" t="s" s="596">
        <v>607</v>
      </c>
      <c r="C311" t="s" s="675">
        <v>2886</v>
      </c>
      <c r="D311" t="s" s="684">
        <f>D302</f>
        <v>2001</v>
      </c>
      <c r="E311" s="677">
        <v>4</v>
      </c>
      <c r="F311" s="236"/>
      <c r="G311" s="662">
        <f>E311*F311</f>
        <v>0</v>
      </c>
      <c r="H311" s="662">
        <f>IF($S$11="Y",G311*0.15,0)</f>
        <v>0</v>
      </c>
      <c r="I311" s="236"/>
      <c r="J311" s="236"/>
      <c r="K311" s="236"/>
      <c r="L311" s="236"/>
      <c r="M311" s="236"/>
      <c r="N311" s="236"/>
      <c r="O311" s="236"/>
      <c r="P311" s="236"/>
      <c r="Q311" s="236"/>
      <c r="R311" s="236"/>
      <c r="S311" s="236"/>
    </row>
    <row r="312" ht="13.5" customHeight="1">
      <c r="A312" s="236"/>
      <c r="B312" t="s" s="596">
        <v>607</v>
      </c>
      <c r="C312" t="s" s="675">
        <v>2886</v>
      </c>
      <c r="D312" t="s" s="686">
        <f>D303</f>
        <v>2003</v>
      </c>
      <c r="E312" s="677">
        <v>5</v>
      </c>
      <c r="F312" s="236"/>
      <c r="G312" s="662">
        <f>E312*F312</f>
        <v>0</v>
      </c>
      <c r="H312" s="662">
        <f>IF($S$11="Y",G312*0.15,0)</f>
        <v>0</v>
      </c>
      <c r="I312" s="236"/>
      <c r="J312" s="236"/>
      <c r="K312" s="236"/>
      <c r="L312" s="236"/>
      <c r="M312" s="236"/>
      <c r="N312" s="236"/>
      <c r="O312" s="236"/>
      <c r="P312" s="236"/>
      <c r="Q312" s="236"/>
      <c r="R312" s="236"/>
      <c r="S312" s="236"/>
    </row>
    <row r="313" ht="13.5" customHeight="1">
      <c r="A313" s="236"/>
      <c r="B313" t="s" s="596">
        <v>607</v>
      </c>
      <c r="C313" t="s" s="675">
        <v>2886</v>
      </c>
      <c r="D313" t="s" s="690">
        <f>D304</f>
        <v>2004</v>
      </c>
      <c r="E313" s="677">
        <v>5</v>
      </c>
      <c r="F313" s="236"/>
      <c r="G313" s="662">
        <f>E313*F313</f>
        <v>0</v>
      </c>
      <c r="H313" s="662">
        <f>IF($S$11="Y",G313*0.15,0)</f>
        <v>0</v>
      </c>
      <c r="I313" s="236"/>
      <c r="J313" s="236"/>
      <c r="K313" s="236"/>
      <c r="L313" s="236"/>
      <c r="M313" s="236"/>
      <c r="N313" s="236"/>
      <c r="O313" s="236"/>
      <c r="P313" s="236"/>
      <c r="Q313" s="236"/>
      <c r="R313" s="236"/>
      <c r="S313" s="236"/>
    </row>
    <row r="314" ht="13.5" customHeight="1">
      <c r="A314" s="236"/>
      <c r="B314" t="s" s="596">
        <v>607</v>
      </c>
      <c r="C314" t="s" s="675">
        <v>2886</v>
      </c>
      <c r="D314" t="s" s="692">
        <f>D305</f>
        <v>2005</v>
      </c>
      <c r="E314" s="677">
        <v>5</v>
      </c>
      <c r="F314" s="236"/>
      <c r="G314" s="662">
        <f>E314*F314</f>
        <v>0</v>
      </c>
      <c r="H314" s="662">
        <f>IF($S$11="Y",G314*0.15,0)</f>
        <v>0</v>
      </c>
      <c r="I314" s="236"/>
      <c r="J314" s="236"/>
      <c r="K314" s="236"/>
      <c r="L314" s="236"/>
      <c r="M314" s="236"/>
      <c r="N314" s="236"/>
      <c r="O314" s="236"/>
      <c r="P314" s="236"/>
      <c r="Q314" s="236"/>
      <c r="R314" s="236"/>
      <c r="S314" s="236"/>
    </row>
    <row r="315" ht="13.5" customHeight="1">
      <c r="A315" s="236"/>
      <c r="B315" t="s" s="596">
        <v>607</v>
      </c>
      <c r="C315" t="s" s="675">
        <v>2886</v>
      </c>
      <c r="D315" t="s" s="180">
        <f>D306</f>
        <v>2006</v>
      </c>
      <c r="E315" s="677">
        <v>10</v>
      </c>
      <c r="F315" s="236"/>
      <c r="G315" s="662">
        <f>E315*F315</f>
        <v>0</v>
      </c>
      <c r="H315" s="662">
        <f>IF($S$11="Y",G315*0.15,0)</f>
        <v>0</v>
      </c>
      <c r="I315" s="236"/>
      <c r="J315" s="236"/>
      <c r="K315" s="236"/>
      <c r="L315" s="236"/>
      <c r="M315" s="236"/>
      <c r="N315" s="236"/>
      <c r="O315" s="236"/>
      <c r="P315" s="236"/>
      <c r="Q315" s="236"/>
      <c r="R315" s="236"/>
      <c r="S315" s="236"/>
    </row>
    <row r="316" ht="13.5" customHeight="1">
      <c r="A316" s="236"/>
      <c r="B316" t="s" s="596">
        <v>607</v>
      </c>
      <c r="C316" t="s" s="675">
        <v>2886</v>
      </c>
      <c r="D316" t="s" s="695">
        <f>D307</f>
        <v>2007</v>
      </c>
      <c r="E316" s="677">
        <v>0</v>
      </c>
      <c r="F316" s="236"/>
      <c r="G316" s="662">
        <f>E316*F316</f>
        <v>0</v>
      </c>
      <c r="H316" s="662">
        <f>IF($S$11="Y",G316*0.15,0)</f>
        <v>0</v>
      </c>
      <c r="I316" s="236"/>
      <c r="J316" s="236"/>
      <c r="K316" s="236"/>
      <c r="L316" s="236"/>
      <c r="M316" s="236"/>
      <c r="N316" s="236"/>
      <c r="O316" s="236"/>
      <c r="P316" s="236"/>
      <c r="Q316" s="236"/>
      <c r="R316" s="236"/>
      <c r="S316" s="236"/>
    </row>
    <row r="317" ht="13.5" customHeight="1">
      <c r="A317" s="236"/>
      <c r="B317" t="s" s="596">
        <v>609</v>
      </c>
      <c r="C317" t="s" s="675">
        <v>2887</v>
      </c>
      <c r="D317" t="s" s="676">
        <f>D308</f>
        <v>1996</v>
      </c>
      <c r="E317" s="677">
        <v>7</v>
      </c>
      <c r="F317" s="236"/>
      <c r="G317" s="662">
        <f>E317*F317</f>
        <v>0</v>
      </c>
      <c r="H317" s="662">
        <f>IF($S$11="Y",G317*0.15,0)</f>
        <v>0</v>
      </c>
      <c r="I317" s="236"/>
      <c r="J317" s="236"/>
      <c r="K317" s="236"/>
      <c r="L317" s="236"/>
      <c r="M317" s="236"/>
      <c r="N317" s="236"/>
      <c r="O317" s="236"/>
      <c r="P317" s="236"/>
      <c r="Q317" s="236"/>
      <c r="R317" s="236"/>
      <c r="S317" s="236"/>
    </row>
    <row r="318" ht="13.5" customHeight="1">
      <c r="A318" s="236"/>
      <c r="B318" t="s" s="596">
        <v>609</v>
      </c>
      <c r="C318" t="s" s="675">
        <v>2887</v>
      </c>
      <c r="D318" t="s" s="91">
        <f>D309</f>
        <v>1998</v>
      </c>
      <c r="E318" s="677">
        <v>0</v>
      </c>
      <c r="F318" s="236"/>
      <c r="G318" s="662">
        <f>E318*F318</f>
        <v>0</v>
      </c>
      <c r="H318" s="662">
        <f>IF($S$11="Y",G318*0.15,0)</f>
        <v>0</v>
      </c>
      <c r="I318" s="236"/>
      <c r="J318" s="236"/>
      <c r="K318" s="236"/>
      <c r="L318" s="236"/>
      <c r="M318" s="236"/>
      <c r="N318" s="236"/>
      <c r="O318" s="236"/>
      <c r="P318" s="236"/>
      <c r="Q318" s="236"/>
      <c r="R318" s="236"/>
      <c r="S318" s="236"/>
    </row>
    <row r="319" ht="13.5" customHeight="1">
      <c r="A319" s="236"/>
      <c r="B319" t="s" s="596">
        <v>609</v>
      </c>
      <c r="C319" t="s" s="675">
        <v>2887</v>
      </c>
      <c r="D319" t="s" s="205">
        <f>D310</f>
        <v>2000</v>
      </c>
      <c r="E319" s="677">
        <v>6</v>
      </c>
      <c r="F319" s="236"/>
      <c r="G319" s="662">
        <f>E319*F319</f>
        <v>0</v>
      </c>
      <c r="H319" s="662">
        <f>IF($S$11="Y",G319*0.15,0)</f>
        <v>0</v>
      </c>
      <c r="I319" s="236"/>
      <c r="J319" s="236"/>
      <c r="K319" s="236"/>
      <c r="L319" s="236"/>
      <c r="M319" s="236"/>
      <c r="N319" s="236"/>
      <c r="O319" s="236"/>
      <c r="P319" s="236"/>
      <c r="Q319" s="236"/>
      <c r="R319" s="236"/>
      <c r="S319" s="236"/>
    </row>
    <row r="320" ht="13.5" customHeight="1">
      <c r="A320" s="236"/>
      <c r="B320" t="s" s="596">
        <v>609</v>
      </c>
      <c r="C320" t="s" s="675">
        <v>2887</v>
      </c>
      <c r="D320" t="s" s="684">
        <f>D311</f>
        <v>2001</v>
      </c>
      <c r="E320" s="677">
        <v>9</v>
      </c>
      <c r="F320" s="236"/>
      <c r="G320" s="662">
        <f>E320*F320</f>
        <v>0</v>
      </c>
      <c r="H320" s="662">
        <f>IF($S$11="Y",G320*0.15,0)</f>
        <v>0</v>
      </c>
      <c r="I320" s="236"/>
      <c r="J320" s="236"/>
      <c r="K320" s="236"/>
      <c r="L320" s="236"/>
      <c r="M320" s="236"/>
      <c r="N320" s="236"/>
      <c r="O320" s="236"/>
      <c r="P320" s="236"/>
      <c r="Q320" s="236"/>
      <c r="R320" s="236"/>
      <c r="S320" s="236"/>
    </row>
    <row r="321" ht="13.5" customHeight="1">
      <c r="A321" s="236"/>
      <c r="B321" t="s" s="596">
        <v>609</v>
      </c>
      <c r="C321" t="s" s="675">
        <v>2887</v>
      </c>
      <c r="D321" t="s" s="686">
        <f>D312</f>
        <v>2003</v>
      </c>
      <c r="E321" s="677">
        <v>4</v>
      </c>
      <c r="F321" s="236"/>
      <c r="G321" s="662">
        <f>E321*F321</f>
        <v>0</v>
      </c>
      <c r="H321" s="662">
        <f>IF($S$11="Y",G321*0.15,0)</f>
        <v>0</v>
      </c>
      <c r="I321" s="236"/>
      <c r="J321" s="236"/>
      <c r="K321" s="236"/>
      <c r="L321" s="236"/>
      <c r="M321" s="236"/>
      <c r="N321" s="236"/>
      <c r="O321" s="236"/>
      <c r="P321" s="236"/>
      <c r="Q321" s="236"/>
      <c r="R321" s="236"/>
      <c r="S321" s="236"/>
    </row>
    <row r="322" ht="13.5" customHeight="1">
      <c r="A322" s="236"/>
      <c r="B322" t="s" s="596">
        <v>609</v>
      </c>
      <c r="C322" t="s" s="675">
        <v>2887</v>
      </c>
      <c r="D322" t="s" s="690">
        <f>D313</f>
        <v>2004</v>
      </c>
      <c r="E322" s="677">
        <v>5</v>
      </c>
      <c r="F322" s="236"/>
      <c r="G322" s="662">
        <f>E322*F322</f>
        <v>0</v>
      </c>
      <c r="H322" s="662">
        <f>IF($S$11="Y",G322*0.15,0)</f>
        <v>0</v>
      </c>
      <c r="I322" s="236"/>
      <c r="J322" s="236"/>
      <c r="K322" s="236"/>
      <c r="L322" s="236"/>
      <c r="M322" s="236"/>
      <c r="N322" s="236"/>
      <c r="O322" s="236"/>
      <c r="P322" s="236"/>
      <c r="Q322" s="236"/>
      <c r="R322" s="236"/>
      <c r="S322" s="236"/>
    </row>
    <row r="323" ht="13.5" customHeight="1">
      <c r="A323" s="236"/>
      <c r="B323" t="s" s="596">
        <v>609</v>
      </c>
      <c r="C323" t="s" s="675">
        <v>2887</v>
      </c>
      <c r="D323" t="s" s="692">
        <f>D314</f>
        <v>2005</v>
      </c>
      <c r="E323" s="677">
        <v>4</v>
      </c>
      <c r="F323" s="236"/>
      <c r="G323" s="662">
        <f>E323*F323</f>
        <v>0</v>
      </c>
      <c r="H323" s="662">
        <f>IF($S$11="Y",G323*0.15,0)</f>
        <v>0</v>
      </c>
      <c r="I323" s="236"/>
      <c r="J323" s="236"/>
      <c r="K323" s="236"/>
      <c r="L323" s="236"/>
      <c r="M323" s="236"/>
      <c r="N323" s="236"/>
      <c r="O323" s="236"/>
      <c r="P323" s="236"/>
      <c r="Q323" s="236"/>
      <c r="R323" s="236"/>
      <c r="S323" s="236"/>
    </row>
    <row r="324" ht="13.5" customHeight="1">
      <c r="A324" s="236"/>
      <c r="B324" t="s" s="596">
        <v>609</v>
      </c>
      <c r="C324" t="s" s="675">
        <v>2887</v>
      </c>
      <c r="D324" t="s" s="180">
        <f>D315</f>
        <v>2006</v>
      </c>
      <c r="E324" s="677">
        <v>6</v>
      </c>
      <c r="F324" s="236"/>
      <c r="G324" s="662">
        <f>E324*F324</f>
        <v>0</v>
      </c>
      <c r="H324" s="662">
        <f>IF($S$11="Y",G324*0.15,0)</f>
        <v>0</v>
      </c>
      <c r="I324" s="236"/>
      <c r="J324" s="236"/>
      <c r="K324" s="236"/>
      <c r="L324" s="236"/>
      <c r="M324" s="236"/>
      <c r="N324" s="236"/>
      <c r="O324" s="236"/>
      <c r="P324" s="236"/>
      <c r="Q324" s="236"/>
      <c r="R324" s="236"/>
      <c r="S324" s="236"/>
    </row>
    <row r="325" ht="13.5" customHeight="1">
      <c r="A325" s="236"/>
      <c r="B325" t="s" s="596">
        <v>609</v>
      </c>
      <c r="C325" t="s" s="675">
        <v>2887</v>
      </c>
      <c r="D325" t="s" s="695">
        <f>D316</f>
        <v>2007</v>
      </c>
      <c r="E325" s="677">
        <v>0</v>
      </c>
      <c r="F325" s="236"/>
      <c r="G325" s="662">
        <f>E325*F325</f>
        <v>0</v>
      </c>
      <c r="H325" s="662">
        <f>IF($S$11="Y",G325*0.15,0)</f>
        <v>0</v>
      </c>
      <c r="I325" s="236"/>
      <c r="J325" s="236"/>
      <c r="K325" s="236"/>
      <c r="L325" s="236"/>
      <c r="M325" s="236"/>
      <c r="N325" s="236"/>
      <c r="O325" s="236"/>
      <c r="P325" s="236"/>
      <c r="Q325" s="236"/>
      <c r="R325" s="236"/>
      <c r="S325" s="236"/>
    </row>
    <row r="326" ht="13.5" customHeight="1">
      <c r="A326" s="236"/>
      <c r="B326" t="s" s="596">
        <v>611</v>
      </c>
      <c r="C326" t="s" s="675">
        <v>2888</v>
      </c>
      <c r="D326" t="s" s="676">
        <f>D317</f>
        <v>1996</v>
      </c>
      <c r="E326" s="677">
        <v>2</v>
      </c>
      <c r="F326" s="236"/>
      <c r="G326" s="662">
        <f>E326*F326</f>
        <v>0</v>
      </c>
      <c r="H326" s="662">
        <f>IF($S$11="Y",G326*0.15,0)</f>
        <v>0</v>
      </c>
      <c r="I326" s="236"/>
      <c r="J326" s="236"/>
      <c r="K326" s="236"/>
      <c r="L326" s="236"/>
      <c r="M326" s="236"/>
      <c r="N326" s="236"/>
      <c r="O326" s="236"/>
      <c r="P326" s="236"/>
      <c r="Q326" s="236"/>
      <c r="R326" s="236"/>
      <c r="S326" s="236"/>
    </row>
    <row r="327" ht="13.5" customHeight="1">
      <c r="A327" s="236"/>
      <c r="B327" t="s" s="596">
        <v>611</v>
      </c>
      <c r="C327" t="s" s="675">
        <v>2888</v>
      </c>
      <c r="D327" t="s" s="91">
        <f>D318</f>
        <v>1998</v>
      </c>
      <c r="E327" s="677">
        <v>0</v>
      </c>
      <c r="F327" s="236"/>
      <c r="G327" s="662">
        <f>E327*F327</f>
        <v>0</v>
      </c>
      <c r="H327" s="662">
        <f>IF($S$11="Y",G327*0.15,0)</f>
        <v>0</v>
      </c>
      <c r="I327" s="236"/>
      <c r="J327" s="236"/>
      <c r="K327" s="236"/>
      <c r="L327" s="236"/>
      <c r="M327" s="236"/>
      <c r="N327" s="236"/>
      <c r="O327" s="236"/>
      <c r="P327" s="236"/>
      <c r="Q327" s="236"/>
      <c r="R327" s="236"/>
      <c r="S327" s="236"/>
    </row>
    <row r="328" ht="13.5" customHeight="1">
      <c r="A328" s="236"/>
      <c r="B328" t="s" s="596">
        <v>611</v>
      </c>
      <c r="C328" t="s" s="675">
        <v>2888</v>
      </c>
      <c r="D328" t="s" s="205">
        <f>D319</f>
        <v>2000</v>
      </c>
      <c r="E328" s="677">
        <v>8</v>
      </c>
      <c r="F328" s="236"/>
      <c r="G328" s="662">
        <f>E328*F328</f>
        <v>0</v>
      </c>
      <c r="H328" s="662">
        <f>IF($S$11="Y",G328*0.15,0)</f>
        <v>0</v>
      </c>
      <c r="I328" s="236"/>
      <c r="J328" s="236"/>
      <c r="K328" s="236"/>
      <c r="L328" s="236"/>
      <c r="M328" s="236"/>
      <c r="N328" s="236"/>
      <c r="O328" s="236"/>
      <c r="P328" s="236"/>
      <c r="Q328" s="236"/>
      <c r="R328" s="236"/>
      <c r="S328" s="236"/>
    </row>
    <row r="329" ht="13.5" customHeight="1">
      <c r="A329" s="236"/>
      <c r="B329" t="s" s="596">
        <v>611</v>
      </c>
      <c r="C329" t="s" s="675">
        <v>2888</v>
      </c>
      <c r="D329" t="s" s="684">
        <f>D320</f>
        <v>2001</v>
      </c>
      <c r="E329" s="677">
        <v>3</v>
      </c>
      <c r="F329" s="236"/>
      <c r="G329" s="662">
        <f>E329*F329</f>
        <v>0</v>
      </c>
      <c r="H329" s="662">
        <f>IF($S$11="Y",G329*0.15,0)</f>
        <v>0</v>
      </c>
      <c r="I329" s="236"/>
      <c r="J329" s="236"/>
      <c r="K329" s="236"/>
      <c r="L329" s="236"/>
      <c r="M329" s="236"/>
      <c r="N329" s="236"/>
      <c r="O329" s="236"/>
      <c r="P329" s="236"/>
      <c r="Q329" s="236"/>
      <c r="R329" s="236"/>
      <c r="S329" s="236"/>
    </row>
    <row r="330" ht="13.5" customHeight="1">
      <c r="A330" s="236"/>
      <c r="B330" t="s" s="596">
        <v>611</v>
      </c>
      <c r="C330" t="s" s="675">
        <v>2888</v>
      </c>
      <c r="D330" t="s" s="686">
        <f>D321</f>
        <v>2003</v>
      </c>
      <c r="E330" s="677">
        <v>4</v>
      </c>
      <c r="F330" s="236"/>
      <c r="G330" s="662">
        <f>E330*F330</f>
        <v>0</v>
      </c>
      <c r="H330" s="662">
        <f>IF($S$11="Y",G330*0.15,0)</f>
        <v>0</v>
      </c>
      <c r="I330" s="236"/>
      <c r="J330" s="236"/>
      <c r="K330" s="236"/>
      <c r="L330" s="236"/>
      <c r="M330" s="236"/>
      <c r="N330" s="236"/>
      <c r="O330" s="236"/>
      <c r="P330" s="236"/>
      <c r="Q330" s="236"/>
      <c r="R330" s="236"/>
      <c r="S330" s="236"/>
    </row>
    <row r="331" ht="13.5" customHeight="1">
      <c r="A331" s="236"/>
      <c r="B331" t="s" s="596">
        <v>611</v>
      </c>
      <c r="C331" t="s" s="675">
        <v>2888</v>
      </c>
      <c r="D331" t="s" s="690">
        <f>D322</f>
        <v>2004</v>
      </c>
      <c r="E331" s="677">
        <v>5</v>
      </c>
      <c r="F331" s="236"/>
      <c r="G331" s="662">
        <f>E331*F331</f>
        <v>0</v>
      </c>
      <c r="H331" s="662">
        <f>IF($S$11="Y",G331*0.15,0)</f>
        <v>0</v>
      </c>
      <c r="I331" s="236"/>
      <c r="J331" s="236"/>
      <c r="K331" s="236"/>
      <c r="L331" s="236"/>
      <c r="M331" s="236"/>
      <c r="N331" s="236"/>
      <c r="O331" s="236"/>
      <c r="P331" s="236"/>
      <c r="Q331" s="236"/>
      <c r="R331" s="236"/>
      <c r="S331" s="236"/>
    </row>
    <row r="332" ht="13.5" customHeight="1">
      <c r="A332" s="236"/>
      <c r="B332" t="s" s="596">
        <v>611</v>
      </c>
      <c r="C332" t="s" s="675">
        <v>2888</v>
      </c>
      <c r="D332" t="s" s="692">
        <f>D323</f>
        <v>2005</v>
      </c>
      <c r="E332" s="677">
        <v>4</v>
      </c>
      <c r="F332" s="236"/>
      <c r="G332" s="662">
        <f>E332*F332</f>
        <v>0</v>
      </c>
      <c r="H332" s="662">
        <f>IF($S$11="Y",G332*0.15,0)</f>
        <v>0</v>
      </c>
      <c r="I332" s="236"/>
      <c r="J332" s="236"/>
      <c r="K332" s="236"/>
      <c r="L332" s="236"/>
      <c r="M332" s="236"/>
      <c r="N332" s="236"/>
      <c r="O332" s="236"/>
      <c r="P332" s="236"/>
      <c r="Q332" s="236"/>
      <c r="R332" s="236"/>
      <c r="S332" s="236"/>
    </row>
    <row r="333" ht="13.5" customHeight="1">
      <c r="A333" s="236"/>
      <c r="B333" t="s" s="596">
        <v>611</v>
      </c>
      <c r="C333" t="s" s="675">
        <v>2888</v>
      </c>
      <c r="D333" t="s" s="180">
        <f>D324</f>
        <v>2006</v>
      </c>
      <c r="E333" s="677">
        <v>10</v>
      </c>
      <c r="F333" s="236"/>
      <c r="G333" s="662">
        <f>E333*F333</f>
        <v>0</v>
      </c>
      <c r="H333" s="662">
        <f>IF($S$11="Y",G333*0.15,0)</f>
        <v>0</v>
      </c>
      <c r="I333" s="236"/>
      <c r="J333" s="236"/>
      <c r="K333" s="236"/>
      <c r="L333" s="236"/>
      <c r="M333" s="236"/>
      <c r="N333" s="236"/>
      <c r="O333" s="236"/>
      <c r="P333" s="236"/>
      <c r="Q333" s="236"/>
      <c r="R333" s="236"/>
      <c r="S333" s="236"/>
    </row>
    <row r="334" ht="13.5" customHeight="1">
      <c r="A334" s="236"/>
      <c r="B334" t="s" s="596">
        <v>611</v>
      </c>
      <c r="C334" t="s" s="675">
        <v>2888</v>
      </c>
      <c r="D334" t="s" s="695">
        <f>D325</f>
        <v>2007</v>
      </c>
      <c r="E334" s="677">
        <v>0</v>
      </c>
      <c r="F334" s="236"/>
      <c r="G334" s="662">
        <f>E334*F334</f>
        <v>0</v>
      </c>
      <c r="H334" s="662">
        <f>IF($S$11="Y",G334*0.15,0)</f>
        <v>0</v>
      </c>
      <c r="I334" s="236"/>
      <c r="J334" s="236"/>
      <c r="K334" s="236"/>
      <c r="L334" s="236"/>
      <c r="M334" s="236"/>
      <c r="N334" s="236"/>
      <c r="O334" s="236"/>
      <c r="P334" s="236"/>
      <c r="Q334" s="236"/>
      <c r="R334" s="236"/>
      <c r="S334" s="236"/>
    </row>
    <row r="335" ht="13.5" customHeight="1">
      <c r="A335" s="236"/>
      <c r="B335" t="s" s="596">
        <v>629</v>
      </c>
      <c r="C335" t="s" s="675">
        <v>2889</v>
      </c>
      <c r="D335" t="s" s="676">
        <f>D326</f>
        <v>1996</v>
      </c>
      <c r="E335" s="677">
        <v>3</v>
      </c>
      <c r="F335" s="236"/>
      <c r="G335" s="662">
        <f>E335*F335</f>
        <v>0</v>
      </c>
      <c r="H335" s="662">
        <f>IF($S$11="Y",G335*0.15,0)</f>
        <v>0</v>
      </c>
      <c r="I335" s="236"/>
      <c r="J335" s="236"/>
      <c r="K335" s="236"/>
      <c r="L335" s="236"/>
      <c r="M335" s="236"/>
      <c r="N335" s="236"/>
      <c r="O335" s="236"/>
      <c r="P335" s="236"/>
      <c r="Q335" s="236"/>
      <c r="R335" s="236"/>
      <c r="S335" s="236"/>
    </row>
    <row r="336" ht="13.5" customHeight="1">
      <c r="A336" s="236"/>
      <c r="B336" t="s" s="596">
        <v>629</v>
      </c>
      <c r="C336" t="s" s="675">
        <v>2889</v>
      </c>
      <c r="D336" t="s" s="91">
        <f>D327</f>
        <v>1998</v>
      </c>
      <c r="E336" s="677">
        <v>0</v>
      </c>
      <c r="F336" s="236"/>
      <c r="G336" s="662">
        <f>E336*F336</f>
        <v>0</v>
      </c>
      <c r="H336" s="662">
        <f>IF($S$11="Y",G336*0.15,0)</f>
        <v>0</v>
      </c>
      <c r="I336" s="236"/>
      <c r="J336" s="236"/>
      <c r="K336" s="236"/>
      <c r="L336" s="236"/>
      <c r="M336" s="236"/>
      <c r="N336" s="236"/>
      <c r="O336" s="236"/>
      <c r="P336" s="236"/>
      <c r="Q336" s="236"/>
      <c r="R336" s="236"/>
      <c r="S336" s="236"/>
    </row>
    <row r="337" ht="13.5" customHeight="1">
      <c r="A337" s="236"/>
      <c r="B337" t="s" s="596">
        <v>629</v>
      </c>
      <c r="C337" t="s" s="675">
        <v>2889</v>
      </c>
      <c r="D337" t="s" s="205">
        <f>D328</f>
        <v>2000</v>
      </c>
      <c r="E337" s="677">
        <v>6</v>
      </c>
      <c r="F337" s="236"/>
      <c r="G337" s="662">
        <f>E337*F337</f>
        <v>0</v>
      </c>
      <c r="H337" s="662">
        <f>IF($S$11="Y",G337*0.15,0)</f>
        <v>0</v>
      </c>
      <c r="I337" s="236"/>
      <c r="J337" s="236"/>
      <c r="K337" s="236"/>
      <c r="L337" s="236"/>
      <c r="M337" s="236"/>
      <c r="N337" s="236"/>
      <c r="O337" s="236"/>
      <c r="P337" s="236"/>
      <c r="Q337" s="236"/>
      <c r="R337" s="236"/>
      <c r="S337" s="236"/>
    </row>
    <row r="338" ht="13.5" customHeight="1">
      <c r="A338" s="236"/>
      <c r="B338" t="s" s="596">
        <v>629</v>
      </c>
      <c r="C338" t="s" s="675">
        <v>2889</v>
      </c>
      <c r="D338" t="s" s="684">
        <f>D329</f>
        <v>2001</v>
      </c>
      <c r="E338" s="677">
        <v>2</v>
      </c>
      <c r="F338" s="236"/>
      <c r="G338" s="662">
        <f>E338*F338</f>
        <v>0</v>
      </c>
      <c r="H338" s="662">
        <f>IF($S$11="Y",G338*0.15,0)</f>
        <v>0</v>
      </c>
      <c r="I338" s="236"/>
      <c r="J338" s="236"/>
      <c r="K338" s="236"/>
      <c r="L338" s="236"/>
      <c r="M338" s="236"/>
      <c r="N338" s="236"/>
      <c r="O338" s="236"/>
      <c r="P338" s="236"/>
      <c r="Q338" s="236"/>
      <c r="R338" s="236"/>
      <c r="S338" s="236"/>
    </row>
    <row r="339" ht="13.5" customHeight="1">
      <c r="A339" s="236"/>
      <c r="B339" t="s" s="596">
        <v>629</v>
      </c>
      <c r="C339" t="s" s="675">
        <v>2889</v>
      </c>
      <c r="D339" t="s" s="686">
        <f>D330</f>
        <v>2003</v>
      </c>
      <c r="E339" s="677">
        <v>3</v>
      </c>
      <c r="F339" s="236"/>
      <c r="G339" s="662">
        <f>E339*F339</f>
        <v>0</v>
      </c>
      <c r="H339" s="662">
        <f>IF($S$11="Y",G339*0.15,0)</f>
        <v>0</v>
      </c>
      <c r="I339" s="236"/>
      <c r="J339" s="236"/>
      <c r="K339" s="236"/>
      <c r="L339" s="236"/>
      <c r="M339" s="236"/>
      <c r="N339" s="236"/>
      <c r="O339" s="236"/>
      <c r="P339" s="236"/>
      <c r="Q339" s="236"/>
      <c r="R339" s="236"/>
      <c r="S339" s="236"/>
    </row>
    <row r="340" ht="13.5" customHeight="1">
      <c r="A340" s="236"/>
      <c r="B340" t="s" s="596">
        <v>629</v>
      </c>
      <c r="C340" t="s" s="675">
        <v>2889</v>
      </c>
      <c r="D340" t="s" s="690">
        <f>D331</f>
        <v>2004</v>
      </c>
      <c r="E340" s="677">
        <v>7</v>
      </c>
      <c r="F340" s="236"/>
      <c r="G340" s="662">
        <f>E340*F340</f>
        <v>0</v>
      </c>
      <c r="H340" s="662">
        <f>IF($S$11="Y",G340*0.15,0)</f>
        <v>0</v>
      </c>
      <c r="I340" s="236"/>
      <c r="J340" s="236"/>
      <c r="K340" s="236"/>
      <c r="L340" s="236"/>
      <c r="M340" s="236"/>
      <c r="N340" s="236"/>
      <c r="O340" s="236"/>
      <c r="P340" s="236"/>
      <c r="Q340" s="236"/>
      <c r="R340" s="236"/>
      <c r="S340" s="236"/>
    </row>
    <row r="341" ht="13.5" customHeight="1">
      <c r="A341" s="236"/>
      <c r="B341" t="s" s="596">
        <v>629</v>
      </c>
      <c r="C341" t="s" s="675">
        <v>2889</v>
      </c>
      <c r="D341" t="s" s="692">
        <f>D332</f>
        <v>2005</v>
      </c>
      <c r="E341" s="677">
        <v>4</v>
      </c>
      <c r="F341" s="236"/>
      <c r="G341" s="662">
        <f>E341*F341</f>
        <v>0</v>
      </c>
      <c r="H341" s="662">
        <f>IF($S$11="Y",G341*0.15,0)</f>
        <v>0</v>
      </c>
      <c r="I341" s="236"/>
      <c r="J341" s="236"/>
      <c r="K341" s="236"/>
      <c r="L341" s="236"/>
      <c r="M341" s="236"/>
      <c r="N341" s="236"/>
      <c r="O341" s="236"/>
      <c r="P341" s="236"/>
      <c r="Q341" s="236"/>
      <c r="R341" s="236"/>
      <c r="S341" s="236"/>
    </row>
    <row r="342" ht="13.5" customHeight="1">
      <c r="A342" s="236"/>
      <c r="B342" t="s" s="596">
        <v>629</v>
      </c>
      <c r="C342" t="s" s="675">
        <v>2889</v>
      </c>
      <c r="D342" t="s" s="180">
        <f>D333</f>
        <v>2006</v>
      </c>
      <c r="E342" s="677">
        <v>10</v>
      </c>
      <c r="F342" s="236"/>
      <c r="G342" s="662">
        <f>E342*F342</f>
        <v>0</v>
      </c>
      <c r="H342" s="662">
        <f>IF($S$11="Y",G342*0.15,0)</f>
        <v>0</v>
      </c>
      <c r="I342" s="236"/>
      <c r="J342" s="236"/>
      <c r="K342" s="236"/>
      <c r="L342" s="236"/>
      <c r="M342" s="236"/>
      <c r="N342" s="236"/>
      <c r="O342" s="236"/>
      <c r="P342" s="236"/>
      <c r="Q342" s="236"/>
      <c r="R342" s="236"/>
      <c r="S342" s="236"/>
    </row>
    <row r="343" ht="13.5" customHeight="1">
      <c r="A343" s="236"/>
      <c r="B343" t="s" s="596">
        <v>629</v>
      </c>
      <c r="C343" t="s" s="675">
        <v>2889</v>
      </c>
      <c r="D343" t="s" s="695">
        <f>D334</f>
        <v>2007</v>
      </c>
      <c r="E343" s="677">
        <v>0</v>
      </c>
      <c r="F343" s="236"/>
      <c r="G343" s="662">
        <f>E343*F343</f>
        <v>0</v>
      </c>
      <c r="H343" s="662">
        <f>IF($S$11="Y",G343*0.15,0)</f>
        <v>0</v>
      </c>
      <c r="I343" s="236"/>
      <c r="J343" s="236"/>
      <c r="K343" s="236"/>
      <c r="L343" s="236"/>
      <c r="M343" s="236"/>
      <c r="N343" s="236"/>
      <c r="O343" s="236"/>
      <c r="P343" s="236"/>
      <c r="Q343" s="236"/>
      <c r="R343" s="236"/>
      <c r="S343" s="236"/>
    </row>
    <row r="344" ht="13.5" customHeight="1">
      <c r="A344" s="236"/>
      <c r="B344" t="s" s="596">
        <v>631</v>
      </c>
      <c r="C344" t="s" s="675">
        <v>2890</v>
      </c>
      <c r="D344" t="s" s="676">
        <f>D335</f>
        <v>1996</v>
      </c>
      <c r="E344" s="677">
        <v>5</v>
      </c>
      <c r="F344" s="236"/>
      <c r="G344" s="662">
        <f>E344*F344</f>
        <v>0</v>
      </c>
      <c r="H344" s="662">
        <f>IF($S$11="Y",G344*0.15,0)</f>
        <v>0</v>
      </c>
      <c r="I344" s="236"/>
      <c r="J344" s="236"/>
      <c r="K344" s="236"/>
      <c r="L344" s="236"/>
      <c r="M344" s="236"/>
      <c r="N344" s="236"/>
      <c r="O344" s="236"/>
      <c r="P344" s="236"/>
      <c r="Q344" s="236"/>
      <c r="R344" s="236"/>
      <c r="S344" s="236"/>
    </row>
    <row r="345" ht="13.5" customHeight="1">
      <c r="A345" s="236"/>
      <c r="B345" t="s" s="596">
        <v>631</v>
      </c>
      <c r="C345" t="s" s="675">
        <v>2890</v>
      </c>
      <c r="D345" t="s" s="91">
        <f>D336</f>
        <v>1998</v>
      </c>
      <c r="E345" s="677">
        <v>0</v>
      </c>
      <c r="F345" s="236"/>
      <c r="G345" s="662">
        <f>E345*F345</f>
        <v>0</v>
      </c>
      <c r="H345" s="662">
        <f>IF($S$11="Y",G345*0.15,0)</f>
        <v>0</v>
      </c>
      <c r="I345" s="236"/>
      <c r="J345" s="236"/>
      <c r="K345" s="236"/>
      <c r="L345" s="236"/>
      <c r="M345" s="236"/>
      <c r="N345" s="236"/>
      <c r="O345" s="236"/>
      <c r="P345" s="236"/>
      <c r="Q345" s="236"/>
      <c r="R345" s="236"/>
      <c r="S345" s="236"/>
    </row>
    <row r="346" ht="13.5" customHeight="1">
      <c r="A346" s="236"/>
      <c r="B346" t="s" s="596">
        <v>631</v>
      </c>
      <c r="C346" t="s" s="675">
        <v>2890</v>
      </c>
      <c r="D346" t="s" s="205">
        <f>D337</f>
        <v>2000</v>
      </c>
      <c r="E346" s="677">
        <v>10</v>
      </c>
      <c r="F346" s="236"/>
      <c r="G346" s="662">
        <f>E346*F346</f>
        <v>0</v>
      </c>
      <c r="H346" s="662">
        <f>IF($S$11="Y",G346*0.15,0)</f>
        <v>0</v>
      </c>
      <c r="I346" s="236"/>
      <c r="J346" s="236"/>
      <c r="K346" s="236"/>
      <c r="L346" s="236"/>
      <c r="M346" s="236"/>
      <c r="N346" s="236"/>
      <c r="O346" s="236"/>
      <c r="P346" s="236"/>
      <c r="Q346" s="236"/>
      <c r="R346" s="236"/>
      <c r="S346" s="236"/>
    </row>
    <row r="347" ht="13.5" customHeight="1">
      <c r="A347" s="236"/>
      <c r="B347" t="s" s="596">
        <v>631</v>
      </c>
      <c r="C347" t="s" s="675">
        <v>2890</v>
      </c>
      <c r="D347" t="s" s="684">
        <f>D338</f>
        <v>2001</v>
      </c>
      <c r="E347" s="677">
        <v>8</v>
      </c>
      <c r="F347" s="236"/>
      <c r="G347" s="662">
        <f>E347*F347</f>
        <v>0</v>
      </c>
      <c r="H347" s="662">
        <f>IF($S$11="Y",G347*0.15,0)</f>
        <v>0</v>
      </c>
      <c r="I347" s="236"/>
      <c r="J347" s="236"/>
      <c r="K347" s="236"/>
      <c r="L347" s="236"/>
      <c r="M347" s="236"/>
      <c r="N347" s="236"/>
      <c r="O347" s="236"/>
      <c r="P347" s="236"/>
      <c r="Q347" s="236"/>
      <c r="R347" s="236"/>
      <c r="S347" s="236"/>
    </row>
    <row r="348" ht="13.5" customHeight="1">
      <c r="A348" s="236"/>
      <c r="B348" t="s" s="596">
        <v>631</v>
      </c>
      <c r="C348" t="s" s="675">
        <v>2890</v>
      </c>
      <c r="D348" t="s" s="686">
        <f>D339</f>
        <v>2003</v>
      </c>
      <c r="E348" s="677">
        <v>8</v>
      </c>
      <c r="F348" s="236"/>
      <c r="G348" s="662">
        <f>E348*F348</f>
        <v>0</v>
      </c>
      <c r="H348" s="662">
        <f>IF($S$11="Y",G348*0.15,0)</f>
        <v>0</v>
      </c>
      <c r="I348" s="236"/>
      <c r="J348" s="236"/>
      <c r="K348" s="236"/>
      <c r="L348" s="236"/>
      <c r="M348" s="236"/>
      <c r="N348" s="236"/>
      <c r="O348" s="236"/>
      <c r="P348" s="236"/>
      <c r="Q348" s="236"/>
      <c r="R348" s="236"/>
      <c r="S348" s="236"/>
    </row>
    <row r="349" ht="13.5" customHeight="1">
      <c r="A349" s="236"/>
      <c r="B349" t="s" s="596">
        <v>631</v>
      </c>
      <c r="C349" t="s" s="675">
        <v>2890</v>
      </c>
      <c r="D349" t="s" s="690">
        <f>D340</f>
        <v>2004</v>
      </c>
      <c r="E349" s="677">
        <v>7</v>
      </c>
      <c r="F349" s="236"/>
      <c r="G349" s="662">
        <f>E349*F349</f>
        <v>0</v>
      </c>
      <c r="H349" s="662">
        <f>IF($S$11="Y",G349*0.15,0)</f>
        <v>0</v>
      </c>
      <c r="I349" s="236"/>
      <c r="J349" s="236"/>
      <c r="K349" s="236"/>
      <c r="L349" s="236"/>
      <c r="M349" s="236"/>
      <c r="N349" s="236"/>
      <c r="O349" s="236"/>
      <c r="P349" s="236"/>
      <c r="Q349" s="236"/>
      <c r="R349" s="236"/>
      <c r="S349" s="236"/>
    </row>
    <row r="350" ht="13.5" customHeight="1">
      <c r="A350" s="236"/>
      <c r="B350" t="s" s="596">
        <v>631</v>
      </c>
      <c r="C350" t="s" s="675">
        <v>2890</v>
      </c>
      <c r="D350" t="s" s="692">
        <f>D341</f>
        <v>2005</v>
      </c>
      <c r="E350" s="677">
        <v>5</v>
      </c>
      <c r="F350" s="236"/>
      <c r="G350" s="662">
        <f>E350*F350</f>
        <v>0</v>
      </c>
      <c r="H350" s="662">
        <f>IF($S$11="Y",G350*0.15,0)</f>
        <v>0</v>
      </c>
      <c r="I350" s="236"/>
      <c r="J350" s="236"/>
      <c r="K350" s="236"/>
      <c r="L350" s="236"/>
      <c r="M350" s="236"/>
      <c r="N350" s="236"/>
      <c r="O350" s="236"/>
      <c r="P350" s="236"/>
      <c r="Q350" s="236"/>
      <c r="R350" s="236"/>
      <c r="S350" s="236"/>
    </row>
    <row r="351" ht="13.5" customHeight="1">
      <c r="A351" s="236"/>
      <c r="B351" t="s" s="596">
        <v>631</v>
      </c>
      <c r="C351" t="s" s="675">
        <v>2890</v>
      </c>
      <c r="D351" t="s" s="180">
        <f>D342</f>
        <v>2006</v>
      </c>
      <c r="E351" s="677">
        <v>10</v>
      </c>
      <c r="F351" s="236"/>
      <c r="G351" s="662">
        <f>E351*F351</f>
        <v>0</v>
      </c>
      <c r="H351" s="662">
        <f>IF($S$11="Y",G351*0.15,0)</f>
        <v>0</v>
      </c>
      <c r="I351" s="236"/>
      <c r="J351" s="236"/>
      <c r="K351" s="236"/>
      <c r="L351" s="236"/>
      <c r="M351" s="236"/>
      <c r="N351" s="236"/>
      <c r="O351" s="236"/>
      <c r="P351" s="236"/>
      <c r="Q351" s="236"/>
      <c r="R351" s="236"/>
      <c r="S351" s="236"/>
    </row>
    <row r="352" ht="13.5" customHeight="1">
      <c r="A352" s="236"/>
      <c r="B352" t="s" s="596">
        <v>631</v>
      </c>
      <c r="C352" t="s" s="675">
        <v>2890</v>
      </c>
      <c r="D352" t="s" s="695">
        <f>D343</f>
        <v>2007</v>
      </c>
      <c r="E352" s="677">
        <v>0</v>
      </c>
      <c r="F352" s="236"/>
      <c r="G352" s="662">
        <f>E352*F352</f>
        <v>0</v>
      </c>
      <c r="H352" s="662">
        <f>IF($S$11="Y",G352*0.15,0)</f>
        <v>0</v>
      </c>
      <c r="I352" s="236"/>
      <c r="J352" s="236"/>
      <c r="K352" s="236"/>
      <c r="L352" s="236"/>
      <c r="M352" s="236"/>
      <c r="N352" s="236"/>
      <c r="O352" s="236"/>
      <c r="P352" s="236"/>
      <c r="Q352" s="236"/>
      <c r="R352" s="236"/>
      <c r="S352" s="236"/>
    </row>
    <row r="353" ht="13.5" customHeight="1">
      <c r="A353" s="236"/>
      <c r="B353" t="s" s="596">
        <v>613</v>
      </c>
      <c r="C353" t="s" s="675">
        <v>2891</v>
      </c>
      <c r="D353" t="s" s="676">
        <f>D344</f>
        <v>1996</v>
      </c>
      <c r="E353" s="677">
        <v>6</v>
      </c>
      <c r="F353" s="236"/>
      <c r="G353" s="662">
        <f>E353*F353</f>
        <v>0</v>
      </c>
      <c r="H353" s="662">
        <f>IF($S$11="Y",G353*0.15,0)</f>
        <v>0</v>
      </c>
      <c r="I353" s="236"/>
      <c r="J353" s="236"/>
      <c r="K353" s="236"/>
      <c r="L353" s="236"/>
      <c r="M353" s="236"/>
      <c r="N353" s="236"/>
      <c r="O353" s="236"/>
      <c r="P353" s="236"/>
      <c r="Q353" s="236"/>
      <c r="R353" s="236"/>
      <c r="S353" s="236"/>
    </row>
    <row r="354" ht="13.5" customHeight="1">
      <c r="A354" s="236"/>
      <c r="B354" t="s" s="596">
        <v>613</v>
      </c>
      <c r="C354" t="s" s="675">
        <v>2891</v>
      </c>
      <c r="D354" t="s" s="91">
        <f>D345</f>
        <v>1998</v>
      </c>
      <c r="E354" s="677">
        <v>0</v>
      </c>
      <c r="F354" s="236"/>
      <c r="G354" s="662">
        <f>E354*F354</f>
        <v>0</v>
      </c>
      <c r="H354" s="662">
        <f>IF($S$11="Y",G354*0.15,0)</f>
        <v>0</v>
      </c>
      <c r="I354" s="236"/>
      <c r="J354" s="236"/>
      <c r="K354" s="236"/>
      <c r="L354" s="236"/>
      <c r="M354" s="236"/>
      <c r="N354" s="236"/>
      <c r="O354" s="236"/>
      <c r="P354" s="236"/>
      <c r="Q354" s="236"/>
      <c r="R354" s="236"/>
      <c r="S354" s="236"/>
    </row>
    <row r="355" ht="13.5" customHeight="1">
      <c r="A355" s="236"/>
      <c r="B355" t="s" s="596">
        <v>613</v>
      </c>
      <c r="C355" t="s" s="675">
        <v>2891</v>
      </c>
      <c r="D355" t="s" s="205">
        <f>D346</f>
        <v>2000</v>
      </c>
      <c r="E355" s="677">
        <v>4</v>
      </c>
      <c r="F355" s="236"/>
      <c r="G355" s="662">
        <f>E355*F355</f>
        <v>0</v>
      </c>
      <c r="H355" s="662">
        <f>IF($S$11="Y",G355*0.15,0)</f>
        <v>0</v>
      </c>
      <c r="I355" s="236"/>
      <c r="J355" s="236"/>
      <c r="K355" s="236"/>
      <c r="L355" s="236"/>
      <c r="M355" s="236"/>
      <c r="N355" s="236"/>
      <c r="O355" s="236"/>
      <c r="P355" s="236"/>
      <c r="Q355" s="236"/>
      <c r="R355" s="236"/>
      <c r="S355" s="236"/>
    </row>
    <row r="356" ht="13.5" customHeight="1">
      <c r="A356" s="236"/>
      <c r="B356" t="s" s="596">
        <v>613</v>
      </c>
      <c r="C356" t="s" s="675">
        <v>2891</v>
      </c>
      <c r="D356" t="s" s="684">
        <f>D347</f>
        <v>2001</v>
      </c>
      <c r="E356" s="677">
        <v>5</v>
      </c>
      <c r="F356" s="236"/>
      <c r="G356" s="662">
        <f>E356*F356</f>
        <v>0</v>
      </c>
      <c r="H356" s="662">
        <f>IF($S$11="Y",G356*0.15,0)</f>
        <v>0</v>
      </c>
      <c r="I356" s="236"/>
      <c r="J356" s="236"/>
      <c r="K356" s="236"/>
      <c r="L356" s="236"/>
      <c r="M356" s="236"/>
      <c r="N356" s="236"/>
      <c r="O356" s="236"/>
      <c r="P356" s="236"/>
      <c r="Q356" s="236"/>
      <c r="R356" s="236"/>
      <c r="S356" s="236"/>
    </row>
    <row r="357" ht="13.5" customHeight="1">
      <c r="A357" s="236"/>
      <c r="B357" t="s" s="596">
        <v>613</v>
      </c>
      <c r="C357" t="s" s="675">
        <v>2891</v>
      </c>
      <c r="D357" t="s" s="686">
        <f>D348</f>
        <v>2003</v>
      </c>
      <c r="E357" s="677">
        <v>9</v>
      </c>
      <c r="F357" s="236"/>
      <c r="G357" s="662">
        <f>E357*F357</f>
        <v>0</v>
      </c>
      <c r="H357" s="662">
        <f>IF($S$11="Y",G357*0.15,0)</f>
        <v>0</v>
      </c>
      <c r="I357" s="236"/>
      <c r="J357" s="236"/>
      <c r="K357" s="236"/>
      <c r="L357" s="236"/>
      <c r="M357" s="236"/>
      <c r="N357" s="236"/>
      <c r="O357" s="236"/>
      <c r="P357" s="236"/>
      <c r="Q357" s="236"/>
      <c r="R357" s="236"/>
      <c r="S357" s="236"/>
    </row>
    <row r="358" ht="13.5" customHeight="1">
      <c r="A358" s="236"/>
      <c r="B358" t="s" s="596">
        <v>613</v>
      </c>
      <c r="C358" t="s" s="675">
        <v>2891</v>
      </c>
      <c r="D358" t="s" s="690">
        <f>D349</f>
        <v>2004</v>
      </c>
      <c r="E358" s="677">
        <v>4</v>
      </c>
      <c r="F358" s="236"/>
      <c r="G358" s="662">
        <f>E358*F358</f>
        <v>0</v>
      </c>
      <c r="H358" s="662">
        <f>IF($S$11="Y",G358*0.15,0)</f>
        <v>0</v>
      </c>
      <c r="I358" s="236"/>
      <c r="J358" s="236"/>
      <c r="K358" s="236"/>
      <c r="L358" s="236"/>
      <c r="M358" s="236"/>
      <c r="N358" s="236"/>
      <c r="O358" s="236"/>
      <c r="P358" s="236"/>
      <c r="Q358" s="236"/>
      <c r="R358" s="236"/>
      <c r="S358" s="236"/>
    </row>
    <row r="359" ht="13.5" customHeight="1">
      <c r="A359" s="236"/>
      <c r="B359" t="s" s="596">
        <v>613</v>
      </c>
      <c r="C359" t="s" s="675">
        <v>2891</v>
      </c>
      <c r="D359" t="s" s="692">
        <f>D350</f>
        <v>2005</v>
      </c>
      <c r="E359" s="677">
        <v>4</v>
      </c>
      <c r="F359" s="236"/>
      <c r="G359" s="662">
        <f>E359*F359</f>
        <v>0</v>
      </c>
      <c r="H359" s="662">
        <f>IF($S$11="Y",G359*0.15,0)</f>
        <v>0</v>
      </c>
      <c r="I359" s="236"/>
      <c r="J359" s="236"/>
      <c r="K359" s="236"/>
      <c r="L359" s="236"/>
      <c r="M359" s="236"/>
      <c r="N359" s="236"/>
      <c r="O359" s="236"/>
      <c r="P359" s="236"/>
      <c r="Q359" s="236"/>
      <c r="R359" s="236"/>
      <c r="S359" s="236"/>
    </row>
    <row r="360" ht="13.5" customHeight="1">
      <c r="A360" s="236"/>
      <c r="B360" t="s" s="596">
        <v>613</v>
      </c>
      <c r="C360" t="s" s="675">
        <v>2891</v>
      </c>
      <c r="D360" t="s" s="180">
        <f>D351</f>
        <v>2006</v>
      </c>
      <c r="E360" s="677">
        <v>5</v>
      </c>
      <c r="F360" s="236"/>
      <c r="G360" s="662">
        <f>E360*F360</f>
        <v>0</v>
      </c>
      <c r="H360" s="662">
        <f>IF($S$11="Y",G360*0.15,0)</f>
        <v>0</v>
      </c>
      <c r="I360" s="236"/>
      <c r="J360" s="236"/>
      <c r="K360" s="236"/>
      <c r="L360" s="236"/>
      <c r="M360" s="236"/>
      <c r="N360" s="236"/>
      <c r="O360" s="236"/>
      <c r="P360" s="236"/>
      <c r="Q360" s="236"/>
      <c r="R360" s="236"/>
      <c r="S360" s="236"/>
    </row>
    <row r="361" ht="13.5" customHeight="1">
      <c r="A361" s="236"/>
      <c r="B361" t="s" s="596">
        <v>613</v>
      </c>
      <c r="C361" t="s" s="675">
        <v>2891</v>
      </c>
      <c r="D361" t="s" s="695">
        <f>D352</f>
        <v>2007</v>
      </c>
      <c r="E361" s="677">
        <v>0</v>
      </c>
      <c r="F361" s="236"/>
      <c r="G361" s="662">
        <f>E361*F361</f>
        <v>0</v>
      </c>
      <c r="H361" s="662">
        <f>IF($S$11="Y",G361*0.15,0)</f>
        <v>0</v>
      </c>
      <c r="I361" s="236"/>
      <c r="J361" s="236"/>
      <c r="K361" s="236"/>
      <c r="L361" s="236"/>
      <c r="M361" s="236"/>
      <c r="N361" s="236"/>
      <c r="O361" s="236"/>
      <c r="P361" s="236"/>
      <c r="Q361" s="236"/>
      <c r="R361" s="236"/>
      <c r="S361" s="236"/>
    </row>
    <row r="362" ht="13.5" customHeight="1">
      <c r="A362" s="236"/>
      <c r="B362" t="s" s="596">
        <v>615</v>
      </c>
      <c r="C362" t="s" s="675">
        <v>2892</v>
      </c>
      <c r="D362" t="s" s="676">
        <f>D353</f>
        <v>1996</v>
      </c>
      <c r="E362" s="677">
        <v>8</v>
      </c>
      <c r="F362" s="236"/>
      <c r="G362" s="662">
        <f>E362*F362</f>
        <v>0</v>
      </c>
      <c r="H362" s="662">
        <f>IF($S$11="Y",G362*0.15,0)</f>
        <v>0</v>
      </c>
      <c r="I362" s="236"/>
      <c r="J362" s="236"/>
      <c r="K362" s="236"/>
      <c r="L362" s="236"/>
      <c r="M362" s="236"/>
      <c r="N362" s="236"/>
      <c r="O362" s="236"/>
      <c r="P362" s="236"/>
      <c r="Q362" s="236"/>
      <c r="R362" s="236"/>
      <c r="S362" s="236"/>
    </row>
    <row r="363" ht="13.5" customHeight="1">
      <c r="A363" s="236"/>
      <c r="B363" t="s" s="596">
        <v>615</v>
      </c>
      <c r="C363" t="s" s="675">
        <v>2892</v>
      </c>
      <c r="D363" t="s" s="91">
        <f>D354</f>
        <v>1998</v>
      </c>
      <c r="E363" s="677">
        <v>0</v>
      </c>
      <c r="F363" s="236"/>
      <c r="G363" s="662">
        <f>E363*F363</f>
        <v>0</v>
      </c>
      <c r="H363" s="662">
        <f>IF($S$11="Y",G363*0.15,0)</f>
        <v>0</v>
      </c>
      <c r="I363" s="236"/>
      <c r="J363" s="236"/>
      <c r="K363" s="236"/>
      <c r="L363" s="236"/>
      <c r="M363" s="236"/>
      <c r="N363" s="236"/>
      <c r="O363" s="236"/>
      <c r="P363" s="236"/>
      <c r="Q363" s="236"/>
      <c r="R363" s="236"/>
      <c r="S363" s="236"/>
    </row>
    <row r="364" ht="13.5" customHeight="1">
      <c r="A364" s="236"/>
      <c r="B364" t="s" s="596">
        <v>615</v>
      </c>
      <c r="C364" t="s" s="675">
        <v>2892</v>
      </c>
      <c r="D364" t="s" s="205">
        <f>D355</f>
        <v>2000</v>
      </c>
      <c r="E364" s="677">
        <v>6</v>
      </c>
      <c r="F364" s="236"/>
      <c r="G364" s="662">
        <f>E364*F364</f>
        <v>0</v>
      </c>
      <c r="H364" s="662">
        <f>IF($S$11="Y",G364*0.15,0)</f>
        <v>0</v>
      </c>
      <c r="I364" s="236"/>
      <c r="J364" s="236"/>
      <c r="K364" s="236"/>
      <c r="L364" s="236"/>
      <c r="M364" s="236"/>
      <c r="N364" s="236"/>
      <c r="O364" s="236"/>
      <c r="P364" s="236"/>
      <c r="Q364" s="236"/>
      <c r="R364" s="236"/>
      <c r="S364" s="236"/>
    </row>
    <row r="365" ht="13.5" customHeight="1">
      <c r="A365" s="236"/>
      <c r="B365" t="s" s="596">
        <v>615</v>
      </c>
      <c r="C365" t="s" s="675">
        <v>2892</v>
      </c>
      <c r="D365" t="s" s="684">
        <f>D356</f>
        <v>2001</v>
      </c>
      <c r="E365" s="677">
        <v>6</v>
      </c>
      <c r="F365" s="236"/>
      <c r="G365" s="662">
        <f>E365*F365</f>
        <v>0</v>
      </c>
      <c r="H365" s="662">
        <f>IF($S$11="Y",G365*0.15,0)</f>
        <v>0</v>
      </c>
      <c r="I365" s="236"/>
      <c r="J365" s="236"/>
      <c r="K365" s="236"/>
      <c r="L365" s="236"/>
      <c r="M365" s="236"/>
      <c r="N365" s="236"/>
      <c r="O365" s="236"/>
      <c r="P365" s="236"/>
      <c r="Q365" s="236"/>
      <c r="R365" s="236"/>
      <c r="S365" s="236"/>
    </row>
    <row r="366" ht="13.5" customHeight="1">
      <c r="A366" s="236"/>
      <c r="B366" t="s" s="596">
        <v>615</v>
      </c>
      <c r="C366" t="s" s="675">
        <v>2892</v>
      </c>
      <c r="D366" t="s" s="686">
        <f>D357</f>
        <v>2003</v>
      </c>
      <c r="E366" s="677">
        <v>6</v>
      </c>
      <c r="F366" s="236"/>
      <c r="G366" s="662">
        <f>E366*F366</f>
        <v>0</v>
      </c>
      <c r="H366" s="662">
        <f>IF($S$11="Y",G366*0.15,0)</f>
        <v>0</v>
      </c>
      <c r="I366" s="236"/>
      <c r="J366" s="236"/>
      <c r="K366" s="236"/>
      <c r="L366" s="236"/>
      <c r="M366" s="236"/>
      <c r="N366" s="236"/>
      <c r="O366" s="236"/>
      <c r="P366" s="236"/>
      <c r="Q366" s="236"/>
      <c r="R366" s="236"/>
      <c r="S366" s="236"/>
    </row>
    <row r="367" ht="13.5" customHeight="1">
      <c r="A367" s="236"/>
      <c r="B367" t="s" s="596">
        <v>615</v>
      </c>
      <c r="C367" t="s" s="675">
        <v>2892</v>
      </c>
      <c r="D367" t="s" s="690">
        <f>D358</f>
        <v>2004</v>
      </c>
      <c r="E367" s="677">
        <v>5</v>
      </c>
      <c r="F367" s="236"/>
      <c r="G367" s="662">
        <f>E367*F367</f>
        <v>0</v>
      </c>
      <c r="H367" s="662">
        <f>IF($S$11="Y",G367*0.15,0)</f>
        <v>0</v>
      </c>
      <c r="I367" s="236"/>
      <c r="J367" s="236"/>
      <c r="K367" s="236"/>
      <c r="L367" s="236"/>
      <c r="M367" s="236"/>
      <c r="N367" s="236"/>
      <c r="O367" s="236"/>
      <c r="P367" s="236"/>
      <c r="Q367" s="236"/>
      <c r="R367" s="236"/>
      <c r="S367" s="236"/>
    </row>
    <row r="368" ht="13.5" customHeight="1">
      <c r="A368" s="236"/>
      <c r="B368" t="s" s="596">
        <v>615</v>
      </c>
      <c r="C368" t="s" s="675">
        <v>2892</v>
      </c>
      <c r="D368" t="s" s="692">
        <f>D359</f>
        <v>2005</v>
      </c>
      <c r="E368" s="677">
        <v>4</v>
      </c>
      <c r="F368" s="236"/>
      <c r="G368" s="662">
        <f>E368*F368</f>
        <v>0</v>
      </c>
      <c r="H368" s="662">
        <f>IF($S$11="Y",G368*0.15,0)</f>
        <v>0</v>
      </c>
      <c r="I368" s="236"/>
      <c r="J368" s="236"/>
      <c r="K368" s="236"/>
      <c r="L368" s="236"/>
      <c r="M368" s="236"/>
      <c r="N368" s="236"/>
      <c r="O368" s="236"/>
      <c r="P368" s="236"/>
      <c r="Q368" s="236"/>
      <c r="R368" s="236"/>
      <c r="S368" s="236"/>
    </row>
    <row r="369" ht="13.5" customHeight="1">
      <c r="A369" s="236"/>
      <c r="B369" t="s" s="596">
        <v>615</v>
      </c>
      <c r="C369" t="s" s="675">
        <v>2892</v>
      </c>
      <c r="D369" t="s" s="180">
        <f>D360</f>
        <v>2006</v>
      </c>
      <c r="E369" s="677">
        <v>5</v>
      </c>
      <c r="F369" s="236"/>
      <c r="G369" s="662">
        <f>E369*F369</f>
        <v>0</v>
      </c>
      <c r="H369" s="662">
        <f>IF($S$11="Y",G369*0.15,0)</f>
        <v>0</v>
      </c>
      <c r="I369" s="236"/>
      <c r="J369" s="236"/>
      <c r="K369" s="236"/>
      <c r="L369" s="236"/>
      <c r="M369" s="236"/>
      <c r="N369" s="236"/>
      <c r="O369" s="236"/>
      <c r="P369" s="236"/>
      <c r="Q369" s="236"/>
      <c r="R369" s="236"/>
      <c r="S369" s="236"/>
    </row>
    <row r="370" ht="13.5" customHeight="1">
      <c r="A370" s="236"/>
      <c r="B370" t="s" s="596">
        <v>615</v>
      </c>
      <c r="C370" t="s" s="675">
        <v>2892</v>
      </c>
      <c r="D370" t="s" s="695">
        <f>D361</f>
        <v>2007</v>
      </c>
      <c r="E370" s="677">
        <v>0</v>
      </c>
      <c r="F370" s="236"/>
      <c r="G370" s="662">
        <f>E370*F370</f>
        <v>0</v>
      </c>
      <c r="H370" s="662">
        <f>IF($S$11="Y",G370*0.15,0)</f>
        <v>0</v>
      </c>
      <c r="I370" s="236"/>
      <c r="J370" s="236"/>
      <c r="K370" s="236"/>
      <c r="L370" s="236"/>
      <c r="M370" s="236"/>
      <c r="N370" s="236"/>
      <c r="O370" s="236"/>
      <c r="P370" s="236"/>
      <c r="Q370" s="236"/>
      <c r="R370" s="236"/>
      <c r="S370" s="236"/>
    </row>
    <row r="371" ht="13.5" customHeight="1">
      <c r="A371" s="236"/>
      <c r="B371" t="s" s="596">
        <v>380</v>
      </c>
      <c r="C371" t="s" s="675">
        <v>2893</v>
      </c>
      <c r="D371" t="s" s="676">
        <f>D362</f>
        <v>1996</v>
      </c>
      <c r="E371" s="677">
        <v>1</v>
      </c>
      <c r="F371" s="236"/>
      <c r="G371" s="662">
        <f>E371*F371</f>
        <v>0</v>
      </c>
      <c r="H371" s="662">
        <f>IF($S$11="Y",G371*0.15,0)</f>
        <v>0</v>
      </c>
      <c r="I371" s="236"/>
      <c r="J371" s="236"/>
      <c r="K371" s="236"/>
      <c r="L371" s="236"/>
      <c r="M371" s="236"/>
      <c r="N371" s="236"/>
      <c r="O371" s="236"/>
      <c r="P371" s="236"/>
      <c r="Q371" s="236"/>
      <c r="R371" s="236"/>
      <c r="S371" s="236"/>
    </row>
    <row r="372" ht="13.5" customHeight="1">
      <c r="A372" s="236"/>
      <c r="B372" t="s" s="596">
        <v>380</v>
      </c>
      <c r="C372" t="s" s="675">
        <v>2893</v>
      </c>
      <c r="D372" t="s" s="91">
        <f>D363</f>
        <v>1998</v>
      </c>
      <c r="E372" s="677">
        <v>0</v>
      </c>
      <c r="F372" s="236"/>
      <c r="G372" s="662">
        <f>E372*F372</f>
        <v>0</v>
      </c>
      <c r="H372" s="662">
        <f>IF($S$11="Y",G372*0.15,0)</f>
        <v>0</v>
      </c>
      <c r="I372" s="236"/>
      <c r="J372" s="236"/>
      <c r="K372" s="236"/>
      <c r="L372" s="236"/>
      <c r="M372" s="236"/>
      <c r="N372" s="236"/>
      <c r="O372" s="236"/>
      <c r="P372" s="236"/>
      <c r="Q372" s="236"/>
      <c r="R372" s="236"/>
      <c r="S372" s="236"/>
    </row>
    <row r="373" ht="13.5" customHeight="1">
      <c r="A373" s="236"/>
      <c r="B373" t="s" s="596">
        <v>380</v>
      </c>
      <c r="C373" t="s" s="675">
        <v>2893</v>
      </c>
      <c r="D373" t="s" s="205">
        <f>D364</f>
        <v>2000</v>
      </c>
      <c r="E373" s="677">
        <v>8</v>
      </c>
      <c r="F373" s="236"/>
      <c r="G373" s="662">
        <f>E373*F373</f>
        <v>0</v>
      </c>
      <c r="H373" s="662">
        <f>IF($S$11="Y",G373*0.15,0)</f>
        <v>0</v>
      </c>
      <c r="I373" s="236"/>
      <c r="J373" s="236"/>
      <c r="K373" s="236"/>
      <c r="L373" s="236"/>
      <c r="M373" s="236"/>
      <c r="N373" s="236"/>
      <c r="O373" s="236"/>
      <c r="P373" s="236"/>
      <c r="Q373" s="236"/>
      <c r="R373" s="236"/>
      <c r="S373" s="236"/>
    </row>
    <row r="374" ht="13.5" customHeight="1">
      <c r="A374" s="236"/>
      <c r="B374" t="s" s="596">
        <v>380</v>
      </c>
      <c r="C374" t="s" s="675">
        <v>2893</v>
      </c>
      <c r="D374" t="s" s="684">
        <f>D365</f>
        <v>2001</v>
      </c>
      <c r="E374" s="677">
        <v>1</v>
      </c>
      <c r="F374" s="236"/>
      <c r="G374" s="662">
        <f>E374*F374</f>
        <v>0</v>
      </c>
      <c r="H374" s="662">
        <f>IF($S$11="Y",G374*0.15,0)</f>
        <v>0</v>
      </c>
      <c r="I374" s="236"/>
      <c r="J374" s="236"/>
      <c r="K374" s="236"/>
      <c r="L374" s="236"/>
      <c r="M374" s="236"/>
      <c r="N374" s="236"/>
      <c r="O374" s="236"/>
      <c r="P374" s="236"/>
      <c r="Q374" s="236"/>
      <c r="R374" s="236"/>
      <c r="S374" s="236"/>
    </row>
    <row r="375" ht="13.5" customHeight="1">
      <c r="A375" s="236"/>
      <c r="B375" t="s" s="596">
        <v>380</v>
      </c>
      <c r="C375" t="s" s="675">
        <v>2893</v>
      </c>
      <c r="D375" t="s" s="686">
        <f>D366</f>
        <v>2003</v>
      </c>
      <c r="E375" s="677">
        <v>5</v>
      </c>
      <c r="F375" s="236"/>
      <c r="G375" s="662">
        <f>E375*F375</f>
        <v>0</v>
      </c>
      <c r="H375" s="662">
        <f>IF($S$11="Y",G375*0.15,0)</f>
        <v>0</v>
      </c>
      <c r="I375" s="236"/>
      <c r="J375" s="236"/>
      <c r="K375" s="236"/>
      <c r="L375" s="236"/>
      <c r="M375" s="236"/>
      <c r="N375" s="236"/>
      <c r="O375" s="236"/>
      <c r="P375" s="236"/>
      <c r="Q375" s="236"/>
      <c r="R375" s="236"/>
      <c r="S375" s="236"/>
    </row>
    <row r="376" ht="13.5" customHeight="1">
      <c r="A376" s="236"/>
      <c r="B376" t="s" s="596">
        <v>380</v>
      </c>
      <c r="C376" t="s" s="675">
        <v>2893</v>
      </c>
      <c r="D376" t="s" s="690">
        <f>D367</f>
        <v>2004</v>
      </c>
      <c r="E376" s="677">
        <v>0</v>
      </c>
      <c r="F376" s="236"/>
      <c r="G376" s="662">
        <f>E376*F376</f>
        <v>0</v>
      </c>
      <c r="H376" s="662">
        <f>IF($S$11="Y",G376*0.15,0)</f>
        <v>0</v>
      </c>
      <c r="I376" s="236"/>
      <c r="J376" s="236"/>
      <c r="K376" s="236"/>
      <c r="L376" s="236"/>
      <c r="M376" s="236"/>
      <c r="N376" s="236"/>
      <c r="O376" s="236"/>
      <c r="P376" s="236"/>
      <c r="Q376" s="236"/>
      <c r="R376" s="236"/>
      <c r="S376" s="236"/>
    </row>
    <row r="377" ht="13.5" customHeight="1">
      <c r="A377" s="236"/>
      <c r="B377" t="s" s="596">
        <v>380</v>
      </c>
      <c r="C377" t="s" s="675">
        <v>2893</v>
      </c>
      <c r="D377" t="s" s="692">
        <f>D368</f>
        <v>2005</v>
      </c>
      <c r="E377" s="677">
        <v>4</v>
      </c>
      <c r="F377" s="236"/>
      <c r="G377" s="662">
        <f>E377*F377</f>
        <v>0</v>
      </c>
      <c r="H377" s="662">
        <f>IF($S$11="Y",G377*0.15,0)</f>
        <v>0</v>
      </c>
      <c r="I377" s="236"/>
      <c r="J377" s="236"/>
      <c r="K377" s="236"/>
      <c r="L377" s="236"/>
      <c r="M377" s="236"/>
      <c r="N377" s="236"/>
      <c r="O377" s="236"/>
      <c r="P377" s="236"/>
      <c r="Q377" s="236"/>
      <c r="R377" s="236"/>
      <c r="S377" s="236"/>
    </row>
    <row r="378" ht="13.5" customHeight="1">
      <c r="A378" s="236"/>
      <c r="B378" t="s" s="596">
        <v>380</v>
      </c>
      <c r="C378" t="s" s="675">
        <v>2893</v>
      </c>
      <c r="D378" t="s" s="180">
        <f>D369</f>
        <v>2006</v>
      </c>
      <c r="E378" s="677">
        <v>9</v>
      </c>
      <c r="F378" s="236"/>
      <c r="G378" s="662">
        <f>E378*F378</f>
        <v>0</v>
      </c>
      <c r="H378" s="662">
        <f>IF($S$11="Y",G378*0.15,0)</f>
        <v>0</v>
      </c>
      <c r="I378" s="236"/>
      <c r="J378" s="236"/>
      <c r="K378" s="236"/>
      <c r="L378" s="236"/>
      <c r="M378" s="236"/>
      <c r="N378" s="236"/>
      <c r="O378" s="236"/>
      <c r="P378" s="236"/>
      <c r="Q378" s="236"/>
      <c r="R378" s="236"/>
      <c r="S378" s="236"/>
    </row>
    <row r="379" ht="13.5" customHeight="1">
      <c r="A379" s="236"/>
      <c r="B379" t="s" s="596">
        <v>380</v>
      </c>
      <c r="C379" t="s" s="675">
        <v>2893</v>
      </c>
      <c r="D379" t="s" s="695">
        <f>D370</f>
        <v>2007</v>
      </c>
      <c r="E379" s="677">
        <v>0</v>
      </c>
      <c r="F379" s="236"/>
      <c r="G379" s="662">
        <f>E379*F379</f>
        <v>0</v>
      </c>
      <c r="H379" s="662">
        <f>IF($S$11="Y",G379*0.15,0)</f>
        <v>0</v>
      </c>
      <c r="I379" s="236"/>
      <c r="J379" s="236"/>
      <c r="K379" s="236"/>
      <c r="L379" s="236"/>
      <c r="M379" s="236"/>
      <c r="N379" s="236"/>
      <c r="O379" s="236"/>
      <c r="P379" s="236"/>
      <c r="Q379" s="236"/>
      <c r="R379" s="236"/>
      <c r="S379" s="236"/>
    </row>
    <row r="380" ht="13.5" customHeight="1">
      <c r="A380" s="236"/>
      <c r="B380" t="s" s="596">
        <v>404</v>
      </c>
      <c r="C380" t="s" s="675">
        <v>2894</v>
      </c>
      <c r="D380" t="s" s="676">
        <f>D371</f>
        <v>1996</v>
      </c>
      <c r="E380" s="677">
        <v>3</v>
      </c>
      <c r="F380" s="236"/>
      <c r="G380" s="662">
        <f>E380*F380</f>
        <v>0</v>
      </c>
      <c r="H380" s="662">
        <f>IF($S$11="Y",G380*0.15,0)</f>
        <v>0</v>
      </c>
      <c r="I380" s="236"/>
      <c r="J380" s="236"/>
      <c r="K380" s="236"/>
      <c r="L380" s="236"/>
      <c r="M380" s="236"/>
      <c r="N380" s="236"/>
      <c r="O380" s="236"/>
      <c r="P380" s="236"/>
      <c r="Q380" s="236"/>
      <c r="R380" s="236"/>
      <c r="S380" s="236"/>
    </row>
    <row r="381" ht="13.5" customHeight="1">
      <c r="A381" s="236"/>
      <c r="B381" t="s" s="596">
        <v>404</v>
      </c>
      <c r="C381" t="s" s="675">
        <v>2894</v>
      </c>
      <c r="D381" t="s" s="91">
        <f>D372</f>
        <v>1998</v>
      </c>
      <c r="E381" s="677">
        <v>0</v>
      </c>
      <c r="F381" s="236"/>
      <c r="G381" s="662">
        <f>E381*F381</f>
        <v>0</v>
      </c>
      <c r="H381" s="662">
        <f>IF($S$11="Y",G381*0.15,0)</f>
        <v>0</v>
      </c>
      <c r="I381" s="236"/>
      <c r="J381" s="236"/>
      <c r="K381" s="236"/>
      <c r="L381" s="236"/>
      <c r="M381" s="236"/>
      <c r="N381" s="236"/>
      <c r="O381" s="236"/>
      <c r="P381" s="236"/>
      <c r="Q381" s="236"/>
      <c r="R381" s="236"/>
      <c r="S381" s="236"/>
    </row>
    <row r="382" ht="13.5" customHeight="1">
      <c r="A382" s="236"/>
      <c r="B382" t="s" s="596">
        <v>404</v>
      </c>
      <c r="C382" t="s" s="675">
        <v>2894</v>
      </c>
      <c r="D382" t="s" s="205">
        <f>D373</f>
        <v>2000</v>
      </c>
      <c r="E382" s="677">
        <v>3</v>
      </c>
      <c r="F382" s="236"/>
      <c r="G382" s="662">
        <f>E382*F382</f>
        <v>0</v>
      </c>
      <c r="H382" s="662">
        <f>IF($S$11="Y",G382*0.15,0)</f>
        <v>0</v>
      </c>
      <c r="I382" s="236"/>
      <c r="J382" s="236"/>
      <c r="K382" s="236"/>
      <c r="L382" s="236"/>
      <c r="M382" s="236"/>
      <c r="N382" s="236"/>
      <c r="O382" s="236"/>
      <c r="P382" s="236"/>
      <c r="Q382" s="236"/>
      <c r="R382" s="236"/>
      <c r="S382" s="236"/>
    </row>
    <row r="383" ht="13.5" customHeight="1">
      <c r="A383" s="236"/>
      <c r="B383" t="s" s="596">
        <v>404</v>
      </c>
      <c r="C383" t="s" s="675">
        <v>2894</v>
      </c>
      <c r="D383" t="s" s="684">
        <f>D374</f>
        <v>2001</v>
      </c>
      <c r="E383" s="677">
        <v>5</v>
      </c>
      <c r="F383" s="236"/>
      <c r="G383" s="662">
        <f>E383*F383</f>
        <v>0</v>
      </c>
      <c r="H383" s="662">
        <f>IF($S$11="Y",G383*0.15,0)</f>
        <v>0</v>
      </c>
      <c r="I383" s="236"/>
      <c r="J383" s="236"/>
      <c r="K383" s="236"/>
      <c r="L383" s="236"/>
      <c r="M383" s="236"/>
      <c r="N383" s="236"/>
      <c r="O383" s="236"/>
      <c r="P383" s="236"/>
      <c r="Q383" s="236"/>
      <c r="R383" s="236"/>
      <c r="S383" s="236"/>
    </row>
    <row r="384" ht="13.5" customHeight="1">
      <c r="A384" s="236"/>
      <c r="B384" t="s" s="596">
        <v>404</v>
      </c>
      <c r="C384" t="s" s="675">
        <v>2894</v>
      </c>
      <c r="D384" t="s" s="686">
        <f>D375</f>
        <v>2003</v>
      </c>
      <c r="E384" s="677">
        <v>6</v>
      </c>
      <c r="F384" s="236"/>
      <c r="G384" s="662">
        <f>E384*F384</f>
        <v>0</v>
      </c>
      <c r="H384" s="662">
        <f>IF($S$11="Y",G384*0.15,0)</f>
        <v>0</v>
      </c>
      <c r="I384" s="236"/>
      <c r="J384" s="236"/>
      <c r="K384" s="236"/>
      <c r="L384" s="236"/>
      <c r="M384" s="236"/>
      <c r="N384" s="236"/>
      <c r="O384" s="236"/>
      <c r="P384" s="236"/>
      <c r="Q384" s="236"/>
      <c r="R384" s="236"/>
      <c r="S384" s="236"/>
    </row>
    <row r="385" ht="13.5" customHeight="1">
      <c r="A385" s="236"/>
      <c r="B385" t="s" s="596">
        <v>404</v>
      </c>
      <c r="C385" t="s" s="675">
        <v>2894</v>
      </c>
      <c r="D385" t="s" s="690">
        <f>D376</f>
        <v>2004</v>
      </c>
      <c r="E385" s="677">
        <v>4</v>
      </c>
      <c r="F385" s="236"/>
      <c r="G385" s="662">
        <f>E385*F385</f>
        <v>0</v>
      </c>
      <c r="H385" s="662">
        <f>IF($S$11="Y",G385*0.15,0)</f>
        <v>0</v>
      </c>
      <c r="I385" s="236"/>
      <c r="J385" s="236"/>
      <c r="K385" s="236"/>
      <c r="L385" s="236"/>
      <c r="M385" s="236"/>
      <c r="N385" s="236"/>
      <c r="O385" s="236"/>
      <c r="P385" s="236"/>
      <c r="Q385" s="236"/>
      <c r="R385" s="236"/>
      <c r="S385" s="236"/>
    </row>
    <row r="386" ht="13.5" customHeight="1">
      <c r="A386" s="236"/>
      <c r="B386" t="s" s="596">
        <v>404</v>
      </c>
      <c r="C386" t="s" s="675">
        <v>2894</v>
      </c>
      <c r="D386" t="s" s="692">
        <f>D377</f>
        <v>2005</v>
      </c>
      <c r="E386" s="677">
        <v>4</v>
      </c>
      <c r="F386" s="236"/>
      <c r="G386" s="662">
        <f>E386*F386</f>
        <v>0</v>
      </c>
      <c r="H386" s="662">
        <f>IF($S$11="Y",G386*0.15,0)</f>
        <v>0</v>
      </c>
      <c r="I386" s="236"/>
      <c r="J386" s="236"/>
      <c r="K386" s="236"/>
      <c r="L386" s="236"/>
      <c r="M386" s="236"/>
      <c r="N386" s="236"/>
      <c r="O386" s="236"/>
      <c r="P386" s="236"/>
      <c r="Q386" s="236"/>
      <c r="R386" s="236"/>
      <c r="S386" s="236"/>
    </row>
    <row r="387" ht="13.5" customHeight="1">
      <c r="A387" s="236"/>
      <c r="B387" t="s" s="596">
        <v>404</v>
      </c>
      <c r="C387" t="s" s="675">
        <v>2894</v>
      </c>
      <c r="D387" t="s" s="180">
        <f>D378</f>
        <v>2006</v>
      </c>
      <c r="E387" s="677">
        <v>7</v>
      </c>
      <c r="F387" s="236"/>
      <c r="G387" s="662">
        <f>E387*F387</f>
        <v>0</v>
      </c>
      <c r="H387" s="662">
        <f>IF($S$11="Y",G387*0.15,0)</f>
        <v>0</v>
      </c>
      <c r="I387" s="236"/>
      <c r="J387" s="236"/>
      <c r="K387" s="236"/>
      <c r="L387" s="236"/>
      <c r="M387" s="236"/>
      <c r="N387" s="236"/>
      <c r="O387" s="236"/>
      <c r="P387" s="236"/>
      <c r="Q387" s="236"/>
      <c r="R387" s="236"/>
      <c r="S387" s="236"/>
    </row>
    <row r="388" ht="13.5" customHeight="1">
      <c r="A388" s="236"/>
      <c r="B388" t="s" s="596">
        <v>404</v>
      </c>
      <c r="C388" t="s" s="675">
        <v>2894</v>
      </c>
      <c r="D388" t="s" s="695">
        <f>D379</f>
        <v>2007</v>
      </c>
      <c r="E388" s="677">
        <v>5</v>
      </c>
      <c r="F388" s="236"/>
      <c r="G388" s="662">
        <f>E388*F388</f>
        <v>0</v>
      </c>
      <c r="H388" s="662">
        <f>IF($S$11="Y",G388*0.15,0)</f>
        <v>0</v>
      </c>
      <c r="I388" s="236"/>
      <c r="J388" s="236"/>
      <c r="K388" s="236"/>
      <c r="L388" s="236"/>
      <c r="M388" s="236"/>
      <c r="N388" s="236"/>
      <c r="O388" s="236"/>
      <c r="P388" s="236"/>
      <c r="Q388" s="236"/>
      <c r="R388" s="236"/>
      <c r="S388" s="236"/>
    </row>
    <row r="389" ht="13.5" customHeight="1">
      <c r="A389" s="236"/>
      <c r="B389" t="s" s="596">
        <v>617</v>
      </c>
      <c r="C389" t="s" s="675">
        <v>2895</v>
      </c>
      <c r="D389" t="s" s="676">
        <f>D380</f>
        <v>1996</v>
      </c>
      <c r="E389" s="677">
        <v>3</v>
      </c>
      <c r="F389" s="236"/>
      <c r="G389" s="662">
        <f>E389*F389</f>
        <v>0</v>
      </c>
      <c r="H389" s="662">
        <f>IF($S$11="Y",G389*0.15,0)</f>
        <v>0</v>
      </c>
      <c r="I389" s="236"/>
      <c r="J389" s="236"/>
      <c r="K389" s="236"/>
      <c r="L389" s="236"/>
      <c r="M389" s="236"/>
      <c r="N389" s="236"/>
      <c r="O389" s="236"/>
      <c r="P389" s="236"/>
      <c r="Q389" s="236"/>
      <c r="R389" s="236"/>
      <c r="S389" s="236"/>
    </row>
    <row r="390" ht="13.5" customHeight="1">
      <c r="A390" s="236"/>
      <c r="B390" t="s" s="596">
        <v>617</v>
      </c>
      <c r="C390" t="s" s="675">
        <v>2895</v>
      </c>
      <c r="D390" t="s" s="91">
        <f>D381</f>
        <v>1998</v>
      </c>
      <c r="E390" s="677">
        <v>0</v>
      </c>
      <c r="F390" s="236"/>
      <c r="G390" s="662">
        <f>E390*F390</f>
        <v>0</v>
      </c>
      <c r="H390" s="662">
        <f>IF($S$11="Y",G390*0.15,0)</f>
        <v>0</v>
      </c>
      <c r="I390" s="236"/>
      <c r="J390" s="236"/>
      <c r="K390" s="236"/>
      <c r="L390" s="236"/>
      <c r="M390" s="236"/>
      <c r="N390" s="236"/>
      <c r="O390" s="236"/>
      <c r="P390" s="236"/>
      <c r="Q390" s="236"/>
      <c r="R390" s="236"/>
      <c r="S390" s="236"/>
    </row>
    <row r="391" ht="13.5" customHeight="1">
      <c r="A391" s="236"/>
      <c r="B391" t="s" s="596">
        <v>617</v>
      </c>
      <c r="C391" t="s" s="675">
        <v>2895</v>
      </c>
      <c r="D391" t="s" s="205">
        <f>D382</f>
        <v>2000</v>
      </c>
      <c r="E391" s="677">
        <v>6</v>
      </c>
      <c r="F391" s="236"/>
      <c r="G391" s="662">
        <f>E391*F391</f>
        <v>0</v>
      </c>
      <c r="H391" s="662">
        <f>IF($S$11="Y",G391*0.15,0)</f>
        <v>0</v>
      </c>
      <c r="I391" s="236"/>
      <c r="J391" s="236"/>
      <c r="K391" s="236"/>
      <c r="L391" s="236"/>
      <c r="M391" s="236"/>
      <c r="N391" s="236"/>
      <c r="O391" s="236"/>
      <c r="P391" s="236"/>
      <c r="Q391" s="236"/>
      <c r="R391" s="236"/>
      <c r="S391" s="236"/>
    </row>
    <row r="392" ht="13.5" customHeight="1">
      <c r="A392" s="236"/>
      <c r="B392" t="s" s="596">
        <v>617</v>
      </c>
      <c r="C392" t="s" s="675">
        <v>2895</v>
      </c>
      <c r="D392" t="s" s="684">
        <f>D383</f>
        <v>2001</v>
      </c>
      <c r="E392" s="677">
        <v>7</v>
      </c>
      <c r="F392" s="236"/>
      <c r="G392" s="662">
        <f>E392*F392</f>
        <v>0</v>
      </c>
      <c r="H392" s="662">
        <f>IF($S$11="Y",G392*0.15,0)</f>
        <v>0</v>
      </c>
      <c r="I392" s="236"/>
      <c r="J392" s="236"/>
      <c r="K392" s="236"/>
      <c r="L392" s="236"/>
      <c r="M392" s="236"/>
      <c r="N392" s="236"/>
      <c r="O392" s="236"/>
      <c r="P392" s="236"/>
      <c r="Q392" s="236"/>
      <c r="R392" s="236"/>
      <c r="S392" s="236"/>
    </row>
    <row r="393" ht="13.5" customHeight="1">
      <c r="A393" s="236"/>
      <c r="B393" t="s" s="596">
        <v>617</v>
      </c>
      <c r="C393" t="s" s="675">
        <v>2895</v>
      </c>
      <c r="D393" t="s" s="686">
        <f>D384</f>
        <v>2003</v>
      </c>
      <c r="E393" s="677">
        <v>2</v>
      </c>
      <c r="F393" s="236"/>
      <c r="G393" s="662">
        <f>E393*F393</f>
        <v>0</v>
      </c>
      <c r="H393" s="662">
        <f>IF($S$11="Y",G393*0.15,0)</f>
        <v>0</v>
      </c>
      <c r="I393" s="236"/>
      <c r="J393" s="236"/>
      <c r="K393" s="236"/>
      <c r="L393" s="236"/>
      <c r="M393" s="236"/>
      <c r="N393" s="236"/>
      <c r="O393" s="236"/>
      <c r="P393" s="236"/>
      <c r="Q393" s="236"/>
      <c r="R393" s="236"/>
      <c r="S393" s="236"/>
    </row>
    <row r="394" ht="13.5" customHeight="1">
      <c r="A394" s="236"/>
      <c r="B394" t="s" s="596">
        <v>617</v>
      </c>
      <c r="C394" t="s" s="675">
        <v>2895</v>
      </c>
      <c r="D394" t="s" s="690">
        <f>D385</f>
        <v>2004</v>
      </c>
      <c r="E394" s="677">
        <v>3</v>
      </c>
      <c r="F394" s="236"/>
      <c r="G394" s="662">
        <f>E394*F394</f>
        <v>0</v>
      </c>
      <c r="H394" s="662">
        <f>IF($S$11="Y",G394*0.15,0)</f>
        <v>0</v>
      </c>
      <c r="I394" s="236"/>
      <c r="J394" s="236"/>
      <c r="K394" s="236"/>
      <c r="L394" s="236"/>
      <c r="M394" s="236"/>
      <c r="N394" s="236"/>
      <c r="O394" s="236"/>
      <c r="P394" s="236"/>
      <c r="Q394" s="236"/>
      <c r="R394" s="236"/>
      <c r="S394" s="236"/>
    </row>
    <row r="395" ht="13.5" customHeight="1">
      <c r="A395" s="236"/>
      <c r="B395" t="s" s="596">
        <v>617</v>
      </c>
      <c r="C395" t="s" s="675">
        <v>2895</v>
      </c>
      <c r="D395" t="s" s="692">
        <f>D386</f>
        <v>2005</v>
      </c>
      <c r="E395" s="677">
        <v>4</v>
      </c>
      <c r="F395" s="236"/>
      <c r="G395" s="662">
        <f>E395*F395</f>
        <v>0</v>
      </c>
      <c r="H395" s="662">
        <f>IF($S$11="Y",G395*0.15,0)</f>
        <v>0</v>
      </c>
      <c r="I395" s="236"/>
      <c r="J395" s="236"/>
      <c r="K395" s="236"/>
      <c r="L395" s="236"/>
      <c r="M395" s="236"/>
      <c r="N395" s="236"/>
      <c r="O395" s="236"/>
      <c r="P395" s="236"/>
      <c r="Q395" s="236"/>
      <c r="R395" s="236"/>
      <c r="S395" s="236"/>
    </row>
    <row r="396" ht="13.5" customHeight="1">
      <c r="A396" s="236"/>
      <c r="B396" t="s" s="596">
        <v>617</v>
      </c>
      <c r="C396" t="s" s="675">
        <v>2895</v>
      </c>
      <c r="D396" t="s" s="180">
        <f>D387</f>
        <v>2006</v>
      </c>
      <c r="E396" s="677">
        <v>7</v>
      </c>
      <c r="F396" s="236"/>
      <c r="G396" s="662">
        <f>E396*F396</f>
        <v>0</v>
      </c>
      <c r="H396" s="662">
        <f>IF($S$11="Y",G396*0.15,0)</f>
        <v>0</v>
      </c>
      <c r="I396" s="236"/>
      <c r="J396" s="236"/>
      <c r="K396" s="236"/>
      <c r="L396" s="236"/>
      <c r="M396" s="236"/>
      <c r="N396" s="236"/>
      <c r="O396" s="236"/>
      <c r="P396" s="236"/>
      <c r="Q396" s="236"/>
      <c r="R396" s="236"/>
      <c r="S396" s="236"/>
    </row>
    <row r="397" ht="13.5" customHeight="1">
      <c r="A397" s="236"/>
      <c r="B397" t="s" s="596">
        <v>617</v>
      </c>
      <c r="C397" t="s" s="675">
        <v>2895</v>
      </c>
      <c r="D397" t="s" s="695">
        <f>D388</f>
        <v>2007</v>
      </c>
      <c r="E397" s="677">
        <v>0</v>
      </c>
      <c r="F397" s="236"/>
      <c r="G397" s="662">
        <f>E397*F397</f>
        <v>0</v>
      </c>
      <c r="H397" s="662">
        <f>IF($S$11="Y",G397*0.15,0)</f>
        <v>0</v>
      </c>
      <c r="I397" s="236"/>
      <c r="J397" s="236"/>
      <c r="K397" s="236"/>
      <c r="L397" s="236"/>
      <c r="M397" s="236"/>
      <c r="N397" s="236"/>
      <c r="O397" s="236"/>
      <c r="P397" s="236"/>
      <c r="Q397" s="236"/>
      <c r="R397" s="236"/>
      <c r="S397" s="236"/>
    </row>
    <row r="398" ht="13.5" customHeight="1">
      <c r="A398" s="236"/>
      <c r="B398" t="s" s="596">
        <v>619</v>
      </c>
      <c r="C398" t="s" s="675">
        <v>2896</v>
      </c>
      <c r="D398" t="s" s="676">
        <f>D389</f>
        <v>1996</v>
      </c>
      <c r="E398" s="677">
        <v>5</v>
      </c>
      <c r="F398" s="236"/>
      <c r="G398" s="662">
        <f>E398*F398</f>
        <v>0</v>
      </c>
      <c r="H398" s="662">
        <f>IF($S$11="Y",G398*0.15,0)</f>
        <v>0</v>
      </c>
      <c r="I398" s="236"/>
      <c r="J398" s="236"/>
      <c r="K398" s="236"/>
      <c r="L398" s="236"/>
      <c r="M398" s="236"/>
      <c r="N398" s="236"/>
      <c r="O398" s="236"/>
      <c r="P398" s="236"/>
      <c r="Q398" s="236"/>
      <c r="R398" s="236"/>
      <c r="S398" s="236"/>
    </row>
    <row r="399" ht="13.5" customHeight="1">
      <c r="A399" s="236"/>
      <c r="B399" t="s" s="596">
        <v>619</v>
      </c>
      <c r="C399" t="s" s="675">
        <v>2896</v>
      </c>
      <c r="D399" t="s" s="91">
        <f>D390</f>
        <v>1998</v>
      </c>
      <c r="E399" s="677">
        <v>0</v>
      </c>
      <c r="F399" s="236"/>
      <c r="G399" s="662">
        <f>E399*F399</f>
        <v>0</v>
      </c>
      <c r="H399" s="662">
        <f>IF($S$11="Y",G399*0.15,0)</f>
        <v>0</v>
      </c>
      <c r="I399" s="236"/>
      <c r="J399" s="236"/>
      <c r="K399" s="236"/>
      <c r="L399" s="236"/>
      <c r="M399" s="236"/>
      <c r="N399" s="236"/>
      <c r="O399" s="236"/>
      <c r="P399" s="236"/>
      <c r="Q399" s="236"/>
      <c r="R399" s="236"/>
      <c r="S399" s="236"/>
    </row>
    <row r="400" ht="13.5" customHeight="1">
      <c r="A400" s="236"/>
      <c r="B400" t="s" s="596">
        <v>619</v>
      </c>
      <c r="C400" t="s" s="675">
        <v>2896</v>
      </c>
      <c r="D400" t="s" s="205">
        <f>D391</f>
        <v>2000</v>
      </c>
      <c r="E400" s="677">
        <v>5</v>
      </c>
      <c r="F400" s="236"/>
      <c r="G400" s="662">
        <f>E400*F400</f>
        <v>0</v>
      </c>
      <c r="H400" s="662">
        <f>IF($S$11="Y",G400*0.15,0)</f>
        <v>0</v>
      </c>
      <c r="I400" s="236"/>
      <c r="J400" s="236"/>
      <c r="K400" s="236"/>
      <c r="L400" s="236"/>
      <c r="M400" s="236"/>
      <c r="N400" s="236"/>
      <c r="O400" s="236"/>
      <c r="P400" s="236"/>
      <c r="Q400" s="236"/>
      <c r="R400" s="236"/>
      <c r="S400" s="236"/>
    </row>
    <row r="401" ht="13.5" customHeight="1">
      <c r="A401" s="236"/>
      <c r="B401" t="s" s="596">
        <v>619</v>
      </c>
      <c r="C401" t="s" s="675">
        <v>2896</v>
      </c>
      <c r="D401" t="s" s="684">
        <f>D392</f>
        <v>2001</v>
      </c>
      <c r="E401" s="677">
        <v>4</v>
      </c>
      <c r="F401" s="236"/>
      <c r="G401" s="662">
        <f>E401*F401</f>
        <v>0</v>
      </c>
      <c r="H401" s="662">
        <f>IF($S$11="Y",G401*0.15,0)</f>
        <v>0</v>
      </c>
      <c r="I401" s="236"/>
      <c r="J401" s="236"/>
      <c r="K401" s="236"/>
      <c r="L401" s="236"/>
      <c r="M401" s="236"/>
      <c r="N401" s="236"/>
      <c r="O401" s="236"/>
      <c r="P401" s="236"/>
      <c r="Q401" s="236"/>
      <c r="R401" s="236"/>
      <c r="S401" s="236"/>
    </row>
    <row r="402" ht="13.5" customHeight="1">
      <c r="A402" s="236"/>
      <c r="B402" t="s" s="596">
        <v>619</v>
      </c>
      <c r="C402" t="s" s="675">
        <v>2896</v>
      </c>
      <c r="D402" t="s" s="686">
        <f>D393</f>
        <v>2003</v>
      </c>
      <c r="E402" s="677">
        <v>6</v>
      </c>
      <c r="F402" s="236"/>
      <c r="G402" s="662">
        <f>E402*F402</f>
        <v>0</v>
      </c>
      <c r="H402" s="662">
        <f>IF($S$11="Y",G402*0.15,0)</f>
        <v>0</v>
      </c>
      <c r="I402" s="236"/>
      <c r="J402" s="236"/>
      <c r="K402" s="236"/>
      <c r="L402" s="236"/>
      <c r="M402" s="236"/>
      <c r="N402" s="236"/>
      <c r="O402" s="236"/>
      <c r="P402" s="236"/>
      <c r="Q402" s="236"/>
      <c r="R402" s="236"/>
      <c r="S402" s="236"/>
    </row>
    <row r="403" ht="13.5" customHeight="1">
      <c r="A403" s="236"/>
      <c r="B403" t="s" s="596">
        <v>619</v>
      </c>
      <c r="C403" t="s" s="675">
        <v>2896</v>
      </c>
      <c r="D403" t="s" s="690">
        <f>D394</f>
        <v>2004</v>
      </c>
      <c r="E403" s="677">
        <v>4</v>
      </c>
      <c r="F403" s="236"/>
      <c r="G403" s="662">
        <f>E403*F403</f>
        <v>0</v>
      </c>
      <c r="H403" s="662">
        <f>IF($S$11="Y",G403*0.15,0)</f>
        <v>0</v>
      </c>
      <c r="I403" s="236"/>
      <c r="J403" s="236"/>
      <c r="K403" s="236"/>
      <c r="L403" s="236"/>
      <c r="M403" s="236"/>
      <c r="N403" s="236"/>
      <c r="O403" s="236"/>
      <c r="P403" s="236"/>
      <c r="Q403" s="236"/>
      <c r="R403" s="236"/>
      <c r="S403" s="236"/>
    </row>
    <row r="404" ht="13.5" customHeight="1">
      <c r="A404" s="236"/>
      <c r="B404" t="s" s="596">
        <v>619</v>
      </c>
      <c r="C404" t="s" s="675">
        <v>2896</v>
      </c>
      <c r="D404" t="s" s="692">
        <f>D395</f>
        <v>2005</v>
      </c>
      <c r="E404" s="677">
        <v>5</v>
      </c>
      <c r="F404" s="236"/>
      <c r="G404" s="662">
        <f>E404*F404</f>
        <v>0</v>
      </c>
      <c r="H404" s="662">
        <f>IF($S$11="Y",G404*0.15,0)</f>
        <v>0</v>
      </c>
      <c r="I404" s="236"/>
      <c r="J404" s="236"/>
      <c r="K404" s="236"/>
      <c r="L404" s="236"/>
      <c r="M404" s="236"/>
      <c r="N404" s="236"/>
      <c r="O404" s="236"/>
      <c r="P404" s="236"/>
      <c r="Q404" s="236"/>
      <c r="R404" s="236"/>
      <c r="S404" s="236"/>
    </row>
    <row r="405" ht="13.5" customHeight="1">
      <c r="A405" s="236"/>
      <c r="B405" t="s" s="596">
        <v>619</v>
      </c>
      <c r="C405" t="s" s="675">
        <v>2896</v>
      </c>
      <c r="D405" t="s" s="180">
        <f>D396</f>
        <v>2006</v>
      </c>
      <c r="E405" s="677">
        <v>8</v>
      </c>
      <c r="F405" s="236"/>
      <c r="G405" s="662">
        <f>E405*F405</f>
        <v>0</v>
      </c>
      <c r="H405" s="662">
        <f>IF($S$11="Y",G405*0.15,0)</f>
        <v>0</v>
      </c>
      <c r="I405" s="236"/>
      <c r="J405" s="236"/>
      <c r="K405" s="236"/>
      <c r="L405" s="236"/>
      <c r="M405" s="236"/>
      <c r="N405" s="236"/>
      <c r="O405" s="236"/>
      <c r="P405" s="236"/>
      <c r="Q405" s="236"/>
      <c r="R405" s="236"/>
      <c r="S405" s="236"/>
    </row>
    <row r="406" ht="13.5" customHeight="1">
      <c r="A406" s="236"/>
      <c r="B406" t="s" s="596">
        <v>619</v>
      </c>
      <c r="C406" t="s" s="675">
        <v>2896</v>
      </c>
      <c r="D406" t="s" s="695">
        <f>D397</f>
        <v>2007</v>
      </c>
      <c r="E406" s="677">
        <v>0</v>
      </c>
      <c r="F406" s="236"/>
      <c r="G406" s="662">
        <f>E406*F406</f>
        <v>0</v>
      </c>
      <c r="H406" s="662">
        <f>IF($S$11="Y",G406*0.15,0)</f>
        <v>0</v>
      </c>
      <c r="I406" s="236"/>
      <c r="J406" s="236"/>
      <c r="K406" s="236"/>
      <c r="L406" s="236"/>
      <c r="M406" s="236"/>
      <c r="N406" s="236"/>
      <c r="O406" s="236"/>
      <c r="P406" s="236"/>
      <c r="Q406" s="236"/>
      <c r="R406" s="236"/>
      <c r="S406" s="236"/>
    </row>
    <row r="407" ht="13.5" customHeight="1">
      <c r="A407" s="236"/>
      <c r="B407" t="s" s="596">
        <v>621</v>
      </c>
      <c r="C407" t="s" s="675">
        <v>2897</v>
      </c>
      <c r="D407" t="s" s="676">
        <f>D398</f>
        <v>1996</v>
      </c>
      <c r="E407" s="677">
        <v>5</v>
      </c>
      <c r="F407" s="236"/>
      <c r="G407" s="662">
        <f>E407*F407</f>
        <v>0</v>
      </c>
      <c r="H407" s="662">
        <f>IF($S$11="Y",G407*0.15,0)</f>
        <v>0</v>
      </c>
      <c r="I407" s="236"/>
      <c r="J407" s="236"/>
      <c r="K407" s="236"/>
      <c r="L407" s="236"/>
      <c r="M407" s="236"/>
      <c r="N407" s="236"/>
      <c r="O407" s="236"/>
      <c r="P407" s="236"/>
      <c r="Q407" s="236"/>
      <c r="R407" s="236"/>
      <c r="S407" s="236"/>
    </row>
    <row r="408" ht="13.5" customHeight="1">
      <c r="A408" s="236"/>
      <c r="B408" t="s" s="596">
        <v>621</v>
      </c>
      <c r="C408" t="s" s="675">
        <v>2897</v>
      </c>
      <c r="D408" t="s" s="91">
        <f>D399</f>
        <v>1998</v>
      </c>
      <c r="E408" s="677">
        <v>0</v>
      </c>
      <c r="F408" s="236"/>
      <c r="G408" s="662">
        <f>E408*F408</f>
        <v>0</v>
      </c>
      <c r="H408" s="662">
        <f>IF($S$11="Y",G408*0.15,0)</f>
        <v>0</v>
      </c>
      <c r="I408" s="236"/>
      <c r="J408" s="236"/>
      <c r="K408" s="236"/>
      <c r="L408" s="236"/>
      <c r="M408" s="236"/>
      <c r="N408" s="236"/>
      <c r="O408" s="236"/>
      <c r="P408" s="236"/>
      <c r="Q408" s="236"/>
      <c r="R408" s="236"/>
      <c r="S408" s="236"/>
    </row>
    <row r="409" ht="13.5" customHeight="1">
      <c r="A409" s="236"/>
      <c r="B409" t="s" s="596">
        <v>621</v>
      </c>
      <c r="C409" t="s" s="675">
        <v>2897</v>
      </c>
      <c r="D409" t="s" s="205">
        <f>D400</f>
        <v>2000</v>
      </c>
      <c r="E409" s="677">
        <v>3</v>
      </c>
      <c r="F409" s="236"/>
      <c r="G409" s="662">
        <f>E409*F409</f>
        <v>0</v>
      </c>
      <c r="H409" s="662">
        <f>IF($S$11="Y",G409*0.15,0)</f>
        <v>0</v>
      </c>
      <c r="I409" s="236"/>
      <c r="J409" s="236"/>
      <c r="K409" s="236"/>
      <c r="L409" s="236"/>
      <c r="M409" s="236"/>
      <c r="N409" s="236"/>
      <c r="O409" s="236"/>
      <c r="P409" s="236"/>
      <c r="Q409" s="236"/>
      <c r="R409" s="236"/>
      <c r="S409" s="236"/>
    </row>
    <row r="410" ht="13.5" customHeight="1">
      <c r="A410" s="236"/>
      <c r="B410" t="s" s="596">
        <v>621</v>
      </c>
      <c r="C410" t="s" s="675">
        <v>2897</v>
      </c>
      <c r="D410" t="s" s="684">
        <f>D401</f>
        <v>2001</v>
      </c>
      <c r="E410" s="677">
        <v>8</v>
      </c>
      <c r="F410" s="236"/>
      <c r="G410" s="662">
        <f>E410*F410</f>
        <v>0</v>
      </c>
      <c r="H410" s="662">
        <f>IF($S$11="Y",G410*0.15,0)</f>
        <v>0</v>
      </c>
      <c r="I410" s="236"/>
      <c r="J410" s="236"/>
      <c r="K410" s="236"/>
      <c r="L410" s="236"/>
      <c r="M410" s="236"/>
      <c r="N410" s="236"/>
      <c r="O410" s="236"/>
      <c r="P410" s="236"/>
      <c r="Q410" s="236"/>
      <c r="R410" s="236"/>
      <c r="S410" s="236"/>
    </row>
    <row r="411" ht="13.5" customHeight="1">
      <c r="A411" s="236"/>
      <c r="B411" t="s" s="596">
        <v>621</v>
      </c>
      <c r="C411" t="s" s="675">
        <v>2897</v>
      </c>
      <c r="D411" t="s" s="686">
        <f>D402</f>
        <v>2003</v>
      </c>
      <c r="E411" s="677">
        <v>3</v>
      </c>
      <c r="F411" s="236"/>
      <c r="G411" s="662">
        <f>E411*F411</f>
        <v>0</v>
      </c>
      <c r="H411" s="662">
        <f>IF($S$11="Y",G411*0.15,0)</f>
        <v>0</v>
      </c>
      <c r="I411" s="236"/>
      <c r="J411" s="236"/>
      <c r="K411" s="236"/>
      <c r="L411" s="236"/>
      <c r="M411" s="236"/>
      <c r="N411" s="236"/>
      <c r="O411" s="236"/>
      <c r="P411" s="236"/>
      <c r="Q411" s="236"/>
      <c r="R411" s="236"/>
      <c r="S411" s="236"/>
    </row>
    <row r="412" ht="13.5" customHeight="1">
      <c r="A412" s="236"/>
      <c r="B412" t="s" s="596">
        <v>621</v>
      </c>
      <c r="C412" t="s" s="675">
        <v>2897</v>
      </c>
      <c r="D412" t="s" s="690">
        <f>D403</f>
        <v>2004</v>
      </c>
      <c r="E412" s="677">
        <v>4</v>
      </c>
      <c r="F412" s="236"/>
      <c r="G412" s="662">
        <f>E412*F412</f>
        <v>0</v>
      </c>
      <c r="H412" s="662">
        <f>IF($S$11="Y",G412*0.15,0)</f>
        <v>0</v>
      </c>
      <c r="I412" s="236"/>
      <c r="J412" s="236"/>
      <c r="K412" s="236"/>
      <c r="L412" s="236"/>
      <c r="M412" s="236"/>
      <c r="N412" s="236"/>
      <c r="O412" s="236"/>
      <c r="P412" s="236"/>
      <c r="Q412" s="236"/>
      <c r="R412" s="236"/>
      <c r="S412" s="236"/>
    </row>
    <row r="413" ht="13.5" customHeight="1">
      <c r="A413" s="236"/>
      <c r="B413" t="s" s="596">
        <v>621</v>
      </c>
      <c r="C413" t="s" s="675">
        <v>2897</v>
      </c>
      <c r="D413" t="s" s="692">
        <f>D404</f>
        <v>2005</v>
      </c>
      <c r="E413" s="677">
        <v>5</v>
      </c>
      <c r="F413" s="236"/>
      <c r="G413" s="662">
        <f>E413*F413</f>
        <v>0</v>
      </c>
      <c r="H413" s="662">
        <f>IF($S$11="Y",G413*0.15,0)</f>
        <v>0</v>
      </c>
      <c r="I413" s="236"/>
      <c r="J413" s="236"/>
      <c r="K413" s="236"/>
      <c r="L413" s="236"/>
      <c r="M413" s="236"/>
      <c r="N413" s="236"/>
      <c r="O413" s="236"/>
      <c r="P413" s="236"/>
      <c r="Q413" s="236"/>
      <c r="R413" s="236"/>
      <c r="S413" s="236"/>
    </row>
    <row r="414" ht="13.5" customHeight="1">
      <c r="A414" s="236"/>
      <c r="B414" t="s" s="596">
        <v>621</v>
      </c>
      <c r="C414" t="s" s="675">
        <v>2897</v>
      </c>
      <c r="D414" t="s" s="180">
        <f>D405</f>
        <v>2006</v>
      </c>
      <c r="E414" s="677">
        <v>7</v>
      </c>
      <c r="F414" s="236"/>
      <c r="G414" s="662">
        <f>E414*F414</f>
        <v>0</v>
      </c>
      <c r="H414" s="662">
        <f>IF($S$11="Y",G414*0.15,0)</f>
        <v>0</v>
      </c>
      <c r="I414" s="236"/>
      <c r="J414" s="236"/>
      <c r="K414" s="236"/>
      <c r="L414" s="236"/>
      <c r="M414" s="236"/>
      <c r="N414" s="236"/>
      <c r="O414" s="236"/>
      <c r="P414" s="236"/>
      <c r="Q414" s="236"/>
      <c r="R414" s="236"/>
      <c r="S414" s="236"/>
    </row>
    <row r="415" ht="13.5" customHeight="1">
      <c r="A415" s="236"/>
      <c r="B415" t="s" s="596">
        <v>621</v>
      </c>
      <c r="C415" t="s" s="675">
        <v>2897</v>
      </c>
      <c r="D415" t="s" s="695">
        <f>D406</f>
        <v>2007</v>
      </c>
      <c r="E415" s="677">
        <v>0</v>
      </c>
      <c r="F415" s="236"/>
      <c r="G415" s="662">
        <f>E415*F415</f>
        <v>0</v>
      </c>
      <c r="H415" s="662">
        <f>IF($S$11="Y",G415*0.15,0)</f>
        <v>0</v>
      </c>
      <c r="I415" s="236"/>
      <c r="J415" s="236"/>
      <c r="K415" s="236"/>
      <c r="L415" s="236"/>
      <c r="M415" s="236"/>
      <c r="N415" s="236"/>
      <c r="O415" s="236"/>
      <c r="P415" s="236"/>
      <c r="Q415" s="236"/>
      <c r="R415" s="236"/>
      <c r="S415" s="236"/>
    </row>
    <row r="416" ht="13.5" customHeight="1">
      <c r="A416" s="236"/>
      <c r="B416" t="s" s="596">
        <v>326</v>
      </c>
      <c r="C416" t="s" s="675">
        <v>2898</v>
      </c>
      <c r="D416" t="s" s="676">
        <f>D407</f>
        <v>1996</v>
      </c>
      <c r="E416" s="677">
        <v>7</v>
      </c>
      <c r="F416" s="236"/>
      <c r="G416" s="662">
        <f>E416*F416</f>
        <v>0</v>
      </c>
      <c r="H416" s="662">
        <f>IF($S$11="Y",G416*0.15,0)</f>
        <v>0</v>
      </c>
      <c r="I416" s="236"/>
      <c r="J416" s="236"/>
      <c r="K416" s="236"/>
      <c r="L416" s="236"/>
      <c r="M416" s="236"/>
      <c r="N416" s="236"/>
      <c r="O416" s="236"/>
      <c r="P416" s="236"/>
      <c r="Q416" s="236"/>
      <c r="R416" s="236"/>
      <c r="S416" s="236"/>
    </row>
    <row r="417" ht="13.5" customHeight="1">
      <c r="A417" s="236"/>
      <c r="B417" t="s" s="596">
        <v>326</v>
      </c>
      <c r="C417" t="s" s="675">
        <v>2898</v>
      </c>
      <c r="D417" t="s" s="91">
        <f>D408</f>
        <v>1998</v>
      </c>
      <c r="E417" s="677">
        <v>0</v>
      </c>
      <c r="F417" s="236"/>
      <c r="G417" s="662">
        <f>E417*F417</f>
        <v>0</v>
      </c>
      <c r="H417" s="662">
        <f>IF($S$11="Y",G417*0.15,0)</f>
        <v>0</v>
      </c>
      <c r="I417" s="236"/>
      <c r="J417" s="236"/>
      <c r="K417" s="236"/>
      <c r="L417" s="236"/>
      <c r="M417" s="236"/>
      <c r="N417" s="236"/>
      <c r="O417" s="236"/>
      <c r="P417" s="236"/>
      <c r="Q417" s="236"/>
      <c r="R417" s="236"/>
      <c r="S417" s="236"/>
    </row>
    <row r="418" ht="13.5" customHeight="1">
      <c r="A418" s="236"/>
      <c r="B418" t="s" s="596">
        <v>326</v>
      </c>
      <c r="C418" t="s" s="675">
        <v>2898</v>
      </c>
      <c r="D418" t="s" s="205">
        <f>D409</f>
        <v>2000</v>
      </c>
      <c r="E418" s="677">
        <v>5</v>
      </c>
      <c r="F418" s="236"/>
      <c r="G418" s="662">
        <f>E418*F418</f>
        <v>0</v>
      </c>
      <c r="H418" s="662">
        <f>IF($S$11="Y",G418*0.15,0)</f>
        <v>0</v>
      </c>
      <c r="I418" s="236"/>
      <c r="J418" s="236"/>
      <c r="K418" s="236"/>
      <c r="L418" s="236"/>
      <c r="M418" s="236"/>
      <c r="N418" s="236"/>
      <c r="O418" s="236"/>
      <c r="P418" s="236"/>
      <c r="Q418" s="236"/>
      <c r="R418" s="236"/>
      <c r="S418" s="236"/>
    </row>
    <row r="419" ht="13.5" customHeight="1">
      <c r="A419" s="236"/>
      <c r="B419" t="s" s="596">
        <v>326</v>
      </c>
      <c r="C419" t="s" s="675">
        <v>2898</v>
      </c>
      <c r="D419" t="s" s="684">
        <f>D410</f>
        <v>2001</v>
      </c>
      <c r="E419" s="677">
        <v>3</v>
      </c>
      <c r="F419" s="236"/>
      <c r="G419" s="662">
        <f>E419*F419</f>
        <v>0</v>
      </c>
      <c r="H419" s="662">
        <f>IF($S$11="Y",G419*0.15,0)</f>
        <v>0</v>
      </c>
      <c r="I419" s="236"/>
      <c r="J419" s="236"/>
      <c r="K419" s="236"/>
      <c r="L419" s="236"/>
      <c r="M419" s="236"/>
      <c r="N419" s="236"/>
      <c r="O419" s="236"/>
      <c r="P419" s="236"/>
      <c r="Q419" s="236"/>
      <c r="R419" s="236"/>
      <c r="S419" s="236"/>
    </row>
    <row r="420" ht="13.5" customHeight="1">
      <c r="A420" s="236"/>
      <c r="B420" t="s" s="596">
        <v>326</v>
      </c>
      <c r="C420" t="s" s="675">
        <v>2898</v>
      </c>
      <c r="D420" t="s" s="686">
        <f>D411</f>
        <v>2003</v>
      </c>
      <c r="E420" s="677">
        <v>5</v>
      </c>
      <c r="F420" s="236"/>
      <c r="G420" s="662">
        <f>E420*F420</f>
        <v>0</v>
      </c>
      <c r="H420" s="662">
        <f>IF($S$11="Y",G420*0.15,0)</f>
        <v>0</v>
      </c>
      <c r="I420" s="236"/>
      <c r="J420" s="236"/>
      <c r="K420" s="236"/>
      <c r="L420" s="236"/>
      <c r="M420" s="236"/>
      <c r="N420" s="236"/>
      <c r="O420" s="236"/>
      <c r="P420" s="236"/>
      <c r="Q420" s="236"/>
      <c r="R420" s="236"/>
      <c r="S420" s="236"/>
    </row>
    <row r="421" ht="13.5" customHeight="1">
      <c r="A421" s="236"/>
      <c r="B421" t="s" s="596">
        <v>326</v>
      </c>
      <c r="C421" t="s" s="675">
        <v>2898</v>
      </c>
      <c r="D421" t="s" s="690">
        <f>D412</f>
        <v>2004</v>
      </c>
      <c r="E421" s="677">
        <v>5</v>
      </c>
      <c r="F421" s="236"/>
      <c r="G421" s="662">
        <f>E421*F421</f>
        <v>0</v>
      </c>
      <c r="H421" s="662">
        <f>IF($S$11="Y",G421*0.15,0)</f>
        <v>0</v>
      </c>
      <c r="I421" s="236"/>
      <c r="J421" s="236"/>
      <c r="K421" s="236"/>
      <c r="L421" s="236"/>
      <c r="M421" s="236"/>
      <c r="N421" s="236"/>
      <c r="O421" s="236"/>
      <c r="P421" s="236"/>
      <c r="Q421" s="236"/>
      <c r="R421" s="236"/>
      <c r="S421" s="236"/>
    </row>
    <row r="422" ht="13.5" customHeight="1">
      <c r="A422" s="236"/>
      <c r="B422" t="s" s="596">
        <v>326</v>
      </c>
      <c r="C422" t="s" s="675">
        <v>2898</v>
      </c>
      <c r="D422" t="s" s="692">
        <f>D413</f>
        <v>2005</v>
      </c>
      <c r="E422" s="677">
        <v>0</v>
      </c>
      <c r="F422" s="236"/>
      <c r="G422" s="662">
        <f>E422*F422</f>
        <v>0</v>
      </c>
      <c r="H422" s="662">
        <f>IF($S$11="Y",G422*0.15,0)</f>
        <v>0</v>
      </c>
      <c r="I422" s="236"/>
      <c r="J422" s="236"/>
      <c r="K422" s="236"/>
      <c r="L422" s="236"/>
      <c r="M422" s="236"/>
      <c r="N422" s="236"/>
      <c r="O422" s="236"/>
      <c r="P422" s="236"/>
      <c r="Q422" s="236"/>
      <c r="R422" s="236"/>
      <c r="S422" s="236"/>
    </row>
    <row r="423" ht="13.5" customHeight="1">
      <c r="A423" s="236"/>
      <c r="B423" t="s" s="596">
        <v>326</v>
      </c>
      <c r="C423" t="s" s="675">
        <v>2898</v>
      </c>
      <c r="D423" t="s" s="180">
        <f>D414</f>
        <v>2006</v>
      </c>
      <c r="E423" s="677">
        <v>11</v>
      </c>
      <c r="F423" s="236"/>
      <c r="G423" s="662">
        <f>E423*F423</f>
        <v>0</v>
      </c>
      <c r="H423" s="662">
        <f>IF($S$11="Y",G423*0.15,0)</f>
        <v>0</v>
      </c>
      <c r="I423" s="236"/>
      <c r="J423" s="236"/>
      <c r="K423" s="236"/>
      <c r="L423" s="236"/>
      <c r="M423" s="236"/>
      <c r="N423" s="236"/>
      <c r="O423" s="236"/>
      <c r="P423" s="236"/>
      <c r="Q423" s="236"/>
      <c r="R423" s="236"/>
      <c r="S423" s="236"/>
    </row>
    <row r="424" ht="13.5" customHeight="1">
      <c r="A424" s="236"/>
      <c r="B424" t="s" s="596">
        <v>326</v>
      </c>
      <c r="C424" t="s" s="675">
        <v>2898</v>
      </c>
      <c r="D424" t="s" s="695">
        <f>D415</f>
        <v>2007</v>
      </c>
      <c r="E424" s="677">
        <v>0</v>
      </c>
      <c r="F424" s="236"/>
      <c r="G424" s="662">
        <f>E424*F424</f>
        <v>0</v>
      </c>
      <c r="H424" s="662">
        <f>IF($S$11="Y",G424*0.15,0)</f>
        <v>0</v>
      </c>
      <c r="I424" s="236"/>
      <c r="J424" s="236"/>
      <c r="K424" s="236"/>
      <c r="L424" s="236"/>
      <c r="M424" s="236"/>
      <c r="N424" s="236"/>
      <c r="O424" s="236"/>
      <c r="P424" s="236"/>
      <c r="Q424" s="236"/>
      <c r="R424" s="236"/>
      <c r="S424" s="236"/>
    </row>
    <row r="425" ht="13.5" customHeight="1">
      <c r="A425" s="236"/>
      <c r="B425" t="s" s="596">
        <v>426</v>
      </c>
      <c r="C425" t="s" s="675">
        <v>2899</v>
      </c>
      <c r="D425" t="s" s="676">
        <f>D416</f>
        <v>1996</v>
      </c>
      <c r="E425" s="677">
        <v>3</v>
      </c>
      <c r="F425" s="236"/>
      <c r="G425" s="662">
        <f>E425*F425</f>
        <v>0</v>
      </c>
      <c r="H425" s="662">
        <f>IF($S$11="Y",G425*0.15,0)</f>
        <v>0</v>
      </c>
      <c r="I425" s="236"/>
      <c r="J425" s="236"/>
      <c r="K425" s="236"/>
      <c r="L425" s="236"/>
      <c r="M425" s="236"/>
      <c r="N425" s="236"/>
      <c r="O425" s="236"/>
      <c r="P425" s="236"/>
      <c r="Q425" s="236"/>
      <c r="R425" s="236"/>
      <c r="S425" s="236"/>
    </row>
    <row r="426" ht="13.5" customHeight="1">
      <c r="A426" s="236"/>
      <c r="B426" t="s" s="596">
        <v>426</v>
      </c>
      <c r="C426" t="s" s="675">
        <v>2899</v>
      </c>
      <c r="D426" t="s" s="91">
        <f>D417</f>
        <v>1998</v>
      </c>
      <c r="E426" s="677">
        <v>1</v>
      </c>
      <c r="F426" s="236"/>
      <c r="G426" s="662">
        <f>E426*F426</f>
        <v>0</v>
      </c>
      <c r="H426" s="662">
        <f>IF($S$11="Y",G426*0.15,0)</f>
        <v>0</v>
      </c>
      <c r="I426" s="236"/>
      <c r="J426" s="236"/>
      <c r="K426" s="236"/>
      <c r="L426" s="236"/>
      <c r="M426" s="236"/>
      <c r="N426" s="236"/>
      <c r="O426" s="236"/>
      <c r="P426" s="236"/>
      <c r="Q426" s="236"/>
      <c r="R426" s="236"/>
      <c r="S426" s="236"/>
    </row>
    <row r="427" ht="13.5" customHeight="1">
      <c r="A427" s="236"/>
      <c r="B427" t="s" s="596">
        <v>426</v>
      </c>
      <c r="C427" t="s" s="675">
        <v>2899</v>
      </c>
      <c r="D427" t="s" s="205">
        <f>D418</f>
        <v>2000</v>
      </c>
      <c r="E427" s="677">
        <v>3</v>
      </c>
      <c r="F427" s="236"/>
      <c r="G427" s="662">
        <f>E427*F427</f>
        <v>0</v>
      </c>
      <c r="H427" s="662">
        <f>IF($S$11="Y",G427*0.15,0)</f>
        <v>0</v>
      </c>
      <c r="I427" s="236"/>
      <c r="J427" s="236"/>
      <c r="K427" s="236"/>
      <c r="L427" s="236"/>
      <c r="M427" s="236"/>
      <c r="N427" s="236"/>
      <c r="O427" s="236"/>
      <c r="P427" s="236"/>
      <c r="Q427" s="236"/>
      <c r="R427" s="236"/>
      <c r="S427" s="236"/>
    </row>
    <row r="428" ht="13.5" customHeight="1">
      <c r="A428" s="236"/>
      <c r="B428" t="s" s="596">
        <v>426</v>
      </c>
      <c r="C428" t="s" s="675">
        <v>2899</v>
      </c>
      <c r="D428" t="s" s="684">
        <f>D419</f>
        <v>2001</v>
      </c>
      <c r="E428" s="677">
        <v>3</v>
      </c>
      <c r="F428" s="236"/>
      <c r="G428" s="662">
        <f>E428*F428</f>
        <v>0</v>
      </c>
      <c r="H428" s="662">
        <f>IF($S$11="Y",G428*0.15,0)</f>
        <v>0</v>
      </c>
      <c r="I428" s="236"/>
      <c r="J428" s="236"/>
      <c r="K428" s="236"/>
      <c r="L428" s="236"/>
      <c r="M428" s="236"/>
      <c r="N428" s="236"/>
      <c r="O428" s="236"/>
      <c r="P428" s="236"/>
      <c r="Q428" s="236"/>
      <c r="R428" s="236"/>
      <c r="S428" s="236"/>
    </row>
    <row r="429" ht="13.5" customHeight="1">
      <c r="A429" s="236"/>
      <c r="B429" t="s" s="596">
        <v>426</v>
      </c>
      <c r="C429" t="s" s="675">
        <v>2899</v>
      </c>
      <c r="D429" t="s" s="686">
        <f>D420</f>
        <v>2003</v>
      </c>
      <c r="E429" s="677">
        <v>4</v>
      </c>
      <c r="F429" s="236"/>
      <c r="G429" s="662">
        <f>E429*F429</f>
        <v>0</v>
      </c>
      <c r="H429" s="662">
        <f>IF($S$11="Y",G429*0.15,0)</f>
        <v>0</v>
      </c>
      <c r="I429" s="236"/>
      <c r="J429" s="236"/>
      <c r="K429" s="236"/>
      <c r="L429" s="236"/>
      <c r="M429" s="236"/>
      <c r="N429" s="236"/>
      <c r="O429" s="236"/>
      <c r="P429" s="236"/>
      <c r="Q429" s="236"/>
      <c r="R429" s="236"/>
      <c r="S429" s="236"/>
    </row>
    <row r="430" ht="13.5" customHeight="1">
      <c r="A430" s="236"/>
      <c r="B430" t="s" s="596">
        <v>426</v>
      </c>
      <c r="C430" t="s" s="675">
        <v>2899</v>
      </c>
      <c r="D430" t="s" s="690">
        <f>D421</f>
        <v>2004</v>
      </c>
      <c r="E430" s="677">
        <v>3</v>
      </c>
      <c r="F430" s="236"/>
      <c r="G430" s="662">
        <f>E430*F430</f>
        <v>0</v>
      </c>
      <c r="H430" s="662">
        <f>IF($S$11="Y",G430*0.15,0)</f>
        <v>0</v>
      </c>
      <c r="I430" s="236"/>
      <c r="J430" s="236"/>
      <c r="K430" s="236"/>
      <c r="L430" s="236"/>
      <c r="M430" s="236"/>
      <c r="N430" s="236"/>
      <c r="O430" s="236"/>
      <c r="P430" s="236"/>
      <c r="Q430" s="236"/>
      <c r="R430" s="236"/>
      <c r="S430" s="236"/>
    </row>
    <row r="431" ht="13.5" customHeight="1">
      <c r="A431" s="236"/>
      <c r="B431" t="s" s="596">
        <v>426</v>
      </c>
      <c r="C431" t="s" s="675">
        <v>2899</v>
      </c>
      <c r="D431" t="s" s="692">
        <f>D422</f>
        <v>2005</v>
      </c>
      <c r="E431" s="677">
        <v>0</v>
      </c>
      <c r="F431" s="236"/>
      <c r="G431" s="662">
        <f>E431*F431</f>
        <v>0</v>
      </c>
      <c r="H431" s="662">
        <f>IF($S$11="Y",G431*0.15,0)</f>
        <v>0</v>
      </c>
      <c r="I431" s="236"/>
      <c r="J431" s="236"/>
      <c r="K431" s="236"/>
      <c r="L431" s="236"/>
      <c r="M431" s="236"/>
      <c r="N431" s="236"/>
      <c r="O431" s="236"/>
      <c r="P431" s="236"/>
      <c r="Q431" s="236"/>
      <c r="R431" s="236"/>
      <c r="S431" s="236"/>
    </row>
    <row r="432" ht="13.5" customHeight="1">
      <c r="A432" s="236"/>
      <c r="B432" t="s" s="596">
        <v>426</v>
      </c>
      <c r="C432" t="s" s="675">
        <v>2899</v>
      </c>
      <c r="D432" t="s" s="180">
        <f>D423</f>
        <v>2006</v>
      </c>
      <c r="E432" s="677">
        <v>11</v>
      </c>
      <c r="F432" s="236"/>
      <c r="G432" s="662">
        <f>E432*F432</f>
        <v>0</v>
      </c>
      <c r="H432" s="662">
        <f>IF($S$11="Y",G432*0.15,0)</f>
        <v>0</v>
      </c>
      <c r="I432" s="236"/>
      <c r="J432" s="236"/>
      <c r="K432" s="236"/>
      <c r="L432" s="236"/>
      <c r="M432" s="236"/>
      <c r="N432" s="236"/>
      <c r="O432" s="236"/>
      <c r="P432" s="236"/>
      <c r="Q432" s="236"/>
      <c r="R432" s="236"/>
      <c r="S432" s="236"/>
    </row>
    <row r="433" ht="13.5" customHeight="1">
      <c r="A433" s="236"/>
      <c r="B433" t="s" s="596">
        <v>426</v>
      </c>
      <c r="C433" t="s" s="675">
        <v>2899</v>
      </c>
      <c r="D433" t="s" s="695">
        <f>D424</f>
        <v>2007</v>
      </c>
      <c r="E433" s="677">
        <v>3</v>
      </c>
      <c r="F433" s="236"/>
      <c r="G433" s="662">
        <f>E433*F433</f>
        <v>0</v>
      </c>
      <c r="H433" s="662">
        <f>IF($S$11="Y",G433*0.15,0)</f>
        <v>0</v>
      </c>
      <c r="I433" s="236"/>
      <c r="J433" s="236"/>
      <c r="K433" s="236"/>
      <c r="L433" s="236"/>
      <c r="M433" s="236"/>
      <c r="N433" s="236"/>
      <c r="O433" s="236"/>
      <c r="P433" s="236"/>
      <c r="Q433" s="236"/>
      <c r="R433" s="236"/>
      <c r="S433" s="236"/>
    </row>
    <row r="434" ht="13.5" customHeight="1">
      <c r="A434" s="236"/>
      <c r="B434" t="s" s="596">
        <v>428</v>
      </c>
      <c r="C434" t="s" s="675">
        <v>2900</v>
      </c>
      <c r="D434" t="s" s="676">
        <f>D425</f>
        <v>1996</v>
      </c>
      <c r="E434" s="677">
        <v>6</v>
      </c>
      <c r="F434" s="236"/>
      <c r="G434" s="662">
        <f>E434*F434</f>
        <v>0</v>
      </c>
      <c r="H434" s="662">
        <f>IF($S$11="Y",G434*0.15,0)</f>
        <v>0</v>
      </c>
      <c r="I434" s="236"/>
      <c r="J434" s="236"/>
      <c r="K434" s="236"/>
      <c r="L434" s="236"/>
      <c r="M434" s="236"/>
      <c r="N434" s="236"/>
      <c r="O434" s="236"/>
      <c r="P434" s="236"/>
      <c r="Q434" s="236"/>
      <c r="R434" s="236"/>
      <c r="S434" s="236"/>
    </row>
    <row r="435" ht="13.5" customHeight="1">
      <c r="A435" s="236"/>
      <c r="B435" t="s" s="596">
        <v>428</v>
      </c>
      <c r="C435" t="s" s="675">
        <v>2900</v>
      </c>
      <c r="D435" t="s" s="91">
        <f>D426</f>
        <v>1998</v>
      </c>
      <c r="E435" s="677">
        <v>0</v>
      </c>
      <c r="F435" s="236"/>
      <c r="G435" s="662">
        <f>E435*F435</f>
        <v>0</v>
      </c>
      <c r="H435" s="662">
        <f>IF($S$11="Y",G435*0.15,0)</f>
        <v>0</v>
      </c>
      <c r="I435" s="236"/>
      <c r="J435" s="236"/>
      <c r="K435" s="236"/>
      <c r="L435" s="236"/>
      <c r="M435" s="236"/>
      <c r="N435" s="236"/>
      <c r="O435" s="236"/>
      <c r="P435" s="236"/>
      <c r="Q435" s="236"/>
      <c r="R435" s="236"/>
      <c r="S435" s="236"/>
    </row>
    <row r="436" ht="13.5" customHeight="1">
      <c r="A436" s="236"/>
      <c r="B436" t="s" s="596">
        <v>428</v>
      </c>
      <c r="C436" t="s" s="675">
        <v>2900</v>
      </c>
      <c r="D436" t="s" s="205">
        <f>D427</f>
        <v>2000</v>
      </c>
      <c r="E436" s="677">
        <v>4</v>
      </c>
      <c r="F436" s="236"/>
      <c r="G436" s="662">
        <f>E436*F436</f>
        <v>0</v>
      </c>
      <c r="H436" s="662">
        <f>IF($S$11="Y",G436*0.15,0)</f>
        <v>0</v>
      </c>
      <c r="I436" s="236"/>
      <c r="J436" s="236"/>
      <c r="K436" s="236"/>
      <c r="L436" s="236"/>
      <c r="M436" s="236"/>
      <c r="N436" s="236"/>
      <c r="O436" s="236"/>
      <c r="P436" s="236"/>
      <c r="Q436" s="236"/>
      <c r="R436" s="236"/>
      <c r="S436" s="236"/>
    </row>
    <row r="437" ht="13.5" customHeight="1">
      <c r="A437" s="236"/>
      <c r="B437" t="s" s="596">
        <v>428</v>
      </c>
      <c r="C437" t="s" s="675">
        <v>2900</v>
      </c>
      <c r="D437" t="s" s="684">
        <f>D428</f>
        <v>2001</v>
      </c>
      <c r="E437" s="677">
        <v>5</v>
      </c>
      <c r="F437" s="236"/>
      <c r="G437" s="662">
        <f>E437*F437</f>
        <v>0</v>
      </c>
      <c r="H437" s="662">
        <f>IF($S$11="Y",G437*0.15,0)</f>
        <v>0</v>
      </c>
      <c r="I437" s="236"/>
      <c r="J437" s="236"/>
      <c r="K437" s="236"/>
      <c r="L437" s="236"/>
      <c r="M437" s="236"/>
      <c r="N437" s="236"/>
      <c r="O437" s="236"/>
      <c r="P437" s="236"/>
      <c r="Q437" s="236"/>
      <c r="R437" s="236"/>
      <c r="S437" s="236"/>
    </row>
    <row r="438" ht="13.5" customHeight="1">
      <c r="A438" s="236"/>
      <c r="B438" t="s" s="596">
        <v>428</v>
      </c>
      <c r="C438" t="s" s="675">
        <v>2900</v>
      </c>
      <c r="D438" t="s" s="686">
        <f>D429</f>
        <v>2003</v>
      </c>
      <c r="E438" s="677">
        <v>5</v>
      </c>
      <c r="F438" s="236"/>
      <c r="G438" s="662">
        <f>E438*F438</f>
        <v>0</v>
      </c>
      <c r="H438" s="662">
        <f>IF($S$11="Y",G438*0.15,0)</f>
        <v>0</v>
      </c>
      <c r="I438" s="236"/>
      <c r="J438" s="236"/>
      <c r="K438" s="236"/>
      <c r="L438" s="236"/>
      <c r="M438" s="236"/>
      <c r="N438" s="236"/>
      <c r="O438" s="236"/>
      <c r="P438" s="236"/>
      <c r="Q438" s="236"/>
      <c r="R438" s="236"/>
      <c r="S438" s="236"/>
    </row>
    <row r="439" ht="13.5" customHeight="1">
      <c r="A439" s="236"/>
      <c r="B439" t="s" s="596">
        <v>428</v>
      </c>
      <c r="C439" t="s" s="675">
        <v>2900</v>
      </c>
      <c r="D439" t="s" s="690">
        <f>D430</f>
        <v>2004</v>
      </c>
      <c r="E439" s="677">
        <v>3</v>
      </c>
      <c r="F439" s="236"/>
      <c r="G439" s="662">
        <f>E439*F439</f>
        <v>0</v>
      </c>
      <c r="H439" s="662">
        <f>IF($S$11="Y",G439*0.15,0)</f>
        <v>0</v>
      </c>
      <c r="I439" s="236"/>
      <c r="J439" s="236"/>
      <c r="K439" s="236"/>
      <c r="L439" s="236"/>
      <c r="M439" s="236"/>
      <c r="N439" s="236"/>
      <c r="O439" s="236"/>
      <c r="P439" s="236"/>
      <c r="Q439" s="236"/>
      <c r="R439" s="236"/>
      <c r="S439" s="236"/>
    </row>
    <row r="440" ht="13.5" customHeight="1">
      <c r="A440" s="236"/>
      <c r="B440" t="s" s="596">
        <v>428</v>
      </c>
      <c r="C440" t="s" s="675">
        <v>2900</v>
      </c>
      <c r="D440" t="s" s="692">
        <f>D431</f>
        <v>2005</v>
      </c>
      <c r="E440" s="677">
        <v>1</v>
      </c>
      <c r="F440" s="236"/>
      <c r="G440" s="662">
        <f>E440*F440</f>
        <v>0</v>
      </c>
      <c r="H440" s="662">
        <f>IF($S$11="Y",G440*0.15,0)</f>
        <v>0</v>
      </c>
      <c r="I440" s="236"/>
      <c r="J440" s="236"/>
      <c r="K440" s="236"/>
      <c r="L440" s="236"/>
      <c r="M440" s="236"/>
      <c r="N440" s="236"/>
      <c r="O440" s="236"/>
      <c r="P440" s="236"/>
      <c r="Q440" s="236"/>
      <c r="R440" s="236"/>
      <c r="S440" s="236"/>
    </row>
    <row r="441" ht="13.5" customHeight="1">
      <c r="A441" s="236"/>
      <c r="B441" t="s" s="596">
        <v>428</v>
      </c>
      <c r="C441" t="s" s="675">
        <v>2900</v>
      </c>
      <c r="D441" t="s" s="180">
        <f>D432</f>
        <v>2006</v>
      </c>
      <c r="E441" s="677">
        <v>12</v>
      </c>
      <c r="F441" s="236"/>
      <c r="G441" s="662">
        <f>E441*F441</f>
        <v>0</v>
      </c>
      <c r="H441" s="662">
        <f>IF($S$11="Y",G441*0.15,0)</f>
        <v>0</v>
      </c>
      <c r="I441" s="236"/>
      <c r="J441" s="236"/>
      <c r="K441" s="236"/>
      <c r="L441" s="236"/>
      <c r="M441" s="236"/>
      <c r="N441" s="236"/>
      <c r="O441" s="236"/>
      <c r="P441" s="236"/>
      <c r="Q441" s="236"/>
      <c r="R441" s="236"/>
      <c r="S441" s="236"/>
    </row>
    <row r="442" ht="13.5" customHeight="1">
      <c r="A442" s="236"/>
      <c r="B442" t="s" s="596">
        <v>428</v>
      </c>
      <c r="C442" t="s" s="675">
        <v>2900</v>
      </c>
      <c r="D442" t="s" s="695">
        <f>D433</f>
        <v>2007</v>
      </c>
      <c r="E442" s="677">
        <v>3</v>
      </c>
      <c r="F442" s="236"/>
      <c r="G442" s="662">
        <f>E442*F442</f>
        <v>0</v>
      </c>
      <c r="H442" s="662">
        <f>IF($S$11="Y",G442*0.15,0)</f>
        <v>0</v>
      </c>
      <c r="I442" s="236"/>
      <c r="J442" s="236"/>
      <c r="K442" s="236"/>
      <c r="L442" s="236"/>
      <c r="M442" s="236"/>
      <c r="N442" s="236"/>
      <c r="O442" s="236"/>
      <c r="P442" s="236"/>
      <c r="Q442" s="236"/>
      <c r="R442" s="236"/>
      <c r="S442" s="236"/>
    </row>
    <row r="443" ht="13.5" customHeight="1">
      <c r="A443" s="236"/>
      <c r="B443" t="s" s="596">
        <v>641</v>
      </c>
      <c r="C443" t="s" s="675">
        <v>2901</v>
      </c>
      <c r="D443" t="s" s="676">
        <f>D434</f>
        <v>1996</v>
      </c>
      <c r="E443" s="677">
        <v>7</v>
      </c>
      <c r="F443" s="236"/>
      <c r="G443" s="662">
        <f>E443*F443</f>
        <v>0</v>
      </c>
      <c r="H443" s="662">
        <f>IF($S$11="Y",G443*0.15,0)</f>
        <v>0</v>
      </c>
      <c r="I443" s="236"/>
      <c r="J443" s="236"/>
      <c r="K443" s="236"/>
      <c r="L443" s="236"/>
      <c r="M443" s="236"/>
      <c r="N443" s="236"/>
      <c r="O443" s="236"/>
      <c r="P443" s="236"/>
      <c r="Q443" s="236"/>
      <c r="R443" s="236"/>
      <c r="S443" s="236"/>
    </row>
    <row r="444" ht="13.5" customHeight="1">
      <c r="A444" s="236"/>
      <c r="B444" t="s" s="596">
        <v>641</v>
      </c>
      <c r="C444" t="s" s="675">
        <v>2901</v>
      </c>
      <c r="D444" t="s" s="91">
        <f>D435</f>
        <v>1998</v>
      </c>
      <c r="E444" s="677">
        <v>0</v>
      </c>
      <c r="F444" s="236"/>
      <c r="G444" s="662">
        <f>E444*F444</f>
        <v>0</v>
      </c>
      <c r="H444" s="662">
        <f>IF($S$11="Y",G444*0.15,0)</f>
        <v>0</v>
      </c>
      <c r="I444" s="236"/>
      <c r="J444" s="236"/>
      <c r="K444" s="236"/>
      <c r="L444" s="236"/>
      <c r="M444" s="236"/>
      <c r="N444" s="236"/>
      <c r="O444" s="236"/>
      <c r="P444" s="236"/>
      <c r="Q444" s="236"/>
      <c r="R444" s="236"/>
      <c r="S444" s="236"/>
    </row>
    <row r="445" ht="13.5" customHeight="1">
      <c r="A445" s="236"/>
      <c r="B445" t="s" s="596">
        <v>641</v>
      </c>
      <c r="C445" t="s" s="675">
        <v>2901</v>
      </c>
      <c r="D445" t="s" s="205">
        <f>D436</f>
        <v>2000</v>
      </c>
      <c r="E445" s="677">
        <v>7</v>
      </c>
      <c r="F445" s="236"/>
      <c r="G445" s="662">
        <f>E445*F445</f>
        <v>0</v>
      </c>
      <c r="H445" s="662">
        <f>IF($S$11="Y",G445*0.15,0)</f>
        <v>0</v>
      </c>
      <c r="I445" s="236"/>
      <c r="J445" s="236"/>
      <c r="K445" s="236"/>
      <c r="L445" s="236"/>
      <c r="M445" s="236"/>
      <c r="N445" s="236"/>
      <c r="O445" s="236"/>
      <c r="P445" s="236"/>
      <c r="Q445" s="236"/>
      <c r="R445" s="236"/>
      <c r="S445" s="236"/>
    </row>
    <row r="446" ht="13.5" customHeight="1">
      <c r="A446" s="236"/>
      <c r="B446" t="s" s="596">
        <v>641</v>
      </c>
      <c r="C446" t="s" s="675">
        <v>2901</v>
      </c>
      <c r="D446" t="s" s="684">
        <f>D437</f>
        <v>2001</v>
      </c>
      <c r="E446" s="677">
        <v>5</v>
      </c>
      <c r="F446" s="236"/>
      <c r="G446" s="662">
        <f>E446*F446</f>
        <v>0</v>
      </c>
      <c r="H446" s="662">
        <f>IF($S$11="Y",G446*0.15,0)</f>
        <v>0</v>
      </c>
      <c r="I446" s="236"/>
      <c r="J446" s="236"/>
      <c r="K446" s="236"/>
      <c r="L446" s="236"/>
      <c r="M446" s="236"/>
      <c r="N446" s="236"/>
      <c r="O446" s="236"/>
      <c r="P446" s="236"/>
      <c r="Q446" s="236"/>
      <c r="R446" s="236"/>
      <c r="S446" s="236"/>
    </row>
    <row r="447" ht="13.5" customHeight="1">
      <c r="A447" s="236"/>
      <c r="B447" t="s" s="596">
        <v>641</v>
      </c>
      <c r="C447" t="s" s="675">
        <v>2901</v>
      </c>
      <c r="D447" t="s" s="686">
        <f>D438</f>
        <v>2003</v>
      </c>
      <c r="E447" s="677">
        <v>5</v>
      </c>
      <c r="F447" s="236"/>
      <c r="G447" s="662">
        <f>E447*F447</f>
        <v>0</v>
      </c>
      <c r="H447" s="662">
        <f>IF($S$11="Y",G447*0.15,0)</f>
        <v>0</v>
      </c>
      <c r="I447" s="236"/>
      <c r="J447" s="236"/>
      <c r="K447" s="236"/>
      <c r="L447" s="236"/>
      <c r="M447" s="236"/>
      <c r="N447" s="236"/>
      <c r="O447" s="236"/>
      <c r="P447" s="236"/>
      <c r="Q447" s="236"/>
      <c r="R447" s="236"/>
      <c r="S447" s="236"/>
    </row>
    <row r="448" ht="13.5" customHeight="1">
      <c r="A448" s="236"/>
      <c r="B448" t="s" s="596">
        <v>641</v>
      </c>
      <c r="C448" t="s" s="675">
        <v>2901</v>
      </c>
      <c r="D448" t="s" s="690">
        <f>D439</f>
        <v>2004</v>
      </c>
      <c r="E448" s="677">
        <v>5</v>
      </c>
      <c r="F448" s="236"/>
      <c r="G448" s="662">
        <f>E448*F448</f>
        <v>0</v>
      </c>
      <c r="H448" s="662">
        <f>IF($S$11="Y",G448*0.15,0)</f>
        <v>0</v>
      </c>
      <c r="I448" s="236"/>
      <c r="J448" s="236"/>
      <c r="K448" s="236"/>
      <c r="L448" s="236"/>
      <c r="M448" s="236"/>
      <c r="N448" s="236"/>
      <c r="O448" s="236"/>
      <c r="P448" s="236"/>
      <c r="Q448" s="236"/>
      <c r="R448" s="236"/>
      <c r="S448" s="236"/>
    </row>
    <row r="449" ht="13.5" customHeight="1">
      <c r="A449" s="236"/>
      <c r="B449" t="s" s="596">
        <v>641</v>
      </c>
      <c r="C449" t="s" s="675">
        <v>2901</v>
      </c>
      <c r="D449" t="s" s="692">
        <f>D440</f>
        <v>2005</v>
      </c>
      <c r="E449" s="677">
        <v>0</v>
      </c>
      <c r="F449" s="236"/>
      <c r="G449" s="662">
        <f>E449*F449</f>
        <v>0</v>
      </c>
      <c r="H449" s="662">
        <f>IF($S$11="Y",G449*0.15,0)</f>
        <v>0</v>
      </c>
      <c r="I449" s="236"/>
      <c r="J449" s="236"/>
      <c r="K449" s="236"/>
      <c r="L449" s="236"/>
      <c r="M449" s="236"/>
      <c r="N449" s="236"/>
      <c r="O449" s="236"/>
      <c r="P449" s="236"/>
      <c r="Q449" s="236"/>
      <c r="R449" s="236"/>
      <c r="S449" s="236"/>
    </row>
    <row r="450" ht="13.5" customHeight="1">
      <c r="A450" s="236"/>
      <c r="B450" t="s" s="596">
        <v>641</v>
      </c>
      <c r="C450" t="s" s="675">
        <v>2901</v>
      </c>
      <c r="D450" t="s" s="180">
        <f>D441</f>
        <v>2006</v>
      </c>
      <c r="E450" s="677">
        <v>10</v>
      </c>
      <c r="F450" s="236"/>
      <c r="G450" s="662">
        <f>E450*F450</f>
        <v>0</v>
      </c>
      <c r="H450" s="662">
        <f>IF($S$11="Y",G450*0.15,0)</f>
        <v>0</v>
      </c>
      <c r="I450" s="236"/>
      <c r="J450" s="236"/>
      <c r="K450" s="236"/>
      <c r="L450" s="236"/>
      <c r="M450" s="236"/>
      <c r="N450" s="236"/>
      <c r="O450" s="236"/>
      <c r="P450" s="236"/>
      <c r="Q450" s="236"/>
      <c r="R450" s="236"/>
      <c r="S450" s="236"/>
    </row>
    <row r="451" ht="13.5" customHeight="1">
      <c r="A451" s="236"/>
      <c r="B451" t="s" s="596">
        <v>641</v>
      </c>
      <c r="C451" t="s" s="675">
        <v>2901</v>
      </c>
      <c r="D451" t="s" s="695">
        <f>D442</f>
        <v>2007</v>
      </c>
      <c r="E451" s="677">
        <v>2</v>
      </c>
      <c r="F451" s="236"/>
      <c r="G451" s="662">
        <f>E451*F451</f>
        <v>0</v>
      </c>
      <c r="H451" s="662">
        <f>IF($S$11="Y",G451*0.15,0)</f>
        <v>0</v>
      </c>
      <c r="I451" s="236"/>
      <c r="J451" s="236"/>
      <c r="K451" s="236"/>
      <c r="L451" s="236"/>
      <c r="M451" s="236"/>
      <c r="N451" s="236"/>
      <c r="O451" s="236"/>
      <c r="P451" s="236"/>
      <c r="Q451" s="236"/>
      <c r="R451" s="236"/>
      <c r="S451" s="236"/>
    </row>
    <row r="452" ht="13.5" customHeight="1">
      <c r="A452" s="236"/>
      <c r="B452" t="s" s="596">
        <v>649</v>
      </c>
      <c r="C452" t="s" s="675">
        <v>2902</v>
      </c>
      <c r="D452" t="s" s="676">
        <f>D443</f>
        <v>1996</v>
      </c>
      <c r="E452" s="677">
        <v>6</v>
      </c>
      <c r="F452" s="236"/>
      <c r="G452" s="662">
        <f>E452*F452</f>
        <v>0</v>
      </c>
      <c r="H452" s="662">
        <f>IF($S$11="Y",G452*0.15,0)</f>
        <v>0</v>
      </c>
      <c r="I452" s="236"/>
      <c r="J452" s="236"/>
      <c r="K452" s="236"/>
      <c r="L452" s="236"/>
      <c r="M452" s="236"/>
      <c r="N452" s="236"/>
      <c r="O452" s="236"/>
      <c r="P452" s="236"/>
      <c r="Q452" s="236"/>
      <c r="R452" s="236"/>
      <c r="S452" s="236"/>
    </row>
    <row r="453" ht="13.5" customHeight="1">
      <c r="A453" s="236"/>
      <c r="B453" t="s" s="596">
        <v>649</v>
      </c>
      <c r="C453" t="s" s="675">
        <v>2902</v>
      </c>
      <c r="D453" t="s" s="91">
        <f>D444</f>
        <v>1998</v>
      </c>
      <c r="E453" s="677">
        <v>0</v>
      </c>
      <c r="F453" s="236"/>
      <c r="G453" s="662">
        <f>E453*F453</f>
        <v>0</v>
      </c>
      <c r="H453" s="662">
        <f>IF($S$11="Y",G453*0.15,0)</f>
        <v>0</v>
      </c>
      <c r="I453" s="236"/>
      <c r="J453" s="236"/>
      <c r="K453" s="236"/>
      <c r="L453" s="236"/>
      <c r="M453" s="236"/>
      <c r="N453" s="236"/>
      <c r="O453" s="236"/>
      <c r="P453" s="236"/>
      <c r="Q453" s="236"/>
      <c r="R453" s="236"/>
      <c r="S453" s="236"/>
    </row>
    <row r="454" ht="13.5" customHeight="1">
      <c r="A454" s="236"/>
      <c r="B454" t="s" s="596">
        <v>649</v>
      </c>
      <c r="C454" t="s" s="675">
        <v>2902</v>
      </c>
      <c r="D454" t="s" s="205">
        <f>D445</f>
        <v>2000</v>
      </c>
      <c r="E454" s="677">
        <v>5</v>
      </c>
      <c r="F454" s="236"/>
      <c r="G454" s="662">
        <f>E454*F454</f>
        <v>0</v>
      </c>
      <c r="H454" s="662">
        <f>IF($S$11="Y",G454*0.15,0)</f>
        <v>0</v>
      </c>
      <c r="I454" s="236"/>
      <c r="J454" s="236"/>
      <c r="K454" s="236"/>
      <c r="L454" s="236"/>
      <c r="M454" s="236"/>
      <c r="N454" s="236"/>
      <c r="O454" s="236"/>
      <c r="P454" s="236"/>
      <c r="Q454" s="236"/>
      <c r="R454" s="236"/>
      <c r="S454" s="236"/>
    </row>
    <row r="455" ht="13.5" customHeight="1">
      <c r="A455" s="236"/>
      <c r="B455" t="s" s="596">
        <v>649</v>
      </c>
      <c r="C455" t="s" s="675">
        <v>2902</v>
      </c>
      <c r="D455" t="s" s="684">
        <f>D446</f>
        <v>2001</v>
      </c>
      <c r="E455" s="677">
        <v>0</v>
      </c>
      <c r="F455" s="236"/>
      <c r="G455" s="662">
        <f>E455*F455</f>
        <v>0</v>
      </c>
      <c r="H455" s="662">
        <f>IF($S$11="Y",G455*0.15,0)</f>
        <v>0</v>
      </c>
      <c r="I455" s="236"/>
      <c r="J455" s="236"/>
      <c r="K455" s="236"/>
      <c r="L455" s="236"/>
      <c r="M455" s="236"/>
      <c r="N455" s="236"/>
      <c r="O455" s="236"/>
      <c r="P455" s="236"/>
      <c r="Q455" s="236"/>
      <c r="R455" s="236"/>
      <c r="S455" s="236"/>
    </row>
    <row r="456" ht="13.5" customHeight="1">
      <c r="A456" s="236"/>
      <c r="B456" t="s" s="596">
        <v>649</v>
      </c>
      <c r="C456" t="s" s="675">
        <v>2902</v>
      </c>
      <c r="D456" t="s" s="686">
        <f>D447</f>
        <v>2003</v>
      </c>
      <c r="E456" s="677">
        <v>8</v>
      </c>
      <c r="F456" s="236"/>
      <c r="G456" s="662">
        <f>E456*F456</f>
        <v>0</v>
      </c>
      <c r="H456" s="662">
        <f>IF($S$11="Y",G456*0.15,0)</f>
        <v>0</v>
      </c>
      <c r="I456" s="236"/>
      <c r="J456" s="236"/>
      <c r="K456" s="236"/>
      <c r="L456" s="236"/>
      <c r="M456" s="236"/>
      <c r="N456" s="236"/>
      <c r="O456" s="236"/>
      <c r="P456" s="236"/>
      <c r="Q456" s="236"/>
      <c r="R456" s="236"/>
      <c r="S456" s="236"/>
    </row>
    <row r="457" ht="13.5" customHeight="1">
      <c r="A457" s="236"/>
      <c r="B457" t="s" s="596">
        <v>649</v>
      </c>
      <c r="C457" t="s" s="675">
        <v>2902</v>
      </c>
      <c r="D457" t="s" s="690">
        <f>D448</f>
        <v>2004</v>
      </c>
      <c r="E457" s="677">
        <v>5</v>
      </c>
      <c r="F457" s="236"/>
      <c r="G457" s="662">
        <f>E457*F457</f>
        <v>0</v>
      </c>
      <c r="H457" s="662">
        <f>IF($S$11="Y",G457*0.15,0)</f>
        <v>0</v>
      </c>
      <c r="I457" s="236"/>
      <c r="J457" s="236"/>
      <c r="K457" s="236"/>
      <c r="L457" s="236"/>
      <c r="M457" s="236"/>
      <c r="N457" s="236"/>
      <c r="O457" s="236"/>
      <c r="P457" s="236"/>
      <c r="Q457" s="236"/>
      <c r="R457" s="236"/>
      <c r="S457" s="236"/>
    </row>
    <row r="458" ht="13.5" customHeight="1">
      <c r="A458" s="236"/>
      <c r="B458" t="s" s="596">
        <v>649</v>
      </c>
      <c r="C458" t="s" s="675">
        <v>2902</v>
      </c>
      <c r="D458" t="s" s="692">
        <f>D449</f>
        <v>2005</v>
      </c>
      <c r="E458" s="677">
        <v>0</v>
      </c>
      <c r="F458" s="236"/>
      <c r="G458" s="662">
        <f>E458*F458</f>
        <v>0</v>
      </c>
      <c r="H458" s="662">
        <f>IF($S$11="Y",G458*0.15,0)</f>
        <v>0</v>
      </c>
      <c r="I458" s="236"/>
      <c r="J458" s="236"/>
      <c r="K458" s="236"/>
      <c r="L458" s="236"/>
      <c r="M458" s="236"/>
      <c r="N458" s="236"/>
      <c r="O458" s="236"/>
      <c r="P458" s="236"/>
      <c r="Q458" s="236"/>
      <c r="R458" s="236"/>
      <c r="S458" s="236"/>
    </row>
    <row r="459" ht="13.5" customHeight="1">
      <c r="A459" s="236"/>
      <c r="B459" t="s" s="596">
        <v>649</v>
      </c>
      <c r="C459" t="s" s="675">
        <v>2902</v>
      </c>
      <c r="D459" t="s" s="180">
        <f>D450</f>
        <v>2006</v>
      </c>
      <c r="E459" s="677">
        <v>9</v>
      </c>
      <c r="F459" s="236"/>
      <c r="G459" s="662">
        <f>E459*F459</f>
        <v>0</v>
      </c>
      <c r="H459" s="662">
        <f>IF($S$11="Y",G459*0.15,0)</f>
        <v>0</v>
      </c>
      <c r="I459" s="236"/>
      <c r="J459" s="236"/>
      <c r="K459" s="236"/>
      <c r="L459" s="236"/>
      <c r="M459" s="236"/>
      <c r="N459" s="236"/>
      <c r="O459" s="236"/>
      <c r="P459" s="236"/>
      <c r="Q459" s="236"/>
      <c r="R459" s="236"/>
      <c r="S459" s="236"/>
    </row>
    <row r="460" ht="13.5" customHeight="1">
      <c r="A460" s="236"/>
      <c r="B460" t="s" s="596">
        <v>649</v>
      </c>
      <c r="C460" t="s" s="675">
        <v>2902</v>
      </c>
      <c r="D460" t="s" s="695">
        <f>D451</f>
        <v>2007</v>
      </c>
      <c r="E460" s="677">
        <v>2</v>
      </c>
      <c r="F460" s="236"/>
      <c r="G460" s="662">
        <f>E460*F460</f>
        <v>0</v>
      </c>
      <c r="H460" s="662">
        <f>IF($S$11="Y",G460*0.15,0)</f>
        <v>0</v>
      </c>
      <c r="I460" s="236"/>
      <c r="J460" s="236"/>
      <c r="K460" s="236"/>
      <c r="L460" s="236"/>
      <c r="M460" s="236"/>
      <c r="N460" s="236"/>
      <c r="O460" s="236"/>
      <c r="P460" s="236"/>
      <c r="Q460" s="236"/>
      <c r="R460" s="236"/>
      <c r="S460" s="236"/>
    </row>
    <row r="461" ht="13.5" customHeight="1">
      <c r="A461" s="236"/>
      <c r="B461" t="s" s="596">
        <v>412</v>
      </c>
      <c r="C461" t="s" s="675">
        <v>2903</v>
      </c>
      <c r="D461" t="s" s="676">
        <f>D434</f>
        <v>1996</v>
      </c>
      <c r="E461" s="677">
        <v>2</v>
      </c>
      <c r="F461" s="236"/>
      <c r="G461" s="662">
        <f>E461*F461</f>
        <v>0</v>
      </c>
      <c r="H461" s="662">
        <f>IF($S$11="Y",G461*0.15,0)</f>
        <v>0</v>
      </c>
      <c r="I461" s="236"/>
      <c r="J461" s="236"/>
      <c r="K461" s="236"/>
      <c r="L461" s="236"/>
      <c r="M461" s="236"/>
      <c r="N461" s="236"/>
      <c r="O461" s="236"/>
      <c r="P461" s="236"/>
      <c r="Q461" s="236"/>
      <c r="R461" s="236"/>
      <c r="S461" s="236"/>
    </row>
    <row r="462" ht="13.5" customHeight="1">
      <c r="A462" s="236"/>
      <c r="B462" t="s" s="596">
        <v>412</v>
      </c>
      <c r="C462" t="s" s="675">
        <v>2903</v>
      </c>
      <c r="D462" t="s" s="91">
        <f>D435</f>
        <v>1998</v>
      </c>
      <c r="E462" s="677">
        <v>0</v>
      </c>
      <c r="F462" s="236"/>
      <c r="G462" s="662">
        <f>E462*F462</f>
        <v>0</v>
      </c>
      <c r="H462" s="662">
        <f>IF($S$11="Y",G462*0.15,0)</f>
        <v>0</v>
      </c>
      <c r="I462" s="236"/>
      <c r="J462" s="236"/>
      <c r="K462" s="236"/>
      <c r="L462" s="236"/>
      <c r="M462" s="236"/>
      <c r="N462" s="236"/>
      <c r="O462" s="236"/>
      <c r="P462" s="236"/>
      <c r="Q462" s="236"/>
      <c r="R462" s="236"/>
      <c r="S462" s="236"/>
    </row>
    <row r="463" ht="13.5" customHeight="1">
      <c r="A463" s="236"/>
      <c r="B463" t="s" s="596">
        <v>412</v>
      </c>
      <c r="C463" t="s" s="675">
        <v>2903</v>
      </c>
      <c r="D463" t="s" s="205">
        <f>D436</f>
        <v>2000</v>
      </c>
      <c r="E463" s="677">
        <v>7</v>
      </c>
      <c r="F463" s="236"/>
      <c r="G463" s="662">
        <f>E463*F463</f>
        <v>0</v>
      </c>
      <c r="H463" s="662">
        <f>IF($S$11="Y",G463*0.15,0)</f>
        <v>0</v>
      </c>
      <c r="I463" s="236"/>
      <c r="J463" s="236"/>
      <c r="K463" s="236"/>
      <c r="L463" s="236"/>
      <c r="M463" s="236"/>
      <c r="N463" s="236"/>
      <c r="O463" s="236"/>
      <c r="P463" s="236"/>
      <c r="Q463" s="236"/>
      <c r="R463" s="236"/>
      <c r="S463" s="236"/>
    </row>
    <row r="464" ht="13.5" customHeight="1">
      <c r="A464" s="236"/>
      <c r="B464" t="s" s="596">
        <v>412</v>
      </c>
      <c r="C464" t="s" s="675">
        <v>2903</v>
      </c>
      <c r="D464" t="s" s="684">
        <f>D437</f>
        <v>2001</v>
      </c>
      <c r="E464" s="677">
        <v>3</v>
      </c>
      <c r="F464" s="236"/>
      <c r="G464" s="662">
        <f>E464*F464</f>
        <v>0</v>
      </c>
      <c r="H464" s="662">
        <f>IF($S$11="Y",G464*0.15,0)</f>
        <v>0</v>
      </c>
      <c r="I464" s="236"/>
      <c r="J464" s="236"/>
      <c r="K464" s="236"/>
      <c r="L464" s="236"/>
      <c r="M464" s="236"/>
      <c r="N464" s="236"/>
      <c r="O464" s="236"/>
      <c r="P464" s="236"/>
      <c r="Q464" s="236"/>
      <c r="R464" s="236"/>
      <c r="S464" s="236"/>
    </row>
    <row r="465" ht="13.5" customHeight="1">
      <c r="A465" s="236"/>
      <c r="B465" t="s" s="596">
        <v>412</v>
      </c>
      <c r="C465" t="s" s="675">
        <v>2903</v>
      </c>
      <c r="D465" t="s" s="686">
        <f>D438</f>
        <v>2003</v>
      </c>
      <c r="E465" s="677">
        <v>4</v>
      </c>
      <c r="F465" s="236"/>
      <c r="G465" s="662">
        <f>E465*F465</f>
        <v>0</v>
      </c>
      <c r="H465" s="662">
        <f>IF($S$11="Y",G465*0.15,0)</f>
        <v>0</v>
      </c>
      <c r="I465" s="236"/>
      <c r="J465" s="236"/>
      <c r="K465" s="236"/>
      <c r="L465" s="236"/>
      <c r="M465" s="236"/>
      <c r="N465" s="236"/>
      <c r="O465" s="236"/>
      <c r="P465" s="236"/>
      <c r="Q465" s="236"/>
      <c r="R465" s="236"/>
      <c r="S465" s="236"/>
    </row>
    <row r="466" ht="13.5" customHeight="1">
      <c r="A466" s="236"/>
      <c r="B466" t="s" s="596">
        <v>412</v>
      </c>
      <c r="C466" t="s" s="675">
        <v>2903</v>
      </c>
      <c r="D466" t="s" s="690">
        <f>D439</f>
        <v>2004</v>
      </c>
      <c r="E466" s="677">
        <v>0</v>
      </c>
      <c r="F466" s="236"/>
      <c r="G466" s="662">
        <f>E466*F466</f>
        <v>0</v>
      </c>
      <c r="H466" s="662">
        <f>IF($S$11="Y",G466*0.15,0)</f>
        <v>0</v>
      </c>
      <c r="I466" s="236"/>
      <c r="J466" s="236"/>
      <c r="K466" s="236"/>
      <c r="L466" s="236"/>
      <c r="M466" s="236"/>
      <c r="N466" s="236"/>
      <c r="O466" s="236"/>
      <c r="P466" s="236"/>
      <c r="Q466" s="236"/>
      <c r="R466" s="236"/>
      <c r="S466" s="236"/>
    </row>
    <row r="467" ht="13.5" customHeight="1">
      <c r="A467" s="236"/>
      <c r="B467" t="s" s="596">
        <v>412</v>
      </c>
      <c r="C467" t="s" s="675">
        <v>2903</v>
      </c>
      <c r="D467" t="s" s="692">
        <f>D440</f>
        <v>2005</v>
      </c>
      <c r="E467" s="677">
        <v>5</v>
      </c>
      <c r="F467" s="236"/>
      <c r="G467" s="662">
        <f>E467*F467</f>
        <v>0</v>
      </c>
      <c r="H467" s="662">
        <f>IF($S$11="Y",G467*0.15,0)</f>
        <v>0</v>
      </c>
      <c r="I467" s="236"/>
      <c r="J467" s="236"/>
      <c r="K467" s="236"/>
      <c r="L467" s="236"/>
      <c r="M467" s="236"/>
      <c r="N467" s="236"/>
      <c r="O467" s="236"/>
      <c r="P467" s="236"/>
      <c r="Q467" s="236"/>
      <c r="R467" s="236"/>
      <c r="S467" s="236"/>
    </row>
    <row r="468" ht="13.5" customHeight="1">
      <c r="A468" s="236"/>
      <c r="B468" t="s" s="596">
        <v>412</v>
      </c>
      <c r="C468" t="s" s="675">
        <v>2903</v>
      </c>
      <c r="D468" t="s" s="180">
        <f>D441</f>
        <v>2006</v>
      </c>
      <c r="E468" s="677">
        <v>11</v>
      </c>
      <c r="F468" s="236"/>
      <c r="G468" s="662">
        <f>E468*F468</f>
        <v>0</v>
      </c>
      <c r="H468" s="662">
        <f>IF($S$11="Y",G468*0.15,0)</f>
        <v>0</v>
      </c>
      <c r="I468" s="236"/>
      <c r="J468" s="236"/>
      <c r="K468" s="236"/>
      <c r="L468" s="236"/>
      <c r="M468" s="236"/>
      <c r="N468" s="236"/>
      <c r="O468" s="236"/>
      <c r="P468" s="236"/>
      <c r="Q468" s="236"/>
      <c r="R468" s="236"/>
      <c r="S468" s="236"/>
    </row>
    <row r="469" ht="13.5" customHeight="1">
      <c r="A469" s="236"/>
      <c r="B469" t="s" s="596">
        <v>412</v>
      </c>
      <c r="C469" t="s" s="675">
        <v>2903</v>
      </c>
      <c r="D469" t="s" s="695">
        <f>D442</f>
        <v>2007</v>
      </c>
      <c r="E469" s="677">
        <v>0</v>
      </c>
      <c r="F469" s="236"/>
      <c r="G469" s="662">
        <f>E469*F469</f>
        <v>0</v>
      </c>
      <c r="H469" s="662">
        <f>IF($S$11="Y",G469*0.15,0)</f>
        <v>0</v>
      </c>
      <c r="I469" s="236"/>
      <c r="J469" s="236"/>
      <c r="K469" s="236"/>
      <c r="L469" s="236"/>
      <c r="M469" s="236"/>
      <c r="N469" s="236"/>
      <c r="O469" s="236"/>
      <c r="P469" s="236"/>
      <c r="Q469" s="236"/>
      <c r="R469" s="236"/>
      <c r="S469" s="236"/>
    </row>
    <row r="470" ht="13.5" customHeight="1">
      <c r="A470" s="236"/>
      <c r="B470" t="s" s="596">
        <v>651</v>
      </c>
      <c r="C470" t="s" s="675">
        <v>2904</v>
      </c>
      <c r="D470" t="s" s="676">
        <f>D461</f>
        <v>1996</v>
      </c>
      <c r="E470" s="677">
        <v>7</v>
      </c>
      <c r="F470" s="236"/>
      <c r="G470" s="662">
        <f>E470*F470</f>
        <v>0</v>
      </c>
      <c r="H470" s="662">
        <f>IF($S$11="Y",G470*0.15,0)</f>
        <v>0</v>
      </c>
      <c r="I470" s="236"/>
      <c r="J470" s="236"/>
      <c r="K470" s="236"/>
      <c r="L470" s="236"/>
      <c r="M470" s="236"/>
      <c r="N470" s="236"/>
      <c r="O470" s="236"/>
      <c r="P470" s="236"/>
      <c r="Q470" s="236"/>
      <c r="R470" s="236"/>
      <c r="S470" s="236"/>
    </row>
    <row r="471" ht="13.5" customHeight="1">
      <c r="A471" s="236"/>
      <c r="B471" t="s" s="596">
        <v>651</v>
      </c>
      <c r="C471" t="s" s="675">
        <v>2904</v>
      </c>
      <c r="D471" t="s" s="91">
        <f>D462</f>
        <v>1998</v>
      </c>
      <c r="E471" s="677">
        <v>5</v>
      </c>
      <c r="F471" s="236"/>
      <c r="G471" s="662">
        <f>E471*F471</f>
        <v>0</v>
      </c>
      <c r="H471" s="662">
        <f>IF($S$11="Y",G471*0.15,0)</f>
        <v>0</v>
      </c>
      <c r="I471" s="236"/>
      <c r="J471" s="236"/>
      <c r="K471" s="236"/>
      <c r="L471" s="236"/>
      <c r="M471" s="236"/>
      <c r="N471" s="236"/>
      <c r="O471" s="236"/>
      <c r="P471" s="236"/>
      <c r="Q471" s="236"/>
      <c r="R471" s="236"/>
      <c r="S471" s="236"/>
    </row>
    <row r="472" ht="13.5" customHeight="1">
      <c r="A472" s="236"/>
      <c r="B472" t="s" s="596">
        <v>651</v>
      </c>
      <c r="C472" t="s" s="675">
        <v>2904</v>
      </c>
      <c r="D472" t="s" s="205">
        <f>D463</f>
        <v>2000</v>
      </c>
      <c r="E472" s="677">
        <v>5</v>
      </c>
      <c r="F472" s="236"/>
      <c r="G472" s="662">
        <f>E472*F472</f>
        <v>0</v>
      </c>
      <c r="H472" s="662">
        <f>IF($S$11="Y",G472*0.15,0)</f>
        <v>0</v>
      </c>
      <c r="I472" s="236"/>
      <c r="J472" s="236"/>
      <c r="K472" s="236"/>
      <c r="L472" s="236"/>
      <c r="M472" s="236"/>
      <c r="N472" s="236"/>
      <c r="O472" s="236"/>
      <c r="P472" s="236"/>
      <c r="Q472" s="236"/>
      <c r="R472" s="236"/>
      <c r="S472" s="236"/>
    </row>
    <row r="473" ht="13.5" customHeight="1">
      <c r="A473" s="236"/>
      <c r="B473" t="s" s="596">
        <v>651</v>
      </c>
      <c r="C473" t="s" s="675">
        <v>2904</v>
      </c>
      <c r="D473" t="s" s="684">
        <f>D464</f>
        <v>2001</v>
      </c>
      <c r="E473" s="677">
        <v>5</v>
      </c>
      <c r="F473" s="236"/>
      <c r="G473" s="662">
        <f>E473*F473</f>
        <v>0</v>
      </c>
      <c r="H473" s="662">
        <f>IF($S$11="Y",G473*0.15,0)</f>
        <v>0</v>
      </c>
      <c r="I473" s="236"/>
      <c r="J473" s="236"/>
      <c r="K473" s="236"/>
      <c r="L473" s="236"/>
      <c r="M473" s="236"/>
      <c r="N473" s="236"/>
      <c r="O473" s="236"/>
      <c r="P473" s="236"/>
      <c r="Q473" s="236"/>
      <c r="R473" s="236"/>
      <c r="S473" s="236"/>
    </row>
    <row r="474" ht="13.5" customHeight="1">
      <c r="A474" s="236"/>
      <c r="B474" t="s" s="596">
        <v>651</v>
      </c>
      <c r="C474" t="s" s="675">
        <v>2904</v>
      </c>
      <c r="D474" t="s" s="686">
        <f>D465</f>
        <v>2003</v>
      </c>
      <c r="E474" s="677">
        <v>8</v>
      </c>
      <c r="F474" s="236"/>
      <c r="G474" s="662">
        <f>E474*F474</f>
        <v>0</v>
      </c>
      <c r="H474" s="662">
        <f>IF($S$11="Y",G474*0.15,0)</f>
        <v>0</v>
      </c>
      <c r="I474" s="236"/>
      <c r="J474" s="236"/>
      <c r="K474" s="236"/>
      <c r="L474" s="236"/>
      <c r="M474" s="236"/>
      <c r="N474" s="236"/>
      <c r="O474" s="236"/>
      <c r="P474" s="236"/>
      <c r="Q474" s="236"/>
      <c r="R474" s="236"/>
      <c r="S474" s="236"/>
    </row>
    <row r="475" ht="13.5" customHeight="1">
      <c r="A475" s="236"/>
      <c r="B475" t="s" s="596">
        <v>651</v>
      </c>
      <c r="C475" t="s" s="675">
        <v>2904</v>
      </c>
      <c r="D475" t="s" s="690">
        <f>D466</f>
        <v>2004</v>
      </c>
      <c r="E475" s="677">
        <v>5</v>
      </c>
      <c r="F475" s="236"/>
      <c r="G475" s="662">
        <f>E475*F475</f>
        <v>0</v>
      </c>
      <c r="H475" s="662">
        <f>IF($S$11="Y",G475*0.15,0)</f>
        <v>0</v>
      </c>
      <c r="I475" s="236"/>
      <c r="J475" s="236"/>
      <c r="K475" s="236"/>
      <c r="L475" s="236"/>
      <c r="M475" s="236"/>
      <c r="N475" s="236"/>
      <c r="O475" s="236"/>
      <c r="P475" s="236"/>
      <c r="Q475" s="236"/>
      <c r="R475" s="236"/>
      <c r="S475" s="236"/>
    </row>
    <row r="476" ht="13.5" customHeight="1">
      <c r="A476" s="236"/>
      <c r="B476" t="s" s="596">
        <v>651</v>
      </c>
      <c r="C476" t="s" s="675">
        <v>2904</v>
      </c>
      <c r="D476" t="s" s="692">
        <f>D467</f>
        <v>2005</v>
      </c>
      <c r="E476" s="677">
        <v>4</v>
      </c>
      <c r="F476" s="236"/>
      <c r="G476" s="662">
        <f>E476*F476</f>
        <v>0</v>
      </c>
      <c r="H476" s="662">
        <f>IF($S$11="Y",G476*0.15,0)</f>
        <v>0</v>
      </c>
      <c r="I476" s="236"/>
      <c r="J476" s="236"/>
      <c r="K476" s="236"/>
      <c r="L476" s="236"/>
      <c r="M476" s="236"/>
      <c r="N476" s="236"/>
      <c r="O476" s="236"/>
      <c r="P476" s="236"/>
      <c r="Q476" s="236"/>
      <c r="R476" s="236"/>
      <c r="S476" s="236"/>
    </row>
    <row r="477" ht="13.5" customHeight="1">
      <c r="A477" s="236"/>
      <c r="B477" t="s" s="596">
        <v>651</v>
      </c>
      <c r="C477" t="s" s="675">
        <v>2904</v>
      </c>
      <c r="D477" t="s" s="180">
        <f>D468</f>
        <v>2006</v>
      </c>
      <c r="E477" s="677">
        <v>10</v>
      </c>
      <c r="F477" s="236"/>
      <c r="G477" s="662">
        <f>E477*F477</f>
        <v>0</v>
      </c>
      <c r="H477" s="662">
        <f>IF($S$11="Y",G477*0.15,0)</f>
        <v>0</v>
      </c>
      <c r="I477" s="236"/>
      <c r="J477" s="236"/>
      <c r="K477" s="236"/>
      <c r="L477" s="236"/>
      <c r="M477" s="236"/>
      <c r="N477" s="236"/>
      <c r="O477" s="236"/>
      <c r="P477" s="236"/>
      <c r="Q477" s="236"/>
      <c r="R477" s="236"/>
      <c r="S477" s="236"/>
    </row>
    <row r="478" ht="13.5" customHeight="1">
      <c r="A478" s="236"/>
      <c r="B478" t="s" s="596">
        <v>651</v>
      </c>
      <c r="C478" t="s" s="675">
        <v>2904</v>
      </c>
      <c r="D478" t="s" s="695">
        <f>D469</f>
        <v>2007</v>
      </c>
      <c r="E478" s="677">
        <v>3</v>
      </c>
      <c r="F478" s="236"/>
      <c r="G478" s="662">
        <f>E478*F478</f>
        <v>0</v>
      </c>
      <c r="H478" s="662">
        <f>IF($S$11="Y",G478*0.15,0)</f>
        <v>0</v>
      </c>
      <c r="I478" s="236"/>
      <c r="J478" s="236"/>
      <c r="K478" s="236"/>
      <c r="L478" s="236"/>
      <c r="M478" s="236"/>
      <c r="N478" s="236"/>
      <c r="O478" s="236"/>
      <c r="P478" s="236"/>
      <c r="Q478" s="236"/>
      <c r="R478" s="236"/>
      <c r="S478" s="236"/>
    </row>
    <row r="479" ht="13.5" customHeight="1">
      <c r="A479" s="236"/>
      <c r="B479" t="s" s="596">
        <v>653</v>
      </c>
      <c r="C479" t="s" s="675">
        <v>2905</v>
      </c>
      <c r="D479" t="s" s="676">
        <f>D470</f>
        <v>1996</v>
      </c>
      <c r="E479" s="677">
        <v>4</v>
      </c>
      <c r="F479" s="236"/>
      <c r="G479" s="662">
        <f>E479*F479</f>
        <v>0</v>
      </c>
      <c r="H479" s="662">
        <f>IF($S$11="Y",G479*0.15,0)</f>
        <v>0</v>
      </c>
      <c r="I479" s="236"/>
      <c r="J479" s="236"/>
      <c r="K479" s="236"/>
      <c r="L479" s="236"/>
      <c r="M479" s="236"/>
      <c r="N479" s="236"/>
      <c r="O479" s="236"/>
      <c r="P479" s="236"/>
      <c r="Q479" s="236"/>
      <c r="R479" s="236"/>
      <c r="S479" s="236"/>
    </row>
    <row r="480" ht="13.5" customHeight="1">
      <c r="A480" s="236"/>
      <c r="B480" t="s" s="596">
        <v>653</v>
      </c>
      <c r="C480" t="s" s="675">
        <v>2905</v>
      </c>
      <c r="D480" t="s" s="91">
        <f>D471</f>
        <v>1998</v>
      </c>
      <c r="E480" s="677">
        <v>1</v>
      </c>
      <c r="F480" s="236"/>
      <c r="G480" s="662">
        <f>E480*F480</f>
        <v>0</v>
      </c>
      <c r="H480" s="662">
        <f>IF($S$11="Y",G480*0.15,0)</f>
        <v>0</v>
      </c>
      <c r="I480" s="236"/>
      <c r="J480" s="236"/>
      <c r="K480" s="236"/>
      <c r="L480" s="236"/>
      <c r="M480" s="236"/>
      <c r="N480" s="236"/>
      <c r="O480" s="236"/>
      <c r="P480" s="236"/>
      <c r="Q480" s="236"/>
      <c r="R480" s="236"/>
      <c r="S480" s="236"/>
    </row>
    <row r="481" ht="13.5" customHeight="1">
      <c r="A481" s="236"/>
      <c r="B481" t="s" s="596">
        <v>653</v>
      </c>
      <c r="C481" t="s" s="675">
        <v>2905</v>
      </c>
      <c r="D481" t="s" s="205">
        <f>D472</f>
        <v>2000</v>
      </c>
      <c r="E481" s="677">
        <v>0</v>
      </c>
      <c r="F481" s="236"/>
      <c r="G481" s="662">
        <f>E481*F481</f>
        <v>0</v>
      </c>
      <c r="H481" s="662">
        <f>IF($S$11="Y",G481*0.15,0)</f>
        <v>0</v>
      </c>
      <c r="I481" s="236"/>
      <c r="J481" s="236"/>
      <c r="K481" s="236"/>
      <c r="L481" s="236"/>
      <c r="M481" s="236"/>
      <c r="N481" s="236"/>
      <c r="O481" s="236"/>
      <c r="P481" s="236"/>
      <c r="Q481" s="236"/>
      <c r="R481" s="236"/>
      <c r="S481" s="236"/>
    </row>
    <row r="482" ht="13.5" customHeight="1">
      <c r="A482" s="236"/>
      <c r="B482" t="s" s="596">
        <v>653</v>
      </c>
      <c r="C482" t="s" s="675">
        <v>2905</v>
      </c>
      <c r="D482" t="s" s="684">
        <f>D473</f>
        <v>2001</v>
      </c>
      <c r="E482" s="677">
        <v>5</v>
      </c>
      <c r="F482" s="236"/>
      <c r="G482" s="662">
        <f>E482*F482</f>
        <v>0</v>
      </c>
      <c r="H482" s="662">
        <f>IF($S$11="Y",G482*0.15,0)</f>
        <v>0</v>
      </c>
      <c r="I482" s="236"/>
      <c r="J482" s="236"/>
      <c r="K482" s="236"/>
      <c r="L482" s="236"/>
      <c r="M482" s="236"/>
      <c r="N482" s="236"/>
      <c r="O482" s="236"/>
      <c r="P482" s="236"/>
      <c r="Q482" s="236"/>
      <c r="R482" s="236"/>
      <c r="S482" s="236"/>
    </row>
    <row r="483" ht="13.5" customHeight="1">
      <c r="A483" s="236"/>
      <c r="B483" t="s" s="596">
        <v>653</v>
      </c>
      <c r="C483" t="s" s="675">
        <v>2905</v>
      </c>
      <c r="D483" t="s" s="686">
        <f>D474</f>
        <v>2003</v>
      </c>
      <c r="E483" s="677">
        <v>7</v>
      </c>
      <c r="F483" s="236"/>
      <c r="G483" s="662">
        <f>E483*F483</f>
        <v>0</v>
      </c>
      <c r="H483" s="662">
        <f>IF($S$11="Y",G483*0.15,0)</f>
        <v>0</v>
      </c>
      <c r="I483" s="236"/>
      <c r="J483" s="236"/>
      <c r="K483" s="236"/>
      <c r="L483" s="236"/>
      <c r="M483" s="236"/>
      <c r="N483" s="236"/>
      <c r="O483" s="236"/>
      <c r="P483" s="236"/>
      <c r="Q483" s="236"/>
      <c r="R483" s="236"/>
      <c r="S483" s="236"/>
    </row>
    <row r="484" ht="13.5" customHeight="1">
      <c r="A484" s="236"/>
      <c r="B484" t="s" s="596">
        <v>653</v>
      </c>
      <c r="C484" t="s" s="675">
        <v>2905</v>
      </c>
      <c r="D484" t="s" s="690">
        <f>D475</f>
        <v>2004</v>
      </c>
      <c r="E484" s="677">
        <v>5</v>
      </c>
      <c r="F484" s="236"/>
      <c r="G484" s="662">
        <f>E484*F484</f>
        <v>0</v>
      </c>
      <c r="H484" s="662">
        <f>IF($S$11="Y",G484*0.15,0)</f>
        <v>0</v>
      </c>
      <c r="I484" s="236"/>
      <c r="J484" s="236"/>
      <c r="K484" s="236"/>
      <c r="L484" s="236"/>
      <c r="M484" s="236"/>
      <c r="N484" s="236"/>
      <c r="O484" s="236"/>
      <c r="P484" s="236"/>
      <c r="Q484" s="236"/>
      <c r="R484" s="236"/>
      <c r="S484" s="236"/>
    </row>
    <row r="485" ht="13.5" customHeight="1">
      <c r="A485" s="236"/>
      <c r="B485" t="s" s="596">
        <v>653</v>
      </c>
      <c r="C485" t="s" s="675">
        <v>2905</v>
      </c>
      <c r="D485" t="s" s="692">
        <f>D476</f>
        <v>2005</v>
      </c>
      <c r="E485" s="677">
        <v>0</v>
      </c>
      <c r="F485" s="236"/>
      <c r="G485" s="662">
        <f>E485*F485</f>
        <v>0</v>
      </c>
      <c r="H485" s="662">
        <f>IF($S$11="Y",G485*0.15,0)</f>
        <v>0</v>
      </c>
      <c r="I485" s="236"/>
      <c r="J485" s="236"/>
      <c r="K485" s="236"/>
      <c r="L485" s="236"/>
      <c r="M485" s="236"/>
      <c r="N485" s="236"/>
      <c r="O485" s="236"/>
      <c r="P485" s="236"/>
      <c r="Q485" s="236"/>
      <c r="R485" s="236"/>
      <c r="S485" s="236"/>
    </row>
    <row r="486" ht="13.5" customHeight="1">
      <c r="A486" s="236"/>
      <c r="B486" t="s" s="596">
        <v>653</v>
      </c>
      <c r="C486" t="s" s="675">
        <v>2905</v>
      </c>
      <c r="D486" t="s" s="180">
        <f>D477</f>
        <v>2006</v>
      </c>
      <c r="E486" s="677">
        <v>6</v>
      </c>
      <c r="F486" s="236"/>
      <c r="G486" s="662">
        <f>E486*F486</f>
        <v>0</v>
      </c>
      <c r="H486" s="662">
        <f>IF($S$11="Y",G486*0.15,0)</f>
        <v>0</v>
      </c>
      <c r="I486" s="236"/>
      <c r="J486" s="236"/>
      <c r="K486" s="236"/>
      <c r="L486" s="236"/>
      <c r="M486" s="236"/>
      <c r="N486" s="236"/>
      <c r="O486" s="236"/>
      <c r="P486" s="236"/>
      <c r="Q486" s="236"/>
      <c r="R486" s="236"/>
      <c r="S486" s="236"/>
    </row>
    <row r="487" ht="13.5" customHeight="1">
      <c r="A487" s="236"/>
      <c r="B487" t="s" s="596">
        <v>653</v>
      </c>
      <c r="C487" t="s" s="675">
        <v>2905</v>
      </c>
      <c r="D487" t="s" s="695">
        <f>D478</f>
        <v>2007</v>
      </c>
      <c r="E487" s="677">
        <v>1</v>
      </c>
      <c r="F487" s="236"/>
      <c r="G487" s="662">
        <f>E487*F487</f>
        <v>0</v>
      </c>
      <c r="H487" s="662">
        <f>IF($S$11="Y",G487*0.15,0)</f>
        <v>0</v>
      </c>
      <c r="I487" s="236"/>
      <c r="J487" s="236"/>
      <c r="K487" s="236"/>
      <c r="L487" s="236"/>
      <c r="M487" s="236"/>
      <c r="N487" s="236"/>
      <c r="O487" s="236"/>
      <c r="P487" s="236"/>
      <c r="Q487" s="236"/>
      <c r="R487" s="236"/>
      <c r="S487" s="236"/>
    </row>
    <row r="488" ht="13.5" customHeight="1">
      <c r="A488" s="236"/>
      <c r="B488" t="s" s="596">
        <v>655</v>
      </c>
      <c r="C488" t="s" s="675">
        <v>2906</v>
      </c>
      <c r="D488" t="s" s="676">
        <f>D479</f>
        <v>1996</v>
      </c>
      <c r="E488" s="677">
        <v>5</v>
      </c>
      <c r="F488" s="236"/>
      <c r="G488" s="662">
        <f>E488*F488</f>
        <v>0</v>
      </c>
      <c r="H488" s="662">
        <f>IF($S$11="Y",G488*0.15,0)</f>
        <v>0</v>
      </c>
      <c r="I488" s="236"/>
      <c r="J488" s="236"/>
      <c r="K488" s="236"/>
      <c r="L488" s="236"/>
      <c r="M488" s="236"/>
      <c r="N488" s="236"/>
      <c r="O488" s="236"/>
      <c r="P488" s="236"/>
      <c r="Q488" s="236"/>
      <c r="R488" s="236"/>
      <c r="S488" s="236"/>
    </row>
    <row r="489" ht="13.5" customHeight="1">
      <c r="A489" s="236"/>
      <c r="B489" t="s" s="596">
        <v>655</v>
      </c>
      <c r="C489" t="s" s="675">
        <v>2906</v>
      </c>
      <c r="D489" t="s" s="91">
        <f>D480</f>
        <v>1998</v>
      </c>
      <c r="E489" s="677">
        <v>3</v>
      </c>
      <c r="F489" s="236"/>
      <c r="G489" s="662">
        <f>E489*F489</f>
        <v>0</v>
      </c>
      <c r="H489" s="662">
        <f>IF($S$11="Y",G489*0.15,0)</f>
        <v>0</v>
      </c>
      <c r="I489" s="236"/>
      <c r="J489" s="236"/>
      <c r="K489" s="236"/>
      <c r="L489" s="236"/>
      <c r="M489" s="236"/>
      <c r="N489" s="236"/>
      <c r="O489" s="236"/>
      <c r="P489" s="236"/>
      <c r="Q489" s="236"/>
      <c r="R489" s="236"/>
      <c r="S489" s="236"/>
    </row>
    <row r="490" ht="13.5" customHeight="1">
      <c r="A490" s="236"/>
      <c r="B490" t="s" s="596">
        <v>655</v>
      </c>
      <c r="C490" t="s" s="675">
        <v>2906</v>
      </c>
      <c r="D490" t="s" s="205">
        <f>D481</f>
        <v>2000</v>
      </c>
      <c r="E490" s="677">
        <v>1</v>
      </c>
      <c r="F490" s="236"/>
      <c r="G490" s="662">
        <f>E490*F490</f>
        <v>0</v>
      </c>
      <c r="H490" s="662">
        <f>IF($S$11="Y",G490*0.15,0)</f>
        <v>0</v>
      </c>
      <c r="I490" s="236"/>
      <c r="J490" s="236"/>
      <c r="K490" s="236"/>
      <c r="L490" s="236"/>
      <c r="M490" s="236"/>
      <c r="N490" s="236"/>
      <c r="O490" s="236"/>
      <c r="P490" s="236"/>
      <c r="Q490" s="236"/>
      <c r="R490" s="236"/>
      <c r="S490" s="236"/>
    </row>
    <row r="491" ht="13.5" customHeight="1">
      <c r="A491" s="236"/>
      <c r="B491" t="s" s="596">
        <v>655</v>
      </c>
      <c r="C491" t="s" s="675">
        <v>2906</v>
      </c>
      <c r="D491" t="s" s="684">
        <f>D482</f>
        <v>2001</v>
      </c>
      <c r="E491" s="677">
        <v>7</v>
      </c>
      <c r="F491" s="236"/>
      <c r="G491" s="662">
        <f>E491*F491</f>
        <v>0</v>
      </c>
      <c r="H491" s="662">
        <f>IF($S$11="Y",G491*0.15,0)</f>
        <v>0</v>
      </c>
      <c r="I491" s="236"/>
      <c r="J491" s="236"/>
      <c r="K491" s="236"/>
      <c r="L491" s="236"/>
      <c r="M491" s="236"/>
      <c r="N491" s="236"/>
      <c r="O491" s="236"/>
      <c r="P491" s="236"/>
      <c r="Q491" s="236"/>
      <c r="R491" s="236"/>
      <c r="S491" s="236"/>
    </row>
    <row r="492" ht="13.5" customHeight="1">
      <c r="A492" s="236"/>
      <c r="B492" t="s" s="596">
        <v>655</v>
      </c>
      <c r="C492" t="s" s="675">
        <v>2906</v>
      </c>
      <c r="D492" t="s" s="686">
        <f>D483</f>
        <v>2003</v>
      </c>
      <c r="E492" s="677">
        <v>6</v>
      </c>
      <c r="F492" s="236"/>
      <c r="G492" s="662">
        <f>E492*F492</f>
        <v>0</v>
      </c>
      <c r="H492" s="662">
        <f>IF($S$11="Y",G492*0.15,0)</f>
        <v>0</v>
      </c>
      <c r="I492" s="236"/>
      <c r="J492" s="236"/>
      <c r="K492" s="236"/>
      <c r="L492" s="236"/>
      <c r="M492" s="236"/>
      <c r="N492" s="236"/>
      <c r="O492" s="236"/>
      <c r="P492" s="236"/>
      <c r="Q492" s="236"/>
      <c r="R492" s="236"/>
      <c r="S492" s="236"/>
    </row>
    <row r="493" ht="13.5" customHeight="1">
      <c r="A493" s="236"/>
      <c r="B493" t="s" s="596">
        <v>655</v>
      </c>
      <c r="C493" t="s" s="675">
        <v>2906</v>
      </c>
      <c r="D493" t="s" s="690">
        <f>D484</f>
        <v>2004</v>
      </c>
      <c r="E493" s="677">
        <v>5</v>
      </c>
      <c r="F493" s="236"/>
      <c r="G493" s="662">
        <f>E493*F493</f>
        <v>0</v>
      </c>
      <c r="H493" s="662">
        <f>IF($S$11="Y",G493*0.15,0)</f>
        <v>0</v>
      </c>
      <c r="I493" s="236"/>
      <c r="J493" s="236"/>
      <c r="K493" s="236"/>
      <c r="L493" s="236"/>
      <c r="M493" s="236"/>
      <c r="N493" s="236"/>
      <c r="O493" s="236"/>
      <c r="P493" s="236"/>
      <c r="Q493" s="236"/>
      <c r="R493" s="236"/>
      <c r="S493" s="236"/>
    </row>
    <row r="494" ht="13.5" customHeight="1">
      <c r="A494" s="236"/>
      <c r="B494" t="s" s="596">
        <v>655</v>
      </c>
      <c r="C494" t="s" s="675">
        <v>2906</v>
      </c>
      <c r="D494" t="s" s="692">
        <f>D485</f>
        <v>2005</v>
      </c>
      <c r="E494" s="677">
        <v>5</v>
      </c>
      <c r="F494" s="236"/>
      <c r="G494" s="662">
        <f>E494*F494</f>
        <v>0</v>
      </c>
      <c r="H494" s="662">
        <f>IF($S$11="Y",G494*0.15,0)</f>
        <v>0</v>
      </c>
      <c r="I494" s="236"/>
      <c r="J494" s="236"/>
      <c r="K494" s="236"/>
      <c r="L494" s="236"/>
      <c r="M494" s="236"/>
      <c r="N494" s="236"/>
      <c r="O494" s="236"/>
      <c r="P494" s="236"/>
      <c r="Q494" s="236"/>
      <c r="R494" s="236"/>
      <c r="S494" s="236"/>
    </row>
    <row r="495" ht="13.5" customHeight="1">
      <c r="A495" s="236"/>
      <c r="B495" t="s" s="596">
        <v>655</v>
      </c>
      <c r="C495" t="s" s="675">
        <v>2906</v>
      </c>
      <c r="D495" t="s" s="180">
        <f>D486</f>
        <v>2006</v>
      </c>
      <c r="E495" s="677">
        <v>5</v>
      </c>
      <c r="F495" s="236"/>
      <c r="G495" s="662">
        <f>E495*F495</f>
        <v>0</v>
      </c>
      <c r="H495" s="662">
        <f>IF($S$11="Y",G495*0.15,0)</f>
        <v>0</v>
      </c>
      <c r="I495" s="236"/>
      <c r="J495" s="236"/>
      <c r="K495" s="236"/>
      <c r="L495" s="236"/>
      <c r="M495" s="236"/>
      <c r="N495" s="236"/>
      <c r="O495" s="236"/>
      <c r="P495" s="236"/>
      <c r="Q495" s="236"/>
      <c r="R495" s="236"/>
      <c r="S495" s="236"/>
    </row>
    <row r="496" ht="13.5" customHeight="1">
      <c r="A496" s="236"/>
      <c r="B496" t="s" s="596">
        <v>655</v>
      </c>
      <c r="C496" t="s" s="675">
        <v>2906</v>
      </c>
      <c r="D496" t="s" s="695">
        <f>D487</f>
        <v>2007</v>
      </c>
      <c r="E496" s="677">
        <v>4</v>
      </c>
      <c r="F496" s="236"/>
      <c r="G496" s="662">
        <f>E496*F496</f>
        <v>0</v>
      </c>
      <c r="H496" s="662">
        <f>IF($S$11="Y",G496*0.15,0)</f>
        <v>0</v>
      </c>
      <c r="I496" s="236"/>
      <c r="J496" s="236"/>
      <c r="K496" s="236"/>
      <c r="L496" s="236"/>
      <c r="M496" s="236"/>
      <c r="N496" s="236"/>
      <c r="O496" s="236"/>
      <c r="P496" s="236"/>
      <c r="Q496" s="236"/>
      <c r="R496" s="236"/>
      <c r="S496" s="236"/>
    </row>
    <row r="497" ht="13.5" customHeight="1">
      <c r="A497" s="236"/>
      <c r="B497" t="s" s="596">
        <v>521</v>
      </c>
      <c r="C497" t="s" s="675">
        <v>2907</v>
      </c>
      <c r="D497" t="s" s="676">
        <f>D488</f>
        <v>1996</v>
      </c>
      <c r="E497" s="677">
        <v>1</v>
      </c>
      <c r="F497" s="236"/>
      <c r="G497" s="662">
        <f>E497*F497</f>
        <v>0</v>
      </c>
      <c r="H497" s="662">
        <f>IF($S$11="Y",G497*0.15,0)</f>
        <v>0</v>
      </c>
      <c r="I497" s="236"/>
      <c r="J497" s="236"/>
      <c r="K497" s="236"/>
      <c r="L497" s="236"/>
      <c r="M497" s="236"/>
      <c r="N497" s="236"/>
      <c r="O497" s="236"/>
      <c r="P497" s="236"/>
      <c r="Q497" s="236"/>
      <c r="R497" s="236"/>
      <c r="S497" s="236"/>
    </row>
    <row r="498" ht="13.5" customHeight="1">
      <c r="A498" s="236"/>
      <c r="B498" t="s" s="596">
        <v>521</v>
      </c>
      <c r="C498" t="s" s="675">
        <v>2907</v>
      </c>
      <c r="D498" t="s" s="91">
        <f>D489</f>
        <v>1998</v>
      </c>
      <c r="E498" s="677">
        <v>0</v>
      </c>
      <c r="F498" s="236"/>
      <c r="G498" s="662">
        <f>E498*F498</f>
        <v>0</v>
      </c>
      <c r="H498" s="662">
        <f>IF($S$11="Y",G498*0.15,0)</f>
        <v>0</v>
      </c>
      <c r="I498" s="236"/>
      <c r="J498" s="236"/>
      <c r="K498" s="236"/>
      <c r="L498" s="236"/>
      <c r="M498" s="236"/>
      <c r="N498" s="236"/>
      <c r="O498" s="236"/>
      <c r="P498" s="236"/>
      <c r="Q498" s="236"/>
      <c r="R498" s="236"/>
      <c r="S498" s="236"/>
    </row>
    <row r="499" ht="13.5" customHeight="1">
      <c r="A499" s="236"/>
      <c r="B499" t="s" s="596">
        <v>521</v>
      </c>
      <c r="C499" t="s" s="675">
        <v>2907</v>
      </c>
      <c r="D499" t="s" s="205">
        <f>D490</f>
        <v>2000</v>
      </c>
      <c r="E499" s="677">
        <v>4</v>
      </c>
      <c r="F499" s="236"/>
      <c r="G499" s="662">
        <f>E499*F499</f>
        <v>0</v>
      </c>
      <c r="H499" s="662">
        <f>IF($S$11="Y",G499*0.15,0)</f>
        <v>0</v>
      </c>
      <c r="I499" s="236"/>
      <c r="J499" s="236"/>
      <c r="K499" s="236"/>
      <c r="L499" s="236"/>
      <c r="M499" s="236"/>
      <c r="N499" s="236"/>
      <c r="O499" s="236"/>
      <c r="P499" s="236"/>
      <c r="Q499" s="236"/>
      <c r="R499" s="236"/>
      <c r="S499" s="236"/>
    </row>
    <row r="500" ht="13.5" customHeight="1">
      <c r="A500" s="236"/>
      <c r="B500" t="s" s="596">
        <v>521</v>
      </c>
      <c r="C500" t="s" s="675">
        <v>2907</v>
      </c>
      <c r="D500" t="s" s="684">
        <f>D491</f>
        <v>2001</v>
      </c>
      <c r="E500" s="677">
        <v>3</v>
      </c>
      <c r="F500" s="236"/>
      <c r="G500" s="662">
        <f>E500*F500</f>
        <v>0</v>
      </c>
      <c r="H500" s="662">
        <f>IF($S$11="Y",G500*0.15,0)</f>
        <v>0</v>
      </c>
      <c r="I500" s="236"/>
      <c r="J500" s="236"/>
      <c r="K500" s="236"/>
      <c r="L500" s="236"/>
      <c r="M500" s="236"/>
      <c r="N500" s="236"/>
      <c r="O500" s="236"/>
      <c r="P500" s="236"/>
      <c r="Q500" s="236"/>
      <c r="R500" s="236"/>
      <c r="S500" s="236"/>
    </row>
    <row r="501" ht="13.5" customHeight="1">
      <c r="A501" s="236"/>
      <c r="B501" t="s" s="596">
        <v>521</v>
      </c>
      <c r="C501" t="s" s="675">
        <v>2907</v>
      </c>
      <c r="D501" t="s" s="686">
        <f>D492</f>
        <v>2003</v>
      </c>
      <c r="E501" s="677">
        <v>6</v>
      </c>
      <c r="F501" s="236"/>
      <c r="G501" s="662">
        <f>E501*F501</f>
        <v>0</v>
      </c>
      <c r="H501" s="662">
        <f>IF($S$11="Y",G501*0.15,0)</f>
        <v>0</v>
      </c>
      <c r="I501" s="236"/>
      <c r="J501" s="236"/>
      <c r="K501" s="236"/>
      <c r="L501" s="236"/>
      <c r="M501" s="236"/>
      <c r="N501" s="236"/>
      <c r="O501" s="236"/>
      <c r="P501" s="236"/>
      <c r="Q501" s="236"/>
      <c r="R501" s="236"/>
      <c r="S501" s="236"/>
    </row>
    <row r="502" ht="13.5" customHeight="1">
      <c r="A502" s="236"/>
      <c r="B502" t="s" s="596">
        <v>521</v>
      </c>
      <c r="C502" t="s" s="675">
        <v>2907</v>
      </c>
      <c r="D502" t="s" s="690">
        <f>D493</f>
        <v>2004</v>
      </c>
      <c r="E502" s="677">
        <v>0</v>
      </c>
      <c r="F502" s="236"/>
      <c r="G502" s="662">
        <f>E502*F502</f>
        <v>0</v>
      </c>
      <c r="H502" s="662">
        <f>IF($S$11="Y",G502*0.15,0)</f>
        <v>0</v>
      </c>
      <c r="I502" s="236"/>
      <c r="J502" s="236"/>
      <c r="K502" s="236"/>
      <c r="L502" s="236"/>
      <c r="M502" s="236"/>
      <c r="N502" s="236"/>
      <c r="O502" s="236"/>
      <c r="P502" s="236"/>
      <c r="Q502" s="236"/>
      <c r="R502" s="236"/>
      <c r="S502" s="236"/>
    </row>
    <row r="503" ht="13.5" customHeight="1">
      <c r="A503" s="236"/>
      <c r="B503" t="s" s="596">
        <v>521</v>
      </c>
      <c r="C503" t="s" s="675">
        <v>2907</v>
      </c>
      <c r="D503" t="s" s="692">
        <f>D494</f>
        <v>2005</v>
      </c>
      <c r="E503" s="677">
        <v>3</v>
      </c>
      <c r="F503" s="236"/>
      <c r="G503" s="662">
        <f>E503*F503</f>
        <v>0</v>
      </c>
      <c r="H503" s="662">
        <f>IF($S$11="Y",G503*0.15,0)</f>
        <v>0</v>
      </c>
      <c r="I503" s="236"/>
      <c r="J503" s="236"/>
      <c r="K503" s="236"/>
      <c r="L503" s="236"/>
      <c r="M503" s="236"/>
      <c r="N503" s="236"/>
      <c r="O503" s="236"/>
      <c r="P503" s="236"/>
      <c r="Q503" s="236"/>
      <c r="R503" s="236"/>
      <c r="S503" s="236"/>
    </row>
    <row r="504" ht="13.5" customHeight="1">
      <c r="A504" s="236"/>
      <c r="B504" t="s" s="596">
        <v>521</v>
      </c>
      <c r="C504" t="s" s="675">
        <v>2907</v>
      </c>
      <c r="D504" t="s" s="180">
        <f>D495</f>
        <v>2006</v>
      </c>
      <c r="E504" s="677">
        <v>5</v>
      </c>
      <c r="F504" s="236"/>
      <c r="G504" s="662">
        <f>E504*F504</f>
        <v>0</v>
      </c>
      <c r="H504" s="662">
        <f>IF($S$11="Y",G504*0.15,0)</f>
        <v>0</v>
      </c>
      <c r="I504" s="236"/>
      <c r="J504" s="236"/>
      <c r="K504" s="236"/>
      <c r="L504" s="236"/>
      <c r="M504" s="236"/>
      <c r="N504" s="236"/>
      <c r="O504" s="236"/>
      <c r="P504" s="236"/>
      <c r="Q504" s="236"/>
      <c r="R504" s="236"/>
      <c r="S504" s="236"/>
    </row>
    <row r="505" ht="13.5" customHeight="1">
      <c r="A505" s="236"/>
      <c r="B505" t="s" s="596">
        <v>521</v>
      </c>
      <c r="C505" t="s" s="675">
        <v>2907</v>
      </c>
      <c r="D505" t="s" s="695">
        <f>D496</f>
        <v>2007</v>
      </c>
      <c r="E505" s="677">
        <v>0</v>
      </c>
      <c r="F505" s="236"/>
      <c r="G505" s="662">
        <f>E505*F505</f>
        <v>0</v>
      </c>
      <c r="H505" s="662">
        <f>IF($S$11="Y",G505*0.15,0)</f>
        <v>0</v>
      </c>
      <c r="I505" s="236"/>
      <c r="J505" s="236"/>
      <c r="K505" s="236"/>
      <c r="L505" s="236"/>
      <c r="M505" s="236"/>
      <c r="N505" s="236"/>
      <c r="O505" s="236"/>
      <c r="P505" s="236"/>
      <c r="Q505" s="236"/>
      <c r="R505" s="236"/>
      <c r="S505" s="236"/>
    </row>
    <row r="506" ht="13.5" customHeight="1">
      <c r="A506" s="236"/>
      <c r="B506" t="s" s="596">
        <v>382</v>
      </c>
      <c r="C506" t="s" s="675">
        <v>2908</v>
      </c>
      <c r="D506" t="s" s="676">
        <f>D497</f>
        <v>1996</v>
      </c>
      <c r="E506" s="677">
        <v>1</v>
      </c>
      <c r="F506" s="236"/>
      <c r="G506" s="662">
        <f>E506*F506</f>
        <v>0</v>
      </c>
      <c r="H506" s="662">
        <f>IF($S$11="Y",G506*0.15,0)</f>
        <v>0</v>
      </c>
      <c r="I506" s="236"/>
      <c r="J506" s="236"/>
      <c r="K506" s="236"/>
      <c r="L506" s="236"/>
      <c r="M506" s="236"/>
      <c r="N506" s="236"/>
      <c r="O506" s="236"/>
      <c r="P506" s="236"/>
      <c r="Q506" s="236"/>
      <c r="R506" s="236"/>
      <c r="S506" s="236"/>
    </row>
    <row r="507" ht="13.5" customHeight="1">
      <c r="A507" s="236"/>
      <c r="B507" t="s" s="596">
        <v>382</v>
      </c>
      <c r="C507" t="s" s="675">
        <v>2908</v>
      </c>
      <c r="D507" t="s" s="91">
        <f>D498</f>
        <v>1998</v>
      </c>
      <c r="E507" s="677">
        <v>0</v>
      </c>
      <c r="F507" s="236"/>
      <c r="G507" s="662">
        <f>E507*F507</f>
        <v>0</v>
      </c>
      <c r="H507" s="662">
        <f>IF($S$11="Y",G507*0.15,0)</f>
        <v>0</v>
      </c>
      <c r="I507" s="236"/>
      <c r="J507" s="236"/>
      <c r="K507" s="236"/>
      <c r="L507" s="236"/>
      <c r="M507" s="236"/>
      <c r="N507" s="236"/>
      <c r="O507" s="236"/>
      <c r="P507" s="236"/>
      <c r="Q507" s="236"/>
      <c r="R507" s="236"/>
      <c r="S507" s="236"/>
    </row>
    <row r="508" ht="13.5" customHeight="1">
      <c r="A508" s="236"/>
      <c r="B508" t="s" s="596">
        <v>382</v>
      </c>
      <c r="C508" t="s" s="675">
        <v>2908</v>
      </c>
      <c r="D508" t="s" s="205">
        <f>D499</f>
        <v>2000</v>
      </c>
      <c r="E508" s="677">
        <v>4</v>
      </c>
      <c r="F508" s="236"/>
      <c r="G508" s="662">
        <f>E508*F508</f>
        <v>0</v>
      </c>
      <c r="H508" s="662">
        <f>IF($S$11="Y",G508*0.15,0)</f>
        <v>0</v>
      </c>
      <c r="I508" s="236"/>
      <c r="J508" s="236"/>
      <c r="K508" s="236"/>
      <c r="L508" s="236"/>
      <c r="M508" s="236"/>
      <c r="N508" s="236"/>
      <c r="O508" s="236"/>
      <c r="P508" s="236"/>
      <c r="Q508" s="236"/>
      <c r="R508" s="236"/>
      <c r="S508" s="236"/>
    </row>
    <row r="509" ht="13.5" customHeight="1">
      <c r="A509" s="236"/>
      <c r="B509" t="s" s="596">
        <v>382</v>
      </c>
      <c r="C509" t="s" s="675">
        <v>2908</v>
      </c>
      <c r="D509" t="s" s="684">
        <f>D500</f>
        <v>2001</v>
      </c>
      <c r="E509" s="677">
        <v>6</v>
      </c>
      <c r="F509" s="236"/>
      <c r="G509" s="662">
        <f>E509*F509</f>
        <v>0</v>
      </c>
      <c r="H509" s="662">
        <f>IF($S$11="Y",G509*0.15,0)</f>
        <v>0</v>
      </c>
      <c r="I509" s="236"/>
      <c r="J509" s="236"/>
      <c r="K509" s="236"/>
      <c r="L509" s="236"/>
      <c r="M509" s="236"/>
      <c r="N509" s="236"/>
      <c r="O509" s="236"/>
      <c r="P509" s="236"/>
      <c r="Q509" s="236"/>
      <c r="R509" s="236"/>
      <c r="S509" s="236"/>
    </row>
    <row r="510" ht="13.5" customHeight="1">
      <c r="A510" s="236"/>
      <c r="B510" t="s" s="596">
        <v>382</v>
      </c>
      <c r="C510" t="s" s="675">
        <v>2908</v>
      </c>
      <c r="D510" t="s" s="686">
        <f>D501</f>
        <v>2003</v>
      </c>
      <c r="E510" s="677">
        <v>5</v>
      </c>
      <c r="F510" s="236"/>
      <c r="G510" s="662">
        <f>E510*F510</f>
        <v>0</v>
      </c>
      <c r="H510" s="662">
        <f>IF($S$11="Y",G510*0.15,0)</f>
        <v>0</v>
      </c>
      <c r="I510" s="236"/>
      <c r="J510" s="236"/>
      <c r="K510" s="236"/>
      <c r="L510" s="236"/>
      <c r="M510" s="236"/>
      <c r="N510" s="236"/>
      <c r="O510" s="236"/>
      <c r="P510" s="236"/>
      <c r="Q510" s="236"/>
      <c r="R510" s="236"/>
      <c r="S510" s="236"/>
    </row>
    <row r="511" ht="13.5" customHeight="1">
      <c r="A511" s="236"/>
      <c r="B511" t="s" s="596">
        <v>382</v>
      </c>
      <c r="C511" t="s" s="675">
        <v>2908</v>
      </c>
      <c r="D511" t="s" s="690">
        <f>D502</f>
        <v>2004</v>
      </c>
      <c r="E511" s="677">
        <v>4</v>
      </c>
      <c r="F511" s="236"/>
      <c r="G511" s="662">
        <f>E511*F511</f>
        <v>0</v>
      </c>
      <c r="H511" s="662">
        <f>IF($S$11="Y",G511*0.15,0)</f>
        <v>0</v>
      </c>
      <c r="I511" s="236"/>
      <c r="J511" s="236"/>
      <c r="K511" s="236"/>
      <c r="L511" s="236"/>
      <c r="M511" s="236"/>
      <c r="N511" s="236"/>
      <c r="O511" s="236"/>
      <c r="P511" s="236"/>
      <c r="Q511" s="236"/>
      <c r="R511" s="236"/>
      <c r="S511" s="236"/>
    </row>
    <row r="512" ht="13.5" customHeight="1">
      <c r="A512" s="236"/>
      <c r="B512" t="s" s="596">
        <v>382</v>
      </c>
      <c r="C512" t="s" s="675">
        <v>2908</v>
      </c>
      <c r="D512" t="s" s="692">
        <f>D503</f>
        <v>2005</v>
      </c>
      <c r="E512" s="677">
        <v>5</v>
      </c>
      <c r="F512" s="236"/>
      <c r="G512" s="662">
        <f>E512*F512</f>
        <v>0</v>
      </c>
      <c r="H512" s="662">
        <f>IF($S$11="Y",G512*0.15,0)</f>
        <v>0</v>
      </c>
      <c r="I512" s="236"/>
      <c r="J512" s="236"/>
      <c r="K512" s="236"/>
      <c r="L512" s="236"/>
      <c r="M512" s="236"/>
      <c r="N512" s="236"/>
      <c r="O512" s="236"/>
      <c r="P512" s="236"/>
      <c r="Q512" s="236"/>
      <c r="R512" s="236"/>
      <c r="S512" s="236"/>
    </row>
    <row r="513" ht="13.5" customHeight="1">
      <c r="A513" s="236"/>
      <c r="B513" t="s" s="596">
        <v>382</v>
      </c>
      <c r="C513" t="s" s="675">
        <v>2908</v>
      </c>
      <c r="D513" t="s" s="180">
        <f>D504</f>
        <v>2006</v>
      </c>
      <c r="E513" s="677">
        <v>12</v>
      </c>
      <c r="F513" s="236"/>
      <c r="G513" s="662">
        <f>E513*F513</f>
        <v>0</v>
      </c>
      <c r="H513" s="662">
        <f>IF($S$11="Y",G513*0.15,0)</f>
        <v>0</v>
      </c>
      <c r="I513" s="236"/>
      <c r="J513" s="236"/>
      <c r="K513" s="236"/>
      <c r="L513" s="236"/>
      <c r="M513" s="236"/>
      <c r="N513" s="236"/>
      <c r="O513" s="236"/>
      <c r="P513" s="236"/>
      <c r="Q513" s="236"/>
      <c r="R513" s="236"/>
      <c r="S513" s="236"/>
    </row>
    <row r="514" ht="13.5" customHeight="1">
      <c r="A514" s="236"/>
      <c r="B514" t="s" s="596">
        <v>382</v>
      </c>
      <c r="C514" t="s" s="675">
        <v>2908</v>
      </c>
      <c r="D514" t="s" s="695">
        <f>D505</f>
        <v>2007</v>
      </c>
      <c r="E514" s="677">
        <v>0</v>
      </c>
      <c r="F514" s="236"/>
      <c r="G514" s="662">
        <f>E514*F514</f>
        <v>0</v>
      </c>
      <c r="H514" s="662">
        <f>IF($S$11="Y",G514*0.15,0)</f>
        <v>0</v>
      </c>
      <c r="I514" s="236"/>
      <c r="J514" s="236"/>
      <c r="K514" s="236"/>
      <c r="L514" s="236"/>
      <c r="M514" s="236"/>
      <c r="N514" s="236"/>
      <c r="O514" s="236"/>
      <c r="P514" s="236"/>
      <c r="Q514" s="236"/>
      <c r="R514" s="236"/>
      <c r="S514" s="236"/>
    </row>
    <row r="515" ht="13.5" customHeight="1">
      <c r="A515" s="236"/>
      <c r="B515" t="s" s="596">
        <v>513</v>
      </c>
      <c r="C515" t="s" s="675">
        <v>2909</v>
      </c>
      <c r="D515" t="s" s="676">
        <f>D506</f>
        <v>1996</v>
      </c>
      <c r="E515" s="677">
        <v>10</v>
      </c>
      <c r="F515" s="236"/>
      <c r="G515" s="662">
        <f>E515*F515</f>
        <v>0</v>
      </c>
      <c r="H515" s="662">
        <f>IF($S$11="Y",G515*0.15,0)</f>
        <v>0</v>
      </c>
      <c r="I515" s="236"/>
      <c r="J515" s="236"/>
      <c r="K515" s="236"/>
      <c r="L515" s="236"/>
      <c r="M515" s="236"/>
      <c r="N515" s="236"/>
      <c r="O515" s="236"/>
      <c r="P515" s="236"/>
      <c r="Q515" s="236"/>
      <c r="R515" s="236"/>
      <c r="S515" s="236"/>
    </row>
    <row r="516" ht="13.5" customHeight="1">
      <c r="A516" s="236"/>
      <c r="B516" t="s" s="596">
        <v>513</v>
      </c>
      <c r="C516" t="s" s="675">
        <v>2909</v>
      </c>
      <c r="D516" t="s" s="91">
        <f>D507</f>
        <v>1998</v>
      </c>
      <c r="E516" s="677">
        <v>0</v>
      </c>
      <c r="F516" s="236"/>
      <c r="G516" s="662">
        <f>E516*F516</f>
        <v>0</v>
      </c>
      <c r="H516" s="662">
        <f>IF($S$11="Y",G516*0.15,0)</f>
        <v>0</v>
      </c>
      <c r="I516" s="236"/>
      <c r="J516" s="236"/>
      <c r="K516" s="236"/>
      <c r="L516" s="236"/>
      <c r="M516" s="236"/>
      <c r="N516" s="236"/>
      <c r="O516" s="236"/>
      <c r="P516" s="236"/>
      <c r="Q516" s="236"/>
      <c r="R516" s="236"/>
      <c r="S516" s="236"/>
    </row>
    <row r="517" ht="13.5" customHeight="1">
      <c r="A517" s="236"/>
      <c r="B517" t="s" s="596">
        <v>513</v>
      </c>
      <c r="C517" t="s" s="675">
        <v>2909</v>
      </c>
      <c r="D517" t="s" s="205">
        <f>D508</f>
        <v>2000</v>
      </c>
      <c r="E517" s="677">
        <v>5</v>
      </c>
      <c r="F517" s="236"/>
      <c r="G517" s="662">
        <f>E517*F517</f>
        <v>0</v>
      </c>
      <c r="H517" s="662">
        <f>IF($S$11="Y",G517*0.15,0)</f>
        <v>0</v>
      </c>
      <c r="I517" s="236"/>
      <c r="J517" s="236"/>
      <c r="K517" s="236"/>
      <c r="L517" s="236"/>
      <c r="M517" s="236"/>
      <c r="N517" s="236"/>
      <c r="O517" s="236"/>
      <c r="P517" s="236"/>
      <c r="Q517" s="236"/>
      <c r="R517" s="236"/>
      <c r="S517" s="236"/>
    </row>
    <row r="518" ht="13.5" customHeight="1">
      <c r="A518" s="236"/>
      <c r="B518" t="s" s="596">
        <v>513</v>
      </c>
      <c r="C518" t="s" s="675">
        <v>2909</v>
      </c>
      <c r="D518" t="s" s="684">
        <f>D509</f>
        <v>2001</v>
      </c>
      <c r="E518" s="677">
        <v>10</v>
      </c>
      <c r="F518" s="236"/>
      <c r="G518" s="662">
        <f>E518*F518</f>
        <v>0</v>
      </c>
      <c r="H518" s="662">
        <f>IF($S$11="Y",G518*0.15,0)</f>
        <v>0</v>
      </c>
      <c r="I518" s="236"/>
      <c r="J518" s="236"/>
      <c r="K518" s="236"/>
      <c r="L518" s="236"/>
      <c r="M518" s="236"/>
      <c r="N518" s="236"/>
      <c r="O518" s="236"/>
      <c r="P518" s="236"/>
      <c r="Q518" s="236"/>
      <c r="R518" s="236"/>
      <c r="S518" s="236"/>
    </row>
    <row r="519" ht="13.5" customHeight="1">
      <c r="A519" s="236"/>
      <c r="B519" t="s" s="596">
        <v>513</v>
      </c>
      <c r="C519" t="s" s="675">
        <v>2909</v>
      </c>
      <c r="D519" t="s" s="686">
        <f>D510</f>
        <v>2003</v>
      </c>
      <c r="E519" s="677">
        <v>5</v>
      </c>
      <c r="F519" s="236"/>
      <c r="G519" s="662">
        <f>E519*F519</f>
        <v>0</v>
      </c>
      <c r="H519" s="662">
        <f>IF($S$11="Y",G519*0.15,0)</f>
        <v>0</v>
      </c>
      <c r="I519" s="236"/>
      <c r="J519" s="236"/>
      <c r="K519" s="236"/>
      <c r="L519" s="236"/>
      <c r="M519" s="236"/>
      <c r="N519" s="236"/>
      <c r="O519" s="236"/>
      <c r="P519" s="236"/>
      <c r="Q519" s="236"/>
      <c r="R519" s="236"/>
      <c r="S519" s="236"/>
    </row>
    <row r="520" ht="13.5" customHeight="1">
      <c r="A520" s="236"/>
      <c r="B520" t="s" s="596">
        <v>513</v>
      </c>
      <c r="C520" t="s" s="675">
        <v>2909</v>
      </c>
      <c r="D520" t="s" s="690">
        <f>D511</f>
        <v>2004</v>
      </c>
      <c r="E520" s="677">
        <v>5</v>
      </c>
      <c r="F520" s="236"/>
      <c r="G520" s="662">
        <f>E520*F520</f>
        <v>0</v>
      </c>
      <c r="H520" s="662">
        <f>IF($S$11="Y",G520*0.15,0)</f>
        <v>0</v>
      </c>
      <c r="I520" s="236"/>
      <c r="J520" s="236"/>
      <c r="K520" s="236"/>
      <c r="L520" s="236"/>
      <c r="M520" s="236"/>
      <c r="N520" s="236"/>
      <c r="O520" s="236"/>
      <c r="P520" s="236"/>
      <c r="Q520" s="236"/>
      <c r="R520" s="236"/>
      <c r="S520" s="236"/>
    </row>
    <row r="521" ht="13.5" customHeight="1">
      <c r="A521" s="236"/>
      <c r="B521" t="s" s="596">
        <v>513</v>
      </c>
      <c r="C521" t="s" s="675">
        <v>2909</v>
      </c>
      <c r="D521" t="s" s="692">
        <f>D512</f>
        <v>2005</v>
      </c>
      <c r="E521" s="677">
        <v>0</v>
      </c>
      <c r="F521" s="236"/>
      <c r="G521" s="662">
        <f>E521*F521</f>
        <v>0</v>
      </c>
      <c r="H521" s="662">
        <f>IF($S$11="Y",G521*0.15,0)</f>
        <v>0</v>
      </c>
      <c r="I521" s="236"/>
      <c r="J521" s="236"/>
      <c r="K521" s="236"/>
      <c r="L521" s="236"/>
      <c r="M521" s="236"/>
      <c r="N521" s="236"/>
      <c r="O521" s="236"/>
      <c r="P521" s="236"/>
      <c r="Q521" s="236"/>
      <c r="R521" s="236"/>
      <c r="S521" s="236"/>
    </row>
    <row r="522" ht="13.5" customHeight="1">
      <c r="A522" s="236"/>
      <c r="B522" t="s" s="596">
        <v>513</v>
      </c>
      <c r="C522" t="s" s="675">
        <v>2909</v>
      </c>
      <c r="D522" t="s" s="180">
        <f>D513</f>
        <v>2006</v>
      </c>
      <c r="E522" s="677">
        <v>8</v>
      </c>
      <c r="F522" s="236"/>
      <c r="G522" s="662">
        <f>E522*F522</f>
        <v>0</v>
      </c>
      <c r="H522" s="662">
        <f>IF($S$11="Y",G522*0.15,0)</f>
        <v>0</v>
      </c>
      <c r="I522" s="236"/>
      <c r="J522" s="236"/>
      <c r="K522" s="236"/>
      <c r="L522" s="236"/>
      <c r="M522" s="236"/>
      <c r="N522" s="236"/>
      <c r="O522" s="236"/>
      <c r="P522" s="236"/>
      <c r="Q522" s="236"/>
      <c r="R522" s="236"/>
      <c r="S522" s="236"/>
    </row>
    <row r="523" ht="13.5" customHeight="1">
      <c r="A523" s="236"/>
      <c r="B523" t="s" s="596">
        <v>513</v>
      </c>
      <c r="C523" t="s" s="675">
        <v>2909</v>
      </c>
      <c r="D523" t="s" s="695">
        <f>D514</f>
        <v>2007</v>
      </c>
      <c r="E523" s="677">
        <v>0</v>
      </c>
      <c r="F523" s="236"/>
      <c r="G523" s="662">
        <f>E523*F523</f>
        <v>0</v>
      </c>
      <c r="H523" s="662">
        <f>IF($S$11="Y",G523*0.15,0)</f>
        <v>0</v>
      </c>
      <c r="I523" s="236"/>
      <c r="J523" s="236"/>
      <c r="K523" s="236"/>
      <c r="L523" s="236"/>
      <c r="M523" s="236"/>
      <c r="N523" s="236"/>
      <c r="O523" s="236"/>
      <c r="P523" s="236"/>
      <c r="Q523" s="236"/>
      <c r="R523" s="236"/>
      <c r="S523" s="236"/>
    </row>
    <row r="524" ht="13.5" customHeight="1">
      <c r="A524" s="236"/>
      <c r="B524" t="s" s="596">
        <v>406</v>
      </c>
      <c r="C524" t="s" s="675">
        <v>2910</v>
      </c>
      <c r="D524" t="s" s="676">
        <f>D515</f>
        <v>1996</v>
      </c>
      <c r="E524" s="677">
        <v>5</v>
      </c>
      <c r="F524" s="236"/>
      <c r="G524" s="662">
        <f>E524*F524</f>
        <v>0</v>
      </c>
      <c r="H524" s="662">
        <f>IF($S$11="Y",G524*0.15,0)</f>
        <v>0</v>
      </c>
      <c r="I524" s="236"/>
      <c r="J524" s="236"/>
      <c r="K524" s="236"/>
      <c r="L524" s="236"/>
      <c r="M524" s="236"/>
      <c r="N524" s="236"/>
      <c r="O524" s="236"/>
      <c r="P524" s="236"/>
      <c r="Q524" s="236"/>
      <c r="R524" s="236"/>
      <c r="S524" s="236"/>
    </row>
    <row r="525" ht="13.5" customHeight="1">
      <c r="A525" s="236"/>
      <c r="B525" t="s" s="596">
        <v>406</v>
      </c>
      <c r="C525" t="s" s="675">
        <v>2910</v>
      </c>
      <c r="D525" t="s" s="91">
        <f>D516</f>
        <v>1998</v>
      </c>
      <c r="E525" s="677">
        <v>0</v>
      </c>
      <c r="F525" s="236"/>
      <c r="G525" s="662">
        <f>E525*F525</f>
        <v>0</v>
      </c>
      <c r="H525" s="662">
        <f>IF($S$11="Y",G525*0.15,0)</f>
        <v>0</v>
      </c>
      <c r="I525" s="236"/>
      <c r="J525" s="236"/>
      <c r="K525" s="236"/>
      <c r="L525" s="236"/>
      <c r="M525" s="236"/>
      <c r="N525" s="236"/>
      <c r="O525" s="236"/>
      <c r="P525" s="236"/>
      <c r="Q525" s="236"/>
      <c r="R525" s="236"/>
      <c r="S525" s="236"/>
    </row>
    <row r="526" ht="13.5" customHeight="1">
      <c r="A526" s="236"/>
      <c r="B526" t="s" s="596">
        <v>406</v>
      </c>
      <c r="C526" t="s" s="675">
        <v>2910</v>
      </c>
      <c r="D526" t="s" s="205">
        <f>D517</f>
        <v>2000</v>
      </c>
      <c r="E526" s="677">
        <v>4</v>
      </c>
      <c r="F526" s="236"/>
      <c r="G526" s="662">
        <f>E526*F526</f>
        <v>0</v>
      </c>
      <c r="H526" s="662">
        <f>IF($S$11="Y",G526*0.15,0)</f>
        <v>0</v>
      </c>
      <c r="I526" s="236"/>
      <c r="J526" s="236"/>
      <c r="K526" s="236"/>
      <c r="L526" s="236"/>
      <c r="M526" s="236"/>
      <c r="N526" s="236"/>
      <c r="O526" s="236"/>
      <c r="P526" s="236"/>
      <c r="Q526" s="236"/>
      <c r="R526" s="236"/>
      <c r="S526" s="236"/>
    </row>
    <row r="527" ht="13.5" customHeight="1">
      <c r="A527" s="236"/>
      <c r="B527" t="s" s="596">
        <v>406</v>
      </c>
      <c r="C527" t="s" s="675">
        <v>2910</v>
      </c>
      <c r="D527" t="s" s="684">
        <f>D518</f>
        <v>2001</v>
      </c>
      <c r="E527" s="677">
        <v>5</v>
      </c>
      <c r="F527" s="236"/>
      <c r="G527" s="662">
        <f>E527*F527</f>
        <v>0</v>
      </c>
      <c r="H527" s="662">
        <f>IF($S$11="Y",G527*0.15,0)</f>
        <v>0</v>
      </c>
      <c r="I527" s="236"/>
      <c r="J527" s="236"/>
      <c r="K527" s="236"/>
      <c r="L527" s="236"/>
      <c r="M527" s="236"/>
      <c r="N527" s="236"/>
      <c r="O527" s="236"/>
      <c r="P527" s="236"/>
      <c r="Q527" s="236"/>
      <c r="R527" s="236"/>
      <c r="S527" s="236"/>
    </row>
    <row r="528" ht="13.5" customHeight="1">
      <c r="A528" s="236"/>
      <c r="B528" t="s" s="596">
        <v>406</v>
      </c>
      <c r="C528" t="s" s="675">
        <v>2910</v>
      </c>
      <c r="D528" t="s" s="686">
        <f>D519</f>
        <v>2003</v>
      </c>
      <c r="E528" s="677">
        <v>5</v>
      </c>
      <c r="F528" s="236"/>
      <c r="G528" s="662">
        <f>E528*F528</f>
        <v>0</v>
      </c>
      <c r="H528" s="662">
        <f>IF($S$11="Y",G528*0.15,0)</f>
        <v>0</v>
      </c>
      <c r="I528" s="236"/>
      <c r="J528" s="236"/>
      <c r="K528" s="236"/>
      <c r="L528" s="236"/>
      <c r="M528" s="236"/>
      <c r="N528" s="236"/>
      <c r="O528" s="236"/>
      <c r="P528" s="236"/>
      <c r="Q528" s="236"/>
      <c r="R528" s="236"/>
      <c r="S528" s="236"/>
    </row>
    <row r="529" ht="13.5" customHeight="1">
      <c r="A529" s="236"/>
      <c r="B529" t="s" s="596">
        <v>406</v>
      </c>
      <c r="C529" t="s" s="675">
        <v>2910</v>
      </c>
      <c r="D529" t="s" s="690">
        <f>D520</f>
        <v>2004</v>
      </c>
      <c r="E529" s="677">
        <v>5</v>
      </c>
      <c r="F529" s="236"/>
      <c r="G529" s="662">
        <f>E529*F529</f>
        <v>0</v>
      </c>
      <c r="H529" s="662">
        <f>IF($S$11="Y",G529*0.15,0)</f>
        <v>0</v>
      </c>
      <c r="I529" s="236"/>
      <c r="J529" s="236"/>
      <c r="K529" s="236"/>
      <c r="L529" s="236"/>
      <c r="M529" s="236"/>
      <c r="N529" s="236"/>
      <c r="O529" s="236"/>
      <c r="P529" s="236"/>
      <c r="Q529" s="236"/>
      <c r="R529" s="236"/>
      <c r="S529" s="236"/>
    </row>
    <row r="530" ht="13.5" customHeight="1">
      <c r="A530" s="236"/>
      <c r="B530" t="s" s="596">
        <v>406</v>
      </c>
      <c r="C530" t="s" s="675">
        <v>2910</v>
      </c>
      <c r="D530" t="s" s="692">
        <f>D521</f>
        <v>2005</v>
      </c>
      <c r="E530" s="677">
        <v>5</v>
      </c>
      <c r="F530" s="236"/>
      <c r="G530" s="662">
        <f>E530*F530</f>
        <v>0</v>
      </c>
      <c r="H530" s="662">
        <f>IF($S$11="Y",G530*0.15,0)</f>
        <v>0</v>
      </c>
      <c r="I530" s="236"/>
      <c r="J530" s="236"/>
      <c r="K530" s="236"/>
      <c r="L530" s="236"/>
      <c r="M530" s="236"/>
      <c r="N530" s="236"/>
      <c r="O530" s="236"/>
      <c r="P530" s="236"/>
      <c r="Q530" s="236"/>
      <c r="R530" s="236"/>
      <c r="S530" s="236"/>
    </row>
    <row r="531" ht="13.5" customHeight="1">
      <c r="A531" s="236"/>
      <c r="B531" t="s" s="596">
        <v>406</v>
      </c>
      <c r="C531" t="s" s="675">
        <v>2910</v>
      </c>
      <c r="D531" t="s" s="180">
        <f>D522</f>
        <v>2006</v>
      </c>
      <c r="E531" s="677">
        <v>8</v>
      </c>
      <c r="F531" s="236"/>
      <c r="G531" s="662">
        <f>E531*F531</f>
        <v>0</v>
      </c>
      <c r="H531" s="662">
        <f>IF($S$11="Y",G531*0.15,0)</f>
        <v>0</v>
      </c>
      <c r="I531" s="236"/>
      <c r="J531" s="236"/>
      <c r="K531" s="236"/>
      <c r="L531" s="236"/>
      <c r="M531" s="236"/>
      <c r="N531" s="236"/>
      <c r="O531" s="236"/>
      <c r="P531" s="236"/>
      <c r="Q531" s="236"/>
      <c r="R531" s="236"/>
      <c r="S531" s="236"/>
    </row>
    <row r="532" ht="13.5" customHeight="1">
      <c r="A532" s="236"/>
      <c r="B532" t="s" s="596">
        <v>406</v>
      </c>
      <c r="C532" t="s" s="675">
        <v>2910</v>
      </c>
      <c r="D532" t="s" s="695">
        <f>D523</f>
        <v>2007</v>
      </c>
      <c r="E532" s="677">
        <v>0</v>
      </c>
      <c r="F532" s="236"/>
      <c r="G532" s="662">
        <f>E532*F532</f>
        <v>0</v>
      </c>
      <c r="H532" s="662">
        <f>IF($S$11="Y",G532*0.15,0)</f>
        <v>0</v>
      </c>
      <c r="I532" s="236"/>
      <c r="J532" s="236"/>
      <c r="K532" s="236"/>
      <c r="L532" s="236"/>
      <c r="M532" s="236"/>
      <c r="N532" s="236"/>
      <c r="O532" s="236"/>
      <c r="P532" s="236"/>
      <c r="Q532" s="236"/>
      <c r="R532" s="236"/>
      <c r="S532" s="236"/>
    </row>
    <row r="533" ht="13.5" customHeight="1">
      <c r="A533" s="236"/>
      <c r="B533" t="s" s="596">
        <v>535</v>
      </c>
      <c r="C533" t="s" s="675">
        <v>2911</v>
      </c>
      <c r="D533" t="s" s="676">
        <f>D524</f>
        <v>1996</v>
      </c>
      <c r="E533" s="677">
        <v>0</v>
      </c>
      <c r="F533" s="236"/>
      <c r="G533" s="662">
        <f>E533*F533</f>
        <v>0</v>
      </c>
      <c r="H533" s="662">
        <f>IF($S$11="Y",G533*0.15,0)</f>
        <v>0</v>
      </c>
      <c r="I533" s="236"/>
      <c r="J533" s="236"/>
      <c r="K533" s="236"/>
      <c r="L533" s="236"/>
      <c r="M533" s="236"/>
      <c r="N533" s="236"/>
      <c r="O533" s="236"/>
      <c r="P533" s="236"/>
      <c r="Q533" s="236"/>
      <c r="R533" s="236"/>
      <c r="S533" s="236"/>
    </row>
    <row r="534" ht="13.5" customHeight="1">
      <c r="A534" s="236"/>
      <c r="B534" t="s" s="596">
        <v>535</v>
      </c>
      <c r="C534" t="s" s="675">
        <v>2911</v>
      </c>
      <c r="D534" t="s" s="91">
        <f>D525</f>
        <v>1998</v>
      </c>
      <c r="E534" s="677">
        <v>0</v>
      </c>
      <c r="F534" s="236"/>
      <c r="G534" s="662">
        <f>E534*F534</f>
        <v>0</v>
      </c>
      <c r="H534" s="662">
        <f>IF($S$11="Y",G534*0.15,0)</f>
        <v>0</v>
      </c>
      <c r="I534" s="236"/>
      <c r="J534" s="236"/>
      <c r="K534" s="236"/>
      <c r="L534" s="236"/>
      <c r="M534" s="236"/>
      <c r="N534" s="236"/>
      <c r="O534" s="236"/>
      <c r="P534" s="236"/>
      <c r="Q534" s="236"/>
      <c r="R534" s="236"/>
      <c r="S534" s="236"/>
    </row>
    <row r="535" ht="13.5" customHeight="1">
      <c r="A535" s="236"/>
      <c r="B535" t="s" s="596">
        <v>535</v>
      </c>
      <c r="C535" t="s" s="675">
        <v>2911</v>
      </c>
      <c r="D535" t="s" s="205">
        <f>D526</f>
        <v>2000</v>
      </c>
      <c r="E535" s="677">
        <v>0</v>
      </c>
      <c r="F535" s="236"/>
      <c r="G535" s="662">
        <f>E535*F535</f>
        <v>0</v>
      </c>
      <c r="H535" s="662">
        <f>IF($S$11="Y",G535*0.15,0)</f>
        <v>0</v>
      </c>
      <c r="I535" s="236"/>
      <c r="J535" s="236"/>
      <c r="K535" s="236"/>
      <c r="L535" s="236"/>
      <c r="M535" s="236"/>
      <c r="N535" s="236"/>
      <c r="O535" s="236"/>
      <c r="P535" s="236"/>
      <c r="Q535" s="236"/>
      <c r="R535" s="236"/>
      <c r="S535" s="236"/>
    </row>
    <row r="536" ht="13.5" customHeight="1">
      <c r="A536" s="236"/>
      <c r="B536" t="s" s="596">
        <v>535</v>
      </c>
      <c r="C536" t="s" s="675">
        <v>2911</v>
      </c>
      <c r="D536" t="s" s="684">
        <f>D527</f>
        <v>2001</v>
      </c>
      <c r="E536" s="677">
        <v>0</v>
      </c>
      <c r="F536" s="236"/>
      <c r="G536" s="662">
        <f>E536*F536</f>
        <v>0</v>
      </c>
      <c r="H536" s="662">
        <f>IF($S$11="Y",G536*0.15,0)</f>
        <v>0</v>
      </c>
      <c r="I536" s="236"/>
      <c r="J536" s="236"/>
      <c r="K536" s="236"/>
      <c r="L536" s="236"/>
      <c r="M536" s="236"/>
      <c r="N536" s="236"/>
      <c r="O536" s="236"/>
      <c r="P536" s="236"/>
      <c r="Q536" s="236"/>
      <c r="R536" s="236"/>
      <c r="S536" s="236"/>
    </row>
    <row r="537" ht="13.5" customHeight="1">
      <c r="A537" s="236"/>
      <c r="B537" t="s" s="596">
        <v>535</v>
      </c>
      <c r="C537" t="s" s="675">
        <v>2911</v>
      </c>
      <c r="D537" t="s" s="686">
        <f>D528</f>
        <v>2003</v>
      </c>
      <c r="E537" s="677">
        <v>0</v>
      </c>
      <c r="F537" s="236"/>
      <c r="G537" s="662">
        <f>E537*F537</f>
        <v>0</v>
      </c>
      <c r="H537" s="662">
        <f>IF($S$11="Y",G537*0.15,0)</f>
        <v>0</v>
      </c>
      <c r="I537" s="236"/>
      <c r="J537" s="236"/>
      <c r="K537" s="236"/>
      <c r="L537" s="236"/>
      <c r="M537" s="236"/>
      <c r="N537" s="236"/>
      <c r="O537" s="236"/>
      <c r="P537" s="236"/>
      <c r="Q537" s="236"/>
      <c r="R537" s="236"/>
      <c r="S537" s="236"/>
    </row>
    <row r="538" ht="13.5" customHeight="1">
      <c r="A538" s="236"/>
      <c r="B538" t="s" s="596">
        <v>535</v>
      </c>
      <c r="C538" t="s" s="675">
        <v>2911</v>
      </c>
      <c r="D538" t="s" s="690">
        <f>D529</f>
        <v>2004</v>
      </c>
      <c r="E538" s="677">
        <v>0</v>
      </c>
      <c r="F538" s="236"/>
      <c r="G538" s="662">
        <f>E538*F538</f>
        <v>0</v>
      </c>
      <c r="H538" s="662">
        <f>IF($S$11="Y",G538*0.15,0)</f>
        <v>0</v>
      </c>
      <c r="I538" s="236"/>
      <c r="J538" s="236"/>
      <c r="K538" s="236"/>
      <c r="L538" s="236"/>
      <c r="M538" s="236"/>
      <c r="N538" s="236"/>
      <c r="O538" s="236"/>
      <c r="P538" s="236"/>
      <c r="Q538" s="236"/>
      <c r="R538" s="236"/>
      <c r="S538" s="236"/>
    </row>
    <row r="539" ht="13.5" customHeight="1">
      <c r="A539" s="236"/>
      <c r="B539" t="s" s="596">
        <v>535</v>
      </c>
      <c r="C539" t="s" s="675">
        <v>2911</v>
      </c>
      <c r="D539" t="s" s="692">
        <f>D530</f>
        <v>2005</v>
      </c>
      <c r="E539" s="677">
        <v>0</v>
      </c>
      <c r="F539" s="236"/>
      <c r="G539" s="662">
        <f>E539*F539</f>
        <v>0</v>
      </c>
      <c r="H539" s="662">
        <f>IF($S$11="Y",G539*0.15,0)</f>
        <v>0</v>
      </c>
      <c r="I539" s="236"/>
      <c r="J539" s="236"/>
      <c r="K539" s="236"/>
      <c r="L539" s="236"/>
      <c r="M539" s="236"/>
      <c r="N539" s="236"/>
      <c r="O539" s="236"/>
      <c r="P539" s="236"/>
      <c r="Q539" s="236"/>
      <c r="R539" s="236"/>
      <c r="S539" s="236"/>
    </row>
    <row r="540" ht="13.5" customHeight="1">
      <c r="A540" s="236"/>
      <c r="B540" t="s" s="596">
        <v>535</v>
      </c>
      <c r="C540" t="s" s="675">
        <v>2911</v>
      </c>
      <c r="D540" t="s" s="180">
        <f>D531</f>
        <v>2006</v>
      </c>
      <c r="E540" s="677">
        <v>5</v>
      </c>
      <c r="F540" s="236"/>
      <c r="G540" s="662">
        <f>E540*F540</f>
        <v>0</v>
      </c>
      <c r="H540" s="662">
        <f>IF($S$11="Y",G540*0.15,0)</f>
        <v>0</v>
      </c>
      <c r="I540" s="236"/>
      <c r="J540" s="236"/>
      <c r="K540" s="236"/>
      <c r="L540" s="236"/>
      <c r="M540" s="236"/>
      <c r="N540" s="236"/>
      <c r="O540" s="236"/>
      <c r="P540" s="236"/>
      <c r="Q540" s="236"/>
      <c r="R540" s="236"/>
      <c r="S540" s="236"/>
    </row>
    <row r="541" ht="13.5" customHeight="1">
      <c r="A541" s="236"/>
      <c r="B541" t="s" s="596">
        <v>535</v>
      </c>
      <c r="C541" t="s" s="675">
        <v>2911</v>
      </c>
      <c r="D541" t="s" s="695">
        <f>D532</f>
        <v>2007</v>
      </c>
      <c r="E541" s="677">
        <v>0</v>
      </c>
      <c r="F541" s="236"/>
      <c r="G541" s="662">
        <f>E541*F541</f>
        <v>0</v>
      </c>
      <c r="H541" s="662">
        <f>IF($S$11="Y",G541*0.15,0)</f>
        <v>0</v>
      </c>
      <c r="I541" s="236"/>
      <c r="J541" s="236"/>
      <c r="K541" s="236"/>
      <c r="L541" s="236"/>
      <c r="M541" s="236"/>
      <c r="N541" s="236"/>
      <c r="O541" s="236"/>
      <c r="P541" s="236"/>
      <c r="Q541" s="236"/>
      <c r="R541" s="236"/>
      <c r="S541" s="236"/>
    </row>
    <row r="542" ht="13.5" customHeight="1">
      <c r="A542" s="236"/>
      <c r="B542" t="s" s="596">
        <v>517</v>
      </c>
      <c r="C542" t="s" s="675">
        <v>2912</v>
      </c>
      <c r="D542" t="s" s="676">
        <f>D533</f>
        <v>1996</v>
      </c>
      <c r="E542" s="677">
        <v>4</v>
      </c>
      <c r="F542" s="236"/>
      <c r="G542" s="662">
        <f>E542*F542</f>
        <v>0</v>
      </c>
      <c r="H542" s="662">
        <f>IF($S$11="Y",G542*0.15,0)</f>
        <v>0</v>
      </c>
      <c r="I542" s="236"/>
      <c r="J542" s="236"/>
      <c r="K542" s="236"/>
      <c r="L542" s="236"/>
      <c r="M542" s="236"/>
      <c r="N542" s="236"/>
      <c r="O542" s="236"/>
      <c r="P542" s="236"/>
      <c r="Q542" s="236"/>
      <c r="R542" s="236"/>
      <c r="S542" s="236"/>
    </row>
    <row r="543" ht="13.5" customHeight="1">
      <c r="A543" s="236"/>
      <c r="B543" t="s" s="596">
        <v>517</v>
      </c>
      <c r="C543" t="s" s="675">
        <v>2912</v>
      </c>
      <c r="D543" t="s" s="91">
        <f>D534</f>
        <v>1998</v>
      </c>
      <c r="E543" s="677">
        <v>0</v>
      </c>
      <c r="F543" s="236"/>
      <c r="G543" s="662">
        <f>E543*F543</f>
        <v>0</v>
      </c>
      <c r="H543" s="662">
        <f>IF($S$11="Y",G543*0.15,0)</f>
        <v>0</v>
      </c>
      <c r="I543" s="236"/>
      <c r="J543" s="236"/>
      <c r="K543" s="236"/>
      <c r="L543" s="236"/>
      <c r="M543" s="236"/>
      <c r="N543" s="236"/>
      <c r="O543" s="236"/>
      <c r="P543" s="236"/>
      <c r="Q543" s="236"/>
      <c r="R543" s="236"/>
      <c r="S543" s="236"/>
    </row>
    <row r="544" ht="13.5" customHeight="1">
      <c r="A544" s="236"/>
      <c r="B544" t="s" s="596">
        <v>517</v>
      </c>
      <c r="C544" t="s" s="675">
        <v>2912</v>
      </c>
      <c r="D544" t="s" s="205">
        <f>D535</f>
        <v>2000</v>
      </c>
      <c r="E544" s="677">
        <v>10</v>
      </c>
      <c r="F544" s="236"/>
      <c r="G544" s="662">
        <f>E544*F544</f>
        <v>0</v>
      </c>
      <c r="H544" s="662">
        <f>IF($S$11="Y",G544*0.15,0)</f>
        <v>0</v>
      </c>
      <c r="I544" s="236"/>
      <c r="J544" s="236"/>
      <c r="K544" s="236"/>
      <c r="L544" s="236"/>
      <c r="M544" s="236"/>
      <c r="N544" s="236"/>
      <c r="O544" s="236"/>
      <c r="P544" s="236"/>
      <c r="Q544" s="236"/>
      <c r="R544" s="236"/>
      <c r="S544" s="236"/>
    </row>
    <row r="545" ht="13.5" customHeight="1">
      <c r="A545" s="236"/>
      <c r="B545" t="s" s="596">
        <v>517</v>
      </c>
      <c r="C545" t="s" s="675">
        <v>2912</v>
      </c>
      <c r="D545" t="s" s="684">
        <f>D536</f>
        <v>2001</v>
      </c>
      <c r="E545" s="677">
        <v>5</v>
      </c>
      <c r="F545" s="236"/>
      <c r="G545" s="662">
        <f>E545*F545</f>
        <v>0</v>
      </c>
      <c r="H545" s="662">
        <f>IF($S$11="Y",G545*0.15,0)</f>
        <v>0</v>
      </c>
      <c r="I545" s="236"/>
      <c r="J545" s="236"/>
      <c r="K545" s="236"/>
      <c r="L545" s="236"/>
      <c r="M545" s="236"/>
      <c r="N545" s="236"/>
      <c r="O545" s="236"/>
      <c r="P545" s="236"/>
      <c r="Q545" s="236"/>
      <c r="R545" s="236"/>
      <c r="S545" s="236"/>
    </row>
    <row r="546" ht="13.5" customHeight="1">
      <c r="A546" s="236"/>
      <c r="B546" t="s" s="596">
        <v>517</v>
      </c>
      <c r="C546" t="s" s="675">
        <v>2912</v>
      </c>
      <c r="D546" t="s" s="686">
        <f>D537</f>
        <v>2003</v>
      </c>
      <c r="E546" s="677">
        <v>10</v>
      </c>
      <c r="F546" s="236"/>
      <c r="G546" s="662">
        <f>E546*F546</f>
        <v>0</v>
      </c>
      <c r="H546" s="662">
        <f>IF($S$11="Y",G546*0.15,0)</f>
        <v>0</v>
      </c>
      <c r="I546" s="236"/>
      <c r="J546" s="236"/>
      <c r="K546" s="236"/>
      <c r="L546" s="236"/>
      <c r="M546" s="236"/>
      <c r="N546" s="236"/>
      <c r="O546" s="236"/>
      <c r="P546" s="236"/>
      <c r="Q546" s="236"/>
      <c r="R546" s="236"/>
      <c r="S546" s="236"/>
    </row>
    <row r="547" ht="13.5" customHeight="1">
      <c r="A547" s="236"/>
      <c r="B547" t="s" s="596">
        <v>517</v>
      </c>
      <c r="C547" t="s" s="675">
        <v>2912</v>
      </c>
      <c r="D547" t="s" s="690">
        <f>D538</f>
        <v>2004</v>
      </c>
      <c r="E547" s="677">
        <v>3</v>
      </c>
      <c r="F547" s="236"/>
      <c r="G547" s="662">
        <f>E547*F547</f>
        <v>0</v>
      </c>
      <c r="H547" s="662">
        <f>IF($S$11="Y",G547*0.15,0)</f>
        <v>0</v>
      </c>
      <c r="I547" s="236"/>
      <c r="J547" s="236"/>
      <c r="K547" s="236"/>
      <c r="L547" s="236"/>
      <c r="M547" s="236"/>
      <c r="N547" s="236"/>
      <c r="O547" s="236"/>
      <c r="P547" s="236"/>
      <c r="Q547" s="236"/>
      <c r="R547" s="236"/>
      <c r="S547" s="236"/>
    </row>
    <row r="548" ht="13.5" customHeight="1">
      <c r="A548" s="236"/>
      <c r="B548" t="s" s="596">
        <v>517</v>
      </c>
      <c r="C548" t="s" s="675">
        <v>2912</v>
      </c>
      <c r="D548" t="s" s="692">
        <f>D539</f>
        <v>2005</v>
      </c>
      <c r="E548" s="677">
        <v>0</v>
      </c>
      <c r="F548" s="236"/>
      <c r="G548" s="662">
        <f>E548*F548</f>
        <v>0</v>
      </c>
      <c r="H548" s="662">
        <f>IF($S$11="Y",G548*0.15,0)</f>
        <v>0</v>
      </c>
      <c r="I548" s="236"/>
      <c r="J548" s="236"/>
      <c r="K548" s="236"/>
      <c r="L548" s="236"/>
      <c r="M548" s="236"/>
      <c r="N548" s="236"/>
      <c r="O548" s="236"/>
      <c r="P548" s="236"/>
      <c r="Q548" s="236"/>
      <c r="R548" s="236"/>
      <c r="S548" s="236"/>
    </row>
    <row r="549" ht="13.5" customHeight="1">
      <c r="A549" s="236"/>
      <c r="B549" t="s" s="596">
        <v>517</v>
      </c>
      <c r="C549" t="s" s="675">
        <v>2912</v>
      </c>
      <c r="D549" t="s" s="180">
        <f>D540</f>
        <v>2006</v>
      </c>
      <c r="E549" s="677">
        <v>10</v>
      </c>
      <c r="F549" s="236"/>
      <c r="G549" s="662">
        <f>E549*F549</f>
        <v>0</v>
      </c>
      <c r="H549" s="662">
        <f>IF($S$11="Y",G549*0.15,0)</f>
        <v>0</v>
      </c>
      <c r="I549" s="236"/>
      <c r="J549" s="236"/>
      <c r="K549" s="236"/>
      <c r="L549" s="236"/>
      <c r="M549" s="236"/>
      <c r="N549" s="236"/>
      <c r="O549" s="236"/>
      <c r="P549" s="236"/>
      <c r="Q549" s="236"/>
      <c r="R549" s="236"/>
      <c r="S549" s="236"/>
    </row>
    <row r="550" ht="13.5" customHeight="1">
      <c r="A550" s="236"/>
      <c r="B550" t="s" s="596">
        <v>517</v>
      </c>
      <c r="C550" t="s" s="675">
        <v>2912</v>
      </c>
      <c r="D550" t="s" s="695">
        <f>D541</f>
        <v>2007</v>
      </c>
      <c r="E550" s="677">
        <v>0</v>
      </c>
      <c r="F550" s="236"/>
      <c r="G550" s="662">
        <f>E550*F550</f>
        <v>0</v>
      </c>
      <c r="H550" s="662">
        <f>IF($S$11="Y",G550*0.15,0)</f>
        <v>0</v>
      </c>
      <c r="I550" s="236"/>
      <c r="J550" s="236"/>
      <c r="K550" s="236"/>
      <c r="L550" s="236"/>
      <c r="M550" s="236"/>
      <c r="N550" s="236"/>
      <c r="O550" s="236"/>
      <c r="P550" s="236"/>
      <c r="Q550" s="236"/>
      <c r="R550" s="236"/>
      <c r="S550" s="236"/>
    </row>
    <row r="551" ht="13.5" customHeight="1">
      <c r="A551" s="236"/>
      <c r="B551" t="s" s="596">
        <v>356</v>
      </c>
      <c r="C551" t="s" s="675">
        <v>2913</v>
      </c>
      <c r="D551" t="s" s="676">
        <f>D533</f>
        <v>1996</v>
      </c>
      <c r="E551" s="677">
        <v>4</v>
      </c>
      <c r="F551" s="236"/>
      <c r="G551" s="662">
        <f>E551*F551</f>
        <v>0</v>
      </c>
      <c r="H551" s="662">
        <f>IF($S$11="Y",G551*0.15,0)</f>
        <v>0</v>
      </c>
      <c r="I551" s="236"/>
      <c r="J551" s="236"/>
      <c r="K551" s="236"/>
      <c r="L551" s="236"/>
      <c r="M551" s="236"/>
      <c r="N551" s="236"/>
      <c r="O551" s="236"/>
      <c r="P551" s="236"/>
      <c r="Q551" s="236"/>
      <c r="R551" s="236"/>
      <c r="S551" s="236"/>
    </row>
    <row r="552" ht="13.5" customHeight="1">
      <c r="A552" s="236"/>
      <c r="B552" t="s" s="596">
        <v>356</v>
      </c>
      <c r="C552" t="s" s="675">
        <v>2913</v>
      </c>
      <c r="D552" t="s" s="91">
        <f>D534</f>
        <v>1998</v>
      </c>
      <c r="E552" s="677">
        <v>0</v>
      </c>
      <c r="F552" s="236"/>
      <c r="G552" s="662">
        <f>E552*F552</f>
        <v>0</v>
      </c>
      <c r="H552" s="662">
        <f>IF($S$11="Y",G552*0.15,0)</f>
        <v>0</v>
      </c>
      <c r="I552" s="236"/>
      <c r="J552" s="236"/>
      <c r="K552" s="236"/>
      <c r="L552" s="236"/>
      <c r="M552" s="236"/>
      <c r="N552" s="236"/>
      <c r="O552" s="236"/>
      <c r="P552" s="236"/>
      <c r="Q552" s="236"/>
      <c r="R552" s="236"/>
      <c r="S552" s="236"/>
    </row>
    <row r="553" ht="13.5" customHeight="1">
      <c r="A553" s="236"/>
      <c r="B553" t="s" s="596">
        <v>356</v>
      </c>
      <c r="C553" t="s" s="675">
        <v>2913</v>
      </c>
      <c r="D553" t="s" s="205">
        <f>D535</f>
        <v>2000</v>
      </c>
      <c r="E553" s="677">
        <v>4</v>
      </c>
      <c r="F553" s="236"/>
      <c r="G553" s="662">
        <f>E553*F553</f>
        <v>0</v>
      </c>
      <c r="H553" s="662">
        <f>IF($S$11="Y",G553*0.15,0)</f>
        <v>0</v>
      </c>
      <c r="I553" s="236"/>
      <c r="J553" s="236"/>
      <c r="K553" s="236"/>
      <c r="L553" s="236"/>
      <c r="M553" s="236"/>
      <c r="N553" s="236"/>
      <c r="O553" s="236"/>
      <c r="P553" s="236"/>
      <c r="Q553" s="236"/>
      <c r="R553" s="236"/>
      <c r="S553" s="236"/>
    </row>
    <row r="554" ht="13.5" customHeight="1">
      <c r="A554" s="236"/>
      <c r="B554" t="s" s="596">
        <v>356</v>
      </c>
      <c r="C554" t="s" s="675">
        <v>2913</v>
      </c>
      <c r="D554" t="s" s="684">
        <f>D536</f>
        <v>2001</v>
      </c>
      <c r="E554" s="677">
        <v>9</v>
      </c>
      <c r="F554" s="236"/>
      <c r="G554" s="662">
        <f>E554*F554</f>
        <v>0</v>
      </c>
      <c r="H554" s="662">
        <f>IF($S$11="Y",G554*0.15,0)</f>
        <v>0</v>
      </c>
      <c r="I554" s="236"/>
      <c r="J554" s="236"/>
      <c r="K554" s="236"/>
      <c r="L554" s="236"/>
      <c r="M554" s="236"/>
      <c r="N554" s="236"/>
      <c r="O554" s="236"/>
      <c r="P554" s="236"/>
      <c r="Q554" s="236"/>
      <c r="R554" s="236"/>
      <c r="S554" s="236"/>
    </row>
    <row r="555" ht="13.5" customHeight="1">
      <c r="A555" s="236"/>
      <c r="B555" t="s" s="596">
        <v>356</v>
      </c>
      <c r="C555" t="s" s="675">
        <v>2913</v>
      </c>
      <c r="D555" t="s" s="686">
        <f>D537</f>
        <v>2003</v>
      </c>
      <c r="E555" s="677">
        <v>5</v>
      </c>
      <c r="F555" s="236"/>
      <c r="G555" s="662">
        <f>E555*F555</f>
        <v>0</v>
      </c>
      <c r="H555" s="662">
        <f>IF($S$11="Y",G555*0.15,0)</f>
        <v>0</v>
      </c>
      <c r="I555" s="236"/>
      <c r="J555" s="236"/>
      <c r="K555" s="236"/>
      <c r="L555" s="236"/>
      <c r="M555" s="236"/>
      <c r="N555" s="236"/>
      <c r="O555" s="236"/>
      <c r="P555" s="236"/>
      <c r="Q555" s="236"/>
      <c r="R555" s="236"/>
      <c r="S555" s="236"/>
    </row>
    <row r="556" ht="13.5" customHeight="1">
      <c r="A556" s="236"/>
      <c r="B556" t="s" s="596">
        <v>356</v>
      </c>
      <c r="C556" t="s" s="675">
        <v>2913</v>
      </c>
      <c r="D556" t="s" s="690">
        <f>D538</f>
        <v>2004</v>
      </c>
      <c r="E556" s="677">
        <v>5</v>
      </c>
      <c r="F556" s="236"/>
      <c r="G556" s="662">
        <f>E556*F556</f>
        <v>0</v>
      </c>
      <c r="H556" s="662">
        <f>IF($S$11="Y",G556*0.15,0)</f>
        <v>0</v>
      </c>
      <c r="I556" s="236"/>
      <c r="J556" s="236"/>
      <c r="K556" s="236"/>
      <c r="L556" s="236"/>
      <c r="M556" s="236"/>
      <c r="N556" s="236"/>
      <c r="O556" s="236"/>
      <c r="P556" s="236"/>
      <c r="Q556" s="236"/>
      <c r="R556" s="236"/>
      <c r="S556" s="236"/>
    </row>
    <row r="557" ht="13.5" customHeight="1">
      <c r="A557" s="236"/>
      <c r="B557" t="s" s="596">
        <v>356</v>
      </c>
      <c r="C557" t="s" s="675">
        <v>2913</v>
      </c>
      <c r="D557" t="s" s="692">
        <f>D539</f>
        <v>2005</v>
      </c>
      <c r="E557" s="677">
        <v>4</v>
      </c>
      <c r="F557" s="236"/>
      <c r="G557" s="662">
        <f>E557*F557</f>
        <v>0</v>
      </c>
      <c r="H557" s="662">
        <f>IF($S$11="Y",G557*0.15,0)</f>
        <v>0</v>
      </c>
      <c r="I557" s="236"/>
      <c r="J557" s="236"/>
      <c r="K557" s="236"/>
      <c r="L557" s="236"/>
      <c r="M557" s="236"/>
      <c r="N557" s="236"/>
      <c r="O557" s="236"/>
      <c r="P557" s="236"/>
      <c r="Q557" s="236"/>
      <c r="R557" s="236"/>
      <c r="S557" s="236"/>
    </row>
    <row r="558" ht="13.5" customHeight="1">
      <c r="A558" s="236"/>
      <c r="B558" t="s" s="596">
        <v>356</v>
      </c>
      <c r="C558" t="s" s="675">
        <v>2913</v>
      </c>
      <c r="D558" t="s" s="180">
        <f>D540</f>
        <v>2006</v>
      </c>
      <c r="E558" s="677">
        <v>12</v>
      </c>
      <c r="F558" s="236"/>
      <c r="G558" s="662">
        <f>E558*F558</f>
        <v>0</v>
      </c>
      <c r="H558" s="662">
        <f>IF($S$11="Y",G558*0.15,0)</f>
        <v>0</v>
      </c>
      <c r="I558" s="236"/>
      <c r="J558" s="236"/>
      <c r="K558" s="236"/>
      <c r="L558" s="236"/>
      <c r="M558" s="236"/>
      <c r="N558" s="236"/>
      <c r="O558" s="236"/>
      <c r="P558" s="236"/>
      <c r="Q558" s="236"/>
      <c r="R558" s="236"/>
      <c r="S558" s="236"/>
    </row>
    <row r="559" ht="13.5" customHeight="1">
      <c r="A559" s="236"/>
      <c r="B559" t="s" s="596">
        <v>356</v>
      </c>
      <c r="C559" t="s" s="675">
        <v>2913</v>
      </c>
      <c r="D559" t="s" s="695">
        <f>D541</f>
        <v>2007</v>
      </c>
      <c r="E559" s="677">
        <v>0</v>
      </c>
      <c r="F559" s="236"/>
      <c r="G559" s="662">
        <f>E559*F559</f>
        <v>0</v>
      </c>
      <c r="H559" s="662">
        <f>IF($S$11="Y",G559*0.15,0)</f>
        <v>0</v>
      </c>
      <c r="I559" s="236"/>
      <c r="J559" s="236"/>
      <c r="K559" s="236"/>
      <c r="L559" s="236"/>
      <c r="M559" s="236"/>
      <c r="N559" s="236"/>
      <c r="O559" s="236"/>
      <c r="P559" s="236"/>
      <c r="Q559" s="236"/>
      <c r="R559" s="236"/>
      <c r="S559" s="236"/>
    </row>
    <row r="560" ht="13.5" customHeight="1">
      <c r="A560" s="236"/>
      <c r="B560" t="s" s="596">
        <v>384</v>
      </c>
      <c r="C560" t="s" s="675">
        <v>2914</v>
      </c>
      <c r="D560" t="s" s="676">
        <f>D551</f>
        <v>1996</v>
      </c>
      <c r="E560" s="677">
        <v>3</v>
      </c>
      <c r="F560" s="236"/>
      <c r="G560" s="662">
        <f>E560*F560</f>
        <v>0</v>
      </c>
      <c r="H560" s="662">
        <f>IF($S$11="Y",G560*0.15,0)</f>
        <v>0</v>
      </c>
      <c r="I560" s="236"/>
      <c r="J560" s="236"/>
      <c r="K560" s="236"/>
      <c r="L560" s="236"/>
      <c r="M560" s="236"/>
      <c r="N560" s="236"/>
      <c r="O560" s="236"/>
      <c r="P560" s="236"/>
      <c r="Q560" s="236"/>
      <c r="R560" s="236"/>
      <c r="S560" s="236"/>
    </row>
    <row r="561" ht="13.5" customHeight="1">
      <c r="A561" s="236"/>
      <c r="B561" t="s" s="596">
        <v>384</v>
      </c>
      <c r="C561" t="s" s="675">
        <v>2914</v>
      </c>
      <c r="D561" t="s" s="91">
        <f>D552</f>
        <v>1998</v>
      </c>
      <c r="E561" s="677">
        <v>0</v>
      </c>
      <c r="F561" s="236"/>
      <c r="G561" s="662">
        <f>E561*F561</f>
        <v>0</v>
      </c>
      <c r="H561" s="662">
        <f>IF($S$11="Y",G561*0.15,0)</f>
        <v>0</v>
      </c>
      <c r="I561" s="236"/>
      <c r="J561" s="236"/>
      <c r="K561" s="236"/>
      <c r="L561" s="236"/>
      <c r="M561" s="236"/>
      <c r="N561" s="236"/>
      <c r="O561" s="236"/>
      <c r="P561" s="236"/>
      <c r="Q561" s="236"/>
      <c r="R561" s="236"/>
      <c r="S561" s="236"/>
    </row>
    <row r="562" ht="13.5" customHeight="1">
      <c r="A562" s="236"/>
      <c r="B562" t="s" s="596">
        <v>384</v>
      </c>
      <c r="C562" t="s" s="675">
        <v>2914</v>
      </c>
      <c r="D562" t="s" s="205">
        <f>D553</f>
        <v>2000</v>
      </c>
      <c r="E562" s="677">
        <v>4</v>
      </c>
      <c r="F562" s="236"/>
      <c r="G562" s="662">
        <f>E562*F562</f>
        <v>0</v>
      </c>
      <c r="H562" s="662">
        <f>IF($S$11="Y",G562*0.15,0)</f>
        <v>0</v>
      </c>
      <c r="I562" s="236"/>
      <c r="J562" s="236"/>
      <c r="K562" s="236"/>
      <c r="L562" s="236"/>
      <c r="M562" s="236"/>
      <c r="N562" s="236"/>
      <c r="O562" s="236"/>
      <c r="P562" s="236"/>
      <c r="Q562" s="236"/>
      <c r="R562" s="236"/>
      <c r="S562" s="236"/>
    </row>
    <row r="563" ht="13.5" customHeight="1">
      <c r="A563" s="236"/>
      <c r="B563" t="s" s="596">
        <v>384</v>
      </c>
      <c r="C563" t="s" s="675">
        <v>2914</v>
      </c>
      <c r="D563" t="s" s="684">
        <f>D554</f>
        <v>2001</v>
      </c>
      <c r="E563" s="677">
        <v>5</v>
      </c>
      <c r="F563" s="236"/>
      <c r="G563" s="662">
        <f>E563*F563</f>
        <v>0</v>
      </c>
      <c r="H563" s="662">
        <f>IF($S$11="Y",G563*0.15,0)</f>
        <v>0</v>
      </c>
      <c r="I563" s="236"/>
      <c r="J563" s="236"/>
      <c r="K563" s="236"/>
      <c r="L563" s="236"/>
      <c r="M563" s="236"/>
      <c r="N563" s="236"/>
      <c r="O563" s="236"/>
      <c r="P563" s="236"/>
      <c r="Q563" s="236"/>
      <c r="R563" s="236"/>
      <c r="S563" s="236"/>
    </row>
    <row r="564" ht="13.5" customHeight="1">
      <c r="A564" s="236"/>
      <c r="B564" t="s" s="596">
        <v>384</v>
      </c>
      <c r="C564" t="s" s="675">
        <v>2914</v>
      </c>
      <c r="D564" t="s" s="686">
        <f>D555</f>
        <v>2003</v>
      </c>
      <c r="E564" s="677">
        <v>6</v>
      </c>
      <c r="F564" s="236"/>
      <c r="G564" s="662">
        <f>E564*F564</f>
        <v>0</v>
      </c>
      <c r="H564" s="662">
        <f>IF($S$11="Y",G564*0.15,0)</f>
        <v>0</v>
      </c>
      <c r="I564" s="236"/>
      <c r="J564" s="236"/>
      <c r="K564" s="236"/>
      <c r="L564" s="236"/>
      <c r="M564" s="236"/>
      <c r="N564" s="236"/>
      <c r="O564" s="236"/>
      <c r="P564" s="236"/>
      <c r="Q564" s="236"/>
      <c r="R564" s="236"/>
      <c r="S564" s="236"/>
    </row>
    <row r="565" ht="13.5" customHeight="1">
      <c r="A565" s="236"/>
      <c r="B565" t="s" s="596">
        <v>384</v>
      </c>
      <c r="C565" t="s" s="675">
        <v>2914</v>
      </c>
      <c r="D565" t="s" s="690">
        <f>D556</f>
        <v>2004</v>
      </c>
      <c r="E565" s="677">
        <v>4</v>
      </c>
      <c r="F565" s="236"/>
      <c r="G565" s="662">
        <f>E565*F565</f>
        <v>0</v>
      </c>
      <c r="H565" s="662">
        <f>IF($S$11="Y",G565*0.15,0)</f>
        <v>0</v>
      </c>
      <c r="I565" s="236"/>
      <c r="J565" s="236"/>
      <c r="K565" s="236"/>
      <c r="L565" s="236"/>
      <c r="M565" s="236"/>
      <c r="N565" s="236"/>
      <c r="O565" s="236"/>
      <c r="P565" s="236"/>
      <c r="Q565" s="236"/>
      <c r="R565" s="236"/>
      <c r="S565" s="236"/>
    </row>
    <row r="566" ht="13.5" customHeight="1">
      <c r="A566" s="236"/>
      <c r="B566" t="s" s="596">
        <v>384</v>
      </c>
      <c r="C566" t="s" s="675">
        <v>2914</v>
      </c>
      <c r="D566" t="s" s="692">
        <f>D557</f>
        <v>2005</v>
      </c>
      <c r="E566" s="677">
        <v>4</v>
      </c>
      <c r="F566" s="236"/>
      <c r="G566" s="662">
        <f>E566*F566</f>
        <v>0</v>
      </c>
      <c r="H566" s="662">
        <f>IF($S$11="Y",G566*0.15,0)</f>
        <v>0</v>
      </c>
      <c r="I566" s="236"/>
      <c r="J566" s="236"/>
      <c r="K566" s="236"/>
      <c r="L566" s="236"/>
      <c r="M566" s="236"/>
      <c r="N566" s="236"/>
      <c r="O566" s="236"/>
      <c r="P566" s="236"/>
      <c r="Q566" s="236"/>
      <c r="R566" s="236"/>
      <c r="S566" s="236"/>
    </row>
    <row r="567" ht="13.5" customHeight="1">
      <c r="A567" s="236"/>
      <c r="B567" t="s" s="596">
        <v>384</v>
      </c>
      <c r="C567" t="s" s="675">
        <v>2914</v>
      </c>
      <c r="D567" t="s" s="180">
        <f>D558</f>
        <v>2006</v>
      </c>
      <c r="E567" s="677">
        <v>11</v>
      </c>
      <c r="F567" s="236"/>
      <c r="G567" s="662">
        <f>E567*F567</f>
        <v>0</v>
      </c>
      <c r="H567" s="662">
        <f>IF($S$11="Y",G567*0.15,0)</f>
        <v>0</v>
      </c>
      <c r="I567" s="236"/>
      <c r="J567" s="236"/>
      <c r="K567" s="236"/>
      <c r="L567" s="236"/>
      <c r="M567" s="236"/>
      <c r="N567" s="236"/>
      <c r="O567" s="236"/>
      <c r="P567" s="236"/>
      <c r="Q567" s="236"/>
      <c r="R567" s="236"/>
      <c r="S567" s="236"/>
    </row>
    <row r="568" ht="13.5" customHeight="1">
      <c r="A568" s="236"/>
      <c r="B568" t="s" s="596">
        <v>384</v>
      </c>
      <c r="C568" t="s" s="675">
        <v>2914</v>
      </c>
      <c r="D568" t="s" s="695">
        <f>D559</f>
        <v>2007</v>
      </c>
      <c r="E568" s="677">
        <v>0</v>
      </c>
      <c r="F568" s="236"/>
      <c r="G568" s="662">
        <f>E568*F568</f>
        <v>0</v>
      </c>
      <c r="H568" s="662">
        <f>IF($S$11="Y",G568*0.15,0)</f>
        <v>0</v>
      </c>
      <c r="I568" s="236"/>
      <c r="J568" s="236"/>
      <c r="K568" s="236"/>
      <c r="L568" s="236"/>
      <c r="M568" s="236"/>
      <c r="N568" s="236"/>
      <c r="O568" s="236"/>
      <c r="P568" s="236"/>
      <c r="Q568" s="236"/>
      <c r="R568" s="236"/>
      <c r="S568" s="236"/>
    </row>
    <row r="569" ht="13.5" customHeight="1">
      <c r="A569" s="236"/>
      <c r="B569" t="s" s="596">
        <v>623</v>
      </c>
      <c r="C569" t="s" s="675">
        <v>2915</v>
      </c>
      <c r="D569" t="s" s="676">
        <f>D560</f>
        <v>1996</v>
      </c>
      <c r="E569" s="677">
        <v>9</v>
      </c>
      <c r="F569" s="236"/>
      <c r="G569" s="662">
        <f>E569*F569</f>
        <v>0</v>
      </c>
      <c r="H569" s="662">
        <f>IF($S$11="Y",G569*0.15,0)</f>
        <v>0</v>
      </c>
      <c r="I569" s="236"/>
      <c r="J569" s="236"/>
      <c r="K569" s="236"/>
      <c r="L569" s="236"/>
      <c r="M569" s="236"/>
      <c r="N569" s="236"/>
      <c r="O569" s="236"/>
      <c r="P569" s="236"/>
      <c r="Q569" s="236"/>
      <c r="R569" s="236"/>
      <c r="S569" s="236"/>
    </row>
    <row r="570" ht="13.5" customHeight="1">
      <c r="A570" s="236"/>
      <c r="B570" t="s" s="596">
        <v>623</v>
      </c>
      <c r="C570" t="s" s="675">
        <v>2915</v>
      </c>
      <c r="D570" t="s" s="91">
        <f>D561</f>
        <v>1998</v>
      </c>
      <c r="E570" s="677">
        <v>0</v>
      </c>
      <c r="F570" s="236"/>
      <c r="G570" s="662">
        <f>E570*F570</f>
        <v>0</v>
      </c>
      <c r="H570" s="662">
        <f>IF($S$11="Y",G570*0.15,0)</f>
        <v>0</v>
      </c>
      <c r="I570" s="236"/>
      <c r="J570" s="236"/>
      <c r="K570" s="236"/>
      <c r="L570" s="236"/>
      <c r="M570" s="236"/>
      <c r="N570" s="236"/>
      <c r="O570" s="236"/>
      <c r="P570" s="236"/>
      <c r="Q570" s="236"/>
      <c r="R570" s="236"/>
      <c r="S570" s="236"/>
    </row>
    <row r="571" ht="13.5" customHeight="1">
      <c r="A571" s="236"/>
      <c r="B571" t="s" s="596">
        <v>623</v>
      </c>
      <c r="C571" t="s" s="675">
        <v>2915</v>
      </c>
      <c r="D571" t="s" s="205">
        <f>D562</f>
        <v>2000</v>
      </c>
      <c r="E571" s="677">
        <v>3</v>
      </c>
      <c r="F571" s="236"/>
      <c r="G571" s="662">
        <f>E571*F571</f>
        <v>0</v>
      </c>
      <c r="H571" s="662">
        <f>IF($S$11="Y",G571*0.15,0)</f>
        <v>0</v>
      </c>
      <c r="I571" s="236"/>
      <c r="J571" s="236"/>
      <c r="K571" s="236"/>
      <c r="L571" s="236"/>
      <c r="M571" s="236"/>
      <c r="N571" s="236"/>
      <c r="O571" s="236"/>
      <c r="P571" s="236"/>
      <c r="Q571" s="236"/>
      <c r="R571" s="236"/>
      <c r="S571" s="236"/>
    </row>
    <row r="572" ht="13.5" customHeight="1">
      <c r="A572" s="236"/>
      <c r="B572" t="s" s="596">
        <v>623</v>
      </c>
      <c r="C572" t="s" s="675">
        <v>2915</v>
      </c>
      <c r="D572" t="s" s="684">
        <f>D563</f>
        <v>2001</v>
      </c>
      <c r="E572" s="677">
        <v>10</v>
      </c>
      <c r="F572" s="236"/>
      <c r="G572" s="662">
        <f>E572*F572</f>
        <v>0</v>
      </c>
      <c r="H572" s="662">
        <f>IF($S$11="Y",G572*0.15,0)</f>
        <v>0</v>
      </c>
      <c r="I572" s="236"/>
      <c r="J572" s="236"/>
      <c r="K572" s="236"/>
      <c r="L572" s="236"/>
      <c r="M572" s="236"/>
      <c r="N572" s="236"/>
      <c r="O572" s="236"/>
      <c r="P572" s="236"/>
      <c r="Q572" s="236"/>
      <c r="R572" s="236"/>
      <c r="S572" s="236"/>
    </row>
    <row r="573" ht="13.5" customHeight="1">
      <c r="A573" s="236"/>
      <c r="B573" t="s" s="596">
        <v>623</v>
      </c>
      <c r="C573" t="s" s="675">
        <v>2915</v>
      </c>
      <c r="D573" t="s" s="686">
        <f>D564</f>
        <v>2003</v>
      </c>
      <c r="E573" s="677">
        <v>9</v>
      </c>
      <c r="F573" s="236"/>
      <c r="G573" s="662">
        <f>E573*F573</f>
        <v>0</v>
      </c>
      <c r="H573" s="662">
        <f>IF($S$11="Y",G573*0.15,0)</f>
        <v>0</v>
      </c>
      <c r="I573" s="236"/>
      <c r="J573" s="236"/>
      <c r="K573" s="236"/>
      <c r="L573" s="236"/>
      <c r="M573" s="236"/>
      <c r="N573" s="236"/>
      <c r="O573" s="236"/>
      <c r="P573" s="236"/>
      <c r="Q573" s="236"/>
      <c r="R573" s="236"/>
      <c r="S573" s="236"/>
    </row>
    <row r="574" ht="13.5" customHeight="1">
      <c r="A574" s="236"/>
      <c r="B574" t="s" s="596">
        <v>623</v>
      </c>
      <c r="C574" t="s" s="675">
        <v>2915</v>
      </c>
      <c r="D574" t="s" s="690">
        <f>D565</f>
        <v>2004</v>
      </c>
      <c r="E574" s="677">
        <v>6</v>
      </c>
      <c r="F574" s="236"/>
      <c r="G574" s="662">
        <f>E574*F574</f>
        <v>0</v>
      </c>
      <c r="H574" s="662">
        <f>IF($S$11="Y",G574*0.15,0)</f>
        <v>0</v>
      </c>
      <c r="I574" s="236"/>
      <c r="J574" s="236"/>
      <c r="K574" s="236"/>
      <c r="L574" s="236"/>
      <c r="M574" s="236"/>
      <c r="N574" s="236"/>
      <c r="O574" s="236"/>
      <c r="P574" s="236"/>
      <c r="Q574" s="236"/>
      <c r="R574" s="236"/>
      <c r="S574" s="236"/>
    </row>
    <row r="575" ht="13.5" customHeight="1">
      <c r="A575" s="236"/>
      <c r="B575" t="s" s="596">
        <v>623</v>
      </c>
      <c r="C575" t="s" s="675">
        <v>2915</v>
      </c>
      <c r="D575" t="s" s="692">
        <f>D566</f>
        <v>2005</v>
      </c>
      <c r="E575" s="677">
        <v>5</v>
      </c>
      <c r="F575" s="236"/>
      <c r="G575" s="662">
        <f>E575*F575</f>
        <v>0</v>
      </c>
      <c r="H575" s="662">
        <f>IF($S$11="Y",G575*0.15,0)</f>
        <v>0</v>
      </c>
      <c r="I575" s="236"/>
      <c r="J575" s="236"/>
      <c r="K575" s="236"/>
      <c r="L575" s="236"/>
      <c r="M575" s="236"/>
      <c r="N575" s="236"/>
      <c r="O575" s="236"/>
      <c r="P575" s="236"/>
      <c r="Q575" s="236"/>
      <c r="R575" s="236"/>
      <c r="S575" s="236"/>
    </row>
    <row r="576" ht="13.5" customHeight="1">
      <c r="A576" s="236"/>
      <c r="B576" t="s" s="596">
        <v>623</v>
      </c>
      <c r="C576" t="s" s="675">
        <v>2915</v>
      </c>
      <c r="D576" t="s" s="180">
        <f>D567</f>
        <v>2006</v>
      </c>
      <c r="E576" s="677">
        <v>8</v>
      </c>
      <c r="F576" s="236"/>
      <c r="G576" s="662">
        <f>E576*F576</f>
        <v>0</v>
      </c>
      <c r="H576" s="662">
        <f>IF($S$11="Y",G576*0.15,0)</f>
        <v>0</v>
      </c>
      <c r="I576" s="236"/>
      <c r="J576" s="236"/>
      <c r="K576" s="236"/>
      <c r="L576" s="236"/>
      <c r="M576" s="236"/>
      <c r="N576" s="236"/>
      <c r="O576" s="236"/>
      <c r="P576" s="236"/>
      <c r="Q576" s="236"/>
      <c r="R576" s="236"/>
      <c r="S576" s="236"/>
    </row>
    <row r="577" ht="13.5" customHeight="1">
      <c r="A577" s="236"/>
      <c r="B577" t="s" s="596">
        <v>623</v>
      </c>
      <c r="C577" t="s" s="675">
        <v>2915</v>
      </c>
      <c r="D577" t="s" s="695">
        <f>D568</f>
        <v>2007</v>
      </c>
      <c r="E577" s="677">
        <v>0</v>
      </c>
      <c r="F577" s="236"/>
      <c r="G577" s="662">
        <f>E577*F577</f>
        <v>0</v>
      </c>
      <c r="H577" s="662">
        <f>IF($S$11="Y",G577*0.15,0)</f>
        <v>0</v>
      </c>
      <c r="I577" s="236"/>
      <c r="J577" s="236"/>
      <c r="K577" s="236"/>
      <c r="L577" s="236"/>
      <c r="M577" s="236"/>
      <c r="N577" s="236"/>
      <c r="O577" s="236"/>
      <c r="P577" s="236"/>
      <c r="Q577" s="236"/>
      <c r="R577" s="236"/>
      <c r="S577" s="236"/>
    </row>
    <row r="578" ht="13.5" customHeight="1">
      <c r="A578" s="236"/>
      <c r="B578" t="s" s="596">
        <v>523</v>
      </c>
      <c r="C578" t="s" s="675">
        <v>2916</v>
      </c>
      <c r="D578" t="s" s="676">
        <f>D569</f>
        <v>1996</v>
      </c>
      <c r="E578" s="677">
        <v>5</v>
      </c>
      <c r="F578" s="236"/>
      <c r="G578" s="662">
        <f>E578*F578</f>
        <v>0</v>
      </c>
      <c r="H578" s="662">
        <f>IF($S$11="Y",G578*0.15,0)</f>
        <v>0</v>
      </c>
      <c r="I578" s="236"/>
      <c r="J578" s="236"/>
      <c r="K578" s="236"/>
      <c r="L578" s="236"/>
      <c r="M578" s="236"/>
      <c r="N578" s="236"/>
      <c r="O578" s="236"/>
      <c r="P578" s="236"/>
      <c r="Q578" s="236"/>
      <c r="R578" s="236"/>
      <c r="S578" s="236"/>
    </row>
    <row r="579" ht="13.5" customHeight="1">
      <c r="A579" s="236"/>
      <c r="B579" t="s" s="596">
        <v>523</v>
      </c>
      <c r="C579" t="s" s="675">
        <v>2916</v>
      </c>
      <c r="D579" t="s" s="91">
        <f>D570</f>
        <v>1998</v>
      </c>
      <c r="E579" s="677">
        <v>0</v>
      </c>
      <c r="F579" s="236"/>
      <c r="G579" s="662">
        <f>E579*F579</f>
        <v>0</v>
      </c>
      <c r="H579" s="662">
        <f>IF($S$11="Y",G579*0.15,0)</f>
        <v>0</v>
      </c>
      <c r="I579" s="236"/>
      <c r="J579" s="236"/>
      <c r="K579" s="236"/>
      <c r="L579" s="236"/>
      <c r="M579" s="236"/>
      <c r="N579" s="236"/>
      <c r="O579" s="236"/>
      <c r="P579" s="236"/>
      <c r="Q579" s="236"/>
      <c r="R579" s="236"/>
      <c r="S579" s="236"/>
    </row>
    <row r="580" ht="13.5" customHeight="1">
      <c r="A580" s="236"/>
      <c r="B580" t="s" s="596">
        <v>523</v>
      </c>
      <c r="C580" t="s" s="675">
        <v>2916</v>
      </c>
      <c r="D580" t="s" s="205">
        <f>D571</f>
        <v>2000</v>
      </c>
      <c r="E580" s="677">
        <v>7</v>
      </c>
      <c r="F580" s="236"/>
      <c r="G580" s="662">
        <f>E580*F580</f>
        <v>0</v>
      </c>
      <c r="H580" s="662">
        <f>IF($S$11="Y",G580*0.15,0)</f>
        <v>0</v>
      </c>
      <c r="I580" s="236"/>
      <c r="J580" s="236"/>
      <c r="K580" s="236"/>
      <c r="L580" s="236"/>
      <c r="M580" s="236"/>
      <c r="N580" s="236"/>
      <c r="O580" s="236"/>
      <c r="P580" s="236"/>
      <c r="Q580" s="236"/>
      <c r="R580" s="236"/>
      <c r="S580" s="236"/>
    </row>
    <row r="581" ht="13.5" customHeight="1">
      <c r="A581" s="236"/>
      <c r="B581" t="s" s="596">
        <v>523</v>
      </c>
      <c r="C581" t="s" s="675">
        <v>2916</v>
      </c>
      <c r="D581" t="s" s="684">
        <f>D572</f>
        <v>2001</v>
      </c>
      <c r="E581" s="677">
        <v>5</v>
      </c>
      <c r="F581" s="236"/>
      <c r="G581" s="662">
        <f>E581*F581</f>
        <v>0</v>
      </c>
      <c r="H581" s="662">
        <f>IF($S$11="Y",G581*0.15,0)</f>
        <v>0</v>
      </c>
      <c r="I581" s="236"/>
      <c r="J581" s="236"/>
      <c r="K581" s="236"/>
      <c r="L581" s="236"/>
      <c r="M581" s="236"/>
      <c r="N581" s="236"/>
      <c r="O581" s="236"/>
      <c r="P581" s="236"/>
      <c r="Q581" s="236"/>
      <c r="R581" s="236"/>
      <c r="S581" s="236"/>
    </row>
    <row r="582" ht="13.5" customHeight="1">
      <c r="A582" s="236"/>
      <c r="B582" t="s" s="596">
        <v>523</v>
      </c>
      <c r="C582" t="s" s="675">
        <v>2916</v>
      </c>
      <c r="D582" t="s" s="686">
        <f>D573</f>
        <v>2003</v>
      </c>
      <c r="E582" s="677">
        <v>1</v>
      </c>
      <c r="F582" s="236"/>
      <c r="G582" s="662">
        <f>E582*F582</f>
        <v>0</v>
      </c>
      <c r="H582" s="662">
        <f>IF($S$11="Y",G582*0.15,0)</f>
        <v>0</v>
      </c>
      <c r="I582" s="236"/>
      <c r="J582" s="236"/>
      <c r="K582" s="236"/>
      <c r="L582" s="236"/>
      <c r="M582" s="236"/>
      <c r="N582" s="236"/>
      <c r="O582" s="236"/>
      <c r="P582" s="236"/>
      <c r="Q582" s="236"/>
      <c r="R582" s="236"/>
      <c r="S582" s="236"/>
    </row>
    <row r="583" ht="13.5" customHeight="1">
      <c r="A583" s="236"/>
      <c r="B583" t="s" s="596">
        <v>523</v>
      </c>
      <c r="C583" t="s" s="675">
        <v>2916</v>
      </c>
      <c r="D583" t="s" s="690">
        <f>D574</f>
        <v>2004</v>
      </c>
      <c r="E583" s="677">
        <v>5</v>
      </c>
      <c r="F583" s="236"/>
      <c r="G583" s="662">
        <f>E583*F583</f>
        <v>0</v>
      </c>
      <c r="H583" s="662">
        <f>IF($S$11="Y",G583*0.15,0)</f>
        <v>0</v>
      </c>
      <c r="I583" s="236"/>
      <c r="J583" s="236"/>
      <c r="K583" s="236"/>
      <c r="L583" s="236"/>
      <c r="M583" s="236"/>
      <c r="N583" s="236"/>
      <c r="O583" s="236"/>
      <c r="P583" s="236"/>
      <c r="Q583" s="236"/>
      <c r="R583" s="236"/>
      <c r="S583" s="236"/>
    </row>
    <row r="584" ht="13.5" customHeight="1">
      <c r="A584" s="236"/>
      <c r="B584" t="s" s="596">
        <v>523</v>
      </c>
      <c r="C584" t="s" s="675">
        <v>2916</v>
      </c>
      <c r="D584" t="s" s="692">
        <f>D575</f>
        <v>2005</v>
      </c>
      <c r="E584" s="677">
        <v>4</v>
      </c>
      <c r="F584" s="236"/>
      <c r="G584" s="662">
        <f>E584*F584</f>
        <v>0</v>
      </c>
      <c r="H584" s="662">
        <f>IF($S$11="Y",G584*0.15,0)</f>
        <v>0</v>
      </c>
      <c r="I584" s="236"/>
      <c r="J584" s="236"/>
      <c r="K584" s="236"/>
      <c r="L584" s="236"/>
      <c r="M584" s="236"/>
      <c r="N584" s="236"/>
      <c r="O584" s="236"/>
      <c r="P584" s="236"/>
      <c r="Q584" s="236"/>
      <c r="R584" s="236"/>
      <c r="S584" s="236"/>
    </row>
    <row r="585" ht="13.5" customHeight="1">
      <c r="A585" s="236"/>
      <c r="B585" t="s" s="596">
        <v>523</v>
      </c>
      <c r="C585" t="s" s="675">
        <v>2916</v>
      </c>
      <c r="D585" t="s" s="180">
        <f>D576</f>
        <v>2006</v>
      </c>
      <c r="E585" s="677">
        <v>7</v>
      </c>
      <c r="F585" s="236"/>
      <c r="G585" s="662">
        <f>E585*F585</f>
        <v>0</v>
      </c>
      <c r="H585" s="662">
        <f>IF($S$11="Y",G585*0.15,0)</f>
        <v>0</v>
      </c>
      <c r="I585" s="236"/>
      <c r="J585" s="236"/>
      <c r="K585" s="236"/>
      <c r="L585" s="236"/>
      <c r="M585" s="236"/>
      <c r="N585" s="236"/>
      <c r="O585" s="236"/>
      <c r="P585" s="236"/>
      <c r="Q585" s="236"/>
      <c r="R585" s="236"/>
      <c r="S585" s="236"/>
    </row>
    <row r="586" ht="13.5" customHeight="1">
      <c r="A586" s="236"/>
      <c r="B586" t="s" s="596">
        <v>523</v>
      </c>
      <c r="C586" t="s" s="675">
        <v>2916</v>
      </c>
      <c r="D586" t="s" s="695">
        <f>D577</f>
        <v>2007</v>
      </c>
      <c r="E586" s="677">
        <v>0</v>
      </c>
      <c r="F586" s="236"/>
      <c r="G586" s="662">
        <f>E586*F586</f>
        <v>0</v>
      </c>
      <c r="H586" s="662">
        <f>IF($S$11="Y",G586*0.15,0)</f>
        <v>0</v>
      </c>
      <c r="I586" s="236"/>
      <c r="J586" s="236"/>
      <c r="K586" s="236"/>
      <c r="L586" s="236"/>
      <c r="M586" s="236"/>
      <c r="N586" s="236"/>
      <c r="O586" s="236"/>
      <c r="P586" s="236"/>
      <c r="Q586" s="236"/>
      <c r="R586" s="236"/>
      <c r="S586" s="236"/>
    </row>
    <row r="587" ht="13.5" customHeight="1">
      <c r="A587" s="236"/>
      <c r="B587" t="s" s="596">
        <v>593</v>
      </c>
      <c r="C587" t="s" s="675">
        <v>2917</v>
      </c>
      <c r="D587" t="s" s="676">
        <f>D578</f>
        <v>1996</v>
      </c>
      <c r="E587" s="677">
        <v>10</v>
      </c>
      <c r="F587" s="236"/>
      <c r="G587" s="662">
        <f>E587*F587</f>
        <v>0</v>
      </c>
      <c r="H587" s="662">
        <f>IF($S$11="Y",G587*0.15,0)</f>
        <v>0</v>
      </c>
      <c r="I587" s="236"/>
      <c r="J587" s="236"/>
      <c r="K587" s="236"/>
      <c r="L587" s="236"/>
      <c r="M587" s="236"/>
      <c r="N587" s="236"/>
      <c r="O587" s="236"/>
      <c r="P587" s="236"/>
      <c r="Q587" s="236"/>
      <c r="R587" s="236"/>
      <c r="S587" s="236"/>
    </row>
    <row r="588" ht="13.5" customHeight="1">
      <c r="A588" s="236"/>
      <c r="B588" t="s" s="596">
        <v>593</v>
      </c>
      <c r="C588" t="s" s="675">
        <v>2917</v>
      </c>
      <c r="D588" t="s" s="91">
        <f>D579</f>
        <v>1998</v>
      </c>
      <c r="E588" s="677">
        <v>0</v>
      </c>
      <c r="F588" s="236"/>
      <c r="G588" s="662">
        <f>E588*F588</f>
        <v>0</v>
      </c>
      <c r="H588" s="662">
        <f>IF($S$11="Y",G588*0.15,0)</f>
        <v>0</v>
      </c>
      <c r="I588" s="236"/>
      <c r="J588" s="236"/>
      <c r="K588" s="236"/>
      <c r="L588" s="236"/>
      <c r="M588" s="236"/>
      <c r="N588" s="236"/>
      <c r="O588" s="236"/>
      <c r="P588" s="236"/>
      <c r="Q588" s="236"/>
      <c r="R588" s="236"/>
      <c r="S588" s="236"/>
    </row>
    <row r="589" ht="13.5" customHeight="1">
      <c r="A589" s="236"/>
      <c r="B589" t="s" s="596">
        <v>593</v>
      </c>
      <c r="C589" t="s" s="675">
        <v>2917</v>
      </c>
      <c r="D589" t="s" s="205">
        <f>D580</f>
        <v>2000</v>
      </c>
      <c r="E589" s="677">
        <v>9</v>
      </c>
      <c r="F589" s="236"/>
      <c r="G589" s="662">
        <f>E589*F589</f>
        <v>0</v>
      </c>
      <c r="H589" s="662">
        <f>IF($S$11="Y",G589*0.15,0)</f>
        <v>0</v>
      </c>
      <c r="I589" s="236"/>
      <c r="J589" s="236"/>
      <c r="K589" s="236"/>
      <c r="L589" s="236"/>
      <c r="M589" s="236"/>
      <c r="N589" s="236"/>
      <c r="O589" s="236"/>
      <c r="P589" s="236"/>
      <c r="Q589" s="236"/>
      <c r="R589" s="236"/>
      <c r="S589" s="236"/>
    </row>
    <row r="590" ht="13.5" customHeight="1">
      <c r="A590" s="236"/>
      <c r="B590" t="s" s="596">
        <v>593</v>
      </c>
      <c r="C590" t="s" s="675">
        <v>2917</v>
      </c>
      <c r="D590" t="s" s="684">
        <f>D581</f>
        <v>2001</v>
      </c>
      <c r="E590" s="677">
        <v>9</v>
      </c>
      <c r="F590" s="236"/>
      <c r="G590" s="662">
        <f>E590*F590</f>
        <v>0</v>
      </c>
      <c r="H590" s="662">
        <f>IF($S$11="Y",G590*0.15,0)</f>
        <v>0</v>
      </c>
      <c r="I590" s="236"/>
      <c r="J590" s="236"/>
      <c r="K590" s="236"/>
      <c r="L590" s="236"/>
      <c r="M590" s="236"/>
      <c r="N590" s="236"/>
      <c r="O590" s="236"/>
      <c r="P590" s="236"/>
      <c r="Q590" s="236"/>
      <c r="R590" s="236"/>
      <c r="S590" s="236"/>
    </row>
    <row r="591" ht="13.5" customHeight="1">
      <c r="A591" s="236"/>
      <c r="B591" t="s" s="596">
        <v>593</v>
      </c>
      <c r="C591" t="s" s="675">
        <v>2917</v>
      </c>
      <c r="D591" t="s" s="686">
        <f>D582</f>
        <v>2003</v>
      </c>
      <c r="E591" s="677">
        <v>4</v>
      </c>
      <c r="F591" s="236"/>
      <c r="G591" s="662">
        <f>E591*F591</f>
        <v>0</v>
      </c>
      <c r="H591" s="662">
        <f>IF($S$11="Y",G591*0.15,0)</f>
        <v>0</v>
      </c>
      <c r="I591" s="236"/>
      <c r="J591" s="236"/>
      <c r="K591" s="236"/>
      <c r="L591" s="236"/>
      <c r="M591" s="236"/>
      <c r="N591" s="236"/>
      <c r="O591" s="236"/>
      <c r="P591" s="236"/>
      <c r="Q591" s="236"/>
      <c r="R591" s="236"/>
      <c r="S591" s="236"/>
    </row>
    <row r="592" ht="13.5" customHeight="1">
      <c r="A592" s="236"/>
      <c r="B592" t="s" s="596">
        <v>593</v>
      </c>
      <c r="C592" t="s" s="675">
        <v>2917</v>
      </c>
      <c r="D592" t="s" s="690">
        <f>D583</f>
        <v>2004</v>
      </c>
      <c r="E592" s="677">
        <v>7</v>
      </c>
      <c r="F592" s="236"/>
      <c r="G592" s="662">
        <f>E592*F592</f>
        <v>0</v>
      </c>
      <c r="H592" s="662">
        <f>IF($S$11="Y",G592*0.15,0)</f>
        <v>0</v>
      </c>
      <c r="I592" s="236"/>
      <c r="J592" s="236"/>
      <c r="K592" s="236"/>
      <c r="L592" s="236"/>
      <c r="M592" s="236"/>
      <c r="N592" s="236"/>
      <c r="O592" s="236"/>
      <c r="P592" s="236"/>
      <c r="Q592" s="236"/>
      <c r="R592" s="236"/>
      <c r="S592" s="236"/>
    </row>
    <row r="593" ht="13.5" customHeight="1">
      <c r="A593" s="236"/>
      <c r="B593" t="s" s="596">
        <v>593</v>
      </c>
      <c r="C593" t="s" s="675">
        <v>2917</v>
      </c>
      <c r="D593" t="s" s="692">
        <f>D584</f>
        <v>2005</v>
      </c>
      <c r="E593" s="677">
        <v>5</v>
      </c>
      <c r="F593" s="236"/>
      <c r="G593" s="662">
        <f>E593*F593</f>
        <v>0</v>
      </c>
      <c r="H593" s="662">
        <f>IF($S$11="Y",G593*0.15,0)</f>
        <v>0</v>
      </c>
      <c r="I593" s="236"/>
      <c r="J593" s="236"/>
      <c r="K593" s="236"/>
      <c r="L593" s="236"/>
      <c r="M593" s="236"/>
      <c r="N593" s="236"/>
      <c r="O593" s="236"/>
      <c r="P593" s="236"/>
      <c r="Q593" s="236"/>
      <c r="R593" s="236"/>
      <c r="S593" s="236"/>
    </row>
    <row r="594" ht="13.5" customHeight="1">
      <c r="A594" s="236"/>
      <c r="B594" t="s" s="596">
        <v>593</v>
      </c>
      <c r="C594" t="s" s="675">
        <v>2917</v>
      </c>
      <c r="D594" t="s" s="180">
        <f>D585</f>
        <v>2006</v>
      </c>
      <c r="E594" s="677">
        <v>11</v>
      </c>
      <c r="F594" s="236"/>
      <c r="G594" s="662">
        <f>E594*F594</f>
        <v>0</v>
      </c>
      <c r="H594" s="662">
        <f>IF($S$11="Y",G594*0.15,0)</f>
        <v>0</v>
      </c>
      <c r="I594" s="236"/>
      <c r="J594" s="236"/>
      <c r="K594" s="236"/>
      <c r="L594" s="236"/>
      <c r="M594" s="236"/>
      <c r="N594" s="236"/>
      <c r="O594" s="236"/>
      <c r="P594" s="236"/>
      <c r="Q594" s="236"/>
      <c r="R594" s="236"/>
      <c r="S594" s="236"/>
    </row>
    <row r="595" ht="13.5" customHeight="1">
      <c r="A595" s="236"/>
      <c r="B595" t="s" s="596">
        <v>593</v>
      </c>
      <c r="C595" t="s" s="675">
        <v>2917</v>
      </c>
      <c r="D595" t="s" s="695">
        <f>D586</f>
        <v>2007</v>
      </c>
      <c r="E595" s="677">
        <v>0</v>
      </c>
      <c r="F595" s="236"/>
      <c r="G595" s="662">
        <f>E595*F595</f>
        <v>0</v>
      </c>
      <c r="H595" s="662">
        <f>IF($S$11="Y",G595*0.15,0)</f>
        <v>0</v>
      </c>
      <c r="I595" s="236"/>
      <c r="J595" s="236"/>
      <c r="K595" s="236"/>
      <c r="L595" s="236"/>
      <c r="M595" s="236"/>
      <c r="N595" s="236"/>
      <c r="O595" s="236"/>
      <c r="P595" s="236"/>
      <c r="Q595" s="236"/>
      <c r="R595" s="236"/>
      <c r="S595" s="236"/>
    </row>
    <row r="596" ht="13.5" customHeight="1">
      <c r="A596" s="236"/>
      <c r="B596" t="s" s="596">
        <v>537</v>
      </c>
      <c r="C596" t="s" s="675">
        <v>2918</v>
      </c>
      <c r="D596" t="s" s="676">
        <f>D560</f>
        <v>1996</v>
      </c>
      <c r="E596" s="677">
        <v>0</v>
      </c>
      <c r="F596" s="236"/>
      <c r="G596" s="662">
        <f>E596*F596</f>
        <v>0</v>
      </c>
      <c r="H596" s="662">
        <f>IF($S$11="Y",G596*0.15,0)</f>
        <v>0</v>
      </c>
      <c r="I596" s="236"/>
      <c r="J596" s="236"/>
      <c r="K596" s="236"/>
      <c r="L596" s="236"/>
      <c r="M596" s="236"/>
      <c r="N596" s="236"/>
      <c r="O596" s="236"/>
      <c r="P596" s="236"/>
      <c r="Q596" s="236"/>
      <c r="R596" s="236"/>
      <c r="S596" s="236"/>
    </row>
    <row r="597" ht="13.5" customHeight="1">
      <c r="A597" s="236"/>
      <c r="B597" t="s" s="596">
        <v>537</v>
      </c>
      <c r="C597" t="s" s="675">
        <v>2918</v>
      </c>
      <c r="D597" t="s" s="91">
        <f>D561</f>
        <v>1998</v>
      </c>
      <c r="E597" s="677">
        <v>0</v>
      </c>
      <c r="F597" s="236"/>
      <c r="G597" s="662">
        <f>E597*F597</f>
        <v>0</v>
      </c>
      <c r="H597" s="662">
        <f>IF($S$11="Y",G597*0.15,0)</f>
        <v>0</v>
      </c>
      <c r="I597" s="236"/>
      <c r="J597" s="236"/>
      <c r="K597" s="236"/>
      <c r="L597" s="236"/>
      <c r="M597" s="236"/>
      <c r="N597" s="236"/>
      <c r="O597" s="236"/>
      <c r="P597" s="236"/>
      <c r="Q597" s="236"/>
      <c r="R597" s="236"/>
      <c r="S597" s="236"/>
    </row>
    <row r="598" ht="13.5" customHeight="1">
      <c r="A598" s="236"/>
      <c r="B598" t="s" s="596">
        <v>537</v>
      </c>
      <c r="C598" t="s" s="675">
        <v>2918</v>
      </c>
      <c r="D598" t="s" s="205">
        <f>D562</f>
        <v>2000</v>
      </c>
      <c r="E598" s="677">
        <v>0</v>
      </c>
      <c r="F598" s="236"/>
      <c r="G598" s="662">
        <f>E598*F598</f>
        <v>0</v>
      </c>
      <c r="H598" s="662">
        <f>IF($S$11="Y",G598*0.15,0)</f>
        <v>0</v>
      </c>
      <c r="I598" s="236"/>
      <c r="J598" s="236"/>
      <c r="K598" s="236"/>
      <c r="L598" s="236"/>
      <c r="M598" s="236"/>
      <c r="N598" s="236"/>
      <c r="O598" s="236"/>
      <c r="P598" s="236"/>
      <c r="Q598" s="236"/>
      <c r="R598" s="236"/>
      <c r="S598" s="236"/>
    </row>
    <row r="599" ht="13.5" customHeight="1">
      <c r="A599" s="236"/>
      <c r="B599" t="s" s="596">
        <v>537</v>
      </c>
      <c r="C599" t="s" s="675">
        <v>2918</v>
      </c>
      <c r="D599" t="s" s="684">
        <f>D563</f>
        <v>2001</v>
      </c>
      <c r="E599" s="677">
        <v>0</v>
      </c>
      <c r="F599" s="236"/>
      <c r="G599" s="662">
        <f>E599*F599</f>
        <v>0</v>
      </c>
      <c r="H599" s="662">
        <f>IF($S$11="Y",G599*0.15,0)</f>
        <v>0</v>
      </c>
      <c r="I599" s="236"/>
      <c r="J599" s="236"/>
      <c r="K599" s="236"/>
      <c r="L599" s="236"/>
      <c r="M599" s="236"/>
      <c r="N599" s="236"/>
      <c r="O599" s="236"/>
      <c r="P599" s="236"/>
      <c r="Q599" s="236"/>
      <c r="R599" s="236"/>
      <c r="S599" s="236"/>
    </row>
    <row r="600" ht="13.5" customHeight="1">
      <c r="A600" s="236"/>
      <c r="B600" t="s" s="596">
        <v>537</v>
      </c>
      <c r="C600" t="s" s="675">
        <v>2918</v>
      </c>
      <c r="D600" t="s" s="686">
        <f>D564</f>
        <v>2003</v>
      </c>
      <c r="E600" s="677">
        <v>0</v>
      </c>
      <c r="F600" s="236"/>
      <c r="G600" s="662">
        <f>E600*F600</f>
        <v>0</v>
      </c>
      <c r="H600" s="662">
        <f>IF($S$11="Y",G600*0.15,0)</f>
        <v>0</v>
      </c>
      <c r="I600" s="236"/>
      <c r="J600" s="236"/>
      <c r="K600" s="236"/>
      <c r="L600" s="236"/>
      <c r="M600" s="236"/>
      <c r="N600" s="236"/>
      <c r="O600" s="236"/>
      <c r="P600" s="236"/>
      <c r="Q600" s="236"/>
      <c r="R600" s="236"/>
      <c r="S600" s="236"/>
    </row>
    <row r="601" ht="13.5" customHeight="1">
      <c r="A601" s="236"/>
      <c r="B601" t="s" s="596">
        <v>537</v>
      </c>
      <c r="C601" t="s" s="675">
        <v>2918</v>
      </c>
      <c r="D601" t="s" s="690">
        <f>D565</f>
        <v>2004</v>
      </c>
      <c r="E601" s="677">
        <v>0</v>
      </c>
      <c r="F601" s="236"/>
      <c r="G601" s="662">
        <f>E601*F601</f>
        <v>0</v>
      </c>
      <c r="H601" s="662">
        <f>IF($S$11="Y",G601*0.15,0)</f>
        <v>0</v>
      </c>
      <c r="I601" s="236"/>
      <c r="J601" s="236"/>
      <c r="K601" s="236"/>
      <c r="L601" s="236"/>
      <c r="M601" s="236"/>
      <c r="N601" s="236"/>
      <c r="O601" s="236"/>
      <c r="P601" s="236"/>
      <c r="Q601" s="236"/>
      <c r="R601" s="236"/>
      <c r="S601" s="236"/>
    </row>
    <row r="602" ht="13.5" customHeight="1">
      <c r="A602" s="236"/>
      <c r="B602" t="s" s="596">
        <v>537</v>
      </c>
      <c r="C602" t="s" s="675">
        <v>2918</v>
      </c>
      <c r="D602" t="s" s="692">
        <f>D566</f>
        <v>2005</v>
      </c>
      <c r="E602" s="677">
        <v>0</v>
      </c>
      <c r="F602" s="236"/>
      <c r="G602" s="662">
        <f>E602*F602</f>
        <v>0</v>
      </c>
      <c r="H602" s="662">
        <f>IF($S$11="Y",G602*0.15,0)</f>
        <v>0</v>
      </c>
      <c r="I602" s="236"/>
      <c r="J602" s="236"/>
      <c r="K602" s="236"/>
      <c r="L602" s="236"/>
      <c r="M602" s="236"/>
      <c r="N602" s="236"/>
      <c r="O602" s="236"/>
      <c r="P602" s="236"/>
      <c r="Q602" s="236"/>
      <c r="R602" s="236"/>
      <c r="S602" s="236"/>
    </row>
    <row r="603" ht="13.5" customHeight="1">
      <c r="A603" s="236"/>
      <c r="B603" t="s" s="596">
        <v>537</v>
      </c>
      <c r="C603" t="s" s="675">
        <v>2918</v>
      </c>
      <c r="D603" t="s" s="180">
        <f>D567</f>
        <v>2006</v>
      </c>
      <c r="E603" s="677">
        <v>5</v>
      </c>
      <c r="F603" s="236"/>
      <c r="G603" s="662">
        <f>E603*F603</f>
        <v>0</v>
      </c>
      <c r="H603" s="662">
        <f>IF($S$11="Y",G603*0.15,0)</f>
        <v>0</v>
      </c>
      <c r="I603" s="236"/>
      <c r="J603" s="236"/>
      <c r="K603" s="236"/>
      <c r="L603" s="236"/>
      <c r="M603" s="236"/>
      <c r="N603" s="236"/>
      <c r="O603" s="236"/>
      <c r="P603" s="236"/>
      <c r="Q603" s="236"/>
      <c r="R603" s="236"/>
      <c r="S603" s="236"/>
    </row>
    <row r="604" ht="13.5" customHeight="1">
      <c r="A604" s="236"/>
      <c r="B604" t="s" s="596">
        <v>537</v>
      </c>
      <c r="C604" t="s" s="675">
        <v>2918</v>
      </c>
      <c r="D604" t="s" s="695">
        <f>D568</f>
        <v>2007</v>
      </c>
      <c r="E604" s="677">
        <v>0</v>
      </c>
      <c r="F604" s="236"/>
      <c r="G604" s="662">
        <f>E604*F604</f>
        <v>0</v>
      </c>
      <c r="H604" s="662">
        <f>IF($S$11="Y",G604*0.15,0)</f>
        <v>0</v>
      </c>
      <c r="I604" s="236"/>
      <c r="J604" s="236"/>
      <c r="K604" s="236"/>
      <c r="L604" s="236"/>
      <c r="M604" s="236"/>
      <c r="N604" s="236"/>
      <c r="O604" s="236"/>
      <c r="P604" s="236"/>
      <c r="Q604" s="236"/>
      <c r="R604" s="236"/>
      <c r="S604" s="236"/>
    </row>
    <row r="605" ht="13.5" customHeight="1">
      <c r="A605" s="236"/>
      <c r="B605" t="s" s="596">
        <v>454</v>
      </c>
      <c r="C605" t="s" s="675">
        <v>2919</v>
      </c>
      <c r="D605" t="s" s="676">
        <f>D596</f>
        <v>1996</v>
      </c>
      <c r="E605" s="677">
        <v>3</v>
      </c>
      <c r="F605" s="236"/>
      <c r="G605" s="662">
        <f>E605*F605</f>
        <v>0</v>
      </c>
      <c r="H605" s="662">
        <f>IF($S$11="Y",G605*0.15,0)</f>
        <v>0</v>
      </c>
      <c r="I605" s="236"/>
      <c r="J605" s="236"/>
      <c r="K605" s="236"/>
      <c r="L605" s="236"/>
      <c r="M605" s="236"/>
      <c r="N605" s="236"/>
      <c r="O605" s="236"/>
      <c r="P605" s="236"/>
      <c r="Q605" s="236"/>
      <c r="R605" s="236"/>
      <c r="S605" s="236"/>
    </row>
    <row r="606" ht="13.5" customHeight="1">
      <c r="A606" s="236"/>
      <c r="B606" t="s" s="596">
        <v>454</v>
      </c>
      <c r="C606" t="s" s="675">
        <v>2919</v>
      </c>
      <c r="D606" t="s" s="91">
        <f>D597</f>
        <v>1998</v>
      </c>
      <c r="E606" s="677">
        <v>0</v>
      </c>
      <c r="F606" s="236"/>
      <c r="G606" s="662">
        <f>E606*F606</f>
        <v>0</v>
      </c>
      <c r="H606" s="662">
        <f>IF($S$11="Y",G606*0.15,0)</f>
        <v>0</v>
      </c>
      <c r="I606" s="236"/>
      <c r="J606" s="236"/>
      <c r="K606" s="236"/>
      <c r="L606" s="236"/>
      <c r="M606" s="236"/>
      <c r="N606" s="236"/>
      <c r="O606" s="236"/>
      <c r="P606" s="236"/>
      <c r="Q606" s="236"/>
      <c r="R606" s="236"/>
      <c r="S606" s="236"/>
    </row>
    <row r="607" ht="13.5" customHeight="1">
      <c r="A607" s="236"/>
      <c r="B607" t="s" s="596">
        <v>454</v>
      </c>
      <c r="C607" t="s" s="675">
        <v>2919</v>
      </c>
      <c r="D607" t="s" s="205">
        <f>D598</f>
        <v>2000</v>
      </c>
      <c r="E607" s="677">
        <v>5</v>
      </c>
      <c r="F607" s="236"/>
      <c r="G607" s="662">
        <f>E607*F607</f>
        <v>0</v>
      </c>
      <c r="H607" s="662">
        <f>IF($S$11="Y",G607*0.15,0)</f>
        <v>0</v>
      </c>
      <c r="I607" s="236"/>
      <c r="J607" s="236"/>
      <c r="K607" s="236"/>
      <c r="L607" s="236"/>
      <c r="M607" s="236"/>
      <c r="N607" s="236"/>
      <c r="O607" s="236"/>
      <c r="P607" s="236"/>
      <c r="Q607" s="236"/>
      <c r="R607" s="236"/>
      <c r="S607" s="236"/>
    </row>
    <row r="608" ht="13.5" customHeight="1">
      <c r="A608" s="236"/>
      <c r="B608" t="s" s="596">
        <v>454</v>
      </c>
      <c r="C608" t="s" s="675">
        <v>2919</v>
      </c>
      <c r="D608" t="s" s="684">
        <f>D599</f>
        <v>2001</v>
      </c>
      <c r="E608" s="677">
        <v>5</v>
      </c>
      <c r="F608" s="236"/>
      <c r="G608" s="662">
        <f>E608*F608</f>
        <v>0</v>
      </c>
      <c r="H608" s="662">
        <f>IF($S$11="Y",G608*0.15,0)</f>
        <v>0</v>
      </c>
      <c r="I608" s="236"/>
      <c r="J608" s="236"/>
      <c r="K608" s="236"/>
      <c r="L608" s="236"/>
      <c r="M608" s="236"/>
      <c r="N608" s="236"/>
      <c r="O608" s="236"/>
      <c r="P608" s="236"/>
      <c r="Q608" s="236"/>
      <c r="R608" s="236"/>
      <c r="S608" s="236"/>
    </row>
    <row r="609" ht="13.5" customHeight="1">
      <c r="A609" s="236"/>
      <c r="B609" t="s" s="596">
        <v>454</v>
      </c>
      <c r="C609" t="s" s="675">
        <v>2919</v>
      </c>
      <c r="D609" t="s" s="686">
        <f>D600</f>
        <v>2003</v>
      </c>
      <c r="E609" s="677">
        <v>4</v>
      </c>
      <c r="F609" s="236"/>
      <c r="G609" s="662">
        <f>E609*F609</f>
        <v>0</v>
      </c>
      <c r="H609" s="662">
        <f>IF($S$11="Y",G609*0.15,0)</f>
        <v>0</v>
      </c>
      <c r="I609" s="236"/>
      <c r="J609" s="236"/>
      <c r="K609" s="236"/>
      <c r="L609" s="236"/>
      <c r="M609" s="236"/>
      <c r="N609" s="236"/>
      <c r="O609" s="236"/>
      <c r="P609" s="236"/>
      <c r="Q609" s="236"/>
      <c r="R609" s="236"/>
      <c r="S609" s="236"/>
    </row>
    <row r="610" ht="13.5" customHeight="1">
      <c r="A610" s="236"/>
      <c r="B610" t="s" s="596">
        <v>454</v>
      </c>
      <c r="C610" t="s" s="675">
        <v>2919</v>
      </c>
      <c r="D610" t="s" s="690">
        <f>D601</f>
        <v>2004</v>
      </c>
      <c r="E610" s="677">
        <v>4</v>
      </c>
      <c r="F610" s="236"/>
      <c r="G610" s="662">
        <f>E610*F610</f>
        <v>0</v>
      </c>
      <c r="H610" s="662">
        <f>IF($S$11="Y",G610*0.15,0)</f>
        <v>0</v>
      </c>
      <c r="I610" s="236"/>
      <c r="J610" s="236"/>
      <c r="K610" s="236"/>
      <c r="L610" s="236"/>
      <c r="M610" s="236"/>
      <c r="N610" s="236"/>
      <c r="O610" s="236"/>
      <c r="P610" s="236"/>
      <c r="Q610" s="236"/>
      <c r="R610" s="236"/>
      <c r="S610" s="236"/>
    </row>
    <row r="611" ht="13.5" customHeight="1">
      <c r="A611" s="236"/>
      <c r="B611" t="s" s="596">
        <v>454</v>
      </c>
      <c r="C611" t="s" s="675">
        <v>2919</v>
      </c>
      <c r="D611" t="s" s="692">
        <f>D602</f>
        <v>2005</v>
      </c>
      <c r="E611" s="677">
        <v>2</v>
      </c>
      <c r="F611" s="236"/>
      <c r="G611" s="662">
        <f>E611*F611</f>
        <v>0</v>
      </c>
      <c r="H611" s="662">
        <f>IF($S$11="Y",G611*0.15,0)</f>
        <v>0</v>
      </c>
      <c r="I611" s="236"/>
      <c r="J611" s="236"/>
      <c r="K611" s="236"/>
      <c r="L611" s="236"/>
      <c r="M611" s="236"/>
      <c r="N611" s="236"/>
      <c r="O611" s="236"/>
      <c r="P611" s="236"/>
      <c r="Q611" s="236"/>
      <c r="R611" s="236"/>
      <c r="S611" s="236"/>
    </row>
    <row r="612" ht="13.5" customHeight="1">
      <c r="A612" s="236"/>
      <c r="B612" t="s" s="596">
        <v>454</v>
      </c>
      <c r="C612" t="s" s="675">
        <v>2919</v>
      </c>
      <c r="D612" t="s" s="180">
        <f>D603</f>
        <v>2006</v>
      </c>
      <c r="E612" s="677">
        <v>11</v>
      </c>
      <c r="F612" s="236"/>
      <c r="G612" s="662">
        <f>E612*F612</f>
        <v>0</v>
      </c>
      <c r="H612" s="662">
        <f>IF($S$11="Y",G612*0.15,0)</f>
        <v>0</v>
      </c>
      <c r="I612" s="236"/>
      <c r="J612" s="236"/>
      <c r="K612" s="236"/>
      <c r="L612" s="236"/>
      <c r="M612" s="236"/>
      <c r="N612" s="236"/>
      <c r="O612" s="236"/>
      <c r="P612" s="236"/>
      <c r="Q612" s="236"/>
      <c r="R612" s="236"/>
      <c r="S612" s="236"/>
    </row>
    <row r="613" ht="13.5" customHeight="1">
      <c r="A613" s="236"/>
      <c r="B613" t="s" s="596">
        <v>454</v>
      </c>
      <c r="C613" t="s" s="675">
        <v>2919</v>
      </c>
      <c r="D613" t="s" s="695">
        <f>D604</f>
        <v>2007</v>
      </c>
      <c r="E613" s="677">
        <v>1</v>
      </c>
      <c r="F613" s="236"/>
      <c r="G613" s="662">
        <f>E613*F613</f>
        <v>0</v>
      </c>
      <c r="H613" s="662">
        <f>IF($S$11="Y",G613*0.15,0)</f>
        <v>0</v>
      </c>
      <c r="I613" s="236"/>
      <c r="J613" s="236"/>
      <c r="K613" s="236"/>
      <c r="L613" s="236"/>
      <c r="M613" s="236"/>
      <c r="N613" s="236"/>
      <c r="O613" s="236"/>
      <c r="P613" s="236"/>
      <c r="Q613" s="236"/>
      <c r="R613" s="236"/>
      <c r="S613" s="236"/>
    </row>
    <row r="614" ht="13.5" customHeight="1">
      <c r="A614" s="236"/>
      <c r="B614" t="s" s="596">
        <v>601</v>
      </c>
      <c r="C614" t="s" s="675">
        <v>2920</v>
      </c>
      <c r="D614" t="s" s="676">
        <f>D605</f>
        <v>1996</v>
      </c>
      <c r="E614" s="677">
        <v>5</v>
      </c>
      <c r="F614" s="236"/>
      <c r="G614" s="662">
        <f>E614*F614</f>
        <v>0</v>
      </c>
      <c r="H614" s="662">
        <f>IF($S$11="Y",G614*0.15,0)</f>
        <v>0</v>
      </c>
      <c r="I614" s="236"/>
      <c r="J614" s="236"/>
      <c r="K614" s="236"/>
      <c r="L614" s="236"/>
      <c r="M614" s="236"/>
      <c r="N614" s="236"/>
      <c r="O614" s="236"/>
      <c r="P614" s="236"/>
      <c r="Q614" s="236"/>
      <c r="R614" s="236"/>
      <c r="S614" s="236"/>
    </row>
    <row r="615" ht="13.5" customHeight="1">
      <c r="A615" s="236"/>
      <c r="B615" t="s" s="596">
        <v>601</v>
      </c>
      <c r="C615" t="s" s="675">
        <v>2920</v>
      </c>
      <c r="D615" t="s" s="91">
        <f>D606</f>
        <v>1998</v>
      </c>
      <c r="E615" s="677">
        <v>0</v>
      </c>
      <c r="F615" s="236"/>
      <c r="G615" s="662">
        <f>E615*F615</f>
        <v>0</v>
      </c>
      <c r="H615" s="662">
        <f>IF($S$11="Y",G615*0.15,0)</f>
        <v>0</v>
      </c>
      <c r="I615" s="236"/>
      <c r="J615" s="236"/>
      <c r="K615" s="236"/>
      <c r="L615" s="236"/>
      <c r="M615" s="236"/>
      <c r="N615" s="236"/>
      <c r="O615" s="236"/>
      <c r="P615" s="236"/>
      <c r="Q615" s="236"/>
      <c r="R615" s="236"/>
      <c r="S615" s="236"/>
    </row>
    <row r="616" ht="13.5" customHeight="1">
      <c r="A616" s="236"/>
      <c r="B616" t="s" s="596">
        <v>601</v>
      </c>
      <c r="C616" t="s" s="675">
        <v>2920</v>
      </c>
      <c r="D616" t="s" s="205">
        <f>D607</f>
        <v>2000</v>
      </c>
      <c r="E616" s="677">
        <v>8</v>
      </c>
      <c r="F616" s="236"/>
      <c r="G616" s="662">
        <f>E616*F616</f>
        <v>0</v>
      </c>
      <c r="H616" s="662">
        <f>IF($S$11="Y",G616*0.15,0)</f>
        <v>0</v>
      </c>
      <c r="I616" s="236"/>
      <c r="J616" s="236"/>
      <c r="K616" s="236"/>
      <c r="L616" s="236"/>
      <c r="M616" s="236"/>
      <c r="N616" s="236"/>
      <c r="O616" s="236"/>
      <c r="P616" s="236"/>
      <c r="Q616" s="236"/>
      <c r="R616" s="236"/>
      <c r="S616" s="236"/>
    </row>
    <row r="617" ht="13.5" customHeight="1">
      <c r="A617" s="236"/>
      <c r="B617" t="s" s="596">
        <v>601</v>
      </c>
      <c r="C617" t="s" s="675">
        <v>2920</v>
      </c>
      <c r="D617" t="s" s="684">
        <f>D608</f>
        <v>2001</v>
      </c>
      <c r="E617" s="677">
        <v>10</v>
      </c>
      <c r="F617" s="236"/>
      <c r="G617" s="662">
        <f>E617*F617</f>
        <v>0</v>
      </c>
      <c r="H617" s="662">
        <f>IF($S$11="Y",G617*0.15,0)</f>
        <v>0</v>
      </c>
      <c r="I617" s="236"/>
      <c r="J617" s="236"/>
      <c r="K617" s="236"/>
      <c r="L617" s="236"/>
      <c r="M617" s="236"/>
      <c r="N617" s="236"/>
      <c r="O617" s="236"/>
      <c r="P617" s="236"/>
      <c r="Q617" s="236"/>
      <c r="R617" s="236"/>
      <c r="S617" s="236"/>
    </row>
    <row r="618" ht="13.5" customHeight="1">
      <c r="A618" s="236"/>
      <c r="B618" t="s" s="596">
        <v>601</v>
      </c>
      <c r="C618" t="s" s="675">
        <v>2920</v>
      </c>
      <c r="D618" t="s" s="686">
        <f>D609</f>
        <v>2003</v>
      </c>
      <c r="E618" s="677">
        <v>9</v>
      </c>
      <c r="F618" s="236"/>
      <c r="G618" s="662">
        <f>E618*F618</f>
        <v>0</v>
      </c>
      <c r="H618" s="662">
        <f>IF($S$11="Y",G618*0.15,0)</f>
        <v>0</v>
      </c>
      <c r="I618" s="236"/>
      <c r="J618" s="236"/>
      <c r="K618" s="236"/>
      <c r="L618" s="236"/>
      <c r="M618" s="236"/>
      <c r="N618" s="236"/>
      <c r="O618" s="236"/>
      <c r="P618" s="236"/>
      <c r="Q618" s="236"/>
      <c r="R618" s="236"/>
      <c r="S618" s="236"/>
    </row>
    <row r="619" ht="13.5" customHeight="1">
      <c r="A619" s="236"/>
      <c r="B619" t="s" s="596">
        <v>601</v>
      </c>
      <c r="C619" t="s" s="675">
        <v>2920</v>
      </c>
      <c r="D619" t="s" s="690">
        <f>D610</f>
        <v>2004</v>
      </c>
      <c r="E619" s="677">
        <v>5</v>
      </c>
      <c r="F619" s="236"/>
      <c r="G619" s="662">
        <f>E619*F619</f>
        <v>0</v>
      </c>
      <c r="H619" s="662">
        <f>IF($S$11="Y",G619*0.15,0)</f>
        <v>0</v>
      </c>
      <c r="I619" s="236"/>
      <c r="J619" s="236"/>
      <c r="K619" s="236"/>
      <c r="L619" s="236"/>
      <c r="M619" s="236"/>
      <c r="N619" s="236"/>
      <c r="O619" s="236"/>
      <c r="P619" s="236"/>
      <c r="Q619" s="236"/>
      <c r="R619" s="236"/>
      <c r="S619" s="236"/>
    </row>
    <row r="620" ht="13.5" customHeight="1">
      <c r="A620" s="236"/>
      <c r="B620" t="s" s="596">
        <v>601</v>
      </c>
      <c r="C620" t="s" s="675">
        <v>2920</v>
      </c>
      <c r="D620" t="s" s="692">
        <f>D611</f>
        <v>2005</v>
      </c>
      <c r="E620" s="677">
        <v>5</v>
      </c>
      <c r="F620" s="236"/>
      <c r="G620" s="662">
        <f>E620*F620</f>
        <v>0</v>
      </c>
      <c r="H620" s="662">
        <f>IF($S$11="Y",G620*0.15,0)</f>
        <v>0</v>
      </c>
      <c r="I620" s="236"/>
      <c r="J620" s="236"/>
      <c r="K620" s="236"/>
      <c r="L620" s="236"/>
      <c r="M620" s="236"/>
      <c r="N620" s="236"/>
      <c r="O620" s="236"/>
      <c r="P620" s="236"/>
      <c r="Q620" s="236"/>
      <c r="R620" s="236"/>
      <c r="S620" s="236"/>
    </row>
    <row r="621" ht="13.5" customHeight="1">
      <c r="A621" s="236"/>
      <c r="B621" t="s" s="596">
        <v>601</v>
      </c>
      <c r="C621" t="s" s="675">
        <v>2920</v>
      </c>
      <c r="D621" t="s" s="180">
        <f>D612</f>
        <v>2006</v>
      </c>
      <c r="E621" s="677">
        <v>13</v>
      </c>
      <c r="F621" s="236"/>
      <c r="G621" s="662">
        <f>E621*F621</f>
        <v>0</v>
      </c>
      <c r="H621" s="662">
        <f>IF($S$11="Y",G621*0.15,0)</f>
        <v>0</v>
      </c>
      <c r="I621" s="236"/>
      <c r="J621" s="236"/>
      <c r="K621" s="236"/>
      <c r="L621" s="236"/>
      <c r="M621" s="236"/>
      <c r="N621" s="236"/>
      <c r="O621" s="236"/>
      <c r="P621" s="236"/>
      <c r="Q621" s="236"/>
      <c r="R621" s="236"/>
      <c r="S621" s="236"/>
    </row>
    <row r="622" ht="13.5" customHeight="1">
      <c r="A622" s="236"/>
      <c r="B622" t="s" s="596">
        <v>601</v>
      </c>
      <c r="C622" t="s" s="675">
        <v>2920</v>
      </c>
      <c r="D622" t="s" s="695">
        <f>D613</f>
        <v>2007</v>
      </c>
      <c r="E622" s="677">
        <v>0</v>
      </c>
      <c r="F622" s="236"/>
      <c r="G622" s="662">
        <f>E622*F622</f>
        <v>0</v>
      </c>
      <c r="H622" s="662">
        <f>IF($S$11="Y",G622*0.15,0)</f>
        <v>0</v>
      </c>
      <c r="I622" s="236"/>
      <c r="J622" s="236"/>
      <c r="K622" s="236"/>
      <c r="L622" s="236"/>
      <c r="M622" s="236"/>
      <c r="N622" s="236"/>
      <c r="O622" s="236"/>
      <c r="P622" s="236"/>
      <c r="Q622" s="236"/>
      <c r="R622" s="236"/>
      <c r="S622" s="236"/>
    </row>
    <row r="623" ht="13.5" customHeight="1">
      <c r="A623" s="236"/>
      <c r="B623" t="s" s="596">
        <v>603</v>
      </c>
      <c r="C623" t="s" s="675">
        <v>2921</v>
      </c>
      <c r="D623" t="s" s="676">
        <f>D614</f>
        <v>1996</v>
      </c>
      <c r="E623" s="677">
        <v>5</v>
      </c>
      <c r="F623" s="236"/>
      <c r="G623" s="662">
        <f>E623*F623</f>
        <v>0</v>
      </c>
      <c r="H623" s="662">
        <f>IF($S$11="Y",G623*0.15,0)</f>
        <v>0</v>
      </c>
      <c r="I623" s="236"/>
      <c r="J623" s="236"/>
      <c r="K623" s="236"/>
      <c r="L623" s="236"/>
      <c r="M623" s="236"/>
      <c r="N623" s="236"/>
      <c r="O623" s="236"/>
      <c r="P623" s="236"/>
      <c r="Q623" s="236"/>
      <c r="R623" s="236"/>
      <c r="S623" s="236"/>
    </row>
    <row r="624" ht="13.5" customHeight="1">
      <c r="A624" s="236"/>
      <c r="B624" t="s" s="596">
        <v>603</v>
      </c>
      <c r="C624" t="s" s="675">
        <v>2921</v>
      </c>
      <c r="D624" t="s" s="91">
        <f>D615</f>
        <v>1998</v>
      </c>
      <c r="E624" s="677">
        <v>0</v>
      </c>
      <c r="F624" s="236"/>
      <c r="G624" s="662">
        <f>E624*F624</f>
        <v>0</v>
      </c>
      <c r="H624" s="662">
        <f>IF($S$11="Y",G624*0.15,0)</f>
        <v>0</v>
      </c>
      <c r="I624" s="236"/>
      <c r="J624" s="236"/>
      <c r="K624" s="236"/>
      <c r="L624" s="236"/>
      <c r="M624" s="236"/>
      <c r="N624" s="236"/>
      <c r="O624" s="236"/>
      <c r="P624" s="236"/>
      <c r="Q624" s="236"/>
      <c r="R624" s="236"/>
      <c r="S624" s="236"/>
    </row>
    <row r="625" ht="13.5" customHeight="1">
      <c r="A625" s="236"/>
      <c r="B625" t="s" s="596">
        <v>603</v>
      </c>
      <c r="C625" t="s" s="675">
        <v>2921</v>
      </c>
      <c r="D625" t="s" s="205">
        <f>D616</f>
        <v>2000</v>
      </c>
      <c r="E625" s="677">
        <v>9</v>
      </c>
      <c r="F625" s="236"/>
      <c r="G625" s="662">
        <f>E625*F625</f>
        <v>0</v>
      </c>
      <c r="H625" s="662">
        <f>IF($S$11="Y",G625*0.15,0)</f>
        <v>0</v>
      </c>
      <c r="I625" s="236"/>
      <c r="J625" s="236"/>
      <c r="K625" s="236"/>
      <c r="L625" s="236"/>
      <c r="M625" s="236"/>
      <c r="N625" s="236"/>
      <c r="O625" s="236"/>
      <c r="P625" s="236"/>
      <c r="Q625" s="236"/>
      <c r="R625" s="236"/>
      <c r="S625" s="236"/>
    </row>
    <row r="626" ht="13.5" customHeight="1">
      <c r="A626" s="236"/>
      <c r="B626" t="s" s="596">
        <v>603</v>
      </c>
      <c r="C626" t="s" s="675">
        <v>2921</v>
      </c>
      <c r="D626" t="s" s="684">
        <f>D617</f>
        <v>2001</v>
      </c>
      <c r="E626" s="677">
        <v>8</v>
      </c>
      <c r="F626" s="236"/>
      <c r="G626" s="662">
        <f>E626*F626</f>
        <v>0</v>
      </c>
      <c r="H626" s="662">
        <f>IF($S$11="Y",G626*0.15,0)</f>
        <v>0</v>
      </c>
      <c r="I626" s="236"/>
      <c r="J626" s="236"/>
      <c r="K626" s="236"/>
      <c r="L626" s="236"/>
      <c r="M626" s="236"/>
      <c r="N626" s="236"/>
      <c r="O626" s="236"/>
      <c r="P626" s="236"/>
      <c r="Q626" s="236"/>
      <c r="R626" s="236"/>
      <c r="S626" s="236"/>
    </row>
    <row r="627" ht="13.5" customHeight="1">
      <c r="A627" s="236"/>
      <c r="B627" t="s" s="596">
        <v>603</v>
      </c>
      <c r="C627" t="s" s="675">
        <v>2921</v>
      </c>
      <c r="D627" t="s" s="686">
        <f>D618</f>
        <v>2003</v>
      </c>
      <c r="E627" s="677">
        <v>10</v>
      </c>
      <c r="F627" s="236"/>
      <c r="G627" s="662">
        <f>E627*F627</f>
        <v>0</v>
      </c>
      <c r="H627" s="662">
        <f>IF($S$11="Y",G627*0.15,0)</f>
        <v>0</v>
      </c>
      <c r="I627" s="236"/>
      <c r="J627" s="236"/>
      <c r="K627" s="236"/>
      <c r="L627" s="236"/>
      <c r="M627" s="236"/>
      <c r="N627" s="236"/>
      <c r="O627" s="236"/>
      <c r="P627" s="236"/>
      <c r="Q627" s="236"/>
      <c r="R627" s="236"/>
      <c r="S627" s="236"/>
    </row>
    <row r="628" ht="13.5" customHeight="1">
      <c r="A628" s="236"/>
      <c r="B628" t="s" s="596">
        <v>603</v>
      </c>
      <c r="C628" t="s" s="675">
        <v>2921</v>
      </c>
      <c r="D628" t="s" s="690">
        <f>D619</f>
        <v>2004</v>
      </c>
      <c r="E628" s="677">
        <v>5</v>
      </c>
      <c r="F628" s="236"/>
      <c r="G628" s="662">
        <f>E628*F628</f>
        <v>0</v>
      </c>
      <c r="H628" s="662">
        <f>IF($S$11="Y",G628*0.15,0)</f>
        <v>0</v>
      </c>
      <c r="I628" s="236"/>
      <c r="J628" s="236"/>
      <c r="K628" s="236"/>
      <c r="L628" s="236"/>
      <c r="M628" s="236"/>
      <c r="N628" s="236"/>
      <c r="O628" s="236"/>
      <c r="P628" s="236"/>
      <c r="Q628" s="236"/>
      <c r="R628" s="236"/>
      <c r="S628" s="236"/>
    </row>
    <row r="629" ht="13.5" customHeight="1">
      <c r="A629" s="236"/>
      <c r="B629" t="s" s="596">
        <v>603</v>
      </c>
      <c r="C629" t="s" s="675">
        <v>2921</v>
      </c>
      <c r="D629" t="s" s="692">
        <f>D620</f>
        <v>2005</v>
      </c>
      <c r="E629" s="677">
        <v>4</v>
      </c>
      <c r="F629" s="236"/>
      <c r="G629" s="662">
        <f>E629*F629</f>
        <v>0</v>
      </c>
      <c r="H629" s="662">
        <f>IF($S$11="Y",G629*0.15,0)</f>
        <v>0</v>
      </c>
      <c r="I629" s="236"/>
      <c r="J629" s="236"/>
      <c r="K629" s="236"/>
      <c r="L629" s="236"/>
      <c r="M629" s="236"/>
      <c r="N629" s="236"/>
      <c r="O629" s="236"/>
      <c r="P629" s="236"/>
      <c r="Q629" s="236"/>
      <c r="R629" s="236"/>
      <c r="S629" s="236"/>
    </row>
    <row r="630" ht="13.5" customHeight="1">
      <c r="A630" s="236"/>
      <c r="B630" t="s" s="596">
        <v>603</v>
      </c>
      <c r="C630" t="s" s="675">
        <v>2921</v>
      </c>
      <c r="D630" t="s" s="180">
        <f>D621</f>
        <v>2006</v>
      </c>
      <c r="E630" s="677">
        <v>10</v>
      </c>
      <c r="F630" s="236"/>
      <c r="G630" s="662">
        <f>E630*F630</f>
        <v>0</v>
      </c>
      <c r="H630" s="662">
        <f>IF($S$11="Y",G630*0.15,0)</f>
        <v>0</v>
      </c>
      <c r="I630" s="236"/>
      <c r="J630" s="236"/>
      <c r="K630" s="236"/>
      <c r="L630" s="236"/>
      <c r="M630" s="236"/>
      <c r="N630" s="236"/>
      <c r="O630" s="236"/>
      <c r="P630" s="236"/>
      <c r="Q630" s="236"/>
      <c r="R630" s="236"/>
      <c r="S630" s="236"/>
    </row>
    <row r="631" ht="13.5" customHeight="1">
      <c r="A631" s="236"/>
      <c r="B631" t="s" s="596">
        <v>603</v>
      </c>
      <c r="C631" t="s" s="675">
        <v>2921</v>
      </c>
      <c r="D631" t="s" s="695">
        <f>D622</f>
        <v>2007</v>
      </c>
      <c r="E631" s="677">
        <v>0</v>
      </c>
      <c r="F631" s="236"/>
      <c r="G631" s="662">
        <f>E631*F631</f>
        <v>0</v>
      </c>
      <c r="H631" s="662">
        <f>IF($S$11="Y",G631*0.15,0)</f>
        <v>0</v>
      </c>
      <c r="I631" s="236"/>
      <c r="J631" s="236"/>
      <c r="K631" s="236"/>
      <c r="L631" s="236"/>
      <c r="M631" s="236"/>
      <c r="N631" s="236"/>
      <c r="O631" s="236"/>
      <c r="P631" s="236"/>
      <c r="Q631" s="236"/>
      <c r="R631" s="236"/>
      <c r="S631" s="236"/>
    </row>
    <row r="632" ht="13.5" customHeight="1">
      <c r="A632" s="236"/>
      <c r="B632" t="s" s="596">
        <v>677</v>
      </c>
      <c r="C632" t="s" s="675">
        <v>2922</v>
      </c>
      <c r="D632" t="s" s="676">
        <f>D614</f>
        <v>1996</v>
      </c>
      <c r="E632" s="677">
        <v>4</v>
      </c>
      <c r="F632" s="236"/>
      <c r="G632" s="662">
        <f>E632*F632</f>
        <v>0</v>
      </c>
      <c r="H632" s="662">
        <f>IF($S$11="Y",G632*0.15,0)</f>
        <v>0</v>
      </c>
      <c r="I632" s="236"/>
      <c r="J632" s="236"/>
      <c r="K632" s="236"/>
      <c r="L632" s="236"/>
      <c r="M632" s="236"/>
      <c r="N632" s="236"/>
      <c r="O632" s="236"/>
      <c r="P632" s="236"/>
      <c r="Q632" s="236"/>
      <c r="R632" s="236"/>
      <c r="S632" s="236"/>
    </row>
    <row r="633" ht="13.5" customHeight="1">
      <c r="A633" s="236"/>
      <c r="B633" t="s" s="596">
        <v>677</v>
      </c>
      <c r="C633" t="s" s="675">
        <v>2922</v>
      </c>
      <c r="D633" t="s" s="91">
        <f>D615</f>
        <v>1998</v>
      </c>
      <c r="E633" s="677">
        <v>0</v>
      </c>
      <c r="F633" s="236"/>
      <c r="G633" s="662">
        <f>E633*F633</f>
        <v>0</v>
      </c>
      <c r="H633" s="662">
        <f>IF($S$11="Y",G633*0.15,0)</f>
        <v>0</v>
      </c>
      <c r="I633" s="236"/>
      <c r="J633" s="236"/>
      <c r="K633" s="236"/>
      <c r="L633" s="236"/>
      <c r="M633" s="236"/>
      <c r="N633" s="236"/>
      <c r="O633" s="236"/>
      <c r="P633" s="236"/>
      <c r="Q633" s="236"/>
      <c r="R633" s="236"/>
      <c r="S633" s="236"/>
    </row>
    <row r="634" ht="13.5" customHeight="1">
      <c r="A634" s="236"/>
      <c r="B634" t="s" s="596">
        <v>677</v>
      </c>
      <c r="C634" t="s" s="675">
        <v>2922</v>
      </c>
      <c r="D634" t="s" s="205">
        <f>D616</f>
        <v>2000</v>
      </c>
      <c r="E634" s="677">
        <v>4</v>
      </c>
      <c r="F634" s="236"/>
      <c r="G634" s="662">
        <f>E634*F634</f>
        <v>0</v>
      </c>
      <c r="H634" s="662">
        <f>IF($S$11="Y",G634*0.15,0)</f>
        <v>0</v>
      </c>
      <c r="I634" s="236"/>
      <c r="J634" s="236"/>
      <c r="K634" s="236"/>
      <c r="L634" s="236"/>
      <c r="M634" s="236"/>
      <c r="N634" s="236"/>
      <c r="O634" s="236"/>
      <c r="P634" s="236"/>
      <c r="Q634" s="236"/>
      <c r="R634" s="236"/>
      <c r="S634" s="236"/>
    </row>
    <row r="635" ht="13.5" customHeight="1">
      <c r="A635" s="236"/>
      <c r="B635" t="s" s="596">
        <v>677</v>
      </c>
      <c r="C635" t="s" s="675">
        <v>2922</v>
      </c>
      <c r="D635" t="s" s="684">
        <f>D617</f>
        <v>2001</v>
      </c>
      <c r="E635" s="677">
        <v>8</v>
      </c>
      <c r="F635" s="236"/>
      <c r="G635" s="662">
        <f>E635*F635</f>
        <v>0</v>
      </c>
      <c r="H635" s="662">
        <f>IF($S$11="Y",G635*0.15,0)</f>
        <v>0</v>
      </c>
      <c r="I635" s="236"/>
      <c r="J635" s="236"/>
      <c r="K635" s="236"/>
      <c r="L635" s="236"/>
      <c r="M635" s="236"/>
      <c r="N635" s="236"/>
      <c r="O635" s="236"/>
      <c r="P635" s="236"/>
      <c r="Q635" s="236"/>
      <c r="R635" s="236"/>
      <c r="S635" s="236"/>
    </row>
    <row r="636" ht="13.5" customHeight="1">
      <c r="A636" s="236"/>
      <c r="B636" t="s" s="596">
        <v>677</v>
      </c>
      <c r="C636" t="s" s="675">
        <v>2922</v>
      </c>
      <c r="D636" t="s" s="686">
        <f>D618</f>
        <v>2003</v>
      </c>
      <c r="E636" s="677">
        <v>8</v>
      </c>
      <c r="F636" s="236"/>
      <c r="G636" s="662">
        <f>E636*F636</f>
        <v>0</v>
      </c>
      <c r="H636" s="662">
        <f>IF($S$11="Y",G636*0.15,0)</f>
        <v>0</v>
      </c>
      <c r="I636" s="236"/>
      <c r="J636" s="236"/>
      <c r="K636" s="236"/>
      <c r="L636" s="236"/>
      <c r="M636" s="236"/>
      <c r="N636" s="236"/>
      <c r="O636" s="236"/>
      <c r="P636" s="236"/>
      <c r="Q636" s="236"/>
      <c r="R636" s="236"/>
      <c r="S636" s="236"/>
    </row>
    <row r="637" ht="13.5" customHeight="1">
      <c r="A637" s="236"/>
      <c r="B637" t="s" s="596">
        <v>677</v>
      </c>
      <c r="C637" t="s" s="675">
        <v>2922</v>
      </c>
      <c r="D637" t="s" s="690">
        <f>D619</f>
        <v>2004</v>
      </c>
      <c r="E637" s="677">
        <v>5</v>
      </c>
      <c r="F637" s="236"/>
      <c r="G637" s="662">
        <f>E637*F637</f>
        <v>0</v>
      </c>
      <c r="H637" s="662">
        <f>IF($S$11="Y",G637*0.15,0)</f>
        <v>0</v>
      </c>
      <c r="I637" s="236"/>
      <c r="J637" s="236"/>
      <c r="K637" s="236"/>
      <c r="L637" s="236"/>
      <c r="M637" s="236"/>
      <c r="N637" s="236"/>
      <c r="O637" s="236"/>
      <c r="P637" s="236"/>
      <c r="Q637" s="236"/>
      <c r="R637" s="236"/>
      <c r="S637" s="236"/>
    </row>
    <row r="638" ht="13.5" customHeight="1">
      <c r="A638" s="236"/>
      <c r="B638" t="s" s="596">
        <v>677</v>
      </c>
      <c r="C638" t="s" s="675">
        <v>2922</v>
      </c>
      <c r="D638" t="s" s="692">
        <f>D620</f>
        <v>2005</v>
      </c>
      <c r="E638" s="677">
        <v>0</v>
      </c>
      <c r="F638" s="236"/>
      <c r="G638" s="662">
        <f>E638*F638</f>
        <v>0</v>
      </c>
      <c r="H638" s="662">
        <f>IF($S$11="Y",G638*0.15,0)</f>
        <v>0</v>
      </c>
      <c r="I638" s="236"/>
      <c r="J638" s="236"/>
      <c r="K638" s="236"/>
      <c r="L638" s="236"/>
      <c r="M638" s="236"/>
      <c r="N638" s="236"/>
      <c r="O638" s="236"/>
      <c r="P638" s="236"/>
      <c r="Q638" s="236"/>
      <c r="R638" s="236"/>
      <c r="S638" s="236"/>
    </row>
    <row r="639" ht="13.5" customHeight="1">
      <c r="A639" s="236"/>
      <c r="B639" t="s" s="596">
        <v>677</v>
      </c>
      <c r="C639" t="s" s="675">
        <v>2922</v>
      </c>
      <c r="D639" t="s" s="180">
        <f>D621</f>
        <v>2006</v>
      </c>
      <c r="E639" s="677">
        <v>8</v>
      </c>
      <c r="F639" s="236"/>
      <c r="G639" s="662">
        <f>E639*F639</f>
        <v>0</v>
      </c>
      <c r="H639" s="662">
        <f>IF($S$11="Y",G639*0.15,0)</f>
        <v>0</v>
      </c>
      <c r="I639" s="236"/>
      <c r="J639" s="236"/>
      <c r="K639" s="236"/>
      <c r="L639" s="236"/>
      <c r="M639" s="236"/>
      <c r="N639" s="236"/>
      <c r="O639" s="236"/>
      <c r="P639" s="236"/>
      <c r="Q639" s="236"/>
      <c r="R639" s="236"/>
      <c r="S639" s="236"/>
    </row>
    <row r="640" ht="13.5" customHeight="1">
      <c r="A640" s="236"/>
      <c r="B640" t="s" s="596">
        <v>677</v>
      </c>
      <c r="C640" t="s" s="675">
        <v>2922</v>
      </c>
      <c r="D640" t="s" s="695">
        <f>D622</f>
        <v>2007</v>
      </c>
      <c r="E640" s="677">
        <v>0</v>
      </c>
      <c r="F640" s="236"/>
      <c r="G640" s="662">
        <f>E640*F640</f>
        <v>0</v>
      </c>
      <c r="H640" s="662">
        <f>IF($S$11="Y",G640*0.15,0)</f>
        <v>0</v>
      </c>
      <c r="I640" s="236"/>
      <c r="J640" s="236"/>
      <c r="K640" s="236"/>
      <c r="L640" s="236"/>
      <c r="M640" s="236"/>
      <c r="N640" s="236"/>
      <c r="O640" s="236"/>
      <c r="P640" s="236"/>
      <c r="Q640" s="236"/>
      <c r="R640" s="236"/>
      <c r="S640" s="236"/>
    </row>
    <row r="641" ht="13.5" customHeight="1">
      <c r="A641" s="236"/>
      <c r="B641" t="s" s="596">
        <v>307</v>
      </c>
      <c r="C641" t="s" s="675">
        <v>2923</v>
      </c>
      <c r="D641" t="s" s="676">
        <f>D614</f>
        <v>1996</v>
      </c>
      <c r="E641" s="677">
        <v>10</v>
      </c>
      <c r="F641" s="236"/>
      <c r="G641" s="662">
        <f>E641*F641</f>
        <v>0</v>
      </c>
      <c r="H641" s="662">
        <f>IF($S$11="Y",G641*0.15,0)</f>
        <v>0</v>
      </c>
      <c r="I641" s="236"/>
      <c r="J641" s="236"/>
      <c r="K641" s="236"/>
      <c r="L641" s="236"/>
      <c r="M641" s="236"/>
      <c r="N641" s="236"/>
      <c r="O641" s="236"/>
      <c r="P641" s="236"/>
      <c r="Q641" s="236"/>
      <c r="R641" s="236"/>
      <c r="S641" s="236"/>
    </row>
    <row r="642" ht="13.5" customHeight="1">
      <c r="A642" s="236"/>
      <c r="B642" t="s" s="596">
        <v>307</v>
      </c>
      <c r="C642" t="s" s="675">
        <v>2923</v>
      </c>
      <c r="D642" t="s" s="91">
        <f>D615</f>
        <v>1998</v>
      </c>
      <c r="E642" s="677">
        <v>0</v>
      </c>
      <c r="F642" s="236"/>
      <c r="G642" s="662">
        <f>E642*F642</f>
        <v>0</v>
      </c>
      <c r="H642" s="662">
        <f>IF($S$11="Y",G642*0.15,0)</f>
        <v>0</v>
      </c>
      <c r="I642" s="236"/>
      <c r="J642" s="236"/>
      <c r="K642" s="236"/>
      <c r="L642" s="236"/>
      <c r="M642" s="236"/>
      <c r="N642" s="236"/>
      <c r="O642" s="236"/>
      <c r="P642" s="236"/>
      <c r="Q642" s="236"/>
      <c r="R642" s="236"/>
      <c r="S642" s="236"/>
    </row>
    <row r="643" ht="13.5" customHeight="1">
      <c r="A643" s="236"/>
      <c r="B643" t="s" s="596">
        <v>307</v>
      </c>
      <c r="C643" t="s" s="675">
        <v>2923</v>
      </c>
      <c r="D643" t="s" s="205">
        <f>D616</f>
        <v>2000</v>
      </c>
      <c r="E643" s="677">
        <v>10</v>
      </c>
      <c r="F643" s="236"/>
      <c r="G643" s="662">
        <f>E643*F643</f>
        <v>0</v>
      </c>
      <c r="H643" s="662">
        <f>IF($S$11="Y",G643*0.15,0)</f>
        <v>0</v>
      </c>
      <c r="I643" s="236"/>
      <c r="J643" s="236"/>
      <c r="K643" s="236"/>
      <c r="L643" s="236"/>
      <c r="M643" s="236"/>
      <c r="N643" s="236"/>
      <c r="O643" s="236"/>
      <c r="P643" s="236"/>
      <c r="Q643" s="236"/>
      <c r="R643" s="236"/>
      <c r="S643" s="236"/>
    </row>
    <row r="644" ht="13.5" customHeight="1">
      <c r="A644" s="236"/>
      <c r="B644" t="s" s="596">
        <v>307</v>
      </c>
      <c r="C644" t="s" s="675">
        <v>2923</v>
      </c>
      <c r="D644" t="s" s="684">
        <f>D617</f>
        <v>2001</v>
      </c>
      <c r="E644" s="677">
        <v>8</v>
      </c>
      <c r="F644" s="236"/>
      <c r="G644" s="662">
        <f>E644*F644</f>
        <v>0</v>
      </c>
      <c r="H644" s="662">
        <f>IF($S$11="Y",G644*0.15,0)</f>
        <v>0</v>
      </c>
      <c r="I644" s="236"/>
      <c r="J644" s="236"/>
      <c r="K644" s="236"/>
      <c r="L644" s="236"/>
      <c r="M644" s="236"/>
      <c r="N644" s="236"/>
      <c r="O644" s="236"/>
      <c r="P644" s="236"/>
      <c r="Q644" s="236"/>
      <c r="R644" s="236"/>
      <c r="S644" s="236"/>
    </row>
    <row r="645" ht="13.5" customHeight="1">
      <c r="A645" s="236"/>
      <c r="B645" t="s" s="596">
        <v>307</v>
      </c>
      <c r="C645" t="s" s="675">
        <v>2923</v>
      </c>
      <c r="D645" t="s" s="686">
        <f>D618</f>
        <v>2003</v>
      </c>
      <c r="E645" s="677">
        <v>8</v>
      </c>
      <c r="F645" s="236"/>
      <c r="G645" s="662">
        <f>E645*F645</f>
        <v>0</v>
      </c>
      <c r="H645" s="662">
        <f>IF($S$11="Y",G645*0.15,0)</f>
        <v>0</v>
      </c>
      <c r="I645" s="236"/>
      <c r="J645" s="236"/>
      <c r="K645" s="236"/>
      <c r="L645" s="236"/>
      <c r="M645" s="236"/>
      <c r="N645" s="236"/>
      <c r="O645" s="236"/>
      <c r="P645" s="236"/>
      <c r="Q645" s="236"/>
      <c r="R645" s="236"/>
      <c r="S645" s="236"/>
    </row>
    <row r="646" ht="13.5" customHeight="1">
      <c r="A646" s="236"/>
      <c r="B646" t="s" s="596">
        <v>307</v>
      </c>
      <c r="C646" t="s" s="675">
        <v>2923</v>
      </c>
      <c r="D646" t="s" s="690">
        <f>D619</f>
        <v>2004</v>
      </c>
      <c r="E646" s="677">
        <v>6</v>
      </c>
      <c r="F646" s="236"/>
      <c r="G646" s="662">
        <f>E646*F646</f>
        <v>0</v>
      </c>
      <c r="H646" s="662">
        <f>IF($S$11="Y",G646*0.15,0)</f>
        <v>0</v>
      </c>
      <c r="I646" s="236"/>
      <c r="J646" s="236"/>
      <c r="K646" s="236"/>
      <c r="L646" s="236"/>
      <c r="M646" s="236"/>
      <c r="N646" s="236"/>
      <c r="O646" s="236"/>
      <c r="P646" s="236"/>
      <c r="Q646" s="236"/>
      <c r="R646" s="236"/>
      <c r="S646" s="236"/>
    </row>
    <row r="647" ht="13.5" customHeight="1">
      <c r="A647" s="236"/>
      <c r="B647" t="s" s="596">
        <v>307</v>
      </c>
      <c r="C647" t="s" s="675">
        <v>2923</v>
      </c>
      <c r="D647" t="s" s="692">
        <f>D620</f>
        <v>2005</v>
      </c>
      <c r="E647" s="677">
        <v>3</v>
      </c>
      <c r="F647" s="236"/>
      <c r="G647" s="662">
        <f>E647*F647</f>
        <v>0</v>
      </c>
      <c r="H647" s="662">
        <f>IF($S$11="Y",G647*0.15,0)</f>
        <v>0</v>
      </c>
      <c r="I647" s="236"/>
      <c r="J647" s="236"/>
      <c r="K647" s="236"/>
      <c r="L647" s="236"/>
      <c r="M647" s="236"/>
      <c r="N647" s="236"/>
      <c r="O647" s="236"/>
      <c r="P647" s="236"/>
      <c r="Q647" s="236"/>
      <c r="R647" s="236"/>
      <c r="S647" s="236"/>
    </row>
    <row r="648" ht="13.5" customHeight="1">
      <c r="A648" s="236"/>
      <c r="B648" t="s" s="596">
        <v>307</v>
      </c>
      <c r="C648" t="s" s="675">
        <v>2923</v>
      </c>
      <c r="D648" t="s" s="180">
        <f>D621</f>
        <v>2006</v>
      </c>
      <c r="E648" s="677">
        <v>12</v>
      </c>
      <c r="F648" s="236"/>
      <c r="G648" s="662">
        <f>E648*F648</f>
        <v>0</v>
      </c>
      <c r="H648" s="662">
        <f>IF($S$11="Y",G648*0.15,0)</f>
        <v>0</v>
      </c>
      <c r="I648" s="236"/>
      <c r="J648" s="236"/>
      <c r="K648" s="236"/>
      <c r="L648" s="236"/>
      <c r="M648" s="236"/>
      <c r="N648" s="236"/>
      <c r="O648" s="236"/>
      <c r="P648" s="236"/>
      <c r="Q648" s="236"/>
      <c r="R648" s="236"/>
      <c r="S648" s="236"/>
    </row>
    <row r="649" ht="13.5" customHeight="1">
      <c r="A649" s="236"/>
      <c r="B649" t="s" s="596">
        <v>307</v>
      </c>
      <c r="C649" t="s" s="675">
        <v>2923</v>
      </c>
      <c r="D649" t="s" s="695">
        <f>D622</f>
        <v>2007</v>
      </c>
      <c r="E649" s="677">
        <v>0</v>
      </c>
      <c r="F649" s="236"/>
      <c r="G649" s="662">
        <f>E649*F649</f>
        <v>0</v>
      </c>
      <c r="H649" s="662">
        <f>IF($S$11="Y",G649*0.15,0)</f>
        <v>0</v>
      </c>
      <c r="I649" s="236"/>
      <c r="J649" s="236"/>
      <c r="K649" s="236"/>
      <c r="L649" s="236"/>
      <c r="M649" s="236"/>
      <c r="N649" s="236"/>
      <c r="O649" s="236"/>
      <c r="P649" s="236"/>
      <c r="Q649" s="236"/>
      <c r="R649" s="236"/>
      <c r="S649" s="236"/>
    </row>
    <row r="650" ht="13.5" customHeight="1">
      <c r="A650" s="236"/>
      <c r="B650" t="s" s="596">
        <v>358</v>
      </c>
      <c r="C650" t="s" s="675">
        <v>2924</v>
      </c>
      <c r="D650" t="s" s="676">
        <f>D641</f>
        <v>1996</v>
      </c>
      <c r="E650" s="677">
        <v>7</v>
      </c>
      <c r="F650" s="236"/>
      <c r="G650" s="662">
        <f>E650*F650</f>
        <v>0</v>
      </c>
      <c r="H650" s="662">
        <f>IF($S$11="Y",G650*0.15,0)</f>
        <v>0</v>
      </c>
      <c r="I650" s="236"/>
      <c r="J650" s="236"/>
      <c r="K650" s="236"/>
      <c r="L650" s="236"/>
      <c r="M650" s="236"/>
      <c r="N650" s="236"/>
      <c r="O650" s="236"/>
      <c r="P650" s="236"/>
      <c r="Q650" s="236"/>
      <c r="R650" s="236"/>
      <c r="S650" s="236"/>
    </row>
    <row r="651" ht="13.5" customHeight="1">
      <c r="A651" s="236"/>
      <c r="B651" t="s" s="596">
        <v>358</v>
      </c>
      <c r="C651" t="s" s="675">
        <v>2924</v>
      </c>
      <c r="D651" t="s" s="91">
        <f>D642</f>
        <v>1998</v>
      </c>
      <c r="E651" s="677">
        <v>0</v>
      </c>
      <c r="F651" s="236"/>
      <c r="G651" s="662">
        <f>E651*F651</f>
        <v>0</v>
      </c>
      <c r="H651" s="662">
        <f>IF($S$11="Y",G651*0.15,0)</f>
        <v>0</v>
      </c>
      <c r="I651" s="236"/>
      <c r="J651" s="236"/>
      <c r="K651" s="236"/>
      <c r="L651" s="236"/>
      <c r="M651" s="236"/>
      <c r="N651" s="236"/>
      <c r="O651" s="236"/>
      <c r="P651" s="236"/>
      <c r="Q651" s="236"/>
      <c r="R651" s="236"/>
      <c r="S651" s="236"/>
    </row>
    <row r="652" ht="13.5" customHeight="1">
      <c r="A652" s="236"/>
      <c r="B652" t="s" s="596">
        <v>358</v>
      </c>
      <c r="C652" t="s" s="675">
        <v>2924</v>
      </c>
      <c r="D652" t="s" s="205">
        <f>D643</f>
        <v>2000</v>
      </c>
      <c r="E652" s="677">
        <v>9</v>
      </c>
      <c r="F652" s="236"/>
      <c r="G652" s="662">
        <f>E652*F652</f>
        <v>0</v>
      </c>
      <c r="H652" s="662">
        <f>IF($S$11="Y",G652*0.15,0)</f>
        <v>0</v>
      </c>
      <c r="I652" s="236"/>
      <c r="J652" s="236"/>
      <c r="K652" s="236"/>
      <c r="L652" s="236"/>
      <c r="M652" s="236"/>
      <c r="N652" s="236"/>
      <c r="O652" s="236"/>
      <c r="P652" s="236"/>
      <c r="Q652" s="236"/>
      <c r="R652" s="236"/>
      <c r="S652" s="236"/>
    </row>
    <row r="653" ht="13.5" customHeight="1">
      <c r="A653" s="236"/>
      <c r="B653" t="s" s="596">
        <v>358</v>
      </c>
      <c r="C653" t="s" s="675">
        <v>2924</v>
      </c>
      <c r="D653" t="s" s="684">
        <f>D644</f>
        <v>2001</v>
      </c>
      <c r="E653" s="677">
        <v>4</v>
      </c>
      <c r="F653" s="236"/>
      <c r="G653" s="662">
        <f>E653*F653</f>
        <v>0</v>
      </c>
      <c r="H653" s="662">
        <f>IF($S$11="Y",G653*0.15,0)</f>
        <v>0</v>
      </c>
      <c r="I653" s="236"/>
      <c r="J653" s="236"/>
      <c r="K653" s="236"/>
      <c r="L653" s="236"/>
      <c r="M653" s="236"/>
      <c r="N653" s="236"/>
      <c r="O653" s="236"/>
      <c r="P653" s="236"/>
      <c r="Q653" s="236"/>
      <c r="R653" s="236"/>
      <c r="S653" s="236"/>
    </row>
    <row r="654" ht="13.5" customHeight="1">
      <c r="A654" s="236"/>
      <c r="B654" t="s" s="596">
        <v>358</v>
      </c>
      <c r="C654" t="s" s="675">
        <v>2924</v>
      </c>
      <c r="D654" t="s" s="686">
        <f>D645</f>
        <v>2003</v>
      </c>
      <c r="E654" s="677">
        <v>9</v>
      </c>
      <c r="F654" s="236"/>
      <c r="G654" s="662">
        <f>E654*F654</f>
        <v>0</v>
      </c>
      <c r="H654" s="662">
        <f>IF($S$11="Y",G654*0.15,0)</f>
        <v>0</v>
      </c>
      <c r="I654" s="236"/>
      <c r="J654" s="236"/>
      <c r="K654" s="236"/>
      <c r="L654" s="236"/>
      <c r="M654" s="236"/>
      <c r="N654" s="236"/>
      <c r="O654" s="236"/>
      <c r="P654" s="236"/>
      <c r="Q654" s="236"/>
      <c r="R654" s="236"/>
      <c r="S654" s="236"/>
    </row>
    <row r="655" ht="13.5" customHeight="1">
      <c r="A655" s="236"/>
      <c r="B655" t="s" s="596">
        <v>358</v>
      </c>
      <c r="C655" t="s" s="675">
        <v>2924</v>
      </c>
      <c r="D655" t="s" s="690">
        <f>D646</f>
        <v>2004</v>
      </c>
      <c r="E655" s="677">
        <v>5</v>
      </c>
      <c r="F655" s="236"/>
      <c r="G655" s="662">
        <f>E655*F655</f>
        <v>0</v>
      </c>
      <c r="H655" s="662">
        <f>IF($S$11="Y",G655*0.15,0)</f>
        <v>0</v>
      </c>
      <c r="I655" s="236"/>
      <c r="J655" s="236"/>
      <c r="K655" s="236"/>
      <c r="L655" s="236"/>
      <c r="M655" s="236"/>
      <c r="N655" s="236"/>
      <c r="O655" s="236"/>
      <c r="P655" s="236"/>
      <c r="Q655" s="236"/>
      <c r="R655" s="236"/>
      <c r="S655" s="236"/>
    </row>
    <row r="656" ht="13.5" customHeight="1">
      <c r="A656" s="236"/>
      <c r="B656" t="s" s="596">
        <v>358</v>
      </c>
      <c r="C656" t="s" s="675">
        <v>2924</v>
      </c>
      <c r="D656" t="s" s="692">
        <f>D647</f>
        <v>2005</v>
      </c>
      <c r="E656" s="677">
        <v>3</v>
      </c>
      <c r="F656" s="236"/>
      <c r="G656" s="662">
        <f>E656*F656</f>
        <v>0</v>
      </c>
      <c r="H656" s="662">
        <f>IF($S$11="Y",G656*0.15,0)</f>
        <v>0</v>
      </c>
      <c r="I656" s="236"/>
      <c r="J656" s="236"/>
      <c r="K656" s="236"/>
      <c r="L656" s="236"/>
      <c r="M656" s="236"/>
      <c r="N656" s="236"/>
      <c r="O656" s="236"/>
      <c r="P656" s="236"/>
      <c r="Q656" s="236"/>
      <c r="R656" s="236"/>
      <c r="S656" s="236"/>
    </row>
    <row r="657" ht="13.5" customHeight="1">
      <c r="A657" s="236"/>
      <c r="B657" t="s" s="596">
        <v>358</v>
      </c>
      <c r="C657" t="s" s="675">
        <v>2924</v>
      </c>
      <c r="D657" t="s" s="180">
        <f>D648</f>
        <v>2006</v>
      </c>
      <c r="E657" s="677">
        <v>12</v>
      </c>
      <c r="F657" s="236"/>
      <c r="G657" s="662">
        <f>E657*F657</f>
        <v>0</v>
      </c>
      <c r="H657" s="662">
        <f>IF($S$11="Y",G657*0.15,0)</f>
        <v>0</v>
      </c>
      <c r="I657" s="236"/>
      <c r="J657" s="236"/>
      <c r="K657" s="236"/>
      <c r="L657" s="236"/>
      <c r="M657" s="236"/>
      <c r="N657" s="236"/>
      <c r="O657" s="236"/>
      <c r="P657" s="236"/>
      <c r="Q657" s="236"/>
      <c r="R657" s="236"/>
      <c r="S657" s="236"/>
    </row>
    <row r="658" ht="13.5" customHeight="1">
      <c r="A658" s="236"/>
      <c r="B658" t="s" s="596">
        <v>358</v>
      </c>
      <c r="C658" t="s" s="675">
        <v>2924</v>
      </c>
      <c r="D658" t="s" s="695">
        <f>D649</f>
        <v>2007</v>
      </c>
      <c r="E658" s="677">
        <v>0</v>
      </c>
      <c r="F658" s="236"/>
      <c r="G658" s="662">
        <f>E658*F658</f>
        <v>0</v>
      </c>
      <c r="H658" s="662">
        <f>IF($S$11="Y",G658*0.15,0)</f>
        <v>0</v>
      </c>
      <c r="I658" s="236"/>
      <c r="J658" s="236"/>
      <c r="K658" s="236"/>
      <c r="L658" s="236"/>
      <c r="M658" s="236"/>
      <c r="N658" s="236"/>
      <c r="O658" s="236"/>
      <c r="P658" s="236"/>
      <c r="Q658" s="236"/>
      <c r="R658" s="236"/>
      <c r="S658" s="236"/>
    </row>
    <row r="659" ht="13.5" customHeight="1">
      <c r="A659" s="236"/>
      <c r="B659" t="s" s="596">
        <v>360</v>
      </c>
      <c r="C659" t="s" s="675">
        <v>2925</v>
      </c>
      <c r="D659" t="s" s="676">
        <f>D560</f>
        <v>1996</v>
      </c>
      <c r="E659" s="677">
        <v>6</v>
      </c>
      <c r="F659" s="236"/>
      <c r="G659" s="662">
        <f>E659*F659</f>
        <v>0</v>
      </c>
      <c r="H659" s="662">
        <f>IF($S$11="Y",G659*0.15,0)</f>
        <v>0</v>
      </c>
      <c r="I659" s="236"/>
      <c r="J659" s="236"/>
      <c r="K659" s="236"/>
      <c r="L659" s="236"/>
      <c r="M659" s="236"/>
      <c r="N659" s="236"/>
      <c r="O659" s="236"/>
      <c r="P659" s="236"/>
      <c r="Q659" s="236"/>
      <c r="R659" s="236"/>
      <c r="S659" s="236"/>
    </row>
    <row r="660" ht="13.5" customHeight="1">
      <c r="A660" s="236"/>
      <c r="B660" t="s" s="596">
        <v>360</v>
      </c>
      <c r="C660" t="s" s="675">
        <v>2925</v>
      </c>
      <c r="D660" t="s" s="91">
        <f>D561</f>
        <v>1998</v>
      </c>
      <c r="E660" s="677">
        <v>0</v>
      </c>
      <c r="F660" s="236"/>
      <c r="G660" s="662">
        <f>E660*F660</f>
        <v>0</v>
      </c>
      <c r="H660" s="662">
        <f>IF($S$11="Y",G660*0.15,0)</f>
        <v>0</v>
      </c>
      <c r="I660" s="236"/>
      <c r="J660" s="236"/>
      <c r="K660" s="236"/>
      <c r="L660" s="236"/>
      <c r="M660" s="236"/>
      <c r="N660" s="236"/>
      <c r="O660" s="236"/>
      <c r="P660" s="236"/>
      <c r="Q660" s="236"/>
      <c r="R660" s="236"/>
      <c r="S660" s="236"/>
    </row>
    <row r="661" ht="13.5" customHeight="1">
      <c r="A661" s="236"/>
      <c r="B661" t="s" s="596">
        <v>360</v>
      </c>
      <c r="C661" t="s" s="675">
        <v>2925</v>
      </c>
      <c r="D661" t="s" s="205">
        <f>D562</f>
        <v>2000</v>
      </c>
      <c r="E661" s="677">
        <v>4</v>
      </c>
      <c r="F661" s="236"/>
      <c r="G661" s="662">
        <f>E661*F661</f>
        <v>0</v>
      </c>
      <c r="H661" s="662">
        <f>IF($S$11="Y",G661*0.15,0)</f>
        <v>0</v>
      </c>
      <c r="I661" s="236"/>
      <c r="J661" s="236"/>
      <c r="K661" s="236"/>
      <c r="L661" s="236"/>
      <c r="M661" s="236"/>
      <c r="N661" s="236"/>
      <c r="O661" s="236"/>
      <c r="P661" s="236"/>
      <c r="Q661" s="236"/>
      <c r="R661" s="236"/>
      <c r="S661" s="236"/>
    </row>
    <row r="662" ht="13.5" customHeight="1">
      <c r="A662" s="236"/>
      <c r="B662" t="s" s="596">
        <v>360</v>
      </c>
      <c r="C662" t="s" s="675">
        <v>2925</v>
      </c>
      <c r="D662" t="s" s="684">
        <f>D563</f>
        <v>2001</v>
      </c>
      <c r="E662" s="677">
        <v>9</v>
      </c>
      <c r="F662" s="236"/>
      <c r="G662" s="662">
        <f>E662*F662</f>
        <v>0</v>
      </c>
      <c r="H662" s="662">
        <f>IF($S$11="Y",G662*0.15,0)</f>
        <v>0</v>
      </c>
      <c r="I662" s="236"/>
      <c r="J662" s="236"/>
      <c r="K662" s="236"/>
      <c r="L662" s="236"/>
      <c r="M662" s="236"/>
      <c r="N662" s="236"/>
      <c r="O662" s="236"/>
      <c r="P662" s="236"/>
      <c r="Q662" s="236"/>
      <c r="R662" s="236"/>
      <c r="S662" s="236"/>
    </row>
    <row r="663" ht="13.5" customHeight="1">
      <c r="A663" s="236"/>
      <c r="B663" t="s" s="596">
        <v>360</v>
      </c>
      <c r="C663" t="s" s="675">
        <v>2925</v>
      </c>
      <c r="D663" t="s" s="686">
        <f>D564</f>
        <v>2003</v>
      </c>
      <c r="E663" s="677">
        <v>6</v>
      </c>
      <c r="F663" s="236"/>
      <c r="G663" s="662">
        <f>E663*F663</f>
        <v>0</v>
      </c>
      <c r="H663" s="662">
        <f>IF($S$11="Y",G663*0.15,0)</f>
        <v>0</v>
      </c>
      <c r="I663" s="236"/>
      <c r="J663" s="236"/>
      <c r="K663" s="236"/>
      <c r="L663" s="236"/>
      <c r="M663" s="236"/>
      <c r="N663" s="236"/>
      <c r="O663" s="236"/>
      <c r="P663" s="236"/>
      <c r="Q663" s="236"/>
      <c r="R663" s="236"/>
      <c r="S663" s="236"/>
    </row>
    <row r="664" ht="13.5" customHeight="1">
      <c r="A664" s="236"/>
      <c r="B664" t="s" s="596">
        <v>360</v>
      </c>
      <c r="C664" t="s" s="675">
        <v>2925</v>
      </c>
      <c r="D664" t="s" s="690">
        <f>D565</f>
        <v>2004</v>
      </c>
      <c r="E664" s="677">
        <v>5</v>
      </c>
      <c r="F664" s="236"/>
      <c r="G664" s="662">
        <f>E664*F664</f>
        <v>0</v>
      </c>
      <c r="H664" s="662">
        <f>IF($S$11="Y",G664*0.15,0)</f>
        <v>0</v>
      </c>
      <c r="I664" s="236"/>
      <c r="J664" s="236"/>
      <c r="K664" s="236"/>
      <c r="L664" s="236"/>
      <c r="M664" s="236"/>
      <c r="N664" s="236"/>
      <c r="O664" s="236"/>
      <c r="P664" s="236"/>
      <c r="Q664" s="236"/>
      <c r="R664" s="236"/>
      <c r="S664" s="236"/>
    </row>
    <row r="665" ht="13.5" customHeight="1">
      <c r="A665" s="236"/>
      <c r="B665" t="s" s="596">
        <v>360</v>
      </c>
      <c r="C665" t="s" s="675">
        <v>2925</v>
      </c>
      <c r="D665" t="s" s="692">
        <f>D566</f>
        <v>2005</v>
      </c>
      <c r="E665" s="677">
        <v>4</v>
      </c>
      <c r="F665" s="236"/>
      <c r="G665" s="662">
        <f>E665*F665</f>
        <v>0</v>
      </c>
      <c r="H665" s="662">
        <f>IF($S$11="Y",G665*0.15,0)</f>
        <v>0</v>
      </c>
      <c r="I665" s="236"/>
      <c r="J665" s="236"/>
      <c r="K665" s="236"/>
      <c r="L665" s="236"/>
      <c r="M665" s="236"/>
      <c r="N665" s="236"/>
      <c r="O665" s="236"/>
      <c r="P665" s="236"/>
      <c r="Q665" s="236"/>
      <c r="R665" s="236"/>
      <c r="S665" s="236"/>
    </row>
    <row r="666" ht="13.5" customHeight="1">
      <c r="A666" s="236"/>
      <c r="B666" t="s" s="596">
        <v>360</v>
      </c>
      <c r="C666" t="s" s="675">
        <v>2925</v>
      </c>
      <c r="D666" t="s" s="180">
        <f>D567</f>
        <v>2006</v>
      </c>
      <c r="E666" s="677">
        <v>11</v>
      </c>
      <c r="F666" s="236"/>
      <c r="G666" s="662">
        <f>E666*F666</f>
        <v>0</v>
      </c>
      <c r="H666" s="662">
        <f>IF($S$11="Y",G666*0.15,0)</f>
        <v>0</v>
      </c>
      <c r="I666" s="236"/>
      <c r="J666" s="236"/>
      <c r="K666" s="236"/>
      <c r="L666" s="236"/>
      <c r="M666" s="236"/>
      <c r="N666" s="236"/>
      <c r="O666" s="236"/>
      <c r="P666" s="236"/>
      <c r="Q666" s="236"/>
      <c r="R666" s="236"/>
      <c r="S666" s="236"/>
    </row>
    <row r="667" ht="13.5" customHeight="1">
      <c r="A667" s="236"/>
      <c r="B667" t="s" s="596">
        <v>360</v>
      </c>
      <c r="C667" t="s" s="675">
        <v>2925</v>
      </c>
      <c r="D667" t="s" s="695">
        <f>D568</f>
        <v>2007</v>
      </c>
      <c r="E667" s="677">
        <v>0</v>
      </c>
      <c r="F667" s="236"/>
      <c r="G667" s="662">
        <f>E667*F667</f>
        <v>0</v>
      </c>
      <c r="H667" s="662">
        <f>IF($S$11="Y",G667*0.15,0)</f>
        <v>0</v>
      </c>
      <c r="I667" s="236"/>
      <c r="J667" s="236"/>
      <c r="K667" s="236"/>
      <c r="L667" s="236"/>
      <c r="M667" s="236"/>
      <c r="N667" s="236"/>
      <c r="O667" s="236"/>
      <c r="P667" s="236"/>
      <c r="Q667" s="236"/>
      <c r="R667" s="236"/>
      <c r="S667" s="236"/>
    </row>
    <row r="668" ht="13.5" customHeight="1">
      <c r="A668" t="s" s="596">
        <v>287</v>
      </c>
      <c r="B668" t="s" s="596">
        <v>289</v>
      </c>
      <c r="C668" t="s" s="675">
        <v>2926</v>
      </c>
      <c r="D668" t="s" s="676">
        <f>D596</f>
        <v>1996</v>
      </c>
      <c r="E668" s="677">
        <v>8</v>
      </c>
      <c r="F668" s="236"/>
      <c r="G668" s="662">
        <f>E668*F668</f>
        <v>0</v>
      </c>
      <c r="H668" s="662">
        <f>IF($S$11="Y",G668*0.15,0)</f>
        <v>0</v>
      </c>
      <c r="I668" s="236"/>
      <c r="J668" s="236"/>
      <c r="K668" s="236"/>
      <c r="L668" s="236"/>
      <c r="M668" s="236"/>
      <c r="N668" s="236"/>
      <c r="O668" s="236"/>
      <c r="P668" s="236"/>
      <c r="Q668" s="236"/>
      <c r="R668" s="236"/>
      <c r="S668" s="236"/>
    </row>
    <row r="669" ht="13.5" customHeight="1">
      <c r="A669" t="s" s="596">
        <v>287</v>
      </c>
      <c r="B669" t="s" s="596">
        <v>289</v>
      </c>
      <c r="C669" t="s" s="675">
        <v>2926</v>
      </c>
      <c r="D669" t="s" s="91">
        <f>D597</f>
        <v>1998</v>
      </c>
      <c r="E669" s="677">
        <v>0</v>
      </c>
      <c r="F669" s="236"/>
      <c r="G669" s="662">
        <f>E669*F669</f>
        <v>0</v>
      </c>
      <c r="H669" s="662">
        <f>IF($S$11="Y",G669*0.15,0)</f>
        <v>0</v>
      </c>
      <c r="I669" s="236"/>
      <c r="J669" s="236"/>
      <c r="K669" s="236"/>
      <c r="L669" s="236"/>
      <c r="M669" s="236"/>
      <c r="N669" s="236"/>
      <c r="O669" s="236"/>
      <c r="P669" s="236"/>
      <c r="Q669" s="236"/>
      <c r="R669" s="236"/>
      <c r="S669" s="236"/>
    </row>
    <row r="670" ht="13.5" customHeight="1">
      <c r="A670" t="s" s="596">
        <v>287</v>
      </c>
      <c r="B670" t="s" s="596">
        <v>289</v>
      </c>
      <c r="C670" t="s" s="675">
        <v>2926</v>
      </c>
      <c r="D670" t="s" s="205">
        <f>D598</f>
        <v>2000</v>
      </c>
      <c r="E670" s="677">
        <v>8</v>
      </c>
      <c r="F670" s="236"/>
      <c r="G670" s="662">
        <f>E670*F670</f>
        <v>0</v>
      </c>
      <c r="H670" s="662">
        <f>IF($S$11="Y",G670*0.15,0)</f>
        <v>0</v>
      </c>
      <c r="I670" s="236"/>
      <c r="J670" s="236"/>
      <c r="K670" s="236"/>
      <c r="L670" s="236"/>
      <c r="M670" s="236"/>
      <c r="N670" s="236"/>
      <c r="O670" s="236"/>
      <c r="P670" s="236"/>
      <c r="Q670" s="236"/>
      <c r="R670" s="236"/>
      <c r="S670" s="236"/>
    </row>
    <row r="671" ht="13.5" customHeight="1">
      <c r="A671" t="s" s="596">
        <v>287</v>
      </c>
      <c r="B671" t="s" s="596">
        <v>289</v>
      </c>
      <c r="C671" t="s" s="675">
        <v>2926</v>
      </c>
      <c r="D671" t="s" s="684">
        <f>D599</f>
        <v>2001</v>
      </c>
      <c r="E671" s="677">
        <v>3</v>
      </c>
      <c r="F671" s="236"/>
      <c r="G671" s="662">
        <f>E671*F671</f>
        <v>0</v>
      </c>
      <c r="H671" s="662">
        <f>IF($S$11="Y",G671*0.15,0)</f>
        <v>0</v>
      </c>
      <c r="I671" s="236"/>
      <c r="J671" s="236"/>
      <c r="K671" s="236"/>
      <c r="L671" s="236"/>
      <c r="M671" s="236"/>
      <c r="N671" s="236"/>
      <c r="O671" s="236"/>
      <c r="P671" s="236"/>
      <c r="Q671" s="236"/>
      <c r="R671" s="236"/>
      <c r="S671" s="236"/>
    </row>
    <row r="672" ht="13.5" customHeight="1">
      <c r="A672" t="s" s="596">
        <v>287</v>
      </c>
      <c r="B672" t="s" s="596">
        <v>289</v>
      </c>
      <c r="C672" t="s" s="675">
        <v>2926</v>
      </c>
      <c r="D672" t="s" s="686">
        <f>D600</f>
        <v>2003</v>
      </c>
      <c r="E672" s="677">
        <v>3</v>
      </c>
      <c r="F672" s="236"/>
      <c r="G672" s="662">
        <f>E672*F672</f>
        <v>0</v>
      </c>
      <c r="H672" s="662">
        <f>IF($S$11="Y",G672*0.15,0)</f>
        <v>0</v>
      </c>
      <c r="I672" s="236"/>
      <c r="J672" s="236"/>
      <c r="K672" s="236"/>
      <c r="L672" s="236"/>
      <c r="M672" s="236"/>
      <c r="N672" s="236"/>
      <c r="O672" s="236"/>
      <c r="P672" s="236"/>
      <c r="Q672" s="236"/>
      <c r="R672" s="236"/>
      <c r="S672" s="236"/>
    </row>
    <row r="673" ht="13.5" customHeight="1">
      <c r="A673" t="s" s="596">
        <v>287</v>
      </c>
      <c r="B673" t="s" s="596">
        <v>289</v>
      </c>
      <c r="C673" t="s" s="675">
        <v>2926</v>
      </c>
      <c r="D673" t="s" s="690">
        <f>D601</f>
        <v>2004</v>
      </c>
      <c r="E673" s="677">
        <v>0</v>
      </c>
      <c r="F673" s="236"/>
      <c r="G673" s="662">
        <f>E673*F673</f>
        <v>0</v>
      </c>
      <c r="H673" s="662">
        <f>IF($S$11="Y",G673*0.15,0)</f>
        <v>0</v>
      </c>
      <c r="I673" s="236"/>
      <c r="J673" s="236"/>
      <c r="K673" s="236"/>
      <c r="L673" s="236"/>
      <c r="M673" s="236"/>
      <c r="N673" s="236"/>
      <c r="O673" s="236"/>
      <c r="P673" s="236"/>
      <c r="Q673" s="236"/>
      <c r="R673" s="236"/>
      <c r="S673" s="236"/>
    </row>
    <row r="674" ht="13.5" customHeight="1">
      <c r="A674" t="s" s="596">
        <v>287</v>
      </c>
      <c r="B674" t="s" s="596">
        <v>289</v>
      </c>
      <c r="C674" t="s" s="675">
        <v>2926</v>
      </c>
      <c r="D674" t="s" s="692">
        <f>D602</f>
        <v>2005</v>
      </c>
      <c r="E674" s="677">
        <v>3</v>
      </c>
      <c r="F674" s="236"/>
      <c r="G674" s="662">
        <f>E674*F674</f>
        <v>0</v>
      </c>
      <c r="H674" s="662">
        <f>IF($S$11="Y",G674*0.15,0)</f>
        <v>0</v>
      </c>
      <c r="I674" s="236"/>
      <c r="J674" s="236"/>
      <c r="K674" s="236"/>
      <c r="L674" s="236"/>
      <c r="M674" s="236"/>
      <c r="N674" s="236"/>
      <c r="O674" s="236"/>
      <c r="P674" s="236"/>
      <c r="Q674" s="236"/>
      <c r="R674" s="236"/>
      <c r="S674" s="236"/>
    </row>
    <row r="675" ht="13.5" customHeight="1">
      <c r="A675" t="s" s="596">
        <v>287</v>
      </c>
      <c r="B675" t="s" s="596">
        <v>289</v>
      </c>
      <c r="C675" t="s" s="675">
        <v>2926</v>
      </c>
      <c r="D675" t="s" s="180">
        <f>D603</f>
        <v>2006</v>
      </c>
      <c r="E675" s="677">
        <v>10</v>
      </c>
      <c r="F675" s="236"/>
      <c r="G675" s="662">
        <f>E675*F675</f>
        <v>0</v>
      </c>
      <c r="H675" s="662">
        <f>IF($S$11="Y",G675*0.15,0)</f>
        <v>0</v>
      </c>
      <c r="I675" s="236"/>
      <c r="J675" s="236"/>
      <c r="K675" s="236"/>
      <c r="L675" s="236"/>
      <c r="M675" s="236"/>
      <c r="N675" s="236"/>
      <c r="O675" s="236"/>
      <c r="P675" s="236"/>
      <c r="Q675" s="236"/>
      <c r="R675" s="236"/>
      <c r="S675" s="236"/>
    </row>
    <row r="676" ht="13.5" customHeight="1">
      <c r="A676" t="s" s="596">
        <v>287</v>
      </c>
      <c r="B676" t="s" s="596">
        <v>289</v>
      </c>
      <c r="C676" t="s" s="675">
        <v>2926</v>
      </c>
      <c r="D676" t="s" s="695">
        <f>D604</f>
        <v>2007</v>
      </c>
      <c r="E676" s="677">
        <v>0</v>
      </c>
      <c r="F676" s="236"/>
      <c r="G676" s="662">
        <f>E676*F676</f>
        <v>0</v>
      </c>
      <c r="H676" s="662">
        <f>IF($S$11="Y",G676*0.15,0)</f>
        <v>0</v>
      </c>
      <c r="I676" s="236"/>
      <c r="J676" s="236"/>
      <c r="K676" s="236"/>
      <c r="L676" s="236"/>
      <c r="M676" s="236"/>
      <c r="N676" s="236"/>
      <c r="O676" s="236"/>
      <c r="P676" s="236"/>
      <c r="Q676" s="236"/>
      <c r="R676" s="236"/>
      <c r="S676" s="236"/>
    </row>
    <row r="677" ht="13.5" customHeight="1">
      <c r="A677" t="s" s="596">
        <v>287</v>
      </c>
      <c r="B677" t="s" s="596">
        <v>291</v>
      </c>
      <c r="C677" t="s" s="675">
        <v>2927</v>
      </c>
      <c r="D677" t="s" s="676">
        <f>D605</f>
        <v>1996</v>
      </c>
      <c r="E677" s="677">
        <v>4</v>
      </c>
      <c r="F677" s="236"/>
      <c r="G677" s="662">
        <f>E677*F677</f>
        <v>0</v>
      </c>
      <c r="H677" s="662">
        <f>IF($S$11="Y",G677*0.15,0)</f>
        <v>0</v>
      </c>
      <c r="I677" s="236"/>
      <c r="J677" s="236"/>
      <c r="K677" s="236"/>
      <c r="L677" s="236"/>
      <c r="M677" s="236"/>
      <c r="N677" s="236"/>
      <c r="O677" s="236"/>
      <c r="P677" s="236"/>
      <c r="Q677" s="236"/>
      <c r="R677" s="236"/>
      <c r="S677" s="236"/>
    </row>
    <row r="678" ht="13.5" customHeight="1">
      <c r="A678" t="s" s="596">
        <v>287</v>
      </c>
      <c r="B678" t="s" s="596">
        <v>291</v>
      </c>
      <c r="C678" t="s" s="675">
        <v>2927</v>
      </c>
      <c r="D678" t="s" s="91">
        <f>D606</f>
        <v>1998</v>
      </c>
      <c r="E678" s="677">
        <v>0</v>
      </c>
      <c r="F678" s="236"/>
      <c r="G678" s="662">
        <f>E678*F678</f>
        <v>0</v>
      </c>
      <c r="H678" s="662">
        <f>IF($S$11="Y",G678*0.15,0)</f>
        <v>0</v>
      </c>
      <c r="I678" s="236"/>
      <c r="J678" s="236"/>
      <c r="K678" s="236"/>
      <c r="L678" s="236"/>
      <c r="M678" s="236"/>
      <c r="N678" s="236"/>
      <c r="O678" s="236"/>
      <c r="P678" s="236"/>
      <c r="Q678" s="236"/>
      <c r="R678" s="236"/>
      <c r="S678" s="236"/>
    </row>
    <row r="679" ht="13.5" customHeight="1">
      <c r="A679" t="s" s="596">
        <v>287</v>
      </c>
      <c r="B679" t="s" s="596">
        <v>291</v>
      </c>
      <c r="C679" t="s" s="675">
        <v>2927</v>
      </c>
      <c r="D679" t="s" s="205">
        <f>D607</f>
        <v>2000</v>
      </c>
      <c r="E679" s="677">
        <v>5</v>
      </c>
      <c r="F679" s="236"/>
      <c r="G679" s="662">
        <f>E679*F679</f>
        <v>0</v>
      </c>
      <c r="H679" s="662">
        <f>IF($S$11="Y",G679*0.15,0)</f>
        <v>0</v>
      </c>
      <c r="I679" s="236"/>
      <c r="J679" s="236"/>
      <c r="K679" s="236"/>
      <c r="L679" s="236"/>
      <c r="M679" s="236"/>
      <c r="N679" s="236"/>
      <c r="O679" s="236"/>
      <c r="P679" s="236"/>
      <c r="Q679" s="236"/>
      <c r="R679" s="236"/>
      <c r="S679" s="236"/>
    </row>
    <row r="680" ht="13.5" customHeight="1">
      <c r="A680" t="s" s="596">
        <v>287</v>
      </c>
      <c r="B680" t="s" s="596">
        <v>291</v>
      </c>
      <c r="C680" t="s" s="675">
        <v>2927</v>
      </c>
      <c r="D680" t="s" s="684">
        <f>D608</f>
        <v>2001</v>
      </c>
      <c r="E680" s="677">
        <v>8</v>
      </c>
      <c r="F680" s="236"/>
      <c r="G680" s="662">
        <f>E680*F680</f>
        <v>0</v>
      </c>
      <c r="H680" s="662">
        <f>IF($S$11="Y",G680*0.15,0)</f>
        <v>0</v>
      </c>
      <c r="I680" s="236"/>
      <c r="J680" s="236"/>
      <c r="K680" s="236"/>
      <c r="L680" s="236"/>
      <c r="M680" s="236"/>
      <c r="N680" s="236"/>
      <c r="O680" s="236"/>
      <c r="P680" s="236"/>
      <c r="Q680" s="236"/>
      <c r="R680" s="236"/>
      <c r="S680" s="236"/>
    </row>
    <row r="681" ht="13.5" customHeight="1">
      <c r="A681" t="s" s="596">
        <v>287</v>
      </c>
      <c r="B681" t="s" s="596">
        <v>291</v>
      </c>
      <c r="C681" t="s" s="675">
        <v>2927</v>
      </c>
      <c r="D681" t="s" s="686">
        <f>D609</f>
        <v>2003</v>
      </c>
      <c r="E681" s="677">
        <v>3</v>
      </c>
      <c r="F681" s="236"/>
      <c r="G681" s="662">
        <f>E681*F681</f>
        <v>0</v>
      </c>
      <c r="H681" s="662">
        <f>IF($S$11="Y",G681*0.15,0)</f>
        <v>0</v>
      </c>
      <c r="I681" s="236"/>
      <c r="J681" s="236"/>
      <c r="K681" s="236"/>
      <c r="L681" s="236"/>
      <c r="M681" s="236"/>
      <c r="N681" s="236"/>
      <c r="O681" s="236"/>
      <c r="P681" s="236"/>
      <c r="Q681" s="236"/>
      <c r="R681" s="236"/>
      <c r="S681" s="236"/>
    </row>
    <row r="682" ht="13.5" customHeight="1">
      <c r="A682" t="s" s="596">
        <v>287</v>
      </c>
      <c r="B682" t="s" s="596">
        <v>291</v>
      </c>
      <c r="C682" t="s" s="675">
        <v>2927</v>
      </c>
      <c r="D682" t="s" s="690">
        <f>D610</f>
        <v>2004</v>
      </c>
      <c r="E682" s="677">
        <v>5</v>
      </c>
      <c r="F682" s="236"/>
      <c r="G682" s="662">
        <f>E682*F682</f>
        <v>0</v>
      </c>
      <c r="H682" s="662">
        <f>IF($S$11="Y",G682*0.15,0)</f>
        <v>0</v>
      </c>
      <c r="I682" s="236"/>
      <c r="J682" s="236"/>
      <c r="K682" s="236"/>
      <c r="L682" s="236"/>
      <c r="M682" s="236"/>
      <c r="N682" s="236"/>
      <c r="O682" s="236"/>
      <c r="P682" s="236"/>
      <c r="Q682" s="236"/>
      <c r="R682" s="236"/>
      <c r="S682" s="236"/>
    </row>
    <row r="683" ht="13.5" customHeight="1">
      <c r="A683" t="s" s="596">
        <v>287</v>
      </c>
      <c r="B683" t="s" s="596">
        <v>291</v>
      </c>
      <c r="C683" t="s" s="675">
        <v>2927</v>
      </c>
      <c r="D683" t="s" s="692">
        <f>D611</f>
        <v>2005</v>
      </c>
      <c r="E683" s="677">
        <v>4</v>
      </c>
      <c r="F683" s="236"/>
      <c r="G683" s="662">
        <f>E683*F683</f>
        <v>0</v>
      </c>
      <c r="H683" s="662">
        <f>IF($S$11="Y",G683*0.15,0)</f>
        <v>0</v>
      </c>
      <c r="I683" s="236"/>
      <c r="J683" s="236"/>
      <c r="K683" s="236"/>
      <c r="L683" s="236"/>
      <c r="M683" s="236"/>
      <c r="N683" s="236"/>
      <c r="O683" s="236"/>
      <c r="P683" s="236"/>
      <c r="Q683" s="236"/>
      <c r="R683" s="236"/>
      <c r="S683" s="236"/>
    </row>
    <row r="684" ht="13.5" customHeight="1">
      <c r="A684" t="s" s="596">
        <v>287</v>
      </c>
      <c r="B684" t="s" s="596">
        <v>291</v>
      </c>
      <c r="C684" t="s" s="675">
        <v>2927</v>
      </c>
      <c r="D684" t="s" s="180">
        <f>D612</f>
        <v>2006</v>
      </c>
      <c r="E684" s="677">
        <v>12</v>
      </c>
      <c r="F684" s="236"/>
      <c r="G684" s="662">
        <f>E684*F684</f>
        <v>0</v>
      </c>
      <c r="H684" s="662">
        <f>IF($S$11="Y",G684*0.15,0)</f>
        <v>0</v>
      </c>
      <c r="I684" s="236"/>
      <c r="J684" s="236"/>
      <c r="K684" s="236"/>
      <c r="L684" s="236"/>
      <c r="M684" s="236"/>
      <c r="N684" s="236"/>
      <c r="O684" s="236"/>
      <c r="P684" s="236"/>
      <c r="Q684" s="236"/>
      <c r="R684" s="236"/>
      <c r="S684" s="236"/>
    </row>
    <row r="685" ht="13.5" customHeight="1">
      <c r="A685" t="s" s="596">
        <v>287</v>
      </c>
      <c r="B685" t="s" s="596">
        <v>291</v>
      </c>
      <c r="C685" t="s" s="675">
        <v>2927</v>
      </c>
      <c r="D685" t="s" s="695">
        <f>D613</f>
        <v>2007</v>
      </c>
      <c r="E685" s="677">
        <v>0</v>
      </c>
      <c r="F685" s="236"/>
      <c r="G685" s="662">
        <f>E685*F685</f>
        <v>0</v>
      </c>
      <c r="H685" s="662">
        <f>IF($S$11="Y",G685*0.15,0)</f>
        <v>0</v>
      </c>
      <c r="I685" s="236"/>
      <c r="J685" s="236"/>
      <c r="K685" s="236"/>
      <c r="L685" s="236"/>
      <c r="M685" s="236"/>
      <c r="N685" s="236"/>
      <c r="O685" s="236"/>
      <c r="P685" s="236"/>
      <c r="Q685" s="236"/>
      <c r="R685" s="236"/>
      <c r="S685" s="236"/>
    </row>
    <row r="686" ht="13.5" customHeight="1">
      <c r="A686" t="s" s="596">
        <v>293</v>
      </c>
      <c r="B686" t="s" s="596">
        <v>295</v>
      </c>
      <c r="C686" t="s" s="675">
        <v>2928</v>
      </c>
      <c r="D686" t="s" s="676">
        <f>D614</f>
        <v>1996</v>
      </c>
      <c r="E686" s="677">
        <v>5</v>
      </c>
      <c r="F686" s="236"/>
      <c r="G686" s="662">
        <f>E686*F686</f>
        <v>0</v>
      </c>
      <c r="H686" s="662">
        <f>IF($S$11="Y",G686*0.15,0)</f>
        <v>0</v>
      </c>
      <c r="I686" s="236"/>
      <c r="J686" s="236"/>
      <c r="K686" s="236"/>
      <c r="L686" s="236"/>
      <c r="M686" s="236"/>
      <c r="N686" s="236"/>
      <c r="O686" s="236"/>
      <c r="P686" s="236"/>
      <c r="Q686" s="236"/>
      <c r="R686" s="236"/>
      <c r="S686" s="236"/>
    </row>
    <row r="687" ht="13.5" customHeight="1">
      <c r="A687" t="s" s="596">
        <v>293</v>
      </c>
      <c r="B687" t="s" s="596">
        <v>295</v>
      </c>
      <c r="C687" t="s" s="675">
        <v>2928</v>
      </c>
      <c r="D687" t="s" s="91">
        <f>D615</f>
        <v>1998</v>
      </c>
      <c r="E687" s="677">
        <v>0</v>
      </c>
      <c r="F687" s="236"/>
      <c r="G687" s="662">
        <f>E687*F687</f>
        <v>0</v>
      </c>
      <c r="H687" s="662">
        <f>IF($S$11="Y",G687*0.15,0)</f>
        <v>0</v>
      </c>
      <c r="I687" s="236"/>
      <c r="J687" s="236"/>
      <c r="K687" s="236"/>
      <c r="L687" s="236"/>
      <c r="M687" s="236"/>
      <c r="N687" s="236"/>
      <c r="O687" s="236"/>
      <c r="P687" s="236"/>
      <c r="Q687" s="236"/>
      <c r="R687" s="236"/>
      <c r="S687" s="236"/>
    </row>
    <row r="688" ht="13.5" customHeight="1">
      <c r="A688" t="s" s="596">
        <v>293</v>
      </c>
      <c r="B688" t="s" s="596">
        <v>295</v>
      </c>
      <c r="C688" t="s" s="675">
        <v>2928</v>
      </c>
      <c r="D688" t="s" s="205">
        <f>D616</f>
        <v>2000</v>
      </c>
      <c r="E688" s="677">
        <v>5</v>
      </c>
      <c r="F688" s="236"/>
      <c r="G688" s="662">
        <f>E688*F688</f>
        <v>0</v>
      </c>
      <c r="H688" s="662">
        <f>IF($S$11="Y",G688*0.15,0)</f>
        <v>0</v>
      </c>
      <c r="I688" s="236"/>
      <c r="J688" s="236"/>
      <c r="K688" s="236"/>
      <c r="L688" s="236"/>
      <c r="M688" s="236"/>
      <c r="N688" s="236"/>
      <c r="O688" s="236"/>
      <c r="P688" s="236"/>
      <c r="Q688" s="236"/>
      <c r="R688" s="236"/>
      <c r="S688" s="236"/>
    </row>
    <row r="689" ht="13.5" customHeight="1">
      <c r="A689" t="s" s="596">
        <v>293</v>
      </c>
      <c r="B689" t="s" s="596">
        <v>295</v>
      </c>
      <c r="C689" t="s" s="675">
        <v>2928</v>
      </c>
      <c r="D689" t="s" s="684">
        <f>D617</f>
        <v>2001</v>
      </c>
      <c r="E689" s="677">
        <v>3</v>
      </c>
      <c r="F689" s="236"/>
      <c r="G689" s="662">
        <f>E689*F689</f>
        <v>0</v>
      </c>
      <c r="H689" s="662">
        <f>IF($S$11="Y",G689*0.15,0)</f>
        <v>0</v>
      </c>
      <c r="I689" s="236"/>
      <c r="J689" s="236"/>
      <c r="K689" s="236"/>
      <c r="L689" s="236"/>
      <c r="M689" s="236"/>
      <c r="N689" s="236"/>
      <c r="O689" s="236"/>
      <c r="P689" s="236"/>
      <c r="Q689" s="236"/>
      <c r="R689" s="236"/>
      <c r="S689" s="236"/>
    </row>
    <row r="690" ht="13.5" customHeight="1">
      <c r="A690" t="s" s="596">
        <v>293</v>
      </c>
      <c r="B690" t="s" s="596">
        <v>295</v>
      </c>
      <c r="C690" t="s" s="675">
        <v>2928</v>
      </c>
      <c r="D690" t="s" s="686">
        <f>D618</f>
        <v>2003</v>
      </c>
      <c r="E690" s="677">
        <v>3</v>
      </c>
      <c r="F690" s="236"/>
      <c r="G690" s="662">
        <f>E690*F690</f>
        <v>0</v>
      </c>
      <c r="H690" s="662">
        <f>IF($S$11="Y",G690*0.15,0)</f>
        <v>0</v>
      </c>
      <c r="I690" s="236"/>
      <c r="J690" s="236"/>
      <c r="K690" s="236"/>
      <c r="L690" s="236"/>
      <c r="M690" s="236"/>
      <c r="N690" s="236"/>
      <c r="O690" s="236"/>
      <c r="P690" s="236"/>
      <c r="Q690" s="236"/>
      <c r="R690" s="236"/>
      <c r="S690" s="236"/>
    </row>
    <row r="691" ht="13.5" customHeight="1">
      <c r="A691" t="s" s="596">
        <v>293</v>
      </c>
      <c r="B691" t="s" s="596">
        <v>295</v>
      </c>
      <c r="C691" t="s" s="675">
        <v>2928</v>
      </c>
      <c r="D691" t="s" s="690">
        <f>D619</f>
        <v>2004</v>
      </c>
      <c r="E691" s="677">
        <v>0</v>
      </c>
      <c r="F691" s="236"/>
      <c r="G691" s="662">
        <f>E691*F691</f>
        <v>0</v>
      </c>
      <c r="H691" s="662">
        <f>IF($S$11="Y",G691*0.15,0)</f>
        <v>0</v>
      </c>
      <c r="I691" s="236"/>
      <c r="J691" s="236"/>
      <c r="K691" s="236"/>
      <c r="L691" s="236"/>
      <c r="M691" s="236"/>
      <c r="N691" s="236"/>
      <c r="O691" s="236"/>
      <c r="P691" s="236"/>
      <c r="Q691" s="236"/>
      <c r="R691" s="236"/>
      <c r="S691" s="236"/>
    </row>
    <row r="692" ht="13.5" customHeight="1">
      <c r="A692" t="s" s="596">
        <v>293</v>
      </c>
      <c r="B692" t="s" s="596">
        <v>295</v>
      </c>
      <c r="C692" t="s" s="675">
        <v>2928</v>
      </c>
      <c r="D692" t="s" s="692">
        <f>D620</f>
        <v>2005</v>
      </c>
      <c r="E692" s="677">
        <v>4</v>
      </c>
      <c r="F692" s="236"/>
      <c r="G692" s="662">
        <f>E692*F692</f>
        <v>0</v>
      </c>
      <c r="H692" s="662">
        <f>IF($S$11="Y",G692*0.15,0)</f>
        <v>0</v>
      </c>
      <c r="I692" s="236"/>
      <c r="J692" s="236"/>
      <c r="K692" s="236"/>
      <c r="L692" s="236"/>
      <c r="M692" s="236"/>
      <c r="N692" s="236"/>
      <c r="O692" s="236"/>
      <c r="P692" s="236"/>
      <c r="Q692" s="236"/>
      <c r="R692" s="236"/>
      <c r="S692" s="236"/>
    </row>
    <row r="693" ht="13.5" customHeight="1">
      <c r="A693" t="s" s="596">
        <v>293</v>
      </c>
      <c r="B693" t="s" s="596">
        <v>295</v>
      </c>
      <c r="C693" t="s" s="675">
        <v>2928</v>
      </c>
      <c r="D693" t="s" s="180">
        <f>D621</f>
        <v>2006</v>
      </c>
      <c r="E693" s="677">
        <v>11</v>
      </c>
      <c r="F693" s="236"/>
      <c r="G693" s="662">
        <f>E693*F693</f>
        <v>0</v>
      </c>
      <c r="H693" s="662">
        <f>IF($S$11="Y",G693*0.15,0)</f>
        <v>0</v>
      </c>
      <c r="I693" s="236"/>
      <c r="J693" s="236"/>
      <c r="K693" s="236"/>
      <c r="L693" s="236"/>
      <c r="M693" s="236"/>
      <c r="N693" s="236"/>
      <c r="O693" s="236"/>
      <c r="P693" s="236"/>
      <c r="Q693" s="236"/>
      <c r="R693" s="236"/>
      <c r="S693" s="236"/>
    </row>
    <row r="694" ht="13.5" customHeight="1">
      <c r="A694" t="s" s="596">
        <v>293</v>
      </c>
      <c r="B694" t="s" s="596">
        <v>295</v>
      </c>
      <c r="C694" t="s" s="675">
        <v>2928</v>
      </c>
      <c r="D694" t="s" s="695">
        <f>D622</f>
        <v>2007</v>
      </c>
      <c r="E694" s="677">
        <v>0</v>
      </c>
      <c r="F694" s="236"/>
      <c r="G694" s="662">
        <f>E694*F694</f>
        <v>0</v>
      </c>
      <c r="H694" s="662">
        <f>IF($S$11="Y",G694*0.15,0)</f>
        <v>0</v>
      </c>
      <c r="I694" s="236"/>
      <c r="J694" s="236"/>
      <c r="K694" s="236"/>
      <c r="L694" s="236"/>
      <c r="M694" s="236"/>
      <c r="N694" s="236"/>
      <c r="O694" s="236"/>
      <c r="P694" s="236"/>
      <c r="Q694" s="236"/>
      <c r="R694" s="236"/>
      <c r="S694" s="236"/>
    </row>
    <row r="695" ht="13.5" customHeight="1">
      <c r="A695" t="s" s="596">
        <v>293</v>
      </c>
      <c r="B695" t="s" s="596">
        <v>297</v>
      </c>
      <c r="C695" t="s" s="675">
        <v>2929</v>
      </c>
      <c r="D695" t="s" s="676">
        <f>D623</f>
        <v>1996</v>
      </c>
      <c r="E695" s="677">
        <v>5</v>
      </c>
      <c r="F695" s="236"/>
      <c r="G695" s="662">
        <f>E695*F695</f>
        <v>0</v>
      </c>
      <c r="H695" s="662">
        <f>IF($S$11="Y",G695*0.15,0)</f>
        <v>0</v>
      </c>
      <c r="I695" s="236"/>
      <c r="J695" s="236"/>
      <c r="K695" s="236"/>
      <c r="L695" s="236"/>
      <c r="M695" s="236"/>
      <c r="N695" s="236"/>
      <c r="O695" s="236"/>
      <c r="P695" s="236"/>
      <c r="Q695" s="236"/>
      <c r="R695" s="236"/>
      <c r="S695" s="236"/>
    </row>
    <row r="696" ht="13.5" customHeight="1">
      <c r="A696" t="s" s="596">
        <v>293</v>
      </c>
      <c r="B696" t="s" s="596">
        <v>297</v>
      </c>
      <c r="C696" t="s" s="675">
        <v>2929</v>
      </c>
      <c r="D696" t="s" s="91">
        <f>D624</f>
        <v>1998</v>
      </c>
      <c r="E696" s="677">
        <v>0</v>
      </c>
      <c r="F696" s="236"/>
      <c r="G696" s="662">
        <f>E696*F696</f>
        <v>0</v>
      </c>
      <c r="H696" s="662">
        <f>IF($S$11="Y",G696*0.15,0)</f>
        <v>0</v>
      </c>
      <c r="I696" s="236"/>
      <c r="J696" s="236"/>
      <c r="K696" s="236"/>
      <c r="L696" s="236"/>
      <c r="M696" s="236"/>
      <c r="N696" s="236"/>
      <c r="O696" s="236"/>
      <c r="P696" s="236"/>
      <c r="Q696" s="236"/>
      <c r="R696" s="236"/>
      <c r="S696" s="236"/>
    </row>
    <row r="697" ht="13.5" customHeight="1">
      <c r="A697" t="s" s="596">
        <v>293</v>
      </c>
      <c r="B697" t="s" s="596">
        <v>297</v>
      </c>
      <c r="C697" t="s" s="675">
        <v>2929</v>
      </c>
      <c r="D697" t="s" s="205">
        <f>D625</f>
        <v>2000</v>
      </c>
      <c r="E697" s="677">
        <v>8</v>
      </c>
      <c r="F697" s="236"/>
      <c r="G697" s="662">
        <f>E697*F697</f>
        <v>0</v>
      </c>
      <c r="H697" s="662">
        <f>IF($S$11="Y",G697*0.15,0)</f>
        <v>0</v>
      </c>
      <c r="I697" s="236"/>
      <c r="J697" s="236"/>
      <c r="K697" s="236"/>
      <c r="L697" s="236"/>
      <c r="M697" s="236"/>
      <c r="N697" s="236"/>
      <c r="O697" s="236"/>
      <c r="P697" s="236"/>
      <c r="Q697" s="236"/>
      <c r="R697" s="236"/>
      <c r="S697" s="236"/>
    </row>
    <row r="698" ht="13.5" customHeight="1">
      <c r="A698" t="s" s="596">
        <v>293</v>
      </c>
      <c r="B698" t="s" s="596">
        <v>297</v>
      </c>
      <c r="C698" t="s" s="675">
        <v>2929</v>
      </c>
      <c r="D698" t="s" s="684">
        <f>D626</f>
        <v>2001</v>
      </c>
      <c r="E698" s="677">
        <v>6</v>
      </c>
      <c r="F698" s="236"/>
      <c r="G698" s="662">
        <f>E698*F698</f>
        <v>0</v>
      </c>
      <c r="H698" s="662">
        <f>IF($S$11="Y",G698*0.15,0)</f>
        <v>0</v>
      </c>
      <c r="I698" s="236"/>
      <c r="J698" s="236"/>
      <c r="K698" s="236"/>
      <c r="L698" s="236"/>
      <c r="M698" s="236"/>
      <c r="N698" s="236"/>
      <c r="O698" s="236"/>
      <c r="P698" s="236"/>
      <c r="Q698" s="236"/>
      <c r="R698" s="236"/>
      <c r="S698" s="236"/>
    </row>
    <row r="699" ht="13.5" customHeight="1">
      <c r="A699" t="s" s="596">
        <v>293</v>
      </c>
      <c r="B699" t="s" s="596">
        <v>297</v>
      </c>
      <c r="C699" t="s" s="675">
        <v>2929</v>
      </c>
      <c r="D699" t="s" s="686">
        <f>D627</f>
        <v>2003</v>
      </c>
      <c r="E699" s="677">
        <v>2</v>
      </c>
      <c r="F699" s="236"/>
      <c r="G699" s="662">
        <f>E699*F699</f>
        <v>0</v>
      </c>
      <c r="H699" s="662">
        <f>IF($S$11="Y",G699*0.15,0)</f>
        <v>0</v>
      </c>
      <c r="I699" s="236"/>
      <c r="J699" s="236"/>
      <c r="K699" s="236"/>
      <c r="L699" s="236"/>
      <c r="M699" s="236"/>
      <c r="N699" s="236"/>
      <c r="O699" s="236"/>
      <c r="P699" s="236"/>
      <c r="Q699" s="236"/>
      <c r="R699" s="236"/>
      <c r="S699" s="236"/>
    </row>
    <row r="700" ht="13.5" customHeight="1">
      <c r="A700" t="s" s="596">
        <v>293</v>
      </c>
      <c r="B700" t="s" s="596">
        <v>297</v>
      </c>
      <c r="C700" t="s" s="675">
        <v>2929</v>
      </c>
      <c r="D700" t="s" s="690">
        <f>D628</f>
        <v>2004</v>
      </c>
      <c r="E700" s="677">
        <v>0</v>
      </c>
      <c r="F700" s="236"/>
      <c r="G700" s="662">
        <f>E700*F700</f>
        <v>0</v>
      </c>
      <c r="H700" s="662">
        <f>IF($S$11="Y",G700*0.15,0)</f>
        <v>0</v>
      </c>
      <c r="I700" s="236"/>
      <c r="J700" s="236"/>
      <c r="K700" s="236"/>
      <c r="L700" s="236"/>
      <c r="M700" s="236"/>
      <c r="N700" s="236"/>
      <c r="O700" s="236"/>
      <c r="P700" s="236"/>
      <c r="Q700" s="236"/>
      <c r="R700" s="236"/>
      <c r="S700" s="236"/>
    </row>
    <row r="701" ht="13.5" customHeight="1">
      <c r="A701" t="s" s="596">
        <v>293</v>
      </c>
      <c r="B701" t="s" s="596">
        <v>297</v>
      </c>
      <c r="C701" t="s" s="675">
        <v>2929</v>
      </c>
      <c r="D701" t="s" s="692">
        <f>D629</f>
        <v>2005</v>
      </c>
      <c r="E701" s="677">
        <v>4</v>
      </c>
      <c r="F701" s="236"/>
      <c r="G701" s="662">
        <f>E701*F701</f>
        <v>0</v>
      </c>
      <c r="H701" s="662">
        <f>IF($S$11="Y",G701*0.15,0)</f>
        <v>0</v>
      </c>
      <c r="I701" s="236"/>
      <c r="J701" s="236"/>
      <c r="K701" s="236"/>
      <c r="L701" s="236"/>
      <c r="M701" s="236"/>
      <c r="N701" s="236"/>
      <c r="O701" s="236"/>
      <c r="P701" s="236"/>
      <c r="Q701" s="236"/>
      <c r="R701" s="236"/>
      <c r="S701" s="236"/>
    </row>
    <row r="702" ht="13.5" customHeight="1">
      <c r="A702" t="s" s="596">
        <v>293</v>
      </c>
      <c r="B702" t="s" s="596">
        <v>297</v>
      </c>
      <c r="C702" t="s" s="675">
        <v>2929</v>
      </c>
      <c r="D702" t="s" s="180">
        <f>D630</f>
        <v>2006</v>
      </c>
      <c r="E702" s="677">
        <v>10</v>
      </c>
      <c r="F702" s="236"/>
      <c r="G702" s="662">
        <f>E702*F702</f>
        <v>0</v>
      </c>
      <c r="H702" s="662">
        <f>IF($S$11="Y",G702*0.15,0)</f>
        <v>0</v>
      </c>
      <c r="I702" s="236"/>
      <c r="J702" s="236"/>
      <c r="K702" s="236"/>
      <c r="L702" s="236"/>
      <c r="M702" s="236"/>
      <c r="N702" s="236"/>
      <c r="O702" s="236"/>
      <c r="P702" s="236"/>
      <c r="Q702" s="236"/>
      <c r="R702" s="236"/>
      <c r="S702" s="236"/>
    </row>
    <row r="703" ht="13.5" customHeight="1">
      <c r="A703" t="s" s="596">
        <v>293</v>
      </c>
      <c r="B703" t="s" s="596">
        <v>297</v>
      </c>
      <c r="C703" t="s" s="675">
        <v>2929</v>
      </c>
      <c r="D703" t="s" s="695">
        <f>D631</f>
        <v>2007</v>
      </c>
      <c r="E703" s="677">
        <v>0</v>
      </c>
      <c r="F703" s="236"/>
      <c r="G703" s="662">
        <f>E703*F703</f>
        <v>0</v>
      </c>
      <c r="H703" s="662">
        <f>IF($S$11="Y",G703*0.15,0)</f>
        <v>0</v>
      </c>
      <c r="I703" s="236"/>
      <c r="J703" s="236"/>
      <c r="K703" s="236"/>
      <c r="L703" s="236"/>
      <c r="M703" s="236"/>
      <c r="N703" s="236"/>
      <c r="O703" s="236"/>
      <c r="P703" s="236"/>
      <c r="Q703" s="236"/>
      <c r="R703" s="236"/>
      <c r="S703" s="236"/>
    </row>
    <row r="704" ht="13.5" customHeight="1">
      <c r="A704" s="236"/>
      <c r="B704" t="s" s="596">
        <v>386</v>
      </c>
      <c r="C704" t="s" s="675">
        <v>2930</v>
      </c>
      <c r="D704" t="s" s="676">
        <f>D686</f>
        <v>1996</v>
      </c>
      <c r="E704" s="677">
        <v>4</v>
      </c>
      <c r="F704" s="236"/>
      <c r="G704" s="662">
        <f>E704*F704</f>
        <v>0</v>
      </c>
      <c r="H704" s="662">
        <f>IF($S$11="Y",G704*0.15,0)</f>
        <v>0</v>
      </c>
      <c r="I704" s="236"/>
      <c r="J704" s="236"/>
      <c r="K704" s="236"/>
      <c r="L704" s="236"/>
      <c r="M704" s="236"/>
      <c r="N704" s="236"/>
      <c r="O704" s="236"/>
      <c r="P704" s="236"/>
      <c r="Q704" s="236"/>
      <c r="R704" s="236"/>
      <c r="S704" s="236"/>
    </row>
    <row r="705" ht="13.5" customHeight="1">
      <c r="A705" s="236"/>
      <c r="B705" t="s" s="596">
        <v>386</v>
      </c>
      <c r="C705" t="s" s="675">
        <v>2930</v>
      </c>
      <c r="D705" t="s" s="91">
        <f>D687</f>
        <v>1998</v>
      </c>
      <c r="E705" s="677">
        <v>0</v>
      </c>
      <c r="F705" s="236"/>
      <c r="G705" s="662">
        <f>E705*F705</f>
        <v>0</v>
      </c>
      <c r="H705" s="662">
        <f>IF($S$11="Y",G705*0.15,0)</f>
        <v>0</v>
      </c>
      <c r="I705" s="236"/>
      <c r="J705" s="236"/>
      <c r="K705" s="236"/>
      <c r="L705" s="236"/>
      <c r="M705" s="236"/>
      <c r="N705" s="236"/>
      <c r="O705" s="236"/>
      <c r="P705" s="236"/>
      <c r="Q705" s="236"/>
      <c r="R705" s="236"/>
      <c r="S705" s="236"/>
    </row>
    <row r="706" ht="13.5" customHeight="1">
      <c r="A706" s="236"/>
      <c r="B706" t="s" s="596">
        <v>386</v>
      </c>
      <c r="C706" t="s" s="675">
        <v>2930</v>
      </c>
      <c r="D706" t="s" s="205">
        <f>D688</f>
        <v>2000</v>
      </c>
      <c r="E706" s="677">
        <v>9</v>
      </c>
      <c r="F706" s="236"/>
      <c r="G706" s="662">
        <f>E706*F706</f>
        <v>0</v>
      </c>
      <c r="H706" s="662">
        <f>IF($S$11="Y",G706*0.15,0)</f>
        <v>0</v>
      </c>
      <c r="I706" s="236"/>
      <c r="J706" s="236"/>
      <c r="K706" s="236"/>
      <c r="L706" s="236"/>
      <c r="M706" s="236"/>
      <c r="N706" s="236"/>
      <c r="O706" s="236"/>
      <c r="P706" s="236"/>
      <c r="Q706" s="236"/>
      <c r="R706" s="236"/>
      <c r="S706" s="236"/>
    </row>
    <row r="707" ht="13.5" customHeight="1">
      <c r="A707" s="236"/>
      <c r="B707" t="s" s="596">
        <v>386</v>
      </c>
      <c r="C707" t="s" s="675">
        <v>2930</v>
      </c>
      <c r="D707" t="s" s="684">
        <f>D689</f>
        <v>2001</v>
      </c>
      <c r="E707" s="677">
        <v>9</v>
      </c>
      <c r="F707" s="236"/>
      <c r="G707" s="662">
        <f>E707*F707</f>
        <v>0</v>
      </c>
      <c r="H707" s="662">
        <f>IF($S$11="Y",G707*0.15,0)</f>
        <v>0</v>
      </c>
      <c r="I707" s="236"/>
      <c r="J707" s="236"/>
      <c r="K707" s="236"/>
      <c r="L707" s="236"/>
      <c r="M707" s="236"/>
      <c r="N707" s="236"/>
      <c r="O707" s="236"/>
      <c r="P707" s="236"/>
      <c r="Q707" s="236"/>
      <c r="R707" s="236"/>
      <c r="S707" s="236"/>
    </row>
    <row r="708" ht="13.5" customHeight="1">
      <c r="A708" s="236"/>
      <c r="B708" t="s" s="596">
        <v>386</v>
      </c>
      <c r="C708" t="s" s="675">
        <v>2930</v>
      </c>
      <c r="D708" t="s" s="686">
        <f>D690</f>
        <v>2003</v>
      </c>
      <c r="E708" s="677">
        <v>7</v>
      </c>
      <c r="F708" s="236"/>
      <c r="G708" s="662">
        <f>E708*F708</f>
        <v>0</v>
      </c>
      <c r="H708" s="662">
        <f>IF($S$11="Y",G708*0.15,0)</f>
        <v>0</v>
      </c>
      <c r="I708" s="236"/>
      <c r="J708" s="236"/>
      <c r="K708" s="236"/>
      <c r="L708" s="236"/>
      <c r="M708" s="236"/>
      <c r="N708" s="236"/>
      <c r="O708" s="236"/>
      <c r="P708" s="236"/>
      <c r="Q708" s="236"/>
      <c r="R708" s="236"/>
      <c r="S708" s="236"/>
    </row>
    <row r="709" ht="13.5" customHeight="1">
      <c r="A709" s="236"/>
      <c r="B709" t="s" s="596">
        <v>386</v>
      </c>
      <c r="C709" t="s" s="675">
        <v>2930</v>
      </c>
      <c r="D709" t="s" s="690">
        <f>D691</f>
        <v>2004</v>
      </c>
      <c r="E709" s="677">
        <v>5</v>
      </c>
      <c r="F709" s="236"/>
      <c r="G709" s="662">
        <f>E709*F709</f>
        <v>0</v>
      </c>
      <c r="H709" s="662">
        <f>IF($S$11="Y",G709*0.15,0)</f>
        <v>0</v>
      </c>
      <c r="I709" s="236"/>
      <c r="J709" s="236"/>
      <c r="K709" s="236"/>
      <c r="L709" s="236"/>
      <c r="M709" s="236"/>
      <c r="N709" s="236"/>
      <c r="O709" s="236"/>
      <c r="P709" s="236"/>
      <c r="Q709" s="236"/>
      <c r="R709" s="236"/>
      <c r="S709" s="236"/>
    </row>
    <row r="710" ht="13.5" customHeight="1">
      <c r="A710" s="236"/>
      <c r="B710" t="s" s="596">
        <v>386</v>
      </c>
      <c r="C710" t="s" s="675">
        <v>2930</v>
      </c>
      <c r="D710" t="s" s="692">
        <f>D692</f>
        <v>2005</v>
      </c>
      <c r="E710" s="677">
        <v>2</v>
      </c>
      <c r="F710" s="236"/>
      <c r="G710" s="662">
        <f>E710*F710</f>
        <v>0</v>
      </c>
      <c r="H710" s="662">
        <f>IF($S$11="Y",G710*0.15,0)</f>
        <v>0</v>
      </c>
      <c r="I710" s="236"/>
      <c r="J710" s="236"/>
      <c r="K710" s="236"/>
      <c r="L710" s="236"/>
      <c r="M710" s="236"/>
      <c r="N710" s="236"/>
      <c r="O710" s="236"/>
      <c r="P710" s="236"/>
      <c r="Q710" s="236"/>
      <c r="R710" s="236"/>
      <c r="S710" s="236"/>
    </row>
    <row r="711" ht="13.5" customHeight="1">
      <c r="A711" s="236"/>
      <c r="B711" t="s" s="596">
        <v>386</v>
      </c>
      <c r="C711" t="s" s="675">
        <v>2930</v>
      </c>
      <c r="D711" t="s" s="180">
        <f>D693</f>
        <v>2006</v>
      </c>
      <c r="E711" s="677">
        <v>11</v>
      </c>
      <c r="F711" s="236"/>
      <c r="G711" s="662">
        <f>E711*F711</f>
        <v>0</v>
      </c>
      <c r="H711" s="662">
        <f>IF($S$11="Y",G711*0.15,0)</f>
        <v>0</v>
      </c>
      <c r="I711" s="236"/>
      <c r="J711" s="236"/>
      <c r="K711" s="236"/>
      <c r="L711" s="236"/>
      <c r="M711" s="236"/>
      <c r="N711" s="236"/>
      <c r="O711" s="236"/>
      <c r="P711" s="236"/>
      <c r="Q711" s="236"/>
      <c r="R711" s="236"/>
      <c r="S711" s="236"/>
    </row>
    <row r="712" ht="13.5" customHeight="1">
      <c r="A712" s="236"/>
      <c r="B712" t="s" s="596">
        <v>386</v>
      </c>
      <c r="C712" t="s" s="675">
        <v>2930</v>
      </c>
      <c r="D712" t="s" s="695">
        <f>D694</f>
        <v>2007</v>
      </c>
      <c r="E712" s="677">
        <v>0</v>
      </c>
      <c r="F712" s="236"/>
      <c r="G712" s="662">
        <f>E712*F712</f>
        <v>0</v>
      </c>
      <c r="H712" s="662">
        <f>IF($S$11="Y",G712*0.15,0)</f>
        <v>0</v>
      </c>
      <c r="I712" s="236"/>
      <c r="J712" s="236"/>
      <c r="K712" s="236"/>
      <c r="L712" s="236"/>
      <c r="M712" s="236"/>
      <c r="N712" s="236"/>
      <c r="O712" s="236"/>
      <c r="P712" s="236"/>
      <c r="Q712" s="236"/>
      <c r="R712" s="236"/>
      <c r="S712" s="236"/>
    </row>
    <row r="713" ht="13.5" customHeight="1">
      <c r="A713" s="236"/>
      <c r="B713" t="s" s="596">
        <v>328</v>
      </c>
      <c r="C713" t="s" s="675">
        <v>2931</v>
      </c>
      <c r="D713" t="s" s="676">
        <f>D695</f>
        <v>1996</v>
      </c>
      <c r="E713" s="677">
        <v>5</v>
      </c>
      <c r="F713" s="236"/>
      <c r="G713" s="662">
        <f>E713*F713</f>
        <v>0</v>
      </c>
      <c r="H713" s="662">
        <f>IF($S$11="Y",G713*0.15,0)</f>
        <v>0</v>
      </c>
      <c r="I713" s="236"/>
      <c r="J713" s="236"/>
      <c r="K713" s="236"/>
      <c r="L713" s="236"/>
      <c r="M713" s="236"/>
      <c r="N713" s="236"/>
      <c r="O713" s="236"/>
      <c r="P713" s="236"/>
      <c r="Q713" s="236"/>
      <c r="R713" s="236"/>
      <c r="S713" s="236"/>
    </row>
    <row r="714" ht="13.5" customHeight="1">
      <c r="A714" s="236"/>
      <c r="B714" t="s" s="596">
        <v>328</v>
      </c>
      <c r="C714" t="s" s="675">
        <v>2931</v>
      </c>
      <c r="D714" t="s" s="91">
        <f>D696</f>
        <v>1998</v>
      </c>
      <c r="E714" s="677">
        <v>0</v>
      </c>
      <c r="F714" s="236"/>
      <c r="G714" s="662">
        <f>E714*F714</f>
        <v>0</v>
      </c>
      <c r="H714" s="662">
        <f>IF($S$11="Y",G714*0.15,0)</f>
        <v>0</v>
      </c>
      <c r="I714" s="236"/>
      <c r="J714" s="236"/>
      <c r="K714" s="236"/>
      <c r="L714" s="236"/>
      <c r="M714" s="236"/>
      <c r="N714" s="236"/>
      <c r="O714" s="236"/>
      <c r="P714" s="236"/>
      <c r="Q714" s="236"/>
      <c r="R714" s="236"/>
      <c r="S714" s="236"/>
    </row>
    <row r="715" ht="13.5" customHeight="1">
      <c r="A715" s="236"/>
      <c r="B715" t="s" s="596">
        <v>328</v>
      </c>
      <c r="C715" t="s" s="675">
        <v>2931</v>
      </c>
      <c r="D715" t="s" s="205">
        <f>D697</f>
        <v>2000</v>
      </c>
      <c r="E715" s="677">
        <v>4</v>
      </c>
      <c r="F715" s="236"/>
      <c r="G715" s="662">
        <f>E715*F715</f>
        <v>0</v>
      </c>
      <c r="H715" s="662">
        <f>IF($S$11="Y",G715*0.15,0)</f>
        <v>0</v>
      </c>
      <c r="I715" s="236"/>
      <c r="J715" s="236"/>
      <c r="K715" s="236"/>
      <c r="L715" s="236"/>
      <c r="M715" s="236"/>
      <c r="N715" s="236"/>
      <c r="O715" s="236"/>
      <c r="P715" s="236"/>
      <c r="Q715" s="236"/>
      <c r="R715" s="236"/>
      <c r="S715" s="236"/>
    </row>
    <row r="716" ht="13.5" customHeight="1">
      <c r="A716" s="236"/>
      <c r="B716" t="s" s="596">
        <v>328</v>
      </c>
      <c r="C716" t="s" s="675">
        <v>2931</v>
      </c>
      <c r="D716" t="s" s="684">
        <f>D698</f>
        <v>2001</v>
      </c>
      <c r="E716" s="677">
        <v>10</v>
      </c>
      <c r="F716" s="236"/>
      <c r="G716" s="662">
        <f>E716*F716</f>
        <v>0</v>
      </c>
      <c r="H716" s="662">
        <f>IF($S$11="Y",G716*0.15,0)</f>
        <v>0</v>
      </c>
      <c r="I716" s="236"/>
      <c r="J716" s="236"/>
      <c r="K716" s="236"/>
      <c r="L716" s="236"/>
      <c r="M716" s="236"/>
      <c r="N716" s="236"/>
      <c r="O716" s="236"/>
      <c r="P716" s="236"/>
      <c r="Q716" s="236"/>
      <c r="R716" s="236"/>
      <c r="S716" s="236"/>
    </row>
    <row r="717" ht="13.5" customHeight="1">
      <c r="A717" s="236"/>
      <c r="B717" t="s" s="596">
        <v>328</v>
      </c>
      <c r="C717" t="s" s="675">
        <v>2931</v>
      </c>
      <c r="D717" t="s" s="686">
        <f>D699</f>
        <v>2003</v>
      </c>
      <c r="E717" s="677">
        <v>9</v>
      </c>
      <c r="F717" s="236"/>
      <c r="G717" s="662">
        <f>E717*F717</f>
        <v>0</v>
      </c>
      <c r="H717" s="662">
        <f>IF($S$11="Y",G717*0.15,0)</f>
        <v>0</v>
      </c>
      <c r="I717" s="236"/>
      <c r="J717" s="236"/>
      <c r="K717" s="236"/>
      <c r="L717" s="236"/>
      <c r="M717" s="236"/>
      <c r="N717" s="236"/>
      <c r="O717" s="236"/>
      <c r="P717" s="236"/>
      <c r="Q717" s="236"/>
      <c r="R717" s="236"/>
      <c r="S717" s="236"/>
    </row>
    <row r="718" ht="13.5" customHeight="1">
      <c r="A718" s="236"/>
      <c r="B718" t="s" s="596">
        <v>328</v>
      </c>
      <c r="C718" t="s" s="675">
        <v>2931</v>
      </c>
      <c r="D718" t="s" s="690">
        <f>D700</f>
        <v>2004</v>
      </c>
      <c r="E718" s="677">
        <v>4</v>
      </c>
      <c r="F718" s="236"/>
      <c r="G718" s="662">
        <f>E718*F718</f>
        <v>0</v>
      </c>
      <c r="H718" s="662">
        <f>IF($S$11="Y",G718*0.15,0)</f>
        <v>0</v>
      </c>
      <c r="I718" s="236"/>
      <c r="J718" s="236"/>
      <c r="K718" s="236"/>
      <c r="L718" s="236"/>
      <c r="M718" s="236"/>
      <c r="N718" s="236"/>
      <c r="O718" s="236"/>
      <c r="P718" s="236"/>
      <c r="Q718" s="236"/>
      <c r="R718" s="236"/>
      <c r="S718" s="236"/>
    </row>
    <row r="719" ht="13.5" customHeight="1">
      <c r="A719" s="236"/>
      <c r="B719" t="s" s="596">
        <v>328</v>
      </c>
      <c r="C719" t="s" s="675">
        <v>2931</v>
      </c>
      <c r="D719" t="s" s="692">
        <f>D701</f>
        <v>2005</v>
      </c>
      <c r="E719" s="677">
        <v>2</v>
      </c>
      <c r="F719" s="236"/>
      <c r="G719" s="662">
        <f>E719*F719</f>
        <v>0</v>
      </c>
      <c r="H719" s="662">
        <f>IF($S$11="Y",G719*0.15,0)</f>
        <v>0</v>
      </c>
      <c r="I719" s="236"/>
      <c r="J719" s="236"/>
      <c r="K719" s="236"/>
      <c r="L719" s="236"/>
      <c r="M719" s="236"/>
      <c r="N719" s="236"/>
      <c r="O719" s="236"/>
      <c r="P719" s="236"/>
      <c r="Q719" s="236"/>
      <c r="R719" s="236"/>
      <c r="S719" s="236"/>
    </row>
    <row r="720" ht="13.5" customHeight="1">
      <c r="A720" s="236"/>
      <c r="B720" t="s" s="596">
        <v>328</v>
      </c>
      <c r="C720" t="s" s="675">
        <v>2931</v>
      </c>
      <c r="D720" t="s" s="180">
        <f>D702</f>
        <v>2006</v>
      </c>
      <c r="E720" s="677">
        <v>10</v>
      </c>
      <c r="F720" s="236"/>
      <c r="G720" s="662">
        <f>E720*F720</f>
        <v>0</v>
      </c>
      <c r="H720" s="662">
        <f>IF($S$11="Y",G720*0.15,0)</f>
        <v>0</v>
      </c>
      <c r="I720" s="236"/>
      <c r="J720" s="236"/>
      <c r="K720" s="236"/>
      <c r="L720" s="236"/>
      <c r="M720" s="236"/>
      <c r="N720" s="236"/>
      <c r="O720" s="236"/>
      <c r="P720" s="236"/>
      <c r="Q720" s="236"/>
      <c r="R720" s="236"/>
      <c r="S720" s="236"/>
    </row>
    <row r="721" ht="13.5" customHeight="1">
      <c r="A721" s="236"/>
      <c r="B721" t="s" s="596">
        <v>328</v>
      </c>
      <c r="C721" t="s" s="675">
        <v>2931</v>
      </c>
      <c r="D721" t="s" s="695">
        <f>D703</f>
        <v>2007</v>
      </c>
      <c r="E721" s="677">
        <v>0</v>
      </c>
      <c r="F721" s="236"/>
      <c r="G721" s="662">
        <f>E721*F721</f>
        <v>0</v>
      </c>
      <c r="H721" s="662">
        <f>IF($S$11="Y",G721*0.15,0)</f>
        <v>0</v>
      </c>
      <c r="I721" s="236"/>
      <c r="J721" s="236"/>
      <c r="K721" s="236"/>
      <c r="L721" s="236"/>
      <c r="M721" s="236"/>
      <c r="N721" s="236"/>
      <c r="O721" s="236"/>
      <c r="P721" s="236"/>
      <c r="Q721" s="236"/>
      <c r="R721" s="236"/>
      <c r="S721" s="236"/>
    </row>
    <row r="722" ht="13.5" customHeight="1">
      <c r="A722" s="236"/>
      <c r="B722" t="s" s="596">
        <v>605</v>
      </c>
      <c r="C722" t="s" s="675">
        <v>2932</v>
      </c>
      <c r="D722" t="s" s="676">
        <f>D704</f>
        <v>1996</v>
      </c>
      <c r="E722" s="677">
        <v>10</v>
      </c>
      <c r="F722" s="236"/>
      <c r="G722" s="662">
        <f>E722*F722</f>
        <v>0</v>
      </c>
      <c r="H722" s="662">
        <f>IF($S$11="Y",G722*0.15,0)</f>
        <v>0</v>
      </c>
      <c r="I722" s="236"/>
      <c r="J722" s="236"/>
      <c r="K722" s="236"/>
      <c r="L722" s="236"/>
      <c r="M722" s="236"/>
      <c r="N722" s="236"/>
      <c r="O722" s="236"/>
      <c r="P722" s="236"/>
      <c r="Q722" s="236"/>
      <c r="R722" s="236"/>
      <c r="S722" s="236"/>
    </row>
    <row r="723" ht="13.5" customHeight="1">
      <c r="A723" s="236"/>
      <c r="B723" t="s" s="596">
        <v>605</v>
      </c>
      <c r="C723" t="s" s="675">
        <v>2932</v>
      </c>
      <c r="D723" t="s" s="91">
        <f>D705</f>
        <v>1998</v>
      </c>
      <c r="E723" s="677">
        <v>0</v>
      </c>
      <c r="F723" s="236"/>
      <c r="G723" s="662">
        <f>E723*F723</f>
        <v>0</v>
      </c>
      <c r="H723" s="662">
        <f>IF($S$11="Y",G723*0.15,0)</f>
        <v>0</v>
      </c>
      <c r="I723" s="236"/>
      <c r="J723" s="236"/>
      <c r="K723" s="236"/>
      <c r="L723" s="236"/>
      <c r="M723" s="236"/>
      <c r="N723" s="236"/>
      <c r="O723" s="236"/>
      <c r="P723" s="236"/>
      <c r="Q723" s="236"/>
      <c r="R723" s="236"/>
      <c r="S723" s="236"/>
    </row>
    <row r="724" ht="13.5" customHeight="1">
      <c r="A724" s="236"/>
      <c r="B724" t="s" s="596">
        <v>605</v>
      </c>
      <c r="C724" t="s" s="675">
        <v>2932</v>
      </c>
      <c r="D724" t="s" s="205">
        <f>D706</f>
        <v>2000</v>
      </c>
      <c r="E724" s="677">
        <v>4</v>
      </c>
      <c r="F724" s="236"/>
      <c r="G724" s="662">
        <f>E724*F724</f>
        <v>0</v>
      </c>
      <c r="H724" s="662">
        <f>IF($S$11="Y",G724*0.15,0)</f>
        <v>0</v>
      </c>
      <c r="I724" s="236"/>
      <c r="J724" s="236"/>
      <c r="K724" s="236"/>
      <c r="L724" s="236"/>
      <c r="M724" s="236"/>
      <c r="N724" s="236"/>
      <c r="O724" s="236"/>
      <c r="P724" s="236"/>
      <c r="Q724" s="236"/>
      <c r="R724" s="236"/>
      <c r="S724" s="236"/>
    </row>
    <row r="725" ht="13.5" customHeight="1">
      <c r="A725" s="236"/>
      <c r="B725" t="s" s="596">
        <v>605</v>
      </c>
      <c r="C725" t="s" s="675">
        <v>2932</v>
      </c>
      <c r="D725" t="s" s="684">
        <f>D707</f>
        <v>2001</v>
      </c>
      <c r="E725" s="677">
        <v>5</v>
      </c>
      <c r="F725" s="236"/>
      <c r="G725" s="662">
        <f>E725*F725</f>
        <v>0</v>
      </c>
      <c r="H725" s="662">
        <f>IF($S$11="Y",G725*0.15,0)</f>
        <v>0</v>
      </c>
      <c r="I725" s="236"/>
      <c r="J725" s="236"/>
      <c r="K725" s="236"/>
      <c r="L725" s="236"/>
      <c r="M725" s="236"/>
      <c r="N725" s="236"/>
      <c r="O725" s="236"/>
      <c r="P725" s="236"/>
      <c r="Q725" s="236"/>
      <c r="R725" s="236"/>
      <c r="S725" s="236"/>
    </row>
    <row r="726" ht="13.5" customHeight="1">
      <c r="A726" s="236"/>
      <c r="B726" t="s" s="596">
        <v>605</v>
      </c>
      <c r="C726" t="s" s="675">
        <v>2932</v>
      </c>
      <c r="D726" t="s" s="686">
        <f>D708</f>
        <v>2003</v>
      </c>
      <c r="E726" s="677">
        <v>10</v>
      </c>
      <c r="F726" s="236"/>
      <c r="G726" s="662">
        <f>E726*F726</f>
        <v>0</v>
      </c>
      <c r="H726" s="662">
        <f>IF($S$11="Y",G726*0.15,0)</f>
        <v>0</v>
      </c>
      <c r="I726" s="236"/>
      <c r="J726" s="236"/>
      <c r="K726" s="236"/>
      <c r="L726" s="236"/>
      <c r="M726" s="236"/>
      <c r="N726" s="236"/>
      <c r="O726" s="236"/>
      <c r="P726" s="236"/>
      <c r="Q726" s="236"/>
      <c r="R726" s="236"/>
      <c r="S726" s="236"/>
    </row>
    <row r="727" ht="13.5" customHeight="1">
      <c r="A727" s="236"/>
      <c r="B727" t="s" s="596">
        <v>605</v>
      </c>
      <c r="C727" t="s" s="675">
        <v>2932</v>
      </c>
      <c r="D727" t="s" s="690">
        <f>D709</f>
        <v>2004</v>
      </c>
      <c r="E727" s="677">
        <v>5</v>
      </c>
      <c r="F727" s="236"/>
      <c r="G727" s="662">
        <f>E727*F727</f>
        <v>0</v>
      </c>
      <c r="H727" s="662">
        <f>IF($S$11="Y",G727*0.15,0)</f>
        <v>0</v>
      </c>
      <c r="I727" s="236"/>
      <c r="J727" s="236"/>
      <c r="K727" s="236"/>
      <c r="L727" s="236"/>
      <c r="M727" s="236"/>
      <c r="N727" s="236"/>
      <c r="O727" s="236"/>
      <c r="P727" s="236"/>
      <c r="Q727" s="236"/>
      <c r="R727" s="236"/>
      <c r="S727" s="236"/>
    </row>
    <row r="728" ht="13.5" customHeight="1">
      <c r="A728" s="236"/>
      <c r="B728" t="s" s="596">
        <v>605</v>
      </c>
      <c r="C728" t="s" s="675">
        <v>2932</v>
      </c>
      <c r="D728" t="s" s="692">
        <f>D710</f>
        <v>2005</v>
      </c>
      <c r="E728" s="677">
        <v>5</v>
      </c>
      <c r="F728" s="236"/>
      <c r="G728" s="662">
        <f>E728*F728</f>
        <v>0</v>
      </c>
      <c r="H728" s="662">
        <f>IF($S$11="Y",G728*0.15,0)</f>
        <v>0</v>
      </c>
      <c r="I728" s="236"/>
      <c r="J728" s="236"/>
      <c r="K728" s="236"/>
      <c r="L728" s="236"/>
      <c r="M728" s="236"/>
      <c r="N728" s="236"/>
      <c r="O728" s="236"/>
      <c r="P728" s="236"/>
      <c r="Q728" s="236"/>
      <c r="R728" s="236"/>
      <c r="S728" s="236"/>
    </row>
    <row r="729" ht="13.5" customHeight="1">
      <c r="A729" s="236"/>
      <c r="B729" t="s" s="596">
        <v>605</v>
      </c>
      <c r="C729" t="s" s="675">
        <v>2932</v>
      </c>
      <c r="D729" t="s" s="180">
        <f>D711</f>
        <v>2006</v>
      </c>
      <c r="E729" s="677">
        <v>12</v>
      </c>
      <c r="F729" s="236"/>
      <c r="G729" s="662">
        <f>E729*F729</f>
        <v>0</v>
      </c>
      <c r="H729" s="662">
        <f>IF($S$11="Y",G729*0.15,0)</f>
        <v>0</v>
      </c>
      <c r="I729" s="236"/>
      <c r="J729" s="236"/>
      <c r="K729" s="236"/>
      <c r="L729" s="236"/>
      <c r="M729" s="236"/>
      <c r="N729" s="236"/>
      <c r="O729" s="236"/>
      <c r="P729" s="236"/>
      <c r="Q729" s="236"/>
      <c r="R729" s="236"/>
      <c r="S729" s="236"/>
    </row>
    <row r="730" ht="13.5" customHeight="1">
      <c r="A730" s="236"/>
      <c r="B730" t="s" s="596">
        <v>605</v>
      </c>
      <c r="C730" t="s" s="675">
        <v>2932</v>
      </c>
      <c r="D730" t="s" s="695">
        <f>D712</f>
        <v>2007</v>
      </c>
      <c r="E730" s="677">
        <v>0</v>
      </c>
      <c r="F730" s="236"/>
      <c r="G730" s="662">
        <f>E730*F730</f>
        <v>0</v>
      </c>
      <c r="H730" s="662">
        <f>IF($S$11="Y",G730*0.15,0)</f>
        <v>0</v>
      </c>
      <c r="I730" s="236"/>
      <c r="J730" s="236"/>
      <c r="K730" s="236"/>
      <c r="L730" s="236"/>
      <c r="M730" s="236"/>
      <c r="N730" s="236"/>
      <c r="O730" s="236"/>
      <c r="P730" s="236"/>
      <c r="Q730" s="236"/>
      <c r="R730" s="236"/>
      <c r="S730" s="236"/>
    </row>
    <row r="731" ht="13.5" customHeight="1">
      <c r="A731" s="236"/>
      <c r="B731" t="s" s="596">
        <v>362</v>
      </c>
      <c r="C731" t="s" s="675">
        <v>2933</v>
      </c>
      <c r="D731" t="s" s="676">
        <f>D695</f>
        <v>1996</v>
      </c>
      <c r="E731" s="677">
        <v>4</v>
      </c>
      <c r="F731" s="236"/>
      <c r="G731" s="662">
        <f>E731*F731</f>
        <v>0</v>
      </c>
      <c r="H731" s="662">
        <f>IF($S$11="Y",G731*0.15,0)</f>
        <v>0</v>
      </c>
      <c r="I731" s="236"/>
      <c r="J731" s="236"/>
      <c r="K731" s="236"/>
      <c r="L731" s="236"/>
      <c r="M731" s="236"/>
      <c r="N731" s="236"/>
      <c r="O731" s="236"/>
      <c r="P731" s="236"/>
      <c r="Q731" s="236"/>
      <c r="R731" s="236"/>
      <c r="S731" s="236"/>
    </row>
    <row r="732" ht="13.5" customHeight="1">
      <c r="A732" s="236"/>
      <c r="B732" t="s" s="596">
        <v>362</v>
      </c>
      <c r="C732" t="s" s="675">
        <v>2933</v>
      </c>
      <c r="D732" t="s" s="91">
        <f>D696</f>
        <v>1998</v>
      </c>
      <c r="E732" s="677">
        <v>0</v>
      </c>
      <c r="F732" s="236"/>
      <c r="G732" s="662">
        <f>E732*F732</f>
        <v>0</v>
      </c>
      <c r="H732" s="662">
        <f>IF($S$11="Y",G732*0.15,0)</f>
        <v>0</v>
      </c>
      <c r="I732" s="236"/>
      <c r="J732" s="236"/>
      <c r="K732" s="236"/>
      <c r="L732" s="236"/>
      <c r="M732" s="236"/>
      <c r="N732" s="236"/>
      <c r="O732" s="236"/>
      <c r="P732" s="236"/>
      <c r="Q732" s="236"/>
      <c r="R732" s="236"/>
      <c r="S732" s="236"/>
    </row>
    <row r="733" ht="13.5" customHeight="1">
      <c r="A733" s="236"/>
      <c r="B733" t="s" s="596">
        <v>362</v>
      </c>
      <c r="C733" t="s" s="675">
        <v>2933</v>
      </c>
      <c r="D733" t="s" s="205">
        <f>D697</f>
        <v>2000</v>
      </c>
      <c r="E733" s="677">
        <v>5</v>
      </c>
      <c r="F733" s="236"/>
      <c r="G733" s="662">
        <f>E733*F733</f>
        <v>0</v>
      </c>
      <c r="H733" s="662">
        <f>IF($S$11="Y",G733*0.15,0)</f>
        <v>0</v>
      </c>
      <c r="I733" s="236"/>
      <c r="J733" s="236"/>
      <c r="K733" s="236"/>
      <c r="L733" s="236"/>
      <c r="M733" s="236"/>
      <c r="N733" s="236"/>
      <c r="O733" s="236"/>
      <c r="P733" s="236"/>
      <c r="Q733" s="236"/>
      <c r="R733" s="236"/>
      <c r="S733" s="236"/>
    </row>
    <row r="734" ht="13.5" customHeight="1">
      <c r="A734" s="236"/>
      <c r="B734" t="s" s="596">
        <v>362</v>
      </c>
      <c r="C734" t="s" s="675">
        <v>2933</v>
      </c>
      <c r="D734" t="s" s="684">
        <f>D698</f>
        <v>2001</v>
      </c>
      <c r="E734" s="677">
        <v>10</v>
      </c>
      <c r="F734" s="236"/>
      <c r="G734" s="662">
        <f>E734*F734</f>
        <v>0</v>
      </c>
      <c r="H734" s="662">
        <f>IF($S$11="Y",G734*0.15,0)</f>
        <v>0</v>
      </c>
      <c r="I734" s="236"/>
      <c r="J734" s="236"/>
      <c r="K734" s="236"/>
      <c r="L734" s="236"/>
      <c r="M734" s="236"/>
      <c r="N734" s="236"/>
      <c r="O734" s="236"/>
      <c r="P734" s="236"/>
      <c r="Q734" s="236"/>
      <c r="R734" s="236"/>
      <c r="S734" s="236"/>
    </row>
    <row r="735" ht="13.5" customHeight="1">
      <c r="A735" s="236"/>
      <c r="B735" t="s" s="596">
        <v>362</v>
      </c>
      <c r="C735" t="s" s="675">
        <v>2933</v>
      </c>
      <c r="D735" t="s" s="686">
        <f>D699</f>
        <v>2003</v>
      </c>
      <c r="E735" s="677">
        <v>5</v>
      </c>
      <c r="F735" s="236"/>
      <c r="G735" s="662">
        <f>E735*F735</f>
        <v>0</v>
      </c>
      <c r="H735" s="662">
        <f>IF($S$11="Y",G735*0.15,0)</f>
        <v>0</v>
      </c>
      <c r="I735" s="236"/>
      <c r="J735" s="236"/>
      <c r="K735" s="236"/>
      <c r="L735" s="236"/>
      <c r="M735" s="236"/>
      <c r="N735" s="236"/>
      <c r="O735" s="236"/>
      <c r="P735" s="236"/>
      <c r="Q735" s="236"/>
      <c r="R735" s="236"/>
      <c r="S735" s="236"/>
    </row>
    <row r="736" ht="13.5" customHeight="1">
      <c r="A736" s="236"/>
      <c r="B736" t="s" s="596">
        <v>362</v>
      </c>
      <c r="C736" t="s" s="675">
        <v>2933</v>
      </c>
      <c r="D736" t="s" s="690">
        <f>D700</f>
        <v>2004</v>
      </c>
      <c r="E736" s="677">
        <v>0</v>
      </c>
      <c r="F736" s="236"/>
      <c r="G736" s="662">
        <f>E736*F736</f>
        <v>0</v>
      </c>
      <c r="H736" s="662">
        <f>IF($S$11="Y",G736*0.15,0)</f>
        <v>0</v>
      </c>
      <c r="I736" s="236"/>
      <c r="J736" s="236"/>
      <c r="K736" s="236"/>
      <c r="L736" s="236"/>
      <c r="M736" s="236"/>
      <c r="N736" s="236"/>
      <c r="O736" s="236"/>
      <c r="P736" s="236"/>
      <c r="Q736" s="236"/>
      <c r="R736" s="236"/>
      <c r="S736" s="236"/>
    </row>
    <row r="737" ht="13.5" customHeight="1">
      <c r="A737" s="236"/>
      <c r="B737" t="s" s="596">
        <v>362</v>
      </c>
      <c r="C737" t="s" s="675">
        <v>2933</v>
      </c>
      <c r="D737" t="s" s="692">
        <f>D701</f>
        <v>2005</v>
      </c>
      <c r="E737" s="677">
        <v>5</v>
      </c>
      <c r="F737" s="236"/>
      <c r="G737" s="662">
        <f>E737*F737</f>
        <v>0</v>
      </c>
      <c r="H737" s="662">
        <f>IF($S$11="Y",G737*0.15,0)</f>
        <v>0</v>
      </c>
      <c r="I737" s="236"/>
      <c r="J737" s="236"/>
      <c r="K737" s="236"/>
      <c r="L737" s="236"/>
      <c r="M737" s="236"/>
      <c r="N737" s="236"/>
      <c r="O737" s="236"/>
      <c r="P737" s="236"/>
      <c r="Q737" s="236"/>
      <c r="R737" s="236"/>
      <c r="S737" s="236"/>
    </row>
    <row r="738" ht="13.5" customHeight="1">
      <c r="A738" s="236"/>
      <c r="B738" t="s" s="596">
        <v>362</v>
      </c>
      <c r="C738" t="s" s="675">
        <v>2933</v>
      </c>
      <c r="D738" t="s" s="180">
        <f>D702</f>
        <v>2006</v>
      </c>
      <c r="E738" s="677">
        <v>11</v>
      </c>
      <c r="F738" s="236"/>
      <c r="G738" s="662">
        <f>E738*F738</f>
        <v>0</v>
      </c>
      <c r="H738" s="662">
        <f>IF($S$11="Y",G738*0.15,0)</f>
        <v>0</v>
      </c>
      <c r="I738" s="236"/>
      <c r="J738" s="236"/>
      <c r="K738" s="236"/>
      <c r="L738" s="236"/>
      <c r="M738" s="236"/>
      <c r="N738" s="236"/>
      <c r="O738" s="236"/>
      <c r="P738" s="236"/>
      <c r="Q738" s="236"/>
      <c r="R738" s="236"/>
      <c r="S738" s="236"/>
    </row>
    <row r="739" ht="13.5" customHeight="1">
      <c r="A739" s="236"/>
      <c r="B739" t="s" s="596">
        <v>362</v>
      </c>
      <c r="C739" t="s" s="675">
        <v>2933</v>
      </c>
      <c r="D739" t="s" s="695">
        <f>D703</f>
        <v>2007</v>
      </c>
      <c r="E739" s="677">
        <v>0</v>
      </c>
      <c r="F739" s="236"/>
      <c r="G739" s="662">
        <f>E739*F739</f>
        <v>0</v>
      </c>
      <c r="H739" s="662">
        <f>IF($S$11="Y",G739*0.15,0)</f>
        <v>0</v>
      </c>
      <c r="I739" s="236"/>
      <c r="J739" s="236"/>
      <c r="K739" s="236"/>
      <c r="L739" s="236"/>
      <c r="M739" s="236"/>
      <c r="N739" s="236"/>
      <c r="O739" s="236"/>
      <c r="P739" s="236"/>
      <c r="Q739" s="236"/>
      <c r="R739" s="236"/>
      <c r="S739" s="236"/>
    </row>
    <row r="740" ht="13.5" customHeight="1">
      <c r="A740" s="236"/>
      <c r="B740" t="s" s="596">
        <v>330</v>
      </c>
      <c r="C740" t="s" s="675">
        <v>2934</v>
      </c>
      <c r="D740" t="s" s="676">
        <f>D695</f>
        <v>1996</v>
      </c>
      <c r="E740" s="677">
        <v>8</v>
      </c>
      <c r="F740" s="236"/>
      <c r="G740" s="662">
        <f>E740*F740</f>
        <v>0</v>
      </c>
      <c r="H740" s="662">
        <f>IF($S$11="Y",G740*0.15,0)</f>
        <v>0</v>
      </c>
      <c r="I740" s="236"/>
      <c r="J740" s="236"/>
      <c r="K740" s="236"/>
      <c r="L740" s="236"/>
      <c r="M740" s="236"/>
      <c r="N740" s="236"/>
      <c r="O740" s="236"/>
      <c r="P740" s="236"/>
      <c r="Q740" s="236"/>
      <c r="R740" s="236"/>
      <c r="S740" s="236"/>
    </row>
    <row r="741" ht="13.5" customHeight="1">
      <c r="A741" s="236"/>
      <c r="B741" t="s" s="596">
        <v>330</v>
      </c>
      <c r="C741" t="s" s="675">
        <v>2934</v>
      </c>
      <c r="D741" t="s" s="91">
        <f>D696</f>
        <v>1998</v>
      </c>
      <c r="E741" s="677">
        <v>0</v>
      </c>
      <c r="F741" s="236"/>
      <c r="G741" s="662">
        <f>E741*F741</f>
        <v>0</v>
      </c>
      <c r="H741" s="662">
        <f>IF($S$11="Y",G741*0.15,0)</f>
        <v>0</v>
      </c>
      <c r="I741" s="236"/>
      <c r="J741" s="236"/>
      <c r="K741" s="236"/>
      <c r="L741" s="236"/>
      <c r="M741" s="236"/>
      <c r="N741" s="236"/>
      <c r="O741" s="236"/>
      <c r="P741" s="236"/>
      <c r="Q741" s="236"/>
      <c r="R741" s="236"/>
      <c r="S741" s="236"/>
    </row>
    <row r="742" ht="13.5" customHeight="1">
      <c r="A742" s="236"/>
      <c r="B742" t="s" s="596">
        <v>330</v>
      </c>
      <c r="C742" t="s" s="675">
        <v>2934</v>
      </c>
      <c r="D742" t="s" s="205">
        <f>D697</f>
        <v>2000</v>
      </c>
      <c r="E742" s="677">
        <v>9</v>
      </c>
      <c r="F742" s="236"/>
      <c r="G742" s="662">
        <f>E742*F742</f>
        <v>0</v>
      </c>
      <c r="H742" s="662">
        <f>IF($S$11="Y",G742*0.15,0)</f>
        <v>0</v>
      </c>
      <c r="I742" s="236"/>
      <c r="J742" s="236"/>
      <c r="K742" s="236"/>
      <c r="L742" s="236"/>
      <c r="M742" s="236"/>
      <c r="N742" s="236"/>
      <c r="O742" s="236"/>
      <c r="P742" s="236"/>
      <c r="Q742" s="236"/>
      <c r="R742" s="236"/>
      <c r="S742" s="236"/>
    </row>
    <row r="743" ht="13.5" customHeight="1">
      <c r="A743" s="236"/>
      <c r="B743" t="s" s="596">
        <v>330</v>
      </c>
      <c r="C743" t="s" s="675">
        <v>2934</v>
      </c>
      <c r="D743" t="s" s="684">
        <f>D698</f>
        <v>2001</v>
      </c>
      <c r="E743" s="677">
        <v>9</v>
      </c>
      <c r="F743" s="236"/>
      <c r="G743" s="662">
        <f>E743*F743</f>
        <v>0</v>
      </c>
      <c r="H743" s="662">
        <f>IF($S$11="Y",G743*0.15,0)</f>
        <v>0</v>
      </c>
      <c r="I743" s="236"/>
      <c r="J743" s="236"/>
      <c r="K743" s="236"/>
      <c r="L743" s="236"/>
      <c r="M743" s="236"/>
      <c r="N743" s="236"/>
      <c r="O743" s="236"/>
      <c r="P743" s="236"/>
      <c r="Q743" s="236"/>
      <c r="R743" s="236"/>
      <c r="S743" s="236"/>
    </row>
    <row r="744" ht="13.5" customHeight="1">
      <c r="A744" s="236"/>
      <c r="B744" t="s" s="596">
        <v>330</v>
      </c>
      <c r="C744" t="s" s="675">
        <v>2934</v>
      </c>
      <c r="D744" t="s" s="686">
        <f>D699</f>
        <v>2003</v>
      </c>
      <c r="E744" s="677">
        <v>7</v>
      </c>
      <c r="F744" s="236"/>
      <c r="G744" s="662">
        <f>E744*F744</f>
        <v>0</v>
      </c>
      <c r="H744" s="662">
        <f>IF($S$11="Y",G744*0.15,0)</f>
        <v>0</v>
      </c>
      <c r="I744" s="236"/>
      <c r="J744" s="236"/>
      <c r="K744" s="236"/>
      <c r="L744" s="236"/>
      <c r="M744" s="236"/>
      <c r="N744" s="236"/>
      <c r="O744" s="236"/>
      <c r="P744" s="236"/>
      <c r="Q744" s="236"/>
      <c r="R744" s="236"/>
      <c r="S744" s="236"/>
    </row>
    <row r="745" ht="13.5" customHeight="1">
      <c r="A745" s="236"/>
      <c r="B745" t="s" s="596">
        <v>330</v>
      </c>
      <c r="C745" t="s" s="675">
        <v>2934</v>
      </c>
      <c r="D745" t="s" s="690">
        <f>D700</f>
        <v>2004</v>
      </c>
      <c r="E745" s="677">
        <v>5</v>
      </c>
      <c r="F745" s="236"/>
      <c r="G745" s="662">
        <f>E745*F745</f>
        <v>0</v>
      </c>
      <c r="H745" s="662">
        <f>IF($S$11="Y",G745*0.15,0)</f>
        <v>0</v>
      </c>
      <c r="I745" s="236"/>
      <c r="J745" s="236"/>
      <c r="K745" s="236"/>
      <c r="L745" s="236"/>
      <c r="M745" s="236"/>
      <c r="N745" s="236"/>
      <c r="O745" s="236"/>
      <c r="P745" s="236"/>
      <c r="Q745" s="236"/>
      <c r="R745" s="236"/>
      <c r="S745" s="236"/>
    </row>
    <row r="746" ht="13.5" customHeight="1">
      <c r="A746" s="236"/>
      <c r="B746" t="s" s="596">
        <v>330</v>
      </c>
      <c r="C746" t="s" s="675">
        <v>2934</v>
      </c>
      <c r="D746" t="s" s="692">
        <f>D701</f>
        <v>2005</v>
      </c>
      <c r="E746" s="677">
        <v>3</v>
      </c>
      <c r="F746" s="236"/>
      <c r="G746" s="662">
        <f>E746*F746</f>
        <v>0</v>
      </c>
      <c r="H746" s="662">
        <f>IF($S$11="Y",G746*0.15,0)</f>
        <v>0</v>
      </c>
      <c r="I746" s="236"/>
      <c r="J746" s="236"/>
      <c r="K746" s="236"/>
      <c r="L746" s="236"/>
      <c r="M746" s="236"/>
      <c r="N746" s="236"/>
      <c r="O746" s="236"/>
      <c r="P746" s="236"/>
      <c r="Q746" s="236"/>
      <c r="R746" s="236"/>
      <c r="S746" s="236"/>
    </row>
    <row r="747" ht="13.5" customHeight="1">
      <c r="A747" s="236"/>
      <c r="B747" t="s" s="596">
        <v>330</v>
      </c>
      <c r="C747" t="s" s="675">
        <v>2934</v>
      </c>
      <c r="D747" t="s" s="180">
        <f>D702</f>
        <v>2006</v>
      </c>
      <c r="E747" s="677">
        <v>10</v>
      </c>
      <c r="F747" s="236"/>
      <c r="G747" s="662">
        <f>E747*F747</f>
        <v>0</v>
      </c>
      <c r="H747" s="662">
        <f>IF($S$11="Y",G747*0.15,0)</f>
        <v>0</v>
      </c>
      <c r="I747" s="236"/>
      <c r="J747" s="236"/>
      <c r="K747" s="236"/>
      <c r="L747" s="236"/>
      <c r="M747" s="236"/>
      <c r="N747" s="236"/>
      <c r="O747" s="236"/>
      <c r="P747" s="236"/>
      <c r="Q747" s="236"/>
      <c r="R747" s="236"/>
      <c r="S747" s="236"/>
    </row>
    <row r="748" ht="13.5" customHeight="1">
      <c r="A748" s="236"/>
      <c r="B748" t="s" s="596">
        <v>330</v>
      </c>
      <c r="C748" t="s" s="675">
        <v>2934</v>
      </c>
      <c r="D748" t="s" s="695">
        <f>D703</f>
        <v>2007</v>
      </c>
      <c r="E748" s="677">
        <v>0</v>
      </c>
      <c r="F748" s="236"/>
      <c r="G748" s="662">
        <f>E748*F748</f>
        <v>0</v>
      </c>
      <c r="H748" s="662">
        <f>IF($S$11="Y",G748*0.15,0)</f>
        <v>0</v>
      </c>
      <c r="I748" s="236"/>
      <c r="J748" s="236"/>
      <c r="K748" s="236"/>
      <c r="L748" s="236"/>
      <c r="M748" s="236"/>
      <c r="N748" s="236"/>
      <c r="O748" s="236"/>
      <c r="P748" s="236"/>
      <c r="Q748" s="236"/>
      <c r="R748" s="236"/>
      <c r="S748" s="236"/>
    </row>
    <row r="749" ht="13.5" customHeight="1">
      <c r="A749" s="236"/>
      <c r="B749" t="s" s="596">
        <v>388</v>
      </c>
      <c r="C749" t="s" s="675">
        <v>2935</v>
      </c>
      <c r="D749" t="s" s="676">
        <f>D731</f>
        <v>1996</v>
      </c>
      <c r="E749" s="677">
        <v>4</v>
      </c>
      <c r="F749" s="236"/>
      <c r="G749" s="662">
        <f>E749*F749</f>
        <v>0</v>
      </c>
      <c r="H749" s="662">
        <f>IF($S$11="Y",G749*0.15,0)</f>
        <v>0</v>
      </c>
      <c r="I749" s="236"/>
      <c r="J749" s="236"/>
      <c r="K749" s="236"/>
      <c r="L749" s="236"/>
      <c r="M749" s="236"/>
      <c r="N749" s="236"/>
      <c r="O749" s="236"/>
      <c r="P749" s="236"/>
      <c r="Q749" s="236"/>
      <c r="R749" s="236"/>
      <c r="S749" s="236"/>
    </row>
    <row r="750" ht="13.5" customHeight="1">
      <c r="A750" s="236"/>
      <c r="B750" t="s" s="596">
        <v>388</v>
      </c>
      <c r="C750" t="s" s="675">
        <v>2935</v>
      </c>
      <c r="D750" t="s" s="91">
        <f>D732</f>
        <v>1998</v>
      </c>
      <c r="E750" s="677">
        <v>2</v>
      </c>
      <c r="F750" s="236"/>
      <c r="G750" s="662">
        <f>E750*F750</f>
        <v>0</v>
      </c>
      <c r="H750" s="662">
        <f>IF($S$11="Y",G750*0.15,0)</f>
        <v>0</v>
      </c>
      <c r="I750" s="236"/>
      <c r="J750" s="236"/>
      <c r="K750" s="236"/>
      <c r="L750" s="236"/>
      <c r="M750" s="236"/>
      <c r="N750" s="236"/>
      <c r="O750" s="236"/>
      <c r="P750" s="236"/>
      <c r="Q750" s="236"/>
      <c r="R750" s="236"/>
      <c r="S750" s="236"/>
    </row>
    <row r="751" ht="13.5" customHeight="1">
      <c r="A751" s="236"/>
      <c r="B751" t="s" s="596">
        <v>388</v>
      </c>
      <c r="C751" t="s" s="675">
        <v>2935</v>
      </c>
      <c r="D751" t="s" s="205">
        <f>D733</f>
        <v>2000</v>
      </c>
      <c r="E751" s="677">
        <v>3</v>
      </c>
      <c r="F751" s="236"/>
      <c r="G751" s="662">
        <f>E751*F751</f>
        <v>0</v>
      </c>
      <c r="H751" s="662">
        <f>IF($S$11="Y",G751*0.15,0)</f>
        <v>0</v>
      </c>
      <c r="I751" s="236"/>
      <c r="J751" s="236"/>
      <c r="K751" s="236"/>
      <c r="L751" s="236"/>
      <c r="M751" s="236"/>
      <c r="N751" s="236"/>
      <c r="O751" s="236"/>
      <c r="P751" s="236"/>
      <c r="Q751" s="236"/>
      <c r="R751" s="236"/>
      <c r="S751" s="236"/>
    </row>
    <row r="752" ht="13.5" customHeight="1">
      <c r="A752" s="236"/>
      <c r="B752" t="s" s="596">
        <v>388</v>
      </c>
      <c r="C752" t="s" s="675">
        <v>2935</v>
      </c>
      <c r="D752" t="s" s="684">
        <f>D734</f>
        <v>2001</v>
      </c>
      <c r="E752" s="677">
        <v>9</v>
      </c>
      <c r="F752" s="236"/>
      <c r="G752" s="662">
        <f>E752*F752</f>
        <v>0</v>
      </c>
      <c r="H752" s="662">
        <f>IF($S$11="Y",G752*0.15,0)</f>
        <v>0</v>
      </c>
      <c r="I752" s="236"/>
      <c r="J752" s="236"/>
      <c r="K752" s="236"/>
      <c r="L752" s="236"/>
      <c r="M752" s="236"/>
      <c r="N752" s="236"/>
      <c r="O752" s="236"/>
      <c r="P752" s="236"/>
      <c r="Q752" s="236"/>
      <c r="R752" s="236"/>
      <c r="S752" s="236"/>
    </row>
    <row r="753" ht="13.5" customHeight="1">
      <c r="A753" s="236"/>
      <c r="B753" t="s" s="596">
        <v>388</v>
      </c>
      <c r="C753" t="s" s="675">
        <v>2935</v>
      </c>
      <c r="D753" t="s" s="686">
        <f>D735</f>
        <v>2003</v>
      </c>
      <c r="E753" s="677">
        <v>7</v>
      </c>
      <c r="F753" s="236"/>
      <c r="G753" s="662">
        <f>E753*F753</f>
        <v>0</v>
      </c>
      <c r="H753" s="662">
        <f>IF($S$11="Y",G753*0.15,0)</f>
        <v>0</v>
      </c>
      <c r="I753" s="236"/>
      <c r="J753" s="236"/>
      <c r="K753" s="236"/>
      <c r="L753" s="236"/>
      <c r="M753" s="236"/>
      <c r="N753" s="236"/>
      <c r="O753" s="236"/>
      <c r="P753" s="236"/>
      <c r="Q753" s="236"/>
      <c r="R753" s="236"/>
      <c r="S753" s="236"/>
    </row>
    <row r="754" ht="13.5" customHeight="1">
      <c r="A754" s="236"/>
      <c r="B754" t="s" s="596">
        <v>388</v>
      </c>
      <c r="C754" t="s" s="675">
        <v>2935</v>
      </c>
      <c r="D754" t="s" s="690">
        <f>D736</f>
        <v>2004</v>
      </c>
      <c r="E754" s="677">
        <v>2</v>
      </c>
      <c r="F754" s="236"/>
      <c r="G754" s="662">
        <f>E754*F754</f>
        <v>0</v>
      </c>
      <c r="H754" s="662">
        <f>IF($S$11="Y",G754*0.15,0)</f>
        <v>0</v>
      </c>
      <c r="I754" s="236"/>
      <c r="J754" s="236"/>
      <c r="K754" s="236"/>
      <c r="L754" s="236"/>
      <c r="M754" s="236"/>
      <c r="N754" s="236"/>
      <c r="O754" s="236"/>
      <c r="P754" s="236"/>
      <c r="Q754" s="236"/>
      <c r="R754" s="236"/>
      <c r="S754" s="236"/>
    </row>
    <row r="755" ht="13.5" customHeight="1">
      <c r="A755" s="236"/>
      <c r="B755" t="s" s="596">
        <v>388</v>
      </c>
      <c r="C755" t="s" s="675">
        <v>2935</v>
      </c>
      <c r="D755" t="s" s="692">
        <f>D737</f>
        <v>2005</v>
      </c>
      <c r="E755" s="677">
        <v>4</v>
      </c>
      <c r="F755" s="236"/>
      <c r="G755" s="662">
        <f>E755*F755</f>
        <v>0</v>
      </c>
      <c r="H755" s="662">
        <f>IF($S$11="Y",G755*0.15,0)</f>
        <v>0</v>
      </c>
      <c r="I755" s="236"/>
      <c r="J755" s="236"/>
      <c r="K755" s="236"/>
      <c r="L755" s="236"/>
      <c r="M755" s="236"/>
      <c r="N755" s="236"/>
      <c r="O755" s="236"/>
      <c r="P755" s="236"/>
      <c r="Q755" s="236"/>
      <c r="R755" s="236"/>
      <c r="S755" s="236"/>
    </row>
    <row r="756" ht="13.5" customHeight="1">
      <c r="A756" s="236"/>
      <c r="B756" t="s" s="596">
        <v>388</v>
      </c>
      <c r="C756" t="s" s="675">
        <v>2935</v>
      </c>
      <c r="D756" t="s" s="180">
        <f>D738</f>
        <v>2006</v>
      </c>
      <c r="E756" s="677">
        <v>10</v>
      </c>
      <c r="F756" s="236"/>
      <c r="G756" s="662">
        <f>E756*F756</f>
        <v>0</v>
      </c>
      <c r="H756" s="662">
        <f>IF($S$11="Y",G756*0.15,0)</f>
        <v>0</v>
      </c>
      <c r="I756" s="236"/>
      <c r="J756" s="236"/>
      <c r="K756" s="236"/>
      <c r="L756" s="236"/>
      <c r="M756" s="236"/>
      <c r="N756" s="236"/>
      <c r="O756" s="236"/>
      <c r="P756" s="236"/>
      <c r="Q756" s="236"/>
      <c r="R756" s="236"/>
      <c r="S756" s="236"/>
    </row>
    <row r="757" ht="13.5" customHeight="1">
      <c r="A757" s="236"/>
      <c r="B757" t="s" s="596">
        <v>388</v>
      </c>
      <c r="C757" t="s" s="675">
        <v>2935</v>
      </c>
      <c r="D757" t="s" s="695">
        <f>D739</f>
        <v>2007</v>
      </c>
      <c r="E757" s="677">
        <v>1</v>
      </c>
      <c r="F757" s="236"/>
      <c r="G757" s="662">
        <f>E757*F757</f>
        <v>0</v>
      </c>
      <c r="H757" s="662">
        <f>IF($S$11="Y",G757*0.15,0)</f>
        <v>0</v>
      </c>
      <c r="I757" s="236"/>
      <c r="J757" s="236"/>
      <c r="K757" s="236"/>
      <c r="L757" s="236"/>
      <c r="M757" s="236"/>
      <c r="N757" s="236"/>
      <c r="O757" s="236"/>
      <c r="P757" s="236"/>
      <c r="Q757" s="236"/>
      <c r="R757" s="236"/>
      <c r="S757" s="236"/>
    </row>
    <row r="758" ht="13.5" customHeight="1">
      <c r="A758" s="236"/>
      <c r="B758" t="s" s="596">
        <v>482</v>
      </c>
      <c r="C758" t="s" s="675">
        <v>2936</v>
      </c>
      <c r="D758" t="s" s="676">
        <f>D695</f>
        <v>1996</v>
      </c>
      <c r="E758" s="677">
        <v>0</v>
      </c>
      <c r="F758" s="236"/>
      <c r="G758" s="662">
        <f>E758*F758</f>
        <v>0</v>
      </c>
      <c r="H758" s="662">
        <f>IF($S$11="Y",G758*0.15,0)</f>
        <v>0</v>
      </c>
      <c r="I758" s="236"/>
      <c r="J758" s="236"/>
      <c r="K758" s="236"/>
      <c r="L758" s="236"/>
      <c r="M758" s="236"/>
      <c r="N758" s="236"/>
      <c r="O758" s="236"/>
      <c r="P758" s="236"/>
      <c r="Q758" s="236"/>
      <c r="R758" s="236"/>
      <c r="S758" s="236"/>
    </row>
    <row r="759" ht="13.5" customHeight="1">
      <c r="A759" s="236"/>
      <c r="B759" t="s" s="596">
        <v>482</v>
      </c>
      <c r="C759" t="s" s="675">
        <v>2936</v>
      </c>
      <c r="D759" t="s" s="91">
        <f>D696</f>
        <v>1998</v>
      </c>
      <c r="E759" s="677">
        <v>1</v>
      </c>
      <c r="F759" s="236"/>
      <c r="G759" s="662">
        <f>E759*F759</f>
        <v>0</v>
      </c>
      <c r="H759" s="662">
        <f>IF($S$11="Y",G759*0.15,0)</f>
        <v>0</v>
      </c>
      <c r="I759" s="236"/>
      <c r="J759" s="236"/>
      <c r="K759" s="236"/>
      <c r="L759" s="236"/>
      <c r="M759" s="236"/>
      <c r="N759" s="236"/>
      <c r="O759" s="236"/>
      <c r="P759" s="236"/>
      <c r="Q759" s="236"/>
      <c r="R759" s="236"/>
      <c r="S759" s="236"/>
    </row>
    <row r="760" ht="13.5" customHeight="1">
      <c r="A760" s="236"/>
      <c r="B760" t="s" s="596">
        <v>482</v>
      </c>
      <c r="C760" t="s" s="675">
        <v>2936</v>
      </c>
      <c r="D760" t="s" s="205">
        <f>D697</f>
        <v>2000</v>
      </c>
      <c r="E760" s="677">
        <v>3</v>
      </c>
      <c r="F760" s="236"/>
      <c r="G760" s="662">
        <f>E760*F760</f>
        <v>0</v>
      </c>
      <c r="H760" s="662">
        <f>IF($S$11="Y",G760*0.15,0)</f>
        <v>0</v>
      </c>
      <c r="I760" s="236"/>
      <c r="J760" s="236"/>
      <c r="K760" s="236"/>
      <c r="L760" s="236"/>
      <c r="M760" s="236"/>
      <c r="N760" s="236"/>
      <c r="O760" s="236"/>
      <c r="P760" s="236"/>
      <c r="Q760" s="236"/>
      <c r="R760" s="236"/>
      <c r="S760" s="236"/>
    </row>
    <row r="761" ht="13.5" customHeight="1">
      <c r="A761" s="236"/>
      <c r="B761" t="s" s="596">
        <v>482</v>
      </c>
      <c r="C761" t="s" s="675">
        <v>2936</v>
      </c>
      <c r="D761" t="s" s="684">
        <f>D698</f>
        <v>2001</v>
      </c>
      <c r="E761" s="677">
        <v>4</v>
      </c>
      <c r="F761" s="236"/>
      <c r="G761" s="662">
        <f>E761*F761</f>
        <v>0</v>
      </c>
      <c r="H761" s="662">
        <f>IF($S$11="Y",G761*0.15,0)</f>
        <v>0</v>
      </c>
      <c r="I761" s="236"/>
      <c r="J761" s="236"/>
      <c r="K761" s="236"/>
      <c r="L761" s="236"/>
      <c r="M761" s="236"/>
      <c r="N761" s="236"/>
      <c r="O761" s="236"/>
      <c r="P761" s="236"/>
      <c r="Q761" s="236"/>
      <c r="R761" s="236"/>
      <c r="S761" s="236"/>
    </row>
    <row r="762" ht="13.5" customHeight="1">
      <c r="A762" s="236"/>
      <c r="B762" t="s" s="596">
        <v>482</v>
      </c>
      <c r="C762" t="s" s="675">
        <v>2936</v>
      </c>
      <c r="D762" t="s" s="686">
        <f>D699</f>
        <v>2003</v>
      </c>
      <c r="E762" s="677">
        <v>4</v>
      </c>
      <c r="F762" s="236"/>
      <c r="G762" s="662">
        <f>E762*F762</f>
        <v>0</v>
      </c>
      <c r="H762" s="662">
        <f>IF($S$11="Y",G762*0.15,0)</f>
        <v>0</v>
      </c>
      <c r="I762" s="236"/>
      <c r="J762" s="236"/>
      <c r="K762" s="236"/>
      <c r="L762" s="236"/>
      <c r="M762" s="236"/>
      <c r="N762" s="236"/>
      <c r="O762" s="236"/>
      <c r="P762" s="236"/>
      <c r="Q762" s="236"/>
      <c r="R762" s="236"/>
      <c r="S762" s="236"/>
    </row>
    <row r="763" ht="13.5" customHeight="1">
      <c r="A763" s="236"/>
      <c r="B763" t="s" s="596">
        <v>482</v>
      </c>
      <c r="C763" t="s" s="675">
        <v>2936</v>
      </c>
      <c r="D763" t="s" s="690">
        <f>D700</f>
        <v>2004</v>
      </c>
      <c r="E763" s="677">
        <v>5</v>
      </c>
      <c r="F763" s="236"/>
      <c r="G763" s="662">
        <f>E763*F763</f>
        <v>0</v>
      </c>
      <c r="H763" s="662">
        <f>IF($S$11="Y",G763*0.15,0)</f>
        <v>0</v>
      </c>
      <c r="I763" s="236"/>
      <c r="J763" s="236"/>
      <c r="K763" s="236"/>
      <c r="L763" s="236"/>
      <c r="M763" s="236"/>
      <c r="N763" s="236"/>
      <c r="O763" s="236"/>
      <c r="P763" s="236"/>
      <c r="Q763" s="236"/>
      <c r="R763" s="236"/>
      <c r="S763" s="236"/>
    </row>
    <row r="764" ht="13.5" customHeight="1">
      <c r="A764" s="236"/>
      <c r="B764" t="s" s="596">
        <v>482</v>
      </c>
      <c r="C764" t="s" s="675">
        <v>2936</v>
      </c>
      <c r="D764" t="s" s="692">
        <f>D701</f>
        <v>2005</v>
      </c>
      <c r="E764" s="677">
        <v>4</v>
      </c>
      <c r="F764" s="236"/>
      <c r="G764" s="662">
        <f>E764*F764</f>
        <v>0</v>
      </c>
      <c r="H764" s="662">
        <f>IF($S$11="Y",G764*0.15,0)</f>
        <v>0</v>
      </c>
      <c r="I764" s="236"/>
      <c r="J764" s="236"/>
      <c r="K764" s="236"/>
      <c r="L764" s="236"/>
      <c r="M764" s="236"/>
      <c r="N764" s="236"/>
      <c r="O764" s="236"/>
      <c r="P764" s="236"/>
      <c r="Q764" s="236"/>
      <c r="R764" s="236"/>
      <c r="S764" s="236"/>
    </row>
    <row r="765" ht="13.5" customHeight="1">
      <c r="A765" s="236"/>
      <c r="B765" t="s" s="596">
        <v>482</v>
      </c>
      <c r="C765" t="s" s="675">
        <v>2936</v>
      </c>
      <c r="D765" t="s" s="180">
        <f>D702</f>
        <v>2006</v>
      </c>
      <c r="E765" s="677">
        <v>5</v>
      </c>
      <c r="F765" s="236"/>
      <c r="G765" s="662">
        <f>E765*F765</f>
        <v>0</v>
      </c>
      <c r="H765" s="662">
        <f>IF($S$11="Y",G765*0.15,0)</f>
        <v>0</v>
      </c>
      <c r="I765" s="236"/>
      <c r="J765" s="236"/>
      <c r="K765" s="236"/>
      <c r="L765" s="236"/>
      <c r="M765" s="236"/>
      <c r="N765" s="236"/>
      <c r="O765" s="236"/>
      <c r="P765" s="236"/>
      <c r="Q765" s="236"/>
      <c r="R765" s="236"/>
      <c r="S765" s="236"/>
    </row>
    <row r="766" ht="13.5" customHeight="1">
      <c r="A766" s="236"/>
      <c r="B766" t="s" s="596">
        <v>482</v>
      </c>
      <c r="C766" t="s" s="675">
        <v>2936</v>
      </c>
      <c r="D766" t="s" s="695">
        <f>D703</f>
        <v>2007</v>
      </c>
      <c r="E766" s="677">
        <v>0</v>
      </c>
      <c r="F766" s="236"/>
      <c r="G766" s="662">
        <f>E766*F766</f>
        <v>0</v>
      </c>
      <c r="H766" s="662">
        <f>IF($S$11="Y",G766*0.15,0)</f>
        <v>0</v>
      </c>
      <c r="I766" s="236"/>
      <c r="J766" s="236"/>
      <c r="K766" s="236"/>
      <c r="L766" s="236"/>
      <c r="M766" s="236"/>
      <c r="N766" s="236"/>
      <c r="O766" s="236"/>
      <c r="P766" s="236"/>
      <c r="Q766" s="236"/>
      <c r="R766" s="236"/>
      <c r="S766" s="236"/>
    </row>
    <row r="767" ht="13.5" customHeight="1">
      <c r="A767" s="236"/>
      <c r="B767" t="s" s="596">
        <v>430</v>
      </c>
      <c r="C767" t="s" s="675">
        <v>2937</v>
      </c>
      <c r="D767" t="s" s="676">
        <f>D704</f>
        <v>1996</v>
      </c>
      <c r="E767" s="677">
        <v>7</v>
      </c>
      <c r="F767" s="236"/>
      <c r="G767" s="662">
        <f>E767*F767</f>
        <v>0</v>
      </c>
      <c r="H767" s="662">
        <f>IF($S$11="Y",G767*0.15,0)</f>
        <v>0</v>
      </c>
      <c r="I767" s="236"/>
      <c r="J767" s="236"/>
      <c r="K767" s="236"/>
      <c r="L767" s="236"/>
      <c r="M767" s="236"/>
      <c r="N767" s="236"/>
      <c r="O767" s="236"/>
      <c r="P767" s="236"/>
      <c r="Q767" s="236"/>
      <c r="R767" s="236"/>
      <c r="S767" s="236"/>
    </row>
    <row r="768" ht="13.5" customHeight="1">
      <c r="A768" s="236"/>
      <c r="B768" t="s" s="596">
        <v>430</v>
      </c>
      <c r="C768" t="s" s="675">
        <v>2937</v>
      </c>
      <c r="D768" t="s" s="91">
        <f>D705</f>
        <v>1998</v>
      </c>
      <c r="E768" s="677">
        <v>0</v>
      </c>
      <c r="F768" s="236"/>
      <c r="G768" s="662">
        <f>E768*F768</f>
        <v>0</v>
      </c>
      <c r="H768" s="662">
        <f>IF($S$11="Y",G768*0.15,0)</f>
        <v>0</v>
      </c>
      <c r="I768" s="236"/>
      <c r="J768" s="236"/>
      <c r="K768" s="236"/>
      <c r="L768" s="236"/>
      <c r="M768" s="236"/>
      <c r="N768" s="236"/>
      <c r="O768" s="236"/>
      <c r="P768" s="236"/>
      <c r="Q768" s="236"/>
      <c r="R768" s="236"/>
      <c r="S768" s="236"/>
    </row>
    <row r="769" ht="13.5" customHeight="1">
      <c r="A769" s="236"/>
      <c r="B769" t="s" s="596">
        <v>430</v>
      </c>
      <c r="C769" t="s" s="675">
        <v>2937</v>
      </c>
      <c r="D769" t="s" s="205">
        <f>D706</f>
        <v>2000</v>
      </c>
      <c r="E769" s="677">
        <v>4</v>
      </c>
      <c r="F769" s="236"/>
      <c r="G769" s="662">
        <f>E769*F769</f>
        <v>0</v>
      </c>
      <c r="H769" s="662">
        <f>IF($S$11="Y",G769*0.15,0)</f>
        <v>0</v>
      </c>
      <c r="I769" s="236"/>
      <c r="J769" s="236"/>
      <c r="K769" s="236"/>
      <c r="L769" s="236"/>
      <c r="M769" s="236"/>
      <c r="N769" s="236"/>
      <c r="O769" s="236"/>
      <c r="P769" s="236"/>
      <c r="Q769" s="236"/>
      <c r="R769" s="236"/>
      <c r="S769" s="236"/>
    </row>
    <row r="770" ht="13.5" customHeight="1">
      <c r="A770" s="236"/>
      <c r="B770" t="s" s="596">
        <v>430</v>
      </c>
      <c r="C770" t="s" s="675">
        <v>2937</v>
      </c>
      <c r="D770" t="s" s="684">
        <f>D707</f>
        <v>2001</v>
      </c>
      <c r="E770" s="677">
        <v>5</v>
      </c>
      <c r="F770" s="236"/>
      <c r="G770" s="662">
        <f>E770*F770</f>
        <v>0</v>
      </c>
      <c r="H770" s="662">
        <f>IF($S$11="Y",G770*0.15,0)</f>
        <v>0</v>
      </c>
      <c r="I770" s="236"/>
      <c r="J770" s="236"/>
      <c r="K770" s="236"/>
      <c r="L770" s="236"/>
      <c r="M770" s="236"/>
      <c r="N770" s="236"/>
      <c r="O770" s="236"/>
      <c r="P770" s="236"/>
      <c r="Q770" s="236"/>
      <c r="R770" s="236"/>
      <c r="S770" s="236"/>
    </row>
    <row r="771" ht="13.5" customHeight="1">
      <c r="A771" s="236"/>
      <c r="B771" t="s" s="596">
        <v>430</v>
      </c>
      <c r="C771" t="s" s="675">
        <v>2937</v>
      </c>
      <c r="D771" t="s" s="686">
        <f>D708</f>
        <v>2003</v>
      </c>
      <c r="E771" s="677">
        <v>0</v>
      </c>
      <c r="F771" s="236"/>
      <c r="G771" s="662">
        <f>E771*F771</f>
        <v>0</v>
      </c>
      <c r="H771" s="662">
        <f>IF($S$11="Y",G771*0.15,0)</f>
        <v>0</v>
      </c>
      <c r="I771" s="236"/>
      <c r="J771" s="236"/>
      <c r="K771" s="236"/>
      <c r="L771" s="236"/>
      <c r="M771" s="236"/>
      <c r="N771" s="236"/>
      <c r="O771" s="236"/>
      <c r="P771" s="236"/>
      <c r="Q771" s="236"/>
      <c r="R771" s="236"/>
      <c r="S771" s="236"/>
    </row>
    <row r="772" ht="13.5" customHeight="1">
      <c r="A772" s="236"/>
      <c r="B772" t="s" s="596">
        <v>430</v>
      </c>
      <c r="C772" t="s" s="675">
        <v>2937</v>
      </c>
      <c r="D772" t="s" s="690">
        <f>D709</f>
        <v>2004</v>
      </c>
      <c r="E772" s="677">
        <v>5</v>
      </c>
      <c r="F772" s="236"/>
      <c r="G772" s="662">
        <f>E772*F772</f>
        <v>0</v>
      </c>
      <c r="H772" s="662">
        <f>IF($S$11="Y",G772*0.15,0)</f>
        <v>0</v>
      </c>
      <c r="I772" s="236"/>
      <c r="J772" s="236"/>
      <c r="K772" s="236"/>
      <c r="L772" s="236"/>
      <c r="M772" s="236"/>
      <c r="N772" s="236"/>
      <c r="O772" s="236"/>
      <c r="P772" s="236"/>
      <c r="Q772" s="236"/>
      <c r="R772" s="236"/>
      <c r="S772" s="236"/>
    </row>
    <row r="773" ht="13.5" customHeight="1">
      <c r="A773" s="236"/>
      <c r="B773" t="s" s="596">
        <v>430</v>
      </c>
      <c r="C773" t="s" s="675">
        <v>2937</v>
      </c>
      <c r="D773" t="s" s="692">
        <f>D710</f>
        <v>2005</v>
      </c>
      <c r="E773" s="677">
        <v>0</v>
      </c>
      <c r="F773" s="236"/>
      <c r="G773" s="662">
        <f>E773*F773</f>
        <v>0</v>
      </c>
      <c r="H773" s="662">
        <f>IF($S$11="Y",G773*0.15,0)</f>
        <v>0</v>
      </c>
      <c r="I773" s="236"/>
      <c r="J773" s="236"/>
      <c r="K773" s="236"/>
      <c r="L773" s="236"/>
      <c r="M773" s="236"/>
      <c r="N773" s="236"/>
      <c r="O773" s="236"/>
      <c r="P773" s="236"/>
      <c r="Q773" s="236"/>
      <c r="R773" s="236"/>
      <c r="S773" s="236"/>
    </row>
    <row r="774" ht="13.5" customHeight="1">
      <c r="A774" s="236"/>
      <c r="B774" t="s" s="596">
        <v>430</v>
      </c>
      <c r="C774" t="s" s="675">
        <v>2937</v>
      </c>
      <c r="D774" t="s" s="180">
        <f>D711</f>
        <v>2006</v>
      </c>
      <c r="E774" s="677">
        <v>11</v>
      </c>
      <c r="F774" s="236"/>
      <c r="G774" s="662">
        <f>E774*F774</f>
        <v>0</v>
      </c>
      <c r="H774" s="662">
        <f>IF($S$11="Y",G774*0.15,0)</f>
        <v>0</v>
      </c>
      <c r="I774" s="236"/>
      <c r="J774" s="236"/>
      <c r="K774" s="236"/>
      <c r="L774" s="236"/>
      <c r="M774" s="236"/>
      <c r="N774" s="236"/>
      <c r="O774" s="236"/>
      <c r="P774" s="236"/>
      <c r="Q774" s="236"/>
      <c r="R774" s="236"/>
      <c r="S774" s="236"/>
    </row>
    <row r="775" ht="13.5" customHeight="1">
      <c r="A775" s="236"/>
      <c r="B775" t="s" s="596">
        <v>430</v>
      </c>
      <c r="C775" t="s" s="675">
        <v>2937</v>
      </c>
      <c r="D775" t="s" s="695">
        <f>D712</f>
        <v>2007</v>
      </c>
      <c r="E775" s="677">
        <v>0</v>
      </c>
      <c r="F775" s="236"/>
      <c r="G775" s="662">
        <f>E775*F775</f>
        <v>0</v>
      </c>
      <c r="H775" s="662">
        <f>IF($S$11="Y",G775*0.15,0)</f>
        <v>0</v>
      </c>
      <c r="I775" s="236"/>
      <c r="J775" s="236"/>
      <c r="K775" s="236"/>
      <c r="L775" s="236"/>
      <c r="M775" s="236"/>
      <c r="N775" s="236"/>
      <c r="O775" s="236"/>
      <c r="P775" s="236"/>
      <c r="Q775" s="236"/>
      <c r="R775" s="236"/>
      <c r="S775" s="236"/>
    </row>
    <row r="776" ht="13.5" customHeight="1">
      <c r="A776" s="236"/>
      <c r="B776" t="s" s="596">
        <v>414</v>
      </c>
      <c r="C776" t="s" s="675">
        <v>2938</v>
      </c>
      <c r="D776" t="s" s="676">
        <f>D695</f>
        <v>1996</v>
      </c>
      <c r="E776" s="677">
        <v>1</v>
      </c>
      <c r="F776" s="236"/>
      <c r="G776" s="662">
        <f>E776*F776</f>
        <v>0</v>
      </c>
      <c r="H776" s="662">
        <f>IF($S$11="Y",G776*0.15,0)</f>
        <v>0</v>
      </c>
      <c r="I776" s="236"/>
      <c r="J776" s="236"/>
      <c r="K776" s="236"/>
      <c r="L776" s="236"/>
      <c r="M776" s="236"/>
      <c r="N776" s="236"/>
      <c r="O776" s="236"/>
      <c r="P776" s="236"/>
      <c r="Q776" s="236"/>
      <c r="R776" s="236"/>
      <c r="S776" s="236"/>
    </row>
    <row r="777" ht="13.5" customHeight="1">
      <c r="A777" s="236"/>
      <c r="B777" t="s" s="596">
        <v>414</v>
      </c>
      <c r="C777" t="s" s="675">
        <v>2938</v>
      </c>
      <c r="D777" t="s" s="91">
        <f>D696</f>
        <v>1998</v>
      </c>
      <c r="E777" s="677">
        <v>0</v>
      </c>
      <c r="F777" s="236"/>
      <c r="G777" s="662">
        <f>E777*F777</f>
        <v>0</v>
      </c>
      <c r="H777" s="662">
        <f>IF($S$11="Y",G777*0.15,0)</f>
        <v>0</v>
      </c>
      <c r="I777" s="236"/>
      <c r="J777" s="236"/>
      <c r="K777" s="236"/>
      <c r="L777" s="236"/>
      <c r="M777" s="236"/>
      <c r="N777" s="236"/>
      <c r="O777" s="236"/>
      <c r="P777" s="236"/>
      <c r="Q777" s="236"/>
      <c r="R777" s="236"/>
      <c r="S777" s="236"/>
    </row>
    <row r="778" ht="13.5" customHeight="1">
      <c r="A778" s="236"/>
      <c r="B778" t="s" s="596">
        <v>414</v>
      </c>
      <c r="C778" t="s" s="675">
        <v>2938</v>
      </c>
      <c r="D778" t="s" s="205">
        <f>D697</f>
        <v>2000</v>
      </c>
      <c r="E778" s="677">
        <v>2</v>
      </c>
      <c r="F778" s="236"/>
      <c r="G778" s="662">
        <f>E778*F778</f>
        <v>0</v>
      </c>
      <c r="H778" s="662">
        <f>IF($S$11="Y",G778*0.15,0)</f>
        <v>0</v>
      </c>
      <c r="I778" s="236"/>
      <c r="J778" s="236"/>
      <c r="K778" s="236"/>
      <c r="L778" s="236"/>
      <c r="M778" s="236"/>
      <c r="N778" s="236"/>
      <c r="O778" s="236"/>
      <c r="P778" s="236"/>
      <c r="Q778" s="236"/>
      <c r="R778" s="236"/>
      <c r="S778" s="236"/>
    </row>
    <row r="779" ht="13.5" customHeight="1">
      <c r="A779" s="236"/>
      <c r="B779" t="s" s="596">
        <v>414</v>
      </c>
      <c r="C779" t="s" s="675">
        <v>2938</v>
      </c>
      <c r="D779" t="s" s="684">
        <f>D698</f>
        <v>2001</v>
      </c>
      <c r="E779" s="677">
        <v>4</v>
      </c>
      <c r="F779" s="236"/>
      <c r="G779" s="662">
        <f>E779*F779</f>
        <v>0</v>
      </c>
      <c r="H779" s="662">
        <f>IF($S$11="Y",G779*0.15,0)</f>
        <v>0</v>
      </c>
      <c r="I779" s="236"/>
      <c r="J779" s="236"/>
      <c r="K779" s="236"/>
      <c r="L779" s="236"/>
      <c r="M779" s="236"/>
      <c r="N779" s="236"/>
      <c r="O779" s="236"/>
      <c r="P779" s="236"/>
      <c r="Q779" s="236"/>
      <c r="R779" s="236"/>
      <c r="S779" s="236"/>
    </row>
    <row r="780" ht="13.5" customHeight="1">
      <c r="A780" s="236"/>
      <c r="B780" t="s" s="596">
        <v>414</v>
      </c>
      <c r="C780" t="s" s="675">
        <v>2938</v>
      </c>
      <c r="D780" t="s" s="686">
        <f>D699</f>
        <v>2003</v>
      </c>
      <c r="E780" s="677">
        <v>6</v>
      </c>
      <c r="F780" s="236"/>
      <c r="G780" s="662">
        <f>E780*F780</f>
        <v>0</v>
      </c>
      <c r="H780" s="662">
        <f>IF($S$11="Y",G780*0.15,0)</f>
        <v>0</v>
      </c>
      <c r="I780" s="236"/>
      <c r="J780" s="236"/>
      <c r="K780" s="236"/>
      <c r="L780" s="236"/>
      <c r="M780" s="236"/>
      <c r="N780" s="236"/>
      <c r="O780" s="236"/>
      <c r="P780" s="236"/>
      <c r="Q780" s="236"/>
      <c r="R780" s="236"/>
      <c r="S780" s="236"/>
    </row>
    <row r="781" ht="13.5" customHeight="1">
      <c r="A781" s="236"/>
      <c r="B781" t="s" s="596">
        <v>414</v>
      </c>
      <c r="C781" t="s" s="675">
        <v>2938</v>
      </c>
      <c r="D781" t="s" s="690">
        <f>D700</f>
        <v>2004</v>
      </c>
      <c r="E781" s="677">
        <v>5</v>
      </c>
      <c r="F781" s="236"/>
      <c r="G781" s="662">
        <f>E781*F781</f>
        <v>0</v>
      </c>
      <c r="H781" s="662">
        <f>IF($S$11="Y",G781*0.15,0)</f>
        <v>0</v>
      </c>
      <c r="I781" s="236"/>
      <c r="J781" s="236"/>
      <c r="K781" s="236"/>
      <c r="L781" s="236"/>
      <c r="M781" s="236"/>
      <c r="N781" s="236"/>
      <c r="O781" s="236"/>
      <c r="P781" s="236"/>
      <c r="Q781" s="236"/>
      <c r="R781" s="236"/>
      <c r="S781" s="236"/>
    </row>
    <row r="782" ht="13.5" customHeight="1">
      <c r="A782" s="236"/>
      <c r="B782" t="s" s="596">
        <v>414</v>
      </c>
      <c r="C782" t="s" s="675">
        <v>2938</v>
      </c>
      <c r="D782" t="s" s="692">
        <f>D701</f>
        <v>2005</v>
      </c>
      <c r="E782" s="677">
        <v>0</v>
      </c>
      <c r="F782" s="236"/>
      <c r="G782" s="662">
        <f>E782*F782</f>
        <v>0</v>
      </c>
      <c r="H782" s="662">
        <f>IF($S$11="Y",G782*0.15,0)</f>
        <v>0</v>
      </c>
      <c r="I782" s="236"/>
      <c r="J782" s="236"/>
      <c r="K782" s="236"/>
      <c r="L782" s="236"/>
      <c r="M782" s="236"/>
      <c r="N782" s="236"/>
      <c r="O782" s="236"/>
      <c r="P782" s="236"/>
      <c r="Q782" s="236"/>
      <c r="R782" s="236"/>
      <c r="S782" s="236"/>
    </row>
    <row r="783" ht="13.5" customHeight="1">
      <c r="A783" s="236"/>
      <c r="B783" t="s" s="596">
        <v>414</v>
      </c>
      <c r="C783" t="s" s="675">
        <v>2938</v>
      </c>
      <c r="D783" t="s" s="180">
        <f>D702</f>
        <v>2006</v>
      </c>
      <c r="E783" s="677">
        <v>11</v>
      </c>
      <c r="F783" s="236"/>
      <c r="G783" s="662">
        <f>E783*F783</f>
        <v>0</v>
      </c>
      <c r="H783" s="662">
        <f>IF($S$11="Y",G783*0.15,0)</f>
        <v>0</v>
      </c>
      <c r="I783" s="236"/>
      <c r="J783" s="236"/>
      <c r="K783" s="236"/>
      <c r="L783" s="236"/>
      <c r="M783" s="236"/>
      <c r="N783" s="236"/>
      <c r="O783" s="236"/>
      <c r="P783" s="236"/>
      <c r="Q783" s="236"/>
      <c r="R783" s="236"/>
      <c r="S783" s="236"/>
    </row>
    <row r="784" ht="13.5" customHeight="1">
      <c r="A784" s="236"/>
      <c r="B784" t="s" s="596">
        <v>414</v>
      </c>
      <c r="C784" t="s" s="675">
        <v>2938</v>
      </c>
      <c r="D784" t="s" s="695">
        <f>D703</f>
        <v>2007</v>
      </c>
      <c r="E784" s="677">
        <v>0</v>
      </c>
      <c r="F784" s="236"/>
      <c r="G784" s="662">
        <f>E784*F784</f>
        <v>0</v>
      </c>
      <c r="H784" s="662">
        <f>IF($S$11="Y",G784*0.15,0)</f>
        <v>0</v>
      </c>
      <c r="I784" s="236"/>
      <c r="J784" s="236"/>
      <c r="K784" s="236"/>
      <c r="L784" s="236"/>
      <c r="M784" s="236"/>
      <c r="N784" s="236"/>
      <c r="O784" s="236"/>
      <c r="P784" s="236"/>
      <c r="Q784" s="236"/>
      <c r="R784" s="236"/>
      <c r="S784" s="236"/>
    </row>
    <row r="785" ht="13.5" customHeight="1">
      <c r="A785" s="236"/>
      <c r="B785" t="s" s="596">
        <v>390</v>
      </c>
      <c r="C785" t="s" s="675">
        <v>2939</v>
      </c>
      <c r="D785" t="s" s="676">
        <f>D776</f>
        <v>1996</v>
      </c>
      <c r="E785" s="677">
        <v>5</v>
      </c>
      <c r="F785" s="236"/>
      <c r="G785" s="662">
        <f>E785*F785</f>
        <v>0</v>
      </c>
      <c r="H785" s="662">
        <f>IF($S$11="Y",G785*0.15,0)</f>
        <v>0</v>
      </c>
      <c r="I785" s="236"/>
      <c r="J785" s="236"/>
      <c r="K785" s="236"/>
      <c r="L785" s="236"/>
      <c r="M785" s="236"/>
      <c r="N785" s="236"/>
      <c r="O785" s="236"/>
      <c r="P785" s="236"/>
      <c r="Q785" s="236"/>
      <c r="R785" s="236"/>
      <c r="S785" s="236"/>
    </row>
    <row r="786" ht="13.5" customHeight="1">
      <c r="A786" s="236"/>
      <c r="B786" t="s" s="596">
        <v>390</v>
      </c>
      <c r="C786" t="s" s="675">
        <v>2939</v>
      </c>
      <c r="D786" t="s" s="91">
        <f>D777</f>
        <v>1998</v>
      </c>
      <c r="E786" s="677">
        <v>0</v>
      </c>
      <c r="F786" s="236"/>
      <c r="G786" s="662">
        <f>E786*F786</f>
        <v>0</v>
      </c>
      <c r="H786" s="662">
        <f>IF($S$11="Y",G786*0.15,0)</f>
        <v>0</v>
      </c>
      <c r="I786" s="236"/>
      <c r="J786" s="236"/>
      <c r="K786" s="236"/>
      <c r="L786" s="236"/>
      <c r="M786" s="236"/>
      <c r="N786" s="236"/>
      <c r="O786" s="236"/>
      <c r="P786" s="236"/>
      <c r="Q786" s="236"/>
      <c r="R786" s="236"/>
      <c r="S786" s="236"/>
    </row>
    <row r="787" ht="13.5" customHeight="1">
      <c r="A787" s="236"/>
      <c r="B787" t="s" s="596">
        <v>390</v>
      </c>
      <c r="C787" t="s" s="675">
        <v>2939</v>
      </c>
      <c r="D787" t="s" s="205">
        <f>D778</f>
        <v>2000</v>
      </c>
      <c r="E787" s="677">
        <v>4</v>
      </c>
      <c r="F787" s="236"/>
      <c r="G787" s="662">
        <f>E787*F787</f>
        <v>0</v>
      </c>
      <c r="H787" s="662">
        <f>IF($S$11="Y",G787*0.15,0)</f>
        <v>0</v>
      </c>
      <c r="I787" s="236"/>
      <c r="J787" s="236"/>
      <c r="K787" s="236"/>
      <c r="L787" s="236"/>
      <c r="M787" s="236"/>
      <c r="N787" s="236"/>
      <c r="O787" s="236"/>
      <c r="P787" s="236"/>
      <c r="Q787" s="236"/>
      <c r="R787" s="236"/>
      <c r="S787" s="236"/>
    </row>
    <row r="788" ht="13.5" customHeight="1">
      <c r="A788" s="236"/>
      <c r="B788" t="s" s="596">
        <v>390</v>
      </c>
      <c r="C788" t="s" s="675">
        <v>2939</v>
      </c>
      <c r="D788" t="s" s="684">
        <f>D779</f>
        <v>2001</v>
      </c>
      <c r="E788" s="677">
        <v>5</v>
      </c>
      <c r="F788" s="236"/>
      <c r="G788" s="662">
        <f>E788*F788</f>
        <v>0</v>
      </c>
      <c r="H788" s="662">
        <f>IF($S$11="Y",G788*0.15,0)</f>
        <v>0</v>
      </c>
      <c r="I788" s="236"/>
      <c r="J788" s="236"/>
      <c r="K788" s="236"/>
      <c r="L788" s="236"/>
      <c r="M788" s="236"/>
      <c r="N788" s="236"/>
      <c r="O788" s="236"/>
      <c r="P788" s="236"/>
      <c r="Q788" s="236"/>
      <c r="R788" s="236"/>
      <c r="S788" s="236"/>
    </row>
    <row r="789" ht="13.5" customHeight="1">
      <c r="A789" s="236"/>
      <c r="B789" t="s" s="596">
        <v>390</v>
      </c>
      <c r="C789" t="s" s="675">
        <v>2939</v>
      </c>
      <c r="D789" t="s" s="686">
        <f>D780</f>
        <v>2003</v>
      </c>
      <c r="E789" s="677">
        <v>5</v>
      </c>
      <c r="F789" s="236"/>
      <c r="G789" s="662">
        <f>E789*F789</f>
        <v>0</v>
      </c>
      <c r="H789" s="662">
        <f>IF($S$11="Y",G789*0.15,0)</f>
        <v>0</v>
      </c>
      <c r="I789" s="236"/>
      <c r="J789" s="236"/>
      <c r="K789" s="236"/>
      <c r="L789" s="236"/>
      <c r="M789" s="236"/>
      <c r="N789" s="236"/>
      <c r="O789" s="236"/>
      <c r="P789" s="236"/>
      <c r="Q789" s="236"/>
      <c r="R789" s="236"/>
      <c r="S789" s="236"/>
    </row>
    <row r="790" ht="13.5" customHeight="1">
      <c r="A790" s="236"/>
      <c r="B790" t="s" s="596">
        <v>390</v>
      </c>
      <c r="C790" t="s" s="675">
        <v>2939</v>
      </c>
      <c r="D790" t="s" s="690">
        <f>D781</f>
        <v>2004</v>
      </c>
      <c r="E790" s="677">
        <v>0</v>
      </c>
      <c r="F790" s="236"/>
      <c r="G790" s="662">
        <f>E790*F790</f>
        <v>0</v>
      </c>
      <c r="H790" s="662">
        <f>IF($S$11="Y",G790*0.15,0)</f>
        <v>0</v>
      </c>
      <c r="I790" s="236"/>
      <c r="J790" s="236"/>
      <c r="K790" s="236"/>
      <c r="L790" s="236"/>
      <c r="M790" s="236"/>
      <c r="N790" s="236"/>
      <c r="O790" s="236"/>
      <c r="P790" s="236"/>
      <c r="Q790" s="236"/>
      <c r="R790" s="236"/>
      <c r="S790" s="236"/>
    </row>
    <row r="791" ht="13.5" customHeight="1">
      <c r="A791" s="236"/>
      <c r="B791" t="s" s="596">
        <v>390</v>
      </c>
      <c r="C791" t="s" s="675">
        <v>2939</v>
      </c>
      <c r="D791" t="s" s="692">
        <f>D782</f>
        <v>2005</v>
      </c>
      <c r="E791" s="677">
        <v>5</v>
      </c>
      <c r="F791" s="236"/>
      <c r="G791" s="662">
        <f>E791*F791</f>
        <v>0</v>
      </c>
      <c r="H791" s="662">
        <f>IF($S$11="Y",G791*0.15,0)</f>
        <v>0</v>
      </c>
      <c r="I791" s="236"/>
      <c r="J791" s="236"/>
      <c r="K791" s="236"/>
      <c r="L791" s="236"/>
      <c r="M791" s="236"/>
      <c r="N791" s="236"/>
      <c r="O791" s="236"/>
      <c r="P791" s="236"/>
      <c r="Q791" s="236"/>
      <c r="R791" s="236"/>
      <c r="S791" s="236"/>
    </row>
    <row r="792" ht="13.5" customHeight="1">
      <c r="A792" s="236"/>
      <c r="B792" t="s" s="596">
        <v>390</v>
      </c>
      <c r="C792" t="s" s="675">
        <v>2939</v>
      </c>
      <c r="D792" t="s" s="180">
        <f>D783</f>
        <v>2006</v>
      </c>
      <c r="E792" s="677">
        <v>5</v>
      </c>
      <c r="F792" s="236"/>
      <c r="G792" s="662">
        <f>E792*F792</f>
        <v>0</v>
      </c>
      <c r="H792" s="662">
        <f>IF($S$11="Y",G792*0.15,0)</f>
        <v>0</v>
      </c>
      <c r="I792" s="236"/>
      <c r="J792" s="236"/>
      <c r="K792" s="236"/>
      <c r="L792" s="236"/>
      <c r="M792" s="236"/>
      <c r="N792" s="236"/>
      <c r="O792" s="236"/>
      <c r="P792" s="236"/>
      <c r="Q792" s="236"/>
      <c r="R792" s="236"/>
      <c r="S792" s="236"/>
    </row>
    <row r="793" ht="13.5" customHeight="1">
      <c r="A793" s="236"/>
      <c r="B793" t="s" s="596">
        <v>390</v>
      </c>
      <c r="C793" t="s" s="675">
        <v>2939</v>
      </c>
      <c r="D793" t="s" s="695">
        <f>D784</f>
        <v>2007</v>
      </c>
      <c r="E793" s="677">
        <v>0</v>
      </c>
      <c r="F793" s="236"/>
      <c r="G793" s="662">
        <f>E793*F793</f>
        <v>0</v>
      </c>
      <c r="H793" s="662">
        <f>IF($S$11="Y",G793*0.15,0)</f>
        <v>0</v>
      </c>
      <c r="I793" s="236"/>
      <c r="J793" s="236"/>
      <c r="K793" s="236"/>
      <c r="L793" s="236"/>
      <c r="M793" s="236"/>
      <c r="N793" s="236"/>
      <c r="O793" s="236"/>
      <c r="P793" s="236"/>
      <c r="Q793" s="236"/>
      <c r="R793" s="236"/>
      <c r="S793" s="236"/>
    </row>
    <row r="794" ht="13.5" customHeight="1">
      <c r="A794" s="236"/>
      <c r="B794" t="s" s="596">
        <v>309</v>
      </c>
      <c r="C794" t="s" s="675">
        <v>2940</v>
      </c>
      <c r="D794" t="s" s="676">
        <f>D560</f>
        <v>1996</v>
      </c>
      <c r="E794" s="677">
        <v>3</v>
      </c>
      <c r="F794" s="236"/>
      <c r="G794" s="662">
        <f>E794*F794</f>
        <v>0</v>
      </c>
      <c r="H794" s="662">
        <f>IF($S$11="Y",G794*0.15,0)</f>
        <v>0</v>
      </c>
      <c r="I794" s="236"/>
      <c r="J794" s="236"/>
      <c r="K794" s="236"/>
      <c r="L794" s="236"/>
      <c r="M794" s="236"/>
      <c r="N794" s="236"/>
      <c r="O794" s="236"/>
      <c r="P794" s="236"/>
      <c r="Q794" s="236"/>
      <c r="R794" s="236"/>
      <c r="S794" s="236"/>
    </row>
    <row r="795" ht="13.5" customHeight="1">
      <c r="A795" s="236"/>
      <c r="B795" t="s" s="596">
        <v>309</v>
      </c>
      <c r="C795" t="s" s="675">
        <v>2940</v>
      </c>
      <c r="D795" t="s" s="91">
        <f>D561</f>
        <v>1998</v>
      </c>
      <c r="E795" s="677">
        <v>0</v>
      </c>
      <c r="F795" s="236"/>
      <c r="G795" s="662">
        <f>E795*F795</f>
        <v>0</v>
      </c>
      <c r="H795" s="662">
        <f>IF($S$11="Y",G795*0.15,0)</f>
        <v>0</v>
      </c>
      <c r="I795" s="236"/>
      <c r="J795" s="236"/>
      <c r="K795" s="236"/>
      <c r="L795" s="236"/>
      <c r="M795" s="236"/>
      <c r="N795" s="236"/>
      <c r="O795" s="236"/>
      <c r="P795" s="236"/>
      <c r="Q795" s="236"/>
      <c r="R795" s="236"/>
      <c r="S795" s="236"/>
    </row>
    <row r="796" ht="13.5" customHeight="1">
      <c r="A796" s="236"/>
      <c r="B796" t="s" s="596">
        <v>309</v>
      </c>
      <c r="C796" t="s" s="675">
        <v>2940</v>
      </c>
      <c r="D796" t="s" s="205">
        <f>D562</f>
        <v>2000</v>
      </c>
      <c r="E796" s="677">
        <v>10</v>
      </c>
      <c r="F796" s="236"/>
      <c r="G796" s="662">
        <f>E796*F796</f>
        <v>0</v>
      </c>
      <c r="H796" s="662">
        <f>IF($S$11="Y",G796*0.15,0)</f>
        <v>0</v>
      </c>
      <c r="I796" s="236"/>
      <c r="J796" s="236"/>
      <c r="K796" s="236"/>
      <c r="L796" s="236"/>
      <c r="M796" s="236"/>
      <c r="N796" s="236"/>
      <c r="O796" s="236"/>
      <c r="P796" s="236"/>
      <c r="Q796" s="236"/>
      <c r="R796" s="236"/>
      <c r="S796" s="236"/>
    </row>
    <row r="797" ht="13.5" customHeight="1">
      <c r="A797" s="236"/>
      <c r="B797" t="s" s="596">
        <v>309</v>
      </c>
      <c r="C797" t="s" s="675">
        <v>2940</v>
      </c>
      <c r="D797" t="s" s="684">
        <f>D563</f>
        <v>2001</v>
      </c>
      <c r="E797" s="677">
        <v>3</v>
      </c>
      <c r="F797" s="236"/>
      <c r="G797" s="662">
        <f>E797*F797</f>
        <v>0</v>
      </c>
      <c r="H797" s="662">
        <f>IF($S$11="Y",G797*0.15,0)</f>
        <v>0</v>
      </c>
      <c r="I797" s="236"/>
      <c r="J797" s="236"/>
      <c r="K797" s="236"/>
      <c r="L797" s="236"/>
      <c r="M797" s="236"/>
      <c r="N797" s="236"/>
      <c r="O797" s="236"/>
      <c r="P797" s="236"/>
      <c r="Q797" s="236"/>
      <c r="R797" s="236"/>
      <c r="S797" s="236"/>
    </row>
    <row r="798" ht="13.5" customHeight="1">
      <c r="A798" s="236"/>
      <c r="B798" t="s" s="596">
        <v>309</v>
      </c>
      <c r="C798" t="s" s="675">
        <v>2940</v>
      </c>
      <c r="D798" t="s" s="686">
        <f>D564</f>
        <v>2003</v>
      </c>
      <c r="E798" s="677">
        <v>9</v>
      </c>
      <c r="F798" s="236"/>
      <c r="G798" s="662">
        <f>E798*F798</f>
        <v>0</v>
      </c>
      <c r="H798" s="662">
        <f>IF($S$11="Y",G798*0.15,0)</f>
        <v>0</v>
      </c>
      <c r="I798" s="236"/>
      <c r="J798" s="236"/>
      <c r="K798" s="236"/>
      <c r="L798" s="236"/>
      <c r="M798" s="236"/>
      <c r="N798" s="236"/>
      <c r="O798" s="236"/>
      <c r="P798" s="236"/>
      <c r="Q798" s="236"/>
      <c r="R798" s="236"/>
      <c r="S798" s="236"/>
    </row>
    <row r="799" ht="13.5" customHeight="1">
      <c r="A799" s="236"/>
      <c r="B799" t="s" s="596">
        <v>309</v>
      </c>
      <c r="C799" t="s" s="675">
        <v>2940</v>
      </c>
      <c r="D799" t="s" s="690">
        <f>D565</f>
        <v>2004</v>
      </c>
      <c r="E799" s="677">
        <v>6</v>
      </c>
      <c r="F799" s="236"/>
      <c r="G799" s="662">
        <f>E799*F799</f>
        <v>0</v>
      </c>
      <c r="H799" s="662">
        <f>IF($S$11="Y",G799*0.15,0)</f>
        <v>0</v>
      </c>
      <c r="I799" s="236"/>
      <c r="J799" s="236"/>
      <c r="K799" s="236"/>
      <c r="L799" s="236"/>
      <c r="M799" s="236"/>
      <c r="N799" s="236"/>
      <c r="O799" s="236"/>
      <c r="P799" s="236"/>
      <c r="Q799" s="236"/>
      <c r="R799" s="236"/>
      <c r="S799" s="236"/>
    </row>
    <row r="800" ht="13.5" customHeight="1">
      <c r="A800" s="236"/>
      <c r="B800" t="s" s="596">
        <v>309</v>
      </c>
      <c r="C800" t="s" s="675">
        <v>2940</v>
      </c>
      <c r="D800" t="s" s="692">
        <f>D566</f>
        <v>2005</v>
      </c>
      <c r="E800" s="677">
        <v>3</v>
      </c>
      <c r="F800" s="236"/>
      <c r="G800" s="662">
        <f>E800*F800</f>
        <v>0</v>
      </c>
      <c r="H800" s="662">
        <f>IF($S$11="Y",G800*0.15,0)</f>
        <v>0</v>
      </c>
      <c r="I800" s="236"/>
      <c r="J800" s="236"/>
      <c r="K800" s="236"/>
      <c r="L800" s="236"/>
      <c r="M800" s="236"/>
      <c r="N800" s="236"/>
      <c r="O800" s="236"/>
      <c r="P800" s="236"/>
      <c r="Q800" s="236"/>
      <c r="R800" s="236"/>
      <c r="S800" s="236"/>
    </row>
    <row r="801" ht="13.5" customHeight="1">
      <c r="A801" s="236"/>
      <c r="B801" t="s" s="596">
        <v>309</v>
      </c>
      <c r="C801" t="s" s="675">
        <v>2940</v>
      </c>
      <c r="D801" t="s" s="180">
        <f>D567</f>
        <v>2006</v>
      </c>
      <c r="E801" s="677">
        <v>10</v>
      </c>
      <c r="F801" s="236"/>
      <c r="G801" s="662">
        <f>E801*F801</f>
        <v>0</v>
      </c>
      <c r="H801" s="662">
        <f>IF($S$11="Y",G801*0.15,0)</f>
        <v>0</v>
      </c>
      <c r="I801" s="236"/>
      <c r="J801" s="236"/>
      <c r="K801" s="236"/>
      <c r="L801" s="236"/>
      <c r="M801" s="236"/>
      <c r="N801" s="236"/>
      <c r="O801" s="236"/>
      <c r="P801" s="236"/>
      <c r="Q801" s="236"/>
      <c r="R801" s="236"/>
      <c r="S801" s="236"/>
    </row>
    <row r="802" ht="13.5" customHeight="1">
      <c r="A802" s="236"/>
      <c r="B802" t="s" s="596">
        <v>309</v>
      </c>
      <c r="C802" t="s" s="675">
        <v>2940</v>
      </c>
      <c r="D802" t="s" s="695">
        <f>D568</f>
        <v>2007</v>
      </c>
      <c r="E802" s="677">
        <v>0</v>
      </c>
      <c r="F802" s="236"/>
      <c r="G802" s="662">
        <f>E802*F802</f>
        <v>0</v>
      </c>
      <c r="H802" s="662">
        <f>IF($S$11="Y",G802*0.15,0)</f>
        <v>0</v>
      </c>
      <c r="I802" s="236"/>
      <c r="J802" s="236"/>
      <c r="K802" s="236"/>
      <c r="L802" s="236"/>
      <c r="M802" s="236"/>
      <c r="N802" s="236"/>
      <c r="O802" s="236"/>
      <c r="P802" s="236"/>
      <c r="Q802" s="236"/>
      <c r="R802" s="236"/>
      <c r="S802" s="236"/>
    </row>
    <row r="803" ht="13.5" customHeight="1">
      <c r="A803" s="236"/>
      <c r="B803" t="s" s="596">
        <v>408</v>
      </c>
      <c r="C803" t="s" s="675">
        <v>2941</v>
      </c>
      <c r="D803" t="s" s="676">
        <f>D569</f>
        <v>1996</v>
      </c>
      <c r="E803" s="677">
        <v>3</v>
      </c>
      <c r="F803" s="236"/>
      <c r="G803" s="662">
        <f>E803*F803</f>
        <v>0</v>
      </c>
      <c r="H803" s="662">
        <f>IF($S$11="Y",G803*0.15,0)</f>
        <v>0</v>
      </c>
      <c r="I803" s="236"/>
      <c r="J803" s="236"/>
      <c r="K803" s="236"/>
      <c r="L803" s="236"/>
      <c r="M803" s="236"/>
      <c r="N803" s="236"/>
      <c r="O803" s="236"/>
      <c r="P803" s="236"/>
      <c r="Q803" s="236"/>
      <c r="R803" s="236"/>
      <c r="S803" s="236"/>
    </row>
    <row r="804" ht="13.5" customHeight="1">
      <c r="A804" s="236"/>
      <c r="B804" t="s" s="596">
        <v>408</v>
      </c>
      <c r="C804" t="s" s="675">
        <v>2941</v>
      </c>
      <c r="D804" t="s" s="91">
        <f>D570</f>
        <v>1998</v>
      </c>
      <c r="E804" s="677">
        <v>0</v>
      </c>
      <c r="F804" s="236"/>
      <c r="G804" s="662">
        <f>E804*F804</f>
        <v>0</v>
      </c>
      <c r="H804" s="662">
        <f>IF($S$11="Y",G804*0.15,0)</f>
        <v>0</v>
      </c>
      <c r="I804" s="236"/>
      <c r="J804" s="236"/>
      <c r="K804" s="236"/>
      <c r="L804" s="236"/>
      <c r="M804" s="236"/>
      <c r="N804" s="236"/>
      <c r="O804" s="236"/>
      <c r="P804" s="236"/>
      <c r="Q804" s="236"/>
      <c r="R804" s="236"/>
      <c r="S804" s="236"/>
    </row>
    <row r="805" ht="13.5" customHeight="1">
      <c r="A805" s="236"/>
      <c r="B805" t="s" s="596">
        <v>408</v>
      </c>
      <c r="C805" t="s" s="675">
        <v>2941</v>
      </c>
      <c r="D805" t="s" s="205">
        <f>D571</f>
        <v>2000</v>
      </c>
      <c r="E805" s="677">
        <v>10</v>
      </c>
      <c r="F805" s="236"/>
      <c r="G805" s="662">
        <f>E805*F805</f>
        <v>0</v>
      </c>
      <c r="H805" s="662">
        <f>IF($S$11="Y",G805*0.15,0)</f>
        <v>0</v>
      </c>
      <c r="I805" s="236"/>
      <c r="J805" s="236"/>
      <c r="K805" s="236"/>
      <c r="L805" s="236"/>
      <c r="M805" s="236"/>
      <c r="N805" s="236"/>
      <c r="O805" s="236"/>
      <c r="P805" s="236"/>
      <c r="Q805" s="236"/>
      <c r="R805" s="236"/>
      <c r="S805" s="236"/>
    </row>
    <row r="806" ht="13.5" customHeight="1">
      <c r="A806" s="236"/>
      <c r="B806" t="s" s="596">
        <v>408</v>
      </c>
      <c r="C806" t="s" s="675">
        <v>2941</v>
      </c>
      <c r="D806" t="s" s="684">
        <f>D572</f>
        <v>2001</v>
      </c>
      <c r="E806" s="677">
        <v>3</v>
      </c>
      <c r="F806" s="236"/>
      <c r="G806" s="662">
        <f>E806*F806</f>
        <v>0</v>
      </c>
      <c r="H806" s="662">
        <f>IF($S$11="Y",G806*0.15,0)</f>
        <v>0</v>
      </c>
      <c r="I806" s="236"/>
      <c r="J806" s="236"/>
      <c r="K806" s="236"/>
      <c r="L806" s="236"/>
      <c r="M806" s="236"/>
      <c r="N806" s="236"/>
      <c r="O806" s="236"/>
      <c r="P806" s="236"/>
      <c r="Q806" s="236"/>
      <c r="R806" s="236"/>
      <c r="S806" s="236"/>
    </row>
    <row r="807" ht="13.5" customHeight="1">
      <c r="A807" s="236"/>
      <c r="B807" t="s" s="596">
        <v>408</v>
      </c>
      <c r="C807" t="s" s="675">
        <v>2941</v>
      </c>
      <c r="D807" t="s" s="686">
        <f>D573</f>
        <v>2003</v>
      </c>
      <c r="E807" s="677">
        <v>8</v>
      </c>
      <c r="F807" s="236"/>
      <c r="G807" s="662">
        <f>E807*F807</f>
        <v>0</v>
      </c>
      <c r="H807" s="662">
        <f>IF($S$11="Y",G807*0.15,0)</f>
        <v>0</v>
      </c>
      <c r="I807" s="236"/>
      <c r="J807" s="236"/>
      <c r="K807" s="236"/>
      <c r="L807" s="236"/>
      <c r="M807" s="236"/>
      <c r="N807" s="236"/>
      <c r="O807" s="236"/>
      <c r="P807" s="236"/>
      <c r="Q807" s="236"/>
      <c r="R807" s="236"/>
      <c r="S807" s="236"/>
    </row>
    <row r="808" ht="13.5" customHeight="1">
      <c r="A808" s="236"/>
      <c r="B808" t="s" s="596">
        <v>408</v>
      </c>
      <c r="C808" t="s" s="675">
        <v>2941</v>
      </c>
      <c r="D808" t="s" s="690">
        <f>D574</f>
        <v>2004</v>
      </c>
      <c r="E808" s="677">
        <v>0</v>
      </c>
      <c r="F808" s="236"/>
      <c r="G808" s="662">
        <f>E808*F808</f>
        <v>0</v>
      </c>
      <c r="H808" s="662">
        <f>IF($S$11="Y",G808*0.15,0)</f>
        <v>0</v>
      </c>
      <c r="I808" s="236"/>
      <c r="J808" s="236"/>
      <c r="K808" s="236"/>
      <c r="L808" s="236"/>
      <c r="M808" s="236"/>
      <c r="N808" s="236"/>
      <c r="O808" s="236"/>
      <c r="P808" s="236"/>
      <c r="Q808" s="236"/>
      <c r="R808" s="236"/>
      <c r="S808" s="236"/>
    </row>
    <row r="809" ht="13.5" customHeight="1">
      <c r="A809" s="236"/>
      <c r="B809" t="s" s="596">
        <v>408</v>
      </c>
      <c r="C809" t="s" s="675">
        <v>2941</v>
      </c>
      <c r="D809" t="s" s="692">
        <f>D575</f>
        <v>2005</v>
      </c>
      <c r="E809" s="677">
        <v>0</v>
      </c>
      <c r="F809" s="236"/>
      <c r="G809" s="662">
        <f>E809*F809</f>
        <v>0</v>
      </c>
      <c r="H809" s="662">
        <f>IF($S$11="Y",G809*0.15,0)</f>
        <v>0</v>
      </c>
      <c r="I809" s="236"/>
      <c r="J809" s="236"/>
      <c r="K809" s="236"/>
      <c r="L809" s="236"/>
      <c r="M809" s="236"/>
      <c r="N809" s="236"/>
      <c r="O809" s="236"/>
      <c r="P809" s="236"/>
      <c r="Q809" s="236"/>
      <c r="R809" s="236"/>
      <c r="S809" s="236"/>
    </row>
    <row r="810" ht="13.5" customHeight="1">
      <c r="A810" s="236"/>
      <c r="B810" t="s" s="596">
        <v>408</v>
      </c>
      <c r="C810" t="s" s="675">
        <v>2941</v>
      </c>
      <c r="D810" t="s" s="180">
        <f>D576</f>
        <v>2006</v>
      </c>
      <c r="E810" s="677">
        <v>13</v>
      </c>
      <c r="F810" s="236"/>
      <c r="G810" s="662">
        <f>E810*F810</f>
        <v>0</v>
      </c>
      <c r="H810" s="662">
        <f>IF($S$11="Y",G810*0.15,0)</f>
        <v>0</v>
      </c>
      <c r="I810" s="236"/>
      <c r="J810" s="236"/>
      <c r="K810" s="236"/>
      <c r="L810" s="236"/>
      <c r="M810" s="236"/>
      <c r="N810" s="236"/>
      <c r="O810" s="236"/>
      <c r="P810" s="236"/>
      <c r="Q810" s="236"/>
      <c r="R810" s="236"/>
      <c r="S810" s="236"/>
    </row>
    <row r="811" ht="13.5" customHeight="1">
      <c r="A811" s="236"/>
      <c r="B811" t="s" s="596">
        <v>408</v>
      </c>
      <c r="C811" t="s" s="675">
        <v>2941</v>
      </c>
      <c r="D811" t="s" s="695">
        <f>D577</f>
        <v>2007</v>
      </c>
      <c r="E811" s="677">
        <v>0</v>
      </c>
      <c r="F811" s="236"/>
      <c r="G811" s="662">
        <f>E811*F811</f>
        <v>0</v>
      </c>
      <c r="H811" s="662">
        <f>IF($S$11="Y",G811*0.15,0)</f>
        <v>0</v>
      </c>
      <c r="I811" s="236"/>
      <c r="J811" s="236"/>
      <c r="K811" s="236"/>
      <c r="L811" s="236"/>
      <c r="M811" s="236"/>
      <c r="N811" s="236"/>
      <c r="O811" s="236"/>
      <c r="P811" s="236"/>
      <c r="Q811" s="236"/>
      <c r="R811" s="236"/>
      <c r="S811" s="236"/>
    </row>
    <row r="812" ht="13.5" customHeight="1">
      <c r="A812" s="236"/>
      <c r="B812" t="s" s="596">
        <v>494</v>
      </c>
      <c r="C812" t="s" s="675">
        <v>2942</v>
      </c>
      <c r="D812" t="s" s="676">
        <f>D578</f>
        <v>1996</v>
      </c>
      <c r="E812" s="677">
        <v>3</v>
      </c>
      <c r="F812" s="236"/>
      <c r="G812" s="662">
        <f>E812*F812</f>
        <v>0</v>
      </c>
      <c r="H812" s="662">
        <f>IF($S$11="Y",G812*0.15,0)</f>
        <v>0</v>
      </c>
      <c r="I812" s="236"/>
      <c r="J812" s="236"/>
      <c r="K812" s="236"/>
      <c r="L812" s="236"/>
      <c r="M812" s="236"/>
      <c r="N812" s="236"/>
      <c r="O812" s="236"/>
      <c r="P812" s="236"/>
      <c r="Q812" s="236"/>
      <c r="R812" s="236"/>
      <c r="S812" s="236"/>
    </row>
    <row r="813" ht="13.5" customHeight="1">
      <c r="A813" s="236"/>
      <c r="B813" t="s" s="596">
        <v>494</v>
      </c>
      <c r="C813" t="s" s="675">
        <v>2942</v>
      </c>
      <c r="D813" t="s" s="91">
        <f>D579</f>
        <v>1998</v>
      </c>
      <c r="E813" s="677">
        <v>3</v>
      </c>
      <c r="F813" s="236"/>
      <c r="G813" s="662">
        <f>E813*F813</f>
        <v>0</v>
      </c>
      <c r="H813" s="662">
        <f>IF($S$11="Y",G813*0.15,0)</f>
        <v>0</v>
      </c>
      <c r="I813" s="236"/>
      <c r="J813" s="236"/>
      <c r="K813" s="236"/>
      <c r="L813" s="236"/>
      <c r="M813" s="236"/>
      <c r="N813" s="236"/>
      <c r="O813" s="236"/>
      <c r="P813" s="236"/>
      <c r="Q813" s="236"/>
      <c r="R813" s="236"/>
      <c r="S813" s="236"/>
    </row>
    <row r="814" ht="13.5" customHeight="1">
      <c r="A814" s="236"/>
      <c r="B814" t="s" s="596">
        <v>494</v>
      </c>
      <c r="C814" t="s" s="675">
        <v>2942</v>
      </c>
      <c r="D814" t="s" s="205">
        <f>D580</f>
        <v>2000</v>
      </c>
      <c r="E814" s="677">
        <v>2</v>
      </c>
      <c r="F814" s="236"/>
      <c r="G814" s="662">
        <f>E814*F814</f>
        <v>0</v>
      </c>
      <c r="H814" s="662">
        <f>IF($S$11="Y",G814*0.15,0)</f>
        <v>0</v>
      </c>
      <c r="I814" s="236"/>
      <c r="J814" s="236"/>
      <c r="K814" s="236"/>
      <c r="L814" s="236"/>
      <c r="M814" s="236"/>
      <c r="N814" s="236"/>
      <c r="O814" s="236"/>
      <c r="P814" s="236"/>
      <c r="Q814" s="236"/>
      <c r="R814" s="236"/>
      <c r="S814" s="236"/>
    </row>
    <row r="815" ht="13.5" customHeight="1">
      <c r="A815" s="236"/>
      <c r="B815" t="s" s="596">
        <v>494</v>
      </c>
      <c r="C815" t="s" s="675">
        <v>2942</v>
      </c>
      <c r="D815" t="s" s="684">
        <f>D581</f>
        <v>2001</v>
      </c>
      <c r="E815" s="677">
        <v>0</v>
      </c>
      <c r="F815" s="236"/>
      <c r="G815" s="662">
        <f>E815*F815</f>
        <v>0</v>
      </c>
      <c r="H815" s="662">
        <f>IF($S$11="Y",G815*0.15,0)</f>
        <v>0</v>
      </c>
      <c r="I815" s="236"/>
      <c r="J815" s="236"/>
      <c r="K815" s="236"/>
      <c r="L815" s="236"/>
      <c r="M815" s="236"/>
      <c r="N815" s="236"/>
      <c r="O815" s="236"/>
      <c r="P815" s="236"/>
      <c r="Q815" s="236"/>
      <c r="R815" s="236"/>
      <c r="S815" s="236"/>
    </row>
    <row r="816" ht="13.5" customHeight="1">
      <c r="A816" s="236"/>
      <c r="B816" t="s" s="596">
        <v>494</v>
      </c>
      <c r="C816" t="s" s="675">
        <v>2942</v>
      </c>
      <c r="D816" t="s" s="686">
        <f>D582</f>
        <v>2003</v>
      </c>
      <c r="E816" s="677">
        <v>0</v>
      </c>
      <c r="F816" s="236"/>
      <c r="G816" s="662">
        <f>E816*F816</f>
        <v>0</v>
      </c>
      <c r="H816" s="662">
        <f>IF($S$11="Y",G816*0.15,0)</f>
        <v>0</v>
      </c>
      <c r="I816" s="236"/>
      <c r="J816" s="236"/>
      <c r="K816" s="236"/>
      <c r="L816" s="236"/>
      <c r="M816" s="236"/>
      <c r="N816" s="236"/>
      <c r="O816" s="236"/>
      <c r="P816" s="236"/>
      <c r="Q816" s="236"/>
      <c r="R816" s="236"/>
      <c r="S816" s="236"/>
    </row>
    <row r="817" ht="13.5" customHeight="1">
      <c r="A817" s="236"/>
      <c r="B817" t="s" s="596">
        <v>494</v>
      </c>
      <c r="C817" t="s" s="675">
        <v>2942</v>
      </c>
      <c r="D817" t="s" s="690">
        <f>D583</f>
        <v>2004</v>
      </c>
      <c r="E817" s="677">
        <v>3</v>
      </c>
      <c r="F817" s="236"/>
      <c r="G817" s="662">
        <f>E817*F817</f>
        <v>0</v>
      </c>
      <c r="H817" s="662">
        <f>IF($S$11="Y",G817*0.15,0)</f>
        <v>0</v>
      </c>
      <c r="I817" s="236"/>
      <c r="J817" s="236"/>
      <c r="K817" s="236"/>
      <c r="L817" s="236"/>
      <c r="M817" s="236"/>
      <c r="N817" s="236"/>
      <c r="O817" s="236"/>
      <c r="P817" s="236"/>
      <c r="Q817" s="236"/>
      <c r="R817" s="236"/>
      <c r="S817" s="236"/>
    </row>
    <row r="818" ht="13.5" customHeight="1">
      <c r="A818" s="236"/>
      <c r="B818" t="s" s="596">
        <v>494</v>
      </c>
      <c r="C818" t="s" s="675">
        <v>2942</v>
      </c>
      <c r="D818" t="s" s="692">
        <f>D584</f>
        <v>2005</v>
      </c>
      <c r="E818" s="677">
        <v>0</v>
      </c>
      <c r="F818" s="236"/>
      <c r="G818" s="662">
        <f>E818*F818</f>
        <v>0</v>
      </c>
      <c r="H818" s="662">
        <f>IF($S$11="Y",G818*0.15,0)</f>
        <v>0</v>
      </c>
      <c r="I818" s="236"/>
      <c r="J818" s="236"/>
      <c r="K818" s="236"/>
      <c r="L818" s="236"/>
      <c r="M818" s="236"/>
      <c r="N818" s="236"/>
      <c r="O818" s="236"/>
      <c r="P818" s="236"/>
      <c r="Q818" s="236"/>
      <c r="R818" s="236"/>
      <c r="S818" s="236"/>
    </row>
    <row r="819" ht="13.5" customHeight="1">
      <c r="A819" s="236"/>
      <c r="B819" t="s" s="596">
        <v>494</v>
      </c>
      <c r="C819" t="s" s="675">
        <v>2942</v>
      </c>
      <c r="D819" t="s" s="180">
        <f>D585</f>
        <v>2006</v>
      </c>
      <c r="E819" s="677">
        <v>6</v>
      </c>
      <c r="F819" s="236"/>
      <c r="G819" s="662">
        <f>E819*F819</f>
        <v>0</v>
      </c>
      <c r="H819" s="662">
        <f>IF($S$11="Y",G819*0.15,0)</f>
        <v>0</v>
      </c>
      <c r="I819" s="236"/>
      <c r="J819" s="236"/>
      <c r="K819" s="236"/>
      <c r="L819" s="236"/>
      <c r="M819" s="236"/>
      <c r="N819" s="236"/>
      <c r="O819" s="236"/>
      <c r="P819" s="236"/>
      <c r="Q819" s="236"/>
      <c r="R819" s="236"/>
      <c r="S819" s="236"/>
    </row>
    <row r="820" ht="13.5" customHeight="1">
      <c r="A820" s="236"/>
      <c r="B820" t="s" s="596">
        <v>494</v>
      </c>
      <c r="C820" t="s" s="675">
        <v>2942</v>
      </c>
      <c r="D820" t="s" s="695">
        <f>D586</f>
        <v>2007</v>
      </c>
      <c r="E820" s="677">
        <v>3</v>
      </c>
      <c r="F820" s="236"/>
      <c r="G820" s="662">
        <f>E820*F820</f>
        <v>0</v>
      </c>
      <c r="H820" s="662">
        <f>IF($S$11="Y",G820*0.15,0)</f>
        <v>0</v>
      </c>
      <c r="I820" s="236"/>
      <c r="J820" s="236"/>
      <c r="K820" s="236"/>
      <c r="L820" s="236"/>
      <c r="M820" s="236"/>
      <c r="N820" s="236"/>
      <c r="O820" s="236"/>
      <c r="P820" s="236"/>
      <c r="Q820" s="236"/>
      <c r="R820" s="236"/>
      <c r="S820" s="236"/>
    </row>
    <row r="821" ht="13.5" customHeight="1">
      <c r="A821" s="236"/>
      <c r="B821" t="s" s="596">
        <v>311</v>
      </c>
      <c r="C821" t="s" s="675">
        <v>2943</v>
      </c>
      <c r="D821" t="s" s="676">
        <f>D569</f>
        <v>1996</v>
      </c>
      <c r="E821" s="677">
        <v>4</v>
      </c>
      <c r="F821" s="236"/>
      <c r="G821" s="662">
        <f>E821*F821</f>
        <v>0</v>
      </c>
      <c r="H821" s="662">
        <f>IF($S$11="Y",G821*0.15,0)</f>
        <v>0</v>
      </c>
      <c r="I821" s="236"/>
      <c r="J821" s="236"/>
      <c r="K821" s="236"/>
      <c r="L821" s="236"/>
      <c r="M821" s="236"/>
      <c r="N821" s="236"/>
      <c r="O821" s="236"/>
      <c r="P821" s="236"/>
      <c r="Q821" s="236"/>
      <c r="R821" s="236"/>
      <c r="S821" s="236"/>
    </row>
    <row r="822" ht="13.5" customHeight="1">
      <c r="A822" s="236"/>
      <c r="B822" t="s" s="596">
        <v>311</v>
      </c>
      <c r="C822" t="s" s="675">
        <v>2943</v>
      </c>
      <c r="D822" t="s" s="91">
        <f>D570</f>
        <v>1998</v>
      </c>
      <c r="E822" s="677">
        <v>0</v>
      </c>
      <c r="F822" s="236"/>
      <c r="G822" s="662">
        <f>E822*F822</f>
        <v>0</v>
      </c>
      <c r="H822" s="662">
        <f>IF($S$11="Y",G822*0.15,0)</f>
        <v>0</v>
      </c>
      <c r="I822" s="236"/>
      <c r="J822" s="236"/>
      <c r="K822" s="236"/>
      <c r="L822" s="236"/>
      <c r="M822" s="236"/>
      <c r="N822" s="236"/>
      <c r="O822" s="236"/>
      <c r="P822" s="236"/>
      <c r="Q822" s="236"/>
      <c r="R822" s="236"/>
      <c r="S822" s="236"/>
    </row>
    <row r="823" ht="13.5" customHeight="1">
      <c r="A823" s="236"/>
      <c r="B823" t="s" s="596">
        <v>311</v>
      </c>
      <c r="C823" t="s" s="675">
        <v>2943</v>
      </c>
      <c r="D823" t="s" s="205">
        <f>D571</f>
        <v>2000</v>
      </c>
      <c r="E823" s="677">
        <v>4</v>
      </c>
      <c r="F823" s="236"/>
      <c r="G823" s="662">
        <f>E823*F823</f>
        <v>0</v>
      </c>
      <c r="H823" s="662">
        <f>IF($S$11="Y",G823*0.15,0)</f>
        <v>0</v>
      </c>
      <c r="I823" s="236"/>
      <c r="J823" s="236"/>
      <c r="K823" s="236"/>
      <c r="L823" s="236"/>
      <c r="M823" s="236"/>
      <c r="N823" s="236"/>
      <c r="O823" s="236"/>
      <c r="P823" s="236"/>
      <c r="Q823" s="236"/>
      <c r="R823" s="236"/>
      <c r="S823" s="236"/>
    </row>
    <row r="824" ht="13.5" customHeight="1">
      <c r="A824" s="236"/>
      <c r="B824" t="s" s="596">
        <v>311</v>
      </c>
      <c r="C824" t="s" s="675">
        <v>2943</v>
      </c>
      <c r="D824" t="s" s="684">
        <f>D572</f>
        <v>2001</v>
      </c>
      <c r="E824" s="677">
        <v>9</v>
      </c>
      <c r="F824" s="236"/>
      <c r="G824" s="662">
        <f>E824*F824</f>
        <v>0</v>
      </c>
      <c r="H824" s="662">
        <f>IF($S$11="Y",G824*0.15,0)</f>
        <v>0</v>
      </c>
      <c r="I824" s="236"/>
      <c r="J824" s="236"/>
      <c r="K824" s="236"/>
      <c r="L824" s="236"/>
      <c r="M824" s="236"/>
      <c r="N824" s="236"/>
      <c r="O824" s="236"/>
      <c r="P824" s="236"/>
      <c r="Q824" s="236"/>
      <c r="R824" s="236"/>
      <c r="S824" s="236"/>
    </row>
    <row r="825" ht="13.5" customHeight="1">
      <c r="A825" s="236"/>
      <c r="B825" t="s" s="596">
        <v>311</v>
      </c>
      <c r="C825" t="s" s="675">
        <v>2943</v>
      </c>
      <c r="D825" t="s" s="686">
        <f>D573</f>
        <v>2003</v>
      </c>
      <c r="E825" s="677">
        <v>9</v>
      </c>
      <c r="F825" s="236"/>
      <c r="G825" s="662">
        <f>E825*F825</f>
        <v>0</v>
      </c>
      <c r="H825" s="662">
        <f>IF($S$11="Y",G825*0.15,0)</f>
        <v>0</v>
      </c>
      <c r="I825" s="236"/>
      <c r="J825" s="236"/>
      <c r="K825" s="236"/>
      <c r="L825" s="236"/>
      <c r="M825" s="236"/>
      <c r="N825" s="236"/>
      <c r="O825" s="236"/>
      <c r="P825" s="236"/>
      <c r="Q825" s="236"/>
      <c r="R825" s="236"/>
      <c r="S825" s="236"/>
    </row>
    <row r="826" ht="13.5" customHeight="1">
      <c r="A826" s="236"/>
      <c r="B826" t="s" s="596">
        <v>311</v>
      </c>
      <c r="C826" t="s" s="675">
        <v>2943</v>
      </c>
      <c r="D826" t="s" s="690">
        <f>D574</f>
        <v>2004</v>
      </c>
      <c r="E826" s="677">
        <v>5</v>
      </c>
      <c r="F826" s="236"/>
      <c r="G826" s="662">
        <f>E826*F826</f>
        <v>0</v>
      </c>
      <c r="H826" s="662">
        <f>IF($S$11="Y",G826*0.15,0)</f>
        <v>0</v>
      </c>
      <c r="I826" s="236"/>
      <c r="J826" s="236"/>
      <c r="K826" s="236"/>
      <c r="L826" s="236"/>
      <c r="M826" s="236"/>
      <c r="N826" s="236"/>
      <c r="O826" s="236"/>
      <c r="P826" s="236"/>
      <c r="Q826" s="236"/>
      <c r="R826" s="236"/>
      <c r="S826" s="236"/>
    </row>
    <row r="827" ht="13.5" customHeight="1">
      <c r="A827" s="236"/>
      <c r="B827" t="s" s="596">
        <v>311</v>
      </c>
      <c r="C827" t="s" s="675">
        <v>2943</v>
      </c>
      <c r="D827" t="s" s="692">
        <f>D575</f>
        <v>2005</v>
      </c>
      <c r="E827" s="677">
        <v>5</v>
      </c>
      <c r="F827" s="236"/>
      <c r="G827" s="662">
        <f>E827*F827</f>
        <v>0</v>
      </c>
      <c r="H827" s="662">
        <f>IF($S$11="Y",G827*0.15,0)</f>
        <v>0</v>
      </c>
      <c r="I827" s="236"/>
      <c r="J827" s="236"/>
      <c r="K827" s="236"/>
      <c r="L827" s="236"/>
      <c r="M827" s="236"/>
      <c r="N827" s="236"/>
      <c r="O827" s="236"/>
      <c r="P827" s="236"/>
      <c r="Q827" s="236"/>
      <c r="R827" s="236"/>
      <c r="S827" s="236"/>
    </row>
    <row r="828" ht="13.5" customHeight="1">
      <c r="A828" s="236"/>
      <c r="B828" t="s" s="596">
        <v>311</v>
      </c>
      <c r="C828" t="s" s="675">
        <v>2943</v>
      </c>
      <c r="D828" t="s" s="180">
        <f>D576</f>
        <v>2006</v>
      </c>
      <c r="E828" s="677">
        <v>10</v>
      </c>
      <c r="F828" s="236"/>
      <c r="G828" s="662">
        <f>E828*F828</f>
        <v>0</v>
      </c>
      <c r="H828" s="662">
        <f>IF($S$11="Y",G828*0.15,0)</f>
        <v>0</v>
      </c>
      <c r="I828" s="236"/>
      <c r="J828" s="236"/>
      <c r="K828" s="236"/>
      <c r="L828" s="236"/>
      <c r="M828" s="236"/>
      <c r="N828" s="236"/>
      <c r="O828" s="236"/>
      <c r="P828" s="236"/>
      <c r="Q828" s="236"/>
      <c r="R828" s="236"/>
      <c r="S828" s="236"/>
    </row>
    <row r="829" ht="13.5" customHeight="1">
      <c r="A829" s="236"/>
      <c r="B829" t="s" s="596">
        <v>311</v>
      </c>
      <c r="C829" t="s" s="675">
        <v>2943</v>
      </c>
      <c r="D829" t="s" s="695">
        <f>D577</f>
        <v>2007</v>
      </c>
      <c r="E829" s="677">
        <v>0</v>
      </c>
      <c r="F829" s="236"/>
      <c r="G829" s="662">
        <f>E829*F829</f>
        <v>0</v>
      </c>
      <c r="H829" s="662">
        <f>IF($S$11="Y",G829*0.15,0)</f>
        <v>0</v>
      </c>
      <c r="I829" s="236"/>
      <c r="J829" s="236"/>
      <c r="K829" s="236"/>
      <c r="L829" s="236"/>
      <c r="M829" s="236"/>
      <c r="N829" s="236"/>
      <c r="O829" s="236"/>
      <c r="P829" s="236"/>
      <c r="Q829" s="236"/>
      <c r="R829" s="236"/>
      <c r="S829" s="236"/>
    </row>
    <row r="830" ht="13.5" customHeight="1">
      <c r="A830" s="236"/>
      <c r="B830" t="s" s="596">
        <v>305</v>
      </c>
      <c r="C830" t="s" s="675">
        <v>2944</v>
      </c>
      <c r="D830" t="s" s="676">
        <f>D578</f>
        <v>1996</v>
      </c>
      <c r="E830" s="677">
        <v>9</v>
      </c>
      <c r="F830" s="236"/>
      <c r="G830" s="662">
        <f>E830*F830</f>
        <v>0</v>
      </c>
      <c r="H830" s="662">
        <f>IF($S$11="Y",G830*0.15,0)</f>
        <v>0</v>
      </c>
      <c r="I830" s="236"/>
      <c r="J830" s="236"/>
      <c r="K830" s="236"/>
      <c r="L830" s="236"/>
      <c r="M830" s="236"/>
      <c r="N830" s="236"/>
      <c r="O830" s="236"/>
      <c r="P830" s="236"/>
      <c r="Q830" s="236"/>
      <c r="R830" s="236"/>
      <c r="S830" s="236"/>
    </row>
    <row r="831" ht="13.5" customHeight="1">
      <c r="A831" s="236"/>
      <c r="B831" t="s" s="596">
        <v>305</v>
      </c>
      <c r="C831" t="s" s="675">
        <v>2944</v>
      </c>
      <c r="D831" t="s" s="91">
        <f>D579</f>
        <v>1998</v>
      </c>
      <c r="E831" s="677">
        <v>0</v>
      </c>
      <c r="F831" s="236"/>
      <c r="G831" s="662">
        <f>E831*F831</f>
        <v>0</v>
      </c>
      <c r="H831" s="662">
        <f>IF($S$11="Y",G831*0.15,0)</f>
        <v>0</v>
      </c>
      <c r="I831" s="236"/>
      <c r="J831" s="236"/>
      <c r="K831" s="236"/>
      <c r="L831" s="236"/>
      <c r="M831" s="236"/>
      <c r="N831" s="236"/>
      <c r="O831" s="236"/>
      <c r="P831" s="236"/>
      <c r="Q831" s="236"/>
      <c r="R831" s="236"/>
      <c r="S831" s="236"/>
    </row>
    <row r="832" ht="13.5" customHeight="1">
      <c r="A832" s="236"/>
      <c r="B832" t="s" s="596">
        <v>305</v>
      </c>
      <c r="C832" t="s" s="675">
        <v>2944</v>
      </c>
      <c r="D832" t="s" s="205">
        <f>D580</f>
        <v>2000</v>
      </c>
      <c r="E832" s="677">
        <v>9</v>
      </c>
      <c r="F832" s="236"/>
      <c r="G832" s="662">
        <f>E832*F832</f>
        <v>0</v>
      </c>
      <c r="H832" s="662">
        <f>IF($S$11="Y",G832*0.15,0)</f>
        <v>0</v>
      </c>
      <c r="I832" s="236"/>
      <c r="J832" s="236"/>
      <c r="K832" s="236"/>
      <c r="L832" s="236"/>
      <c r="M832" s="236"/>
      <c r="N832" s="236"/>
      <c r="O832" s="236"/>
      <c r="P832" s="236"/>
      <c r="Q832" s="236"/>
      <c r="R832" s="236"/>
      <c r="S832" s="236"/>
    </row>
    <row r="833" ht="13.5" customHeight="1">
      <c r="A833" s="236"/>
      <c r="B833" t="s" s="596">
        <v>305</v>
      </c>
      <c r="C833" t="s" s="675">
        <v>2944</v>
      </c>
      <c r="D833" t="s" s="684">
        <f>D581</f>
        <v>2001</v>
      </c>
      <c r="E833" s="677">
        <v>8</v>
      </c>
      <c r="F833" s="236"/>
      <c r="G833" s="662">
        <f>E833*F833</f>
        <v>0</v>
      </c>
      <c r="H833" s="662">
        <f>IF($S$11="Y",G833*0.15,0)</f>
        <v>0</v>
      </c>
      <c r="I833" s="236"/>
      <c r="J833" s="236"/>
      <c r="K833" s="236"/>
      <c r="L833" s="236"/>
      <c r="M833" s="236"/>
      <c r="N833" s="236"/>
      <c r="O833" s="236"/>
      <c r="P833" s="236"/>
      <c r="Q833" s="236"/>
      <c r="R833" s="236"/>
      <c r="S833" s="236"/>
    </row>
    <row r="834" ht="13.5" customHeight="1">
      <c r="A834" s="236"/>
      <c r="B834" t="s" s="596">
        <v>305</v>
      </c>
      <c r="C834" t="s" s="675">
        <v>2944</v>
      </c>
      <c r="D834" t="s" s="686">
        <f>D582</f>
        <v>2003</v>
      </c>
      <c r="E834" s="677">
        <v>8</v>
      </c>
      <c r="F834" s="236"/>
      <c r="G834" s="662">
        <f>E834*F834</f>
        <v>0</v>
      </c>
      <c r="H834" s="662">
        <f>IF($S$11="Y",G834*0.15,0)</f>
        <v>0</v>
      </c>
      <c r="I834" s="236"/>
      <c r="J834" s="236"/>
      <c r="K834" s="236"/>
      <c r="L834" s="236"/>
      <c r="M834" s="236"/>
      <c r="N834" s="236"/>
      <c r="O834" s="236"/>
      <c r="P834" s="236"/>
      <c r="Q834" s="236"/>
      <c r="R834" s="236"/>
      <c r="S834" s="236"/>
    </row>
    <row r="835" ht="13.5" customHeight="1">
      <c r="A835" s="236"/>
      <c r="B835" t="s" s="596">
        <v>305</v>
      </c>
      <c r="C835" t="s" s="675">
        <v>2944</v>
      </c>
      <c r="D835" t="s" s="690">
        <f>D583</f>
        <v>2004</v>
      </c>
      <c r="E835" s="677">
        <v>5</v>
      </c>
      <c r="F835" s="236"/>
      <c r="G835" s="662">
        <f>E835*F835</f>
        <v>0</v>
      </c>
      <c r="H835" s="662">
        <f>IF($S$11="Y",G835*0.15,0)</f>
        <v>0</v>
      </c>
      <c r="I835" s="236"/>
      <c r="J835" s="236"/>
      <c r="K835" s="236"/>
      <c r="L835" s="236"/>
      <c r="M835" s="236"/>
      <c r="N835" s="236"/>
      <c r="O835" s="236"/>
      <c r="P835" s="236"/>
      <c r="Q835" s="236"/>
      <c r="R835" s="236"/>
      <c r="S835" s="236"/>
    </row>
    <row r="836" ht="13.5" customHeight="1">
      <c r="A836" s="236"/>
      <c r="B836" t="s" s="596">
        <v>305</v>
      </c>
      <c r="C836" t="s" s="675">
        <v>2944</v>
      </c>
      <c r="D836" t="s" s="692">
        <f>D584</f>
        <v>2005</v>
      </c>
      <c r="E836" s="677">
        <v>5</v>
      </c>
      <c r="F836" s="236"/>
      <c r="G836" s="662">
        <f>E836*F836</f>
        <v>0</v>
      </c>
      <c r="H836" s="662">
        <f>IF($S$11="Y",G836*0.15,0)</f>
        <v>0</v>
      </c>
      <c r="I836" s="236"/>
      <c r="J836" s="236"/>
      <c r="K836" s="236"/>
      <c r="L836" s="236"/>
      <c r="M836" s="236"/>
      <c r="N836" s="236"/>
      <c r="O836" s="236"/>
      <c r="P836" s="236"/>
      <c r="Q836" s="236"/>
      <c r="R836" s="236"/>
      <c r="S836" s="236"/>
    </row>
    <row r="837" ht="13.5" customHeight="1">
      <c r="A837" s="236"/>
      <c r="B837" t="s" s="596">
        <v>305</v>
      </c>
      <c r="C837" t="s" s="675">
        <v>2944</v>
      </c>
      <c r="D837" t="s" s="180">
        <f>D585</f>
        <v>2006</v>
      </c>
      <c r="E837" s="677">
        <v>10</v>
      </c>
      <c r="F837" s="236"/>
      <c r="G837" s="662">
        <f>E837*F837</f>
        <v>0</v>
      </c>
      <c r="H837" s="662">
        <f>IF($S$11="Y",G837*0.15,0)</f>
        <v>0</v>
      </c>
      <c r="I837" s="236"/>
      <c r="J837" s="236"/>
      <c r="K837" s="236"/>
      <c r="L837" s="236"/>
      <c r="M837" s="236"/>
      <c r="N837" s="236"/>
      <c r="O837" s="236"/>
      <c r="P837" s="236"/>
      <c r="Q837" s="236"/>
      <c r="R837" s="236"/>
      <c r="S837" s="236"/>
    </row>
    <row r="838" ht="13.5" customHeight="1">
      <c r="A838" s="236"/>
      <c r="B838" t="s" s="596">
        <v>305</v>
      </c>
      <c r="C838" t="s" s="675">
        <v>2944</v>
      </c>
      <c r="D838" t="s" s="695">
        <f>D586</f>
        <v>2007</v>
      </c>
      <c r="E838" s="677">
        <v>0</v>
      </c>
      <c r="F838" s="236"/>
      <c r="G838" s="662">
        <f>E838*F838</f>
        <v>0</v>
      </c>
      <c r="H838" s="662">
        <f>IF($S$11="Y",G838*0.15,0)</f>
        <v>0</v>
      </c>
      <c r="I838" s="236"/>
      <c r="J838" s="236"/>
      <c r="K838" s="236"/>
      <c r="L838" s="236"/>
      <c r="M838" s="236"/>
      <c r="N838" s="236"/>
      <c r="O838" s="236"/>
      <c r="P838" s="236"/>
      <c r="Q838" s="236"/>
      <c r="R838" s="236"/>
      <c r="S838" s="236"/>
    </row>
    <row r="839" ht="13.5" customHeight="1">
      <c r="A839" s="236"/>
      <c r="B839" t="s" s="596">
        <v>299</v>
      </c>
      <c r="C839" t="s" s="675">
        <v>2945</v>
      </c>
      <c r="D839" t="s" s="676">
        <f>D587</f>
        <v>1996</v>
      </c>
      <c r="E839" s="677">
        <v>8</v>
      </c>
      <c r="F839" s="236"/>
      <c r="G839" s="662">
        <f>E839*F839</f>
        <v>0</v>
      </c>
      <c r="H839" s="662">
        <f>IF($S$11="Y",G839*0.15,0)</f>
        <v>0</v>
      </c>
      <c r="I839" s="236"/>
      <c r="J839" s="236"/>
      <c r="K839" s="236"/>
      <c r="L839" s="236"/>
      <c r="M839" s="236"/>
      <c r="N839" s="236"/>
      <c r="O839" s="236"/>
      <c r="P839" s="236"/>
      <c r="Q839" s="236"/>
      <c r="R839" s="236"/>
      <c r="S839" s="236"/>
    </row>
    <row r="840" ht="13.5" customHeight="1">
      <c r="A840" s="236"/>
      <c r="B840" t="s" s="596">
        <v>299</v>
      </c>
      <c r="C840" t="s" s="675">
        <v>2945</v>
      </c>
      <c r="D840" t="s" s="91">
        <f>D588</f>
        <v>1998</v>
      </c>
      <c r="E840" s="677">
        <v>0</v>
      </c>
      <c r="F840" s="236"/>
      <c r="G840" s="662">
        <f>E840*F840</f>
        <v>0</v>
      </c>
      <c r="H840" s="662">
        <f>IF($S$11="Y",G840*0.15,0)</f>
        <v>0</v>
      </c>
      <c r="I840" s="236"/>
      <c r="J840" s="236"/>
      <c r="K840" s="236"/>
      <c r="L840" s="236"/>
      <c r="M840" s="236"/>
      <c r="N840" s="236"/>
      <c r="O840" s="236"/>
      <c r="P840" s="236"/>
      <c r="Q840" s="236"/>
      <c r="R840" s="236"/>
      <c r="S840" s="236"/>
    </row>
    <row r="841" ht="13.5" customHeight="1">
      <c r="A841" s="236"/>
      <c r="B841" t="s" s="596">
        <v>299</v>
      </c>
      <c r="C841" t="s" s="675">
        <v>2945</v>
      </c>
      <c r="D841" t="s" s="205">
        <f>D589</f>
        <v>2000</v>
      </c>
      <c r="E841" s="677">
        <v>5</v>
      </c>
      <c r="F841" s="236"/>
      <c r="G841" s="662">
        <f>E841*F841</f>
        <v>0</v>
      </c>
      <c r="H841" s="662">
        <f>IF($S$11="Y",G841*0.15,0)</f>
        <v>0</v>
      </c>
      <c r="I841" s="236"/>
      <c r="J841" s="236"/>
      <c r="K841" s="236"/>
      <c r="L841" s="236"/>
      <c r="M841" s="236"/>
      <c r="N841" s="236"/>
      <c r="O841" s="236"/>
      <c r="P841" s="236"/>
      <c r="Q841" s="236"/>
      <c r="R841" s="236"/>
      <c r="S841" s="236"/>
    </row>
    <row r="842" ht="13.5" customHeight="1">
      <c r="A842" s="236"/>
      <c r="B842" t="s" s="596">
        <v>299</v>
      </c>
      <c r="C842" t="s" s="675">
        <v>2945</v>
      </c>
      <c r="D842" t="s" s="684">
        <f>D590</f>
        <v>2001</v>
      </c>
      <c r="E842" s="677">
        <v>9</v>
      </c>
      <c r="F842" s="236"/>
      <c r="G842" s="662">
        <f>E842*F842</f>
        <v>0</v>
      </c>
      <c r="H842" s="662">
        <f>IF($S$11="Y",G842*0.15,0)</f>
        <v>0</v>
      </c>
      <c r="I842" s="236"/>
      <c r="J842" s="236"/>
      <c r="K842" s="236"/>
      <c r="L842" s="236"/>
      <c r="M842" s="236"/>
      <c r="N842" s="236"/>
      <c r="O842" s="236"/>
      <c r="P842" s="236"/>
      <c r="Q842" s="236"/>
      <c r="R842" s="236"/>
      <c r="S842" s="236"/>
    </row>
    <row r="843" ht="13.5" customHeight="1">
      <c r="A843" s="236"/>
      <c r="B843" t="s" s="596">
        <v>299</v>
      </c>
      <c r="C843" t="s" s="675">
        <v>2945</v>
      </c>
      <c r="D843" t="s" s="686">
        <f>D591</f>
        <v>2003</v>
      </c>
      <c r="E843" s="677">
        <v>8</v>
      </c>
      <c r="F843" s="236"/>
      <c r="G843" s="662">
        <f>E843*F843</f>
        <v>0</v>
      </c>
      <c r="H843" s="662">
        <f>IF($S$11="Y",G843*0.15,0)</f>
        <v>0</v>
      </c>
      <c r="I843" s="236"/>
      <c r="J843" s="236"/>
      <c r="K843" s="236"/>
      <c r="L843" s="236"/>
      <c r="M843" s="236"/>
      <c r="N843" s="236"/>
      <c r="O843" s="236"/>
      <c r="P843" s="236"/>
      <c r="Q843" s="236"/>
      <c r="R843" s="236"/>
      <c r="S843" s="236"/>
    </row>
    <row r="844" ht="13.5" customHeight="1">
      <c r="A844" s="236"/>
      <c r="B844" t="s" s="596">
        <v>299</v>
      </c>
      <c r="C844" t="s" s="675">
        <v>2945</v>
      </c>
      <c r="D844" t="s" s="690">
        <f>D592</f>
        <v>2004</v>
      </c>
      <c r="E844" s="677">
        <v>0</v>
      </c>
      <c r="F844" s="236"/>
      <c r="G844" s="662">
        <f>E844*F844</f>
        <v>0</v>
      </c>
      <c r="H844" s="662">
        <f>IF($S$11="Y",G844*0.15,0)</f>
        <v>0</v>
      </c>
      <c r="I844" s="236"/>
      <c r="J844" s="236"/>
      <c r="K844" s="236"/>
      <c r="L844" s="236"/>
      <c r="M844" s="236"/>
      <c r="N844" s="236"/>
      <c r="O844" s="236"/>
      <c r="P844" s="236"/>
      <c r="Q844" s="236"/>
      <c r="R844" s="236"/>
      <c r="S844" s="236"/>
    </row>
    <row r="845" ht="13.5" customHeight="1">
      <c r="A845" s="236"/>
      <c r="B845" t="s" s="596">
        <v>299</v>
      </c>
      <c r="C845" t="s" s="675">
        <v>2945</v>
      </c>
      <c r="D845" t="s" s="692">
        <f>D593</f>
        <v>2005</v>
      </c>
      <c r="E845" s="677">
        <v>5</v>
      </c>
      <c r="F845" s="236"/>
      <c r="G845" s="662">
        <f>E845*F845</f>
        <v>0</v>
      </c>
      <c r="H845" s="662">
        <f>IF($S$11="Y",G845*0.15,0)</f>
        <v>0</v>
      </c>
      <c r="I845" s="236"/>
      <c r="J845" s="236"/>
      <c r="K845" s="236"/>
      <c r="L845" s="236"/>
      <c r="M845" s="236"/>
      <c r="N845" s="236"/>
      <c r="O845" s="236"/>
      <c r="P845" s="236"/>
      <c r="Q845" s="236"/>
      <c r="R845" s="236"/>
      <c r="S845" s="236"/>
    </row>
    <row r="846" ht="13.5" customHeight="1">
      <c r="A846" s="236"/>
      <c r="B846" t="s" s="596">
        <v>299</v>
      </c>
      <c r="C846" t="s" s="675">
        <v>2945</v>
      </c>
      <c r="D846" t="s" s="180">
        <f>D594</f>
        <v>2006</v>
      </c>
      <c r="E846" s="677">
        <v>12</v>
      </c>
      <c r="F846" s="236"/>
      <c r="G846" s="662">
        <f>E846*F846</f>
        <v>0</v>
      </c>
      <c r="H846" s="662">
        <f>IF($S$11="Y",G846*0.15,0)</f>
        <v>0</v>
      </c>
      <c r="I846" s="236"/>
      <c r="J846" s="236"/>
      <c r="K846" s="236"/>
      <c r="L846" s="236"/>
      <c r="M846" s="236"/>
      <c r="N846" s="236"/>
      <c r="O846" s="236"/>
      <c r="P846" s="236"/>
      <c r="Q846" s="236"/>
      <c r="R846" s="236"/>
      <c r="S846" s="236"/>
    </row>
    <row r="847" ht="13.5" customHeight="1">
      <c r="A847" s="236"/>
      <c r="B847" t="s" s="596">
        <v>299</v>
      </c>
      <c r="C847" t="s" s="675">
        <v>2945</v>
      </c>
      <c r="D847" t="s" s="695">
        <f>D595</f>
        <v>2007</v>
      </c>
      <c r="E847" s="677">
        <v>0</v>
      </c>
      <c r="F847" s="236"/>
      <c r="G847" s="662">
        <f>E847*F847</f>
        <v>0</v>
      </c>
      <c r="H847" s="662">
        <f>IF($S$11="Y",G847*0.15,0)</f>
        <v>0</v>
      </c>
      <c r="I847" s="236"/>
      <c r="J847" s="236"/>
      <c r="K847" s="236"/>
      <c r="L847" s="236"/>
      <c r="M847" s="236"/>
      <c r="N847" s="236"/>
      <c r="O847" s="236"/>
      <c r="P847" s="236"/>
      <c r="Q847" s="236"/>
      <c r="R847" s="236"/>
      <c r="S847" s="236"/>
    </row>
    <row r="848" ht="13.5" customHeight="1">
      <c r="A848" s="236"/>
      <c r="B848" t="s" s="596">
        <v>685</v>
      </c>
      <c r="C848" t="s" s="675">
        <v>2946</v>
      </c>
      <c r="D848" t="s" s="676">
        <f>D587</f>
        <v>1996</v>
      </c>
      <c r="E848" s="677">
        <v>5</v>
      </c>
      <c r="F848" s="236"/>
      <c r="G848" s="662">
        <f>E848*F848</f>
        <v>0</v>
      </c>
      <c r="H848" s="662">
        <f>IF($S$11="Y",G848*0.15,0)</f>
        <v>0</v>
      </c>
      <c r="I848" s="236"/>
      <c r="J848" s="236"/>
      <c r="K848" s="236"/>
      <c r="L848" s="236"/>
      <c r="M848" s="236"/>
      <c r="N848" s="236"/>
      <c r="O848" s="236"/>
      <c r="P848" s="236"/>
      <c r="Q848" s="236"/>
      <c r="R848" s="236"/>
      <c r="S848" s="236"/>
    </row>
    <row r="849" ht="13.5" customHeight="1">
      <c r="A849" s="236"/>
      <c r="B849" t="s" s="596">
        <v>685</v>
      </c>
      <c r="C849" t="s" s="675">
        <v>2946</v>
      </c>
      <c r="D849" t="s" s="91">
        <f>D588</f>
        <v>1998</v>
      </c>
      <c r="E849" s="677">
        <v>0</v>
      </c>
      <c r="F849" s="236"/>
      <c r="G849" s="662">
        <f>E849*F849</f>
        <v>0</v>
      </c>
      <c r="H849" s="662">
        <f>IF($S$11="Y",G849*0.15,0)</f>
        <v>0</v>
      </c>
      <c r="I849" s="236"/>
      <c r="J849" s="236"/>
      <c r="K849" s="236"/>
      <c r="L849" s="236"/>
      <c r="M849" s="236"/>
      <c r="N849" s="236"/>
      <c r="O849" s="236"/>
      <c r="P849" s="236"/>
      <c r="Q849" s="236"/>
      <c r="R849" s="236"/>
      <c r="S849" s="236"/>
    </row>
    <row r="850" ht="13.5" customHeight="1">
      <c r="A850" s="236"/>
      <c r="B850" t="s" s="596">
        <v>685</v>
      </c>
      <c r="C850" t="s" s="675">
        <v>2946</v>
      </c>
      <c r="D850" t="s" s="205">
        <f>D589</f>
        <v>2000</v>
      </c>
      <c r="E850" s="677">
        <v>9</v>
      </c>
      <c r="F850" s="236"/>
      <c r="G850" s="662">
        <f>E850*F850</f>
        <v>0</v>
      </c>
      <c r="H850" s="662">
        <f>IF($S$11="Y",G850*0.15,0)</f>
        <v>0</v>
      </c>
      <c r="I850" s="236"/>
      <c r="J850" s="236"/>
      <c r="K850" s="236"/>
      <c r="L850" s="236"/>
      <c r="M850" s="236"/>
      <c r="N850" s="236"/>
      <c r="O850" s="236"/>
      <c r="P850" s="236"/>
      <c r="Q850" s="236"/>
      <c r="R850" s="236"/>
      <c r="S850" s="236"/>
    </row>
    <row r="851" ht="13.5" customHeight="1">
      <c r="A851" s="236"/>
      <c r="B851" t="s" s="596">
        <v>685</v>
      </c>
      <c r="C851" t="s" s="675">
        <v>2946</v>
      </c>
      <c r="D851" t="s" s="684">
        <f>D590</f>
        <v>2001</v>
      </c>
      <c r="E851" s="677">
        <v>5</v>
      </c>
      <c r="F851" s="236"/>
      <c r="G851" s="662">
        <f>E851*F851</f>
        <v>0</v>
      </c>
      <c r="H851" s="662">
        <f>IF($S$11="Y",G851*0.15,0)</f>
        <v>0</v>
      </c>
      <c r="I851" s="236"/>
      <c r="J851" s="236"/>
      <c r="K851" s="236"/>
      <c r="L851" s="236"/>
      <c r="M851" s="236"/>
      <c r="N851" s="236"/>
      <c r="O851" s="236"/>
      <c r="P851" s="236"/>
      <c r="Q851" s="236"/>
      <c r="R851" s="236"/>
      <c r="S851" s="236"/>
    </row>
    <row r="852" ht="13.5" customHeight="1">
      <c r="A852" s="236"/>
      <c r="B852" t="s" s="596">
        <v>685</v>
      </c>
      <c r="C852" t="s" s="675">
        <v>2946</v>
      </c>
      <c r="D852" t="s" s="686">
        <f>D591</f>
        <v>2003</v>
      </c>
      <c r="E852" s="677">
        <v>4</v>
      </c>
      <c r="F852" s="236"/>
      <c r="G852" s="662">
        <f>E852*F852</f>
        <v>0</v>
      </c>
      <c r="H852" s="662">
        <f>IF($S$11="Y",G852*0.15,0)</f>
        <v>0</v>
      </c>
      <c r="I852" s="236"/>
      <c r="J852" s="236"/>
      <c r="K852" s="236"/>
      <c r="L852" s="236"/>
      <c r="M852" s="236"/>
      <c r="N852" s="236"/>
      <c r="O852" s="236"/>
      <c r="P852" s="236"/>
      <c r="Q852" s="236"/>
      <c r="R852" s="236"/>
      <c r="S852" s="236"/>
    </row>
    <row r="853" ht="13.5" customHeight="1">
      <c r="A853" s="236"/>
      <c r="B853" t="s" s="596">
        <v>685</v>
      </c>
      <c r="C853" t="s" s="675">
        <v>2946</v>
      </c>
      <c r="D853" t="s" s="690">
        <f>D592</f>
        <v>2004</v>
      </c>
      <c r="E853" s="677">
        <v>5</v>
      </c>
      <c r="F853" s="236"/>
      <c r="G853" s="662">
        <f>E853*F853</f>
        <v>0</v>
      </c>
      <c r="H853" s="662">
        <f>IF($S$11="Y",G853*0.15,0)</f>
        <v>0</v>
      </c>
      <c r="I853" s="236"/>
      <c r="J853" s="236"/>
      <c r="K853" s="236"/>
      <c r="L853" s="236"/>
      <c r="M853" s="236"/>
      <c r="N853" s="236"/>
      <c r="O853" s="236"/>
      <c r="P853" s="236"/>
      <c r="Q853" s="236"/>
      <c r="R853" s="236"/>
      <c r="S853" s="236"/>
    </row>
    <row r="854" ht="13.5" customHeight="1">
      <c r="A854" s="236"/>
      <c r="B854" t="s" s="596">
        <v>685</v>
      </c>
      <c r="C854" t="s" s="675">
        <v>2946</v>
      </c>
      <c r="D854" t="s" s="692">
        <f>D593</f>
        <v>2005</v>
      </c>
      <c r="E854" s="677">
        <v>0</v>
      </c>
      <c r="F854" s="236"/>
      <c r="G854" s="662">
        <f>E854*F854</f>
        <v>0</v>
      </c>
      <c r="H854" s="662">
        <f>IF($S$11="Y",G854*0.15,0)</f>
        <v>0</v>
      </c>
      <c r="I854" s="236"/>
      <c r="J854" s="236"/>
      <c r="K854" s="236"/>
      <c r="L854" s="236"/>
      <c r="M854" s="236"/>
      <c r="N854" s="236"/>
      <c r="O854" s="236"/>
      <c r="P854" s="236"/>
      <c r="Q854" s="236"/>
      <c r="R854" s="236"/>
      <c r="S854" s="236"/>
    </row>
    <row r="855" ht="13.5" customHeight="1">
      <c r="A855" s="236"/>
      <c r="B855" t="s" s="596">
        <v>685</v>
      </c>
      <c r="C855" t="s" s="675">
        <v>2946</v>
      </c>
      <c r="D855" t="s" s="180">
        <f>D594</f>
        <v>2006</v>
      </c>
      <c r="E855" s="677">
        <v>10</v>
      </c>
      <c r="F855" s="236"/>
      <c r="G855" s="662">
        <f>E855*F855</f>
        <v>0</v>
      </c>
      <c r="H855" s="662">
        <f>IF($S$11="Y",G855*0.15,0)</f>
        <v>0</v>
      </c>
      <c r="I855" s="236"/>
      <c r="J855" s="236"/>
      <c r="K855" s="236"/>
      <c r="L855" s="236"/>
      <c r="M855" s="236"/>
      <c r="N855" s="236"/>
      <c r="O855" s="236"/>
      <c r="P855" s="236"/>
      <c r="Q855" s="236"/>
      <c r="R855" s="236"/>
      <c r="S855" s="236"/>
    </row>
    <row r="856" ht="13.5" customHeight="1">
      <c r="A856" s="236"/>
      <c r="B856" t="s" s="596">
        <v>685</v>
      </c>
      <c r="C856" t="s" s="675">
        <v>2946</v>
      </c>
      <c r="D856" t="s" s="695">
        <f>D595</f>
        <v>2007</v>
      </c>
      <c r="E856" s="677">
        <v>0</v>
      </c>
      <c r="F856" s="236"/>
      <c r="G856" s="662">
        <f>E856*F856</f>
        <v>0</v>
      </c>
      <c r="H856" s="662">
        <f>IF($S$11="Y",G856*0.15,0)</f>
        <v>0</v>
      </c>
      <c r="I856" s="236"/>
      <c r="J856" s="236"/>
      <c r="K856" s="236"/>
      <c r="L856" s="236"/>
      <c r="M856" s="236"/>
      <c r="N856" s="236"/>
      <c r="O856" s="236"/>
      <c r="P856" s="236"/>
      <c r="Q856" s="236"/>
      <c r="R856" s="236"/>
      <c r="S856" s="236"/>
    </row>
    <row r="857" ht="13.5" customHeight="1">
      <c r="A857" s="236"/>
      <c r="B857" t="s" s="596">
        <v>689</v>
      </c>
      <c r="C857" t="s" s="675">
        <v>2947</v>
      </c>
      <c r="D857" t="s" s="676">
        <f>D596</f>
        <v>1996</v>
      </c>
      <c r="E857" s="677">
        <v>5</v>
      </c>
      <c r="F857" s="236"/>
      <c r="G857" s="662">
        <f>E857*F857</f>
        <v>0</v>
      </c>
      <c r="H857" s="662">
        <f>IF($S$11="Y",G857*0.15,0)</f>
        <v>0</v>
      </c>
      <c r="I857" s="236"/>
      <c r="J857" s="236"/>
      <c r="K857" s="236"/>
      <c r="L857" s="236"/>
      <c r="M857" s="236"/>
      <c r="N857" s="236"/>
      <c r="O857" s="236"/>
      <c r="P857" s="236"/>
      <c r="Q857" s="236"/>
      <c r="R857" s="236"/>
      <c r="S857" s="236"/>
    </row>
    <row r="858" ht="13.5" customHeight="1">
      <c r="A858" s="236"/>
      <c r="B858" t="s" s="596">
        <v>689</v>
      </c>
      <c r="C858" t="s" s="675">
        <v>2947</v>
      </c>
      <c r="D858" t="s" s="91">
        <f>D597</f>
        <v>1998</v>
      </c>
      <c r="E858" s="677">
        <v>0</v>
      </c>
      <c r="F858" s="236"/>
      <c r="G858" s="662">
        <f>E858*F858</f>
        <v>0</v>
      </c>
      <c r="H858" s="662">
        <f>IF($S$11="Y",G858*0.15,0)</f>
        <v>0</v>
      </c>
      <c r="I858" s="236"/>
      <c r="J858" s="236"/>
      <c r="K858" s="236"/>
      <c r="L858" s="236"/>
      <c r="M858" s="236"/>
      <c r="N858" s="236"/>
      <c r="O858" s="236"/>
      <c r="P858" s="236"/>
      <c r="Q858" s="236"/>
      <c r="R858" s="236"/>
      <c r="S858" s="236"/>
    </row>
    <row r="859" ht="13.5" customHeight="1">
      <c r="A859" s="236"/>
      <c r="B859" t="s" s="596">
        <v>689</v>
      </c>
      <c r="C859" t="s" s="675">
        <v>2947</v>
      </c>
      <c r="D859" t="s" s="205">
        <f>D598</f>
        <v>2000</v>
      </c>
      <c r="E859" s="677">
        <v>3</v>
      </c>
      <c r="F859" s="236"/>
      <c r="G859" s="662">
        <f>E859*F859</f>
        <v>0</v>
      </c>
      <c r="H859" s="662">
        <f>IF($S$11="Y",G859*0.15,0)</f>
        <v>0</v>
      </c>
      <c r="I859" s="236"/>
      <c r="J859" s="236"/>
      <c r="K859" s="236"/>
      <c r="L859" s="236"/>
      <c r="M859" s="236"/>
      <c r="N859" s="236"/>
      <c r="O859" s="236"/>
      <c r="P859" s="236"/>
      <c r="Q859" s="236"/>
      <c r="R859" s="236"/>
      <c r="S859" s="236"/>
    </row>
    <row r="860" ht="13.5" customHeight="1">
      <c r="A860" s="236"/>
      <c r="B860" t="s" s="596">
        <v>689</v>
      </c>
      <c r="C860" t="s" s="675">
        <v>2947</v>
      </c>
      <c r="D860" t="s" s="684">
        <f>D599</f>
        <v>2001</v>
      </c>
      <c r="E860" s="677">
        <v>5</v>
      </c>
      <c r="F860" s="236"/>
      <c r="G860" s="662">
        <f>E860*F860</f>
        <v>0</v>
      </c>
      <c r="H860" s="662">
        <f>IF($S$11="Y",G860*0.15,0)</f>
        <v>0</v>
      </c>
      <c r="I860" s="236"/>
      <c r="J860" s="236"/>
      <c r="K860" s="236"/>
      <c r="L860" s="236"/>
      <c r="M860" s="236"/>
      <c r="N860" s="236"/>
      <c r="O860" s="236"/>
      <c r="P860" s="236"/>
      <c r="Q860" s="236"/>
      <c r="R860" s="236"/>
      <c r="S860" s="236"/>
    </row>
    <row r="861" ht="13.5" customHeight="1">
      <c r="A861" s="236"/>
      <c r="B861" t="s" s="596">
        <v>689</v>
      </c>
      <c r="C861" t="s" s="675">
        <v>2947</v>
      </c>
      <c r="D861" t="s" s="686">
        <f>D600</f>
        <v>2003</v>
      </c>
      <c r="E861" s="677">
        <v>10</v>
      </c>
      <c r="F861" s="236"/>
      <c r="G861" s="662">
        <f>E861*F861</f>
        <v>0</v>
      </c>
      <c r="H861" s="662">
        <f>IF($S$11="Y",G861*0.15,0)</f>
        <v>0</v>
      </c>
      <c r="I861" s="236"/>
      <c r="J861" s="236"/>
      <c r="K861" s="236"/>
      <c r="L861" s="236"/>
      <c r="M861" s="236"/>
      <c r="N861" s="236"/>
      <c r="O861" s="236"/>
      <c r="P861" s="236"/>
      <c r="Q861" s="236"/>
      <c r="R861" s="236"/>
      <c r="S861" s="236"/>
    </row>
    <row r="862" ht="13.5" customHeight="1">
      <c r="A862" s="236"/>
      <c r="B862" t="s" s="596">
        <v>689</v>
      </c>
      <c r="C862" t="s" s="675">
        <v>2947</v>
      </c>
      <c r="D862" t="s" s="690">
        <f>D601</f>
        <v>2004</v>
      </c>
      <c r="E862" s="677">
        <v>5</v>
      </c>
      <c r="F862" s="236"/>
      <c r="G862" s="662">
        <f>E862*F862</f>
        <v>0</v>
      </c>
      <c r="H862" s="662">
        <f>IF($S$11="Y",G862*0.15,0)</f>
        <v>0</v>
      </c>
      <c r="I862" s="236"/>
      <c r="J862" s="236"/>
      <c r="K862" s="236"/>
      <c r="L862" s="236"/>
      <c r="M862" s="236"/>
      <c r="N862" s="236"/>
      <c r="O862" s="236"/>
      <c r="P862" s="236"/>
      <c r="Q862" s="236"/>
      <c r="R862" s="236"/>
      <c r="S862" s="236"/>
    </row>
    <row r="863" ht="13.5" customHeight="1">
      <c r="A863" s="236"/>
      <c r="B863" t="s" s="596">
        <v>689</v>
      </c>
      <c r="C863" t="s" s="675">
        <v>2947</v>
      </c>
      <c r="D863" t="s" s="692">
        <f>D602</f>
        <v>2005</v>
      </c>
      <c r="E863" s="677">
        <v>0</v>
      </c>
      <c r="F863" s="236"/>
      <c r="G863" s="662">
        <f>E863*F863</f>
        <v>0</v>
      </c>
      <c r="H863" s="662">
        <f>IF($S$11="Y",G863*0.15,0)</f>
        <v>0</v>
      </c>
      <c r="I863" s="236"/>
      <c r="J863" s="236"/>
      <c r="K863" s="236"/>
      <c r="L863" s="236"/>
      <c r="M863" s="236"/>
      <c r="N863" s="236"/>
      <c r="O863" s="236"/>
      <c r="P863" s="236"/>
      <c r="Q863" s="236"/>
      <c r="R863" s="236"/>
      <c r="S863" s="236"/>
    </row>
    <row r="864" ht="13.5" customHeight="1">
      <c r="A864" s="236"/>
      <c r="B864" t="s" s="596">
        <v>689</v>
      </c>
      <c r="C864" t="s" s="675">
        <v>2947</v>
      </c>
      <c r="D864" t="s" s="180">
        <f>D603</f>
        <v>2006</v>
      </c>
      <c r="E864" s="677">
        <v>6</v>
      </c>
      <c r="F864" s="236"/>
      <c r="G864" s="662">
        <f>E864*F864</f>
        <v>0</v>
      </c>
      <c r="H864" s="662">
        <f>IF($S$11="Y",G864*0.15,0)</f>
        <v>0</v>
      </c>
      <c r="I864" s="236"/>
      <c r="J864" s="236"/>
      <c r="K864" s="236"/>
      <c r="L864" s="236"/>
      <c r="M864" s="236"/>
      <c r="N864" s="236"/>
      <c r="O864" s="236"/>
      <c r="P864" s="236"/>
      <c r="Q864" s="236"/>
      <c r="R864" s="236"/>
      <c r="S864" s="236"/>
    </row>
    <row r="865" ht="13.5" customHeight="1">
      <c r="A865" s="236"/>
      <c r="B865" t="s" s="596">
        <v>689</v>
      </c>
      <c r="C865" t="s" s="675">
        <v>2947</v>
      </c>
      <c r="D865" t="s" s="695">
        <f>D604</f>
        <v>2007</v>
      </c>
      <c r="E865" s="677">
        <v>0</v>
      </c>
      <c r="F865" s="236"/>
      <c r="G865" s="662">
        <f>E865*F865</f>
        <v>0</v>
      </c>
      <c r="H865" s="662">
        <f>IF($S$11="Y",G865*0.15,0)</f>
        <v>0</v>
      </c>
      <c r="I865" s="236"/>
      <c r="J865" s="236"/>
      <c r="K865" s="236"/>
      <c r="L865" s="236"/>
      <c r="M865" s="236"/>
      <c r="N865" s="236"/>
      <c r="O865" s="236"/>
      <c r="P865" s="236"/>
      <c r="Q865" s="236"/>
      <c r="R865" s="236"/>
      <c r="S865" s="236"/>
    </row>
    <row r="866" ht="13.5" customHeight="1">
      <c r="A866" s="236"/>
      <c r="B866" t="s" s="596">
        <v>687</v>
      </c>
      <c r="C866" t="s" s="675">
        <v>2948</v>
      </c>
      <c r="D866" t="s" s="676">
        <f>D605</f>
        <v>1996</v>
      </c>
      <c r="E866" s="677">
        <v>4</v>
      </c>
      <c r="F866" s="236"/>
      <c r="G866" s="662">
        <f>E866*F866</f>
        <v>0</v>
      </c>
      <c r="H866" s="662">
        <f>IF($S$11="Y",G866*0.15,0)</f>
        <v>0</v>
      </c>
      <c r="I866" s="236"/>
      <c r="J866" s="236"/>
      <c r="K866" s="236"/>
      <c r="L866" s="236"/>
      <c r="M866" s="236"/>
      <c r="N866" s="236"/>
      <c r="O866" s="236"/>
      <c r="P866" s="236"/>
      <c r="Q866" s="236"/>
      <c r="R866" s="236"/>
      <c r="S866" s="236"/>
    </row>
    <row r="867" ht="13.5" customHeight="1">
      <c r="A867" s="236"/>
      <c r="B867" t="s" s="596">
        <v>687</v>
      </c>
      <c r="C867" t="s" s="675">
        <v>2948</v>
      </c>
      <c r="D867" t="s" s="91">
        <f>D606</f>
        <v>1998</v>
      </c>
      <c r="E867" s="677">
        <v>0</v>
      </c>
      <c r="F867" s="236"/>
      <c r="G867" s="662">
        <f>E867*F867</f>
        <v>0</v>
      </c>
      <c r="H867" s="662">
        <f>IF($S$11="Y",G867*0.15,0)</f>
        <v>0</v>
      </c>
      <c r="I867" s="236"/>
      <c r="J867" s="236"/>
      <c r="K867" s="236"/>
      <c r="L867" s="236"/>
      <c r="M867" s="236"/>
      <c r="N867" s="236"/>
      <c r="O867" s="236"/>
      <c r="P867" s="236"/>
      <c r="Q867" s="236"/>
      <c r="R867" s="236"/>
      <c r="S867" s="236"/>
    </row>
    <row r="868" ht="13.5" customHeight="1">
      <c r="A868" s="236"/>
      <c r="B868" t="s" s="596">
        <v>687</v>
      </c>
      <c r="C868" t="s" s="675">
        <v>2948</v>
      </c>
      <c r="D868" t="s" s="205">
        <f>D607</f>
        <v>2000</v>
      </c>
      <c r="E868" s="677">
        <v>8</v>
      </c>
      <c r="F868" s="236"/>
      <c r="G868" s="662">
        <f>E868*F868</f>
        <v>0</v>
      </c>
      <c r="H868" s="662">
        <f>IF($S$11="Y",G868*0.15,0)</f>
        <v>0</v>
      </c>
      <c r="I868" s="236"/>
      <c r="J868" s="236"/>
      <c r="K868" s="236"/>
      <c r="L868" s="236"/>
      <c r="M868" s="236"/>
      <c r="N868" s="236"/>
      <c r="O868" s="236"/>
      <c r="P868" s="236"/>
      <c r="Q868" s="236"/>
      <c r="R868" s="236"/>
      <c r="S868" s="236"/>
    </row>
    <row r="869" ht="13.5" customHeight="1">
      <c r="A869" s="236"/>
      <c r="B869" t="s" s="596">
        <v>687</v>
      </c>
      <c r="C869" t="s" s="675">
        <v>2948</v>
      </c>
      <c r="D869" t="s" s="684">
        <f>D608</f>
        <v>2001</v>
      </c>
      <c r="E869" s="677">
        <v>9</v>
      </c>
      <c r="F869" s="236"/>
      <c r="G869" s="662">
        <f>E869*F869</f>
        <v>0</v>
      </c>
      <c r="H869" s="662">
        <f>IF($S$11="Y",G869*0.15,0)</f>
        <v>0</v>
      </c>
      <c r="I869" s="236"/>
      <c r="J869" s="236"/>
      <c r="K869" s="236"/>
      <c r="L869" s="236"/>
      <c r="M869" s="236"/>
      <c r="N869" s="236"/>
      <c r="O869" s="236"/>
      <c r="P869" s="236"/>
      <c r="Q869" s="236"/>
      <c r="R869" s="236"/>
      <c r="S869" s="236"/>
    </row>
    <row r="870" ht="13.5" customHeight="1">
      <c r="A870" s="236"/>
      <c r="B870" t="s" s="596">
        <v>687</v>
      </c>
      <c r="C870" t="s" s="675">
        <v>2948</v>
      </c>
      <c r="D870" t="s" s="686">
        <f>D609</f>
        <v>2003</v>
      </c>
      <c r="E870" s="677">
        <v>4</v>
      </c>
      <c r="F870" s="236"/>
      <c r="G870" s="662">
        <f>E870*F870</f>
        <v>0</v>
      </c>
      <c r="H870" s="662">
        <f>IF($S$11="Y",G870*0.15,0)</f>
        <v>0</v>
      </c>
      <c r="I870" s="236"/>
      <c r="J870" s="236"/>
      <c r="K870" s="236"/>
      <c r="L870" s="236"/>
      <c r="M870" s="236"/>
      <c r="N870" s="236"/>
      <c r="O870" s="236"/>
      <c r="P870" s="236"/>
      <c r="Q870" s="236"/>
      <c r="R870" s="236"/>
      <c r="S870" s="236"/>
    </row>
    <row r="871" ht="13.5" customHeight="1">
      <c r="A871" s="236"/>
      <c r="B871" t="s" s="596">
        <v>687</v>
      </c>
      <c r="C871" t="s" s="675">
        <v>2948</v>
      </c>
      <c r="D871" t="s" s="690">
        <f>D610</f>
        <v>2004</v>
      </c>
      <c r="E871" s="677">
        <v>5</v>
      </c>
      <c r="F871" s="236"/>
      <c r="G871" s="662">
        <f>E871*F871</f>
        <v>0</v>
      </c>
      <c r="H871" s="662">
        <f>IF($S$11="Y",G871*0.15,0)</f>
        <v>0</v>
      </c>
      <c r="I871" s="236"/>
      <c r="J871" s="236"/>
      <c r="K871" s="236"/>
      <c r="L871" s="236"/>
      <c r="M871" s="236"/>
      <c r="N871" s="236"/>
      <c r="O871" s="236"/>
      <c r="P871" s="236"/>
      <c r="Q871" s="236"/>
      <c r="R871" s="236"/>
      <c r="S871" s="236"/>
    </row>
    <row r="872" ht="13.5" customHeight="1">
      <c r="A872" s="236"/>
      <c r="B872" t="s" s="596">
        <v>687</v>
      </c>
      <c r="C872" t="s" s="675">
        <v>2948</v>
      </c>
      <c r="D872" t="s" s="692">
        <f>D611</f>
        <v>2005</v>
      </c>
      <c r="E872" s="677">
        <v>0</v>
      </c>
      <c r="F872" s="236"/>
      <c r="G872" s="662">
        <f>E872*F872</f>
        <v>0</v>
      </c>
      <c r="H872" s="662">
        <f>IF($S$11="Y",G872*0.15,0)</f>
        <v>0</v>
      </c>
      <c r="I872" s="236"/>
      <c r="J872" s="236"/>
      <c r="K872" s="236"/>
      <c r="L872" s="236"/>
      <c r="M872" s="236"/>
      <c r="N872" s="236"/>
      <c r="O872" s="236"/>
      <c r="P872" s="236"/>
      <c r="Q872" s="236"/>
      <c r="R872" s="236"/>
      <c r="S872" s="236"/>
    </row>
    <row r="873" ht="13.5" customHeight="1">
      <c r="A873" s="236"/>
      <c r="B873" t="s" s="596">
        <v>687</v>
      </c>
      <c r="C873" t="s" s="675">
        <v>2948</v>
      </c>
      <c r="D873" t="s" s="180">
        <f>D612</f>
        <v>2006</v>
      </c>
      <c r="E873" s="677">
        <v>10</v>
      </c>
      <c r="F873" s="236"/>
      <c r="G873" s="662">
        <f>E873*F873</f>
        <v>0</v>
      </c>
      <c r="H873" s="662">
        <f>IF($S$11="Y",G873*0.15,0)</f>
        <v>0</v>
      </c>
      <c r="I873" s="236"/>
      <c r="J873" s="236"/>
      <c r="K873" s="236"/>
      <c r="L873" s="236"/>
      <c r="M873" s="236"/>
      <c r="N873" s="236"/>
      <c r="O873" s="236"/>
      <c r="P873" s="236"/>
      <c r="Q873" s="236"/>
      <c r="R873" s="236"/>
      <c r="S873" s="236"/>
    </row>
    <row r="874" ht="13.5" customHeight="1">
      <c r="A874" s="236"/>
      <c r="B874" t="s" s="596">
        <v>687</v>
      </c>
      <c r="C874" t="s" s="675">
        <v>2948</v>
      </c>
      <c r="D874" t="s" s="695">
        <f>D613</f>
        <v>2007</v>
      </c>
      <c r="E874" s="677">
        <v>0</v>
      </c>
      <c r="F874" s="236"/>
      <c r="G874" s="662">
        <f>E874*F874</f>
        <v>0</v>
      </c>
      <c r="H874" s="662">
        <f>IF($S$11="Y",G874*0.15,0)</f>
        <v>0</v>
      </c>
      <c r="I874" s="236"/>
      <c r="J874" s="236"/>
      <c r="K874" s="236"/>
      <c r="L874" s="236"/>
      <c r="M874" s="236"/>
      <c r="N874" s="236"/>
      <c r="O874" s="236"/>
      <c r="P874" s="236"/>
      <c r="Q874" s="236"/>
      <c r="R874" s="236"/>
      <c r="S874" s="236"/>
    </row>
    <row r="875" ht="13.5" customHeight="1">
      <c r="A875" t="s" s="596">
        <v>679</v>
      </c>
      <c r="B875" t="s" s="596">
        <v>681</v>
      </c>
      <c r="C875" t="s" s="675">
        <v>2949</v>
      </c>
      <c r="D875" t="s" s="676">
        <f>D803</f>
        <v>1996</v>
      </c>
      <c r="E875" s="677">
        <v>8</v>
      </c>
      <c r="F875" s="236"/>
      <c r="G875" s="662">
        <f>E875*F875</f>
        <v>0</v>
      </c>
      <c r="H875" s="662">
        <f>IF($S$11="Y",G875*0.15,0)</f>
        <v>0</v>
      </c>
      <c r="I875" s="236"/>
      <c r="J875" s="236"/>
      <c r="K875" s="236"/>
      <c r="L875" s="236"/>
      <c r="M875" s="236"/>
      <c r="N875" s="236"/>
      <c r="O875" s="236"/>
      <c r="P875" s="236"/>
      <c r="Q875" s="236"/>
      <c r="R875" s="236"/>
      <c r="S875" s="236"/>
    </row>
    <row r="876" ht="13.5" customHeight="1">
      <c r="A876" t="s" s="596">
        <v>679</v>
      </c>
      <c r="B876" t="s" s="596">
        <v>681</v>
      </c>
      <c r="C876" t="s" s="675">
        <v>2949</v>
      </c>
      <c r="D876" t="s" s="91">
        <f>D804</f>
        <v>1998</v>
      </c>
      <c r="E876" s="677">
        <v>0</v>
      </c>
      <c r="F876" s="236"/>
      <c r="G876" s="662">
        <f>E876*F876</f>
        <v>0</v>
      </c>
      <c r="H876" s="662">
        <f>IF($S$11="Y",G876*0.15,0)</f>
        <v>0</v>
      </c>
      <c r="I876" s="236"/>
      <c r="J876" s="236"/>
      <c r="K876" s="236"/>
      <c r="L876" s="236"/>
      <c r="M876" s="236"/>
      <c r="N876" s="236"/>
      <c r="O876" s="236"/>
      <c r="P876" s="236"/>
      <c r="Q876" s="236"/>
      <c r="R876" s="236"/>
      <c r="S876" s="236"/>
    </row>
    <row r="877" ht="13.5" customHeight="1">
      <c r="A877" t="s" s="596">
        <v>679</v>
      </c>
      <c r="B877" t="s" s="596">
        <v>681</v>
      </c>
      <c r="C877" t="s" s="675">
        <v>2949</v>
      </c>
      <c r="D877" t="s" s="205">
        <f>D805</f>
        <v>2000</v>
      </c>
      <c r="E877" s="677">
        <v>6</v>
      </c>
      <c r="F877" s="236"/>
      <c r="G877" s="662">
        <f>E877*F877</f>
        <v>0</v>
      </c>
      <c r="H877" s="662">
        <f>IF($S$11="Y",G877*0.15,0)</f>
        <v>0</v>
      </c>
      <c r="I877" s="236"/>
      <c r="J877" s="236"/>
      <c r="K877" s="236"/>
      <c r="L877" s="236"/>
      <c r="M877" s="236"/>
      <c r="N877" s="236"/>
      <c r="O877" s="236"/>
      <c r="P877" s="236"/>
      <c r="Q877" s="236"/>
      <c r="R877" s="236"/>
      <c r="S877" s="236"/>
    </row>
    <row r="878" ht="13.5" customHeight="1">
      <c r="A878" t="s" s="596">
        <v>679</v>
      </c>
      <c r="B878" t="s" s="596">
        <v>681</v>
      </c>
      <c r="C878" t="s" s="675">
        <v>2949</v>
      </c>
      <c r="D878" t="s" s="684">
        <f>D806</f>
        <v>2001</v>
      </c>
      <c r="E878" s="677">
        <v>7</v>
      </c>
      <c r="F878" s="236"/>
      <c r="G878" s="662">
        <f>E878*F878</f>
        <v>0</v>
      </c>
      <c r="H878" s="662">
        <f>IF($S$11="Y",G878*0.15,0)</f>
        <v>0</v>
      </c>
      <c r="I878" s="236"/>
      <c r="J878" s="236"/>
      <c r="K878" s="236"/>
      <c r="L878" s="236"/>
      <c r="M878" s="236"/>
      <c r="N878" s="236"/>
      <c r="O878" s="236"/>
      <c r="P878" s="236"/>
      <c r="Q878" s="236"/>
      <c r="R878" s="236"/>
      <c r="S878" s="236"/>
    </row>
    <row r="879" ht="13.5" customHeight="1">
      <c r="A879" t="s" s="596">
        <v>679</v>
      </c>
      <c r="B879" t="s" s="596">
        <v>681</v>
      </c>
      <c r="C879" t="s" s="675">
        <v>2949</v>
      </c>
      <c r="D879" t="s" s="686">
        <f>D807</f>
        <v>2003</v>
      </c>
      <c r="E879" s="677">
        <v>8</v>
      </c>
      <c r="F879" s="236"/>
      <c r="G879" s="662">
        <f>E879*F879</f>
        <v>0</v>
      </c>
      <c r="H879" s="662">
        <f>IF($S$11="Y",G879*0.15,0)</f>
        <v>0</v>
      </c>
      <c r="I879" s="236"/>
      <c r="J879" s="236"/>
      <c r="K879" s="236"/>
      <c r="L879" s="236"/>
      <c r="M879" s="236"/>
      <c r="N879" s="236"/>
      <c r="O879" s="236"/>
      <c r="P879" s="236"/>
      <c r="Q879" s="236"/>
      <c r="R879" s="236"/>
      <c r="S879" s="236"/>
    </row>
    <row r="880" ht="13.5" customHeight="1">
      <c r="A880" t="s" s="596">
        <v>679</v>
      </c>
      <c r="B880" t="s" s="596">
        <v>681</v>
      </c>
      <c r="C880" t="s" s="675">
        <v>2949</v>
      </c>
      <c r="D880" t="s" s="690">
        <f>D808</f>
        <v>2004</v>
      </c>
      <c r="E880" s="677">
        <v>5</v>
      </c>
      <c r="F880" s="236"/>
      <c r="G880" s="662">
        <f>E880*F880</f>
        <v>0</v>
      </c>
      <c r="H880" s="662">
        <f>IF($S$11="Y",G880*0.15,0)</f>
        <v>0</v>
      </c>
      <c r="I880" s="236"/>
      <c r="J880" s="236"/>
      <c r="K880" s="236"/>
      <c r="L880" s="236"/>
      <c r="M880" s="236"/>
      <c r="N880" s="236"/>
      <c r="O880" s="236"/>
      <c r="P880" s="236"/>
      <c r="Q880" s="236"/>
      <c r="R880" s="236"/>
      <c r="S880" s="236"/>
    </row>
    <row r="881" ht="13.5" customHeight="1">
      <c r="A881" t="s" s="596">
        <v>679</v>
      </c>
      <c r="B881" t="s" s="596">
        <v>681</v>
      </c>
      <c r="C881" t="s" s="675">
        <v>2949</v>
      </c>
      <c r="D881" t="s" s="692">
        <f>D809</f>
        <v>2005</v>
      </c>
      <c r="E881" s="677">
        <v>0</v>
      </c>
      <c r="F881" s="236"/>
      <c r="G881" s="662">
        <f>E881*F881</f>
        <v>0</v>
      </c>
      <c r="H881" s="662">
        <f>IF($S$11="Y",G881*0.15,0)</f>
        <v>0</v>
      </c>
      <c r="I881" s="236"/>
      <c r="J881" s="236"/>
      <c r="K881" s="236"/>
      <c r="L881" s="236"/>
      <c r="M881" s="236"/>
      <c r="N881" s="236"/>
      <c r="O881" s="236"/>
      <c r="P881" s="236"/>
      <c r="Q881" s="236"/>
      <c r="R881" s="236"/>
      <c r="S881" s="236"/>
    </row>
    <row r="882" ht="13.5" customHeight="1">
      <c r="A882" t="s" s="596">
        <v>679</v>
      </c>
      <c r="B882" t="s" s="596">
        <v>681</v>
      </c>
      <c r="C882" t="s" s="675">
        <v>2949</v>
      </c>
      <c r="D882" t="s" s="180">
        <f>D810</f>
        <v>2006</v>
      </c>
      <c r="E882" s="677">
        <v>5</v>
      </c>
      <c r="F882" s="236"/>
      <c r="G882" s="662">
        <f>E882*F882</f>
        <v>0</v>
      </c>
      <c r="H882" s="662">
        <f>IF($S$11="Y",G882*0.15,0)</f>
        <v>0</v>
      </c>
      <c r="I882" s="236"/>
      <c r="J882" s="236"/>
      <c r="K882" s="236"/>
      <c r="L882" s="236"/>
      <c r="M882" s="236"/>
      <c r="N882" s="236"/>
      <c r="O882" s="236"/>
      <c r="P882" s="236"/>
      <c r="Q882" s="236"/>
      <c r="R882" s="236"/>
      <c r="S882" s="236"/>
    </row>
    <row r="883" ht="13.5" customHeight="1">
      <c r="A883" t="s" s="596">
        <v>679</v>
      </c>
      <c r="B883" t="s" s="596">
        <v>681</v>
      </c>
      <c r="C883" t="s" s="675">
        <v>2949</v>
      </c>
      <c r="D883" t="s" s="695">
        <f>D811</f>
        <v>2007</v>
      </c>
      <c r="E883" s="677">
        <v>0</v>
      </c>
      <c r="F883" s="236"/>
      <c r="G883" s="662">
        <f>E883*F883</f>
        <v>0</v>
      </c>
      <c r="H883" s="662">
        <f>IF($S$11="Y",G883*0.15,0)</f>
        <v>0</v>
      </c>
      <c r="I883" s="236"/>
      <c r="J883" s="236"/>
      <c r="K883" s="236"/>
      <c r="L883" s="236"/>
      <c r="M883" s="236"/>
      <c r="N883" s="236"/>
      <c r="O883" s="236"/>
      <c r="P883" s="236"/>
      <c r="Q883" s="236"/>
      <c r="R883" s="236"/>
      <c r="S883" s="236"/>
    </row>
    <row r="884" ht="13.5" customHeight="1">
      <c r="A884" t="s" s="596">
        <v>679</v>
      </c>
      <c r="B884" t="s" s="596">
        <v>683</v>
      </c>
      <c r="C884" t="s" s="675">
        <v>2950</v>
      </c>
      <c r="D884" t="s" s="676">
        <f>D812</f>
        <v>1996</v>
      </c>
      <c r="E884" s="677">
        <v>3</v>
      </c>
      <c r="F884" s="236"/>
      <c r="G884" s="662">
        <f>E884*F884</f>
        <v>0</v>
      </c>
      <c r="H884" s="662">
        <f>IF($S$11="Y",G884*0.15,0)</f>
        <v>0</v>
      </c>
      <c r="I884" s="236"/>
      <c r="J884" s="236"/>
      <c r="K884" s="236"/>
      <c r="L884" s="236"/>
      <c r="M884" s="236"/>
      <c r="N884" s="236"/>
      <c r="O884" s="236"/>
      <c r="P884" s="236"/>
      <c r="Q884" s="236"/>
      <c r="R884" s="236"/>
      <c r="S884" s="236"/>
    </row>
    <row r="885" ht="13.5" customHeight="1">
      <c r="A885" t="s" s="596">
        <v>679</v>
      </c>
      <c r="B885" t="s" s="596">
        <v>683</v>
      </c>
      <c r="C885" t="s" s="675">
        <v>2950</v>
      </c>
      <c r="D885" t="s" s="91">
        <f>D813</f>
        <v>1998</v>
      </c>
      <c r="E885" s="677">
        <v>0</v>
      </c>
      <c r="F885" s="236"/>
      <c r="G885" s="662">
        <f>E885*F885</f>
        <v>0</v>
      </c>
      <c r="H885" s="662">
        <f>IF($S$11="Y",G885*0.15,0)</f>
        <v>0</v>
      </c>
      <c r="I885" s="236"/>
      <c r="J885" s="236"/>
      <c r="K885" s="236"/>
      <c r="L885" s="236"/>
      <c r="M885" s="236"/>
      <c r="N885" s="236"/>
      <c r="O885" s="236"/>
      <c r="P885" s="236"/>
      <c r="Q885" s="236"/>
      <c r="R885" s="236"/>
      <c r="S885" s="236"/>
    </row>
    <row r="886" ht="13.5" customHeight="1">
      <c r="A886" t="s" s="596">
        <v>679</v>
      </c>
      <c r="B886" t="s" s="596">
        <v>683</v>
      </c>
      <c r="C886" t="s" s="675">
        <v>2950</v>
      </c>
      <c r="D886" t="s" s="205">
        <f>D814</f>
        <v>2000</v>
      </c>
      <c r="E886" s="677">
        <v>2</v>
      </c>
      <c r="F886" s="236"/>
      <c r="G886" s="662">
        <f>E886*F886</f>
        <v>0</v>
      </c>
      <c r="H886" s="662">
        <f>IF($S$11="Y",G886*0.15,0)</f>
        <v>0</v>
      </c>
      <c r="I886" s="236"/>
      <c r="J886" s="236"/>
      <c r="K886" s="236"/>
      <c r="L886" s="236"/>
      <c r="M886" s="236"/>
      <c r="N886" s="236"/>
      <c r="O886" s="236"/>
      <c r="P886" s="236"/>
      <c r="Q886" s="236"/>
      <c r="R886" s="236"/>
      <c r="S886" s="236"/>
    </row>
    <row r="887" ht="13.5" customHeight="1">
      <c r="A887" t="s" s="596">
        <v>679</v>
      </c>
      <c r="B887" t="s" s="596">
        <v>683</v>
      </c>
      <c r="C887" t="s" s="675">
        <v>2950</v>
      </c>
      <c r="D887" t="s" s="684">
        <f>D815</f>
        <v>2001</v>
      </c>
      <c r="E887" s="677">
        <v>3</v>
      </c>
      <c r="F887" s="236"/>
      <c r="G887" s="662">
        <f>E887*F887</f>
        <v>0</v>
      </c>
      <c r="H887" s="662">
        <f>IF($S$11="Y",G887*0.15,0)</f>
        <v>0</v>
      </c>
      <c r="I887" s="236"/>
      <c r="J887" s="236"/>
      <c r="K887" s="236"/>
      <c r="L887" s="236"/>
      <c r="M887" s="236"/>
      <c r="N887" s="236"/>
      <c r="O887" s="236"/>
      <c r="P887" s="236"/>
      <c r="Q887" s="236"/>
      <c r="R887" s="236"/>
      <c r="S887" s="236"/>
    </row>
    <row r="888" ht="13.5" customHeight="1">
      <c r="A888" t="s" s="596">
        <v>679</v>
      </c>
      <c r="B888" t="s" s="596">
        <v>683</v>
      </c>
      <c r="C888" t="s" s="675">
        <v>2950</v>
      </c>
      <c r="D888" t="s" s="686">
        <f>D816</f>
        <v>2003</v>
      </c>
      <c r="E888" s="677">
        <v>8</v>
      </c>
      <c r="F888" s="236"/>
      <c r="G888" s="662">
        <f>E888*F888</f>
        <v>0</v>
      </c>
      <c r="H888" s="662">
        <f>IF($S$11="Y",G888*0.15,0)</f>
        <v>0</v>
      </c>
      <c r="I888" s="236"/>
      <c r="J888" s="236"/>
      <c r="K888" s="236"/>
      <c r="L888" s="236"/>
      <c r="M888" s="236"/>
      <c r="N888" s="236"/>
      <c r="O888" s="236"/>
      <c r="P888" s="236"/>
      <c r="Q888" s="236"/>
      <c r="R888" s="236"/>
      <c r="S888" s="236"/>
    </row>
    <row r="889" ht="13.5" customHeight="1">
      <c r="A889" t="s" s="596">
        <v>679</v>
      </c>
      <c r="B889" t="s" s="596">
        <v>683</v>
      </c>
      <c r="C889" t="s" s="675">
        <v>2950</v>
      </c>
      <c r="D889" t="s" s="690">
        <f>D817</f>
        <v>2004</v>
      </c>
      <c r="E889" s="677">
        <v>5</v>
      </c>
      <c r="F889" s="236"/>
      <c r="G889" s="662">
        <f>E889*F889</f>
        <v>0</v>
      </c>
      <c r="H889" s="662">
        <f>IF($S$11="Y",G889*0.15,0)</f>
        <v>0</v>
      </c>
      <c r="I889" s="236"/>
      <c r="J889" s="236"/>
      <c r="K889" s="236"/>
      <c r="L889" s="236"/>
      <c r="M889" s="236"/>
      <c r="N889" s="236"/>
      <c r="O889" s="236"/>
      <c r="P889" s="236"/>
      <c r="Q889" s="236"/>
      <c r="R889" s="236"/>
      <c r="S889" s="236"/>
    </row>
    <row r="890" ht="13.5" customHeight="1">
      <c r="A890" t="s" s="596">
        <v>679</v>
      </c>
      <c r="B890" t="s" s="596">
        <v>683</v>
      </c>
      <c r="C890" t="s" s="675">
        <v>2950</v>
      </c>
      <c r="D890" t="s" s="692">
        <f>D818</f>
        <v>2005</v>
      </c>
      <c r="E890" s="677">
        <v>0</v>
      </c>
      <c r="F890" s="236"/>
      <c r="G890" s="662">
        <f>E890*F890</f>
        <v>0</v>
      </c>
      <c r="H890" s="662">
        <f>IF($S$11="Y",G890*0.15,0)</f>
        <v>0</v>
      </c>
      <c r="I890" s="236"/>
      <c r="J890" s="236"/>
      <c r="K890" s="236"/>
      <c r="L890" s="236"/>
      <c r="M890" s="236"/>
      <c r="N890" s="236"/>
      <c r="O890" s="236"/>
      <c r="P890" s="236"/>
      <c r="Q890" s="236"/>
      <c r="R890" s="236"/>
      <c r="S890" s="236"/>
    </row>
    <row r="891" ht="13.5" customHeight="1">
      <c r="A891" t="s" s="596">
        <v>679</v>
      </c>
      <c r="B891" t="s" s="596">
        <v>683</v>
      </c>
      <c r="C891" t="s" s="675">
        <v>2950</v>
      </c>
      <c r="D891" t="s" s="180">
        <f>D819</f>
        <v>2006</v>
      </c>
      <c r="E891" s="677">
        <v>5</v>
      </c>
      <c r="F891" s="236"/>
      <c r="G891" s="662">
        <f>E891*F891</f>
        <v>0</v>
      </c>
      <c r="H891" s="662">
        <f>IF($S$11="Y",G891*0.15,0)</f>
        <v>0</v>
      </c>
      <c r="I891" s="236"/>
      <c r="J891" s="236"/>
      <c r="K891" s="236"/>
      <c r="L891" s="236"/>
      <c r="M891" s="236"/>
      <c r="N891" s="236"/>
      <c r="O891" s="236"/>
      <c r="P891" s="236"/>
      <c r="Q891" s="236"/>
      <c r="R891" s="236"/>
      <c r="S891" s="236"/>
    </row>
    <row r="892" ht="13.5" customHeight="1">
      <c r="A892" t="s" s="596">
        <v>679</v>
      </c>
      <c r="B892" t="s" s="596">
        <v>683</v>
      </c>
      <c r="C892" t="s" s="675">
        <v>2950</v>
      </c>
      <c r="D892" t="s" s="695">
        <f>D820</f>
        <v>2007</v>
      </c>
      <c r="E892" s="677">
        <v>0</v>
      </c>
      <c r="F892" s="236"/>
      <c r="G892" s="662">
        <f>E892*F892</f>
        <v>0</v>
      </c>
      <c r="H892" s="662">
        <f>IF($S$11="Y",G892*0.15,0)</f>
        <v>0</v>
      </c>
      <c r="I892" s="236"/>
      <c r="J892" s="236"/>
      <c r="K892" s="236"/>
      <c r="L892" s="236"/>
      <c r="M892" s="236"/>
      <c r="N892" s="236"/>
      <c r="O892" s="236"/>
      <c r="P892" s="236"/>
      <c r="Q892" s="236"/>
      <c r="R892" s="236"/>
      <c r="S892" s="236"/>
    </row>
    <row r="893" ht="13.5" customHeight="1">
      <c r="A893" t="s" s="596">
        <v>697</v>
      </c>
      <c r="B893" t="s" s="596">
        <v>699</v>
      </c>
      <c r="C893" t="s" s="675">
        <v>2951</v>
      </c>
      <c r="D893" t="s" s="676">
        <f>D821</f>
        <v>1996</v>
      </c>
      <c r="E893" s="677">
        <v>4</v>
      </c>
      <c r="F893" s="236"/>
      <c r="G893" s="662">
        <f>E893*F893</f>
        <v>0</v>
      </c>
      <c r="H893" s="662">
        <f>IF($S$11="Y",G893*0.15,0)</f>
        <v>0</v>
      </c>
      <c r="I893" s="236"/>
      <c r="J893" s="236"/>
      <c r="K893" s="236"/>
      <c r="L893" s="236"/>
      <c r="M893" s="236"/>
      <c r="N893" s="236"/>
      <c r="O893" s="236"/>
      <c r="P893" s="236"/>
      <c r="Q893" s="236"/>
      <c r="R893" s="236"/>
      <c r="S893" s="236"/>
    </row>
    <row r="894" ht="13.5" customHeight="1">
      <c r="A894" t="s" s="596">
        <v>697</v>
      </c>
      <c r="B894" t="s" s="596">
        <v>699</v>
      </c>
      <c r="C894" t="s" s="675">
        <v>2951</v>
      </c>
      <c r="D894" t="s" s="91">
        <f>D822</f>
        <v>1998</v>
      </c>
      <c r="E894" s="677">
        <v>0</v>
      </c>
      <c r="F894" s="236"/>
      <c r="G894" s="662">
        <f>E894*F894</f>
        <v>0</v>
      </c>
      <c r="H894" s="662">
        <f>IF($S$11="Y",G894*0.15,0)</f>
        <v>0</v>
      </c>
      <c r="I894" s="236"/>
      <c r="J894" s="236"/>
      <c r="K894" s="236"/>
      <c r="L894" s="236"/>
      <c r="M894" s="236"/>
      <c r="N894" s="236"/>
      <c r="O894" s="236"/>
      <c r="P894" s="236"/>
      <c r="Q894" s="236"/>
      <c r="R894" s="236"/>
      <c r="S894" s="236"/>
    </row>
    <row r="895" ht="13.5" customHeight="1">
      <c r="A895" t="s" s="596">
        <v>697</v>
      </c>
      <c r="B895" t="s" s="596">
        <v>699</v>
      </c>
      <c r="C895" t="s" s="675">
        <v>2951</v>
      </c>
      <c r="D895" t="s" s="205">
        <f>D823</f>
        <v>2000</v>
      </c>
      <c r="E895" s="677">
        <v>2</v>
      </c>
      <c r="F895" s="236"/>
      <c r="G895" s="662">
        <f>E895*F895</f>
        <v>0</v>
      </c>
      <c r="H895" s="662">
        <f>IF($S$11="Y",G895*0.15,0)</f>
        <v>0</v>
      </c>
      <c r="I895" s="236"/>
      <c r="J895" s="236"/>
      <c r="K895" s="236"/>
      <c r="L895" s="236"/>
      <c r="M895" s="236"/>
      <c r="N895" s="236"/>
      <c r="O895" s="236"/>
      <c r="P895" s="236"/>
      <c r="Q895" s="236"/>
      <c r="R895" s="236"/>
      <c r="S895" s="236"/>
    </row>
    <row r="896" ht="13.5" customHeight="1">
      <c r="A896" t="s" s="596">
        <v>697</v>
      </c>
      <c r="B896" t="s" s="596">
        <v>699</v>
      </c>
      <c r="C896" t="s" s="675">
        <v>2951</v>
      </c>
      <c r="D896" t="s" s="684">
        <f>D824</f>
        <v>2001</v>
      </c>
      <c r="E896" s="677">
        <v>5</v>
      </c>
      <c r="F896" s="236"/>
      <c r="G896" s="662">
        <f>E896*F896</f>
        <v>0</v>
      </c>
      <c r="H896" s="662">
        <f>IF($S$11="Y",G896*0.15,0)</f>
        <v>0</v>
      </c>
      <c r="I896" s="236"/>
      <c r="J896" s="236"/>
      <c r="K896" s="236"/>
      <c r="L896" s="236"/>
      <c r="M896" s="236"/>
      <c r="N896" s="236"/>
      <c r="O896" s="236"/>
      <c r="P896" s="236"/>
      <c r="Q896" s="236"/>
      <c r="R896" s="236"/>
      <c r="S896" s="236"/>
    </row>
    <row r="897" ht="13.5" customHeight="1">
      <c r="A897" t="s" s="596">
        <v>697</v>
      </c>
      <c r="B897" t="s" s="596">
        <v>699</v>
      </c>
      <c r="C897" t="s" s="675">
        <v>2951</v>
      </c>
      <c r="D897" t="s" s="686">
        <f>D825</f>
        <v>2003</v>
      </c>
      <c r="E897" s="677">
        <v>5</v>
      </c>
      <c r="F897" s="236"/>
      <c r="G897" s="662">
        <f>E897*F897</f>
        <v>0</v>
      </c>
      <c r="H897" s="662">
        <f>IF($S$11="Y",G897*0.15,0)</f>
        <v>0</v>
      </c>
      <c r="I897" s="236"/>
      <c r="J897" s="236"/>
      <c r="K897" s="236"/>
      <c r="L897" s="236"/>
      <c r="M897" s="236"/>
      <c r="N897" s="236"/>
      <c r="O897" s="236"/>
      <c r="P897" s="236"/>
      <c r="Q897" s="236"/>
      <c r="R897" s="236"/>
      <c r="S897" s="236"/>
    </row>
    <row r="898" ht="13.5" customHeight="1">
      <c r="A898" t="s" s="596">
        <v>697</v>
      </c>
      <c r="B898" t="s" s="596">
        <v>699</v>
      </c>
      <c r="C898" t="s" s="675">
        <v>2951</v>
      </c>
      <c r="D898" t="s" s="690">
        <f>D826</f>
        <v>2004</v>
      </c>
      <c r="E898" s="677">
        <v>2</v>
      </c>
      <c r="F898" s="236"/>
      <c r="G898" s="662">
        <f>E898*F898</f>
        <v>0</v>
      </c>
      <c r="H898" s="662">
        <f>IF($S$11="Y",G898*0.15,0)</f>
        <v>0</v>
      </c>
      <c r="I898" s="236"/>
      <c r="J898" s="236"/>
      <c r="K898" s="236"/>
      <c r="L898" s="236"/>
      <c r="M898" s="236"/>
      <c r="N898" s="236"/>
      <c r="O898" s="236"/>
      <c r="P898" s="236"/>
      <c r="Q898" s="236"/>
      <c r="R898" s="236"/>
      <c r="S898" s="236"/>
    </row>
    <row r="899" ht="13.5" customHeight="1">
      <c r="A899" t="s" s="596">
        <v>697</v>
      </c>
      <c r="B899" t="s" s="596">
        <v>699</v>
      </c>
      <c r="C899" t="s" s="675">
        <v>2951</v>
      </c>
      <c r="D899" t="s" s="692">
        <f>D827</f>
        <v>2005</v>
      </c>
      <c r="E899" s="677">
        <v>0</v>
      </c>
      <c r="F899" s="236"/>
      <c r="G899" s="662">
        <f>E899*F899</f>
        <v>0</v>
      </c>
      <c r="H899" s="662">
        <f>IF($S$11="Y",G899*0.15,0)</f>
        <v>0</v>
      </c>
      <c r="I899" s="236"/>
      <c r="J899" s="236"/>
      <c r="K899" s="236"/>
      <c r="L899" s="236"/>
      <c r="M899" s="236"/>
      <c r="N899" s="236"/>
      <c r="O899" s="236"/>
      <c r="P899" s="236"/>
      <c r="Q899" s="236"/>
      <c r="R899" s="236"/>
      <c r="S899" s="236"/>
    </row>
    <row r="900" ht="13.5" customHeight="1">
      <c r="A900" t="s" s="596">
        <v>697</v>
      </c>
      <c r="B900" t="s" s="596">
        <v>699</v>
      </c>
      <c r="C900" t="s" s="675">
        <v>2951</v>
      </c>
      <c r="D900" t="s" s="180">
        <f>D828</f>
        <v>2006</v>
      </c>
      <c r="E900" s="677">
        <v>9</v>
      </c>
      <c r="F900" s="236"/>
      <c r="G900" s="662">
        <f>E900*F900</f>
        <v>0</v>
      </c>
      <c r="H900" s="662">
        <f>IF($S$11="Y",G900*0.15,0)</f>
        <v>0</v>
      </c>
      <c r="I900" s="236"/>
      <c r="J900" s="236"/>
      <c r="K900" s="236"/>
      <c r="L900" s="236"/>
      <c r="M900" s="236"/>
      <c r="N900" s="236"/>
      <c r="O900" s="236"/>
      <c r="P900" s="236"/>
      <c r="Q900" s="236"/>
      <c r="R900" s="236"/>
      <c r="S900" s="236"/>
    </row>
    <row r="901" ht="13.5" customHeight="1">
      <c r="A901" t="s" s="596">
        <v>697</v>
      </c>
      <c r="B901" t="s" s="596">
        <v>699</v>
      </c>
      <c r="C901" t="s" s="675">
        <v>2951</v>
      </c>
      <c r="D901" t="s" s="695">
        <f>D829</f>
        <v>2007</v>
      </c>
      <c r="E901" s="677">
        <v>0</v>
      </c>
      <c r="F901" s="236"/>
      <c r="G901" s="662">
        <f>E901*F901</f>
        <v>0</v>
      </c>
      <c r="H901" s="662">
        <f>IF($S$11="Y",G901*0.15,0)</f>
        <v>0</v>
      </c>
      <c r="I901" s="236"/>
      <c r="J901" s="236"/>
      <c r="K901" s="236"/>
      <c r="L901" s="236"/>
      <c r="M901" s="236"/>
      <c r="N901" s="236"/>
      <c r="O901" s="236"/>
      <c r="P901" s="236"/>
      <c r="Q901" s="236"/>
      <c r="R901" s="236"/>
      <c r="S901" s="236"/>
    </row>
    <row r="902" ht="13.5" customHeight="1">
      <c r="A902" t="s" s="596">
        <v>697</v>
      </c>
      <c r="B902" t="s" s="596">
        <v>701</v>
      </c>
      <c r="C902" t="s" s="675">
        <v>2952</v>
      </c>
      <c r="D902" t="s" s="676">
        <f>D830</f>
        <v>1996</v>
      </c>
      <c r="E902" s="677">
        <v>9</v>
      </c>
      <c r="F902" s="236"/>
      <c r="G902" s="662">
        <f>E902*F902</f>
        <v>0</v>
      </c>
      <c r="H902" s="662">
        <f>IF($S$11="Y",G902*0.15,0)</f>
        <v>0</v>
      </c>
      <c r="I902" s="236"/>
      <c r="J902" s="236"/>
      <c r="K902" s="236"/>
      <c r="L902" s="236"/>
      <c r="M902" s="236"/>
      <c r="N902" s="236"/>
      <c r="O902" s="236"/>
      <c r="P902" s="236"/>
      <c r="Q902" s="236"/>
      <c r="R902" s="236"/>
      <c r="S902" s="236"/>
    </row>
    <row r="903" ht="13.5" customHeight="1">
      <c r="A903" t="s" s="596">
        <v>697</v>
      </c>
      <c r="B903" t="s" s="596">
        <v>701</v>
      </c>
      <c r="C903" t="s" s="675">
        <v>2952</v>
      </c>
      <c r="D903" t="s" s="91">
        <f>D831</f>
        <v>1998</v>
      </c>
      <c r="E903" s="677">
        <v>0</v>
      </c>
      <c r="F903" s="236"/>
      <c r="G903" s="662">
        <f>E903*F903</f>
        <v>0</v>
      </c>
      <c r="H903" s="662">
        <f>IF($S$11="Y",G903*0.15,0)</f>
        <v>0</v>
      </c>
      <c r="I903" s="236"/>
      <c r="J903" s="236"/>
      <c r="K903" s="236"/>
      <c r="L903" s="236"/>
      <c r="M903" s="236"/>
      <c r="N903" s="236"/>
      <c r="O903" s="236"/>
      <c r="P903" s="236"/>
      <c r="Q903" s="236"/>
      <c r="R903" s="236"/>
      <c r="S903" s="236"/>
    </row>
    <row r="904" ht="13.5" customHeight="1">
      <c r="A904" t="s" s="596">
        <v>697</v>
      </c>
      <c r="B904" t="s" s="596">
        <v>701</v>
      </c>
      <c r="C904" t="s" s="675">
        <v>2952</v>
      </c>
      <c r="D904" t="s" s="205">
        <f>D832</f>
        <v>2000</v>
      </c>
      <c r="E904" s="677">
        <v>8</v>
      </c>
      <c r="F904" s="236"/>
      <c r="G904" s="662">
        <f>E904*F904</f>
        <v>0</v>
      </c>
      <c r="H904" s="662">
        <f>IF($S$11="Y",G904*0.15,0)</f>
        <v>0</v>
      </c>
      <c r="I904" s="236"/>
      <c r="J904" s="236"/>
      <c r="K904" s="236"/>
      <c r="L904" s="236"/>
      <c r="M904" s="236"/>
      <c r="N904" s="236"/>
      <c r="O904" s="236"/>
      <c r="P904" s="236"/>
      <c r="Q904" s="236"/>
      <c r="R904" s="236"/>
      <c r="S904" s="236"/>
    </row>
    <row r="905" ht="13.5" customHeight="1">
      <c r="A905" t="s" s="596">
        <v>697</v>
      </c>
      <c r="B905" t="s" s="596">
        <v>701</v>
      </c>
      <c r="C905" t="s" s="675">
        <v>2952</v>
      </c>
      <c r="D905" t="s" s="684">
        <f>D833</f>
        <v>2001</v>
      </c>
      <c r="E905" s="677">
        <v>10</v>
      </c>
      <c r="F905" s="236"/>
      <c r="G905" s="662">
        <f>E905*F905</f>
        <v>0</v>
      </c>
      <c r="H905" s="662">
        <f>IF($S$11="Y",G905*0.15,0)</f>
        <v>0</v>
      </c>
      <c r="I905" s="236"/>
      <c r="J905" s="236"/>
      <c r="K905" s="236"/>
      <c r="L905" s="236"/>
      <c r="M905" s="236"/>
      <c r="N905" s="236"/>
      <c r="O905" s="236"/>
      <c r="P905" s="236"/>
      <c r="Q905" s="236"/>
      <c r="R905" s="236"/>
      <c r="S905" s="236"/>
    </row>
    <row r="906" ht="13.5" customHeight="1">
      <c r="A906" t="s" s="596">
        <v>697</v>
      </c>
      <c r="B906" t="s" s="596">
        <v>701</v>
      </c>
      <c r="C906" t="s" s="675">
        <v>2952</v>
      </c>
      <c r="D906" t="s" s="686">
        <f>D834</f>
        <v>2003</v>
      </c>
      <c r="E906" s="677">
        <v>8</v>
      </c>
      <c r="F906" s="236"/>
      <c r="G906" s="662">
        <f>E906*F906</f>
        <v>0</v>
      </c>
      <c r="H906" s="662">
        <f>IF($S$11="Y",G906*0.15,0)</f>
        <v>0</v>
      </c>
      <c r="I906" s="236"/>
      <c r="J906" s="236"/>
      <c r="K906" s="236"/>
      <c r="L906" s="236"/>
      <c r="M906" s="236"/>
      <c r="N906" s="236"/>
      <c r="O906" s="236"/>
      <c r="P906" s="236"/>
      <c r="Q906" s="236"/>
      <c r="R906" s="236"/>
      <c r="S906" s="236"/>
    </row>
    <row r="907" ht="13.5" customHeight="1">
      <c r="A907" t="s" s="596">
        <v>697</v>
      </c>
      <c r="B907" t="s" s="596">
        <v>701</v>
      </c>
      <c r="C907" t="s" s="675">
        <v>2952</v>
      </c>
      <c r="D907" t="s" s="690">
        <f>D835</f>
        <v>2004</v>
      </c>
      <c r="E907" s="677">
        <v>7</v>
      </c>
      <c r="F907" s="236"/>
      <c r="G907" s="662">
        <f>E907*F907</f>
        <v>0</v>
      </c>
      <c r="H907" s="662">
        <f>IF($S$11="Y",G907*0.15,0)</f>
        <v>0</v>
      </c>
      <c r="I907" s="236"/>
      <c r="J907" s="236"/>
      <c r="K907" s="236"/>
      <c r="L907" s="236"/>
      <c r="M907" s="236"/>
      <c r="N907" s="236"/>
      <c r="O907" s="236"/>
      <c r="P907" s="236"/>
      <c r="Q907" s="236"/>
      <c r="R907" s="236"/>
      <c r="S907" s="236"/>
    </row>
    <row r="908" ht="13.5" customHeight="1">
      <c r="A908" t="s" s="596">
        <v>697</v>
      </c>
      <c r="B908" t="s" s="596">
        <v>701</v>
      </c>
      <c r="C908" t="s" s="675">
        <v>2952</v>
      </c>
      <c r="D908" t="s" s="692">
        <f>D836</f>
        <v>2005</v>
      </c>
      <c r="E908" s="677">
        <v>0</v>
      </c>
      <c r="F908" s="236"/>
      <c r="G908" s="662">
        <f>E908*F908</f>
        <v>0</v>
      </c>
      <c r="H908" s="662">
        <f>IF($S$11="Y",G908*0.15,0)</f>
        <v>0</v>
      </c>
      <c r="I908" s="236"/>
      <c r="J908" s="236"/>
      <c r="K908" s="236"/>
      <c r="L908" s="236"/>
      <c r="M908" s="236"/>
      <c r="N908" s="236"/>
      <c r="O908" s="236"/>
      <c r="P908" s="236"/>
      <c r="Q908" s="236"/>
      <c r="R908" s="236"/>
      <c r="S908" s="236"/>
    </row>
    <row r="909" ht="13.5" customHeight="1">
      <c r="A909" t="s" s="596">
        <v>697</v>
      </c>
      <c r="B909" t="s" s="596">
        <v>701</v>
      </c>
      <c r="C909" t="s" s="675">
        <v>2952</v>
      </c>
      <c r="D909" t="s" s="180">
        <f>D837</f>
        <v>2006</v>
      </c>
      <c r="E909" s="677">
        <v>7</v>
      </c>
      <c r="F909" s="236"/>
      <c r="G909" s="662">
        <f>E909*F909</f>
        <v>0</v>
      </c>
      <c r="H909" s="662">
        <f>IF($S$11="Y",G909*0.15,0)</f>
        <v>0</v>
      </c>
      <c r="I909" s="236"/>
      <c r="J909" s="236"/>
      <c r="K909" s="236"/>
      <c r="L909" s="236"/>
      <c r="M909" s="236"/>
      <c r="N909" s="236"/>
      <c r="O909" s="236"/>
      <c r="P909" s="236"/>
      <c r="Q909" s="236"/>
      <c r="R909" s="236"/>
      <c r="S909" s="236"/>
    </row>
    <row r="910" ht="13.5" customHeight="1">
      <c r="A910" t="s" s="596">
        <v>697</v>
      </c>
      <c r="B910" t="s" s="596">
        <v>701</v>
      </c>
      <c r="C910" t="s" s="675">
        <v>2952</v>
      </c>
      <c r="D910" t="s" s="695">
        <f>D838</f>
        <v>2007</v>
      </c>
      <c r="E910" s="677">
        <v>1</v>
      </c>
      <c r="F910" s="236"/>
      <c r="G910" s="662">
        <f>E910*F910</f>
        <v>0</v>
      </c>
      <c r="H910" s="662">
        <f>IF($S$11="Y",G910*0.15,0)</f>
        <v>0</v>
      </c>
      <c r="I910" s="236"/>
      <c r="J910" s="236"/>
      <c r="K910" s="236"/>
      <c r="L910" s="236"/>
      <c r="M910" s="236"/>
      <c r="N910" s="236"/>
      <c r="O910" s="236"/>
      <c r="P910" s="236"/>
      <c r="Q910" s="236"/>
      <c r="R910" s="236"/>
      <c r="S910" s="236"/>
    </row>
    <row r="911" ht="13.5" customHeight="1">
      <c r="A911" s="236"/>
      <c r="B911" t="s" s="596">
        <v>392</v>
      </c>
      <c r="C911" t="s" s="675">
        <v>2953</v>
      </c>
      <c r="D911" t="s" s="676">
        <f>D623</f>
        <v>1996</v>
      </c>
      <c r="E911" s="677">
        <v>4</v>
      </c>
      <c r="F911" s="236"/>
      <c r="G911" s="662">
        <f>E911*F911</f>
        <v>0</v>
      </c>
      <c r="H911" s="662">
        <f>IF($S$11="Y",G911*0.15,0)</f>
        <v>0</v>
      </c>
      <c r="I911" s="236"/>
      <c r="J911" s="236"/>
      <c r="K911" s="236"/>
      <c r="L911" s="236"/>
      <c r="M911" s="236"/>
      <c r="N911" s="236"/>
      <c r="O911" s="236"/>
      <c r="P911" s="236"/>
      <c r="Q911" s="236"/>
      <c r="R911" s="236"/>
      <c r="S911" s="236"/>
    </row>
    <row r="912" ht="13.5" customHeight="1">
      <c r="A912" s="236"/>
      <c r="B912" t="s" s="596">
        <v>392</v>
      </c>
      <c r="C912" t="s" s="675">
        <v>2953</v>
      </c>
      <c r="D912" t="s" s="91">
        <f>D624</f>
        <v>1998</v>
      </c>
      <c r="E912" s="677">
        <v>0</v>
      </c>
      <c r="F912" s="236"/>
      <c r="G912" s="662">
        <f>E912*F912</f>
        <v>0</v>
      </c>
      <c r="H912" s="662">
        <f>IF($S$11="Y",G912*0.15,0)</f>
        <v>0</v>
      </c>
      <c r="I912" s="236"/>
      <c r="J912" s="236"/>
      <c r="K912" s="236"/>
      <c r="L912" s="236"/>
      <c r="M912" s="236"/>
      <c r="N912" s="236"/>
      <c r="O912" s="236"/>
      <c r="P912" s="236"/>
      <c r="Q912" s="236"/>
      <c r="R912" s="236"/>
      <c r="S912" s="236"/>
    </row>
    <row r="913" ht="13.5" customHeight="1">
      <c r="A913" s="236"/>
      <c r="B913" t="s" s="596">
        <v>392</v>
      </c>
      <c r="C913" t="s" s="675">
        <v>2953</v>
      </c>
      <c r="D913" t="s" s="205">
        <f>D625</f>
        <v>2000</v>
      </c>
      <c r="E913" s="677">
        <v>7</v>
      </c>
      <c r="F913" s="236"/>
      <c r="G913" s="662">
        <f>E913*F913</f>
        <v>0</v>
      </c>
      <c r="H913" s="662">
        <f>IF($S$11="Y",G913*0.15,0)</f>
        <v>0</v>
      </c>
      <c r="I913" s="236"/>
      <c r="J913" s="236"/>
      <c r="K913" s="236"/>
      <c r="L913" s="236"/>
      <c r="M913" s="236"/>
      <c r="N913" s="236"/>
      <c r="O913" s="236"/>
      <c r="P913" s="236"/>
      <c r="Q913" s="236"/>
      <c r="R913" s="236"/>
      <c r="S913" s="236"/>
    </row>
    <row r="914" ht="13.5" customHeight="1">
      <c r="A914" s="236"/>
      <c r="B914" t="s" s="596">
        <v>392</v>
      </c>
      <c r="C914" t="s" s="675">
        <v>2953</v>
      </c>
      <c r="D914" t="s" s="684">
        <f>D626</f>
        <v>2001</v>
      </c>
      <c r="E914" s="677">
        <v>3</v>
      </c>
      <c r="F914" s="236"/>
      <c r="G914" s="662">
        <f>E914*F914</f>
        <v>0</v>
      </c>
      <c r="H914" s="662">
        <f>IF($S$11="Y",G914*0.15,0)</f>
        <v>0</v>
      </c>
      <c r="I914" s="236"/>
      <c r="J914" s="236"/>
      <c r="K914" s="236"/>
      <c r="L914" s="236"/>
      <c r="M914" s="236"/>
      <c r="N914" s="236"/>
      <c r="O914" s="236"/>
      <c r="P914" s="236"/>
      <c r="Q914" s="236"/>
      <c r="R914" s="236"/>
      <c r="S914" s="236"/>
    </row>
    <row r="915" ht="13.5" customHeight="1">
      <c r="A915" s="236"/>
      <c r="B915" t="s" s="596">
        <v>392</v>
      </c>
      <c r="C915" t="s" s="675">
        <v>2953</v>
      </c>
      <c r="D915" t="s" s="686">
        <f>D627</f>
        <v>2003</v>
      </c>
      <c r="E915" s="677">
        <v>2</v>
      </c>
      <c r="F915" s="236"/>
      <c r="G915" s="662">
        <f>E915*F915</f>
        <v>0</v>
      </c>
      <c r="H915" s="662">
        <f>IF($S$11="Y",G915*0.15,0)</f>
        <v>0</v>
      </c>
      <c r="I915" s="236"/>
      <c r="J915" s="236"/>
      <c r="K915" s="236"/>
      <c r="L915" s="236"/>
      <c r="M915" s="236"/>
      <c r="N915" s="236"/>
      <c r="O915" s="236"/>
      <c r="P915" s="236"/>
      <c r="Q915" s="236"/>
      <c r="R915" s="236"/>
      <c r="S915" s="236"/>
    </row>
    <row r="916" ht="13.5" customHeight="1">
      <c r="A916" s="236"/>
      <c r="B916" t="s" s="596">
        <v>392</v>
      </c>
      <c r="C916" t="s" s="675">
        <v>2953</v>
      </c>
      <c r="D916" t="s" s="690">
        <f>D628</f>
        <v>2004</v>
      </c>
      <c r="E916" s="677">
        <v>5</v>
      </c>
      <c r="F916" s="236"/>
      <c r="G916" s="662">
        <f>E916*F916</f>
        <v>0</v>
      </c>
      <c r="H916" s="662">
        <f>IF($S$11="Y",G916*0.15,0)</f>
        <v>0</v>
      </c>
      <c r="I916" s="236"/>
      <c r="J916" s="236"/>
      <c r="K916" s="236"/>
      <c r="L916" s="236"/>
      <c r="M916" s="236"/>
      <c r="N916" s="236"/>
      <c r="O916" s="236"/>
      <c r="P916" s="236"/>
      <c r="Q916" s="236"/>
      <c r="R916" s="236"/>
      <c r="S916" s="236"/>
    </row>
    <row r="917" ht="13.5" customHeight="1">
      <c r="A917" s="236"/>
      <c r="B917" t="s" s="596">
        <v>392</v>
      </c>
      <c r="C917" t="s" s="675">
        <v>2953</v>
      </c>
      <c r="D917" t="s" s="692">
        <f>D629</f>
        <v>2005</v>
      </c>
      <c r="E917" s="677">
        <v>2</v>
      </c>
      <c r="F917" s="236"/>
      <c r="G917" s="662">
        <f>E917*F917</f>
        <v>0</v>
      </c>
      <c r="H917" s="662">
        <f>IF($S$11="Y",G917*0.15,0)</f>
        <v>0</v>
      </c>
      <c r="I917" s="236"/>
      <c r="J917" s="236"/>
      <c r="K917" s="236"/>
      <c r="L917" s="236"/>
      <c r="M917" s="236"/>
      <c r="N917" s="236"/>
      <c r="O917" s="236"/>
      <c r="P917" s="236"/>
      <c r="Q917" s="236"/>
      <c r="R917" s="236"/>
      <c r="S917" s="236"/>
    </row>
    <row r="918" ht="13.5" customHeight="1">
      <c r="A918" s="236"/>
      <c r="B918" t="s" s="596">
        <v>392</v>
      </c>
      <c r="C918" t="s" s="675">
        <v>2953</v>
      </c>
      <c r="D918" t="s" s="180">
        <f>D630</f>
        <v>2006</v>
      </c>
      <c r="E918" s="677">
        <v>9</v>
      </c>
      <c r="F918" s="236"/>
      <c r="G918" s="662">
        <f>E918*F918</f>
        <v>0</v>
      </c>
      <c r="H918" s="662">
        <f>IF($S$11="Y",G918*0.15,0)</f>
        <v>0</v>
      </c>
      <c r="I918" s="236"/>
      <c r="J918" s="236"/>
      <c r="K918" s="236"/>
      <c r="L918" s="236"/>
      <c r="M918" s="236"/>
      <c r="N918" s="236"/>
      <c r="O918" s="236"/>
      <c r="P918" s="236"/>
      <c r="Q918" s="236"/>
      <c r="R918" s="236"/>
      <c r="S918" s="236"/>
    </row>
    <row r="919" ht="13.5" customHeight="1">
      <c r="A919" s="236"/>
      <c r="B919" t="s" s="596">
        <v>392</v>
      </c>
      <c r="C919" t="s" s="675">
        <v>2953</v>
      </c>
      <c r="D919" t="s" s="695">
        <f>D631</f>
        <v>2007</v>
      </c>
      <c r="E919" s="677">
        <v>0</v>
      </c>
      <c r="F919" s="236"/>
      <c r="G919" s="662">
        <f>E919*F919</f>
        <v>0</v>
      </c>
      <c r="H919" s="662">
        <f>IF($S$11="Y",G919*0.15,0)</f>
        <v>0</v>
      </c>
      <c r="I919" s="236"/>
      <c r="J919" s="236"/>
      <c r="K919" s="236"/>
      <c r="L919" s="236"/>
      <c r="M919" s="236"/>
      <c r="N919" s="236"/>
      <c r="O919" s="236"/>
      <c r="P919" s="236"/>
      <c r="Q919" s="236"/>
      <c r="R919" s="236"/>
      <c r="S919" s="236"/>
    </row>
    <row r="920" ht="13.5" customHeight="1">
      <c r="A920" s="236"/>
      <c r="B920" t="s" s="596">
        <v>354</v>
      </c>
      <c r="C920" t="s" s="675">
        <v>2954</v>
      </c>
      <c r="D920" t="s" s="676">
        <f>D632</f>
        <v>1996</v>
      </c>
      <c r="E920" s="677">
        <v>9</v>
      </c>
      <c r="F920" s="236"/>
      <c r="G920" s="662">
        <f>E920*F920</f>
        <v>0</v>
      </c>
      <c r="H920" s="662">
        <f>IF($S$11="Y",G920*0.15,0)</f>
        <v>0</v>
      </c>
      <c r="I920" s="236"/>
      <c r="J920" s="236"/>
      <c r="K920" s="236"/>
      <c r="L920" s="236"/>
      <c r="M920" s="236"/>
      <c r="N920" s="236"/>
      <c r="O920" s="236"/>
      <c r="P920" s="236"/>
      <c r="Q920" s="236"/>
      <c r="R920" s="236"/>
      <c r="S920" s="236"/>
    </row>
    <row r="921" ht="13.5" customHeight="1">
      <c r="A921" s="236"/>
      <c r="B921" t="s" s="596">
        <v>354</v>
      </c>
      <c r="C921" t="s" s="675">
        <v>2954</v>
      </c>
      <c r="D921" t="s" s="91">
        <f>D633</f>
        <v>1998</v>
      </c>
      <c r="E921" s="677">
        <v>0</v>
      </c>
      <c r="F921" s="236"/>
      <c r="G921" s="662">
        <f>E921*F921</f>
        <v>0</v>
      </c>
      <c r="H921" s="662">
        <f>IF($S$11="Y",G921*0.15,0)</f>
        <v>0</v>
      </c>
      <c r="I921" s="236"/>
      <c r="J921" s="236"/>
      <c r="K921" s="236"/>
      <c r="L921" s="236"/>
      <c r="M921" s="236"/>
      <c r="N921" s="236"/>
      <c r="O921" s="236"/>
      <c r="P921" s="236"/>
      <c r="Q921" s="236"/>
      <c r="R921" s="236"/>
      <c r="S921" s="236"/>
    </row>
    <row r="922" ht="13.5" customHeight="1">
      <c r="A922" s="236"/>
      <c r="B922" t="s" s="596">
        <v>354</v>
      </c>
      <c r="C922" t="s" s="675">
        <v>2954</v>
      </c>
      <c r="D922" t="s" s="205">
        <f>D634</f>
        <v>2000</v>
      </c>
      <c r="E922" s="677">
        <v>8</v>
      </c>
      <c r="F922" s="236"/>
      <c r="G922" s="662">
        <f>E922*F922</f>
        <v>0</v>
      </c>
      <c r="H922" s="662">
        <f>IF($S$11="Y",G922*0.15,0)</f>
        <v>0</v>
      </c>
      <c r="I922" s="236"/>
      <c r="J922" s="236"/>
      <c r="K922" s="236"/>
      <c r="L922" s="236"/>
      <c r="M922" s="236"/>
      <c r="N922" s="236"/>
      <c r="O922" s="236"/>
      <c r="P922" s="236"/>
      <c r="Q922" s="236"/>
      <c r="R922" s="236"/>
      <c r="S922" s="236"/>
    </row>
    <row r="923" ht="13.5" customHeight="1">
      <c r="A923" s="236"/>
      <c r="B923" t="s" s="596">
        <v>354</v>
      </c>
      <c r="C923" t="s" s="675">
        <v>2954</v>
      </c>
      <c r="D923" t="s" s="684">
        <f>D635</f>
        <v>2001</v>
      </c>
      <c r="E923" s="677">
        <v>5</v>
      </c>
      <c r="F923" s="236"/>
      <c r="G923" s="662">
        <f>E923*F923</f>
        <v>0</v>
      </c>
      <c r="H923" s="662">
        <f>IF($S$11="Y",G923*0.15,0)</f>
        <v>0</v>
      </c>
      <c r="I923" s="236"/>
      <c r="J923" s="236"/>
      <c r="K923" s="236"/>
      <c r="L923" s="236"/>
      <c r="M923" s="236"/>
      <c r="N923" s="236"/>
      <c r="O923" s="236"/>
      <c r="P923" s="236"/>
      <c r="Q923" s="236"/>
      <c r="R923" s="236"/>
      <c r="S923" s="236"/>
    </row>
    <row r="924" ht="13.5" customHeight="1">
      <c r="A924" s="236"/>
      <c r="B924" t="s" s="596">
        <v>354</v>
      </c>
      <c r="C924" t="s" s="675">
        <v>2954</v>
      </c>
      <c r="D924" t="s" s="686">
        <f>D636</f>
        <v>2003</v>
      </c>
      <c r="E924" s="677">
        <v>7</v>
      </c>
      <c r="F924" s="236"/>
      <c r="G924" s="662">
        <f>E924*F924</f>
        <v>0</v>
      </c>
      <c r="H924" s="662">
        <f>IF($S$11="Y",G924*0.15,0)</f>
        <v>0</v>
      </c>
      <c r="I924" s="236"/>
      <c r="J924" s="236"/>
      <c r="K924" s="236"/>
      <c r="L924" s="236"/>
      <c r="M924" s="236"/>
      <c r="N924" s="236"/>
      <c r="O924" s="236"/>
      <c r="P924" s="236"/>
      <c r="Q924" s="236"/>
      <c r="R924" s="236"/>
      <c r="S924" s="236"/>
    </row>
    <row r="925" ht="13.5" customHeight="1">
      <c r="A925" s="236"/>
      <c r="B925" t="s" s="596">
        <v>354</v>
      </c>
      <c r="C925" t="s" s="675">
        <v>2954</v>
      </c>
      <c r="D925" t="s" s="690">
        <f>D637</f>
        <v>2004</v>
      </c>
      <c r="E925" s="677">
        <v>5</v>
      </c>
      <c r="F925" s="236"/>
      <c r="G925" s="662">
        <f>E925*F925</f>
        <v>0</v>
      </c>
      <c r="H925" s="662">
        <f>IF($S$11="Y",G925*0.15,0)</f>
        <v>0</v>
      </c>
      <c r="I925" s="236"/>
      <c r="J925" s="236"/>
      <c r="K925" s="236"/>
      <c r="L925" s="236"/>
      <c r="M925" s="236"/>
      <c r="N925" s="236"/>
      <c r="O925" s="236"/>
      <c r="P925" s="236"/>
      <c r="Q925" s="236"/>
      <c r="R925" s="236"/>
      <c r="S925" s="236"/>
    </row>
    <row r="926" ht="13.5" customHeight="1">
      <c r="A926" s="236"/>
      <c r="B926" t="s" s="596">
        <v>354</v>
      </c>
      <c r="C926" t="s" s="675">
        <v>2954</v>
      </c>
      <c r="D926" t="s" s="692">
        <f>D638</f>
        <v>2005</v>
      </c>
      <c r="E926" s="677">
        <v>0</v>
      </c>
      <c r="F926" s="236"/>
      <c r="G926" s="662">
        <f>E926*F926</f>
        <v>0</v>
      </c>
      <c r="H926" s="662">
        <f>IF($S$11="Y",G926*0.15,0)</f>
        <v>0</v>
      </c>
      <c r="I926" s="236"/>
      <c r="J926" s="236"/>
      <c r="K926" s="236"/>
      <c r="L926" s="236"/>
      <c r="M926" s="236"/>
      <c r="N926" s="236"/>
      <c r="O926" s="236"/>
      <c r="P926" s="236"/>
      <c r="Q926" s="236"/>
      <c r="R926" s="236"/>
      <c r="S926" s="236"/>
    </row>
    <row r="927" ht="13.5" customHeight="1">
      <c r="A927" s="236"/>
      <c r="B927" t="s" s="596">
        <v>354</v>
      </c>
      <c r="C927" t="s" s="675">
        <v>2954</v>
      </c>
      <c r="D927" t="s" s="180">
        <f>D639</f>
        <v>2006</v>
      </c>
      <c r="E927" s="677">
        <v>12</v>
      </c>
      <c r="F927" s="236"/>
      <c r="G927" s="662">
        <f>E927*F927</f>
        <v>0</v>
      </c>
      <c r="H927" s="662">
        <f>IF($S$11="Y",G927*0.15,0)</f>
        <v>0</v>
      </c>
      <c r="I927" s="236"/>
      <c r="J927" s="236"/>
      <c r="K927" s="236"/>
      <c r="L927" s="236"/>
      <c r="M927" s="236"/>
      <c r="N927" s="236"/>
      <c r="O927" s="236"/>
      <c r="P927" s="236"/>
      <c r="Q927" s="236"/>
      <c r="R927" s="236"/>
      <c r="S927" s="236"/>
    </row>
    <row r="928" ht="13.5" customHeight="1">
      <c r="A928" s="236"/>
      <c r="B928" t="s" s="596">
        <v>354</v>
      </c>
      <c r="C928" t="s" s="675">
        <v>2954</v>
      </c>
      <c r="D928" t="s" s="695">
        <f>D640</f>
        <v>2007</v>
      </c>
      <c r="E928" s="677">
        <v>0</v>
      </c>
      <c r="F928" s="236"/>
      <c r="G928" s="662">
        <f>E928*F928</f>
        <v>0</v>
      </c>
      <c r="H928" s="662">
        <f>IF($S$11="Y",G928*0.15,0)</f>
        <v>0</v>
      </c>
      <c r="I928" s="236"/>
      <c r="J928" s="236"/>
      <c r="K928" s="236"/>
      <c r="L928" s="236"/>
      <c r="M928" s="236"/>
      <c r="N928" s="236"/>
      <c r="O928" s="236"/>
      <c r="P928" s="236"/>
      <c r="Q928" s="236"/>
      <c r="R928" s="236"/>
      <c r="S928" s="236"/>
    </row>
    <row r="929" ht="13.5" customHeight="1">
      <c r="A929" s="236"/>
      <c r="B929" t="s" s="596">
        <v>332</v>
      </c>
      <c r="C929" t="s" s="675">
        <v>2955</v>
      </c>
      <c r="D929" t="s" s="676">
        <f>D641</f>
        <v>1996</v>
      </c>
      <c r="E929" s="677">
        <v>7</v>
      </c>
      <c r="F929" s="236"/>
      <c r="G929" s="662">
        <f>E929*F929</f>
        <v>0</v>
      </c>
      <c r="H929" s="662">
        <f>IF($S$11="Y",G929*0.15,0)</f>
        <v>0</v>
      </c>
      <c r="I929" s="236"/>
      <c r="J929" s="236"/>
      <c r="K929" s="236"/>
      <c r="L929" s="236"/>
      <c r="M929" s="236"/>
      <c r="N929" s="236"/>
      <c r="O929" s="236"/>
      <c r="P929" s="236"/>
      <c r="Q929" s="236"/>
      <c r="R929" s="236"/>
      <c r="S929" s="236"/>
    </row>
    <row r="930" ht="13.5" customHeight="1">
      <c r="A930" s="236"/>
      <c r="B930" t="s" s="596">
        <v>332</v>
      </c>
      <c r="C930" t="s" s="675">
        <v>2955</v>
      </c>
      <c r="D930" t="s" s="91">
        <f>D642</f>
        <v>1998</v>
      </c>
      <c r="E930" s="677">
        <v>4</v>
      </c>
      <c r="F930" s="236"/>
      <c r="G930" s="662">
        <f>E930*F930</f>
        <v>0</v>
      </c>
      <c r="H930" s="662">
        <f>IF($S$11="Y",G930*0.15,0)</f>
        <v>0</v>
      </c>
      <c r="I930" s="236"/>
      <c r="J930" s="236"/>
      <c r="K930" s="236"/>
      <c r="L930" s="236"/>
      <c r="M930" s="236"/>
      <c r="N930" s="236"/>
      <c r="O930" s="236"/>
      <c r="P930" s="236"/>
      <c r="Q930" s="236"/>
      <c r="R930" s="236"/>
      <c r="S930" s="236"/>
    </row>
    <row r="931" ht="13.5" customHeight="1">
      <c r="A931" s="236"/>
      <c r="B931" t="s" s="596">
        <v>332</v>
      </c>
      <c r="C931" t="s" s="675">
        <v>2955</v>
      </c>
      <c r="D931" t="s" s="205">
        <f>D643</f>
        <v>2000</v>
      </c>
      <c r="E931" s="677">
        <v>6</v>
      </c>
      <c r="F931" s="236"/>
      <c r="G931" s="662">
        <f>E931*F931</f>
        <v>0</v>
      </c>
      <c r="H931" s="662">
        <f>IF($S$11="Y",G931*0.15,0)</f>
        <v>0</v>
      </c>
      <c r="I931" s="236"/>
      <c r="J931" s="236"/>
      <c r="K931" s="236"/>
      <c r="L931" s="236"/>
      <c r="M931" s="236"/>
      <c r="N931" s="236"/>
      <c r="O931" s="236"/>
      <c r="P931" s="236"/>
      <c r="Q931" s="236"/>
      <c r="R931" s="236"/>
      <c r="S931" s="236"/>
    </row>
    <row r="932" ht="13.5" customHeight="1">
      <c r="A932" s="236"/>
      <c r="B932" t="s" s="596">
        <v>332</v>
      </c>
      <c r="C932" t="s" s="675">
        <v>2955</v>
      </c>
      <c r="D932" t="s" s="684">
        <f>D644</f>
        <v>2001</v>
      </c>
      <c r="E932" s="677">
        <v>9</v>
      </c>
      <c r="F932" s="236"/>
      <c r="G932" s="662">
        <f>E932*F932</f>
        <v>0</v>
      </c>
      <c r="H932" s="662">
        <f>IF($S$11="Y",G932*0.15,0)</f>
        <v>0</v>
      </c>
      <c r="I932" s="236"/>
      <c r="J932" s="236"/>
      <c r="K932" s="236"/>
      <c r="L932" s="236"/>
      <c r="M932" s="236"/>
      <c r="N932" s="236"/>
      <c r="O932" s="236"/>
      <c r="P932" s="236"/>
      <c r="Q932" s="236"/>
      <c r="R932" s="236"/>
      <c r="S932" s="236"/>
    </row>
    <row r="933" ht="13.5" customHeight="1">
      <c r="A933" s="236"/>
      <c r="B933" t="s" s="596">
        <v>332</v>
      </c>
      <c r="C933" t="s" s="675">
        <v>2955</v>
      </c>
      <c r="D933" t="s" s="686">
        <f>D645</f>
        <v>2003</v>
      </c>
      <c r="E933" s="677">
        <v>8</v>
      </c>
      <c r="F933" s="236"/>
      <c r="G933" s="662">
        <f>E933*F933</f>
        <v>0</v>
      </c>
      <c r="H933" s="662">
        <f>IF($S$11="Y",G933*0.15,0)</f>
        <v>0</v>
      </c>
      <c r="I933" s="236"/>
      <c r="J933" s="236"/>
      <c r="K933" s="236"/>
      <c r="L933" s="236"/>
      <c r="M933" s="236"/>
      <c r="N933" s="236"/>
      <c r="O933" s="236"/>
      <c r="P933" s="236"/>
      <c r="Q933" s="236"/>
      <c r="R933" s="236"/>
      <c r="S933" s="236"/>
    </row>
    <row r="934" ht="13.5" customHeight="1">
      <c r="A934" s="236"/>
      <c r="B934" t="s" s="596">
        <v>332</v>
      </c>
      <c r="C934" t="s" s="675">
        <v>2955</v>
      </c>
      <c r="D934" t="s" s="690">
        <f>D646</f>
        <v>2004</v>
      </c>
      <c r="E934" s="677">
        <v>3</v>
      </c>
      <c r="F934" s="236"/>
      <c r="G934" s="662">
        <f>E934*F934</f>
        <v>0</v>
      </c>
      <c r="H934" s="662">
        <f>IF($S$11="Y",G934*0.15,0)</f>
        <v>0</v>
      </c>
      <c r="I934" s="236"/>
      <c r="J934" s="236"/>
      <c r="K934" s="236"/>
      <c r="L934" s="236"/>
      <c r="M934" s="236"/>
      <c r="N934" s="236"/>
      <c r="O934" s="236"/>
      <c r="P934" s="236"/>
      <c r="Q934" s="236"/>
      <c r="R934" s="236"/>
      <c r="S934" s="236"/>
    </row>
    <row r="935" ht="13.5" customHeight="1">
      <c r="A935" s="236"/>
      <c r="B935" t="s" s="596">
        <v>332</v>
      </c>
      <c r="C935" t="s" s="675">
        <v>2955</v>
      </c>
      <c r="D935" t="s" s="692">
        <f>D647</f>
        <v>2005</v>
      </c>
      <c r="E935" s="677">
        <v>4</v>
      </c>
      <c r="F935" s="236"/>
      <c r="G935" s="662">
        <f>E935*F935</f>
        <v>0</v>
      </c>
      <c r="H935" s="662">
        <f>IF($S$11="Y",G935*0.15,0)</f>
        <v>0</v>
      </c>
      <c r="I935" s="236"/>
      <c r="J935" s="236"/>
      <c r="K935" s="236"/>
      <c r="L935" s="236"/>
      <c r="M935" s="236"/>
      <c r="N935" s="236"/>
      <c r="O935" s="236"/>
      <c r="P935" s="236"/>
      <c r="Q935" s="236"/>
      <c r="R935" s="236"/>
      <c r="S935" s="236"/>
    </row>
    <row r="936" ht="13.5" customHeight="1">
      <c r="A936" s="236"/>
      <c r="B936" t="s" s="596">
        <v>332</v>
      </c>
      <c r="C936" t="s" s="675">
        <v>2955</v>
      </c>
      <c r="D936" t="s" s="180">
        <f>D648</f>
        <v>2006</v>
      </c>
      <c r="E936" s="677">
        <v>8</v>
      </c>
      <c r="F936" s="236"/>
      <c r="G936" s="662">
        <f>E936*F936</f>
        <v>0</v>
      </c>
      <c r="H936" s="662">
        <f>IF($S$11="Y",G936*0.15,0)</f>
        <v>0</v>
      </c>
      <c r="I936" s="236"/>
      <c r="J936" s="236"/>
      <c r="K936" s="236"/>
      <c r="L936" s="236"/>
      <c r="M936" s="236"/>
      <c r="N936" s="236"/>
      <c r="O936" s="236"/>
      <c r="P936" s="236"/>
      <c r="Q936" s="236"/>
      <c r="R936" s="236"/>
      <c r="S936" s="236"/>
    </row>
    <row r="937" ht="13.5" customHeight="1">
      <c r="A937" s="236"/>
      <c r="B937" t="s" s="596">
        <v>332</v>
      </c>
      <c r="C937" t="s" s="675">
        <v>2955</v>
      </c>
      <c r="D937" t="s" s="695">
        <f>D649</f>
        <v>2007</v>
      </c>
      <c r="E937" s="677">
        <v>0</v>
      </c>
      <c r="F937" s="236"/>
      <c r="G937" s="662">
        <f>E937*F937</f>
        <v>0</v>
      </c>
      <c r="H937" s="662">
        <f>IF($S$11="Y",G937*0.15,0)</f>
        <v>0</v>
      </c>
      <c r="I937" s="236"/>
      <c r="J937" s="236"/>
      <c r="K937" s="236"/>
      <c r="L937" s="236"/>
      <c r="M937" s="236"/>
      <c r="N937" s="236"/>
      <c r="O937" s="236"/>
      <c r="P937" s="236"/>
      <c r="Q937" s="236"/>
      <c r="R937" s="236"/>
      <c r="S937" s="236"/>
    </row>
    <row r="938" ht="13.5" customHeight="1">
      <c r="A938" s="236"/>
      <c r="B938" t="s" s="596">
        <v>301</v>
      </c>
      <c r="C938" t="s" s="675">
        <v>2956</v>
      </c>
      <c r="D938" t="s" s="676">
        <f>D641</f>
        <v>1996</v>
      </c>
      <c r="E938" s="677">
        <v>7</v>
      </c>
      <c r="F938" s="236"/>
      <c r="G938" s="662">
        <f>E938*F938</f>
        <v>0</v>
      </c>
      <c r="H938" s="662">
        <f>IF($S$11="Y",G938*0.15,0)</f>
        <v>0</v>
      </c>
      <c r="I938" s="236"/>
      <c r="J938" s="236"/>
      <c r="K938" s="236"/>
      <c r="L938" s="236"/>
      <c r="M938" s="236"/>
      <c r="N938" s="236"/>
      <c r="O938" s="236"/>
      <c r="P938" s="236"/>
      <c r="Q938" s="236"/>
      <c r="R938" s="236"/>
      <c r="S938" s="236"/>
    </row>
    <row r="939" ht="13.5" customHeight="1">
      <c r="A939" s="236"/>
      <c r="B939" t="s" s="596">
        <v>301</v>
      </c>
      <c r="C939" t="s" s="675">
        <v>2956</v>
      </c>
      <c r="D939" t="s" s="91">
        <f>D642</f>
        <v>1998</v>
      </c>
      <c r="E939" s="677">
        <v>3</v>
      </c>
      <c r="F939" s="236"/>
      <c r="G939" s="662">
        <f>E939*F939</f>
        <v>0</v>
      </c>
      <c r="H939" s="662">
        <f>IF($S$11="Y",G939*0.15,0)</f>
        <v>0</v>
      </c>
      <c r="I939" s="236"/>
      <c r="J939" s="236"/>
      <c r="K939" s="236"/>
      <c r="L939" s="236"/>
      <c r="M939" s="236"/>
      <c r="N939" s="236"/>
      <c r="O939" s="236"/>
      <c r="P939" s="236"/>
      <c r="Q939" s="236"/>
      <c r="R939" s="236"/>
      <c r="S939" s="236"/>
    </row>
    <row r="940" ht="13.5" customHeight="1">
      <c r="A940" s="236"/>
      <c r="B940" t="s" s="596">
        <v>301</v>
      </c>
      <c r="C940" t="s" s="675">
        <v>2956</v>
      </c>
      <c r="D940" t="s" s="205">
        <f>D643</f>
        <v>2000</v>
      </c>
      <c r="E940" s="677">
        <v>5</v>
      </c>
      <c r="F940" s="236"/>
      <c r="G940" s="662">
        <f>E940*F940</f>
        <v>0</v>
      </c>
      <c r="H940" s="662">
        <f>IF($S$11="Y",G940*0.15,0)</f>
        <v>0</v>
      </c>
      <c r="I940" s="236"/>
      <c r="J940" s="236"/>
      <c r="K940" s="236"/>
      <c r="L940" s="236"/>
      <c r="M940" s="236"/>
      <c r="N940" s="236"/>
      <c r="O940" s="236"/>
      <c r="P940" s="236"/>
      <c r="Q940" s="236"/>
      <c r="R940" s="236"/>
      <c r="S940" s="236"/>
    </row>
    <row r="941" ht="13.5" customHeight="1">
      <c r="A941" s="236"/>
      <c r="B941" t="s" s="596">
        <v>301</v>
      </c>
      <c r="C941" t="s" s="675">
        <v>2956</v>
      </c>
      <c r="D941" t="s" s="684">
        <f>D644</f>
        <v>2001</v>
      </c>
      <c r="E941" s="677">
        <v>5</v>
      </c>
      <c r="F941" s="236"/>
      <c r="G941" s="662">
        <f>E941*F941</f>
        <v>0</v>
      </c>
      <c r="H941" s="662">
        <f>IF($S$11="Y",G941*0.15,0)</f>
        <v>0</v>
      </c>
      <c r="I941" s="236"/>
      <c r="J941" s="236"/>
      <c r="K941" s="236"/>
      <c r="L941" s="236"/>
      <c r="M941" s="236"/>
      <c r="N941" s="236"/>
      <c r="O941" s="236"/>
      <c r="P941" s="236"/>
      <c r="Q941" s="236"/>
      <c r="R941" s="236"/>
      <c r="S941" s="236"/>
    </row>
    <row r="942" ht="13.5" customHeight="1">
      <c r="A942" s="236"/>
      <c r="B942" t="s" s="596">
        <v>301</v>
      </c>
      <c r="C942" t="s" s="675">
        <v>2956</v>
      </c>
      <c r="D942" t="s" s="686">
        <f>D645</f>
        <v>2003</v>
      </c>
      <c r="E942" s="677">
        <v>5</v>
      </c>
      <c r="F942" s="236"/>
      <c r="G942" s="662">
        <f>E942*F942</f>
        <v>0</v>
      </c>
      <c r="H942" s="662">
        <f>IF($S$11="Y",G942*0.15,0)</f>
        <v>0</v>
      </c>
      <c r="I942" s="236"/>
      <c r="J942" s="236"/>
      <c r="K942" s="236"/>
      <c r="L942" s="236"/>
      <c r="M942" s="236"/>
      <c r="N942" s="236"/>
      <c r="O942" s="236"/>
      <c r="P942" s="236"/>
      <c r="Q942" s="236"/>
      <c r="R942" s="236"/>
      <c r="S942" s="236"/>
    </row>
    <row r="943" ht="13.5" customHeight="1">
      <c r="A943" s="236"/>
      <c r="B943" t="s" s="596">
        <v>301</v>
      </c>
      <c r="C943" t="s" s="675">
        <v>2956</v>
      </c>
      <c r="D943" t="s" s="690">
        <f>D646</f>
        <v>2004</v>
      </c>
      <c r="E943" s="677">
        <v>4</v>
      </c>
      <c r="F943" s="236"/>
      <c r="G943" s="662">
        <f>E943*F943</f>
        <v>0</v>
      </c>
      <c r="H943" s="662">
        <f>IF($S$11="Y",G943*0.15,0)</f>
        <v>0</v>
      </c>
      <c r="I943" s="236"/>
      <c r="J943" s="236"/>
      <c r="K943" s="236"/>
      <c r="L943" s="236"/>
      <c r="M943" s="236"/>
      <c r="N943" s="236"/>
      <c r="O943" s="236"/>
      <c r="P943" s="236"/>
      <c r="Q943" s="236"/>
      <c r="R943" s="236"/>
      <c r="S943" s="236"/>
    </row>
    <row r="944" ht="13.5" customHeight="1">
      <c r="A944" s="236"/>
      <c r="B944" t="s" s="596">
        <v>301</v>
      </c>
      <c r="C944" t="s" s="675">
        <v>2956</v>
      </c>
      <c r="D944" t="s" s="692">
        <f>D647</f>
        <v>2005</v>
      </c>
      <c r="E944" s="677">
        <v>4</v>
      </c>
      <c r="F944" s="236"/>
      <c r="G944" s="662">
        <f>E944*F944</f>
        <v>0</v>
      </c>
      <c r="H944" s="662">
        <f>IF($S$11="Y",G944*0.15,0)</f>
        <v>0</v>
      </c>
      <c r="I944" s="236"/>
      <c r="J944" s="236"/>
      <c r="K944" s="236"/>
      <c r="L944" s="236"/>
      <c r="M944" s="236"/>
      <c r="N944" s="236"/>
      <c r="O944" s="236"/>
      <c r="P944" s="236"/>
      <c r="Q944" s="236"/>
      <c r="R944" s="236"/>
      <c r="S944" s="236"/>
    </row>
    <row r="945" ht="13.5" customHeight="1">
      <c r="A945" s="236"/>
      <c r="B945" t="s" s="596">
        <v>301</v>
      </c>
      <c r="C945" t="s" s="675">
        <v>2956</v>
      </c>
      <c r="D945" t="s" s="180">
        <f>D648</f>
        <v>2006</v>
      </c>
      <c r="E945" s="677">
        <v>4</v>
      </c>
      <c r="F945" s="236"/>
      <c r="G945" s="662">
        <f>E945*F945</f>
        <v>0</v>
      </c>
      <c r="H945" s="662">
        <f>IF($S$11="Y",G945*0.15,0)</f>
        <v>0</v>
      </c>
      <c r="I945" s="236"/>
      <c r="J945" s="236"/>
      <c r="K945" s="236"/>
      <c r="L945" s="236"/>
      <c r="M945" s="236"/>
      <c r="N945" s="236"/>
      <c r="O945" s="236"/>
      <c r="P945" s="236"/>
      <c r="Q945" s="236"/>
      <c r="R945" s="236"/>
      <c r="S945" s="236"/>
    </row>
    <row r="946" ht="13.5" customHeight="1">
      <c r="A946" s="236"/>
      <c r="B946" t="s" s="596">
        <v>301</v>
      </c>
      <c r="C946" t="s" s="675">
        <v>2956</v>
      </c>
      <c r="D946" t="s" s="695">
        <f>D649</f>
        <v>2007</v>
      </c>
      <c r="E946" s="677">
        <v>0</v>
      </c>
      <c r="F946" s="236"/>
      <c r="G946" s="662">
        <f>E946*F946</f>
        <v>0</v>
      </c>
      <c r="H946" s="662">
        <f>IF($S$11="Y",G946*0.15,0)</f>
        <v>0</v>
      </c>
      <c r="I946" s="236"/>
      <c r="J946" s="236"/>
      <c r="K946" s="236"/>
      <c r="L946" s="236"/>
      <c r="M946" s="236"/>
      <c r="N946" s="236"/>
      <c r="O946" s="236"/>
      <c r="P946" s="236"/>
      <c r="Q946" s="236"/>
      <c r="R946" s="236"/>
      <c r="S946" s="236"/>
    </row>
    <row r="947" ht="13.5" customHeight="1">
      <c r="A947" s="236"/>
      <c r="B947" t="s" s="596">
        <v>364</v>
      </c>
      <c r="C947" t="s" s="675">
        <v>2957</v>
      </c>
      <c r="D947" t="s" s="676">
        <f>D650</f>
        <v>1996</v>
      </c>
      <c r="E947" s="677">
        <v>6</v>
      </c>
      <c r="F947" s="236"/>
      <c r="G947" s="662">
        <f>E947*F947</f>
        <v>0</v>
      </c>
      <c r="H947" s="662">
        <f>IF($S$11="Y",G947*0.15,0)</f>
        <v>0</v>
      </c>
      <c r="I947" s="236"/>
      <c r="J947" s="236"/>
      <c r="K947" s="236"/>
      <c r="L947" s="236"/>
      <c r="M947" s="236"/>
      <c r="N947" s="236"/>
      <c r="O947" s="236"/>
      <c r="P947" s="236"/>
      <c r="Q947" s="236"/>
      <c r="R947" s="236"/>
      <c r="S947" s="236"/>
    </row>
    <row r="948" ht="13.5" customHeight="1">
      <c r="A948" s="236"/>
      <c r="B948" t="s" s="596">
        <v>364</v>
      </c>
      <c r="C948" t="s" s="675">
        <v>2957</v>
      </c>
      <c r="D948" t="s" s="91">
        <f>D651</f>
        <v>1998</v>
      </c>
      <c r="E948" s="677">
        <v>0</v>
      </c>
      <c r="F948" s="236"/>
      <c r="G948" s="662">
        <f>E948*F948</f>
        <v>0</v>
      </c>
      <c r="H948" s="662">
        <f>IF($S$11="Y",G948*0.15,0)</f>
        <v>0</v>
      </c>
      <c r="I948" s="236"/>
      <c r="J948" s="236"/>
      <c r="K948" s="236"/>
      <c r="L948" s="236"/>
      <c r="M948" s="236"/>
      <c r="N948" s="236"/>
      <c r="O948" s="236"/>
      <c r="P948" s="236"/>
      <c r="Q948" s="236"/>
      <c r="R948" s="236"/>
      <c r="S948" s="236"/>
    </row>
    <row r="949" ht="13.5" customHeight="1">
      <c r="A949" s="236"/>
      <c r="B949" t="s" s="596">
        <v>364</v>
      </c>
      <c r="C949" t="s" s="675">
        <v>2957</v>
      </c>
      <c r="D949" t="s" s="205">
        <f>D652</f>
        <v>2000</v>
      </c>
      <c r="E949" s="677">
        <v>6</v>
      </c>
      <c r="F949" s="236"/>
      <c r="G949" s="662">
        <f>E949*F949</f>
        <v>0</v>
      </c>
      <c r="H949" s="662">
        <f>IF($S$11="Y",G949*0.15,0)</f>
        <v>0</v>
      </c>
      <c r="I949" s="236"/>
      <c r="J949" s="236"/>
      <c r="K949" s="236"/>
      <c r="L949" s="236"/>
      <c r="M949" s="236"/>
      <c r="N949" s="236"/>
      <c r="O949" s="236"/>
      <c r="P949" s="236"/>
      <c r="Q949" s="236"/>
      <c r="R949" s="236"/>
      <c r="S949" s="236"/>
    </row>
    <row r="950" ht="13.5" customHeight="1">
      <c r="A950" s="236"/>
      <c r="B950" t="s" s="596">
        <v>364</v>
      </c>
      <c r="C950" t="s" s="675">
        <v>2957</v>
      </c>
      <c r="D950" t="s" s="684">
        <f>D653</f>
        <v>2001</v>
      </c>
      <c r="E950" s="677">
        <v>4</v>
      </c>
      <c r="F950" s="236"/>
      <c r="G950" s="662">
        <f>E950*F950</f>
        <v>0</v>
      </c>
      <c r="H950" s="662">
        <f>IF($S$11="Y",G950*0.15,0)</f>
        <v>0</v>
      </c>
      <c r="I950" s="236"/>
      <c r="J950" s="236"/>
      <c r="K950" s="236"/>
      <c r="L950" s="236"/>
      <c r="M950" s="236"/>
      <c r="N950" s="236"/>
      <c r="O950" s="236"/>
      <c r="P950" s="236"/>
      <c r="Q950" s="236"/>
      <c r="R950" s="236"/>
      <c r="S950" s="236"/>
    </row>
    <row r="951" ht="13.5" customHeight="1">
      <c r="A951" s="236"/>
      <c r="B951" t="s" s="596">
        <v>364</v>
      </c>
      <c r="C951" t="s" s="675">
        <v>2957</v>
      </c>
      <c r="D951" t="s" s="686">
        <f>D654</f>
        <v>2003</v>
      </c>
      <c r="E951" s="677">
        <v>3</v>
      </c>
      <c r="F951" s="236"/>
      <c r="G951" s="662">
        <f>E951*F951</f>
        <v>0</v>
      </c>
      <c r="H951" s="662">
        <f>IF($S$11="Y",G951*0.15,0)</f>
        <v>0</v>
      </c>
      <c r="I951" s="236"/>
      <c r="J951" s="236"/>
      <c r="K951" s="236"/>
      <c r="L951" s="236"/>
      <c r="M951" s="236"/>
      <c r="N951" s="236"/>
      <c r="O951" s="236"/>
      <c r="P951" s="236"/>
      <c r="Q951" s="236"/>
      <c r="R951" s="236"/>
      <c r="S951" s="236"/>
    </row>
    <row r="952" ht="13.5" customHeight="1">
      <c r="A952" s="236"/>
      <c r="B952" t="s" s="596">
        <v>364</v>
      </c>
      <c r="C952" t="s" s="675">
        <v>2957</v>
      </c>
      <c r="D952" t="s" s="690">
        <f>D655</f>
        <v>2004</v>
      </c>
      <c r="E952" s="677">
        <v>3</v>
      </c>
      <c r="F952" s="236"/>
      <c r="G952" s="662">
        <f>E952*F952</f>
        <v>0</v>
      </c>
      <c r="H952" s="662">
        <f>IF($S$11="Y",G952*0.15,0)</f>
        <v>0</v>
      </c>
      <c r="I952" s="236"/>
      <c r="J952" s="236"/>
      <c r="K952" s="236"/>
      <c r="L952" s="236"/>
      <c r="M952" s="236"/>
      <c r="N952" s="236"/>
      <c r="O952" s="236"/>
      <c r="P952" s="236"/>
      <c r="Q952" s="236"/>
      <c r="R952" s="236"/>
      <c r="S952" s="236"/>
    </row>
    <row r="953" ht="13.5" customHeight="1">
      <c r="A953" s="236"/>
      <c r="B953" t="s" s="596">
        <v>364</v>
      </c>
      <c r="C953" t="s" s="675">
        <v>2957</v>
      </c>
      <c r="D953" t="s" s="692">
        <f>D656</f>
        <v>2005</v>
      </c>
      <c r="E953" s="677">
        <v>5</v>
      </c>
      <c r="F953" s="236"/>
      <c r="G953" s="662">
        <f>E953*F953</f>
        <v>0</v>
      </c>
      <c r="H953" s="662">
        <f>IF($S$11="Y",G953*0.15,0)</f>
        <v>0</v>
      </c>
      <c r="I953" s="236"/>
      <c r="J953" s="236"/>
      <c r="K953" s="236"/>
      <c r="L953" s="236"/>
      <c r="M953" s="236"/>
      <c r="N953" s="236"/>
      <c r="O953" s="236"/>
      <c r="P953" s="236"/>
      <c r="Q953" s="236"/>
      <c r="R953" s="236"/>
      <c r="S953" s="236"/>
    </row>
    <row r="954" ht="13.5" customHeight="1">
      <c r="A954" s="236"/>
      <c r="B954" t="s" s="596">
        <v>364</v>
      </c>
      <c r="C954" t="s" s="675">
        <v>2957</v>
      </c>
      <c r="D954" t="s" s="180">
        <f>D657</f>
        <v>2006</v>
      </c>
      <c r="E954" s="677">
        <v>10</v>
      </c>
      <c r="F954" s="236"/>
      <c r="G954" s="662">
        <f>E954*F954</f>
        <v>0</v>
      </c>
      <c r="H954" s="662">
        <f>IF($S$11="Y",G954*0.15,0)</f>
        <v>0</v>
      </c>
      <c r="I954" s="236"/>
      <c r="J954" s="236"/>
      <c r="K954" s="236"/>
      <c r="L954" s="236"/>
      <c r="M954" s="236"/>
      <c r="N954" s="236"/>
      <c r="O954" s="236"/>
      <c r="P954" s="236"/>
      <c r="Q954" s="236"/>
      <c r="R954" s="236"/>
      <c r="S954" s="236"/>
    </row>
    <row r="955" ht="13.5" customHeight="1">
      <c r="A955" s="236"/>
      <c r="B955" t="s" s="596">
        <v>364</v>
      </c>
      <c r="C955" t="s" s="675">
        <v>2957</v>
      </c>
      <c r="D955" t="s" s="695">
        <f>D658</f>
        <v>2007</v>
      </c>
      <c r="E955" s="677">
        <v>2</v>
      </c>
      <c r="F955" s="236"/>
      <c r="G955" s="662">
        <f>E955*F955</f>
        <v>0</v>
      </c>
      <c r="H955" s="662">
        <f>IF($S$11="Y",G955*0.15,0)</f>
        <v>0</v>
      </c>
      <c r="I955" s="236"/>
      <c r="J955" s="236"/>
      <c r="K955" s="236"/>
      <c r="L955" s="236"/>
      <c r="M955" s="236"/>
      <c r="N955" s="236"/>
      <c r="O955" s="236"/>
      <c r="P955" s="236"/>
      <c r="Q955" s="236"/>
      <c r="R955" s="236"/>
      <c r="S955" s="236"/>
    </row>
    <row r="956" ht="13.5" customHeight="1">
      <c r="A956" s="236"/>
      <c r="B956" t="s" s="596">
        <v>334</v>
      </c>
      <c r="C956" t="s" s="675">
        <v>2958</v>
      </c>
      <c r="D956" t="s" s="676">
        <f>D641</f>
        <v>1996</v>
      </c>
      <c r="E956" s="677">
        <v>4</v>
      </c>
      <c r="F956" s="236"/>
      <c r="G956" s="662">
        <f>E956*F956</f>
        <v>0</v>
      </c>
      <c r="H956" s="662">
        <f>IF($S$11="Y",G956*0.15,0)</f>
        <v>0</v>
      </c>
      <c r="I956" s="236"/>
      <c r="J956" s="236"/>
      <c r="K956" s="236"/>
      <c r="L956" s="236"/>
      <c r="M956" s="236"/>
      <c r="N956" s="236"/>
      <c r="O956" s="236"/>
      <c r="P956" s="236"/>
      <c r="Q956" s="236"/>
      <c r="R956" s="236"/>
      <c r="S956" s="236"/>
    </row>
    <row r="957" ht="13.5" customHeight="1">
      <c r="A957" s="236"/>
      <c r="B957" t="s" s="596">
        <v>334</v>
      </c>
      <c r="C957" t="s" s="675">
        <v>2958</v>
      </c>
      <c r="D957" t="s" s="91">
        <f>D642</f>
        <v>1998</v>
      </c>
      <c r="E957" s="677">
        <v>0</v>
      </c>
      <c r="F957" s="236"/>
      <c r="G957" s="662">
        <f>E957*F957</f>
        <v>0</v>
      </c>
      <c r="H957" s="662">
        <f>IF($S$11="Y",G957*0.15,0)</f>
        <v>0</v>
      </c>
      <c r="I957" s="236"/>
      <c r="J957" s="236"/>
      <c r="K957" s="236"/>
      <c r="L957" s="236"/>
      <c r="M957" s="236"/>
      <c r="N957" s="236"/>
      <c r="O957" s="236"/>
      <c r="P957" s="236"/>
      <c r="Q957" s="236"/>
      <c r="R957" s="236"/>
      <c r="S957" s="236"/>
    </row>
    <row r="958" ht="13.5" customHeight="1">
      <c r="A958" s="236"/>
      <c r="B958" t="s" s="596">
        <v>334</v>
      </c>
      <c r="C958" t="s" s="675">
        <v>2958</v>
      </c>
      <c r="D958" t="s" s="205">
        <f>D643</f>
        <v>2000</v>
      </c>
      <c r="E958" s="677">
        <v>7</v>
      </c>
      <c r="F958" s="236"/>
      <c r="G958" s="662">
        <f>E958*F958</f>
        <v>0</v>
      </c>
      <c r="H958" s="662">
        <f>IF($S$11="Y",G958*0.15,0)</f>
        <v>0</v>
      </c>
      <c r="I958" s="236"/>
      <c r="J958" s="236"/>
      <c r="K958" s="236"/>
      <c r="L958" s="236"/>
      <c r="M958" s="236"/>
      <c r="N958" s="236"/>
      <c r="O958" s="236"/>
      <c r="P958" s="236"/>
      <c r="Q958" s="236"/>
      <c r="R958" s="236"/>
      <c r="S958" s="236"/>
    </row>
    <row r="959" ht="13.5" customHeight="1">
      <c r="A959" s="236"/>
      <c r="B959" t="s" s="596">
        <v>334</v>
      </c>
      <c r="C959" t="s" s="675">
        <v>2958</v>
      </c>
      <c r="D959" t="s" s="684">
        <f>D644</f>
        <v>2001</v>
      </c>
      <c r="E959" s="677">
        <v>8</v>
      </c>
      <c r="F959" s="236"/>
      <c r="G959" s="662">
        <f>E959*F959</f>
        <v>0</v>
      </c>
      <c r="H959" s="662">
        <f>IF($S$11="Y",G959*0.15,0)</f>
        <v>0</v>
      </c>
      <c r="I959" s="236"/>
      <c r="J959" s="236"/>
      <c r="K959" s="236"/>
      <c r="L959" s="236"/>
      <c r="M959" s="236"/>
      <c r="N959" s="236"/>
      <c r="O959" s="236"/>
      <c r="P959" s="236"/>
      <c r="Q959" s="236"/>
      <c r="R959" s="236"/>
      <c r="S959" s="236"/>
    </row>
    <row r="960" ht="13.5" customHeight="1">
      <c r="A960" s="236"/>
      <c r="B960" t="s" s="596">
        <v>334</v>
      </c>
      <c r="C960" t="s" s="675">
        <v>2958</v>
      </c>
      <c r="D960" t="s" s="686">
        <f>D645</f>
        <v>2003</v>
      </c>
      <c r="E960" s="677">
        <v>10</v>
      </c>
      <c r="F960" s="236"/>
      <c r="G960" s="662">
        <f>E960*F960</f>
        <v>0</v>
      </c>
      <c r="H960" s="662">
        <f>IF($S$11="Y",G960*0.15,0)</f>
        <v>0</v>
      </c>
      <c r="I960" s="236"/>
      <c r="J960" s="236"/>
      <c r="K960" s="236"/>
      <c r="L960" s="236"/>
      <c r="M960" s="236"/>
      <c r="N960" s="236"/>
      <c r="O960" s="236"/>
      <c r="P960" s="236"/>
      <c r="Q960" s="236"/>
      <c r="R960" s="236"/>
      <c r="S960" s="236"/>
    </row>
    <row r="961" ht="13.5" customHeight="1">
      <c r="A961" s="236"/>
      <c r="B961" t="s" s="596">
        <v>334</v>
      </c>
      <c r="C961" t="s" s="675">
        <v>2958</v>
      </c>
      <c r="D961" t="s" s="690">
        <f>D646</f>
        <v>2004</v>
      </c>
      <c r="E961" s="677">
        <v>5</v>
      </c>
      <c r="F961" s="236"/>
      <c r="G961" s="662">
        <f>E961*F961</f>
        <v>0</v>
      </c>
      <c r="H961" s="662">
        <f>IF($S$11="Y",G961*0.15,0)</f>
        <v>0</v>
      </c>
      <c r="I961" s="236"/>
      <c r="J961" s="236"/>
      <c r="K961" s="236"/>
      <c r="L961" s="236"/>
      <c r="M961" s="236"/>
      <c r="N961" s="236"/>
      <c r="O961" s="236"/>
      <c r="P961" s="236"/>
      <c r="Q961" s="236"/>
      <c r="R961" s="236"/>
      <c r="S961" s="236"/>
    </row>
    <row r="962" ht="13.5" customHeight="1">
      <c r="A962" s="236"/>
      <c r="B962" t="s" s="596">
        <v>334</v>
      </c>
      <c r="C962" t="s" s="675">
        <v>2958</v>
      </c>
      <c r="D962" t="s" s="692">
        <f>D647</f>
        <v>2005</v>
      </c>
      <c r="E962" s="677">
        <v>4</v>
      </c>
      <c r="F962" s="236"/>
      <c r="G962" s="662">
        <f>E962*F962</f>
        <v>0</v>
      </c>
      <c r="H962" s="662">
        <f>IF($S$11="Y",G962*0.15,0)</f>
        <v>0</v>
      </c>
      <c r="I962" s="236"/>
      <c r="J962" s="236"/>
      <c r="K962" s="236"/>
      <c r="L962" s="236"/>
      <c r="M962" s="236"/>
      <c r="N962" s="236"/>
      <c r="O962" s="236"/>
      <c r="P962" s="236"/>
      <c r="Q962" s="236"/>
      <c r="R962" s="236"/>
      <c r="S962" s="236"/>
    </row>
    <row r="963" ht="13.5" customHeight="1">
      <c r="A963" s="236"/>
      <c r="B963" t="s" s="596">
        <v>334</v>
      </c>
      <c r="C963" t="s" s="675">
        <v>2958</v>
      </c>
      <c r="D963" t="s" s="180">
        <f>D648</f>
        <v>2006</v>
      </c>
      <c r="E963" s="677">
        <v>11</v>
      </c>
      <c r="F963" s="236"/>
      <c r="G963" s="662">
        <f>E963*F963</f>
        <v>0</v>
      </c>
      <c r="H963" s="662">
        <f>IF($S$11="Y",G963*0.15,0)</f>
        <v>0</v>
      </c>
      <c r="I963" s="236"/>
      <c r="J963" s="236"/>
      <c r="K963" s="236"/>
      <c r="L963" s="236"/>
      <c r="M963" s="236"/>
      <c r="N963" s="236"/>
      <c r="O963" s="236"/>
      <c r="P963" s="236"/>
      <c r="Q963" s="236"/>
      <c r="R963" s="236"/>
      <c r="S963" s="236"/>
    </row>
    <row r="964" ht="13.5" customHeight="1">
      <c r="A964" s="236"/>
      <c r="B964" t="s" s="596">
        <v>334</v>
      </c>
      <c r="C964" t="s" s="675">
        <v>2958</v>
      </c>
      <c r="D964" t="s" s="695">
        <f>D649</f>
        <v>2007</v>
      </c>
      <c r="E964" s="677">
        <v>0</v>
      </c>
      <c r="F964" s="236"/>
      <c r="G964" s="662">
        <f>E964*F964</f>
        <v>0</v>
      </c>
      <c r="H964" s="662">
        <f>IF($S$11="Y",G964*0.15,0)</f>
        <v>0</v>
      </c>
      <c r="I964" s="236"/>
      <c r="J964" s="236"/>
      <c r="K964" s="236"/>
      <c r="L964" s="236"/>
      <c r="M964" s="236"/>
      <c r="N964" s="236"/>
      <c r="O964" s="236"/>
      <c r="P964" s="236"/>
      <c r="Q964" s="236"/>
      <c r="R964" s="236"/>
      <c r="S964" s="236"/>
    </row>
    <row r="965" ht="13.5" customHeight="1">
      <c r="A965" s="236"/>
      <c r="B965" t="s" s="596">
        <v>336</v>
      </c>
      <c r="C965" t="s" s="675">
        <v>2959</v>
      </c>
      <c r="D965" t="s" s="676">
        <f>D650</f>
        <v>1996</v>
      </c>
      <c r="E965" s="677">
        <v>5</v>
      </c>
      <c r="F965" s="236"/>
      <c r="G965" s="662">
        <f>E965*F965</f>
        <v>0</v>
      </c>
      <c r="H965" s="662">
        <f>IF($S$11="Y",G965*0.15,0)</f>
        <v>0</v>
      </c>
      <c r="I965" s="236"/>
      <c r="J965" s="236"/>
      <c r="K965" s="236"/>
      <c r="L965" s="236"/>
      <c r="M965" s="236"/>
      <c r="N965" s="236"/>
      <c r="O965" s="236"/>
      <c r="P965" s="236"/>
      <c r="Q965" s="236"/>
      <c r="R965" s="236"/>
      <c r="S965" s="236"/>
    </row>
    <row r="966" ht="13.5" customHeight="1">
      <c r="A966" s="236"/>
      <c r="B966" t="s" s="596">
        <v>336</v>
      </c>
      <c r="C966" t="s" s="675">
        <v>2959</v>
      </c>
      <c r="D966" t="s" s="91">
        <f>D651</f>
        <v>1998</v>
      </c>
      <c r="E966" s="677">
        <v>4</v>
      </c>
      <c r="F966" s="236"/>
      <c r="G966" s="662">
        <f>E966*F966</f>
        <v>0</v>
      </c>
      <c r="H966" s="662">
        <f>IF($S$11="Y",G966*0.15,0)</f>
        <v>0</v>
      </c>
      <c r="I966" s="236"/>
      <c r="J966" s="236"/>
      <c r="K966" s="236"/>
      <c r="L966" s="236"/>
      <c r="M966" s="236"/>
      <c r="N966" s="236"/>
      <c r="O966" s="236"/>
      <c r="P966" s="236"/>
      <c r="Q966" s="236"/>
      <c r="R966" s="236"/>
      <c r="S966" s="236"/>
    </row>
    <row r="967" ht="13.5" customHeight="1">
      <c r="A967" s="236"/>
      <c r="B967" t="s" s="596">
        <v>336</v>
      </c>
      <c r="C967" t="s" s="675">
        <v>2959</v>
      </c>
      <c r="D967" t="s" s="205">
        <f>D652</f>
        <v>2000</v>
      </c>
      <c r="E967" s="677">
        <v>6</v>
      </c>
      <c r="F967" s="236"/>
      <c r="G967" s="662">
        <f>E967*F967</f>
        <v>0</v>
      </c>
      <c r="H967" s="662">
        <f>IF($S$11="Y",G967*0.15,0)</f>
        <v>0</v>
      </c>
      <c r="I967" s="236"/>
      <c r="J967" s="236"/>
      <c r="K967" s="236"/>
      <c r="L967" s="236"/>
      <c r="M967" s="236"/>
      <c r="N967" s="236"/>
      <c r="O967" s="236"/>
      <c r="P967" s="236"/>
      <c r="Q967" s="236"/>
      <c r="R967" s="236"/>
      <c r="S967" s="236"/>
    </row>
    <row r="968" ht="13.5" customHeight="1">
      <c r="A968" s="236"/>
      <c r="B968" t="s" s="596">
        <v>336</v>
      </c>
      <c r="C968" t="s" s="675">
        <v>2959</v>
      </c>
      <c r="D968" t="s" s="684">
        <f>D653</f>
        <v>2001</v>
      </c>
      <c r="E968" s="677">
        <v>9</v>
      </c>
      <c r="F968" s="236"/>
      <c r="G968" s="662">
        <f>E968*F968</f>
        <v>0</v>
      </c>
      <c r="H968" s="662">
        <f>IF($S$11="Y",G968*0.15,0)</f>
        <v>0</v>
      </c>
      <c r="I968" s="236"/>
      <c r="J968" s="236"/>
      <c r="K968" s="236"/>
      <c r="L968" s="236"/>
      <c r="M968" s="236"/>
      <c r="N968" s="236"/>
      <c r="O968" s="236"/>
      <c r="P968" s="236"/>
      <c r="Q968" s="236"/>
      <c r="R968" s="236"/>
      <c r="S968" s="236"/>
    </row>
    <row r="969" ht="13.5" customHeight="1">
      <c r="A969" s="236"/>
      <c r="B969" t="s" s="596">
        <v>336</v>
      </c>
      <c r="C969" t="s" s="675">
        <v>2959</v>
      </c>
      <c r="D969" t="s" s="686">
        <f>D654</f>
        <v>2003</v>
      </c>
      <c r="E969" s="677">
        <v>8</v>
      </c>
      <c r="F969" s="236"/>
      <c r="G969" s="662">
        <f>E969*F969</f>
        <v>0</v>
      </c>
      <c r="H969" s="662">
        <f>IF($S$11="Y",G969*0.15,0)</f>
        <v>0</v>
      </c>
      <c r="I969" s="236"/>
      <c r="J969" s="236"/>
      <c r="K969" s="236"/>
      <c r="L969" s="236"/>
      <c r="M969" s="236"/>
      <c r="N969" s="236"/>
      <c r="O969" s="236"/>
      <c r="P969" s="236"/>
      <c r="Q969" s="236"/>
      <c r="R969" s="236"/>
      <c r="S969" s="236"/>
    </row>
    <row r="970" ht="13.5" customHeight="1">
      <c r="A970" s="236"/>
      <c r="B970" t="s" s="596">
        <v>336</v>
      </c>
      <c r="C970" t="s" s="675">
        <v>2959</v>
      </c>
      <c r="D970" t="s" s="690">
        <f>D655</f>
        <v>2004</v>
      </c>
      <c r="E970" s="677">
        <v>3</v>
      </c>
      <c r="F970" s="236"/>
      <c r="G970" s="662">
        <f>E970*F970</f>
        <v>0</v>
      </c>
      <c r="H970" s="662">
        <f>IF($S$11="Y",G970*0.15,0)</f>
        <v>0</v>
      </c>
      <c r="I970" s="236"/>
      <c r="J970" s="236"/>
      <c r="K970" s="236"/>
      <c r="L970" s="236"/>
      <c r="M970" s="236"/>
      <c r="N970" s="236"/>
      <c r="O970" s="236"/>
      <c r="P970" s="236"/>
      <c r="Q970" s="236"/>
      <c r="R970" s="236"/>
      <c r="S970" s="236"/>
    </row>
    <row r="971" ht="13.5" customHeight="1">
      <c r="A971" s="236"/>
      <c r="B971" t="s" s="596">
        <v>336</v>
      </c>
      <c r="C971" t="s" s="675">
        <v>2959</v>
      </c>
      <c r="D971" t="s" s="692">
        <f>D656</f>
        <v>2005</v>
      </c>
      <c r="E971" s="677">
        <v>4</v>
      </c>
      <c r="F971" s="236"/>
      <c r="G971" s="662">
        <f>E971*F971</f>
        <v>0</v>
      </c>
      <c r="H971" s="662">
        <f>IF($S$11="Y",G971*0.15,0)</f>
        <v>0</v>
      </c>
      <c r="I971" s="236"/>
      <c r="J971" s="236"/>
      <c r="K971" s="236"/>
      <c r="L971" s="236"/>
      <c r="M971" s="236"/>
      <c r="N971" s="236"/>
      <c r="O971" s="236"/>
      <c r="P971" s="236"/>
      <c r="Q971" s="236"/>
      <c r="R971" s="236"/>
      <c r="S971" s="236"/>
    </row>
    <row r="972" ht="13.5" customHeight="1">
      <c r="A972" s="236"/>
      <c r="B972" t="s" s="596">
        <v>336</v>
      </c>
      <c r="C972" t="s" s="675">
        <v>2959</v>
      </c>
      <c r="D972" t="s" s="180">
        <f>D657</f>
        <v>2006</v>
      </c>
      <c r="E972" s="677">
        <v>9</v>
      </c>
      <c r="F972" s="236"/>
      <c r="G972" s="662">
        <f>E972*F972</f>
        <v>0</v>
      </c>
      <c r="H972" s="662">
        <f>IF($S$11="Y",G972*0.15,0)</f>
        <v>0</v>
      </c>
      <c r="I972" s="236"/>
      <c r="J972" s="236"/>
      <c r="K972" s="236"/>
      <c r="L972" s="236"/>
      <c r="M972" s="236"/>
      <c r="N972" s="236"/>
      <c r="O972" s="236"/>
      <c r="P972" s="236"/>
      <c r="Q972" s="236"/>
      <c r="R972" s="236"/>
      <c r="S972" s="236"/>
    </row>
    <row r="973" ht="13.5" customHeight="1">
      <c r="A973" s="236"/>
      <c r="B973" t="s" s="596">
        <v>336</v>
      </c>
      <c r="C973" t="s" s="675">
        <v>2959</v>
      </c>
      <c r="D973" t="s" s="695">
        <f>D658</f>
        <v>2007</v>
      </c>
      <c r="E973" s="677">
        <v>0</v>
      </c>
      <c r="F973" s="236"/>
      <c r="G973" s="662">
        <f>E973*F973</f>
        <v>0</v>
      </c>
      <c r="H973" s="662">
        <f>IF($S$11="Y",G973*0.15,0)</f>
        <v>0</v>
      </c>
      <c r="I973" s="236"/>
      <c r="J973" s="236"/>
      <c r="K973" s="236"/>
      <c r="L973" s="236"/>
      <c r="M973" s="236"/>
      <c r="N973" s="236"/>
      <c r="O973" s="236"/>
      <c r="P973" s="236"/>
      <c r="Q973" s="236"/>
      <c r="R973" s="236"/>
      <c r="S973" s="236"/>
    </row>
    <row r="974" ht="13.5" customHeight="1">
      <c r="A974" s="236"/>
      <c r="B974" t="s" s="596">
        <v>303</v>
      </c>
      <c r="C974" t="s" s="675">
        <v>2960</v>
      </c>
      <c r="D974" t="s" s="676">
        <f>D659</f>
        <v>1996</v>
      </c>
      <c r="E974" s="677">
        <v>6</v>
      </c>
      <c r="F974" s="236"/>
      <c r="G974" s="662">
        <f>E974*F974</f>
        <v>0</v>
      </c>
      <c r="H974" s="662">
        <f>IF($S$11="Y",G974*0.15,0)</f>
        <v>0</v>
      </c>
      <c r="I974" s="236"/>
      <c r="J974" s="236"/>
      <c r="K974" s="236"/>
      <c r="L974" s="236"/>
      <c r="M974" s="236"/>
      <c r="N974" s="236"/>
      <c r="O974" s="236"/>
      <c r="P974" s="236"/>
      <c r="Q974" s="236"/>
      <c r="R974" s="236"/>
      <c r="S974" s="236"/>
    </row>
    <row r="975" ht="13.5" customHeight="1">
      <c r="A975" s="236"/>
      <c r="B975" t="s" s="596">
        <v>303</v>
      </c>
      <c r="C975" t="s" s="675">
        <v>2960</v>
      </c>
      <c r="D975" t="s" s="91">
        <f>D660</f>
        <v>1998</v>
      </c>
      <c r="E975" s="677">
        <v>4</v>
      </c>
      <c r="F975" s="236"/>
      <c r="G975" s="662">
        <f>E975*F975</f>
        <v>0</v>
      </c>
      <c r="H975" s="662">
        <f>IF($S$11="Y",G975*0.15,0)</f>
        <v>0</v>
      </c>
      <c r="I975" s="236"/>
      <c r="J975" s="236"/>
      <c r="K975" s="236"/>
      <c r="L975" s="236"/>
      <c r="M975" s="236"/>
      <c r="N975" s="236"/>
      <c r="O975" s="236"/>
      <c r="P975" s="236"/>
      <c r="Q975" s="236"/>
      <c r="R975" s="236"/>
      <c r="S975" s="236"/>
    </row>
    <row r="976" ht="13.5" customHeight="1">
      <c r="A976" s="236"/>
      <c r="B976" t="s" s="596">
        <v>303</v>
      </c>
      <c r="C976" t="s" s="675">
        <v>2960</v>
      </c>
      <c r="D976" t="s" s="205">
        <f>D661</f>
        <v>2000</v>
      </c>
      <c r="E976" s="677">
        <v>5</v>
      </c>
      <c r="F976" s="236"/>
      <c r="G976" s="662">
        <f>E976*F976</f>
        <v>0</v>
      </c>
      <c r="H976" s="662">
        <f>IF($S$11="Y",G976*0.15,0)</f>
        <v>0</v>
      </c>
      <c r="I976" s="236"/>
      <c r="J976" s="236"/>
      <c r="K976" s="236"/>
      <c r="L976" s="236"/>
      <c r="M976" s="236"/>
      <c r="N976" s="236"/>
      <c r="O976" s="236"/>
      <c r="P976" s="236"/>
      <c r="Q976" s="236"/>
      <c r="R976" s="236"/>
      <c r="S976" s="236"/>
    </row>
    <row r="977" ht="13.5" customHeight="1">
      <c r="A977" s="236"/>
      <c r="B977" t="s" s="596">
        <v>303</v>
      </c>
      <c r="C977" t="s" s="675">
        <v>2960</v>
      </c>
      <c r="D977" t="s" s="684">
        <f>D662</f>
        <v>2001</v>
      </c>
      <c r="E977" s="677">
        <v>1</v>
      </c>
      <c r="F977" s="236"/>
      <c r="G977" s="662">
        <f>E977*F977</f>
        <v>0</v>
      </c>
      <c r="H977" s="662">
        <f>IF($S$11="Y",G977*0.15,0)</f>
        <v>0</v>
      </c>
      <c r="I977" s="236"/>
      <c r="J977" s="236"/>
      <c r="K977" s="236"/>
      <c r="L977" s="236"/>
      <c r="M977" s="236"/>
      <c r="N977" s="236"/>
      <c r="O977" s="236"/>
      <c r="P977" s="236"/>
      <c r="Q977" s="236"/>
      <c r="R977" s="236"/>
      <c r="S977" s="236"/>
    </row>
    <row r="978" ht="13.5" customHeight="1">
      <c r="A978" s="236"/>
      <c r="B978" t="s" s="596">
        <v>303</v>
      </c>
      <c r="C978" t="s" s="675">
        <v>2960</v>
      </c>
      <c r="D978" t="s" s="686">
        <f>D663</f>
        <v>2003</v>
      </c>
      <c r="E978" s="677">
        <v>4</v>
      </c>
      <c r="F978" s="236"/>
      <c r="G978" s="662">
        <f>E978*F978</f>
        <v>0</v>
      </c>
      <c r="H978" s="662">
        <f>IF($S$11="Y",G978*0.15,0)</f>
        <v>0</v>
      </c>
      <c r="I978" s="236"/>
      <c r="J978" s="236"/>
      <c r="K978" s="236"/>
      <c r="L978" s="236"/>
      <c r="M978" s="236"/>
      <c r="N978" s="236"/>
      <c r="O978" s="236"/>
      <c r="P978" s="236"/>
      <c r="Q978" s="236"/>
      <c r="R978" s="236"/>
      <c r="S978" s="236"/>
    </row>
    <row r="979" ht="13.5" customHeight="1">
      <c r="A979" s="236"/>
      <c r="B979" t="s" s="596">
        <v>303</v>
      </c>
      <c r="C979" t="s" s="675">
        <v>2960</v>
      </c>
      <c r="D979" t="s" s="690">
        <f>D664</f>
        <v>2004</v>
      </c>
      <c r="E979" s="677">
        <v>5</v>
      </c>
      <c r="F979" s="236"/>
      <c r="G979" s="662">
        <f>E979*F979</f>
        <v>0</v>
      </c>
      <c r="H979" s="662">
        <f>IF($S$11="Y",G979*0.15,0)</f>
        <v>0</v>
      </c>
      <c r="I979" s="236"/>
      <c r="J979" s="236"/>
      <c r="K979" s="236"/>
      <c r="L979" s="236"/>
      <c r="M979" s="236"/>
      <c r="N979" s="236"/>
      <c r="O979" s="236"/>
      <c r="P979" s="236"/>
      <c r="Q979" s="236"/>
      <c r="R979" s="236"/>
      <c r="S979" s="236"/>
    </row>
    <row r="980" ht="13.5" customHeight="1">
      <c r="A980" s="236"/>
      <c r="B980" t="s" s="596">
        <v>303</v>
      </c>
      <c r="C980" t="s" s="675">
        <v>2960</v>
      </c>
      <c r="D980" t="s" s="692">
        <f>D665</f>
        <v>2005</v>
      </c>
      <c r="E980" s="677">
        <v>5</v>
      </c>
      <c r="F980" s="236"/>
      <c r="G980" s="662">
        <f>E980*F980</f>
        <v>0</v>
      </c>
      <c r="H980" s="662">
        <f>IF($S$11="Y",G980*0.15,0)</f>
        <v>0</v>
      </c>
      <c r="I980" s="236"/>
      <c r="J980" s="236"/>
      <c r="K980" s="236"/>
      <c r="L980" s="236"/>
      <c r="M980" s="236"/>
      <c r="N980" s="236"/>
      <c r="O980" s="236"/>
      <c r="P980" s="236"/>
      <c r="Q980" s="236"/>
      <c r="R980" s="236"/>
      <c r="S980" s="236"/>
    </row>
    <row r="981" ht="13.5" customHeight="1">
      <c r="A981" s="236"/>
      <c r="B981" t="s" s="596">
        <v>303</v>
      </c>
      <c r="C981" t="s" s="675">
        <v>2960</v>
      </c>
      <c r="D981" t="s" s="180">
        <f>D666</f>
        <v>2006</v>
      </c>
      <c r="E981" s="677">
        <v>6</v>
      </c>
      <c r="F981" s="236"/>
      <c r="G981" s="662">
        <f>E981*F981</f>
        <v>0</v>
      </c>
      <c r="H981" s="662">
        <f>IF($S$11="Y",G981*0.15,0)</f>
        <v>0</v>
      </c>
      <c r="I981" s="236"/>
      <c r="J981" s="236"/>
      <c r="K981" s="236"/>
      <c r="L981" s="236"/>
      <c r="M981" s="236"/>
      <c r="N981" s="236"/>
      <c r="O981" s="236"/>
      <c r="P981" s="236"/>
      <c r="Q981" s="236"/>
      <c r="R981" s="236"/>
      <c r="S981" s="236"/>
    </row>
    <row r="982" ht="13.5" customHeight="1">
      <c r="A982" s="236"/>
      <c r="B982" t="s" s="596">
        <v>303</v>
      </c>
      <c r="C982" t="s" s="675">
        <v>2960</v>
      </c>
      <c r="D982" t="s" s="695">
        <f>D667</f>
        <v>2007</v>
      </c>
      <c r="E982" s="677">
        <v>3</v>
      </c>
      <c r="F982" s="236"/>
      <c r="G982" s="662">
        <f>E982*F982</f>
        <v>0</v>
      </c>
      <c r="H982" s="662">
        <f>IF($S$11="Y",G982*0.15,0)</f>
        <v>0</v>
      </c>
      <c r="I982" s="236"/>
      <c r="J982" s="236"/>
      <c r="K982" s="236"/>
      <c r="L982" s="236"/>
      <c r="M982" s="236"/>
      <c r="N982" s="236"/>
      <c r="O982" s="236"/>
      <c r="P982" s="236"/>
      <c r="Q982" s="236"/>
      <c r="R982" s="236"/>
      <c r="S982" s="236"/>
    </row>
    <row r="983" ht="13.5" customHeight="1">
      <c r="A983" s="236"/>
      <c r="B983" t="s" s="596">
        <v>458</v>
      </c>
      <c r="C983" t="s" s="675">
        <v>2961</v>
      </c>
      <c r="D983" t="s" s="676">
        <f>D650</f>
        <v>1996</v>
      </c>
      <c r="E983" s="677">
        <v>6</v>
      </c>
      <c r="F983" s="236"/>
      <c r="G983" s="662">
        <f>E983*F983</f>
        <v>0</v>
      </c>
      <c r="H983" s="662">
        <f>IF($S$11="Y",G983*0.15,0)</f>
        <v>0</v>
      </c>
      <c r="I983" s="236"/>
      <c r="J983" s="236"/>
      <c r="K983" s="236"/>
      <c r="L983" s="236"/>
      <c r="M983" s="236"/>
      <c r="N983" s="236"/>
      <c r="O983" s="236"/>
      <c r="P983" s="236"/>
      <c r="Q983" s="236"/>
      <c r="R983" s="236"/>
      <c r="S983" s="236"/>
    </row>
    <row r="984" ht="13.5" customHeight="1">
      <c r="A984" s="236"/>
      <c r="B984" t="s" s="596">
        <v>458</v>
      </c>
      <c r="C984" t="s" s="675">
        <v>2961</v>
      </c>
      <c r="D984" t="s" s="91">
        <f>D651</f>
        <v>1998</v>
      </c>
      <c r="E984" s="677">
        <v>5</v>
      </c>
      <c r="F984" s="236"/>
      <c r="G984" s="662">
        <f>E984*F984</f>
        <v>0</v>
      </c>
      <c r="H984" s="662">
        <f>IF($S$11="Y",G984*0.15,0)</f>
        <v>0</v>
      </c>
      <c r="I984" s="236"/>
      <c r="J984" s="236"/>
      <c r="K984" s="236"/>
      <c r="L984" s="236"/>
      <c r="M984" s="236"/>
      <c r="N984" s="236"/>
      <c r="O984" s="236"/>
      <c r="P984" s="236"/>
      <c r="Q984" s="236"/>
      <c r="R984" s="236"/>
      <c r="S984" s="236"/>
    </row>
    <row r="985" ht="13.5" customHeight="1">
      <c r="A985" s="236"/>
      <c r="B985" t="s" s="596">
        <v>458</v>
      </c>
      <c r="C985" t="s" s="675">
        <v>2961</v>
      </c>
      <c r="D985" t="s" s="205">
        <f>D652</f>
        <v>2000</v>
      </c>
      <c r="E985" s="677">
        <v>7</v>
      </c>
      <c r="F985" s="236"/>
      <c r="G985" s="662">
        <f>E985*F985</f>
        <v>0</v>
      </c>
      <c r="H985" s="662">
        <f>IF($S$11="Y",G985*0.15,0)</f>
        <v>0</v>
      </c>
      <c r="I985" s="236"/>
      <c r="J985" s="236"/>
      <c r="K985" s="236"/>
      <c r="L985" s="236"/>
      <c r="M985" s="236"/>
      <c r="N985" s="236"/>
      <c r="O985" s="236"/>
      <c r="P985" s="236"/>
      <c r="Q985" s="236"/>
      <c r="R985" s="236"/>
      <c r="S985" s="236"/>
    </row>
    <row r="986" ht="13.5" customHeight="1">
      <c r="A986" s="236"/>
      <c r="B986" t="s" s="596">
        <v>458</v>
      </c>
      <c r="C986" t="s" s="675">
        <v>2961</v>
      </c>
      <c r="D986" t="s" s="684">
        <f>D653</f>
        <v>2001</v>
      </c>
      <c r="E986" s="677">
        <v>6</v>
      </c>
      <c r="F986" s="236"/>
      <c r="G986" s="662">
        <f>E986*F986</f>
        <v>0</v>
      </c>
      <c r="H986" s="662">
        <f>IF($S$11="Y",G986*0.15,0)</f>
        <v>0</v>
      </c>
      <c r="I986" s="236"/>
      <c r="J986" s="236"/>
      <c r="K986" s="236"/>
      <c r="L986" s="236"/>
      <c r="M986" s="236"/>
      <c r="N986" s="236"/>
      <c r="O986" s="236"/>
      <c r="P986" s="236"/>
      <c r="Q986" s="236"/>
      <c r="R986" s="236"/>
      <c r="S986" s="236"/>
    </row>
    <row r="987" ht="13.5" customHeight="1">
      <c r="A987" s="236"/>
      <c r="B987" t="s" s="596">
        <v>458</v>
      </c>
      <c r="C987" t="s" s="675">
        <v>2961</v>
      </c>
      <c r="D987" t="s" s="686">
        <f>D654</f>
        <v>2003</v>
      </c>
      <c r="E987" s="677">
        <v>6</v>
      </c>
      <c r="F987" s="236"/>
      <c r="G987" s="662">
        <f>E987*F987</f>
        <v>0</v>
      </c>
      <c r="H987" s="662">
        <f>IF($S$11="Y",G987*0.15,0)</f>
        <v>0</v>
      </c>
      <c r="I987" s="236"/>
      <c r="J987" s="236"/>
      <c r="K987" s="236"/>
      <c r="L987" s="236"/>
      <c r="M987" s="236"/>
      <c r="N987" s="236"/>
      <c r="O987" s="236"/>
      <c r="P987" s="236"/>
      <c r="Q987" s="236"/>
      <c r="R987" s="236"/>
      <c r="S987" s="236"/>
    </row>
    <row r="988" ht="13.5" customHeight="1">
      <c r="A988" s="236"/>
      <c r="B988" t="s" s="596">
        <v>458</v>
      </c>
      <c r="C988" t="s" s="675">
        <v>2961</v>
      </c>
      <c r="D988" t="s" s="690">
        <f>D655</f>
        <v>2004</v>
      </c>
      <c r="E988" s="677">
        <v>5</v>
      </c>
      <c r="F988" s="236"/>
      <c r="G988" s="662">
        <f>E988*F988</f>
        <v>0</v>
      </c>
      <c r="H988" s="662">
        <f>IF($S$11="Y",G988*0.15,0)</f>
        <v>0</v>
      </c>
      <c r="I988" s="236"/>
      <c r="J988" s="236"/>
      <c r="K988" s="236"/>
      <c r="L988" s="236"/>
      <c r="M988" s="236"/>
      <c r="N988" s="236"/>
      <c r="O988" s="236"/>
      <c r="P988" s="236"/>
      <c r="Q988" s="236"/>
      <c r="R988" s="236"/>
      <c r="S988" s="236"/>
    </row>
    <row r="989" ht="13.5" customHeight="1">
      <c r="A989" s="236"/>
      <c r="B989" t="s" s="596">
        <v>458</v>
      </c>
      <c r="C989" t="s" s="675">
        <v>2961</v>
      </c>
      <c r="D989" t="s" s="692">
        <f>D656</f>
        <v>2005</v>
      </c>
      <c r="E989" s="677">
        <v>4</v>
      </c>
      <c r="F989" s="236"/>
      <c r="G989" s="662">
        <f>E989*F989</f>
        <v>0</v>
      </c>
      <c r="H989" s="662">
        <f>IF($S$11="Y",G989*0.15,0)</f>
        <v>0</v>
      </c>
      <c r="I989" s="236"/>
      <c r="J989" s="236"/>
      <c r="K989" s="236"/>
      <c r="L989" s="236"/>
      <c r="M989" s="236"/>
      <c r="N989" s="236"/>
      <c r="O989" s="236"/>
      <c r="P989" s="236"/>
      <c r="Q989" s="236"/>
      <c r="R989" s="236"/>
      <c r="S989" s="236"/>
    </row>
    <row r="990" ht="13.5" customHeight="1">
      <c r="A990" s="236"/>
      <c r="B990" t="s" s="596">
        <v>458</v>
      </c>
      <c r="C990" t="s" s="675">
        <v>2961</v>
      </c>
      <c r="D990" t="s" s="180">
        <f>D657</f>
        <v>2006</v>
      </c>
      <c r="E990" s="677">
        <v>11</v>
      </c>
      <c r="F990" s="236"/>
      <c r="G990" s="662">
        <f>E990*F990</f>
        <v>0</v>
      </c>
      <c r="H990" s="662">
        <f>IF($S$11="Y",G990*0.15,0)</f>
        <v>0</v>
      </c>
      <c r="I990" s="236"/>
      <c r="J990" s="236"/>
      <c r="K990" s="236"/>
      <c r="L990" s="236"/>
      <c r="M990" s="236"/>
      <c r="N990" s="236"/>
      <c r="O990" s="236"/>
      <c r="P990" s="236"/>
      <c r="Q990" s="236"/>
      <c r="R990" s="236"/>
      <c r="S990" s="236"/>
    </row>
    <row r="991" ht="13.5" customHeight="1">
      <c r="A991" s="236"/>
      <c r="B991" t="s" s="596">
        <v>458</v>
      </c>
      <c r="C991" t="s" s="675">
        <v>2961</v>
      </c>
      <c r="D991" t="s" s="695">
        <f>D658</f>
        <v>2007</v>
      </c>
      <c r="E991" s="677">
        <v>3</v>
      </c>
      <c r="F991" s="236"/>
      <c r="G991" s="662">
        <f>E991*F991</f>
        <v>0</v>
      </c>
      <c r="H991" s="662">
        <f>IF($S$11="Y",G991*0.15,0)</f>
        <v>0</v>
      </c>
      <c r="I991" s="236"/>
      <c r="J991" s="236"/>
      <c r="K991" s="236"/>
      <c r="L991" s="236"/>
      <c r="M991" s="236"/>
      <c r="N991" s="236"/>
      <c r="O991" s="236"/>
      <c r="P991" s="236"/>
      <c r="Q991" s="236"/>
      <c r="R991" s="236"/>
      <c r="S991" s="236"/>
    </row>
    <row r="992" ht="13.5" customHeight="1">
      <c r="A992" t="s" s="596">
        <v>484</v>
      </c>
      <c r="B992" t="s" s="596">
        <v>486</v>
      </c>
      <c r="C992" t="s" s="675">
        <v>2962</v>
      </c>
      <c r="D992" t="s" s="676">
        <f>D659</f>
        <v>1996</v>
      </c>
      <c r="E992" s="677">
        <v>4</v>
      </c>
      <c r="F992" s="236"/>
      <c r="G992" s="662">
        <f>E992*F992</f>
        <v>0</v>
      </c>
      <c r="H992" s="662">
        <f>IF($S$11="Y",G992*0.15,0)</f>
        <v>0</v>
      </c>
      <c r="I992" s="236"/>
      <c r="J992" s="236"/>
      <c r="K992" s="236"/>
      <c r="L992" s="236"/>
      <c r="M992" s="236"/>
      <c r="N992" s="236"/>
      <c r="O992" s="236"/>
      <c r="P992" s="236"/>
      <c r="Q992" s="236"/>
      <c r="R992" s="236"/>
      <c r="S992" s="236"/>
    </row>
    <row r="993" ht="13.5" customHeight="1">
      <c r="A993" t="s" s="596">
        <v>484</v>
      </c>
      <c r="B993" t="s" s="596">
        <v>486</v>
      </c>
      <c r="C993" t="s" s="675">
        <v>2962</v>
      </c>
      <c r="D993" t="s" s="91">
        <f>D660</f>
        <v>1998</v>
      </c>
      <c r="E993" s="677">
        <v>0</v>
      </c>
      <c r="F993" s="236"/>
      <c r="G993" s="662">
        <f>E993*F993</f>
        <v>0</v>
      </c>
      <c r="H993" s="662">
        <f>IF($S$11="Y",G993*0.15,0)</f>
        <v>0</v>
      </c>
      <c r="I993" s="236"/>
      <c r="J993" s="236"/>
      <c r="K993" s="236"/>
      <c r="L993" s="236"/>
      <c r="M993" s="236"/>
      <c r="N993" s="236"/>
      <c r="O993" s="236"/>
      <c r="P993" s="236"/>
      <c r="Q993" s="236"/>
      <c r="R993" s="236"/>
      <c r="S993" s="236"/>
    </row>
    <row r="994" ht="13.5" customHeight="1">
      <c r="A994" t="s" s="596">
        <v>484</v>
      </c>
      <c r="B994" t="s" s="596">
        <v>486</v>
      </c>
      <c r="C994" t="s" s="675">
        <v>2962</v>
      </c>
      <c r="D994" t="s" s="205">
        <f>D661</f>
        <v>2000</v>
      </c>
      <c r="E994" s="677">
        <v>6</v>
      </c>
      <c r="F994" s="236"/>
      <c r="G994" s="662">
        <f>E994*F994</f>
        <v>0</v>
      </c>
      <c r="H994" s="662">
        <f>IF($S$11="Y",G994*0.15,0)</f>
        <v>0</v>
      </c>
      <c r="I994" s="236"/>
      <c r="J994" s="236"/>
      <c r="K994" s="236"/>
      <c r="L994" s="236"/>
      <c r="M994" s="236"/>
      <c r="N994" s="236"/>
      <c r="O994" s="236"/>
      <c r="P994" s="236"/>
      <c r="Q994" s="236"/>
      <c r="R994" s="236"/>
      <c r="S994" s="236"/>
    </row>
    <row r="995" ht="13.5" customHeight="1">
      <c r="A995" t="s" s="596">
        <v>484</v>
      </c>
      <c r="B995" t="s" s="596">
        <v>486</v>
      </c>
      <c r="C995" t="s" s="675">
        <v>2962</v>
      </c>
      <c r="D995" t="s" s="684">
        <f>D662</f>
        <v>2001</v>
      </c>
      <c r="E995" s="677">
        <v>3</v>
      </c>
      <c r="F995" s="236"/>
      <c r="G995" s="662">
        <f>E995*F995</f>
        <v>0</v>
      </c>
      <c r="H995" s="662">
        <f>IF($S$11="Y",G995*0.15,0)</f>
        <v>0</v>
      </c>
      <c r="I995" s="236"/>
      <c r="J995" s="236"/>
      <c r="K995" s="236"/>
      <c r="L995" s="236"/>
      <c r="M995" s="236"/>
      <c r="N995" s="236"/>
      <c r="O995" s="236"/>
      <c r="P995" s="236"/>
      <c r="Q995" s="236"/>
      <c r="R995" s="236"/>
      <c r="S995" s="236"/>
    </row>
    <row r="996" ht="13.5" customHeight="1">
      <c r="A996" t="s" s="596">
        <v>484</v>
      </c>
      <c r="B996" t="s" s="596">
        <v>486</v>
      </c>
      <c r="C996" t="s" s="675">
        <v>2962</v>
      </c>
      <c r="D996" t="s" s="686">
        <f>D663</f>
        <v>2003</v>
      </c>
      <c r="E996" s="677">
        <v>1</v>
      </c>
      <c r="F996" s="236"/>
      <c r="G996" s="662">
        <f>E996*F996</f>
        <v>0</v>
      </c>
      <c r="H996" s="662">
        <f>IF($S$11="Y",G996*0.15,0)</f>
        <v>0</v>
      </c>
      <c r="I996" s="236"/>
      <c r="J996" s="236"/>
      <c r="K996" s="236"/>
      <c r="L996" s="236"/>
      <c r="M996" s="236"/>
      <c r="N996" s="236"/>
      <c r="O996" s="236"/>
      <c r="P996" s="236"/>
      <c r="Q996" s="236"/>
      <c r="R996" s="236"/>
      <c r="S996" s="236"/>
    </row>
    <row r="997" ht="13.5" customHeight="1">
      <c r="A997" t="s" s="596">
        <v>484</v>
      </c>
      <c r="B997" t="s" s="596">
        <v>486</v>
      </c>
      <c r="C997" t="s" s="675">
        <v>2962</v>
      </c>
      <c r="D997" t="s" s="690">
        <f>D664</f>
        <v>2004</v>
      </c>
      <c r="E997" s="677">
        <v>5</v>
      </c>
      <c r="F997" s="236"/>
      <c r="G997" s="662">
        <f>E997*F997</f>
        <v>0</v>
      </c>
      <c r="H997" s="662">
        <f>IF($S$11="Y",G997*0.15,0)</f>
        <v>0</v>
      </c>
      <c r="I997" s="236"/>
      <c r="J997" s="236"/>
      <c r="K997" s="236"/>
      <c r="L997" s="236"/>
      <c r="M997" s="236"/>
      <c r="N997" s="236"/>
      <c r="O997" s="236"/>
      <c r="P997" s="236"/>
      <c r="Q997" s="236"/>
      <c r="R997" s="236"/>
      <c r="S997" s="236"/>
    </row>
    <row r="998" ht="13.5" customHeight="1">
      <c r="A998" t="s" s="596">
        <v>484</v>
      </c>
      <c r="B998" t="s" s="596">
        <v>486</v>
      </c>
      <c r="C998" t="s" s="675">
        <v>2962</v>
      </c>
      <c r="D998" t="s" s="692">
        <f>D665</f>
        <v>2005</v>
      </c>
      <c r="E998" s="677">
        <v>5</v>
      </c>
      <c r="F998" s="236"/>
      <c r="G998" s="662">
        <f>E998*F998</f>
        <v>0</v>
      </c>
      <c r="H998" s="662">
        <f>IF($S$11="Y",G998*0.15,0)</f>
        <v>0</v>
      </c>
      <c r="I998" s="236"/>
      <c r="J998" s="236"/>
      <c r="K998" s="236"/>
      <c r="L998" s="236"/>
      <c r="M998" s="236"/>
      <c r="N998" s="236"/>
      <c r="O998" s="236"/>
      <c r="P998" s="236"/>
      <c r="Q998" s="236"/>
      <c r="R998" s="236"/>
      <c r="S998" s="236"/>
    </row>
    <row r="999" ht="13.5" customHeight="1">
      <c r="A999" t="s" s="596">
        <v>484</v>
      </c>
      <c r="B999" t="s" s="596">
        <v>486</v>
      </c>
      <c r="C999" t="s" s="675">
        <v>2962</v>
      </c>
      <c r="D999" t="s" s="180">
        <f>D666</f>
        <v>2006</v>
      </c>
      <c r="E999" s="677">
        <v>5</v>
      </c>
      <c r="F999" s="236"/>
      <c r="G999" s="662">
        <f>E999*F999</f>
        <v>0</v>
      </c>
      <c r="H999" s="662">
        <f>IF($S$11="Y",G999*0.15,0)</f>
        <v>0</v>
      </c>
      <c r="I999" s="236"/>
      <c r="J999" s="236"/>
      <c r="K999" s="236"/>
      <c r="L999" s="236"/>
      <c r="M999" s="236"/>
      <c r="N999" s="236"/>
      <c r="O999" s="236"/>
      <c r="P999" s="236"/>
      <c r="Q999" s="236"/>
      <c r="R999" s="236"/>
      <c r="S999" s="236"/>
    </row>
    <row r="1000" ht="13.5" customHeight="1">
      <c r="A1000" t="s" s="596">
        <v>484</v>
      </c>
      <c r="B1000" t="s" s="596">
        <v>486</v>
      </c>
      <c r="C1000" t="s" s="675">
        <v>2962</v>
      </c>
      <c r="D1000" t="s" s="695">
        <f>D667</f>
        <v>2007</v>
      </c>
      <c r="E1000" s="677">
        <v>5</v>
      </c>
      <c r="F1000" s="236"/>
      <c r="G1000" s="662">
        <f>E1000*F1000</f>
        <v>0</v>
      </c>
      <c r="H1000" s="662">
        <f>IF($S$11="Y",G1000*0.15,0)</f>
        <v>0</v>
      </c>
      <c r="I1000" s="236"/>
      <c r="J1000" s="236"/>
      <c r="K1000" s="236"/>
      <c r="L1000" s="236"/>
      <c r="M1000" s="236"/>
      <c r="N1000" s="236"/>
      <c r="O1000" s="236"/>
      <c r="P1000" s="236"/>
      <c r="Q1000" s="236"/>
      <c r="R1000" s="236"/>
      <c r="S1000" s="236"/>
    </row>
    <row r="1001" ht="13.5" customHeight="1">
      <c r="A1001" t="s" s="596">
        <v>484</v>
      </c>
      <c r="B1001" t="s" s="596">
        <v>487</v>
      </c>
      <c r="C1001" t="s" s="675">
        <v>2963</v>
      </c>
      <c r="D1001" t="s" s="676">
        <f>D668</f>
        <v>1996</v>
      </c>
      <c r="E1001" s="677">
        <v>8</v>
      </c>
      <c r="F1001" s="236"/>
      <c r="G1001" s="662">
        <f>E1001*F1001</f>
        <v>0</v>
      </c>
      <c r="H1001" s="662">
        <f>IF($S$11="Y",G1001*0.15,0)</f>
        <v>0</v>
      </c>
      <c r="I1001" s="236"/>
      <c r="J1001" s="236"/>
      <c r="K1001" s="236"/>
      <c r="L1001" s="236"/>
      <c r="M1001" s="236"/>
      <c r="N1001" s="236"/>
      <c r="O1001" s="236"/>
      <c r="P1001" s="236"/>
      <c r="Q1001" s="236"/>
      <c r="R1001" s="236"/>
      <c r="S1001" s="236"/>
    </row>
    <row r="1002" ht="13.5" customHeight="1">
      <c r="A1002" t="s" s="596">
        <v>484</v>
      </c>
      <c r="B1002" t="s" s="596">
        <v>487</v>
      </c>
      <c r="C1002" t="s" s="675">
        <v>2963</v>
      </c>
      <c r="D1002" t="s" s="91">
        <f>D669</f>
        <v>1998</v>
      </c>
      <c r="E1002" s="677">
        <v>0</v>
      </c>
      <c r="F1002" s="236"/>
      <c r="G1002" s="662">
        <f>E1002*F1002</f>
        <v>0</v>
      </c>
      <c r="H1002" s="662">
        <f>IF($S$11="Y",G1002*0.15,0)</f>
        <v>0</v>
      </c>
      <c r="I1002" s="236"/>
      <c r="J1002" s="236"/>
      <c r="K1002" s="236"/>
      <c r="L1002" s="236"/>
      <c r="M1002" s="236"/>
      <c r="N1002" s="236"/>
      <c r="O1002" s="236"/>
      <c r="P1002" s="236"/>
      <c r="Q1002" s="236"/>
      <c r="R1002" s="236"/>
      <c r="S1002" s="236"/>
    </row>
    <row r="1003" ht="13.5" customHeight="1">
      <c r="A1003" t="s" s="596">
        <v>484</v>
      </c>
      <c r="B1003" t="s" s="596">
        <v>487</v>
      </c>
      <c r="C1003" t="s" s="675">
        <v>2963</v>
      </c>
      <c r="D1003" t="s" s="205">
        <f>D670</f>
        <v>2000</v>
      </c>
      <c r="E1003" s="677">
        <v>7</v>
      </c>
      <c r="F1003" s="236"/>
      <c r="G1003" s="662">
        <f>E1003*F1003</f>
        <v>0</v>
      </c>
      <c r="H1003" s="662">
        <f>IF($S$11="Y",G1003*0.15,0)</f>
        <v>0</v>
      </c>
      <c r="I1003" s="236"/>
      <c r="J1003" s="236"/>
      <c r="K1003" s="236"/>
      <c r="L1003" s="236"/>
      <c r="M1003" s="236"/>
      <c r="N1003" s="236"/>
      <c r="O1003" s="236"/>
      <c r="P1003" s="236"/>
      <c r="Q1003" s="236"/>
      <c r="R1003" s="236"/>
      <c r="S1003" s="236"/>
    </row>
    <row r="1004" ht="13.5" customHeight="1">
      <c r="A1004" t="s" s="596">
        <v>484</v>
      </c>
      <c r="B1004" t="s" s="596">
        <v>487</v>
      </c>
      <c r="C1004" t="s" s="675">
        <v>2963</v>
      </c>
      <c r="D1004" t="s" s="684">
        <f>D671</f>
        <v>2001</v>
      </c>
      <c r="E1004" s="677">
        <v>8</v>
      </c>
      <c r="F1004" s="236"/>
      <c r="G1004" s="662">
        <f>E1004*F1004</f>
        <v>0</v>
      </c>
      <c r="H1004" s="662">
        <f>IF($S$11="Y",G1004*0.15,0)</f>
        <v>0</v>
      </c>
      <c r="I1004" s="236"/>
      <c r="J1004" s="236"/>
      <c r="K1004" s="236"/>
      <c r="L1004" s="236"/>
      <c r="M1004" s="236"/>
      <c r="N1004" s="236"/>
      <c r="O1004" s="236"/>
      <c r="P1004" s="236"/>
      <c r="Q1004" s="236"/>
      <c r="R1004" s="236"/>
      <c r="S1004" s="236"/>
    </row>
    <row r="1005" ht="13.5" customHeight="1">
      <c r="A1005" t="s" s="596">
        <v>484</v>
      </c>
      <c r="B1005" t="s" s="596">
        <v>487</v>
      </c>
      <c r="C1005" t="s" s="675">
        <v>2963</v>
      </c>
      <c r="D1005" t="s" s="686">
        <f>D672</f>
        <v>2003</v>
      </c>
      <c r="E1005" s="677">
        <v>6</v>
      </c>
      <c r="F1005" s="236"/>
      <c r="G1005" s="662">
        <f>E1005*F1005</f>
        <v>0</v>
      </c>
      <c r="H1005" s="662">
        <f>IF($S$11="Y",G1005*0.15,0)</f>
        <v>0</v>
      </c>
      <c r="I1005" s="236"/>
      <c r="J1005" s="236"/>
      <c r="K1005" s="236"/>
      <c r="L1005" s="236"/>
      <c r="M1005" s="236"/>
      <c r="N1005" s="236"/>
      <c r="O1005" s="236"/>
      <c r="P1005" s="236"/>
      <c r="Q1005" s="236"/>
      <c r="R1005" s="236"/>
      <c r="S1005" s="236"/>
    </row>
    <row r="1006" ht="13.5" customHeight="1">
      <c r="A1006" t="s" s="596">
        <v>484</v>
      </c>
      <c r="B1006" t="s" s="596">
        <v>487</v>
      </c>
      <c r="C1006" t="s" s="675">
        <v>2963</v>
      </c>
      <c r="D1006" t="s" s="690">
        <f>D673</f>
        <v>2004</v>
      </c>
      <c r="E1006" s="677">
        <v>5</v>
      </c>
      <c r="F1006" s="236"/>
      <c r="G1006" s="662">
        <f>E1006*F1006</f>
        <v>0</v>
      </c>
      <c r="H1006" s="662">
        <f>IF($S$11="Y",G1006*0.15,0)</f>
        <v>0</v>
      </c>
      <c r="I1006" s="236"/>
      <c r="J1006" s="236"/>
      <c r="K1006" s="236"/>
      <c r="L1006" s="236"/>
      <c r="M1006" s="236"/>
      <c r="N1006" s="236"/>
      <c r="O1006" s="236"/>
      <c r="P1006" s="236"/>
      <c r="Q1006" s="236"/>
      <c r="R1006" s="236"/>
      <c r="S1006" s="236"/>
    </row>
    <row r="1007" ht="13.5" customHeight="1">
      <c r="A1007" t="s" s="596">
        <v>484</v>
      </c>
      <c r="B1007" t="s" s="596">
        <v>487</v>
      </c>
      <c r="C1007" t="s" s="675">
        <v>2963</v>
      </c>
      <c r="D1007" t="s" s="692">
        <f>D674</f>
        <v>2005</v>
      </c>
      <c r="E1007" s="677">
        <v>5</v>
      </c>
      <c r="F1007" s="236"/>
      <c r="G1007" s="662">
        <f>E1007*F1007</f>
        <v>0</v>
      </c>
      <c r="H1007" s="662">
        <f>IF($S$11="Y",G1007*0.15,0)</f>
        <v>0</v>
      </c>
      <c r="I1007" s="236"/>
      <c r="J1007" s="236"/>
      <c r="K1007" s="236"/>
      <c r="L1007" s="236"/>
      <c r="M1007" s="236"/>
      <c r="N1007" s="236"/>
      <c r="O1007" s="236"/>
      <c r="P1007" s="236"/>
      <c r="Q1007" s="236"/>
      <c r="R1007" s="236"/>
      <c r="S1007" s="236"/>
    </row>
    <row r="1008" ht="13.5" customHeight="1">
      <c r="A1008" t="s" s="596">
        <v>484</v>
      </c>
      <c r="B1008" t="s" s="596">
        <v>487</v>
      </c>
      <c r="C1008" t="s" s="675">
        <v>2963</v>
      </c>
      <c r="D1008" t="s" s="180">
        <f>D675</f>
        <v>2006</v>
      </c>
      <c r="E1008" s="677">
        <v>10</v>
      </c>
      <c r="F1008" s="236"/>
      <c r="G1008" s="662">
        <f>E1008*F1008</f>
        <v>0</v>
      </c>
      <c r="H1008" s="662">
        <f>IF($S$11="Y",G1008*0.15,0)</f>
        <v>0</v>
      </c>
      <c r="I1008" s="236"/>
      <c r="J1008" s="236"/>
      <c r="K1008" s="236"/>
      <c r="L1008" s="236"/>
      <c r="M1008" s="236"/>
      <c r="N1008" s="236"/>
      <c r="O1008" s="236"/>
      <c r="P1008" s="236"/>
      <c r="Q1008" s="236"/>
      <c r="R1008" s="236"/>
      <c r="S1008" s="236"/>
    </row>
    <row r="1009" ht="13.5" customHeight="1">
      <c r="A1009" t="s" s="596">
        <v>484</v>
      </c>
      <c r="B1009" t="s" s="596">
        <v>487</v>
      </c>
      <c r="C1009" t="s" s="675">
        <v>2963</v>
      </c>
      <c r="D1009" t="s" s="695">
        <f>D676</f>
        <v>2007</v>
      </c>
      <c r="E1009" s="677">
        <v>5</v>
      </c>
      <c r="F1009" s="236"/>
      <c r="G1009" s="662">
        <f>E1009*F1009</f>
        <v>0</v>
      </c>
      <c r="H1009" s="662">
        <f>IF($S$11="Y",G1009*0.15,0)</f>
        <v>0</v>
      </c>
      <c r="I1009" s="236"/>
      <c r="J1009" s="236"/>
      <c r="K1009" s="236"/>
      <c r="L1009" s="236"/>
      <c r="M1009" s="236"/>
      <c r="N1009" s="236"/>
      <c r="O1009" s="236"/>
      <c r="P1009" s="236"/>
      <c r="Q1009" s="236"/>
      <c r="R1009" s="236"/>
      <c r="S1009" s="236"/>
    </row>
    <row r="1010" ht="13.5" customHeight="1">
      <c r="A1010" s="236"/>
      <c r="B1010" t="s" s="596">
        <v>633</v>
      </c>
      <c r="C1010" t="s" s="675">
        <v>2964</v>
      </c>
      <c r="D1010" t="s" s="676">
        <f>D677</f>
        <v>1996</v>
      </c>
      <c r="E1010" s="677">
        <v>7</v>
      </c>
      <c r="F1010" s="236"/>
      <c r="G1010" s="662">
        <f>E1010*F1010</f>
        <v>0</v>
      </c>
      <c r="H1010" s="662">
        <f>IF($S$11="Y",G1010*0.15,0)</f>
        <v>0</v>
      </c>
      <c r="I1010" s="236"/>
      <c r="J1010" s="236"/>
      <c r="K1010" s="236"/>
      <c r="L1010" s="236"/>
      <c r="M1010" s="236"/>
      <c r="N1010" s="236"/>
      <c r="O1010" s="236"/>
      <c r="P1010" s="236"/>
      <c r="Q1010" s="236"/>
      <c r="R1010" s="236"/>
      <c r="S1010" s="236"/>
    </row>
    <row r="1011" ht="13.5" customHeight="1">
      <c r="A1011" s="236"/>
      <c r="B1011" t="s" s="596">
        <v>633</v>
      </c>
      <c r="C1011" t="s" s="675">
        <v>2964</v>
      </c>
      <c r="D1011" t="s" s="91">
        <f>D678</f>
        <v>1998</v>
      </c>
      <c r="E1011" s="677">
        <v>0</v>
      </c>
      <c r="F1011" s="236"/>
      <c r="G1011" s="662">
        <f>E1011*F1011</f>
        <v>0</v>
      </c>
      <c r="H1011" s="662">
        <f>IF($S$11="Y",G1011*0.15,0)</f>
        <v>0</v>
      </c>
      <c r="I1011" s="236"/>
      <c r="J1011" s="236"/>
      <c r="K1011" s="236"/>
      <c r="L1011" s="236"/>
      <c r="M1011" s="236"/>
      <c r="N1011" s="236"/>
      <c r="O1011" s="236"/>
      <c r="P1011" s="236"/>
      <c r="Q1011" s="236"/>
      <c r="R1011" s="236"/>
      <c r="S1011" s="236"/>
    </row>
    <row r="1012" ht="13.5" customHeight="1">
      <c r="A1012" s="236"/>
      <c r="B1012" t="s" s="596">
        <v>633</v>
      </c>
      <c r="C1012" t="s" s="675">
        <v>2964</v>
      </c>
      <c r="D1012" t="s" s="205">
        <f>D679</f>
        <v>2000</v>
      </c>
      <c r="E1012" s="677">
        <v>7</v>
      </c>
      <c r="F1012" s="236"/>
      <c r="G1012" s="662">
        <f>E1012*F1012</f>
        <v>0</v>
      </c>
      <c r="H1012" s="662">
        <f>IF($S$11="Y",G1012*0.15,0)</f>
        <v>0</v>
      </c>
      <c r="I1012" s="236"/>
      <c r="J1012" s="236"/>
      <c r="K1012" s="236"/>
      <c r="L1012" s="236"/>
      <c r="M1012" s="236"/>
      <c r="N1012" s="236"/>
      <c r="O1012" s="236"/>
      <c r="P1012" s="236"/>
      <c r="Q1012" s="236"/>
      <c r="R1012" s="236"/>
      <c r="S1012" s="236"/>
    </row>
    <row r="1013" ht="13.5" customHeight="1">
      <c r="A1013" s="236"/>
      <c r="B1013" t="s" s="596">
        <v>633</v>
      </c>
      <c r="C1013" t="s" s="675">
        <v>2964</v>
      </c>
      <c r="D1013" t="s" s="684">
        <f>D680</f>
        <v>2001</v>
      </c>
      <c r="E1013" s="677">
        <v>4</v>
      </c>
      <c r="F1013" s="236"/>
      <c r="G1013" s="662">
        <f>E1013*F1013</f>
        <v>0</v>
      </c>
      <c r="H1013" s="662">
        <f>IF($S$11="Y",G1013*0.15,0)</f>
        <v>0</v>
      </c>
      <c r="I1013" s="236"/>
      <c r="J1013" s="236"/>
      <c r="K1013" s="236"/>
      <c r="L1013" s="236"/>
      <c r="M1013" s="236"/>
      <c r="N1013" s="236"/>
      <c r="O1013" s="236"/>
      <c r="P1013" s="236"/>
      <c r="Q1013" s="236"/>
      <c r="R1013" s="236"/>
      <c r="S1013" s="236"/>
    </row>
    <row r="1014" ht="13.5" customHeight="1">
      <c r="A1014" s="236"/>
      <c r="B1014" t="s" s="596">
        <v>633</v>
      </c>
      <c r="C1014" t="s" s="675">
        <v>2964</v>
      </c>
      <c r="D1014" t="s" s="686">
        <f>D681</f>
        <v>2003</v>
      </c>
      <c r="E1014" s="677">
        <v>3</v>
      </c>
      <c r="F1014" s="236"/>
      <c r="G1014" s="662">
        <f>E1014*F1014</f>
        <v>0</v>
      </c>
      <c r="H1014" s="662">
        <f>IF($S$11="Y",G1014*0.15,0)</f>
        <v>0</v>
      </c>
      <c r="I1014" s="236"/>
      <c r="J1014" s="236"/>
      <c r="K1014" s="236"/>
      <c r="L1014" s="236"/>
      <c r="M1014" s="236"/>
      <c r="N1014" s="236"/>
      <c r="O1014" s="236"/>
      <c r="P1014" s="236"/>
      <c r="Q1014" s="236"/>
      <c r="R1014" s="236"/>
      <c r="S1014" s="236"/>
    </row>
    <row r="1015" ht="13.5" customHeight="1">
      <c r="A1015" s="236"/>
      <c r="B1015" t="s" s="596">
        <v>633</v>
      </c>
      <c r="C1015" t="s" s="675">
        <v>2964</v>
      </c>
      <c r="D1015" t="s" s="690">
        <f>D682</f>
        <v>2004</v>
      </c>
      <c r="E1015" s="677">
        <v>4</v>
      </c>
      <c r="F1015" s="236"/>
      <c r="G1015" s="662">
        <f>E1015*F1015</f>
        <v>0</v>
      </c>
      <c r="H1015" s="662">
        <f>IF($S$11="Y",G1015*0.15,0)</f>
        <v>0</v>
      </c>
      <c r="I1015" s="236"/>
      <c r="J1015" s="236"/>
      <c r="K1015" s="236"/>
      <c r="L1015" s="236"/>
      <c r="M1015" s="236"/>
      <c r="N1015" s="236"/>
      <c r="O1015" s="236"/>
      <c r="P1015" s="236"/>
      <c r="Q1015" s="236"/>
      <c r="R1015" s="236"/>
      <c r="S1015" s="236"/>
    </row>
    <row r="1016" ht="13.5" customHeight="1">
      <c r="A1016" s="236"/>
      <c r="B1016" t="s" s="596">
        <v>633</v>
      </c>
      <c r="C1016" t="s" s="675">
        <v>2964</v>
      </c>
      <c r="D1016" t="s" s="692">
        <f>D683</f>
        <v>2005</v>
      </c>
      <c r="E1016" s="677">
        <v>0</v>
      </c>
      <c r="F1016" s="236"/>
      <c r="G1016" s="662">
        <f>E1016*F1016</f>
        <v>0</v>
      </c>
      <c r="H1016" s="662">
        <f>IF($S$11="Y",G1016*0.15,0)</f>
        <v>0</v>
      </c>
      <c r="I1016" s="236"/>
      <c r="J1016" s="236"/>
      <c r="K1016" s="236"/>
      <c r="L1016" s="236"/>
      <c r="M1016" s="236"/>
      <c r="N1016" s="236"/>
      <c r="O1016" s="236"/>
      <c r="P1016" s="236"/>
      <c r="Q1016" s="236"/>
      <c r="R1016" s="236"/>
      <c r="S1016" s="236"/>
    </row>
    <row r="1017" ht="13.5" customHeight="1">
      <c r="A1017" s="236"/>
      <c r="B1017" t="s" s="596">
        <v>633</v>
      </c>
      <c r="C1017" t="s" s="675">
        <v>2964</v>
      </c>
      <c r="D1017" t="s" s="180">
        <f>D684</f>
        <v>2006</v>
      </c>
      <c r="E1017" s="677">
        <v>2</v>
      </c>
      <c r="F1017" s="236"/>
      <c r="G1017" s="662">
        <f>E1017*F1017</f>
        <v>0</v>
      </c>
      <c r="H1017" s="662">
        <f>IF($S$11="Y",G1017*0.15,0)</f>
        <v>0</v>
      </c>
      <c r="I1017" s="236"/>
      <c r="J1017" s="236"/>
      <c r="K1017" s="236"/>
      <c r="L1017" s="236"/>
      <c r="M1017" s="236"/>
      <c r="N1017" s="236"/>
      <c r="O1017" s="236"/>
      <c r="P1017" s="236"/>
      <c r="Q1017" s="236"/>
      <c r="R1017" s="236"/>
      <c r="S1017" s="236"/>
    </row>
    <row r="1018" ht="13.5" customHeight="1">
      <c r="A1018" s="236"/>
      <c r="B1018" t="s" s="596">
        <v>633</v>
      </c>
      <c r="C1018" t="s" s="675">
        <v>2964</v>
      </c>
      <c r="D1018" t="s" s="695">
        <f>D685</f>
        <v>2007</v>
      </c>
      <c r="E1018" s="677">
        <v>0</v>
      </c>
      <c r="F1018" s="236"/>
      <c r="G1018" s="662">
        <f>E1018*F1018</f>
        <v>0</v>
      </c>
      <c r="H1018" s="662">
        <f>IF($S$11="Y",G1018*0.15,0)</f>
        <v>0</v>
      </c>
      <c r="I1018" s="236"/>
      <c r="J1018" s="236"/>
      <c r="K1018" s="236"/>
      <c r="L1018" s="236"/>
      <c r="M1018" s="236"/>
      <c r="N1018" s="236"/>
      <c r="O1018" s="236"/>
      <c r="P1018" s="236"/>
      <c r="Q1018" s="236"/>
      <c r="R1018" s="236"/>
      <c r="S1018" s="236"/>
    </row>
    <row r="1019" ht="13.5" customHeight="1">
      <c r="A1019" s="236"/>
      <c r="B1019" t="s" s="596">
        <v>643</v>
      </c>
      <c r="C1019" t="s" s="675">
        <v>2965</v>
      </c>
      <c r="D1019" t="s" s="676">
        <f>D686</f>
        <v>1996</v>
      </c>
      <c r="E1019" s="677">
        <v>6</v>
      </c>
      <c r="F1019" s="236"/>
      <c r="G1019" s="662">
        <f>E1019*F1019</f>
        <v>0</v>
      </c>
      <c r="H1019" s="662">
        <f>IF($S$11="Y",G1019*0.15,0)</f>
        <v>0</v>
      </c>
      <c r="I1019" s="236"/>
      <c r="J1019" s="236"/>
      <c r="K1019" s="236"/>
      <c r="L1019" s="236"/>
      <c r="M1019" s="236"/>
      <c r="N1019" s="236"/>
      <c r="O1019" s="236"/>
      <c r="P1019" s="236"/>
      <c r="Q1019" s="236"/>
      <c r="R1019" s="236"/>
      <c r="S1019" s="236"/>
    </row>
    <row r="1020" ht="13.5" customHeight="1">
      <c r="A1020" s="236"/>
      <c r="B1020" t="s" s="596">
        <v>643</v>
      </c>
      <c r="C1020" t="s" s="675">
        <v>2965</v>
      </c>
      <c r="D1020" t="s" s="91">
        <f>D687</f>
        <v>1998</v>
      </c>
      <c r="E1020" s="677">
        <v>0</v>
      </c>
      <c r="F1020" s="236"/>
      <c r="G1020" s="662">
        <f>E1020*F1020</f>
        <v>0</v>
      </c>
      <c r="H1020" s="662">
        <f>IF($S$11="Y",G1020*0.15,0)</f>
        <v>0</v>
      </c>
      <c r="I1020" s="236"/>
      <c r="J1020" s="236"/>
      <c r="K1020" s="236"/>
      <c r="L1020" s="236"/>
      <c r="M1020" s="236"/>
      <c r="N1020" s="236"/>
      <c r="O1020" s="236"/>
      <c r="P1020" s="236"/>
      <c r="Q1020" s="236"/>
      <c r="R1020" s="236"/>
      <c r="S1020" s="236"/>
    </row>
    <row r="1021" ht="13.5" customHeight="1">
      <c r="A1021" s="236"/>
      <c r="B1021" t="s" s="596">
        <v>643</v>
      </c>
      <c r="C1021" t="s" s="675">
        <v>2965</v>
      </c>
      <c r="D1021" t="s" s="205">
        <f>D688</f>
        <v>2000</v>
      </c>
      <c r="E1021" s="677">
        <v>5</v>
      </c>
      <c r="F1021" s="236"/>
      <c r="G1021" s="662">
        <f>E1021*F1021</f>
        <v>0</v>
      </c>
      <c r="H1021" s="662">
        <f>IF($S$11="Y",G1021*0.15,0)</f>
        <v>0</v>
      </c>
      <c r="I1021" s="236"/>
      <c r="J1021" s="236"/>
      <c r="K1021" s="236"/>
      <c r="L1021" s="236"/>
      <c r="M1021" s="236"/>
      <c r="N1021" s="236"/>
      <c r="O1021" s="236"/>
      <c r="P1021" s="236"/>
      <c r="Q1021" s="236"/>
      <c r="R1021" s="236"/>
      <c r="S1021" s="236"/>
    </row>
    <row r="1022" ht="13.5" customHeight="1">
      <c r="A1022" s="236"/>
      <c r="B1022" t="s" s="596">
        <v>643</v>
      </c>
      <c r="C1022" t="s" s="675">
        <v>2965</v>
      </c>
      <c r="D1022" t="s" s="684">
        <f>D689</f>
        <v>2001</v>
      </c>
      <c r="E1022" s="677">
        <v>4</v>
      </c>
      <c r="F1022" s="236"/>
      <c r="G1022" s="662">
        <f>E1022*F1022</f>
        <v>0</v>
      </c>
      <c r="H1022" s="662">
        <f>IF($S$11="Y",G1022*0.15,0)</f>
        <v>0</v>
      </c>
      <c r="I1022" s="236"/>
      <c r="J1022" s="236"/>
      <c r="K1022" s="236"/>
      <c r="L1022" s="236"/>
      <c r="M1022" s="236"/>
      <c r="N1022" s="236"/>
      <c r="O1022" s="236"/>
      <c r="P1022" s="236"/>
      <c r="Q1022" s="236"/>
      <c r="R1022" s="236"/>
      <c r="S1022" s="236"/>
    </row>
    <row r="1023" ht="13.5" customHeight="1">
      <c r="A1023" s="236"/>
      <c r="B1023" t="s" s="596">
        <v>643</v>
      </c>
      <c r="C1023" t="s" s="675">
        <v>2965</v>
      </c>
      <c r="D1023" t="s" s="686">
        <f>D690</f>
        <v>2003</v>
      </c>
      <c r="E1023" s="677">
        <v>5</v>
      </c>
      <c r="F1023" s="236"/>
      <c r="G1023" s="662">
        <f>E1023*F1023</f>
        <v>0</v>
      </c>
      <c r="H1023" s="662">
        <f>IF($S$11="Y",G1023*0.15,0)</f>
        <v>0</v>
      </c>
      <c r="I1023" s="236"/>
      <c r="J1023" s="236"/>
      <c r="K1023" s="236"/>
      <c r="L1023" s="236"/>
      <c r="M1023" s="236"/>
      <c r="N1023" s="236"/>
      <c r="O1023" s="236"/>
      <c r="P1023" s="236"/>
      <c r="Q1023" s="236"/>
      <c r="R1023" s="236"/>
      <c r="S1023" s="236"/>
    </row>
    <row r="1024" ht="13.5" customHeight="1">
      <c r="A1024" s="236"/>
      <c r="B1024" t="s" s="596">
        <v>643</v>
      </c>
      <c r="C1024" t="s" s="675">
        <v>2965</v>
      </c>
      <c r="D1024" t="s" s="690">
        <f>D691</f>
        <v>2004</v>
      </c>
      <c r="E1024" s="677">
        <v>5</v>
      </c>
      <c r="F1024" s="236"/>
      <c r="G1024" s="662">
        <f>E1024*F1024</f>
        <v>0</v>
      </c>
      <c r="H1024" s="662">
        <f>IF($S$11="Y",G1024*0.15,0)</f>
        <v>0</v>
      </c>
      <c r="I1024" s="236"/>
      <c r="J1024" s="236"/>
      <c r="K1024" s="236"/>
      <c r="L1024" s="236"/>
      <c r="M1024" s="236"/>
      <c r="N1024" s="236"/>
      <c r="O1024" s="236"/>
      <c r="P1024" s="236"/>
      <c r="Q1024" s="236"/>
      <c r="R1024" s="236"/>
      <c r="S1024" s="236"/>
    </row>
    <row r="1025" ht="13.5" customHeight="1">
      <c r="A1025" s="236"/>
      <c r="B1025" t="s" s="596">
        <v>643</v>
      </c>
      <c r="C1025" t="s" s="675">
        <v>2965</v>
      </c>
      <c r="D1025" t="s" s="692">
        <f>D692</f>
        <v>2005</v>
      </c>
      <c r="E1025" s="677">
        <v>5</v>
      </c>
      <c r="F1025" s="236"/>
      <c r="G1025" s="662">
        <f>E1025*F1025</f>
        <v>0</v>
      </c>
      <c r="H1025" s="662">
        <f>IF($S$11="Y",G1025*0.15,0)</f>
        <v>0</v>
      </c>
      <c r="I1025" s="236"/>
      <c r="J1025" s="236"/>
      <c r="K1025" s="236"/>
      <c r="L1025" s="236"/>
      <c r="M1025" s="236"/>
      <c r="N1025" s="236"/>
      <c r="O1025" s="236"/>
      <c r="P1025" s="236"/>
      <c r="Q1025" s="236"/>
      <c r="R1025" s="236"/>
      <c r="S1025" s="236"/>
    </row>
    <row r="1026" ht="13.5" customHeight="1">
      <c r="A1026" s="236"/>
      <c r="B1026" t="s" s="596">
        <v>643</v>
      </c>
      <c r="C1026" t="s" s="675">
        <v>2965</v>
      </c>
      <c r="D1026" t="s" s="180">
        <f>D693</f>
        <v>2006</v>
      </c>
      <c r="E1026" s="677">
        <v>5</v>
      </c>
      <c r="F1026" s="236"/>
      <c r="G1026" s="662">
        <f>E1026*F1026</f>
        <v>0</v>
      </c>
      <c r="H1026" s="662">
        <f>IF($S$11="Y",G1026*0.15,0)</f>
        <v>0</v>
      </c>
      <c r="I1026" s="236"/>
      <c r="J1026" s="236"/>
      <c r="K1026" s="236"/>
      <c r="L1026" s="236"/>
      <c r="M1026" s="236"/>
      <c r="N1026" s="236"/>
      <c r="O1026" s="236"/>
      <c r="P1026" s="236"/>
      <c r="Q1026" s="236"/>
      <c r="R1026" s="236"/>
      <c r="S1026" s="236"/>
    </row>
    <row r="1027" ht="13.5" customHeight="1">
      <c r="A1027" s="236"/>
      <c r="B1027" t="s" s="596">
        <v>643</v>
      </c>
      <c r="C1027" t="s" s="675">
        <v>2965</v>
      </c>
      <c r="D1027" t="s" s="695">
        <f>D694</f>
        <v>2007</v>
      </c>
      <c r="E1027" s="677">
        <v>5</v>
      </c>
      <c r="F1027" s="236"/>
      <c r="G1027" s="662">
        <f>E1027*F1027</f>
        <v>0</v>
      </c>
      <c r="H1027" s="662">
        <f>IF($S$11="Y",G1027*0.15,0)</f>
        <v>0</v>
      </c>
      <c r="I1027" s="236"/>
      <c r="J1027" s="236"/>
      <c r="K1027" s="236"/>
      <c r="L1027" s="236"/>
      <c r="M1027" s="236"/>
      <c r="N1027" s="236"/>
      <c r="O1027" s="236"/>
      <c r="P1027" s="236"/>
      <c r="Q1027" s="236"/>
      <c r="R1027" s="236"/>
      <c r="S1027" s="236"/>
    </row>
    <row r="1028" ht="13.5" customHeight="1">
      <c r="A1028" s="236"/>
      <c r="B1028" t="s" s="596">
        <v>703</v>
      </c>
      <c r="C1028" t="s" s="675">
        <v>2966</v>
      </c>
      <c r="D1028" t="s" s="676">
        <f>D695</f>
        <v>1996</v>
      </c>
      <c r="E1028" s="677">
        <v>5</v>
      </c>
      <c r="F1028" s="236"/>
      <c r="G1028" s="662">
        <f>E1028*F1028</f>
        <v>0</v>
      </c>
      <c r="H1028" s="662">
        <f>IF($S$11="Y",G1028*0.15,0)</f>
        <v>0</v>
      </c>
      <c r="I1028" s="236"/>
      <c r="J1028" s="236"/>
      <c r="K1028" s="236"/>
      <c r="L1028" s="236"/>
      <c r="M1028" s="236"/>
      <c r="N1028" s="236"/>
      <c r="O1028" s="236"/>
      <c r="P1028" s="236"/>
      <c r="Q1028" s="236"/>
      <c r="R1028" s="236"/>
      <c r="S1028" s="236"/>
    </row>
    <row r="1029" ht="13.5" customHeight="1">
      <c r="A1029" s="236"/>
      <c r="B1029" t="s" s="596">
        <v>703</v>
      </c>
      <c r="C1029" t="s" s="675">
        <v>2966</v>
      </c>
      <c r="D1029" t="s" s="91">
        <f>D696</f>
        <v>1998</v>
      </c>
      <c r="E1029" s="677">
        <v>0</v>
      </c>
      <c r="F1029" s="236"/>
      <c r="G1029" s="662">
        <f>E1029*F1029</f>
        <v>0</v>
      </c>
      <c r="H1029" s="662">
        <f>IF($S$11="Y",G1029*0.15,0)</f>
        <v>0</v>
      </c>
      <c r="I1029" s="236"/>
      <c r="J1029" s="236"/>
      <c r="K1029" s="236"/>
      <c r="L1029" s="236"/>
      <c r="M1029" s="236"/>
      <c r="N1029" s="236"/>
      <c r="O1029" s="236"/>
      <c r="P1029" s="236"/>
      <c r="Q1029" s="236"/>
      <c r="R1029" s="236"/>
      <c r="S1029" s="236"/>
    </row>
    <row r="1030" ht="13.5" customHeight="1">
      <c r="A1030" s="236"/>
      <c r="B1030" t="s" s="596">
        <v>703</v>
      </c>
      <c r="C1030" t="s" s="675">
        <v>2966</v>
      </c>
      <c r="D1030" t="s" s="205">
        <f>D697</f>
        <v>2000</v>
      </c>
      <c r="E1030" s="677">
        <v>5</v>
      </c>
      <c r="F1030" s="236"/>
      <c r="G1030" s="662">
        <f>E1030*F1030</f>
        <v>0</v>
      </c>
      <c r="H1030" s="662">
        <f>IF($S$11="Y",G1030*0.15,0)</f>
        <v>0</v>
      </c>
      <c r="I1030" s="236"/>
      <c r="J1030" s="236"/>
      <c r="K1030" s="236"/>
      <c r="L1030" s="236"/>
      <c r="M1030" s="236"/>
      <c r="N1030" s="236"/>
      <c r="O1030" s="236"/>
      <c r="P1030" s="236"/>
      <c r="Q1030" s="236"/>
      <c r="R1030" s="236"/>
      <c r="S1030" s="236"/>
    </row>
    <row r="1031" ht="13.5" customHeight="1">
      <c r="A1031" s="236"/>
      <c r="B1031" t="s" s="596">
        <v>703</v>
      </c>
      <c r="C1031" t="s" s="675">
        <v>2966</v>
      </c>
      <c r="D1031" t="s" s="684">
        <f>D698</f>
        <v>2001</v>
      </c>
      <c r="E1031" s="677">
        <v>5</v>
      </c>
      <c r="F1031" s="236"/>
      <c r="G1031" s="662">
        <f>E1031*F1031</f>
        <v>0</v>
      </c>
      <c r="H1031" s="662">
        <f>IF($S$11="Y",G1031*0.15,0)</f>
        <v>0</v>
      </c>
      <c r="I1031" s="236"/>
      <c r="J1031" s="236"/>
      <c r="K1031" s="236"/>
      <c r="L1031" s="236"/>
      <c r="M1031" s="236"/>
      <c r="N1031" s="236"/>
      <c r="O1031" s="236"/>
      <c r="P1031" s="236"/>
      <c r="Q1031" s="236"/>
      <c r="R1031" s="236"/>
      <c r="S1031" s="236"/>
    </row>
    <row r="1032" ht="13.5" customHeight="1">
      <c r="A1032" s="236"/>
      <c r="B1032" t="s" s="596">
        <v>703</v>
      </c>
      <c r="C1032" t="s" s="675">
        <v>2966</v>
      </c>
      <c r="D1032" t="s" s="686">
        <f>D699</f>
        <v>2003</v>
      </c>
      <c r="E1032" s="677">
        <v>6</v>
      </c>
      <c r="F1032" s="236"/>
      <c r="G1032" s="662">
        <f>E1032*F1032</f>
        <v>0</v>
      </c>
      <c r="H1032" s="662">
        <f>IF($S$11="Y",G1032*0.15,0)</f>
        <v>0</v>
      </c>
      <c r="I1032" s="236"/>
      <c r="J1032" s="236"/>
      <c r="K1032" s="236"/>
      <c r="L1032" s="236"/>
      <c r="M1032" s="236"/>
      <c r="N1032" s="236"/>
      <c r="O1032" s="236"/>
      <c r="P1032" s="236"/>
      <c r="Q1032" s="236"/>
      <c r="R1032" s="236"/>
      <c r="S1032" s="236"/>
    </row>
    <row r="1033" ht="13.5" customHeight="1">
      <c r="A1033" s="236"/>
      <c r="B1033" t="s" s="596">
        <v>703</v>
      </c>
      <c r="C1033" t="s" s="675">
        <v>2966</v>
      </c>
      <c r="D1033" t="s" s="690">
        <f>D700</f>
        <v>2004</v>
      </c>
      <c r="E1033" s="677">
        <v>2</v>
      </c>
      <c r="F1033" s="236"/>
      <c r="G1033" s="662">
        <f>E1033*F1033</f>
        <v>0</v>
      </c>
      <c r="H1033" s="662">
        <f>IF($S$11="Y",G1033*0.15,0)</f>
        <v>0</v>
      </c>
      <c r="I1033" s="236"/>
      <c r="J1033" s="236"/>
      <c r="K1033" s="236"/>
      <c r="L1033" s="236"/>
      <c r="M1033" s="236"/>
      <c r="N1033" s="236"/>
      <c r="O1033" s="236"/>
      <c r="P1033" s="236"/>
      <c r="Q1033" s="236"/>
      <c r="R1033" s="236"/>
      <c r="S1033" s="236"/>
    </row>
    <row r="1034" ht="13.5" customHeight="1">
      <c r="A1034" s="236"/>
      <c r="B1034" t="s" s="596">
        <v>703</v>
      </c>
      <c r="C1034" t="s" s="675">
        <v>2966</v>
      </c>
      <c r="D1034" t="s" s="692">
        <f>D701</f>
        <v>2005</v>
      </c>
      <c r="E1034" s="677">
        <v>0</v>
      </c>
      <c r="F1034" s="236"/>
      <c r="G1034" s="662">
        <f>E1034*F1034</f>
        <v>0</v>
      </c>
      <c r="H1034" s="662">
        <f>IF($S$11="Y",G1034*0.15,0)</f>
        <v>0</v>
      </c>
      <c r="I1034" s="236"/>
      <c r="J1034" s="236"/>
      <c r="K1034" s="236"/>
      <c r="L1034" s="236"/>
      <c r="M1034" s="236"/>
      <c r="N1034" s="236"/>
      <c r="O1034" s="236"/>
      <c r="P1034" s="236"/>
      <c r="Q1034" s="236"/>
      <c r="R1034" s="236"/>
      <c r="S1034" s="236"/>
    </row>
    <row r="1035" ht="13.5" customHeight="1">
      <c r="A1035" s="236"/>
      <c r="B1035" t="s" s="596">
        <v>703</v>
      </c>
      <c r="C1035" t="s" s="675">
        <v>2966</v>
      </c>
      <c r="D1035" t="s" s="180">
        <f>D702</f>
        <v>2006</v>
      </c>
      <c r="E1035" s="677">
        <v>3</v>
      </c>
      <c r="F1035" s="236"/>
      <c r="G1035" s="662">
        <f>E1035*F1035</f>
        <v>0</v>
      </c>
      <c r="H1035" s="662">
        <f>IF($S$11="Y",G1035*0.15,0)</f>
        <v>0</v>
      </c>
      <c r="I1035" s="236"/>
      <c r="J1035" s="236"/>
      <c r="K1035" s="236"/>
      <c r="L1035" s="236"/>
      <c r="M1035" s="236"/>
      <c r="N1035" s="236"/>
      <c r="O1035" s="236"/>
      <c r="P1035" s="236"/>
      <c r="Q1035" s="236"/>
      <c r="R1035" s="236"/>
      <c r="S1035" s="236"/>
    </row>
    <row r="1036" ht="13.5" customHeight="1">
      <c r="A1036" s="236"/>
      <c r="B1036" t="s" s="596">
        <v>703</v>
      </c>
      <c r="C1036" t="s" s="675">
        <v>2966</v>
      </c>
      <c r="D1036" t="s" s="695">
        <f>D703</f>
        <v>2007</v>
      </c>
      <c r="E1036" s="677">
        <v>0</v>
      </c>
      <c r="F1036" s="236"/>
      <c r="G1036" s="662">
        <f>E1036*F1036</f>
        <v>0</v>
      </c>
      <c r="H1036" s="662">
        <f>IF($S$11="Y",G1036*0.15,0)</f>
        <v>0</v>
      </c>
      <c r="I1036" s="236"/>
      <c r="J1036" s="236"/>
      <c r="K1036" s="236"/>
      <c r="L1036" s="236"/>
      <c r="M1036" s="236"/>
      <c r="N1036" s="236"/>
      <c r="O1036" s="236"/>
      <c r="P1036" s="236"/>
      <c r="Q1036" s="236"/>
      <c r="R1036" s="236"/>
      <c r="S1036" s="236"/>
    </row>
    <row r="1037" ht="13.5" customHeight="1">
      <c r="A1037" s="236"/>
      <c r="B1037" t="s" s="596">
        <v>645</v>
      </c>
      <c r="C1037" t="s" s="675">
        <v>2967</v>
      </c>
      <c r="D1037" t="s" s="676">
        <f>D704</f>
        <v>1996</v>
      </c>
      <c r="E1037" s="677">
        <v>5</v>
      </c>
      <c r="F1037" s="236"/>
      <c r="G1037" s="662">
        <f>E1037*F1037</f>
        <v>0</v>
      </c>
      <c r="H1037" s="662">
        <f>IF($S$11="Y",G1037*0.15,0)</f>
        <v>0</v>
      </c>
      <c r="I1037" s="236"/>
      <c r="J1037" s="236"/>
      <c r="K1037" s="236"/>
      <c r="L1037" s="236"/>
      <c r="M1037" s="236"/>
      <c r="N1037" s="236"/>
      <c r="O1037" s="236"/>
      <c r="P1037" s="236"/>
      <c r="Q1037" s="236"/>
      <c r="R1037" s="236"/>
      <c r="S1037" s="236"/>
    </row>
    <row r="1038" ht="13.5" customHeight="1">
      <c r="A1038" s="236"/>
      <c r="B1038" t="s" s="596">
        <v>645</v>
      </c>
      <c r="C1038" t="s" s="675">
        <v>2967</v>
      </c>
      <c r="D1038" t="s" s="91">
        <f>D705</f>
        <v>1998</v>
      </c>
      <c r="E1038" s="677">
        <v>0</v>
      </c>
      <c r="F1038" s="236"/>
      <c r="G1038" s="662">
        <f>E1038*F1038</f>
        <v>0</v>
      </c>
      <c r="H1038" s="662">
        <f>IF($S$11="Y",G1038*0.15,0)</f>
        <v>0</v>
      </c>
      <c r="I1038" s="236"/>
      <c r="J1038" s="236"/>
      <c r="K1038" s="236"/>
      <c r="L1038" s="236"/>
      <c r="M1038" s="236"/>
      <c r="N1038" s="236"/>
      <c r="O1038" s="236"/>
      <c r="P1038" s="236"/>
      <c r="Q1038" s="236"/>
      <c r="R1038" s="236"/>
      <c r="S1038" s="236"/>
    </row>
    <row r="1039" ht="13.5" customHeight="1">
      <c r="A1039" s="236"/>
      <c r="B1039" t="s" s="596">
        <v>645</v>
      </c>
      <c r="C1039" t="s" s="675">
        <v>2967</v>
      </c>
      <c r="D1039" t="s" s="205">
        <f>D706</f>
        <v>2000</v>
      </c>
      <c r="E1039" s="677">
        <v>3</v>
      </c>
      <c r="F1039" s="236"/>
      <c r="G1039" s="662">
        <f>E1039*F1039</f>
        <v>0</v>
      </c>
      <c r="H1039" s="662">
        <f>IF($S$11="Y",G1039*0.15,0)</f>
        <v>0</v>
      </c>
      <c r="I1039" s="236"/>
      <c r="J1039" s="236"/>
      <c r="K1039" s="236"/>
      <c r="L1039" s="236"/>
      <c r="M1039" s="236"/>
      <c r="N1039" s="236"/>
      <c r="O1039" s="236"/>
      <c r="P1039" s="236"/>
      <c r="Q1039" s="236"/>
      <c r="R1039" s="236"/>
      <c r="S1039" s="236"/>
    </row>
    <row r="1040" ht="13.5" customHeight="1">
      <c r="A1040" s="236"/>
      <c r="B1040" t="s" s="596">
        <v>645</v>
      </c>
      <c r="C1040" t="s" s="675">
        <v>2967</v>
      </c>
      <c r="D1040" t="s" s="684">
        <f>D707</f>
        <v>2001</v>
      </c>
      <c r="E1040" s="677">
        <v>7</v>
      </c>
      <c r="F1040" s="236"/>
      <c r="G1040" s="662">
        <f>E1040*F1040</f>
        <v>0</v>
      </c>
      <c r="H1040" s="662">
        <f>IF($S$11="Y",G1040*0.15,0)</f>
        <v>0</v>
      </c>
      <c r="I1040" s="236"/>
      <c r="J1040" s="236"/>
      <c r="K1040" s="236"/>
      <c r="L1040" s="236"/>
      <c r="M1040" s="236"/>
      <c r="N1040" s="236"/>
      <c r="O1040" s="236"/>
      <c r="P1040" s="236"/>
      <c r="Q1040" s="236"/>
      <c r="R1040" s="236"/>
      <c r="S1040" s="236"/>
    </row>
    <row r="1041" ht="13.5" customHeight="1">
      <c r="A1041" s="236"/>
      <c r="B1041" t="s" s="596">
        <v>645</v>
      </c>
      <c r="C1041" t="s" s="675">
        <v>2967</v>
      </c>
      <c r="D1041" t="s" s="686">
        <f>D708</f>
        <v>2003</v>
      </c>
      <c r="E1041" s="677">
        <v>3</v>
      </c>
      <c r="F1041" s="236"/>
      <c r="G1041" s="662">
        <f>E1041*F1041</f>
        <v>0</v>
      </c>
      <c r="H1041" s="662">
        <f>IF($S$11="Y",G1041*0.15,0)</f>
        <v>0</v>
      </c>
      <c r="I1041" s="236"/>
      <c r="J1041" s="236"/>
      <c r="K1041" s="236"/>
      <c r="L1041" s="236"/>
      <c r="M1041" s="236"/>
      <c r="N1041" s="236"/>
      <c r="O1041" s="236"/>
      <c r="P1041" s="236"/>
      <c r="Q1041" s="236"/>
      <c r="R1041" s="236"/>
      <c r="S1041" s="236"/>
    </row>
    <row r="1042" ht="13.5" customHeight="1">
      <c r="A1042" s="236"/>
      <c r="B1042" t="s" s="596">
        <v>645</v>
      </c>
      <c r="C1042" t="s" s="675">
        <v>2967</v>
      </c>
      <c r="D1042" t="s" s="690">
        <f>D709</f>
        <v>2004</v>
      </c>
      <c r="E1042" s="677">
        <v>4</v>
      </c>
      <c r="F1042" s="236"/>
      <c r="G1042" s="662">
        <f>E1042*F1042</f>
        <v>0</v>
      </c>
      <c r="H1042" s="662">
        <f>IF($S$11="Y",G1042*0.15,0)</f>
        <v>0</v>
      </c>
      <c r="I1042" s="236"/>
      <c r="J1042" s="236"/>
      <c r="K1042" s="236"/>
      <c r="L1042" s="236"/>
      <c r="M1042" s="236"/>
      <c r="N1042" s="236"/>
      <c r="O1042" s="236"/>
      <c r="P1042" s="236"/>
      <c r="Q1042" s="236"/>
      <c r="R1042" s="236"/>
      <c r="S1042" s="236"/>
    </row>
    <row r="1043" ht="13.5" customHeight="1">
      <c r="A1043" s="236"/>
      <c r="B1043" t="s" s="596">
        <v>645</v>
      </c>
      <c r="C1043" t="s" s="675">
        <v>2967</v>
      </c>
      <c r="D1043" t="s" s="692">
        <f>D710</f>
        <v>2005</v>
      </c>
      <c r="E1043" s="677">
        <v>4</v>
      </c>
      <c r="F1043" s="236"/>
      <c r="G1043" s="662">
        <f>E1043*F1043</f>
        <v>0</v>
      </c>
      <c r="H1043" s="662">
        <f>IF($S$11="Y",G1043*0.15,0)</f>
        <v>0</v>
      </c>
      <c r="I1043" s="236"/>
      <c r="J1043" s="236"/>
      <c r="K1043" s="236"/>
      <c r="L1043" s="236"/>
      <c r="M1043" s="236"/>
      <c r="N1043" s="236"/>
      <c r="O1043" s="236"/>
      <c r="P1043" s="236"/>
      <c r="Q1043" s="236"/>
      <c r="R1043" s="236"/>
      <c r="S1043" s="236"/>
    </row>
    <row r="1044" ht="13.5" customHeight="1">
      <c r="A1044" s="236"/>
      <c r="B1044" t="s" s="596">
        <v>645</v>
      </c>
      <c r="C1044" t="s" s="675">
        <v>2967</v>
      </c>
      <c r="D1044" t="s" s="180">
        <f>D711</f>
        <v>2006</v>
      </c>
      <c r="E1044" s="677">
        <v>6</v>
      </c>
      <c r="F1044" s="236"/>
      <c r="G1044" s="662">
        <f>E1044*F1044</f>
        <v>0</v>
      </c>
      <c r="H1044" s="662">
        <f>IF($S$11="Y",G1044*0.15,0)</f>
        <v>0</v>
      </c>
      <c r="I1044" s="236"/>
      <c r="J1044" s="236"/>
      <c r="K1044" s="236"/>
      <c r="L1044" s="236"/>
      <c r="M1044" s="236"/>
      <c r="N1044" s="236"/>
      <c r="O1044" s="236"/>
      <c r="P1044" s="236"/>
      <c r="Q1044" s="236"/>
      <c r="R1044" s="236"/>
      <c r="S1044" s="236"/>
    </row>
    <row r="1045" ht="13.5" customHeight="1">
      <c r="A1045" s="236"/>
      <c r="B1045" t="s" s="596">
        <v>645</v>
      </c>
      <c r="C1045" t="s" s="675">
        <v>2967</v>
      </c>
      <c r="D1045" t="s" s="695">
        <f>D712</f>
        <v>2007</v>
      </c>
      <c r="E1045" s="677">
        <v>4</v>
      </c>
      <c r="F1045" s="236"/>
      <c r="G1045" s="662">
        <f>E1045*F1045</f>
        <v>0</v>
      </c>
      <c r="H1045" s="662">
        <f>IF($S$11="Y",G1045*0.15,0)</f>
        <v>0</v>
      </c>
      <c r="I1045" s="236"/>
      <c r="J1045" s="236"/>
      <c r="K1045" s="236"/>
      <c r="L1045" s="236"/>
      <c r="M1045" s="236"/>
      <c r="N1045" s="236"/>
      <c r="O1045" s="236"/>
      <c r="P1045" s="236"/>
      <c r="Q1045" s="236"/>
      <c r="R1045" s="236"/>
      <c r="S1045" s="236"/>
    </row>
    <row r="1046" ht="13.5" customHeight="1">
      <c r="A1046" s="236"/>
      <c r="B1046" t="s" s="596">
        <v>416</v>
      </c>
      <c r="C1046" t="s" s="675">
        <v>2968</v>
      </c>
      <c r="D1046" t="s" s="676">
        <f>D713</f>
        <v>1996</v>
      </c>
      <c r="E1046" s="677">
        <v>4</v>
      </c>
      <c r="F1046" s="236"/>
      <c r="G1046" s="662">
        <f>E1046*F1046</f>
        <v>0</v>
      </c>
      <c r="H1046" s="662">
        <f>IF($S$11="Y",G1046*0.15,0)</f>
        <v>0</v>
      </c>
      <c r="I1046" s="236"/>
      <c r="J1046" s="236"/>
      <c r="K1046" s="236"/>
      <c r="L1046" s="236"/>
      <c r="M1046" s="236"/>
      <c r="N1046" s="236"/>
      <c r="O1046" s="236"/>
      <c r="P1046" s="236"/>
      <c r="Q1046" s="236"/>
      <c r="R1046" s="236"/>
      <c r="S1046" s="236"/>
    </row>
    <row r="1047" ht="13.5" customHeight="1">
      <c r="A1047" s="236"/>
      <c r="B1047" t="s" s="596">
        <v>416</v>
      </c>
      <c r="C1047" t="s" s="675">
        <v>2968</v>
      </c>
      <c r="D1047" t="s" s="91">
        <f>D714</f>
        <v>1998</v>
      </c>
      <c r="E1047" s="677">
        <v>0</v>
      </c>
      <c r="F1047" s="236"/>
      <c r="G1047" s="662">
        <f>E1047*F1047</f>
        <v>0</v>
      </c>
      <c r="H1047" s="662">
        <f>IF($S$11="Y",G1047*0.15,0)</f>
        <v>0</v>
      </c>
      <c r="I1047" s="236"/>
      <c r="J1047" s="236"/>
      <c r="K1047" s="236"/>
      <c r="L1047" s="236"/>
      <c r="M1047" s="236"/>
      <c r="N1047" s="236"/>
      <c r="O1047" s="236"/>
      <c r="P1047" s="236"/>
      <c r="Q1047" s="236"/>
      <c r="R1047" s="236"/>
      <c r="S1047" s="236"/>
    </row>
    <row r="1048" ht="13.5" customHeight="1">
      <c r="A1048" s="236"/>
      <c r="B1048" t="s" s="596">
        <v>416</v>
      </c>
      <c r="C1048" t="s" s="675">
        <v>2968</v>
      </c>
      <c r="D1048" t="s" s="205">
        <f>D715</f>
        <v>2000</v>
      </c>
      <c r="E1048" s="677">
        <v>7</v>
      </c>
      <c r="F1048" s="236"/>
      <c r="G1048" s="662">
        <f>E1048*F1048</f>
        <v>0</v>
      </c>
      <c r="H1048" s="662">
        <f>IF($S$11="Y",G1048*0.15,0)</f>
        <v>0</v>
      </c>
      <c r="I1048" s="236"/>
      <c r="J1048" s="236"/>
      <c r="K1048" s="236"/>
      <c r="L1048" s="236"/>
      <c r="M1048" s="236"/>
      <c r="N1048" s="236"/>
      <c r="O1048" s="236"/>
      <c r="P1048" s="236"/>
      <c r="Q1048" s="236"/>
      <c r="R1048" s="236"/>
      <c r="S1048" s="236"/>
    </row>
    <row r="1049" ht="13.5" customHeight="1">
      <c r="A1049" s="236"/>
      <c r="B1049" t="s" s="596">
        <v>416</v>
      </c>
      <c r="C1049" t="s" s="675">
        <v>2968</v>
      </c>
      <c r="D1049" t="s" s="684">
        <f>D716</f>
        <v>2001</v>
      </c>
      <c r="E1049" s="677">
        <v>5</v>
      </c>
      <c r="F1049" s="236"/>
      <c r="G1049" s="662">
        <f>E1049*F1049</f>
        <v>0</v>
      </c>
      <c r="H1049" s="662">
        <f>IF($S$11="Y",G1049*0.15,0)</f>
        <v>0</v>
      </c>
      <c r="I1049" s="236"/>
      <c r="J1049" s="236"/>
      <c r="K1049" s="236"/>
      <c r="L1049" s="236"/>
      <c r="M1049" s="236"/>
      <c r="N1049" s="236"/>
      <c r="O1049" s="236"/>
      <c r="P1049" s="236"/>
      <c r="Q1049" s="236"/>
      <c r="R1049" s="236"/>
      <c r="S1049" s="236"/>
    </row>
    <row r="1050" ht="13.5" customHeight="1">
      <c r="A1050" s="236"/>
      <c r="B1050" t="s" s="596">
        <v>416</v>
      </c>
      <c r="C1050" t="s" s="675">
        <v>2968</v>
      </c>
      <c r="D1050" t="s" s="686">
        <f>D717</f>
        <v>2003</v>
      </c>
      <c r="E1050" s="677">
        <v>8</v>
      </c>
      <c r="F1050" s="236"/>
      <c r="G1050" s="662">
        <f>E1050*F1050</f>
        <v>0</v>
      </c>
      <c r="H1050" s="662">
        <f>IF($S$11="Y",G1050*0.15,0)</f>
        <v>0</v>
      </c>
      <c r="I1050" s="236"/>
      <c r="J1050" s="236"/>
      <c r="K1050" s="236"/>
      <c r="L1050" s="236"/>
      <c r="M1050" s="236"/>
      <c r="N1050" s="236"/>
      <c r="O1050" s="236"/>
      <c r="P1050" s="236"/>
      <c r="Q1050" s="236"/>
      <c r="R1050" s="236"/>
      <c r="S1050" s="236"/>
    </row>
    <row r="1051" ht="13.5" customHeight="1">
      <c r="A1051" s="236"/>
      <c r="B1051" t="s" s="596">
        <v>416</v>
      </c>
      <c r="C1051" t="s" s="675">
        <v>2968</v>
      </c>
      <c r="D1051" t="s" s="690">
        <f>D718</f>
        <v>2004</v>
      </c>
      <c r="E1051" s="677">
        <v>2</v>
      </c>
      <c r="F1051" s="236"/>
      <c r="G1051" s="662">
        <f>E1051*F1051</f>
        <v>0</v>
      </c>
      <c r="H1051" s="662">
        <f>IF($S$11="Y",G1051*0.15,0)</f>
        <v>0</v>
      </c>
      <c r="I1051" s="236"/>
      <c r="J1051" s="236"/>
      <c r="K1051" s="236"/>
      <c r="L1051" s="236"/>
      <c r="M1051" s="236"/>
      <c r="N1051" s="236"/>
      <c r="O1051" s="236"/>
      <c r="P1051" s="236"/>
      <c r="Q1051" s="236"/>
      <c r="R1051" s="236"/>
      <c r="S1051" s="236"/>
    </row>
    <row r="1052" ht="13.5" customHeight="1">
      <c r="A1052" s="236"/>
      <c r="B1052" t="s" s="596">
        <v>416</v>
      </c>
      <c r="C1052" t="s" s="675">
        <v>2968</v>
      </c>
      <c r="D1052" t="s" s="692">
        <f>D719</f>
        <v>2005</v>
      </c>
      <c r="E1052" s="677">
        <v>5</v>
      </c>
      <c r="F1052" s="236"/>
      <c r="G1052" s="662">
        <f>E1052*F1052</f>
        <v>0</v>
      </c>
      <c r="H1052" s="662">
        <f>IF($S$11="Y",G1052*0.15,0)</f>
        <v>0</v>
      </c>
      <c r="I1052" s="236"/>
      <c r="J1052" s="236"/>
      <c r="K1052" s="236"/>
      <c r="L1052" s="236"/>
      <c r="M1052" s="236"/>
      <c r="N1052" s="236"/>
      <c r="O1052" s="236"/>
      <c r="P1052" s="236"/>
      <c r="Q1052" s="236"/>
      <c r="R1052" s="236"/>
      <c r="S1052" s="236"/>
    </row>
    <row r="1053" ht="13.5" customHeight="1">
      <c r="A1053" s="236"/>
      <c r="B1053" t="s" s="596">
        <v>416</v>
      </c>
      <c r="C1053" t="s" s="675">
        <v>2968</v>
      </c>
      <c r="D1053" t="s" s="180">
        <f>D720</f>
        <v>2006</v>
      </c>
      <c r="E1053" s="677">
        <v>9</v>
      </c>
      <c r="F1053" s="236"/>
      <c r="G1053" s="662">
        <f>E1053*F1053</f>
        <v>0</v>
      </c>
      <c r="H1053" s="662">
        <f>IF($S$11="Y",G1053*0.15,0)</f>
        <v>0</v>
      </c>
      <c r="I1053" s="236"/>
      <c r="J1053" s="236"/>
      <c r="K1053" s="236"/>
      <c r="L1053" s="236"/>
      <c r="M1053" s="236"/>
      <c r="N1053" s="236"/>
      <c r="O1053" s="236"/>
      <c r="P1053" s="236"/>
      <c r="Q1053" s="236"/>
      <c r="R1053" s="236"/>
      <c r="S1053" s="236"/>
    </row>
    <row r="1054" ht="13.5" customHeight="1">
      <c r="A1054" s="236"/>
      <c r="B1054" t="s" s="596">
        <v>416</v>
      </c>
      <c r="C1054" t="s" s="675">
        <v>2968</v>
      </c>
      <c r="D1054" t="s" s="695">
        <f>D721</f>
        <v>2007</v>
      </c>
      <c r="E1054" s="677">
        <v>4</v>
      </c>
      <c r="F1054" s="236"/>
      <c r="G1054" s="662">
        <f>E1054*F1054</f>
        <v>0</v>
      </c>
      <c r="H1054" s="662">
        <f>IF($S$11="Y",G1054*0.15,0)</f>
        <v>0</v>
      </c>
      <c r="I1054" s="236"/>
      <c r="J1054" s="236"/>
      <c r="K1054" s="236"/>
      <c r="L1054" s="236"/>
      <c r="M1054" s="236"/>
      <c r="N1054" s="236"/>
      <c r="O1054" s="236"/>
      <c r="P1054" s="236"/>
      <c r="Q1054" s="236"/>
      <c r="R1054" s="236"/>
      <c r="S1054" s="236"/>
    </row>
    <row r="1055" ht="13.5" customHeight="1">
      <c r="A1055" s="236"/>
      <c r="B1055" t="s" s="596">
        <v>432</v>
      </c>
      <c r="C1055" t="s" s="675">
        <v>2969</v>
      </c>
      <c r="D1055" t="s" s="676">
        <f>D722</f>
        <v>1996</v>
      </c>
      <c r="E1055" s="677">
        <v>4</v>
      </c>
      <c r="F1055" s="236"/>
      <c r="G1055" s="662">
        <f>E1055*F1055</f>
        <v>0</v>
      </c>
      <c r="H1055" s="662">
        <f>IF($S$11="Y",G1055*0.15,0)</f>
        <v>0</v>
      </c>
      <c r="I1055" s="236"/>
      <c r="J1055" s="236"/>
      <c r="K1055" s="236"/>
      <c r="L1055" s="236"/>
      <c r="M1055" s="236"/>
      <c r="N1055" s="236"/>
      <c r="O1055" s="236"/>
      <c r="P1055" s="236"/>
      <c r="Q1055" s="236"/>
      <c r="R1055" s="236"/>
      <c r="S1055" s="236"/>
    </row>
    <row r="1056" ht="13.5" customHeight="1">
      <c r="A1056" s="236"/>
      <c r="B1056" t="s" s="596">
        <v>432</v>
      </c>
      <c r="C1056" t="s" s="675">
        <v>2969</v>
      </c>
      <c r="D1056" t="s" s="91">
        <f>D723</f>
        <v>1998</v>
      </c>
      <c r="E1056" s="677">
        <v>0</v>
      </c>
      <c r="F1056" s="236"/>
      <c r="G1056" s="662">
        <f>E1056*F1056</f>
        <v>0</v>
      </c>
      <c r="H1056" s="662">
        <f>IF($S$11="Y",G1056*0.15,0)</f>
        <v>0</v>
      </c>
      <c r="I1056" s="236"/>
      <c r="J1056" s="236"/>
      <c r="K1056" s="236"/>
      <c r="L1056" s="236"/>
      <c r="M1056" s="236"/>
      <c r="N1056" s="236"/>
      <c r="O1056" s="236"/>
      <c r="P1056" s="236"/>
      <c r="Q1056" s="236"/>
      <c r="R1056" s="236"/>
      <c r="S1056" s="236"/>
    </row>
    <row r="1057" ht="13.5" customHeight="1">
      <c r="A1057" s="236"/>
      <c r="B1057" t="s" s="596">
        <v>432</v>
      </c>
      <c r="C1057" t="s" s="675">
        <v>2969</v>
      </c>
      <c r="D1057" t="s" s="205">
        <f>D724</f>
        <v>2000</v>
      </c>
      <c r="E1057" s="677">
        <v>6</v>
      </c>
      <c r="F1057" s="236"/>
      <c r="G1057" s="662">
        <f>E1057*F1057</f>
        <v>0</v>
      </c>
      <c r="H1057" s="662">
        <f>IF($S$11="Y",G1057*0.15,0)</f>
        <v>0</v>
      </c>
      <c r="I1057" s="236"/>
      <c r="J1057" s="236"/>
      <c r="K1057" s="236"/>
      <c r="L1057" s="236"/>
      <c r="M1057" s="236"/>
      <c r="N1057" s="236"/>
      <c r="O1057" s="236"/>
      <c r="P1057" s="236"/>
      <c r="Q1057" s="236"/>
      <c r="R1057" s="236"/>
      <c r="S1057" s="236"/>
    </row>
    <row r="1058" ht="13.5" customHeight="1">
      <c r="A1058" s="236"/>
      <c r="B1058" t="s" s="596">
        <v>432</v>
      </c>
      <c r="C1058" t="s" s="675">
        <v>2969</v>
      </c>
      <c r="D1058" t="s" s="684">
        <f>D725</f>
        <v>2001</v>
      </c>
      <c r="E1058" s="677">
        <v>3</v>
      </c>
      <c r="F1058" s="236"/>
      <c r="G1058" s="662">
        <f>E1058*F1058</f>
        <v>0</v>
      </c>
      <c r="H1058" s="662">
        <f>IF($S$11="Y",G1058*0.15,0)</f>
        <v>0</v>
      </c>
      <c r="I1058" s="236"/>
      <c r="J1058" s="236"/>
      <c r="K1058" s="236"/>
      <c r="L1058" s="236"/>
      <c r="M1058" s="236"/>
      <c r="N1058" s="236"/>
      <c r="O1058" s="236"/>
      <c r="P1058" s="236"/>
      <c r="Q1058" s="236"/>
      <c r="R1058" s="236"/>
      <c r="S1058" s="236"/>
    </row>
    <row r="1059" ht="13.5" customHeight="1">
      <c r="A1059" s="236"/>
      <c r="B1059" t="s" s="596">
        <v>432</v>
      </c>
      <c r="C1059" t="s" s="675">
        <v>2969</v>
      </c>
      <c r="D1059" t="s" s="686">
        <f>D726</f>
        <v>2003</v>
      </c>
      <c r="E1059" s="677">
        <v>1</v>
      </c>
      <c r="F1059" s="236"/>
      <c r="G1059" s="662">
        <f>E1059*F1059</f>
        <v>0</v>
      </c>
      <c r="H1059" s="662">
        <f>IF($S$11="Y",G1059*0.15,0)</f>
        <v>0</v>
      </c>
      <c r="I1059" s="236"/>
      <c r="J1059" s="236"/>
      <c r="K1059" s="236"/>
      <c r="L1059" s="236"/>
      <c r="M1059" s="236"/>
      <c r="N1059" s="236"/>
      <c r="O1059" s="236"/>
      <c r="P1059" s="236"/>
      <c r="Q1059" s="236"/>
      <c r="R1059" s="236"/>
      <c r="S1059" s="236"/>
    </row>
    <row r="1060" ht="13.5" customHeight="1">
      <c r="A1060" s="236"/>
      <c r="B1060" t="s" s="596">
        <v>432</v>
      </c>
      <c r="C1060" t="s" s="675">
        <v>2969</v>
      </c>
      <c r="D1060" t="s" s="690">
        <f>D727</f>
        <v>2004</v>
      </c>
      <c r="E1060" s="677">
        <v>3</v>
      </c>
      <c r="F1060" s="236"/>
      <c r="G1060" s="662">
        <f>E1060*F1060</f>
        <v>0</v>
      </c>
      <c r="H1060" s="662">
        <f>IF($S$11="Y",G1060*0.15,0)</f>
        <v>0</v>
      </c>
      <c r="I1060" s="236"/>
      <c r="J1060" s="236"/>
      <c r="K1060" s="236"/>
      <c r="L1060" s="236"/>
      <c r="M1060" s="236"/>
      <c r="N1060" s="236"/>
      <c r="O1060" s="236"/>
      <c r="P1060" s="236"/>
      <c r="Q1060" s="236"/>
      <c r="R1060" s="236"/>
      <c r="S1060" s="236"/>
    </row>
    <row r="1061" ht="13.5" customHeight="1">
      <c r="A1061" s="236"/>
      <c r="B1061" t="s" s="596">
        <v>432</v>
      </c>
      <c r="C1061" t="s" s="675">
        <v>2969</v>
      </c>
      <c r="D1061" t="s" s="692">
        <f>D728</f>
        <v>2005</v>
      </c>
      <c r="E1061" s="677">
        <v>3</v>
      </c>
      <c r="F1061" s="236"/>
      <c r="G1061" s="662">
        <f>E1061*F1061</f>
        <v>0</v>
      </c>
      <c r="H1061" s="662">
        <f>IF($S$11="Y",G1061*0.15,0)</f>
        <v>0</v>
      </c>
      <c r="I1061" s="236"/>
      <c r="J1061" s="236"/>
      <c r="K1061" s="236"/>
      <c r="L1061" s="236"/>
      <c r="M1061" s="236"/>
      <c r="N1061" s="236"/>
      <c r="O1061" s="236"/>
      <c r="P1061" s="236"/>
      <c r="Q1061" s="236"/>
      <c r="R1061" s="236"/>
      <c r="S1061" s="236"/>
    </row>
    <row r="1062" ht="13.5" customHeight="1">
      <c r="A1062" s="236"/>
      <c r="B1062" t="s" s="596">
        <v>432</v>
      </c>
      <c r="C1062" t="s" s="675">
        <v>2969</v>
      </c>
      <c r="D1062" t="s" s="180">
        <f>D729</f>
        <v>2006</v>
      </c>
      <c r="E1062" s="677">
        <v>9</v>
      </c>
      <c r="F1062" s="236"/>
      <c r="G1062" s="662">
        <f>E1062*F1062</f>
        <v>0</v>
      </c>
      <c r="H1062" s="662">
        <f>IF($S$11="Y",G1062*0.15,0)</f>
        <v>0</v>
      </c>
      <c r="I1062" s="236"/>
      <c r="J1062" s="236"/>
      <c r="K1062" s="236"/>
      <c r="L1062" s="236"/>
      <c r="M1062" s="236"/>
      <c r="N1062" s="236"/>
      <c r="O1062" s="236"/>
      <c r="P1062" s="236"/>
      <c r="Q1062" s="236"/>
      <c r="R1062" s="236"/>
      <c r="S1062" s="236"/>
    </row>
    <row r="1063" ht="13.5" customHeight="1">
      <c r="A1063" s="236"/>
      <c r="B1063" t="s" s="596">
        <v>432</v>
      </c>
      <c r="C1063" t="s" s="675">
        <v>2969</v>
      </c>
      <c r="D1063" t="s" s="695">
        <f>D730</f>
        <v>2007</v>
      </c>
      <c r="E1063" s="677">
        <v>4</v>
      </c>
      <c r="F1063" s="236"/>
      <c r="G1063" s="662">
        <f>E1063*F1063</f>
        <v>0</v>
      </c>
      <c r="H1063" s="662">
        <f>IF($S$11="Y",G1063*0.15,0)</f>
        <v>0</v>
      </c>
      <c r="I1063" s="236"/>
      <c r="J1063" s="236"/>
      <c r="K1063" s="236"/>
      <c r="L1063" s="236"/>
      <c r="M1063" s="236"/>
      <c r="N1063" s="236"/>
      <c r="O1063" s="236"/>
      <c r="P1063" s="236"/>
      <c r="Q1063" s="236"/>
      <c r="R1063" s="236"/>
      <c r="S1063" s="236"/>
    </row>
    <row r="1064" ht="13.5" customHeight="1">
      <c r="A1064" s="236"/>
      <c r="B1064" t="s" s="596">
        <v>434</v>
      </c>
      <c r="C1064" t="s" s="675">
        <v>2970</v>
      </c>
      <c r="D1064" t="s" s="676">
        <f>D731</f>
        <v>1996</v>
      </c>
      <c r="E1064" s="677">
        <v>5</v>
      </c>
      <c r="F1064" s="236"/>
      <c r="G1064" s="662">
        <f>E1064*F1064</f>
        <v>0</v>
      </c>
      <c r="H1064" s="662">
        <f>IF($S$11="Y",G1064*0.15,0)</f>
        <v>0</v>
      </c>
      <c r="I1064" s="236"/>
      <c r="J1064" s="236"/>
      <c r="K1064" s="236"/>
      <c r="L1064" s="236"/>
      <c r="M1064" s="236"/>
      <c r="N1064" s="236"/>
      <c r="O1064" s="236"/>
      <c r="P1064" s="236"/>
      <c r="Q1064" s="236"/>
      <c r="R1064" s="236"/>
      <c r="S1064" s="236"/>
    </row>
    <row r="1065" ht="13.5" customHeight="1">
      <c r="A1065" s="236"/>
      <c r="B1065" t="s" s="596">
        <v>434</v>
      </c>
      <c r="C1065" t="s" s="675">
        <v>2970</v>
      </c>
      <c r="D1065" t="s" s="91">
        <f>D732</f>
        <v>1998</v>
      </c>
      <c r="E1065" s="677">
        <v>0</v>
      </c>
      <c r="F1065" s="236"/>
      <c r="G1065" s="662">
        <f>E1065*F1065</f>
        <v>0</v>
      </c>
      <c r="H1065" s="662">
        <f>IF($S$11="Y",G1065*0.15,0)</f>
        <v>0</v>
      </c>
      <c r="I1065" s="236"/>
      <c r="J1065" s="236"/>
      <c r="K1065" s="236"/>
      <c r="L1065" s="236"/>
      <c r="M1065" s="236"/>
      <c r="N1065" s="236"/>
      <c r="O1065" s="236"/>
      <c r="P1065" s="236"/>
      <c r="Q1065" s="236"/>
      <c r="R1065" s="236"/>
      <c r="S1065" s="236"/>
    </row>
    <row r="1066" ht="13.5" customHeight="1">
      <c r="A1066" s="236"/>
      <c r="B1066" t="s" s="596">
        <v>434</v>
      </c>
      <c r="C1066" t="s" s="675">
        <v>2970</v>
      </c>
      <c r="D1066" t="s" s="205">
        <f>D733</f>
        <v>2000</v>
      </c>
      <c r="E1066" s="677">
        <v>10</v>
      </c>
      <c r="F1066" s="236"/>
      <c r="G1066" s="662">
        <f>E1066*F1066</f>
        <v>0</v>
      </c>
      <c r="H1066" s="662">
        <f>IF($S$11="Y",G1066*0.15,0)</f>
        <v>0</v>
      </c>
      <c r="I1066" s="236"/>
      <c r="J1066" s="236"/>
      <c r="K1066" s="236"/>
      <c r="L1066" s="236"/>
      <c r="M1066" s="236"/>
      <c r="N1066" s="236"/>
      <c r="O1066" s="236"/>
      <c r="P1066" s="236"/>
      <c r="Q1066" s="236"/>
      <c r="R1066" s="236"/>
      <c r="S1066" s="236"/>
    </row>
    <row r="1067" ht="13.5" customHeight="1">
      <c r="A1067" s="236"/>
      <c r="B1067" t="s" s="596">
        <v>434</v>
      </c>
      <c r="C1067" t="s" s="675">
        <v>2970</v>
      </c>
      <c r="D1067" t="s" s="684">
        <f>D734</f>
        <v>2001</v>
      </c>
      <c r="E1067" s="677">
        <v>4</v>
      </c>
      <c r="F1067" s="236"/>
      <c r="G1067" s="662">
        <f>E1067*F1067</f>
        <v>0</v>
      </c>
      <c r="H1067" s="662">
        <f>IF($S$11="Y",G1067*0.15,0)</f>
        <v>0</v>
      </c>
      <c r="I1067" s="236"/>
      <c r="J1067" s="236"/>
      <c r="K1067" s="236"/>
      <c r="L1067" s="236"/>
      <c r="M1067" s="236"/>
      <c r="N1067" s="236"/>
      <c r="O1067" s="236"/>
      <c r="P1067" s="236"/>
      <c r="Q1067" s="236"/>
      <c r="R1067" s="236"/>
      <c r="S1067" s="236"/>
    </row>
    <row r="1068" ht="13.5" customHeight="1">
      <c r="A1068" s="236"/>
      <c r="B1068" t="s" s="596">
        <v>434</v>
      </c>
      <c r="C1068" t="s" s="675">
        <v>2970</v>
      </c>
      <c r="D1068" t="s" s="686">
        <f>D735</f>
        <v>2003</v>
      </c>
      <c r="E1068" s="677">
        <v>8</v>
      </c>
      <c r="F1068" s="236"/>
      <c r="G1068" s="662">
        <f>E1068*F1068</f>
        <v>0</v>
      </c>
      <c r="H1068" s="662">
        <f>IF($S$11="Y",G1068*0.15,0)</f>
        <v>0</v>
      </c>
      <c r="I1068" s="236"/>
      <c r="J1068" s="236"/>
      <c r="K1068" s="236"/>
      <c r="L1068" s="236"/>
      <c r="M1068" s="236"/>
      <c r="N1068" s="236"/>
      <c r="O1068" s="236"/>
      <c r="P1068" s="236"/>
      <c r="Q1068" s="236"/>
      <c r="R1068" s="236"/>
      <c r="S1068" s="236"/>
    </row>
    <row r="1069" ht="13.5" customHeight="1">
      <c r="A1069" s="236"/>
      <c r="B1069" t="s" s="596">
        <v>434</v>
      </c>
      <c r="C1069" t="s" s="675">
        <v>2970</v>
      </c>
      <c r="D1069" t="s" s="690">
        <f>D736</f>
        <v>2004</v>
      </c>
      <c r="E1069" s="677">
        <v>4</v>
      </c>
      <c r="F1069" s="236"/>
      <c r="G1069" s="662">
        <f>E1069*F1069</f>
        <v>0</v>
      </c>
      <c r="H1069" s="662">
        <f>IF($S$11="Y",G1069*0.15,0)</f>
        <v>0</v>
      </c>
      <c r="I1069" s="236"/>
      <c r="J1069" s="236"/>
      <c r="K1069" s="236"/>
      <c r="L1069" s="236"/>
      <c r="M1069" s="236"/>
      <c r="N1069" s="236"/>
      <c r="O1069" s="236"/>
      <c r="P1069" s="236"/>
      <c r="Q1069" s="236"/>
      <c r="R1069" s="236"/>
      <c r="S1069" s="236"/>
    </row>
    <row r="1070" ht="13.5" customHeight="1">
      <c r="A1070" s="236"/>
      <c r="B1070" t="s" s="596">
        <v>434</v>
      </c>
      <c r="C1070" t="s" s="675">
        <v>2970</v>
      </c>
      <c r="D1070" t="s" s="692">
        <f>D737</f>
        <v>2005</v>
      </c>
      <c r="E1070" s="677">
        <v>5</v>
      </c>
      <c r="F1070" s="236"/>
      <c r="G1070" s="662">
        <f>E1070*F1070</f>
        <v>0</v>
      </c>
      <c r="H1070" s="662">
        <f>IF($S$11="Y",G1070*0.15,0)</f>
        <v>0</v>
      </c>
      <c r="I1070" s="236"/>
      <c r="J1070" s="236"/>
      <c r="K1070" s="236"/>
      <c r="L1070" s="236"/>
      <c r="M1070" s="236"/>
      <c r="N1070" s="236"/>
      <c r="O1070" s="236"/>
      <c r="P1070" s="236"/>
      <c r="Q1070" s="236"/>
      <c r="R1070" s="236"/>
      <c r="S1070" s="236"/>
    </row>
    <row r="1071" ht="13.5" customHeight="1">
      <c r="A1071" s="236"/>
      <c r="B1071" t="s" s="596">
        <v>434</v>
      </c>
      <c r="C1071" t="s" s="675">
        <v>2970</v>
      </c>
      <c r="D1071" t="s" s="180">
        <f>D738</f>
        <v>2006</v>
      </c>
      <c r="E1071" s="677">
        <v>3</v>
      </c>
      <c r="F1071" s="236"/>
      <c r="G1071" s="662">
        <f>E1071*F1071</f>
        <v>0</v>
      </c>
      <c r="H1071" s="662">
        <f>IF($S$11="Y",G1071*0.15,0)</f>
        <v>0</v>
      </c>
      <c r="I1071" s="236"/>
      <c r="J1071" s="236"/>
      <c r="K1071" s="236"/>
      <c r="L1071" s="236"/>
      <c r="M1071" s="236"/>
      <c r="N1071" s="236"/>
      <c r="O1071" s="236"/>
      <c r="P1071" s="236"/>
      <c r="Q1071" s="236"/>
      <c r="R1071" s="236"/>
      <c r="S1071" s="236"/>
    </row>
    <row r="1072" ht="13.5" customHeight="1">
      <c r="A1072" s="236"/>
      <c r="B1072" t="s" s="596">
        <v>434</v>
      </c>
      <c r="C1072" t="s" s="675">
        <v>2970</v>
      </c>
      <c r="D1072" t="s" s="695">
        <f>D739</f>
        <v>2007</v>
      </c>
      <c r="E1072" s="677">
        <v>4</v>
      </c>
      <c r="F1072" s="236"/>
      <c r="G1072" s="662">
        <f>E1072*F1072</f>
        <v>0</v>
      </c>
      <c r="H1072" s="662">
        <f>IF($S$11="Y",G1072*0.15,0)</f>
        <v>0</v>
      </c>
      <c r="I1072" s="236"/>
      <c r="J1072" s="236"/>
      <c r="K1072" s="236"/>
      <c r="L1072" s="236"/>
      <c r="M1072" s="236"/>
      <c r="N1072" s="236"/>
      <c r="O1072" s="236"/>
      <c r="P1072" s="236"/>
      <c r="Q1072" s="236"/>
      <c r="R1072" s="236"/>
      <c r="S1072" s="236"/>
    </row>
    <row r="1073" ht="13.5" customHeight="1">
      <c r="A1073" s="236"/>
      <c r="B1073" t="s" s="596">
        <v>446</v>
      </c>
      <c r="C1073" t="s" s="675">
        <v>2971</v>
      </c>
      <c r="D1073" t="s" s="676">
        <f>D740</f>
        <v>1996</v>
      </c>
      <c r="E1073" s="677">
        <v>4</v>
      </c>
      <c r="F1073" s="236"/>
      <c r="G1073" s="662">
        <f>E1073*F1073</f>
        <v>0</v>
      </c>
      <c r="H1073" s="662">
        <f>IF($S$11="Y",G1073*0.15,0)</f>
        <v>0</v>
      </c>
      <c r="I1073" s="236"/>
      <c r="J1073" s="236"/>
      <c r="K1073" s="236"/>
      <c r="L1073" s="236"/>
      <c r="M1073" s="236"/>
      <c r="N1073" s="236"/>
      <c r="O1073" s="236"/>
      <c r="P1073" s="236"/>
      <c r="Q1073" s="236"/>
      <c r="R1073" s="236"/>
      <c r="S1073" s="236"/>
    </row>
    <row r="1074" ht="13.5" customHeight="1">
      <c r="A1074" s="236"/>
      <c r="B1074" t="s" s="596">
        <v>446</v>
      </c>
      <c r="C1074" t="s" s="675">
        <v>2971</v>
      </c>
      <c r="D1074" t="s" s="91">
        <f>D741</f>
        <v>1998</v>
      </c>
      <c r="E1074" s="677">
        <v>0</v>
      </c>
      <c r="F1074" s="236"/>
      <c r="G1074" s="662">
        <f>E1074*F1074</f>
        <v>0</v>
      </c>
      <c r="H1074" s="662">
        <f>IF($S$11="Y",G1074*0.15,0)</f>
        <v>0</v>
      </c>
      <c r="I1074" s="236"/>
      <c r="J1074" s="236"/>
      <c r="K1074" s="236"/>
      <c r="L1074" s="236"/>
      <c r="M1074" s="236"/>
      <c r="N1074" s="236"/>
      <c r="O1074" s="236"/>
      <c r="P1074" s="236"/>
      <c r="Q1074" s="236"/>
      <c r="R1074" s="236"/>
      <c r="S1074" s="236"/>
    </row>
    <row r="1075" ht="13.5" customHeight="1">
      <c r="A1075" s="236"/>
      <c r="B1075" t="s" s="596">
        <v>446</v>
      </c>
      <c r="C1075" t="s" s="675">
        <v>2971</v>
      </c>
      <c r="D1075" t="s" s="205">
        <f>D742</f>
        <v>2000</v>
      </c>
      <c r="E1075" s="677">
        <v>4</v>
      </c>
      <c r="F1075" s="236"/>
      <c r="G1075" s="662">
        <f>E1075*F1075</f>
        <v>0</v>
      </c>
      <c r="H1075" s="662">
        <f>IF($S$11="Y",G1075*0.15,0)</f>
        <v>0</v>
      </c>
      <c r="I1075" s="236"/>
      <c r="J1075" s="236"/>
      <c r="K1075" s="236"/>
      <c r="L1075" s="236"/>
      <c r="M1075" s="236"/>
      <c r="N1075" s="236"/>
      <c r="O1075" s="236"/>
      <c r="P1075" s="236"/>
      <c r="Q1075" s="236"/>
      <c r="R1075" s="236"/>
      <c r="S1075" s="236"/>
    </row>
    <row r="1076" ht="13.5" customHeight="1">
      <c r="A1076" s="236"/>
      <c r="B1076" t="s" s="596">
        <v>446</v>
      </c>
      <c r="C1076" t="s" s="675">
        <v>2971</v>
      </c>
      <c r="D1076" t="s" s="684">
        <f>D743</f>
        <v>2001</v>
      </c>
      <c r="E1076" s="677">
        <v>6</v>
      </c>
      <c r="F1076" s="236"/>
      <c r="G1076" s="662">
        <f>E1076*F1076</f>
        <v>0</v>
      </c>
      <c r="H1076" s="662">
        <f>IF($S$11="Y",G1076*0.15,0)</f>
        <v>0</v>
      </c>
      <c r="I1076" s="236"/>
      <c r="J1076" s="236"/>
      <c r="K1076" s="236"/>
      <c r="L1076" s="236"/>
      <c r="M1076" s="236"/>
      <c r="N1076" s="236"/>
      <c r="O1076" s="236"/>
      <c r="P1076" s="236"/>
      <c r="Q1076" s="236"/>
      <c r="R1076" s="236"/>
      <c r="S1076" s="236"/>
    </row>
    <row r="1077" ht="13.5" customHeight="1">
      <c r="A1077" s="236"/>
      <c r="B1077" t="s" s="596">
        <v>446</v>
      </c>
      <c r="C1077" t="s" s="675">
        <v>2971</v>
      </c>
      <c r="D1077" t="s" s="686">
        <f>D744</f>
        <v>2003</v>
      </c>
      <c r="E1077" s="677">
        <v>2</v>
      </c>
      <c r="F1077" s="236"/>
      <c r="G1077" s="662">
        <f>E1077*F1077</f>
        <v>0</v>
      </c>
      <c r="H1077" s="662">
        <f>IF($S$11="Y",G1077*0.15,0)</f>
        <v>0</v>
      </c>
      <c r="I1077" s="236"/>
      <c r="J1077" s="236"/>
      <c r="K1077" s="236"/>
      <c r="L1077" s="236"/>
      <c r="M1077" s="236"/>
      <c r="N1077" s="236"/>
      <c r="O1077" s="236"/>
      <c r="P1077" s="236"/>
      <c r="Q1077" s="236"/>
      <c r="R1077" s="236"/>
      <c r="S1077" s="236"/>
    </row>
    <row r="1078" ht="13.5" customHeight="1">
      <c r="A1078" s="236"/>
      <c r="B1078" t="s" s="596">
        <v>446</v>
      </c>
      <c r="C1078" t="s" s="675">
        <v>2971</v>
      </c>
      <c r="D1078" t="s" s="690">
        <f>D745</f>
        <v>2004</v>
      </c>
      <c r="E1078" s="677">
        <v>6</v>
      </c>
      <c r="F1078" s="236"/>
      <c r="G1078" s="662">
        <f>E1078*F1078</f>
        <v>0</v>
      </c>
      <c r="H1078" s="662">
        <f>IF($S$11="Y",G1078*0.15,0)</f>
        <v>0</v>
      </c>
      <c r="I1078" s="236"/>
      <c r="J1078" s="236"/>
      <c r="K1078" s="236"/>
      <c r="L1078" s="236"/>
      <c r="M1078" s="236"/>
      <c r="N1078" s="236"/>
      <c r="O1078" s="236"/>
      <c r="P1078" s="236"/>
      <c r="Q1078" s="236"/>
      <c r="R1078" s="236"/>
      <c r="S1078" s="236"/>
    </row>
    <row r="1079" ht="13.5" customHeight="1">
      <c r="A1079" s="236"/>
      <c r="B1079" t="s" s="596">
        <v>446</v>
      </c>
      <c r="C1079" t="s" s="675">
        <v>2971</v>
      </c>
      <c r="D1079" t="s" s="692">
        <f>D746</f>
        <v>2005</v>
      </c>
      <c r="E1079" s="677">
        <v>4</v>
      </c>
      <c r="F1079" s="236"/>
      <c r="G1079" s="662">
        <f>E1079*F1079</f>
        <v>0</v>
      </c>
      <c r="H1079" s="662">
        <f>IF($S$11="Y",G1079*0.15,0)</f>
        <v>0</v>
      </c>
      <c r="I1079" s="236"/>
      <c r="J1079" s="236"/>
      <c r="K1079" s="236"/>
      <c r="L1079" s="236"/>
      <c r="M1079" s="236"/>
      <c r="N1079" s="236"/>
      <c r="O1079" s="236"/>
      <c r="P1079" s="236"/>
      <c r="Q1079" s="236"/>
      <c r="R1079" s="236"/>
      <c r="S1079" s="236"/>
    </row>
    <row r="1080" ht="13.5" customHeight="1">
      <c r="A1080" s="236"/>
      <c r="B1080" t="s" s="596">
        <v>446</v>
      </c>
      <c r="C1080" t="s" s="675">
        <v>2971</v>
      </c>
      <c r="D1080" t="s" s="180">
        <f>D747</f>
        <v>2006</v>
      </c>
      <c r="E1080" s="677">
        <v>6</v>
      </c>
      <c r="F1080" s="236"/>
      <c r="G1080" s="662">
        <f>E1080*F1080</f>
        <v>0</v>
      </c>
      <c r="H1080" s="662">
        <f>IF($S$11="Y",G1080*0.15,0)</f>
        <v>0</v>
      </c>
      <c r="I1080" s="236"/>
      <c r="J1080" s="236"/>
      <c r="K1080" s="236"/>
      <c r="L1080" s="236"/>
      <c r="M1080" s="236"/>
      <c r="N1080" s="236"/>
      <c r="O1080" s="236"/>
      <c r="P1080" s="236"/>
      <c r="Q1080" s="236"/>
      <c r="R1080" s="236"/>
      <c r="S1080" s="236"/>
    </row>
    <row r="1081" ht="13.5" customHeight="1">
      <c r="A1081" s="236"/>
      <c r="B1081" t="s" s="596">
        <v>446</v>
      </c>
      <c r="C1081" t="s" s="675">
        <v>2971</v>
      </c>
      <c r="D1081" t="s" s="695">
        <f>D748</f>
        <v>2007</v>
      </c>
      <c r="E1081" s="677">
        <v>3</v>
      </c>
      <c r="F1081" s="236"/>
      <c r="G1081" s="662">
        <f>E1081*F1081</f>
        <v>0</v>
      </c>
      <c r="H1081" s="662">
        <f>IF($S$11="Y",G1081*0.15,0)</f>
        <v>0</v>
      </c>
      <c r="I1081" s="236"/>
      <c r="J1081" s="236"/>
      <c r="K1081" s="236"/>
      <c r="L1081" s="236"/>
      <c r="M1081" s="236"/>
      <c r="N1081" s="236"/>
      <c r="O1081" s="236"/>
      <c r="P1081" s="236"/>
      <c r="Q1081" s="236"/>
      <c r="R1081" s="236"/>
      <c r="S1081" s="236"/>
    </row>
    <row r="1082" ht="13.5" customHeight="1">
      <c r="A1082" s="236"/>
      <c r="B1082" t="s" s="596">
        <v>448</v>
      </c>
      <c r="C1082" t="s" s="675">
        <v>2972</v>
      </c>
      <c r="D1082" t="s" s="676">
        <f>D749</f>
        <v>1996</v>
      </c>
      <c r="E1082" s="677">
        <v>4</v>
      </c>
      <c r="F1082" s="236"/>
      <c r="G1082" s="662">
        <f>E1082*F1082</f>
        <v>0</v>
      </c>
      <c r="H1082" s="662">
        <f>IF($S$11="Y",G1082*0.15,0)</f>
        <v>0</v>
      </c>
      <c r="I1082" s="236"/>
      <c r="J1082" s="236"/>
      <c r="K1082" s="236"/>
      <c r="L1082" s="236"/>
      <c r="M1082" s="236"/>
      <c r="N1082" s="236"/>
      <c r="O1082" s="236"/>
      <c r="P1082" s="236"/>
      <c r="Q1082" s="236"/>
      <c r="R1082" s="236"/>
      <c r="S1082" s="236"/>
    </row>
    <row r="1083" ht="13.5" customHeight="1">
      <c r="A1083" s="236"/>
      <c r="B1083" t="s" s="596">
        <v>448</v>
      </c>
      <c r="C1083" t="s" s="675">
        <v>2972</v>
      </c>
      <c r="D1083" t="s" s="91">
        <f>D750</f>
        <v>1998</v>
      </c>
      <c r="E1083" s="677">
        <v>0</v>
      </c>
      <c r="F1083" s="236"/>
      <c r="G1083" s="662">
        <f>E1083*F1083</f>
        <v>0</v>
      </c>
      <c r="H1083" s="662">
        <f>IF($S$11="Y",G1083*0.15,0)</f>
        <v>0</v>
      </c>
      <c r="I1083" s="236"/>
      <c r="J1083" s="236"/>
      <c r="K1083" s="236"/>
      <c r="L1083" s="236"/>
      <c r="M1083" s="236"/>
      <c r="N1083" s="236"/>
      <c r="O1083" s="236"/>
      <c r="P1083" s="236"/>
      <c r="Q1083" s="236"/>
      <c r="R1083" s="236"/>
      <c r="S1083" s="236"/>
    </row>
    <row r="1084" ht="13.5" customHeight="1">
      <c r="A1084" s="236"/>
      <c r="B1084" t="s" s="596">
        <v>448</v>
      </c>
      <c r="C1084" t="s" s="675">
        <v>2972</v>
      </c>
      <c r="D1084" t="s" s="205">
        <f>D751</f>
        <v>2000</v>
      </c>
      <c r="E1084" s="677">
        <v>6</v>
      </c>
      <c r="F1084" s="236"/>
      <c r="G1084" s="662">
        <f>E1084*F1084</f>
        <v>0</v>
      </c>
      <c r="H1084" s="662">
        <f>IF($S$11="Y",G1084*0.15,0)</f>
        <v>0</v>
      </c>
      <c r="I1084" s="236"/>
      <c r="J1084" s="236"/>
      <c r="K1084" s="236"/>
      <c r="L1084" s="236"/>
      <c r="M1084" s="236"/>
      <c r="N1084" s="236"/>
      <c r="O1084" s="236"/>
      <c r="P1084" s="236"/>
      <c r="Q1084" s="236"/>
      <c r="R1084" s="236"/>
      <c r="S1084" s="236"/>
    </row>
    <row r="1085" ht="13.5" customHeight="1">
      <c r="A1085" s="236"/>
      <c r="B1085" t="s" s="596">
        <v>448</v>
      </c>
      <c r="C1085" t="s" s="675">
        <v>2972</v>
      </c>
      <c r="D1085" t="s" s="684">
        <f>D752</f>
        <v>2001</v>
      </c>
      <c r="E1085" s="677">
        <v>2</v>
      </c>
      <c r="F1085" s="236"/>
      <c r="G1085" s="662">
        <f>E1085*F1085</f>
        <v>0</v>
      </c>
      <c r="H1085" s="662">
        <f>IF($S$11="Y",G1085*0.15,0)</f>
        <v>0</v>
      </c>
      <c r="I1085" s="236"/>
      <c r="J1085" s="236"/>
      <c r="K1085" s="236"/>
      <c r="L1085" s="236"/>
      <c r="M1085" s="236"/>
      <c r="N1085" s="236"/>
      <c r="O1085" s="236"/>
      <c r="P1085" s="236"/>
      <c r="Q1085" s="236"/>
      <c r="R1085" s="236"/>
      <c r="S1085" s="236"/>
    </row>
    <row r="1086" ht="13.5" customHeight="1">
      <c r="A1086" s="236"/>
      <c r="B1086" t="s" s="596">
        <v>448</v>
      </c>
      <c r="C1086" t="s" s="675">
        <v>2972</v>
      </c>
      <c r="D1086" t="s" s="686">
        <f>D753</f>
        <v>2003</v>
      </c>
      <c r="E1086" s="677">
        <v>2</v>
      </c>
      <c r="F1086" s="236"/>
      <c r="G1086" s="662">
        <f>E1086*F1086</f>
        <v>0</v>
      </c>
      <c r="H1086" s="662">
        <f>IF($S$11="Y",G1086*0.15,0)</f>
        <v>0</v>
      </c>
      <c r="I1086" s="236"/>
      <c r="J1086" s="236"/>
      <c r="K1086" s="236"/>
      <c r="L1086" s="236"/>
      <c r="M1086" s="236"/>
      <c r="N1086" s="236"/>
      <c r="O1086" s="236"/>
      <c r="P1086" s="236"/>
      <c r="Q1086" s="236"/>
      <c r="R1086" s="236"/>
      <c r="S1086" s="236"/>
    </row>
    <row r="1087" ht="13.5" customHeight="1">
      <c r="A1087" s="236"/>
      <c r="B1087" t="s" s="596">
        <v>448</v>
      </c>
      <c r="C1087" t="s" s="675">
        <v>2972</v>
      </c>
      <c r="D1087" t="s" s="690">
        <f>D754</f>
        <v>2004</v>
      </c>
      <c r="E1087" s="677">
        <v>8</v>
      </c>
      <c r="F1087" s="236"/>
      <c r="G1087" s="662">
        <f>E1087*F1087</f>
        <v>0</v>
      </c>
      <c r="H1087" s="662">
        <f>IF($S$11="Y",G1087*0.15,0)</f>
        <v>0</v>
      </c>
      <c r="I1087" s="236"/>
      <c r="J1087" s="236"/>
      <c r="K1087" s="236"/>
      <c r="L1087" s="236"/>
      <c r="M1087" s="236"/>
      <c r="N1087" s="236"/>
      <c r="O1087" s="236"/>
      <c r="P1087" s="236"/>
      <c r="Q1087" s="236"/>
      <c r="R1087" s="236"/>
      <c r="S1087" s="236"/>
    </row>
    <row r="1088" ht="13.5" customHeight="1">
      <c r="A1088" s="236"/>
      <c r="B1088" t="s" s="596">
        <v>448</v>
      </c>
      <c r="C1088" t="s" s="675">
        <v>2972</v>
      </c>
      <c r="D1088" t="s" s="692">
        <f>D755</f>
        <v>2005</v>
      </c>
      <c r="E1088" s="677">
        <v>5</v>
      </c>
      <c r="F1088" s="236"/>
      <c r="G1088" s="662">
        <f>E1088*F1088</f>
        <v>0</v>
      </c>
      <c r="H1088" s="662">
        <f>IF($S$11="Y",G1088*0.15,0)</f>
        <v>0</v>
      </c>
      <c r="I1088" s="236"/>
      <c r="J1088" s="236"/>
      <c r="K1088" s="236"/>
      <c r="L1088" s="236"/>
      <c r="M1088" s="236"/>
      <c r="N1088" s="236"/>
      <c r="O1088" s="236"/>
      <c r="P1088" s="236"/>
      <c r="Q1088" s="236"/>
      <c r="R1088" s="236"/>
      <c r="S1088" s="236"/>
    </row>
    <row r="1089" ht="13.5" customHeight="1">
      <c r="A1089" s="236"/>
      <c r="B1089" t="s" s="596">
        <v>448</v>
      </c>
      <c r="C1089" t="s" s="675">
        <v>2972</v>
      </c>
      <c r="D1089" t="s" s="180">
        <f>D756</f>
        <v>2006</v>
      </c>
      <c r="E1089" s="677">
        <v>10</v>
      </c>
      <c r="F1089" s="236"/>
      <c r="G1089" s="662">
        <f>E1089*F1089</f>
        <v>0</v>
      </c>
      <c r="H1089" s="662">
        <f>IF($S$11="Y",G1089*0.15,0)</f>
        <v>0</v>
      </c>
      <c r="I1089" s="236"/>
      <c r="J1089" s="236"/>
      <c r="K1089" s="236"/>
      <c r="L1089" s="236"/>
      <c r="M1089" s="236"/>
      <c r="N1089" s="236"/>
      <c r="O1089" s="236"/>
      <c r="P1089" s="236"/>
      <c r="Q1089" s="236"/>
      <c r="R1089" s="236"/>
      <c r="S1089" s="236"/>
    </row>
    <row r="1090" ht="13.5" customHeight="1">
      <c r="A1090" s="236"/>
      <c r="B1090" t="s" s="596">
        <v>448</v>
      </c>
      <c r="C1090" t="s" s="675">
        <v>2972</v>
      </c>
      <c r="D1090" t="s" s="695">
        <f>D757</f>
        <v>2007</v>
      </c>
      <c r="E1090" s="677">
        <v>3</v>
      </c>
      <c r="F1090" s="236"/>
      <c r="G1090" s="662">
        <f>E1090*F1090</f>
        <v>0</v>
      </c>
      <c r="H1090" s="662">
        <f>IF($S$11="Y",G1090*0.15,0)</f>
        <v>0</v>
      </c>
      <c r="I1090" s="236"/>
      <c r="J1090" s="236"/>
      <c r="K1090" s="236"/>
      <c r="L1090" s="236"/>
      <c r="M1090" s="236"/>
      <c r="N1090" s="236"/>
      <c r="O1090" s="236"/>
      <c r="P1090" s="236"/>
      <c r="Q1090" s="236"/>
      <c r="R1090" s="236"/>
      <c r="S1090" s="236"/>
    </row>
    <row r="1091" ht="13.5" customHeight="1">
      <c r="A1091" s="236"/>
      <c r="B1091" t="s" s="596">
        <v>450</v>
      </c>
      <c r="C1091" t="s" s="675">
        <v>2973</v>
      </c>
      <c r="D1091" t="s" s="676">
        <f>D758</f>
        <v>1996</v>
      </c>
      <c r="E1091" s="677">
        <v>3</v>
      </c>
      <c r="F1091" s="236"/>
      <c r="G1091" s="662">
        <f>E1091*F1091</f>
        <v>0</v>
      </c>
      <c r="H1091" s="662">
        <f>IF($S$11="Y",G1091*0.15,0)</f>
        <v>0</v>
      </c>
      <c r="I1091" s="236"/>
      <c r="J1091" s="236"/>
      <c r="K1091" s="236"/>
      <c r="L1091" s="236"/>
      <c r="M1091" s="236"/>
      <c r="N1091" s="236"/>
      <c r="O1091" s="236"/>
      <c r="P1091" s="236"/>
      <c r="Q1091" s="236"/>
      <c r="R1091" s="236"/>
      <c r="S1091" s="236"/>
    </row>
    <row r="1092" ht="13.5" customHeight="1">
      <c r="A1092" s="236"/>
      <c r="B1092" t="s" s="596">
        <v>450</v>
      </c>
      <c r="C1092" t="s" s="675">
        <v>2973</v>
      </c>
      <c r="D1092" t="s" s="91">
        <f>D759</f>
        <v>1998</v>
      </c>
      <c r="E1092" s="677">
        <v>0</v>
      </c>
      <c r="F1092" s="236"/>
      <c r="G1092" s="662">
        <f>E1092*F1092</f>
        <v>0</v>
      </c>
      <c r="H1092" s="662">
        <f>IF($S$11="Y",G1092*0.15,0)</f>
        <v>0</v>
      </c>
      <c r="I1092" s="236"/>
      <c r="J1092" s="236"/>
      <c r="K1092" s="236"/>
      <c r="L1092" s="236"/>
      <c r="M1092" s="236"/>
      <c r="N1092" s="236"/>
      <c r="O1092" s="236"/>
      <c r="P1092" s="236"/>
      <c r="Q1092" s="236"/>
      <c r="R1092" s="236"/>
      <c r="S1092" s="236"/>
    </row>
    <row r="1093" ht="13.5" customHeight="1">
      <c r="A1093" s="236"/>
      <c r="B1093" t="s" s="596">
        <v>450</v>
      </c>
      <c r="C1093" t="s" s="675">
        <v>2973</v>
      </c>
      <c r="D1093" t="s" s="205">
        <f>D760</f>
        <v>2000</v>
      </c>
      <c r="E1093" s="677">
        <v>4</v>
      </c>
      <c r="F1093" s="236"/>
      <c r="G1093" s="662">
        <f>E1093*F1093</f>
        <v>0</v>
      </c>
      <c r="H1093" s="662">
        <f>IF($S$11="Y",G1093*0.15,0)</f>
        <v>0</v>
      </c>
      <c r="I1093" s="236"/>
      <c r="J1093" s="236"/>
      <c r="K1093" s="236"/>
      <c r="L1093" s="236"/>
      <c r="M1093" s="236"/>
      <c r="N1093" s="236"/>
      <c r="O1093" s="236"/>
      <c r="P1093" s="236"/>
      <c r="Q1093" s="236"/>
      <c r="R1093" s="236"/>
      <c r="S1093" s="236"/>
    </row>
    <row r="1094" ht="13.5" customHeight="1">
      <c r="A1094" s="236"/>
      <c r="B1094" t="s" s="596">
        <v>450</v>
      </c>
      <c r="C1094" t="s" s="675">
        <v>2973</v>
      </c>
      <c r="D1094" t="s" s="684">
        <f>D761</f>
        <v>2001</v>
      </c>
      <c r="E1094" s="677">
        <v>4</v>
      </c>
      <c r="F1094" s="236"/>
      <c r="G1094" s="662">
        <f>E1094*F1094</f>
        <v>0</v>
      </c>
      <c r="H1094" s="662">
        <f>IF($S$11="Y",G1094*0.15,0)</f>
        <v>0</v>
      </c>
      <c r="I1094" s="236"/>
      <c r="J1094" s="236"/>
      <c r="K1094" s="236"/>
      <c r="L1094" s="236"/>
      <c r="M1094" s="236"/>
      <c r="N1094" s="236"/>
      <c r="O1094" s="236"/>
      <c r="P1094" s="236"/>
      <c r="Q1094" s="236"/>
      <c r="R1094" s="236"/>
      <c r="S1094" s="236"/>
    </row>
    <row r="1095" ht="13.5" customHeight="1">
      <c r="A1095" s="236"/>
      <c r="B1095" t="s" s="596">
        <v>450</v>
      </c>
      <c r="C1095" t="s" s="675">
        <v>2973</v>
      </c>
      <c r="D1095" t="s" s="686">
        <f>D762</f>
        <v>2003</v>
      </c>
      <c r="E1095" s="677">
        <v>9</v>
      </c>
      <c r="F1095" s="236"/>
      <c r="G1095" s="662">
        <f>E1095*F1095</f>
        <v>0</v>
      </c>
      <c r="H1095" s="662">
        <f>IF($S$11="Y",G1095*0.15,0)</f>
        <v>0</v>
      </c>
      <c r="I1095" s="236"/>
      <c r="J1095" s="236"/>
      <c r="K1095" s="236"/>
      <c r="L1095" s="236"/>
      <c r="M1095" s="236"/>
      <c r="N1095" s="236"/>
      <c r="O1095" s="236"/>
      <c r="P1095" s="236"/>
      <c r="Q1095" s="236"/>
      <c r="R1095" s="236"/>
      <c r="S1095" s="236"/>
    </row>
    <row r="1096" ht="13.5" customHeight="1">
      <c r="A1096" s="236"/>
      <c r="B1096" t="s" s="596">
        <v>450</v>
      </c>
      <c r="C1096" t="s" s="675">
        <v>2973</v>
      </c>
      <c r="D1096" t="s" s="690">
        <f>D763</f>
        <v>2004</v>
      </c>
      <c r="E1096" s="677">
        <v>5</v>
      </c>
      <c r="F1096" s="236"/>
      <c r="G1096" s="662">
        <f>E1096*F1096</f>
        <v>0</v>
      </c>
      <c r="H1096" s="662">
        <f>IF($S$11="Y",G1096*0.15,0)</f>
        <v>0</v>
      </c>
      <c r="I1096" s="236"/>
      <c r="J1096" s="236"/>
      <c r="K1096" s="236"/>
      <c r="L1096" s="236"/>
      <c r="M1096" s="236"/>
      <c r="N1096" s="236"/>
      <c r="O1096" s="236"/>
      <c r="P1096" s="236"/>
      <c r="Q1096" s="236"/>
      <c r="R1096" s="236"/>
      <c r="S1096" s="236"/>
    </row>
    <row r="1097" ht="13.5" customHeight="1">
      <c r="A1097" s="236"/>
      <c r="B1097" t="s" s="596">
        <v>450</v>
      </c>
      <c r="C1097" t="s" s="675">
        <v>2973</v>
      </c>
      <c r="D1097" t="s" s="692">
        <f>D764</f>
        <v>2005</v>
      </c>
      <c r="E1097" s="677">
        <v>5</v>
      </c>
      <c r="F1097" s="236"/>
      <c r="G1097" s="662">
        <f>E1097*F1097</f>
        <v>0</v>
      </c>
      <c r="H1097" s="662">
        <f>IF($S$11="Y",G1097*0.15,0)</f>
        <v>0</v>
      </c>
      <c r="I1097" s="236"/>
      <c r="J1097" s="236"/>
      <c r="K1097" s="236"/>
      <c r="L1097" s="236"/>
      <c r="M1097" s="236"/>
      <c r="N1097" s="236"/>
      <c r="O1097" s="236"/>
      <c r="P1097" s="236"/>
      <c r="Q1097" s="236"/>
      <c r="R1097" s="236"/>
      <c r="S1097" s="236"/>
    </row>
    <row r="1098" ht="13.5" customHeight="1">
      <c r="A1098" s="236"/>
      <c r="B1098" t="s" s="596">
        <v>450</v>
      </c>
      <c r="C1098" t="s" s="675">
        <v>2973</v>
      </c>
      <c r="D1098" t="s" s="180">
        <f>D765</f>
        <v>2006</v>
      </c>
      <c r="E1098" s="677">
        <v>9</v>
      </c>
      <c r="F1098" s="236"/>
      <c r="G1098" s="662">
        <f>E1098*F1098</f>
        <v>0</v>
      </c>
      <c r="H1098" s="662">
        <f>IF($S$11="Y",G1098*0.15,0)</f>
        <v>0</v>
      </c>
      <c r="I1098" s="236"/>
      <c r="J1098" s="236"/>
      <c r="K1098" s="236"/>
      <c r="L1098" s="236"/>
      <c r="M1098" s="236"/>
      <c r="N1098" s="236"/>
      <c r="O1098" s="236"/>
      <c r="P1098" s="236"/>
      <c r="Q1098" s="236"/>
      <c r="R1098" s="236"/>
      <c r="S1098" s="236"/>
    </row>
    <row r="1099" ht="13.5" customHeight="1">
      <c r="A1099" s="236"/>
      <c r="B1099" t="s" s="596">
        <v>450</v>
      </c>
      <c r="C1099" t="s" s="675">
        <v>2973</v>
      </c>
      <c r="D1099" t="s" s="695">
        <f>D766</f>
        <v>2007</v>
      </c>
      <c r="E1099" s="677">
        <v>5</v>
      </c>
      <c r="F1099" s="236"/>
      <c r="G1099" s="662">
        <f>E1099*F1099</f>
        <v>0</v>
      </c>
      <c r="H1099" s="662">
        <f>IF($S$11="Y",G1099*0.15,0)</f>
        <v>0</v>
      </c>
      <c r="I1099" s="236"/>
      <c r="J1099" s="236"/>
      <c r="K1099" s="236"/>
      <c r="L1099" s="236"/>
      <c r="M1099" s="236"/>
      <c r="N1099" s="236"/>
      <c r="O1099" s="236"/>
      <c r="P1099" s="236"/>
      <c r="Q1099" s="236"/>
      <c r="R1099" s="236"/>
      <c r="S1099" s="236"/>
    </row>
    <row r="1100" ht="13.5" customHeight="1">
      <c r="A1100" s="236"/>
      <c r="B1100" t="s" s="596">
        <v>418</v>
      </c>
      <c r="C1100" t="s" s="675">
        <v>2974</v>
      </c>
      <c r="D1100" t="s" s="676">
        <f>D767</f>
        <v>1996</v>
      </c>
      <c r="E1100" s="677">
        <v>0</v>
      </c>
      <c r="F1100" s="236"/>
      <c r="G1100" s="662">
        <f>E1100*F1100</f>
        <v>0</v>
      </c>
      <c r="H1100" s="662">
        <f>IF($S$11="Y",G1100*0.15,0)</f>
        <v>0</v>
      </c>
      <c r="I1100" s="236"/>
      <c r="J1100" s="236"/>
      <c r="K1100" s="236"/>
      <c r="L1100" s="236"/>
      <c r="M1100" s="236"/>
      <c r="N1100" s="236"/>
      <c r="O1100" s="236"/>
      <c r="P1100" s="236"/>
      <c r="Q1100" s="236"/>
      <c r="R1100" s="236"/>
      <c r="S1100" s="236"/>
    </row>
    <row r="1101" ht="13.5" customHeight="1">
      <c r="A1101" s="236"/>
      <c r="B1101" t="s" s="596">
        <v>418</v>
      </c>
      <c r="C1101" t="s" s="675">
        <v>2974</v>
      </c>
      <c r="D1101" t="s" s="91">
        <f>D768</f>
        <v>1998</v>
      </c>
      <c r="E1101" s="677">
        <v>0</v>
      </c>
      <c r="F1101" s="236"/>
      <c r="G1101" s="662">
        <f>E1101*F1101</f>
        <v>0</v>
      </c>
      <c r="H1101" s="662">
        <f>IF($S$11="Y",G1101*0.15,0)</f>
        <v>0</v>
      </c>
      <c r="I1101" s="236"/>
      <c r="J1101" s="236"/>
      <c r="K1101" s="236"/>
      <c r="L1101" s="236"/>
      <c r="M1101" s="236"/>
      <c r="N1101" s="236"/>
      <c r="O1101" s="236"/>
      <c r="P1101" s="236"/>
      <c r="Q1101" s="236"/>
      <c r="R1101" s="236"/>
      <c r="S1101" s="236"/>
    </row>
    <row r="1102" ht="13.5" customHeight="1">
      <c r="A1102" s="236"/>
      <c r="B1102" t="s" s="596">
        <v>418</v>
      </c>
      <c r="C1102" t="s" s="675">
        <v>2974</v>
      </c>
      <c r="D1102" t="s" s="205">
        <f>D769</f>
        <v>2000</v>
      </c>
      <c r="E1102" s="677">
        <v>5</v>
      </c>
      <c r="F1102" s="236"/>
      <c r="G1102" s="662">
        <f>E1102*F1102</f>
        <v>0</v>
      </c>
      <c r="H1102" s="662">
        <f>IF($S$11="Y",G1102*0.15,0)</f>
        <v>0</v>
      </c>
      <c r="I1102" s="236"/>
      <c r="J1102" s="236"/>
      <c r="K1102" s="236"/>
      <c r="L1102" s="236"/>
      <c r="M1102" s="236"/>
      <c r="N1102" s="236"/>
      <c r="O1102" s="236"/>
      <c r="P1102" s="236"/>
      <c r="Q1102" s="236"/>
      <c r="R1102" s="236"/>
      <c r="S1102" s="236"/>
    </row>
    <row r="1103" ht="13.5" customHeight="1">
      <c r="A1103" s="236"/>
      <c r="B1103" t="s" s="596">
        <v>418</v>
      </c>
      <c r="C1103" t="s" s="675">
        <v>2974</v>
      </c>
      <c r="D1103" t="s" s="684">
        <f>D770</f>
        <v>2001</v>
      </c>
      <c r="E1103" s="677">
        <v>0</v>
      </c>
      <c r="F1103" s="236"/>
      <c r="G1103" s="662">
        <f>E1103*F1103</f>
        <v>0</v>
      </c>
      <c r="H1103" s="662">
        <f>IF($S$11="Y",G1103*0.15,0)</f>
        <v>0</v>
      </c>
      <c r="I1103" s="236"/>
      <c r="J1103" s="236"/>
      <c r="K1103" s="236"/>
      <c r="L1103" s="236"/>
      <c r="M1103" s="236"/>
      <c r="N1103" s="236"/>
      <c r="O1103" s="236"/>
      <c r="P1103" s="236"/>
      <c r="Q1103" s="236"/>
      <c r="R1103" s="236"/>
      <c r="S1103" s="236"/>
    </row>
    <row r="1104" ht="13.5" customHeight="1">
      <c r="A1104" s="236"/>
      <c r="B1104" t="s" s="596">
        <v>418</v>
      </c>
      <c r="C1104" t="s" s="675">
        <v>2974</v>
      </c>
      <c r="D1104" t="s" s="686">
        <f>D771</f>
        <v>2003</v>
      </c>
      <c r="E1104" s="677">
        <v>4</v>
      </c>
      <c r="F1104" s="236"/>
      <c r="G1104" s="662">
        <f>E1104*F1104</f>
        <v>0</v>
      </c>
      <c r="H1104" s="662">
        <f>IF($S$11="Y",G1104*0.15,0)</f>
        <v>0</v>
      </c>
      <c r="I1104" s="236"/>
      <c r="J1104" s="236"/>
      <c r="K1104" s="236"/>
      <c r="L1104" s="236"/>
      <c r="M1104" s="236"/>
      <c r="N1104" s="236"/>
      <c r="O1104" s="236"/>
      <c r="P1104" s="236"/>
      <c r="Q1104" s="236"/>
      <c r="R1104" s="236"/>
      <c r="S1104" s="236"/>
    </row>
    <row r="1105" ht="13.5" customHeight="1">
      <c r="A1105" s="236"/>
      <c r="B1105" t="s" s="596">
        <v>418</v>
      </c>
      <c r="C1105" t="s" s="675">
        <v>2974</v>
      </c>
      <c r="D1105" t="s" s="690">
        <f>D772</f>
        <v>2004</v>
      </c>
      <c r="E1105" s="677">
        <v>5</v>
      </c>
      <c r="F1105" s="236"/>
      <c r="G1105" s="662">
        <f>E1105*F1105</f>
        <v>0</v>
      </c>
      <c r="H1105" s="662">
        <f>IF($S$11="Y",G1105*0.15,0)</f>
        <v>0</v>
      </c>
      <c r="I1105" s="236"/>
      <c r="J1105" s="236"/>
      <c r="K1105" s="236"/>
      <c r="L1105" s="236"/>
      <c r="M1105" s="236"/>
      <c r="N1105" s="236"/>
      <c r="O1105" s="236"/>
      <c r="P1105" s="236"/>
      <c r="Q1105" s="236"/>
      <c r="R1105" s="236"/>
      <c r="S1105" s="236"/>
    </row>
    <row r="1106" ht="13.5" customHeight="1">
      <c r="A1106" s="236"/>
      <c r="B1106" t="s" s="596">
        <v>418</v>
      </c>
      <c r="C1106" t="s" s="675">
        <v>2974</v>
      </c>
      <c r="D1106" t="s" s="692">
        <f>D773</f>
        <v>2005</v>
      </c>
      <c r="E1106" s="677">
        <v>0</v>
      </c>
      <c r="F1106" s="236"/>
      <c r="G1106" s="662">
        <f>E1106*F1106</f>
        <v>0</v>
      </c>
      <c r="H1106" s="662">
        <f>IF($S$11="Y",G1106*0.15,0)</f>
        <v>0</v>
      </c>
      <c r="I1106" s="236"/>
      <c r="J1106" s="236"/>
      <c r="K1106" s="236"/>
      <c r="L1106" s="236"/>
      <c r="M1106" s="236"/>
      <c r="N1106" s="236"/>
      <c r="O1106" s="236"/>
      <c r="P1106" s="236"/>
      <c r="Q1106" s="236"/>
      <c r="R1106" s="236"/>
      <c r="S1106" s="236"/>
    </row>
    <row r="1107" ht="13.5" customHeight="1">
      <c r="A1107" s="236"/>
      <c r="B1107" t="s" s="596">
        <v>418</v>
      </c>
      <c r="C1107" t="s" s="675">
        <v>2974</v>
      </c>
      <c r="D1107" t="s" s="180">
        <f>D774</f>
        <v>2006</v>
      </c>
      <c r="E1107" s="677">
        <v>0</v>
      </c>
      <c r="F1107" s="236"/>
      <c r="G1107" s="662">
        <f>E1107*F1107</f>
        <v>0</v>
      </c>
      <c r="H1107" s="662">
        <f>IF($S$11="Y",G1107*0.15,0)</f>
        <v>0</v>
      </c>
      <c r="I1107" s="236"/>
      <c r="J1107" s="236"/>
      <c r="K1107" s="236"/>
      <c r="L1107" s="236"/>
      <c r="M1107" s="236"/>
      <c r="N1107" s="236"/>
      <c r="O1107" s="236"/>
      <c r="P1107" s="236"/>
      <c r="Q1107" s="236"/>
      <c r="R1107" s="236"/>
      <c r="S1107" s="236"/>
    </row>
    <row r="1108" ht="13.5" customHeight="1">
      <c r="A1108" s="236"/>
      <c r="B1108" t="s" s="596">
        <v>418</v>
      </c>
      <c r="C1108" t="s" s="675">
        <v>2974</v>
      </c>
      <c r="D1108" t="s" s="695">
        <f>D775</f>
        <v>2007</v>
      </c>
      <c r="E1108" s="677">
        <v>0</v>
      </c>
      <c r="F1108" s="236"/>
      <c r="G1108" s="662">
        <f>E1108*F1108</f>
        <v>0</v>
      </c>
      <c r="H1108" s="662">
        <f>IF($S$11="Y",G1108*0.15,0)</f>
        <v>0</v>
      </c>
      <c r="I1108" s="236"/>
      <c r="J1108" s="236"/>
      <c r="K1108" s="236"/>
      <c r="L1108" s="236"/>
      <c r="M1108" s="236"/>
      <c r="N1108" s="236"/>
      <c r="O1108" s="236"/>
      <c r="P1108" s="236"/>
      <c r="Q1108" s="236"/>
      <c r="R1108" s="236"/>
      <c r="S1108" s="236"/>
    </row>
    <row r="1109" ht="13.5" customHeight="1">
      <c r="A1109" s="236"/>
      <c r="B1109" t="s" s="596">
        <v>635</v>
      </c>
      <c r="C1109" t="s" s="675">
        <v>2975</v>
      </c>
      <c r="D1109" t="s" s="676">
        <f>D776</f>
        <v>1996</v>
      </c>
      <c r="E1109" s="677">
        <v>2</v>
      </c>
      <c r="F1109" s="236"/>
      <c r="G1109" s="662">
        <f>E1109*F1109</f>
        <v>0</v>
      </c>
      <c r="H1109" s="662">
        <f>IF($S$11="Y",G1109*0.15,0)</f>
        <v>0</v>
      </c>
      <c r="I1109" s="236"/>
      <c r="J1109" s="236"/>
      <c r="K1109" s="236"/>
      <c r="L1109" s="236"/>
      <c r="M1109" s="236"/>
      <c r="N1109" s="236"/>
      <c r="O1109" s="236"/>
      <c r="P1109" s="236"/>
      <c r="Q1109" s="236"/>
      <c r="R1109" s="236"/>
      <c r="S1109" s="236"/>
    </row>
    <row r="1110" ht="13.5" customHeight="1">
      <c r="A1110" s="236"/>
      <c r="B1110" t="s" s="596">
        <v>635</v>
      </c>
      <c r="C1110" t="s" s="675">
        <v>2975</v>
      </c>
      <c r="D1110" t="s" s="91">
        <f>D777</f>
        <v>1998</v>
      </c>
      <c r="E1110" s="677">
        <v>0</v>
      </c>
      <c r="F1110" s="236"/>
      <c r="G1110" s="662">
        <f>E1110*F1110</f>
        <v>0</v>
      </c>
      <c r="H1110" s="662">
        <f>IF($S$11="Y",G1110*0.15,0)</f>
        <v>0</v>
      </c>
      <c r="I1110" s="236"/>
      <c r="J1110" s="236"/>
      <c r="K1110" s="236"/>
      <c r="L1110" s="236"/>
      <c r="M1110" s="236"/>
      <c r="N1110" s="236"/>
      <c r="O1110" s="236"/>
      <c r="P1110" s="236"/>
      <c r="Q1110" s="236"/>
      <c r="R1110" s="236"/>
      <c r="S1110" s="236"/>
    </row>
    <row r="1111" ht="13.5" customHeight="1">
      <c r="A1111" s="236"/>
      <c r="B1111" t="s" s="596">
        <v>635</v>
      </c>
      <c r="C1111" t="s" s="675">
        <v>2975</v>
      </c>
      <c r="D1111" t="s" s="205">
        <f>D778</f>
        <v>2000</v>
      </c>
      <c r="E1111" s="677">
        <v>3</v>
      </c>
      <c r="F1111" s="236"/>
      <c r="G1111" s="662">
        <f>E1111*F1111</f>
        <v>0</v>
      </c>
      <c r="H1111" s="662">
        <f>IF($S$11="Y",G1111*0.15,0)</f>
        <v>0</v>
      </c>
      <c r="I1111" s="236"/>
      <c r="J1111" s="236"/>
      <c r="K1111" s="236"/>
      <c r="L1111" s="236"/>
      <c r="M1111" s="236"/>
      <c r="N1111" s="236"/>
      <c r="O1111" s="236"/>
      <c r="P1111" s="236"/>
      <c r="Q1111" s="236"/>
      <c r="R1111" s="236"/>
      <c r="S1111" s="236"/>
    </row>
    <row r="1112" ht="13.5" customHeight="1">
      <c r="A1112" s="236"/>
      <c r="B1112" t="s" s="596">
        <v>635</v>
      </c>
      <c r="C1112" t="s" s="675">
        <v>2975</v>
      </c>
      <c r="D1112" t="s" s="684">
        <f>D779</f>
        <v>2001</v>
      </c>
      <c r="E1112" s="677">
        <v>4</v>
      </c>
      <c r="F1112" s="236"/>
      <c r="G1112" s="662">
        <f>E1112*F1112</f>
        <v>0</v>
      </c>
      <c r="H1112" s="662">
        <f>IF($S$11="Y",G1112*0.15,0)</f>
        <v>0</v>
      </c>
      <c r="I1112" s="236"/>
      <c r="J1112" s="236"/>
      <c r="K1112" s="236"/>
      <c r="L1112" s="236"/>
      <c r="M1112" s="236"/>
      <c r="N1112" s="236"/>
      <c r="O1112" s="236"/>
      <c r="P1112" s="236"/>
      <c r="Q1112" s="236"/>
      <c r="R1112" s="236"/>
      <c r="S1112" s="236"/>
    </row>
    <row r="1113" ht="13.5" customHeight="1">
      <c r="A1113" s="236"/>
      <c r="B1113" t="s" s="596">
        <v>635</v>
      </c>
      <c r="C1113" t="s" s="675">
        <v>2975</v>
      </c>
      <c r="D1113" t="s" s="686">
        <f>D780</f>
        <v>2003</v>
      </c>
      <c r="E1113" s="677">
        <v>5</v>
      </c>
      <c r="F1113" s="236"/>
      <c r="G1113" s="662">
        <f>E1113*F1113</f>
        <v>0</v>
      </c>
      <c r="H1113" s="662">
        <f>IF($S$11="Y",G1113*0.15,0)</f>
        <v>0</v>
      </c>
      <c r="I1113" s="236"/>
      <c r="J1113" s="236"/>
      <c r="K1113" s="236"/>
      <c r="L1113" s="236"/>
      <c r="M1113" s="236"/>
      <c r="N1113" s="236"/>
      <c r="O1113" s="236"/>
      <c r="P1113" s="236"/>
      <c r="Q1113" s="236"/>
      <c r="R1113" s="236"/>
      <c r="S1113" s="236"/>
    </row>
    <row r="1114" ht="13.5" customHeight="1">
      <c r="A1114" s="236"/>
      <c r="B1114" t="s" s="596">
        <v>635</v>
      </c>
      <c r="C1114" t="s" s="675">
        <v>2975</v>
      </c>
      <c r="D1114" t="s" s="690">
        <f>D781</f>
        <v>2004</v>
      </c>
      <c r="E1114" s="677">
        <v>8</v>
      </c>
      <c r="F1114" s="236"/>
      <c r="G1114" s="662">
        <f>E1114*F1114</f>
        <v>0</v>
      </c>
      <c r="H1114" s="662">
        <f>IF($S$11="Y",G1114*0.15,0)</f>
        <v>0</v>
      </c>
      <c r="I1114" s="236"/>
      <c r="J1114" s="236"/>
      <c r="K1114" s="236"/>
      <c r="L1114" s="236"/>
      <c r="M1114" s="236"/>
      <c r="N1114" s="236"/>
      <c r="O1114" s="236"/>
      <c r="P1114" s="236"/>
      <c r="Q1114" s="236"/>
      <c r="R1114" s="236"/>
      <c r="S1114" s="236"/>
    </row>
    <row r="1115" ht="13.5" customHeight="1">
      <c r="A1115" s="236"/>
      <c r="B1115" t="s" s="596">
        <v>635</v>
      </c>
      <c r="C1115" t="s" s="675">
        <v>2975</v>
      </c>
      <c r="D1115" t="s" s="692">
        <f>D782</f>
        <v>2005</v>
      </c>
      <c r="E1115" s="677">
        <v>6</v>
      </c>
      <c r="F1115" s="236"/>
      <c r="G1115" s="662">
        <f>E1115*F1115</f>
        <v>0</v>
      </c>
      <c r="H1115" s="662">
        <f>IF($S$11="Y",G1115*0.15,0)</f>
        <v>0</v>
      </c>
      <c r="I1115" s="236"/>
      <c r="J1115" s="236"/>
      <c r="K1115" s="236"/>
      <c r="L1115" s="236"/>
      <c r="M1115" s="236"/>
      <c r="N1115" s="236"/>
      <c r="O1115" s="236"/>
      <c r="P1115" s="236"/>
      <c r="Q1115" s="236"/>
      <c r="R1115" s="236"/>
      <c r="S1115" s="236"/>
    </row>
    <row r="1116" ht="13.5" customHeight="1">
      <c r="A1116" s="236"/>
      <c r="B1116" t="s" s="596">
        <v>635</v>
      </c>
      <c r="C1116" t="s" s="675">
        <v>2975</v>
      </c>
      <c r="D1116" t="s" s="180">
        <f>D783</f>
        <v>2006</v>
      </c>
      <c r="E1116" s="677">
        <v>4</v>
      </c>
      <c r="F1116" s="236"/>
      <c r="G1116" s="662">
        <f>E1116*F1116</f>
        <v>0</v>
      </c>
      <c r="H1116" s="662">
        <f>IF($S$11="Y",G1116*0.15,0)</f>
        <v>0</v>
      </c>
      <c r="I1116" s="236"/>
      <c r="J1116" s="236"/>
      <c r="K1116" s="236"/>
      <c r="L1116" s="236"/>
      <c r="M1116" s="236"/>
      <c r="N1116" s="236"/>
      <c r="O1116" s="236"/>
      <c r="P1116" s="236"/>
      <c r="Q1116" s="236"/>
      <c r="R1116" s="236"/>
      <c r="S1116" s="236"/>
    </row>
    <row r="1117" ht="13.5" customHeight="1">
      <c r="A1117" s="236"/>
      <c r="B1117" t="s" s="596">
        <v>635</v>
      </c>
      <c r="C1117" t="s" s="675">
        <v>2975</v>
      </c>
      <c r="D1117" t="s" s="695">
        <f>D784</f>
        <v>2007</v>
      </c>
      <c r="E1117" s="677">
        <v>5</v>
      </c>
      <c r="F1117" s="236"/>
      <c r="G1117" s="662">
        <f>E1117*F1117</f>
        <v>0</v>
      </c>
      <c r="H1117" s="662">
        <f>IF($S$11="Y",G1117*0.15,0)</f>
        <v>0</v>
      </c>
      <c r="I1117" s="236"/>
      <c r="J1117" s="236"/>
      <c r="K1117" s="236"/>
      <c r="L1117" s="236"/>
      <c r="M1117" s="236"/>
      <c r="N1117" s="236"/>
      <c r="O1117" s="236"/>
      <c r="P1117" s="236"/>
      <c r="Q1117" s="236"/>
      <c r="R1117" s="236"/>
      <c r="S1117" s="236"/>
    </row>
    <row r="1118" ht="13.5" customHeight="1">
      <c r="A1118" s="236"/>
      <c r="B1118" t="s" s="596">
        <v>625</v>
      </c>
      <c r="C1118" t="s" s="675">
        <v>2976</v>
      </c>
      <c r="D1118" t="s" s="676">
        <f>D785</f>
        <v>1996</v>
      </c>
      <c r="E1118" s="677">
        <v>5</v>
      </c>
      <c r="F1118" s="236"/>
      <c r="G1118" s="662">
        <f>E1118*F1118</f>
        <v>0</v>
      </c>
      <c r="H1118" s="662">
        <f>IF($S$11="Y",G1118*0.15,0)</f>
        <v>0</v>
      </c>
      <c r="I1118" s="236"/>
      <c r="J1118" s="236"/>
      <c r="K1118" s="236"/>
      <c r="L1118" s="236"/>
      <c r="M1118" s="236"/>
      <c r="N1118" s="236"/>
      <c r="O1118" s="236"/>
      <c r="P1118" s="236"/>
      <c r="Q1118" s="236"/>
      <c r="R1118" s="236"/>
      <c r="S1118" s="236"/>
    </row>
    <row r="1119" ht="13.5" customHeight="1">
      <c r="A1119" s="236"/>
      <c r="B1119" t="s" s="596">
        <v>625</v>
      </c>
      <c r="C1119" t="s" s="675">
        <v>2976</v>
      </c>
      <c r="D1119" t="s" s="91">
        <f>D786</f>
        <v>1998</v>
      </c>
      <c r="E1119" s="677">
        <v>0</v>
      </c>
      <c r="F1119" s="236"/>
      <c r="G1119" s="662">
        <f>E1119*F1119</f>
        <v>0</v>
      </c>
      <c r="H1119" s="662">
        <f>IF($S$11="Y",G1119*0.15,0)</f>
        <v>0</v>
      </c>
      <c r="I1119" s="236"/>
      <c r="J1119" s="236"/>
      <c r="K1119" s="236"/>
      <c r="L1119" s="236"/>
      <c r="M1119" s="236"/>
      <c r="N1119" s="236"/>
      <c r="O1119" s="236"/>
      <c r="P1119" s="236"/>
      <c r="Q1119" s="236"/>
      <c r="R1119" s="236"/>
      <c r="S1119" s="236"/>
    </row>
    <row r="1120" ht="13.5" customHeight="1">
      <c r="A1120" s="236"/>
      <c r="B1120" t="s" s="596">
        <v>625</v>
      </c>
      <c r="C1120" t="s" s="675">
        <v>2976</v>
      </c>
      <c r="D1120" t="s" s="205">
        <f>D787</f>
        <v>2000</v>
      </c>
      <c r="E1120" s="677">
        <v>3</v>
      </c>
      <c r="F1120" s="236"/>
      <c r="G1120" s="662">
        <f>E1120*F1120</f>
        <v>0</v>
      </c>
      <c r="H1120" s="662">
        <f>IF($S$11="Y",G1120*0.15,0)</f>
        <v>0</v>
      </c>
      <c r="I1120" s="236"/>
      <c r="J1120" s="236"/>
      <c r="K1120" s="236"/>
      <c r="L1120" s="236"/>
      <c r="M1120" s="236"/>
      <c r="N1120" s="236"/>
      <c r="O1120" s="236"/>
      <c r="P1120" s="236"/>
      <c r="Q1120" s="236"/>
      <c r="R1120" s="236"/>
      <c r="S1120" s="236"/>
    </row>
    <row r="1121" ht="13.5" customHeight="1">
      <c r="A1121" s="236"/>
      <c r="B1121" t="s" s="596">
        <v>625</v>
      </c>
      <c r="C1121" t="s" s="675">
        <v>2976</v>
      </c>
      <c r="D1121" t="s" s="684">
        <f>D788</f>
        <v>2001</v>
      </c>
      <c r="E1121" s="677">
        <v>5</v>
      </c>
      <c r="F1121" s="236"/>
      <c r="G1121" s="662">
        <f>E1121*F1121</f>
        <v>0</v>
      </c>
      <c r="H1121" s="662">
        <f>IF($S$11="Y",G1121*0.15,0)</f>
        <v>0</v>
      </c>
      <c r="I1121" s="236"/>
      <c r="J1121" s="236"/>
      <c r="K1121" s="236"/>
      <c r="L1121" s="236"/>
      <c r="M1121" s="236"/>
      <c r="N1121" s="236"/>
      <c r="O1121" s="236"/>
      <c r="P1121" s="236"/>
      <c r="Q1121" s="236"/>
      <c r="R1121" s="236"/>
      <c r="S1121" s="236"/>
    </row>
    <row r="1122" ht="13.5" customHeight="1">
      <c r="A1122" s="236"/>
      <c r="B1122" t="s" s="596">
        <v>625</v>
      </c>
      <c r="C1122" t="s" s="675">
        <v>2976</v>
      </c>
      <c r="D1122" t="s" s="686">
        <f>D789</f>
        <v>2003</v>
      </c>
      <c r="E1122" s="677">
        <v>5</v>
      </c>
      <c r="F1122" s="236"/>
      <c r="G1122" s="662">
        <f>E1122*F1122</f>
        <v>0</v>
      </c>
      <c r="H1122" s="662">
        <f>IF($S$11="Y",G1122*0.15,0)</f>
        <v>0</v>
      </c>
      <c r="I1122" s="236"/>
      <c r="J1122" s="236"/>
      <c r="K1122" s="236"/>
      <c r="L1122" s="236"/>
      <c r="M1122" s="236"/>
      <c r="N1122" s="236"/>
      <c r="O1122" s="236"/>
      <c r="P1122" s="236"/>
      <c r="Q1122" s="236"/>
      <c r="R1122" s="236"/>
      <c r="S1122" s="236"/>
    </row>
    <row r="1123" ht="13.5" customHeight="1">
      <c r="A1123" s="236"/>
      <c r="B1123" t="s" s="596">
        <v>625</v>
      </c>
      <c r="C1123" t="s" s="675">
        <v>2976</v>
      </c>
      <c r="D1123" t="s" s="690">
        <f>D790</f>
        <v>2004</v>
      </c>
      <c r="E1123" s="677">
        <v>6</v>
      </c>
      <c r="F1123" s="236"/>
      <c r="G1123" s="662">
        <f>E1123*F1123</f>
        <v>0</v>
      </c>
      <c r="H1123" s="662">
        <f>IF($S$11="Y",G1123*0.15,0)</f>
        <v>0</v>
      </c>
      <c r="I1123" s="236"/>
      <c r="J1123" s="236"/>
      <c r="K1123" s="236"/>
      <c r="L1123" s="236"/>
      <c r="M1123" s="236"/>
      <c r="N1123" s="236"/>
      <c r="O1123" s="236"/>
      <c r="P1123" s="236"/>
      <c r="Q1123" s="236"/>
      <c r="R1123" s="236"/>
      <c r="S1123" s="236"/>
    </row>
    <row r="1124" ht="13.5" customHeight="1">
      <c r="A1124" s="236"/>
      <c r="B1124" t="s" s="596">
        <v>625</v>
      </c>
      <c r="C1124" t="s" s="675">
        <v>2976</v>
      </c>
      <c r="D1124" t="s" s="692">
        <f>D791</f>
        <v>2005</v>
      </c>
      <c r="E1124" s="677">
        <v>5</v>
      </c>
      <c r="F1124" s="236"/>
      <c r="G1124" s="662">
        <f>E1124*F1124</f>
        <v>0</v>
      </c>
      <c r="H1124" s="662">
        <f>IF($S$11="Y",G1124*0.15,0)</f>
        <v>0</v>
      </c>
      <c r="I1124" s="236"/>
      <c r="J1124" s="236"/>
      <c r="K1124" s="236"/>
      <c r="L1124" s="236"/>
      <c r="M1124" s="236"/>
      <c r="N1124" s="236"/>
      <c r="O1124" s="236"/>
      <c r="P1124" s="236"/>
      <c r="Q1124" s="236"/>
      <c r="R1124" s="236"/>
      <c r="S1124" s="236"/>
    </row>
    <row r="1125" ht="13.5" customHeight="1">
      <c r="A1125" s="236"/>
      <c r="B1125" t="s" s="596">
        <v>625</v>
      </c>
      <c r="C1125" t="s" s="675">
        <v>2976</v>
      </c>
      <c r="D1125" t="s" s="180">
        <f>D792</f>
        <v>2006</v>
      </c>
      <c r="E1125" s="677">
        <v>5</v>
      </c>
      <c r="F1125" s="236"/>
      <c r="G1125" s="662">
        <f>E1125*F1125</f>
        <v>0</v>
      </c>
      <c r="H1125" s="662">
        <f>IF($S$11="Y",G1125*0.15,0)</f>
        <v>0</v>
      </c>
      <c r="I1125" s="236"/>
      <c r="J1125" s="236"/>
      <c r="K1125" s="236"/>
      <c r="L1125" s="236"/>
      <c r="M1125" s="236"/>
      <c r="N1125" s="236"/>
      <c r="O1125" s="236"/>
      <c r="P1125" s="236"/>
      <c r="Q1125" s="236"/>
      <c r="R1125" s="236"/>
      <c r="S1125" s="236"/>
    </row>
    <row r="1126" ht="13.5" customHeight="1">
      <c r="A1126" s="236"/>
      <c r="B1126" t="s" s="596">
        <v>625</v>
      </c>
      <c r="C1126" t="s" s="675">
        <v>2976</v>
      </c>
      <c r="D1126" t="s" s="695">
        <f>D793</f>
        <v>2007</v>
      </c>
      <c r="E1126" s="677">
        <v>5</v>
      </c>
      <c r="F1126" s="236"/>
      <c r="G1126" s="662">
        <f>E1126*F1126</f>
        <v>0</v>
      </c>
      <c r="H1126" s="662">
        <f>IF($S$11="Y",G1126*0.15,0)</f>
        <v>0</v>
      </c>
      <c r="I1126" s="236"/>
      <c r="J1126" s="236"/>
      <c r="K1126" s="236"/>
      <c r="L1126" s="236"/>
      <c r="M1126" s="236"/>
      <c r="N1126" s="236"/>
      <c r="O1126" s="236"/>
      <c r="P1126" s="236"/>
      <c r="Q1126" s="236"/>
      <c r="R1126" s="236"/>
      <c r="S1126" s="236"/>
    </row>
    <row r="1127" ht="13.5" customHeight="1">
      <c r="A1127" s="236"/>
      <c r="B1127" t="s" s="596">
        <v>627</v>
      </c>
      <c r="C1127" t="s" s="675">
        <v>2977</v>
      </c>
      <c r="D1127" t="s" s="676">
        <f>D659</f>
        <v>1996</v>
      </c>
      <c r="E1127" s="677">
        <v>9</v>
      </c>
      <c r="F1127" s="236"/>
      <c r="G1127" s="662">
        <f>E1127*F1127</f>
        <v>0</v>
      </c>
      <c r="H1127" s="662">
        <f>IF($S$11="Y",G1127*0.15,0)</f>
        <v>0</v>
      </c>
      <c r="I1127" s="236"/>
      <c r="J1127" s="236"/>
      <c r="K1127" s="236"/>
      <c r="L1127" s="236"/>
      <c r="M1127" s="236"/>
      <c r="N1127" s="236"/>
      <c r="O1127" s="236"/>
      <c r="P1127" s="236"/>
      <c r="Q1127" s="236"/>
      <c r="R1127" s="236"/>
      <c r="S1127" s="236"/>
    </row>
    <row r="1128" ht="13.5" customHeight="1">
      <c r="A1128" s="236"/>
      <c r="B1128" t="s" s="596">
        <v>627</v>
      </c>
      <c r="C1128" t="s" s="675">
        <v>2977</v>
      </c>
      <c r="D1128" t="s" s="91">
        <f>D660</f>
        <v>1998</v>
      </c>
      <c r="E1128" s="677">
        <v>0</v>
      </c>
      <c r="F1128" s="236"/>
      <c r="G1128" s="662">
        <f>E1128*F1128</f>
        <v>0</v>
      </c>
      <c r="H1128" s="662">
        <f>IF($S$11="Y",G1128*0.15,0)</f>
        <v>0</v>
      </c>
      <c r="I1128" s="236"/>
      <c r="J1128" s="236"/>
      <c r="K1128" s="236"/>
      <c r="L1128" s="236"/>
      <c r="M1128" s="236"/>
      <c r="N1128" s="236"/>
      <c r="O1128" s="236"/>
      <c r="P1128" s="236"/>
      <c r="Q1128" s="236"/>
      <c r="R1128" s="236"/>
      <c r="S1128" s="236"/>
    </row>
    <row r="1129" ht="13.5" customHeight="1">
      <c r="A1129" s="236"/>
      <c r="B1129" t="s" s="596">
        <v>627</v>
      </c>
      <c r="C1129" t="s" s="675">
        <v>2977</v>
      </c>
      <c r="D1129" t="s" s="205">
        <f>D661</f>
        <v>2000</v>
      </c>
      <c r="E1129" s="677">
        <v>7</v>
      </c>
      <c r="F1129" s="236"/>
      <c r="G1129" s="662">
        <f>E1129*F1129</f>
        <v>0</v>
      </c>
      <c r="H1129" s="662">
        <f>IF($S$11="Y",G1129*0.15,0)</f>
        <v>0</v>
      </c>
      <c r="I1129" s="236"/>
      <c r="J1129" s="236"/>
      <c r="K1129" s="236"/>
      <c r="L1129" s="236"/>
      <c r="M1129" s="236"/>
      <c r="N1129" s="236"/>
      <c r="O1129" s="236"/>
      <c r="P1129" s="236"/>
      <c r="Q1129" s="236"/>
      <c r="R1129" s="236"/>
      <c r="S1129" s="236"/>
    </row>
    <row r="1130" ht="13.5" customHeight="1">
      <c r="A1130" s="236"/>
      <c r="B1130" t="s" s="596">
        <v>627</v>
      </c>
      <c r="C1130" t="s" s="675">
        <v>2977</v>
      </c>
      <c r="D1130" t="s" s="684">
        <f>D662</f>
        <v>2001</v>
      </c>
      <c r="E1130" s="677">
        <v>9</v>
      </c>
      <c r="F1130" s="236"/>
      <c r="G1130" s="662">
        <f>E1130*F1130</f>
        <v>0</v>
      </c>
      <c r="H1130" s="662">
        <f>IF($S$11="Y",G1130*0.15,0)</f>
        <v>0</v>
      </c>
      <c r="I1130" s="236"/>
      <c r="J1130" s="236"/>
      <c r="K1130" s="236"/>
      <c r="L1130" s="236"/>
      <c r="M1130" s="236"/>
      <c r="N1130" s="236"/>
      <c r="O1130" s="236"/>
      <c r="P1130" s="236"/>
      <c r="Q1130" s="236"/>
      <c r="R1130" s="236"/>
      <c r="S1130" s="236"/>
    </row>
    <row r="1131" ht="13.5" customHeight="1">
      <c r="A1131" s="236"/>
      <c r="B1131" t="s" s="596">
        <v>627</v>
      </c>
      <c r="C1131" t="s" s="675">
        <v>2977</v>
      </c>
      <c r="D1131" t="s" s="686">
        <f>D663</f>
        <v>2003</v>
      </c>
      <c r="E1131" s="677">
        <v>8</v>
      </c>
      <c r="F1131" s="236"/>
      <c r="G1131" s="662">
        <f>E1131*F1131</f>
        <v>0</v>
      </c>
      <c r="H1131" s="662">
        <f>IF($S$11="Y",G1131*0.15,0)</f>
        <v>0</v>
      </c>
      <c r="I1131" s="236"/>
      <c r="J1131" s="236"/>
      <c r="K1131" s="236"/>
      <c r="L1131" s="236"/>
      <c r="M1131" s="236"/>
      <c r="N1131" s="236"/>
      <c r="O1131" s="236"/>
      <c r="P1131" s="236"/>
      <c r="Q1131" s="236"/>
      <c r="R1131" s="236"/>
      <c r="S1131" s="236"/>
    </row>
    <row r="1132" ht="13.5" customHeight="1">
      <c r="A1132" s="236"/>
      <c r="B1132" t="s" s="596">
        <v>627</v>
      </c>
      <c r="C1132" t="s" s="675">
        <v>2977</v>
      </c>
      <c r="D1132" t="s" s="690">
        <f>D664</f>
        <v>2004</v>
      </c>
      <c r="E1132" s="677">
        <v>7</v>
      </c>
      <c r="F1132" s="236"/>
      <c r="G1132" s="662">
        <f>E1132*F1132</f>
        <v>0</v>
      </c>
      <c r="H1132" s="662">
        <f>IF($S$11="Y",G1132*0.15,0)</f>
        <v>0</v>
      </c>
      <c r="I1132" s="236"/>
      <c r="J1132" s="236"/>
      <c r="K1132" s="236"/>
      <c r="L1132" s="236"/>
      <c r="M1132" s="236"/>
      <c r="N1132" s="236"/>
      <c r="O1132" s="236"/>
      <c r="P1132" s="236"/>
      <c r="Q1132" s="236"/>
      <c r="R1132" s="236"/>
      <c r="S1132" s="236"/>
    </row>
    <row r="1133" ht="13.5" customHeight="1">
      <c r="A1133" s="236"/>
      <c r="B1133" t="s" s="596">
        <v>627</v>
      </c>
      <c r="C1133" t="s" s="675">
        <v>2977</v>
      </c>
      <c r="D1133" t="s" s="692">
        <f>D665</f>
        <v>2005</v>
      </c>
      <c r="E1133" s="677">
        <v>0</v>
      </c>
      <c r="F1133" s="236"/>
      <c r="G1133" s="662">
        <f>E1133*F1133</f>
        <v>0</v>
      </c>
      <c r="H1133" s="662">
        <f>IF($S$11="Y",G1133*0.15,0)</f>
        <v>0</v>
      </c>
      <c r="I1133" s="236"/>
      <c r="J1133" s="236"/>
      <c r="K1133" s="236"/>
      <c r="L1133" s="236"/>
      <c r="M1133" s="236"/>
      <c r="N1133" s="236"/>
      <c r="O1133" s="236"/>
      <c r="P1133" s="236"/>
      <c r="Q1133" s="236"/>
      <c r="R1133" s="236"/>
      <c r="S1133" s="236"/>
    </row>
    <row r="1134" ht="13.5" customHeight="1">
      <c r="A1134" s="236"/>
      <c r="B1134" t="s" s="596">
        <v>627</v>
      </c>
      <c r="C1134" t="s" s="675">
        <v>2977</v>
      </c>
      <c r="D1134" t="s" s="180">
        <f>D666</f>
        <v>2006</v>
      </c>
      <c r="E1134" s="677">
        <v>10</v>
      </c>
      <c r="F1134" s="236"/>
      <c r="G1134" s="662">
        <f>E1134*F1134</f>
        <v>0</v>
      </c>
      <c r="H1134" s="662">
        <f>IF($S$11="Y",G1134*0.15,0)</f>
        <v>0</v>
      </c>
      <c r="I1134" s="236"/>
      <c r="J1134" s="236"/>
      <c r="K1134" s="236"/>
      <c r="L1134" s="236"/>
      <c r="M1134" s="236"/>
      <c r="N1134" s="236"/>
      <c r="O1134" s="236"/>
      <c r="P1134" s="236"/>
      <c r="Q1134" s="236"/>
      <c r="R1134" s="236"/>
      <c r="S1134" s="236"/>
    </row>
    <row r="1135" ht="13.5" customHeight="1">
      <c r="A1135" s="236"/>
      <c r="B1135" t="s" s="596">
        <v>627</v>
      </c>
      <c r="C1135" t="s" s="675">
        <v>2977</v>
      </c>
      <c r="D1135" t="s" s="695">
        <f>D667</f>
        <v>2007</v>
      </c>
      <c r="E1135" s="677">
        <v>1</v>
      </c>
      <c r="F1135" s="236"/>
      <c r="G1135" s="662">
        <f>E1135*F1135</f>
        <v>0</v>
      </c>
      <c r="H1135" s="662">
        <f>IF($S$11="Y",G1135*0.15,0)</f>
        <v>0</v>
      </c>
      <c r="I1135" s="236"/>
      <c r="J1135" s="236"/>
      <c r="K1135" s="236"/>
      <c r="L1135" s="236"/>
      <c r="M1135" s="236"/>
      <c r="N1135" s="236"/>
      <c r="O1135" s="236"/>
      <c r="P1135" s="236"/>
      <c r="Q1135" s="236"/>
      <c r="R1135" s="236"/>
      <c r="S1135" s="236"/>
    </row>
    <row r="1136" ht="13.5" customHeight="1">
      <c r="A1136" s="236"/>
      <c r="B1136" t="s" s="596">
        <v>394</v>
      </c>
      <c r="C1136" t="s" s="675">
        <v>2978</v>
      </c>
      <c r="D1136" t="s" s="676">
        <f>D668</f>
        <v>1996</v>
      </c>
      <c r="E1136" s="677">
        <v>7</v>
      </c>
      <c r="F1136" s="236"/>
      <c r="G1136" s="662">
        <f>E1136*F1136</f>
        <v>0</v>
      </c>
      <c r="H1136" s="662">
        <f>IF($S$11="Y",G1136*0.15,0)</f>
        <v>0</v>
      </c>
      <c r="I1136" s="236"/>
      <c r="J1136" s="236"/>
      <c r="K1136" s="236"/>
      <c r="L1136" s="236"/>
      <c r="M1136" s="236"/>
      <c r="N1136" s="236"/>
      <c r="O1136" s="236"/>
      <c r="P1136" s="236"/>
      <c r="Q1136" s="236"/>
      <c r="R1136" s="236"/>
      <c r="S1136" s="236"/>
    </row>
    <row r="1137" ht="13.5" customHeight="1">
      <c r="A1137" s="236"/>
      <c r="B1137" t="s" s="596">
        <v>394</v>
      </c>
      <c r="C1137" t="s" s="675">
        <v>2978</v>
      </c>
      <c r="D1137" t="s" s="91">
        <f>D669</f>
        <v>1998</v>
      </c>
      <c r="E1137" s="677">
        <v>0</v>
      </c>
      <c r="F1137" s="236"/>
      <c r="G1137" s="662">
        <f>E1137*F1137</f>
        <v>0</v>
      </c>
      <c r="H1137" s="662">
        <f>IF($S$11="Y",G1137*0.15,0)</f>
        <v>0</v>
      </c>
      <c r="I1137" s="236"/>
      <c r="J1137" s="236"/>
      <c r="K1137" s="236"/>
      <c r="L1137" s="236"/>
      <c r="M1137" s="236"/>
      <c r="N1137" s="236"/>
      <c r="O1137" s="236"/>
      <c r="P1137" s="236"/>
      <c r="Q1137" s="236"/>
      <c r="R1137" s="236"/>
      <c r="S1137" s="236"/>
    </row>
    <row r="1138" ht="13.5" customHeight="1">
      <c r="A1138" s="236"/>
      <c r="B1138" t="s" s="596">
        <v>394</v>
      </c>
      <c r="C1138" t="s" s="675">
        <v>2978</v>
      </c>
      <c r="D1138" t="s" s="205">
        <f>D670</f>
        <v>2000</v>
      </c>
      <c r="E1138" s="677">
        <v>14</v>
      </c>
      <c r="F1138" s="236"/>
      <c r="G1138" s="662">
        <f>E1138*F1138</f>
        <v>0</v>
      </c>
      <c r="H1138" s="662">
        <f>IF($S$11="Y",G1138*0.15,0)</f>
        <v>0</v>
      </c>
      <c r="I1138" s="236"/>
      <c r="J1138" s="236"/>
      <c r="K1138" s="236"/>
      <c r="L1138" s="236"/>
      <c r="M1138" s="236"/>
      <c r="N1138" s="236"/>
      <c r="O1138" s="236"/>
      <c r="P1138" s="236"/>
      <c r="Q1138" s="236"/>
      <c r="R1138" s="236"/>
      <c r="S1138" s="236"/>
    </row>
    <row r="1139" ht="13.5" customHeight="1">
      <c r="A1139" s="236"/>
      <c r="B1139" t="s" s="596">
        <v>394</v>
      </c>
      <c r="C1139" t="s" s="675">
        <v>2978</v>
      </c>
      <c r="D1139" t="s" s="684">
        <f>D671</f>
        <v>2001</v>
      </c>
      <c r="E1139" s="677">
        <v>15</v>
      </c>
      <c r="F1139" s="236"/>
      <c r="G1139" s="662">
        <f>E1139*F1139</f>
        <v>0</v>
      </c>
      <c r="H1139" s="662">
        <f>IF($S$11="Y",G1139*0.15,0)</f>
        <v>0</v>
      </c>
      <c r="I1139" s="236"/>
      <c r="J1139" s="236"/>
      <c r="K1139" s="236"/>
      <c r="L1139" s="236"/>
      <c r="M1139" s="236"/>
      <c r="N1139" s="236"/>
      <c r="O1139" s="236"/>
      <c r="P1139" s="236"/>
      <c r="Q1139" s="236"/>
      <c r="R1139" s="236"/>
      <c r="S1139" s="236"/>
    </row>
    <row r="1140" ht="13.5" customHeight="1">
      <c r="A1140" s="236"/>
      <c r="B1140" t="s" s="596">
        <v>394</v>
      </c>
      <c r="C1140" t="s" s="675">
        <v>2978</v>
      </c>
      <c r="D1140" t="s" s="686">
        <f>D672</f>
        <v>2003</v>
      </c>
      <c r="E1140" s="677">
        <v>13</v>
      </c>
      <c r="F1140" s="236"/>
      <c r="G1140" s="662">
        <f>E1140*F1140</f>
        <v>0</v>
      </c>
      <c r="H1140" s="662">
        <f>IF($S$11="Y",G1140*0.15,0)</f>
        <v>0</v>
      </c>
      <c r="I1140" s="236"/>
      <c r="J1140" s="236"/>
      <c r="K1140" s="236"/>
      <c r="L1140" s="236"/>
      <c r="M1140" s="236"/>
      <c r="N1140" s="236"/>
      <c r="O1140" s="236"/>
      <c r="P1140" s="236"/>
      <c r="Q1140" s="236"/>
      <c r="R1140" s="236"/>
      <c r="S1140" s="236"/>
    </row>
    <row r="1141" ht="13.5" customHeight="1">
      <c r="A1141" s="236"/>
      <c r="B1141" t="s" s="596">
        <v>394</v>
      </c>
      <c r="C1141" t="s" s="675">
        <v>2978</v>
      </c>
      <c r="D1141" t="s" s="690">
        <f>D673</f>
        <v>2004</v>
      </c>
      <c r="E1141" s="677">
        <v>8</v>
      </c>
      <c r="F1141" s="236"/>
      <c r="G1141" s="662">
        <f>E1141*F1141</f>
        <v>0</v>
      </c>
      <c r="H1141" s="662">
        <f>IF($S$11="Y",G1141*0.15,0)</f>
        <v>0</v>
      </c>
      <c r="I1141" s="236"/>
      <c r="J1141" s="236"/>
      <c r="K1141" s="236"/>
      <c r="L1141" s="236"/>
      <c r="M1141" s="236"/>
      <c r="N1141" s="236"/>
      <c r="O1141" s="236"/>
      <c r="P1141" s="236"/>
      <c r="Q1141" s="236"/>
      <c r="R1141" s="236"/>
      <c r="S1141" s="236"/>
    </row>
    <row r="1142" ht="13.5" customHeight="1">
      <c r="A1142" s="236"/>
      <c r="B1142" t="s" s="596">
        <v>394</v>
      </c>
      <c r="C1142" t="s" s="675">
        <v>2978</v>
      </c>
      <c r="D1142" t="s" s="692">
        <f>D674</f>
        <v>2005</v>
      </c>
      <c r="E1142" s="677">
        <v>5</v>
      </c>
      <c r="F1142" s="236"/>
      <c r="G1142" s="662">
        <f>E1142*F1142</f>
        <v>0</v>
      </c>
      <c r="H1142" s="662">
        <f>IF($S$11="Y",G1142*0.15,0)</f>
        <v>0</v>
      </c>
      <c r="I1142" s="236"/>
      <c r="J1142" s="236"/>
      <c r="K1142" s="236"/>
      <c r="L1142" s="236"/>
      <c r="M1142" s="236"/>
      <c r="N1142" s="236"/>
      <c r="O1142" s="236"/>
      <c r="P1142" s="236"/>
      <c r="Q1142" s="236"/>
      <c r="R1142" s="236"/>
      <c r="S1142" s="236"/>
    </row>
    <row r="1143" ht="13.5" customHeight="1">
      <c r="A1143" s="236"/>
      <c r="B1143" t="s" s="596">
        <v>394</v>
      </c>
      <c r="C1143" t="s" s="675">
        <v>2978</v>
      </c>
      <c r="D1143" t="s" s="180">
        <f>D675</f>
        <v>2006</v>
      </c>
      <c r="E1143" s="677">
        <v>17</v>
      </c>
      <c r="F1143" s="236"/>
      <c r="G1143" s="662">
        <f>E1143*F1143</f>
        <v>0</v>
      </c>
      <c r="H1143" s="662">
        <f>IF($S$11="Y",G1143*0.15,0)</f>
        <v>0</v>
      </c>
      <c r="I1143" s="236"/>
      <c r="J1143" s="236"/>
      <c r="K1143" s="236"/>
      <c r="L1143" s="236"/>
      <c r="M1143" s="236"/>
      <c r="N1143" s="236"/>
      <c r="O1143" s="236"/>
      <c r="P1143" s="236"/>
      <c r="Q1143" s="236"/>
      <c r="R1143" s="236"/>
      <c r="S1143" s="236"/>
    </row>
    <row r="1144" ht="13.5" customHeight="1">
      <c r="A1144" s="236"/>
      <c r="B1144" t="s" s="596">
        <v>394</v>
      </c>
      <c r="C1144" t="s" s="675">
        <v>2978</v>
      </c>
      <c r="D1144" t="s" s="695">
        <f>D676</f>
        <v>2007</v>
      </c>
      <c r="E1144" s="677">
        <v>5</v>
      </c>
      <c r="F1144" s="236"/>
      <c r="G1144" s="662">
        <f>E1144*F1144</f>
        <v>0</v>
      </c>
      <c r="H1144" s="662">
        <f>IF($S$11="Y",G1144*0.15,0)</f>
        <v>0</v>
      </c>
      <c r="I1144" s="236"/>
      <c r="J1144" s="236"/>
      <c r="K1144" s="236"/>
      <c r="L1144" s="236"/>
      <c r="M1144" s="236"/>
      <c r="N1144" s="236"/>
      <c r="O1144" s="236"/>
      <c r="P1144" s="236"/>
      <c r="Q1144" s="236"/>
      <c r="R1144" s="236"/>
      <c r="S1144" s="236"/>
    </row>
    <row r="1145" ht="13.5" customHeight="1">
      <c r="A1145" s="236"/>
      <c r="B1145" t="s" s="596">
        <v>338</v>
      </c>
      <c r="C1145" t="s" s="675">
        <v>2979</v>
      </c>
      <c r="D1145" t="s" s="676">
        <f>D677</f>
        <v>1996</v>
      </c>
      <c r="E1145" s="677">
        <v>8</v>
      </c>
      <c r="F1145" s="236"/>
      <c r="G1145" s="662">
        <f>E1145*F1145</f>
        <v>0</v>
      </c>
      <c r="H1145" s="662">
        <f>IF($S$11="Y",G1145*0.15,0)</f>
        <v>0</v>
      </c>
      <c r="I1145" s="236"/>
      <c r="J1145" s="236"/>
      <c r="K1145" s="236"/>
      <c r="L1145" s="236"/>
      <c r="M1145" s="236"/>
      <c r="N1145" s="236"/>
      <c r="O1145" s="236"/>
      <c r="P1145" s="236"/>
      <c r="Q1145" s="236"/>
      <c r="R1145" s="236"/>
      <c r="S1145" s="236"/>
    </row>
    <row r="1146" ht="13.5" customHeight="1">
      <c r="A1146" s="236"/>
      <c r="B1146" t="s" s="596">
        <v>338</v>
      </c>
      <c r="C1146" t="s" s="675">
        <v>2979</v>
      </c>
      <c r="D1146" t="s" s="91">
        <f>D678</f>
        <v>1998</v>
      </c>
      <c r="E1146" s="677">
        <v>0</v>
      </c>
      <c r="F1146" s="236"/>
      <c r="G1146" s="662">
        <f>E1146*F1146</f>
        <v>0</v>
      </c>
      <c r="H1146" s="662">
        <f>IF($S$11="Y",G1146*0.15,0)</f>
        <v>0</v>
      </c>
      <c r="I1146" s="236"/>
      <c r="J1146" s="236"/>
      <c r="K1146" s="236"/>
      <c r="L1146" s="236"/>
      <c r="M1146" s="236"/>
      <c r="N1146" s="236"/>
      <c r="O1146" s="236"/>
      <c r="P1146" s="236"/>
      <c r="Q1146" s="236"/>
      <c r="R1146" s="236"/>
      <c r="S1146" s="236"/>
    </row>
    <row r="1147" ht="13.5" customHeight="1">
      <c r="A1147" s="236"/>
      <c r="B1147" t="s" s="596">
        <v>338</v>
      </c>
      <c r="C1147" t="s" s="675">
        <v>2979</v>
      </c>
      <c r="D1147" t="s" s="205">
        <f>D679</f>
        <v>2000</v>
      </c>
      <c r="E1147" s="677">
        <v>14</v>
      </c>
      <c r="F1147" s="236"/>
      <c r="G1147" s="662">
        <f>E1147*F1147</f>
        <v>0</v>
      </c>
      <c r="H1147" s="662">
        <f>IF($S$11="Y",G1147*0.15,0)</f>
        <v>0</v>
      </c>
      <c r="I1147" s="236"/>
      <c r="J1147" s="236"/>
      <c r="K1147" s="236"/>
      <c r="L1147" s="236"/>
      <c r="M1147" s="236"/>
      <c r="N1147" s="236"/>
      <c r="O1147" s="236"/>
      <c r="P1147" s="236"/>
      <c r="Q1147" s="236"/>
      <c r="R1147" s="236"/>
      <c r="S1147" s="236"/>
    </row>
    <row r="1148" ht="13.5" customHeight="1">
      <c r="A1148" s="236"/>
      <c r="B1148" t="s" s="596">
        <v>338</v>
      </c>
      <c r="C1148" t="s" s="675">
        <v>2979</v>
      </c>
      <c r="D1148" t="s" s="684">
        <f>D680</f>
        <v>2001</v>
      </c>
      <c r="E1148" s="677">
        <v>6</v>
      </c>
      <c r="F1148" s="236"/>
      <c r="G1148" s="662">
        <f>E1148*F1148</f>
        <v>0</v>
      </c>
      <c r="H1148" s="662">
        <f>IF($S$11="Y",G1148*0.15,0)</f>
        <v>0</v>
      </c>
      <c r="I1148" s="236"/>
      <c r="J1148" s="236"/>
      <c r="K1148" s="236"/>
      <c r="L1148" s="236"/>
      <c r="M1148" s="236"/>
      <c r="N1148" s="236"/>
      <c r="O1148" s="236"/>
      <c r="P1148" s="236"/>
      <c r="Q1148" s="236"/>
      <c r="R1148" s="236"/>
      <c r="S1148" s="236"/>
    </row>
    <row r="1149" ht="13.5" customHeight="1">
      <c r="A1149" s="236"/>
      <c r="B1149" t="s" s="596">
        <v>338</v>
      </c>
      <c r="C1149" t="s" s="675">
        <v>2979</v>
      </c>
      <c r="D1149" t="s" s="686">
        <f>D681</f>
        <v>2003</v>
      </c>
      <c r="E1149" s="677">
        <v>14</v>
      </c>
      <c r="F1149" s="236"/>
      <c r="G1149" s="662">
        <f>E1149*F1149</f>
        <v>0</v>
      </c>
      <c r="H1149" s="662">
        <f>IF($S$11="Y",G1149*0.15,0)</f>
        <v>0</v>
      </c>
      <c r="I1149" s="236"/>
      <c r="J1149" s="236"/>
      <c r="K1149" s="236"/>
      <c r="L1149" s="236"/>
      <c r="M1149" s="236"/>
      <c r="N1149" s="236"/>
      <c r="O1149" s="236"/>
      <c r="P1149" s="236"/>
      <c r="Q1149" s="236"/>
      <c r="R1149" s="236"/>
      <c r="S1149" s="236"/>
    </row>
    <row r="1150" ht="13.5" customHeight="1">
      <c r="A1150" s="236"/>
      <c r="B1150" t="s" s="596">
        <v>338</v>
      </c>
      <c r="C1150" t="s" s="675">
        <v>2979</v>
      </c>
      <c r="D1150" t="s" s="690">
        <f>D682</f>
        <v>2004</v>
      </c>
      <c r="E1150" s="677">
        <v>11</v>
      </c>
      <c r="F1150" s="236"/>
      <c r="G1150" s="662">
        <f>E1150*F1150</f>
        <v>0</v>
      </c>
      <c r="H1150" s="662">
        <f>IF($S$11="Y",G1150*0.15,0)</f>
        <v>0</v>
      </c>
      <c r="I1150" s="236"/>
      <c r="J1150" s="236"/>
      <c r="K1150" s="236"/>
      <c r="L1150" s="236"/>
      <c r="M1150" s="236"/>
      <c r="N1150" s="236"/>
      <c r="O1150" s="236"/>
      <c r="P1150" s="236"/>
      <c r="Q1150" s="236"/>
      <c r="R1150" s="236"/>
      <c r="S1150" s="236"/>
    </row>
    <row r="1151" ht="13.5" customHeight="1">
      <c r="A1151" s="236"/>
      <c r="B1151" t="s" s="596">
        <v>338</v>
      </c>
      <c r="C1151" t="s" s="675">
        <v>2979</v>
      </c>
      <c r="D1151" t="s" s="692">
        <f>D683</f>
        <v>2005</v>
      </c>
      <c r="E1151" s="677">
        <v>5</v>
      </c>
      <c r="F1151" s="236"/>
      <c r="G1151" s="662">
        <f>E1151*F1151</f>
        <v>0</v>
      </c>
      <c r="H1151" s="662">
        <f>IF($S$11="Y",G1151*0.15,0)</f>
        <v>0</v>
      </c>
      <c r="I1151" s="236"/>
      <c r="J1151" s="236"/>
      <c r="K1151" s="236"/>
      <c r="L1151" s="236"/>
      <c r="M1151" s="236"/>
      <c r="N1151" s="236"/>
      <c r="O1151" s="236"/>
      <c r="P1151" s="236"/>
      <c r="Q1151" s="236"/>
      <c r="R1151" s="236"/>
      <c r="S1151" s="236"/>
    </row>
    <row r="1152" ht="13.5" customHeight="1">
      <c r="A1152" s="236"/>
      <c r="B1152" t="s" s="596">
        <v>338</v>
      </c>
      <c r="C1152" t="s" s="675">
        <v>2979</v>
      </c>
      <c r="D1152" t="s" s="180">
        <f>D684</f>
        <v>2006</v>
      </c>
      <c r="E1152" s="677">
        <v>7</v>
      </c>
      <c r="F1152" s="236"/>
      <c r="G1152" s="662">
        <f>E1152*F1152</f>
        <v>0</v>
      </c>
      <c r="H1152" s="662">
        <f>IF($S$11="Y",G1152*0.15,0)</f>
        <v>0</v>
      </c>
      <c r="I1152" s="236"/>
      <c r="J1152" s="236"/>
      <c r="K1152" s="236"/>
      <c r="L1152" s="236"/>
      <c r="M1152" s="236"/>
      <c r="N1152" s="236"/>
      <c r="O1152" s="236"/>
      <c r="P1152" s="236"/>
      <c r="Q1152" s="236"/>
      <c r="R1152" s="236"/>
      <c r="S1152" s="236"/>
    </row>
    <row r="1153" ht="13.5" customHeight="1">
      <c r="A1153" s="236"/>
      <c r="B1153" t="s" s="596">
        <v>338</v>
      </c>
      <c r="C1153" t="s" s="675">
        <v>2979</v>
      </c>
      <c r="D1153" t="s" s="695">
        <f>D685</f>
        <v>2007</v>
      </c>
      <c r="E1153" s="677">
        <v>4</v>
      </c>
      <c r="F1153" s="236"/>
      <c r="G1153" s="662">
        <f>E1153*F1153</f>
        <v>0</v>
      </c>
      <c r="H1153" s="662">
        <f>IF($S$11="Y",G1153*0.15,0)</f>
        <v>0</v>
      </c>
      <c r="I1153" s="236"/>
      <c r="J1153" s="236"/>
      <c r="K1153" s="236"/>
      <c r="L1153" s="236"/>
      <c r="M1153" s="236"/>
      <c r="N1153" s="236"/>
      <c r="O1153" s="236"/>
      <c r="P1153" s="236"/>
      <c r="Q1153" s="236"/>
      <c r="R1153" s="236"/>
      <c r="S1153" s="236"/>
    </row>
    <row r="1154" ht="13.5" customHeight="1">
      <c r="A1154" s="236"/>
      <c r="B1154" t="s" s="596">
        <v>340</v>
      </c>
      <c r="C1154" t="s" s="675">
        <v>2980</v>
      </c>
      <c r="D1154" t="s" s="676">
        <f>D686</f>
        <v>1996</v>
      </c>
      <c r="E1154" s="677">
        <v>4</v>
      </c>
      <c r="F1154" s="236"/>
      <c r="G1154" s="662">
        <f>E1154*F1154</f>
        <v>0</v>
      </c>
      <c r="H1154" s="662">
        <f>IF($S$11="Y",G1154*0.15,0)</f>
        <v>0</v>
      </c>
      <c r="I1154" s="236"/>
      <c r="J1154" s="236"/>
      <c r="K1154" s="236"/>
      <c r="L1154" s="236"/>
      <c r="M1154" s="236"/>
      <c r="N1154" s="236"/>
      <c r="O1154" s="236"/>
      <c r="P1154" s="236"/>
      <c r="Q1154" s="236"/>
      <c r="R1154" s="236"/>
      <c r="S1154" s="236"/>
    </row>
    <row r="1155" ht="13.5" customHeight="1">
      <c r="A1155" s="236"/>
      <c r="B1155" t="s" s="596">
        <v>340</v>
      </c>
      <c r="C1155" t="s" s="675">
        <v>2980</v>
      </c>
      <c r="D1155" t="s" s="91">
        <f>D687</f>
        <v>1998</v>
      </c>
      <c r="E1155" s="677">
        <v>0</v>
      </c>
      <c r="F1155" s="236"/>
      <c r="G1155" s="662">
        <f>E1155*F1155</f>
        <v>0</v>
      </c>
      <c r="H1155" s="662">
        <f>IF($S$11="Y",G1155*0.15,0)</f>
        <v>0</v>
      </c>
      <c r="I1155" s="236"/>
      <c r="J1155" s="236"/>
      <c r="K1155" s="236"/>
      <c r="L1155" s="236"/>
      <c r="M1155" s="236"/>
      <c r="N1155" s="236"/>
      <c r="O1155" s="236"/>
      <c r="P1155" s="236"/>
      <c r="Q1155" s="236"/>
      <c r="R1155" s="236"/>
      <c r="S1155" s="236"/>
    </row>
    <row r="1156" ht="13.5" customHeight="1">
      <c r="A1156" s="236"/>
      <c r="B1156" t="s" s="596">
        <v>340</v>
      </c>
      <c r="C1156" t="s" s="675">
        <v>2980</v>
      </c>
      <c r="D1156" t="s" s="205">
        <f>D688</f>
        <v>2000</v>
      </c>
      <c r="E1156" s="677">
        <v>7</v>
      </c>
      <c r="F1156" s="236"/>
      <c r="G1156" s="662">
        <f>E1156*F1156</f>
        <v>0</v>
      </c>
      <c r="H1156" s="662">
        <f>IF($S$11="Y",G1156*0.15,0)</f>
        <v>0</v>
      </c>
      <c r="I1156" s="236"/>
      <c r="J1156" s="236"/>
      <c r="K1156" s="236"/>
      <c r="L1156" s="236"/>
      <c r="M1156" s="236"/>
      <c r="N1156" s="236"/>
      <c r="O1156" s="236"/>
      <c r="P1156" s="236"/>
      <c r="Q1156" s="236"/>
      <c r="R1156" s="236"/>
      <c r="S1156" s="236"/>
    </row>
    <row r="1157" ht="13.5" customHeight="1">
      <c r="A1157" s="236"/>
      <c r="B1157" t="s" s="596">
        <v>340</v>
      </c>
      <c r="C1157" t="s" s="675">
        <v>2980</v>
      </c>
      <c r="D1157" t="s" s="684">
        <f>D689</f>
        <v>2001</v>
      </c>
      <c r="E1157" s="677">
        <v>2</v>
      </c>
      <c r="F1157" s="236"/>
      <c r="G1157" s="662">
        <f>E1157*F1157</f>
        <v>0</v>
      </c>
      <c r="H1157" s="662">
        <f>IF($S$11="Y",G1157*0.15,0)</f>
        <v>0</v>
      </c>
      <c r="I1157" s="236"/>
      <c r="J1157" s="236"/>
      <c r="K1157" s="236"/>
      <c r="L1157" s="236"/>
      <c r="M1157" s="236"/>
      <c r="N1157" s="236"/>
      <c r="O1157" s="236"/>
      <c r="P1157" s="236"/>
      <c r="Q1157" s="236"/>
      <c r="R1157" s="236"/>
      <c r="S1157" s="236"/>
    </row>
    <row r="1158" ht="13.5" customHeight="1">
      <c r="A1158" s="236"/>
      <c r="B1158" t="s" s="596">
        <v>340</v>
      </c>
      <c r="C1158" t="s" s="675">
        <v>2980</v>
      </c>
      <c r="D1158" t="s" s="686">
        <f>D690</f>
        <v>2003</v>
      </c>
      <c r="E1158" s="677">
        <v>1</v>
      </c>
      <c r="F1158" s="236"/>
      <c r="G1158" s="662">
        <f>E1158*F1158</f>
        <v>0</v>
      </c>
      <c r="H1158" s="662">
        <f>IF($S$11="Y",G1158*0.15,0)</f>
        <v>0</v>
      </c>
      <c r="I1158" s="236"/>
      <c r="J1158" s="236"/>
      <c r="K1158" s="236"/>
      <c r="L1158" s="236"/>
      <c r="M1158" s="236"/>
      <c r="N1158" s="236"/>
      <c r="O1158" s="236"/>
      <c r="P1158" s="236"/>
      <c r="Q1158" s="236"/>
      <c r="R1158" s="236"/>
      <c r="S1158" s="236"/>
    </row>
    <row r="1159" ht="13.5" customHeight="1">
      <c r="A1159" s="236"/>
      <c r="B1159" t="s" s="596">
        <v>340</v>
      </c>
      <c r="C1159" t="s" s="675">
        <v>2980</v>
      </c>
      <c r="D1159" t="s" s="690">
        <f>D691</f>
        <v>2004</v>
      </c>
      <c r="E1159" s="677">
        <v>7</v>
      </c>
      <c r="F1159" s="236"/>
      <c r="G1159" s="662">
        <f>E1159*F1159</f>
        <v>0</v>
      </c>
      <c r="H1159" s="662">
        <f>IF($S$11="Y",G1159*0.15,0)</f>
        <v>0</v>
      </c>
      <c r="I1159" s="236"/>
      <c r="J1159" s="236"/>
      <c r="K1159" s="236"/>
      <c r="L1159" s="236"/>
      <c r="M1159" s="236"/>
      <c r="N1159" s="236"/>
      <c r="O1159" s="236"/>
      <c r="P1159" s="236"/>
      <c r="Q1159" s="236"/>
      <c r="R1159" s="236"/>
      <c r="S1159" s="236"/>
    </row>
    <row r="1160" ht="13.5" customHeight="1">
      <c r="A1160" s="236"/>
      <c r="B1160" t="s" s="596">
        <v>340</v>
      </c>
      <c r="C1160" t="s" s="675">
        <v>2980</v>
      </c>
      <c r="D1160" t="s" s="692">
        <f>D692</f>
        <v>2005</v>
      </c>
      <c r="E1160" s="677">
        <v>5</v>
      </c>
      <c r="F1160" s="236"/>
      <c r="G1160" s="662">
        <f>E1160*F1160</f>
        <v>0</v>
      </c>
      <c r="H1160" s="662">
        <f>IF($S$11="Y",G1160*0.15,0)</f>
        <v>0</v>
      </c>
      <c r="I1160" s="236"/>
      <c r="J1160" s="236"/>
      <c r="K1160" s="236"/>
      <c r="L1160" s="236"/>
      <c r="M1160" s="236"/>
      <c r="N1160" s="236"/>
      <c r="O1160" s="236"/>
      <c r="P1160" s="236"/>
      <c r="Q1160" s="236"/>
      <c r="R1160" s="236"/>
      <c r="S1160" s="236"/>
    </row>
    <row r="1161" ht="13.5" customHeight="1">
      <c r="A1161" s="236"/>
      <c r="B1161" t="s" s="596">
        <v>340</v>
      </c>
      <c r="C1161" t="s" s="675">
        <v>2980</v>
      </c>
      <c r="D1161" t="s" s="180">
        <f>D693</f>
        <v>2006</v>
      </c>
      <c r="E1161" s="677">
        <v>10</v>
      </c>
      <c r="F1161" s="236"/>
      <c r="G1161" s="662">
        <f>E1161*F1161</f>
        <v>0</v>
      </c>
      <c r="H1161" s="662">
        <f>IF($S$11="Y",G1161*0.15,0)</f>
        <v>0</v>
      </c>
      <c r="I1161" s="236"/>
      <c r="J1161" s="236"/>
      <c r="K1161" s="236"/>
      <c r="L1161" s="236"/>
      <c r="M1161" s="236"/>
      <c r="N1161" s="236"/>
      <c r="O1161" s="236"/>
      <c r="P1161" s="236"/>
      <c r="Q1161" s="236"/>
      <c r="R1161" s="236"/>
      <c r="S1161" s="236"/>
    </row>
    <row r="1162" ht="13.5" customHeight="1">
      <c r="A1162" s="236"/>
      <c r="B1162" t="s" s="596">
        <v>340</v>
      </c>
      <c r="C1162" t="s" s="675">
        <v>2980</v>
      </c>
      <c r="D1162" t="s" s="695">
        <f>D694</f>
        <v>2007</v>
      </c>
      <c r="E1162" s="677">
        <v>5</v>
      </c>
      <c r="F1162" s="236"/>
      <c r="G1162" s="662">
        <f>E1162*F1162</f>
        <v>0</v>
      </c>
      <c r="H1162" s="662">
        <f>IF($S$11="Y",G1162*0.15,0)</f>
        <v>0</v>
      </c>
      <c r="I1162" s="236"/>
      <c r="J1162" s="236"/>
      <c r="K1162" s="236"/>
      <c r="L1162" s="236"/>
      <c r="M1162" s="236"/>
      <c r="N1162" s="236"/>
      <c r="O1162" s="236"/>
      <c r="P1162" s="236"/>
      <c r="Q1162" s="236"/>
      <c r="R1162" s="236"/>
      <c r="S1162" s="236"/>
    </row>
    <row r="1163" ht="13.5" customHeight="1">
      <c r="A1163" s="236"/>
      <c r="B1163" t="s" s="596">
        <v>313</v>
      </c>
      <c r="C1163" t="s" s="675">
        <v>2981</v>
      </c>
      <c r="D1163" t="s" s="676">
        <f>D704</f>
        <v>1996</v>
      </c>
      <c r="E1163" s="677">
        <v>9</v>
      </c>
      <c r="F1163" s="236"/>
      <c r="G1163" s="662">
        <f>E1163*F1163</f>
        <v>0</v>
      </c>
      <c r="H1163" s="662">
        <f>IF($S$11="Y",G1163*0.15,0)</f>
        <v>0</v>
      </c>
      <c r="I1163" s="236"/>
      <c r="J1163" s="236"/>
      <c r="K1163" s="236"/>
      <c r="L1163" s="236"/>
      <c r="M1163" s="236"/>
      <c r="N1163" s="236"/>
      <c r="O1163" s="236"/>
      <c r="P1163" s="236"/>
      <c r="Q1163" s="236"/>
      <c r="R1163" s="236"/>
      <c r="S1163" s="236"/>
    </row>
    <row r="1164" ht="13.5" customHeight="1">
      <c r="A1164" s="236"/>
      <c r="B1164" t="s" s="596">
        <v>313</v>
      </c>
      <c r="C1164" t="s" s="675">
        <v>2981</v>
      </c>
      <c r="D1164" t="s" s="91">
        <f>D705</f>
        <v>1998</v>
      </c>
      <c r="E1164" s="677">
        <v>0</v>
      </c>
      <c r="F1164" s="236"/>
      <c r="G1164" s="662">
        <f>E1164*F1164</f>
        <v>0</v>
      </c>
      <c r="H1164" s="662">
        <f>IF($S$11="Y",G1164*0.15,0)</f>
        <v>0</v>
      </c>
      <c r="I1164" s="236"/>
      <c r="J1164" s="236"/>
      <c r="K1164" s="236"/>
      <c r="L1164" s="236"/>
      <c r="M1164" s="236"/>
      <c r="N1164" s="236"/>
      <c r="O1164" s="236"/>
      <c r="P1164" s="236"/>
      <c r="Q1164" s="236"/>
      <c r="R1164" s="236"/>
      <c r="S1164" s="236"/>
    </row>
    <row r="1165" ht="13.5" customHeight="1">
      <c r="A1165" s="236"/>
      <c r="B1165" t="s" s="596">
        <v>313</v>
      </c>
      <c r="C1165" t="s" s="675">
        <v>2981</v>
      </c>
      <c r="D1165" t="s" s="205">
        <f>D706</f>
        <v>2000</v>
      </c>
      <c r="E1165" s="677">
        <v>10</v>
      </c>
      <c r="F1165" s="236"/>
      <c r="G1165" s="662">
        <f>E1165*F1165</f>
        <v>0</v>
      </c>
      <c r="H1165" s="662">
        <f>IF($S$11="Y",G1165*0.15,0)</f>
        <v>0</v>
      </c>
      <c r="I1165" s="236"/>
      <c r="J1165" s="236"/>
      <c r="K1165" s="236"/>
      <c r="L1165" s="236"/>
      <c r="M1165" s="236"/>
      <c r="N1165" s="236"/>
      <c r="O1165" s="236"/>
      <c r="P1165" s="236"/>
      <c r="Q1165" s="236"/>
      <c r="R1165" s="236"/>
      <c r="S1165" s="236"/>
    </row>
    <row r="1166" ht="13.5" customHeight="1">
      <c r="A1166" s="236"/>
      <c r="B1166" t="s" s="596">
        <v>313</v>
      </c>
      <c r="C1166" t="s" s="675">
        <v>2981</v>
      </c>
      <c r="D1166" t="s" s="684">
        <f>D707</f>
        <v>2001</v>
      </c>
      <c r="E1166" s="677">
        <v>10</v>
      </c>
      <c r="F1166" s="236"/>
      <c r="G1166" s="662">
        <f>E1166*F1166</f>
        <v>0</v>
      </c>
      <c r="H1166" s="662">
        <f>IF($S$11="Y",G1166*0.15,0)</f>
        <v>0</v>
      </c>
      <c r="I1166" s="236"/>
      <c r="J1166" s="236"/>
      <c r="K1166" s="236"/>
      <c r="L1166" s="236"/>
      <c r="M1166" s="236"/>
      <c r="N1166" s="236"/>
      <c r="O1166" s="236"/>
      <c r="P1166" s="236"/>
      <c r="Q1166" s="236"/>
      <c r="R1166" s="236"/>
      <c r="S1166" s="236"/>
    </row>
    <row r="1167" ht="13.5" customHeight="1">
      <c r="A1167" s="236"/>
      <c r="B1167" t="s" s="596">
        <v>313</v>
      </c>
      <c r="C1167" t="s" s="675">
        <v>2981</v>
      </c>
      <c r="D1167" t="s" s="686">
        <f>D708</f>
        <v>2003</v>
      </c>
      <c r="E1167" s="677">
        <v>8</v>
      </c>
      <c r="F1167" s="236"/>
      <c r="G1167" s="662">
        <f>E1167*F1167</f>
        <v>0</v>
      </c>
      <c r="H1167" s="662">
        <f>IF($S$11="Y",G1167*0.15,0)</f>
        <v>0</v>
      </c>
      <c r="I1167" s="236"/>
      <c r="J1167" s="236"/>
      <c r="K1167" s="236"/>
      <c r="L1167" s="236"/>
      <c r="M1167" s="236"/>
      <c r="N1167" s="236"/>
      <c r="O1167" s="236"/>
      <c r="P1167" s="236"/>
      <c r="Q1167" s="236"/>
      <c r="R1167" s="236"/>
      <c r="S1167" s="236"/>
    </row>
    <row r="1168" ht="13.5" customHeight="1">
      <c r="A1168" s="236"/>
      <c r="B1168" t="s" s="596">
        <v>313</v>
      </c>
      <c r="C1168" t="s" s="675">
        <v>2981</v>
      </c>
      <c r="D1168" t="s" s="690">
        <f>D709</f>
        <v>2004</v>
      </c>
      <c r="E1168" s="677">
        <v>5</v>
      </c>
      <c r="F1168" s="236"/>
      <c r="G1168" s="662">
        <f>E1168*F1168</f>
        <v>0</v>
      </c>
      <c r="H1168" s="662">
        <f>IF($S$11="Y",G1168*0.15,0)</f>
        <v>0</v>
      </c>
      <c r="I1168" s="236"/>
      <c r="J1168" s="236"/>
      <c r="K1168" s="236"/>
      <c r="L1168" s="236"/>
      <c r="M1168" s="236"/>
      <c r="N1168" s="236"/>
      <c r="O1168" s="236"/>
      <c r="P1168" s="236"/>
      <c r="Q1168" s="236"/>
      <c r="R1168" s="236"/>
      <c r="S1168" s="236"/>
    </row>
    <row r="1169" ht="13.5" customHeight="1">
      <c r="A1169" s="236"/>
      <c r="B1169" t="s" s="596">
        <v>313</v>
      </c>
      <c r="C1169" t="s" s="675">
        <v>2981</v>
      </c>
      <c r="D1169" t="s" s="692">
        <f>D710</f>
        <v>2005</v>
      </c>
      <c r="E1169" s="677">
        <v>5</v>
      </c>
      <c r="F1169" s="236"/>
      <c r="G1169" s="662">
        <f>E1169*F1169</f>
        <v>0</v>
      </c>
      <c r="H1169" s="662">
        <f>IF($S$11="Y",G1169*0.15,0)</f>
        <v>0</v>
      </c>
      <c r="I1169" s="236"/>
      <c r="J1169" s="236"/>
      <c r="K1169" s="236"/>
      <c r="L1169" s="236"/>
      <c r="M1169" s="236"/>
      <c r="N1169" s="236"/>
      <c r="O1169" s="236"/>
      <c r="P1169" s="236"/>
      <c r="Q1169" s="236"/>
      <c r="R1169" s="236"/>
      <c r="S1169" s="236"/>
    </row>
    <row r="1170" ht="13.5" customHeight="1">
      <c r="A1170" s="236"/>
      <c r="B1170" t="s" s="596">
        <v>313</v>
      </c>
      <c r="C1170" t="s" s="675">
        <v>2981</v>
      </c>
      <c r="D1170" t="s" s="180">
        <f>D711</f>
        <v>2006</v>
      </c>
      <c r="E1170" s="677">
        <v>10</v>
      </c>
      <c r="F1170" s="236"/>
      <c r="G1170" s="662">
        <f>E1170*F1170</f>
        <v>0</v>
      </c>
      <c r="H1170" s="662">
        <f>IF($S$11="Y",G1170*0.15,0)</f>
        <v>0</v>
      </c>
      <c r="I1170" s="236"/>
      <c r="J1170" s="236"/>
      <c r="K1170" s="236"/>
      <c r="L1170" s="236"/>
      <c r="M1170" s="236"/>
      <c r="N1170" s="236"/>
      <c r="O1170" s="236"/>
      <c r="P1170" s="236"/>
      <c r="Q1170" s="236"/>
      <c r="R1170" s="236"/>
      <c r="S1170" s="236"/>
    </row>
    <row r="1171" ht="13.5" customHeight="1">
      <c r="A1171" s="236"/>
      <c r="B1171" t="s" s="596">
        <v>313</v>
      </c>
      <c r="C1171" t="s" s="675">
        <v>2981</v>
      </c>
      <c r="D1171" t="s" s="695">
        <f>D712</f>
        <v>2007</v>
      </c>
      <c r="E1171" s="677">
        <v>5</v>
      </c>
      <c r="F1171" s="236"/>
      <c r="G1171" s="662">
        <f>E1171*F1171</f>
        <v>0</v>
      </c>
      <c r="H1171" s="662">
        <f>IF($S$11="Y",G1171*0.15,0)</f>
        <v>0</v>
      </c>
      <c r="I1171" s="236"/>
      <c r="J1171" s="236"/>
      <c r="K1171" s="236"/>
      <c r="L1171" s="236"/>
      <c r="M1171" s="236"/>
      <c r="N1171" s="236"/>
      <c r="O1171" s="236"/>
      <c r="P1171" s="236"/>
      <c r="Q1171" s="236"/>
      <c r="R1171" s="236"/>
      <c r="S1171" s="236"/>
    </row>
    <row r="1172" ht="13.5" customHeight="1">
      <c r="A1172" s="236"/>
      <c r="B1172" t="s" s="596">
        <v>396</v>
      </c>
      <c r="C1172" t="s" s="675">
        <v>2982</v>
      </c>
      <c r="D1172" t="s" s="676">
        <f>D713</f>
        <v>1996</v>
      </c>
      <c r="E1172" s="677">
        <v>9</v>
      </c>
      <c r="F1172" s="236"/>
      <c r="G1172" s="662">
        <f>E1172*F1172</f>
        <v>0</v>
      </c>
      <c r="H1172" s="662">
        <f>IF($S$11="Y",G1172*0.15,0)</f>
        <v>0</v>
      </c>
      <c r="I1172" s="236"/>
      <c r="J1172" s="236"/>
      <c r="K1172" s="236"/>
      <c r="L1172" s="236"/>
      <c r="M1172" s="236"/>
      <c r="N1172" s="236"/>
      <c r="O1172" s="236"/>
      <c r="P1172" s="236"/>
      <c r="Q1172" s="236"/>
      <c r="R1172" s="236"/>
      <c r="S1172" s="236"/>
    </row>
    <row r="1173" ht="13.5" customHeight="1">
      <c r="A1173" s="236"/>
      <c r="B1173" t="s" s="596">
        <v>396</v>
      </c>
      <c r="C1173" t="s" s="675">
        <v>2982</v>
      </c>
      <c r="D1173" t="s" s="91">
        <f>D714</f>
        <v>1998</v>
      </c>
      <c r="E1173" s="677">
        <v>0</v>
      </c>
      <c r="F1173" s="236"/>
      <c r="G1173" s="662">
        <f>E1173*F1173</f>
        <v>0</v>
      </c>
      <c r="H1173" s="662">
        <f>IF($S$11="Y",G1173*0.15,0)</f>
        <v>0</v>
      </c>
      <c r="I1173" s="236"/>
      <c r="J1173" s="236"/>
      <c r="K1173" s="236"/>
      <c r="L1173" s="236"/>
      <c r="M1173" s="236"/>
      <c r="N1173" s="236"/>
      <c r="O1173" s="236"/>
      <c r="P1173" s="236"/>
      <c r="Q1173" s="236"/>
      <c r="R1173" s="236"/>
      <c r="S1173" s="236"/>
    </row>
    <row r="1174" ht="13.5" customHeight="1">
      <c r="A1174" s="236"/>
      <c r="B1174" t="s" s="596">
        <v>396</v>
      </c>
      <c r="C1174" t="s" s="675">
        <v>2982</v>
      </c>
      <c r="D1174" t="s" s="205">
        <f>D715</f>
        <v>2000</v>
      </c>
      <c r="E1174" s="677">
        <v>9</v>
      </c>
      <c r="F1174" s="236"/>
      <c r="G1174" s="662">
        <f>E1174*F1174</f>
        <v>0</v>
      </c>
      <c r="H1174" s="662">
        <f>IF($S$11="Y",G1174*0.15,0)</f>
        <v>0</v>
      </c>
      <c r="I1174" s="236"/>
      <c r="J1174" s="236"/>
      <c r="K1174" s="236"/>
      <c r="L1174" s="236"/>
      <c r="M1174" s="236"/>
      <c r="N1174" s="236"/>
      <c r="O1174" s="236"/>
      <c r="P1174" s="236"/>
      <c r="Q1174" s="236"/>
      <c r="R1174" s="236"/>
      <c r="S1174" s="236"/>
    </row>
    <row r="1175" ht="13.5" customHeight="1">
      <c r="A1175" s="236"/>
      <c r="B1175" t="s" s="596">
        <v>396</v>
      </c>
      <c r="C1175" t="s" s="675">
        <v>2982</v>
      </c>
      <c r="D1175" t="s" s="684">
        <f>D716</f>
        <v>2001</v>
      </c>
      <c r="E1175" s="677">
        <v>9</v>
      </c>
      <c r="F1175" s="236"/>
      <c r="G1175" s="662">
        <f>E1175*F1175</f>
        <v>0</v>
      </c>
      <c r="H1175" s="662">
        <f>IF($S$11="Y",G1175*0.15,0)</f>
        <v>0</v>
      </c>
      <c r="I1175" s="236"/>
      <c r="J1175" s="236"/>
      <c r="K1175" s="236"/>
      <c r="L1175" s="236"/>
      <c r="M1175" s="236"/>
      <c r="N1175" s="236"/>
      <c r="O1175" s="236"/>
      <c r="P1175" s="236"/>
      <c r="Q1175" s="236"/>
      <c r="R1175" s="236"/>
      <c r="S1175" s="236"/>
    </row>
    <row r="1176" ht="13.5" customHeight="1">
      <c r="A1176" s="236"/>
      <c r="B1176" t="s" s="596">
        <v>396</v>
      </c>
      <c r="C1176" t="s" s="675">
        <v>2982</v>
      </c>
      <c r="D1176" t="s" s="686">
        <f>D717</f>
        <v>2003</v>
      </c>
      <c r="E1176" s="677">
        <v>6</v>
      </c>
      <c r="F1176" s="236"/>
      <c r="G1176" s="662">
        <f>E1176*F1176</f>
        <v>0</v>
      </c>
      <c r="H1176" s="662">
        <f>IF($S$11="Y",G1176*0.15,0)</f>
        <v>0</v>
      </c>
      <c r="I1176" s="236"/>
      <c r="J1176" s="236"/>
      <c r="K1176" s="236"/>
      <c r="L1176" s="236"/>
      <c r="M1176" s="236"/>
      <c r="N1176" s="236"/>
      <c r="O1176" s="236"/>
      <c r="P1176" s="236"/>
      <c r="Q1176" s="236"/>
      <c r="R1176" s="236"/>
      <c r="S1176" s="236"/>
    </row>
    <row r="1177" ht="13.5" customHeight="1">
      <c r="A1177" s="236"/>
      <c r="B1177" t="s" s="596">
        <v>396</v>
      </c>
      <c r="C1177" t="s" s="675">
        <v>2982</v>
      </c>
      <c r="D1177" t="s" s="690">
        <f>D718</f>
        <v>2004</v>
      </c>
      <c r="E1177" s="677">
        <v>5</v>
      </c>
      <c r="F1177" s="236"/>
      <c r="G1177" s="662">
        <f>E1177*F1177</f>
        <v>0</v>
      </c>
      <c r="H1177" s="662">
        <f>IF($S$11="Y",G1177*0.15,0)</f>
        <v>0</v>
      </c>
      <c r="I1177" s="236"/>
      <c r="J1177" s="236"/>
      <c r="K1177" s="236"/>
      <c r="L1177" s="236"/>
      <c r="M1177" s="236"/>
      <c r="N1177" s="236"/>
      <c r="O1177" s="236"/>
      <c r="P1177" s="236"/>
      <c r="Q1177" s="236"/>
      <c r="R1177" s="236"/>
      <c r="S1177" s="236"/>
    </row>
    <row r="1178" ht="13.5" customHeight="1">
      <c r="A1178" s="236"/>
      <c r="B1178" t="s" s="596">
        <v>396</v>
      </c>
      <c r="C1178" t="s" s="675">
        <v>2982</v>
      </c>
      <c r="D1178" t="s" s="692">
        <f>D719</f>
        <v>2005</v>
      </c>
      <c r="E1178" s="677">
        <v>4</v>
      </c>
      <c r="F1178" s="236"/>
      <c r="G1178" s="662">
        <f>E1178*F1178</f>
        <v>0</v>
      </c>
      <c r="H1178" s="662">
        <f>IF($S$11="Y",G1178*0.15,0)</f>
        <v>0</v>
      </c>
      <c r="I1178" s="236"/>
      <c r="J1178" s="236"/>
      <c r="K1178" s="236"/>
      <c r="L1178" s="236"/>
      <c r="M1178" s="236"/>
      <c r="N1178" s="236"/>
      <c r="O1178" s="236"/>
      <c r="P1178" s="236"/>
      <c r="Q1178" s="236"/>
      <c r="R1178" s="236"/>
      <c r="S1178" s="236"/>
    </row>
    <row r="1179" ht="13.5" customHeight="1">
      <c r="A1179" s="236"/>
      <c r="B1179" t="s" s="596">
        <v>396</v>
      </c>
      <c r="C1179" t="s" s="675">
        <v>2982</v>
      </c>
      <c r="D1179" t="s" s="180">
        <f>D720</f>
        <v>2006</v>
      </c>
      <c r="E1179" s="677">
        <v>9</v>
      </c>
      <c r="F1179" s="236"/>
      <c r="G1179" s="662">
        <f>E1179*F1179</f>
        <v>0</v>
      </c>
      <c r="H1179" s="662">
        <f>IF($S$11="Y",G1179*0.15,0)</f>
        <v>0</v>
      </c>
      <c r="I1179" s="236"/>
      <c r="J1179" s="236"/>
      <c r="K1179" s="236"/>
      <c r="L1179" s="236"/>
      <c r="M1179" s="236"/>
      <c r="N1179" s="236"/>
      <c r="O1179" s="236"/>
      <c r="P1179" s="236"/>
      <c r="Q1179" s="236"/>
      <c r="R1179" s="236"/>
      <c r="S1179" s="236"/>
    </row>
    <row r="1180" ht="13.5" customHeight="1">
      <c r="A1180" s="236"/>
      <c r="B1180" t="s" s="596">
        <v>396</v>
      </c>
      <c r="C1180" t="s" s="675">
        <v>2982</v>
      </c>
      <c r="D1180" t="s" s="695">
        <f>D721</f>
        <v>2007</v>
      </c>
      <c r="E1180" s="677">
        <v>3</v>
      </c>
      <c r="F1180" s="236"/>
      <c r="G1180" s="662">
        <f>E1180*F1180</f>
        <v>0</v>
      </c>
      <c r="H1180" s="662">
        <f>IF($S$11="Y",G1180*0.15,0)</f>
        <v>0</v>
      </c>
      <c r="I1180" s="236"/>
      <c r="J1180" s="236"/>
      <c r="K1180" s="236"/>
      <c r="L1180" s="236"/>
      <c r="M1180" s="236"/>
      <c r="N1180" s="236"/>
      <c r="O1180" s="236"/>
      <c r="P1180" s="236"/>
      <c r="Q1180" s="236"/>
      <c r="R1180" s="236"/>
      <c r="S1180" s="236"/>
    </row>
    <row r="1181" ht="13.5" customHeight="1">
      <c r="A1181" s="236"/>
      <c r="B1181" t="s" s="596">
        <v>691</v>
      </c>
      <c r="C1181" t="s" s="675">
        <v>2983</v>
      </c>
      <c r="D1181" t="s" s="676">
        <f>D668</f>
        <v>1996</v>
      </c>
      <c r="E1181" s="677">
        <v>0</v>
      </c>
      <c r="F1181" s="236"/>
      <c r="G1181" s="662">
        <f>E1181*F1181</f>
        <v>0</v>
      </c>
      <c r="H1181" s="662">
        <f>IF($S$11="Y",G1181*0.15,0)</f>
        <v>0</v>
      </c>
      <c r="I1181" s="236"/>
      <c r="J1181" s="236"/>
      <c r="K1181" s="236"/>
      <c r="L1181" s="236"/>
      <c r="M1181" s="236"/>
      <c r="N1181" s="236"/>
      <c r="O1181" s="236"/>
      <c r="P1181" s="236"/>
      <c r="Q1181" s="236"/>
      <c r="R1181" s="236"/>
      <c r="S1181" s="236"/>
    </row>
    <row r="1182" ht="13.5" customHeight="1">
      <c r="A1182" s="236"/>
      <c r="B1182" t="s" s="596">
        <v>691</v>
      </c>
      <c r="C1182" t="s" s="675">
        <v>2983</v>
      </c>
      <c r="D1182" t="s" s="91">
        <f>D669</f>
        <v>1998</v>
      </c>
      <c r="E1182" s="677">
        <v>0</v>
      </c>
      <c r="F1182" s="236"/>
      <c r="G1182" s="662">
        <f>E1182*F1182</f>
        <v>0</v>
      </c>
      <c r="H1182" s="662">
        <f>IF($S$11="Y",G1182*0.15,0)</f>
        <v>0</v>
      </c>
      <c r="I1182" s="236"/>
      <c r="J1182" s="236"/>
      <c r="K1182" s="236"/>
      <c r="L1182" s="236"/>
      <c r="M1182" s="236"/>
      <c r="N1182" s="236"/>
      <c r="O1182" s="236"/>
      <c r="P1182" s="236"/>
      <c r="Q1182" s="236"/>
      <c r="R1182" s="236"/>
      <c r="S1182" s="236"/>
    </row>
    <row r="1183" ht="13.5" customHeight="1">
      <c r="A1183" s="236"/>
      <c r="B1183" t="s" s="596">
        <v>691</v>
      </c>
      <c r="C1183" t="s" s="675">
        <v>2983</v>
      </c>
      <c r="D1183" t="s" s="205">
        <f>D670</f>
        <v>2000</v>
      </c>
      <c r="E1183" s="677">
        <v>0</v>
      </c>
      <c r="F1183" s="236"/>
      <c r="G1183" s="662">
        <f>E1183*F1183</f>
        <v>0</v>
      </c>
      <c r="H1183" s="662">
        <f>IF($S$11="Y",G1183*0.15,0)</f>
        <v>0</v>
      </c>
      <c r="I1183" s="236"/>
      <c r="J1183" s="236"/>
      <c r="K1183" s="236"/>
      <c r="L1183" s="236"/>
      <c r="M1183" s="236"/>
      <c r="N1183" s="236"/>
      <c r="O1183" s="236"/>
      <c r="P1183" s="236"/>
      <c r="Q1183" s="236"/>
      <c r="R1183" s="236"/>
      <c r="S1183" s="236"/>
    </row>
    <row r="1184" ht="13.5" customHeight="1">
      <c r="A1184" s="236"/>
      <c r="B1184" t="s" s="596">
        <v>691</v>
      </c>
      <c r="C1184" t="s" s="675">
        <v>2983</v>
      </c>
      <c r="D1184" t="s" s="684">
        <f>D671</f>
        <v>2001</v>
      </c>
      <c r="E1184" s="677">
        <v>0</v>
      </c>
      <c r="F1184" s="236"/>
      <c r="G1184" s="662">
        <f>E1184*F1184</f>
        <v>0</v>
      </c>
      <c r="H1184" s="662">
        <f>IF($S$11="Y",G1184*0.15,0)</f>
        <v>0</v>
      </c>
      <c r="I1184" s="236"/>
      <c r="J1184" s="236"/>
      <c r="K1184" s="236"/>
      <c r="L1184" s="236"/>
      <c r="M1184" s="236"/>
      <c r="N1184" s="236"/>
      <c r="O1184" s="236"/>
      <c r="P1184" s="236"/>
      <c r="Q1184" s="236"/>
      <c r="R1184" s="236"/>
      <c r="S1184" s="236"/>
    </row>
    <row r="1185" ht="13.5" customHeight="1">
      <c r="A1185" s="236"/>
      <c r="B1185" t="s" s="596">
        <v>691</v>
      </c>
      <c r="C1185" t="s" s="675">
        <v>2983</v>
      </c>
      <c r="D1185" t="s" s="686">
        <f>D672</f>
        <v>2003</v>
      </c>
      <c r="E1185" s="677">
        <v>0</v>
      </c>
      <c r="F1185" s="236"/>
      <c r="G1185" s="662">
        <f>E1185*F1185</f>
        <v>0</v>
      </c>
      <c r="H1185" s="662">
        <f>IF($S$11="Y",G1185*0.15,0)</f>
        <v>0</v>
      </c>
      <c r="I1185" s="236"/>
      <c r="J1185" s="236"/>
      <c r="K1185" s="236"/>
      <c r="L1185" s="236"/>
      <c r="M1185" s="236"/>
      <c r="N1185" s="236"/>
      <c r="O1185" s="236"/>
      <c r="P1185" s="236"/>
      <c r="Q1185" s="236"/>
      <c r="R1185" s="236"/>
      <c r="S1185" s="236"/>
    </row>
    <row r="1186" ht="13.5" customHeight="1">
      <c r="A1186" s="236"/>
      <c r="B1186" t="s" s="596">
        <v>691</v>
      </c>
      <c r="C1186" t="s" s="675">
        <v>2983</v>
      </c>
      <c r="D1186" t="s" s="690">
        <f>D673</f>
        <v>2004</v>
      </c>
      <c r="E1186" s="677">
        <v>0</v>
      </c>
      <c r="F1186" s="236"/>
      <c r="G1186" s="662">
        <f>E1186*F1186</f>
        <v>0</v>
      </c>
      <c r="H1186" s="662">
        <f>IF($S$11="Y",G1186*0.15,0)</f>
        <v>0</v>
      </c>
      <c r="I1186" s="236"/>
      <c r="J1186" s="236"/>
      <c r="K1186" s="236"/>
      <c r="L1186" s="236"/>
      <c r="M1186" s="236"/>
      <c r="N1186" s="236"/>
      <c r="O1186" s="236"/>
      <c r="P1186" s="236"/>
      <c r="Q1186" s="236"/>
      <c r="R1186" s="236"/>
      <c r="S1186" s="236"/>
    </row>
    <row r="1187" ht="13.5" customHeight="1">
      <c r="A1187" s="236"/>
      <c r="B1187" t="s" s="596">
        <v>691</v>
      </c>
      <c r="C1187" t="s" s="675">
        <v>2983</v>
      </c>
      <c r="D1187" t="s" s="692">
        <f>D674</f>
        <v>2005</v>
      </c>
      <c r="E1187" s="677">
        <v>0</v>
      </c>
      <c r="F1187" s="236"/>
      <c r="G1187" s="662">
        <f>E1187*F1187</f>
        <v>0</v>
      </c>
      <c r="H1187" s="662">
        <f>IF($S$11="Y",G1187*0.15,0)</f>
        <v>0</v>
      </c>
      <c r="I1187" s="236"/>
      <c r="J1187" s="236"/>
      <c r="K1187" s="236"/>
      <c r="L1187" s="236"/>
      <c r="M1187" s="236"/>
      <c r="N1187" s="236"/>
      <c r="O1187" s="236"/>
      <c r="P1187" s="236"/>
      <c r="Q1187" s="236"/>
      <c r="R1187" s="236"/>
      <c r="S1187" s="236"/>
    </row>
    <row r="1188" ht="13.5" customHeight="1">
      <c r="A1188" s="236"/>
      <c r="B1188" t="s" s="596">
        <v>691</v>
      </c>
      <c r="C1188" t="s" s="675">
        <v>2983</v>
      </c>
      <c r="D1188" t="s" s="180">
        <f>D675</f>
        <v>2006</v>
      </c>
      <c r="E1188" s="677">
        <v>0</v>
      </c>
      <c r="F1188" s="236"/>
      <c r="G1188" s="662">
        <f>E1188*F1188</f>
        <v>0</v>
      </c>
      <c r="H1188" s="662">
        <f>IF($S$11="Y",G1188*0.15,0)</f>
        <v>0</v>
      </c>
      <c r="I1188" s="236"/>
      <c r="J1188" s="236"/>
      <c r="K1188" s="236"/>
      <c r="L1188" s="236"/>
      <c r="M1188" s="236"/>
      <c r="N1188" s="236"/>
      <c r="O1188" s="236"/>
      <c r="P1188" s="236"/>
      <c r="Q1188" s="236"/>
      <c r="R1188" s="236"/>
      <c r="S1188" s="236"/>
    </row>
    <row r="1189" ht="13.5" customHeight="1">
      <c r="A1189" s="236"/>
      <c r="B1189" t="s" s="596">
        <v>691</v>
      </c>
      <c r="C1189" t="s" s="675">
        <v>2983</v>
      </c>
      <c r="D1189" t="s" s="695">
        <f>D676</f>
        <v>2007</v>
      </c>
      <c r="E1189" s="677">
        <v>0</v>
      </c>
      <c r="F1189" s="236"/>
      <c r="G1189" s="662">
        <f>E1189*F1189</f>
        <v>0</v>
      </c>
      <c r="H1189" s="662">
        <f>IF($S$11="Y",G1189*0.15,0)</f>
        <v>0</v>
      </c>
      <c r="I1189" s="236"/>
      <c r="J1189" s="236"/>
      <c r="K1189" s="236"/>
      <c r="L1189" s="236"/>
      <c r="M1189" s="236"/>
      <c r="N1189" s="236"/>
      <c r="O1189" s="236"/>
      <c r="P1189" s="236"/>
      <c r="Q1189" s="236"/>
      <c r="R1189" s="236"/>
      <c r="S1189" s="236"/>
    </row>
    <row r="1190" ht="13.5" customHeight="1">
      <c r="A1190" s="236"/>
      <c r="B1190" t="s" s="596">
        <v>693</v>
      </c>
      <c r="C1190" t="s" s="675">
        <v>2984</v>
      </c>
      <c r="D1190" t="s" s="676">
        <f>D677</f>
        <v>1996</v>
      </c>
      <c r="E1190" s="677">
        <v>9</v>
      </c>
      <c r="F1190" s="236"/>
      <c r="G1190" s="662">
        <f>E1190*F1190</f>
        <v>0</v>
      </c>
      <c r="H1190" s="662">
        <f>IF($S$11="Y",G1190*0.15,0)</f>
        <v>0</v>
      </c>
      <c r="I1190" s="236"/>
      <c r="J1190" s="236"/>
      <c r="K1190" s="236"/>
      <c r="L1190" s="236"/>
      <c r="M1190" s="236"/>
      <c r="N1190" s="236"/>
      <c r="O1190" s="236"/>
      <c r="P1190" s="236"/>
      <c r="Q1190" s="236"/>
      <c r="R1190" s="236"/>
      <c r="S1190" s="236"/>
    </row>
    <row r="1191" ht="13.5" customHeight="1">
      <c r="A1191" s="236"/>
      <c r="B1191" t="s" s="596">
        <v>693</v>
      </c>
      <c r="C1191" t="s" s="675">
        <v>2984</v>
      </c>
      <c r="D1191" t="s" s="91">
        <f>D678</f>
        <v>1998</v>
      </c>
      <c r="E1191" s="677">
        <v>0</v>
      </c>
      <c r="F1191" s="236"/>
      <c r="G1191" s="662">
        <f>E1191*F1191</f>
        <v>0</v>
      </c>
      <c r="H1191" s="662">
        <f>IF($S$11="Y",G1191*0.15,0)</f>
        <v>0</v>
      </c>
      <c r="I1191" s="236"/>
      <c r="J1191" s="236"/>
      <c r="K1191" s="236"/>
      <c r="L1191" s="236"/>
      <c r="M1191" s="236"/>
      <c r="N1191" s="236"/>
      <c r="O1191" s="236"/>
      <c r="P1191" s="236"/>
      <c r="Q1191" s="236"/>
      <c r="R1191" s="236"/>
      <c r="S1191" s="236"/>
    </row>
    <row r="1192" ht="13.5" customHeight="1">
      <c r="A1192" s="236"/>
      <c r="B1192" t="s" s="596">
        <v>693</v>
      </c>
      <c r="C1192" t="s" s="675">
        <v>2984</v>
      </c>
      <c r="D1192" t="s" s="205">
        <f>D679</f>
        <v>2000</v>
      </c>
      <c r="E1192" s="677">
        <v>9</v>
      </c>
      <c r="F1192" s="236"/>
      <c r="G1192" s="662">
        <f>E1192*F1192</f>
        <v>0</v>
      </c>
      <c r="H1192" s="662">
        <f>IF($S$11="Y",G1192*0.15,0)</f>
        <v>0</v>
      </c>
      <c r="I1192" s="236"/>
      <c r="J1192" s="236"/>
      <c r="K1192" s="236"/>
      <c r="L1192" s="236"/>
      <c r="M1192" s="236"/>
      <c r="N1192" s="236"/>
      <c r="O1192" s="236"/>
      <c r="P1192" s="236"/>
      <c r="Q1192" s="236"/>
      <c r="R1192" s="236"/>
      <c r="S1192" s="236"/>
    </row>
    <row r="1193" ht="13.5" customHeight="1">
      <c r="A1193" s="236"/>
      <c r="B1193" t="s" s="596">
        <v>693</v>
      </c>
      <c r="C1193" t="s" s="675">
        <v>2984</v>
      </c>
      <c r="D1193" t="s" s="684">
        <f>D680</f>
        <v>2001</v>
      </c>
      <c r="E1193" s="677">
        <v>10</v>
      </c>
      <c r="F1193" s="236"/>
      <c r="G1193" s="662">
        <f>E1193*F1193</f>
        <v>0</v>
      </c>
      <c r="H1193" s="662">
        <f>IF($S$11="Y",G1193*0.15,0)</f>
        <v>0</v>
      </c>
      <c r="I1193" s="236"/>
      <c r="J1193" s="236"/>
      <c r="K1193" s="236"/>
      <c r="L1193" s="236"/>
      <c r="M1193" s="236"/>
      <c r="N1193" s="236"/>
      <c r="O1193" s="236"/>
      <c r="P1193" s="236"/>
      <c r="Q1193" s="236"/>
      <c r="R1193" s="236"/>
      <c r="S1193" s="236"/>
    </row>
    <row r="1194" ht="13.5" customHeight="1">
      <c r="A1194" s="236"/>
      <c r="B1194" t="s" s="596">
        <v>693</v>
      </c>
      <c r="C1194" t="s" s="675">
        <v>2984</v>
      </c>
      <c r="D1194" t="s" s="686">
        <f>D681</f>
        <v>2003</v>
      </c>
      <c r="E1194" s="677">
        <v>10</v>
      </c>
      <c r="F1194" s="236"/>
      <c r="G1194" s="662">
        <f>E1194*F1194</f>
        <v>0</v>
      </c>
      <c r="H1194" s="662">
        <f>IF($S$11="Y",G1194*0.15,0)</f>
        <v>0</v>
      </c>
      <c r="I1194" s="236"/>
      <c r="J1194" s="236"/>
      <c r="K1194" s="236"/>
      <c r="L1194" s="236"/>
      <c r="M1194" s="236"/>
      <c r="N1194" s="236"/>
      <c r="O1194" s="236"/>
      <c r="P1194" s="236"/>
      <c r="Q1194" s="236"/>
      <c r="R1194" s="236"/>
      <c r="S1194" s="236"/>
    </row>
    <row r="1195" ht="13.5" customHeight="1">
      <c r="A1195" s="236"/>
      <c r="B1195" t="s" s="596">
        <v>693</v>
      </c>
      <c r="C1195" t="s" s="675">
        <v>2984</v>
      </c>
      <c r="D1195" t="s" s="690">
        <f>D682</f>
        <v>2004</v>
      </c>
      <c r="E1195" s="677">
        <v>8</v>
      </c>
      <c r="F1195" s="236"/>
      <c r="G1195" s="662">
        <f>E1195*F1195</f>
        <v>0</v>
      </c>
      <c r="H1195" s="662">
        <f>IF($S$11="Y",G1195*0.15,0)</f>
        <v>0</v>
      </c>
      <c r="I1195" s="236"/>
      <c r="J1195" s="236"/>
      <c r="K1195" s="236"/>
      <c r="L1195" s="236"/>
      <c r="M1195" s="236"/>
      <c r="N1195" s="236"/>
      <c r="O1195" s="236"/>
      <c r="P1195" s="236"/>
      <c r="Q1195" s="236"/>
      <c r="R1195" s="236"/>
      <c r="S1195" s="236"/>
    </row>
    <row r="1196" ht="13.5" customHeight="1">
      <c r="A1196" s="236"/>
      <c r="B1196" t="s" s="596">
        <v>693</v>
      </c>
      <c r="C1196" t="s" s="675">
        <v>2984</v>
      </c>
      <c r="D1196" t="s" s="692">
        <f>D683</f>
        <v>2005</v>
      </c>
      <c r="E1196" s="677">
        <v>5</v>
      </c>
      <c r="F1196" s="236"/>
      <c r="G1196" s="662">
        <f>E1196*F1196</f>
        <v>0</v>
      </c>
      <c r="H1196" s="662">
        <f>IF($S$11="Y",G1196*0.15,0)</f>
        <v>0</v>
      </c>
      <c r="I1196" s="236"/>
      <c r="J1196" s="236"/>
      <c r="K1196" s="236"/>
      <c r="L1196" s="236"/>
      <c r="M1196" s="236"/>
      <c r="N1196" s="236"/>
      <c r="O1196" s="236"/>
      <c r="P1196" s="236"/>
      <c r="Q1196" s="236"/>
      <c r="R1196" s="236"/>
      <c r="S1196" s="236"/>
    </row>
    <row r="1197" ht="13.5" customHeight="1">
      <c r="A1197" s="236"/>
      <c r="B1197" t="s" s="596">
        <v>693</v>
      </c>
      <c r="C1197" t="s" s="675">
        <v>2984</v>
      </c>
      <c r="D1197" t="s" s="180">
        <f>D684</f>
        <v>2006</v>
      </c>
      <c r="E1197" s="677">
        <v>8</v>
      </c>
      <c r="F1197" s="236"/>
      <c r="G1197" s="662">
        <f>E1197*F1197</f>
        <v>0</v>
      </c>
      <c r="H1197" s="662">
        <f>IF($S$11="Y",G1197*0.15,0)</f>
        <v>0</v>
      </c>
      <c r="I1197" s="236"/>
      <c r="J1197" s="236"/>
      <c r="K1197" s="236"/>
      <c r="L1197" s="236"/>
      <c r="M1197" s="236"/>
      <c r="N1197" s="236"/>
      <c r="O1197" s="236"/>
      <c r="P1197" s="236"/>
      <c r="Q1197" s="236"/>
      <c r="R1197" s="236"/>
      <c r="S1197" s="236"/>
    </row>
    <row r="1198" ht="13.5" customHeight="1">
      <c r="A1198" s="236"/>
      <c r="B1198" t="s" s="596">
        <v>693</v>
      </c>
      <c r="C1198" t="s" s="675">
        <v>2984</v>
      </c>
      <c r="D1198" t="s" s="695">
        <f>D685</f>
        <v>2007</v>
      </c>
      <c r="E1198" s="677">
        <v>6</v>
      </c>
      <c r="F1198" s="236"/>
      <c r="G1198" s="662">
        <f>E1198*F1198</f>
        <v>0</v>
      </c>
      <c r="H1198" s="662">
        <f>IF($S$11="Y",G1198*0.15,0)</f>
        <v>0</v>
      </c>
      <c r="I1198" s="236"/>
      <c r="J1198" s="236"/>
      <c r="K1198" s="236"/>
      <c r="L1198" s="236"/>
      <c r="M1198" s="236"/>
      <c r="N1198" s="236"/>
      <c r="O1198" s="236"/>
      <c r="P1198" s="236"/>
      <c r="Q1198" s="236"/>
      <c r="R1198" s="236"/>
      <c r="S1198" s="236"/>
    </row>
    <row r="1199" ht="13.5" customHeight="1">
      <c r="A1199" s="236"/>
      <c r="B1199" t="s" s="596">
        <v>695</v>
      </c>
      <c r="C1199" t="s" s="675">
        <v>2985</v>
      </c>
      <c r="D1199" t="s" s="676">
        <f>D542</f>
        <v>1996</v>
      </c>
      <c r="E1199" s="677">
        <v>5</v>
      </c>
      <c r="F1199" s="236"/>
      <c r="G1199" s="662">
        <f>E1199*F1199</f>
        <v>0</v>
      </c>
      <c r="H1199" s="662">
        <f>IF($S$11="Y",G1199*0.15,0)</f>
        <v>0</v>
      </c>
      <c r="I1199" s="236"/>
      <c r="J1199" s="236"/>
      <c r="K1199" s="236"/>
      <c r="L1199" s="236"/>
      <c r="M1199" s="236"/>
      <c r="N1199" s="236"/>
      <c r="O1199" s="236"/>
      <c r="P1199" s="236"/>
      <c r="Q1199" s="236"/>
      <c r="R1199" s="236"/>
      <c r="S1199" s="236"/>
    </row>
    <row r="1200" ht="13.5" customHeight="1">
      <c r="A1200" s="236"/>
      <c r="B1200" t="s" s="596">
        <v>695</v>
      </c>
      <c r="C1200" t="s" s="675">
        <v>2985</v>
      </c>
      <c r="D1200" t="s" s="91">
        <f>D543</f>
        <v>1998</v>
      </c>
      <c r="E1200" s="677">
        <v>0</v>
      </c>
      <c r="F1200" s="236"/>
      <c r="G1200" s="662">
        <f>E1200*F1200</f>
        <v>0</v>
      </c>
      <c r="H1200" s="662">
        <f>IF($S$11="Y",G1200*0.15,0)</f>
        <v>0</v>
      </c>
      <c r="I1200" s="236"/>
      <c r="J1200" s="236"/>
      <c r="K1200" s="236"/>
      <c r="L1200" s="236"/>
      <c r="M1200" s="236"/>
      <c r="N1200" s="236"/>
      <c r="O1200" s="236"/>
      <c r="P1200" s="236"/>
      <c r="Q1200" s="236"/>
      <c r="R1200" s="236"/>
      <c r="S1200" s="236"/>
    </row>
    <row r="1201" ht="13.5" customHeight="1">
      <c r="A1201" s="236"/>
      <c r="B1201" t="s" s="596">
        <v>695</v>
      </c>
      <c r="C1201" t="s" s="675">
        <v>2985</v>
      </c>
      <c r="D1201" t="s" s="205">
        <f>D544</f>
        <v>2000</v>
      </c>
      <c r="E1201" s="677">
        <v>4</v>
      </c>
      <c r="F1201" s="236"/>
      <c r="G1201" s="662">
        <f>E1201*F1201</f>
        <v>0</v>
      </c>
      <c r="H1201" s="662">
        <f>IF($S$11="Y",G1201*0.15,0)</f>
        <v>0</v>
      </c>
      <c r="I1201" s="236"/>
      <c r="J1201" s="236"/>
      <c r="K1201" s="236"/>
      <c r="L1201" s="236"/>
      <c r="M1201" s="236"/>
      <c r="N1201" s="236"/>
      <c r="O1201" s="236"/>
      <c r="P1201" s="236"/>
      <c r="Q1201" s="236"/>
      <c r="R1201" s="236"/>
      <c r="S1201" s="236"/>
    </row>
    <row r="1202" ht="13.5" customHeight="1">
      <c r="A1202" s="236"/>
      <c r="B1202" t="s" s="596">
        <v>695</v>
      </c>
      <c r="C1202" t="s" s="675">
        <v>2985</v>
      </c>
      <c r="D1202" t="s" s="684">
        <f>D545</f>
        <v>2001</v>
      </c>
      <c r="E1202" s="677">
        <v>3</v>
      </c>
      <c r="F1202" s="236"/>
      <c r="G1202" s="662">
        <f>E1202*F1202</f>
        <v>0</v>
      </c>
      <c r="H1202" s="662">
        <f>IF($S$11="Y",G1202*0.15,0)</f>
        <v>0</v>
      </c>
      <c r="I1202" s="236"/>
      <c r="J1202" s="236"/>
      <c r="K1202" s="236"/>
      <c r="L1202" s="236"/>
      <c r="M1202" s="236"/>
      <c r="N1202" s="236"/>
      <c r="O1202" s="236"/>
      <c r="P1202" s="236"/>
      <c r="Q1202" s="236"/>
      <c r="R1202" s="236"/>
      <c r="S1202" s="236"/>
    </row>
    <row r="1203" ht="13.5" customHeight="1">
      <c r="A1203" s="236"/>
      <c r="B1203" t="s" s="596">
        <v>695</v>
      </c>
      <c r="C1203" t="s" s="675">
        <v>2985</v>
      </c>
      <c r="D1203" t="s" s="686">
        <f>D546</f>
        <v>2003</v>
      </c>
      <c r="E1203" s="677">
        <v>5</v>
      </c>
      <c r="F1203" s="236"/>
      <c r="G1203" s="662">
        <f>E1203*F1203</f>
        <v>0</v>
      </c>
      <c r="H1203" s="662">
        <f>IF($S$11="Y",G1203*0.15,0)</f>
        <v>0</v>
      </c>
      <c r="I1203" s="236"/>
      <c r="J1203" s="236"/>
      <c r="K1203" s="236"/>
      <c r="L1203" s="236"/>
      <c r="M1203" s="236"/>
      <c r="N1203" s="236"/>
      <c r="O1203" s="236"/>
      <c r="P1203" s="236"/>
      <c r="Q1203" s="236"/>
      <c r="R1203" s="236"/>
      <c r="S1203" s="236"/>
    </row>
    <row r="1204" ht="13.5" customHeight="1">
      <c r="A1204" s="236"/>
      <c r="B1204" t="s" s="596">
        <v>695</v>
      </c>
      <c r="C1204" t="s" s="675">
        <v>2985</v>
      </c>
      <c r="D1204" t="s" s="690">
        <f>D547</f>
        <v>2004</v>
      </c>
      <c r="E1204" s="677">
        <v>4</v>
      </c>
      <c r="F1204" s="236"/>
      <c r="G1204" s="662">
        <f>E1204*F1204</f>
        <v>0</v>
      </c>
      <c r="H1204" s="662">
        <f>IF($S$11="Y",G1204*0.15,0)</f>
        <v>0</v>
      </c>
      <c r="I1204" s="236"/>
      <c r="J1204" s="236"/>
      <c r="K1204" s="236"/>
      <c r="L1204" s="236"/>
      <c r="M1204" s="236"/>
      <c r="N1204" s="236"/>
      <c r="O1204" s="236"/>
      <c r="P1204" s="236"/>
      <c r="Q1204" s="236"/>
      <c r="R1204" s="236"/>
      <c r="S1204" s="236"/>
    </row>
    <row r="1205" ht="13.5" customHeight="1">
      <c r="A1205" s="236"/>
      <c r="B1205" t="s" s="596">
        <v>695</v>
      </c>
      <c r="C1205" t="s" s="675">
        <v>2985</v>
      </c>
      <c r="D1205" t="s" s="692">
        <f>D548</f>
        <v>2005</v>
      </c>
      <c r="E1205" s="677">
        <v>4</v>
      </c>
      <c r="F1205" s="236"/>
      <c r="G1205" s="662">
        <f>E1205*F1205</f>
        <v>0</v>
      </c>
      <c r="H1205" s="662">
        <f>IF($S$11="Y",G1205*0.15,0)</f>
        <v>0</v>
      </c>
      <c r="I1205" s="236"/>
      <c r="J1205" s="236"/>
      <c r="K1205" s="236"/>
      <c r="L1205" s="236"/>
      <c r="M1205" s="236"/>
      <c r="N1205" s="236"/>
      <c r="O1205" s="236"/>
      <c r="P1205" s="236"/>
      <c r="Q1205" s="236"/>
      <c r="R1205" s="236"/>
      <c r="S1205" s="236"/>
    </row>
    <row r="1206" ht="13.5" customHeight="1">
      <c r="A1206" s="236"/>
      <c r="B1206" t="s" s="596">
        <v>695</v>
      </c>
      <c r="C1206" t="s" s="675">
        <v>2985</v>
      </c>
      <c r="D1206" t="s" s="180">
        <f>D549</f>
        <v>2006</v>
      </c>
      <c r="E1206" s="677">
        <v>5</v>
      </c>
      <c r="F1206" s="236"/>
      <c r="G1206" s="662">
        <f>E1206*F1206</f>
        <v>0</v>
      </c>
      <c r="H1206" s="662">
        <f>IF($S$11="Y",G1206*0.15,0)</f>
        <v>0</v>
      </c>
      <c r="I1206" s="236"/>
      <c r="J1206" s="236"/>
      <c r="K1206" s="236"/>
      <c r="L1206" s="236"/>
      <c r="M1206" s="236"/>
      <c r="N1206" s="236"/>
      <c r="O1206" s="236"/>
      <c r="P1206" s="236"/>
      <c r="Q1206" s="236"/>
      <c r="R1206" s="236"/>
      <c r="S1206" s="236"/>
    </row>
    <row r="1207" ht="13.5" customHeight="1">
      <c r="A1207" s="236"/>
      <c r="B1207" t="s" s="596">
        <v>695</v>
      </c>
      <c r="C1207" t="s" s="675">
        <v>2985</v>
      </c>
      <c r="D1207" t="s" s="695">
        <f>D550</f>
        <v>2007</v>
      </c>
      <c r="E1207" s="677">
        <v>5</v>
      </c>
      <c r="F1207" s="236"/>
      <c r="G1207" s="662">
        <f>E1207*F1207</f>
        <v>0</v>
      </c>
      <c r="H1207" s="662">
        <f>IF($S$11="Y",G1207*0.15,0)</f>
        <v>0</v>
      </c>
      <c r="I1207" s="236"/>
      <c r="J1207" s="236"/>
      <c r="K1207" s="236"/>
      <c r="L1207" s="236"/>
      <c r="M1207" s="236"/>
      <c r="N1207" s="236"/>
      <c r="O1207" s="236"/>
      <c r="P1207" s="236"/>
      <c r="Q1207" s="236"/>
      <c r="R1207" s="236"/>
      <c r="S1207" s="236"/>
    </row>
    <row r="1208" ht="13.5" customHeight="1">
      <c r="A1208" s="236"/>
      <c r="B1208" t="s" s="596">
        <v>366</v>
      </c>
      <c r="C1208" t="s" s="675">
        <v>2986</v>
      </c>
      <c r="D1208" t="s" s="676">
        <f>D551</f>
        <v>1996</v>
      </c>
      <c r="E1208" s="677">
        <v>2</v>
      </c>
      <c r="F1208" s="236"/>
      <c r="G1208" s="662">
        <f>E1208*F1208</f>
        <v>0</v>
      </c>
      <c r="H1208" s="662">
        <f>IF($S$11="Y",G1208*0.15,0)</f>
        <v>0</v>
      </c>
      <c r="I1208" s="236"/>
      <c r="J1208" s="236"/>
      <c r="K1208" s="236"/>
      <c r="L1208" s="236"/>
      <c r="M1208" s="236"/>
      <c r="N1208" s="236"/>
      <c r="O1208" s="236"/>
      <c r="P1208" s="236"/>
      <c r="Q1208" s="236"/>
      <c r="R1208" s="236"/>
      <c r="S1208" s="236"/>
    </row>
    <row r="1209" ht="13.5" customHeight="1">
      <c r="A1209" s="236"/>
      <c r="B1209" t="s" s="596">
        <v>366</v>
      </c>
      <c r="C1209" t="s" s="675">
        <v>2986</v>
      </c>
      <c r="D1209" t="s" s="91">
        <f>D552</f>
        <v>1998</v>
      </c>
      <c r="E1209" s="677">
        <v>0</v>
      </c>
      <c r="F1209" s="236"/>
      <c r="G1209" s="662">
        <f>E1209*F1209</f>
        <v>0</v>
      </c>
      <c r="H1209" s="662">
        <f>IF($S$11="Y",G1209*0.15,0)</f>
        <v>0</v>
      </c>
      <c r="I1209" s="236"/>
      <c r="J1209" s="236"/>
      <c r="K1209" s="236"/>
      <c r="L1209" s="236"/>
      <c r="M1209" s="236"/>
      <c r="N1209" s="236"/>
      <c r="O1209" s="236"/>
      <c r="P1209" s="236"/>
      <c r="Q1209" s="236"/>
      <c r="R1209" s="236"/>
      <c r="S1209" s="236"/>
    </row>
    <row r="1210" ht="13.5" customHeight="1">
      <c r="A1210" s="236"/>
      <c r="B1210" t="s" s="596">
        <v>366</v>
      </c>
      <c r="C1210" t="s" s="675">
        <v>2986</v>
      </c>
      <c r="D1210" t="s" s="205">
        <f>D553</f>
        <v>2000</v>
      </c>
      <c r="E1210" s="677">
        <v>6</v>
      </c>
      <c r="F1210" s="236"/>
      <c r="G1210" s="662">
        <f>E1210*F1210</f>
        <v>0</v>
      </c>
      <c r="H1210" s="662">
        <f>IF($S$11="Y",G1210*0.15,0)</f>
        <v>0</v>
      </c>
      <c r="I1210" s="236"/>
      <c r="J1210" s="236"/>
      <c r="K1210" s="236"/>
      <c r="L1210" s="236"/>
      <c r="M1210" s="236"/>
      <c r="N1210" s="236"/>
      <c r="O1210" s="236"/>
      <c r="P1210" s="236"/>
      <c r="Q1210" s="236"/>
      <c r="R1210" s="236"/>
      <c r="S1210" s="236"/>
    </row>
    <row r="1211" ht="13.5" customHeight="1">
      <c r="A1211" s="236"/>
      <c r="B1211" t="s" s="596">
        <v>366</v>
      </c>
      <c r="C1211" t="s" s="675">
        <v>2986</v>
      </c>
      <c r="D1211" t="s" s="684">
        <f>D554</f>
        <v>2001</v>
      </c>
      <c r="E1211" s="677">
        <v>6</v>
      </c>
      <c r="F1211" s="236"/>
      <c r="G1211" s="662">
        <f>E1211*F1211</f>
        <v>0</v>
      </c>
      <c r="H1211" s="662">
        <f>IF($S$11="Y",G1211*0.15,0)</f>
        <v>0</v>
      </c>
      <c r="I1211" s="236"/>
      <c r="J1211" s="236"/>
      <c r="K1211" s="236"/>
      <c r="L1211" s="236"/>
      <c r="M1211" s="236"/>
      <c r="N1211" s="236"/>
      <c r="O1211" s="236"/>
      <c r="P1211" s="236"/>
      <c r="Q1211" s="236"/>
      <c r="R1211" s="236"/>
      <c r="S1211" s="236"/>
    </row>
    <row r="1212" ht="13.5" customHeight="1">
      <c r="A1212" s="236"/>
      <c r="B1212" t="s" s="596">
        <v>366</v>
      </c>
      <c r="C1212" t="s" s="675">
        <v>2986</v>
      </c>
      <c r="D1212" t="s" s="686">
        <f>D555</f>
        <v>2003</v>
      </c>
      <c r="E1212" s="677">
        <v>4</v>
      </c>
      <c r="F1212" s="236"/>
      <c r="G1212" s="662">
        <f>E1212*F1212</f>
        <v>0</v>
      </c>
      <c r="H1212" s="662">
        <f>IF($S$11="Y",G1212*0.15,0)</f>
        <v>0</v>
      </c>
      <c r="I1212" s="236"/>
      <c r="J1212" s="236"/>
      <c r="K1212" s="236"/>
      <c r="L1212" s="236"/>
      <c r="M1212" s="236"/>
      <c r="N1212" s="236"/>
      <c r="O1212" s="236"/>
      <c r="P1212" s="236"/>
      <c r="Q1212" s="236"/>
      <c r="R1212" s="236"/>
      <c r="S1212" s="236"/>
    </row>
    <row r="1213" ht="13.5" customHeight="1">
      <c r="A1213" s="236"/>
      <c r="B1213" t="s" s="596">
        <v>366</v>
      </c>
      <c r="C1213" t="s" s="675">
        <v>2986</v>
      </c>
      <c r="D1213" t="s" s="690">
        <f>D556</f>
        <v>2004</v>
      </c>
      <c r="E1213" s="677">
        <v>3</v>
      </c>
      <c r="F1213" s="236"/>
      <c r="G1213" s="662">
        <f>E1213*F1213</f>
        <v>0</v>
      </c>
      <c r="H1213" s="662">
        <f>IF($S$11="Y",G1213*0.15,0)</f>
        <v>0</v>
      </c>
      <c r="I1213" s="236"/>
      <c r="J1213" s="236"/>
      <c r="K1213" s="236"/>
      <c r="L1213" s="236"/>
      <c r="M1213" s="236"/>
      <c r="N1213" s="236"/>
      <c r="O1213" s="236"/>
      <c r="P1213" s="236"/>
      <c r="Q1213" s="236"/>
      <c r="R1213" s="236"/>
      <c r="S1213" s="236"/>
    </row>
    <row r="1214" ht="13.5" customHeight="1">
      <c r="A1214" s="236"/>
      <c r="B1214" t="s" s="596">
        <v>366</v>
      </c>
      <c r="C1214" t="s" s="675">
        <v>2986</v>
      </c>
      <c r="D1214" t="s" s="692">
        <f>D557</f>
        <v>2005</v>
      </c>
      <c r="E1214" s="677">
        <v>4</v>
      </c>
      <c r="F1214" s="236"/>
      <c r="G1214" s="662">
        <f>E1214*F1214</f>
        <v>0</v>
      </c>
      <c r="H1214" s="662">
        <f>IF($S$11="Y",G1214*0.15,0)</f>
        <v>0</v>
      </c>
      <c r="I1214" s="236"/>
      <c r="J1214" s="236"/>
      <c r="K1214" s="236"/>
      <c r="L1214" s="236"/>
      <c r="M1214" s="236"/>
      <c r="N1214" s="236"/>
      <c r="O1214" s="236"/>
      <c r="P1214" s="236"/>
      <c r="Q1214" s="236"/>
      <c r="R1214" s="236"/>
      <c r="S1214" s="236"/>
    </row>
    <row r="1215" ht="13.5" customHeight="1">
      <c r="A1215" s="236"/>
      <c r="B1215" t="s" s="596">
        <v>366</v>
      </c>
      <c r="C1215" t="s" s="675">
        <v>2986</v>
      </c>
      <c r="D1215" t="s" s="180">
        <f>D558</f>
        <v>2006</v>
      </c>
      <c r="E1215" s="677">
        <v>10</v>
      </c>
      <c r="F1215" s="236"/>
      <c r="G1215" s="662">
        <f>E1215*F1215</f>
        <v>0</v>
      </c>
      <c r="H1215" s="662">
        <f>IF($S$11="Y",G1215*0.15,0)</f>
        <v>0</v>
      </c>
      <c r="I1215" s="236"/>
      <c r="J1215" s="236"/>
      <c r="K1215" s="236"/>
      <c r="L1215" s="236"/>
      <c r="M1215" s="236"/>
      <c r="N1215" s="236"/>
      <c r="O1215" s="236"/>
      <c r="P1215" s="236"/>
      <c r="Q1215" s="236"/>
      <c r="R1215" s="236"/>
      <c r="S1215" s="236"/>
    </row>
    <row r="1216" ht="13.5" customHeight="1">
      <c r="A1216" s="236"/>
      <c r="B1216" t="s" s="596">
        <v>366</v>
      </c>
      <c r="C1216" t="s" s="675">
        <v>2986</v>
      </c>
      <c r="D1216" t="s" s="695">
        <f>D559</f>
        <v>2007</v>
      </c>
      <c r="E1216" s="677">
        <v>6</v>
      </c>
      <c r="F1216" s="236"/>
      <c r="G1216" s="662">
        <f>E1216*F1216</f>
        <v>0</v>
      </c>
      <c r="H1216" s="662">
        <f>IF($S$11="Y",G1216*0.15,0)</f>
        <v>0</v>
      </c>
      <c r="I1216" s="236"/>
      <c r="J1216" s="236"/>
      <c r="K1216" s="236"/>
      <c r="L1216" s="236"/>
      <c r="M1216" s="236"/>
      <c r="N1216" s="236"/>
      <c r="O1216" s="236"/>
      <c r="P1216" s="236"/>
      <c r="Q1216" s="236"/>
      <c r="R1216" s="236"/>
      <c r="S1216" s="236"/>
    </row>
    <row r="1217" ht="13.5" customHeight="1">
      <c r="A1217" s="236"/>
      <c r="B1217" t="s" s="596">
        <v>2987</v>
      </c>
      <c r="C1217" t="s" s="675">
        <v>2988</v>
      </c>
      <c r="D1217" t="s" s="676">
        <f>D560</f>
        <v>1996</v>
      </c>
      <c r="E1217" s="677">
        <v>0</v>
      </c>
      <c r="F1217" s="236"/>
      <c r="G1217" s="662">
        <f>E1217*F1217</f>
        <v>0</v>
      </c>
      <c r="H1217" s="662">
        <f>IF($S$11="Y",G1217*0.15,0)</f>
        <v>0</v>
      </c>
      <c r="I1217" s="236"/>
      <c r="J1217" s="236"/>
      <c r="K1217" s="236"/>
      <c r="L1217" s="236"/>
      <c r="M1217" s="236"/>
      <c r="N1217" s="236"/>
      <c r="O1217" s="236"/>
      <c r="P1217" s="236"/>
      <c r="Q1217" s="236"/>
      <c r="R1217" s="236"/>
      <c r="S1217" s="236"/>
    </row>
    <row r="1218" ht="13.5" customHeight="1">
      <c r="A1218" s="236"/>
      <c r="B1218" t="s" s="596">
        <v>2987</v>
      </c>
      <c r="C1218" t="s" s="675">
        <v>2988</v>
      </c>
      <c r="D1218" t="s" s="91">
        <f>D561</f>
        <v>1998</v>
      </c>
      <c r="E1218" s="677">
        <v>0</v>
      </c>
      <c r="F1218" s="236"/>
      <c r="G1218" s="662">
        <f>E1218*F1218</f>
        <v>0</v>
      </c>
      <c r="H1218" s="662">
        <f>IF($S$11="Y",G1218*0.15,0)</f>
        <v>0</v>
      </c>
      <c r="I1218" s="236"/>
      <c r="J1218" s="236"/>
      <c r="K1218" s="236"/>
      <c r="L1218" s="236"/>
      <c r="M1218" s="236"/>
      <c r="N1218" s="236"/>
      <c r="O1218" s="236"/>
      <c r="P1218" s="236"/>
      <c r="Q1218" s="236"/>
      <c r="R1218" s="236"/>
      <c r="S1218" s="236"/>
    </row>
    <row r="1219" ht="13.5" customHeight="1">
      <c r="A1219" s="236"/>
      <c r="B1219" t="s" s="596">
        <v>2987</v>
      </c>
      <c r="C1219" t="s" s="675">
        <v>2988</v>
      </c>
      <c r="D1219" t="s" s="205">
        <f>D562</f>
        <v>2000</v>
      </c>
      <c r="E1219" s="677">
        <v>0</v>
      </c>
      <c r="F1219" s="236"/>
      <c r="G1219" s="662">
        <f>E1219*F1219</f>
        <v>0</v>
      </c>
      <c r="H1219" s="662">
        <f>IF($S$11="Y",G1219*0.15,0)</f>
        <v>0</v>
      </c>
      <c r="I1219" s="236"/>
      <c r="J1219" s="236"/>
      <c r="K1219" s="236"/>
      <c r="L1219" s="236"/>
      <c r="M1219" s="236"/>
      <c r="N1219" s="236"/>
      <c r="O1219" s="236"/>
      <c r="P1219" s="236"/>
      <c r="Q1219" s="236"/>
      <c r="R1219" s="236"/>
      <c r="S1219" s="236"/>
    </row>
    <row r="1220" ht="13.5" customHeight="1">
      <c r="A1220" s="236"/>
      <c r="B1220" t="s" s="596">
        <v>2987</v>
      </c>
      <c r="C1220" t="s" s="675">
        <v>2988</v>
      </c>
      <c r="D1220" t="s" s="684">
        <f>D563</f>
        <v>2001</v>
      </c>
      <c r="E1220" s="677">
        <v>0</v>
      </c>
      <c r="F1220" s="236"/>
      <c r="G1220" s="662">
        <f>E1220*F1220</f>
        <v>0</v>
      </c>
      <c r="H1220" s="662">
        <f>IF($S$11="Y",G1220*0.15,0)</f>
        <v>0</v>
      </c>
      <c r="I1220" s="236"/>
      <c r="J1220" s="236"/>
      <c r="K1220" s="236"/>
      <c r="L1220" s="236"/>
      <c r="M1220" s="236"/>
      <c r="N1220" s="236"/>
      <c r="O1220" s="236"/>
      <c r="P1220" s="236"/>
      <c r="Q1220" s="236"/>
      <c r="R1220" s="236"/>
      <c r="S1220" s="236"/>
    </row>
    <row r="1221" ht="13.5" customHeight="1">
      <c r="A1221" s="236"/>
      <c r="B1221" t="s" s="596">
        <v>2987</v>
      </c>
      <c r="C1221" t="s" s="675">
        <v>2988</v>
      </c>
      <c r="D1221" t="s" s="686">
        <f>D564</f>
        <v>2003</v>
      </c>
      <c r="E1221" s="677">
        <v>0</v>
      </c>
      <c r="F1221" s="236"/>
      <c r="G1221" s="662">
        <f>E1221*F1221</f>
        <v>0</v>
      </c>
      <c r="H1221" s="662">
        <f>IF($S$11="Y",G1221*0.15,0)</f>
        <v>0</v>
      </c>
      <c r="I1221" s="236"/>
      <c r="J1221" s="236"/>
      <c r="K1221" s="236"/>
      <c r="L1221" s="236"/>
      <c r="M1221" s="236"/>
      <c r="N1221" s="236"/>
      <c r="O1221" s="236"/>
      <c r="P1221" s="236"/>
      <c r="Q1221" s="236"/>
      <c r="R1221" s="236"/>
      <c r="S1221" s="236"/>
    </row>
    <row r="1222" ht="13.5" customHeight="1">
      <c r="A1222" s="236"/>
      <c r="B1222" t="s" s="596">
        <v>2987</v>
      </c>
      <c r="C1222" t="s" s="675">
        <v>2988</v>
      </c>
      <c r="D1222" t="s" s="690">
        <f>D565</f>
        <v>2004</v>
      </c>
      <c r="E1222" s="677">
        <v>0</v>
      </c>
      <c r="F1222" s="236"/>
      <c r="G1222" s="662">
        <f>E1222*F1222</f>
        <v>0</v>
      </c>
      <c r="H1222" s="662">
        <f>IF($S$11="Y",G1222*0.15,0)</f>
        <v>0</v>
      </c>
      <c r="I1222" s="236"/>
      <c r="J1222" s="236"/>
      <c r="K1222" s="236"/>
      <c r="L1222" s="236"/>
      <c r="M1222" s="236"/>
      <c r="N1222" s="236"/>
      <c r="O1222" s="236"/>
      <c r="P1222" s="236"/>
      <c r="Q1222" s="236"/>
      <c r="R1222" s="236"/>
      <c r="S1222" s="236"/>
    </row>
    <row r="1223" ht="13.5" customHeight="1">
      <c r="A1223" s="236"/>
      <c r="B1223" t="s" s="596">
        <v>2987</v>
      </c>
      <c r="C1223" t="s" s="675">
        <v>2988</v>
      </c>
      <c r="D1223" t="s" s="692">
        <f>D566</f>
        <v>2005</v>
      </c>
      <c r="E1223" s="677">
        <v>0</v>
      </c>
      <c r="F1223" s="236"/>
      <c r="G1223" s="662">
        <f>E1223*F1223</f>
        <v>0</v>
      </c>
      <c r="H1223" s="662">
        <f>IF($S$11="Y",G1223*0.15,0)</f>
        <v>0</v>
      </c>
      <c r="I1223" s="236"/>
      <c r="J1223" s="236"/>
      <c r="K1223" s="236"/>
      <c r="L1223" s="236"/>
      <c r="M1223" s="236"/>
      <c r="N1223" s="236"/>
      <c r="O1223" s="236"/>
      <c r="P1223" s="236"/>
      <c r="Q1223" s="236"/>
      <c r="R1223" s="236"/>
      <c r="S1223" s="236"/>
    </row>
    <row r="1224" ht="13.5" customHeight="1">
      <c r="A1224" s="236"/>
      <c r="B1224" t="s" s="596">
        <v>2987</v>
      </c>
      <c r="C1224" t="s" s="675">
        <v>2988</v>
      </c>
      <c r="D1224" t="s" s="180">
        <f>D567</f>
        <v>2006</v>
      </c>
      <c r="E1224" s="677">
        <v>0</v>
      </c>
      <c r="F1224" s="236"/>
      <c r="G1224" s="662">
        <f>E1224*F1224</f>
        <v>0</v>
      </c>
      <c r="H1224" s="662">
        <f>IF($S$11="Y",G1224*0.15,0)</f>
        <v>0</v>
      </c>
      <c r="I1224" s="236"/>
      <c r="J1224" s="236"/>
      <c r="K1224" s="236"/>
      <c r="L1224" s="236"/>
      <c r="M1224" s="236"/>
      <c r="N1224" s="236"/>
      <c r="O1224" s="236"/>
      <c r="P1224" s="236"/>
      <c r="Q1224" s="236"/>
      <c r="R1224" s="236"/>
      <c r="S1224" s="236"/>
    </row>
    <row r="1225" ht="13.5" customHeight="1">
      <c r="A1225" s="236"/>
      <c r="B1225" t="s" s="596">
        <v>2987</v>
      </c>
      <c r="C1225" t="s" s="675">
        <v>2988</v>
      </c>
      <c r="D1225" t="s" s="695">
        <f>D568</f>
        <v>2007</v>
      </c>
      <c r="E1225" s="677">
        <v>0</v>
      </c>
      <c r="F1225" s="236"/>
      <c r="G1225" s="662">
        <f>E1225*F1225</f>
        <v>0</v>
      </c>
      <c r="H1225" s="662">
        <f>IF($S$11="Y",G1225*0.15,0)</f>
        <v>0</v>
      </c>
      <c r="I1225" s="236"/>
      <c r="J1225" s="236"/>
      <c r="K1225" s="236"/>
      <c r="L1225" s="236"/>
      <c r="M1225" s="236"/>
      <c r="N1225" s="236"/>
      <c r="O1225" s="236"/>
      <c r="P1225" s="236"/>
      <c r="Q1225" s="236"/>
      <c r="R1225" s="236"/>
      <c r="S1225" s="236"/>
    </row>
    <row r="1226" ht="13.5" customHeight="1">
      <c r="A1226" s="236"/>
      <c r="B1226" t="s" s="596">
        <v>669</v>
      </c>
      <c r="C1226" t="s" s="675">
        <v>2989</v>
      </c>
      <c r="D1226" t="s" s="676">
        <f>D569</f>
        <v>1996</v>
      </c>
      <c r="E1226" s="677">
        <v>0</v>
      </c>
      <c r="F1226" s="236"/>
      <c r="G1226" s="662">
        <f>E1226*F1226</f>
        <v>0</v>
      </c>
      <c r="H1226" s="662">
        <f>IF($S$11="Y",G1226*0.15,0)</f>
        <v>0</v>
      </c>
      <c r="I1226" s="236"/>
      <c r="J1226" s="236"/>
      <c r="K1226" s="236"/>
      <c r="L1226" s="236"/>
      <c r="M1226" s="236"/>
      <c r="N1226" s="236"/>
      <c r="O1226" s="236"/>
      <c r="P1226" s="236"/>
      <c r="Q1226" s="236"/>
      <c r="R1226" s="236"/>
      <c r="S1226" s="236"/>
    </row>
    <row r="1227" ht="13.5" customHeight="1">
      <c r="A1227" s="236"/>
      <c r="B1227" t="s" s="596">
        <v>669</v>
      </c>
      <c r="C1227" t="s" s="675">
        <v>2989</v>
      </c>
      <c r="D1227" t="s" s="91">
        <f>D570</f>
        <v>1998</v>
      </c>
      <c r="E1227" s="677">
        <v>0</v>
      </c>
      <c r="F1227" s="236"/>
      <c r="G1227" s="662">
        <f>E1227*F1227</f>
        <v>0</v>
      </c>
      <c r="H1227" s="662">
        <f>IF($S$11="Y",G1227*0.15,0)</f>
        <v>0</v>
      </c>
      <c r="I1227" s="236"/>
      <c r="J1227" s="236"/>
      <c r="K1227" s="236"/>
      <c r="L1227" s="236"/>
      <c r="M1227" s="236"/>
      <c r="N1227" s="236"/>
      <c r="O1227" s="236"/>
      <c r="P1227" s="236"/>
      <c r="Q1227" s="236"/>
      <c r="R1227" s="236"/>
      <c r="S1227" s="236"/>
    </row>
    <row r="1228" ht="13.5" customHeight="1">
      <c r="A1228" s="236"/>
      <c r="B1228" t="s" s="596">
        <v>669</v>
      </c>
      <c r="C1228" t="s" s="675">
        <v>2989</v>
      </c>
      <c r="D1228" t="s" s="205">
        <f>D571</f>
        <v>2000</v>
      </c>
      <c r="E1228" s="677">
        <v>0</v>
      </c>
      <c r="F1228" s="236"/>
      <c r="G1228" s="662">
        <f>E1228*F1228</f>
        <v>0</v>
      </c>
      <c r="H1228" s="662">
        <f>IF($S$11="Y",G1228*0.15,0)</f>
        <v>0</v>
      </c>
      <c r="I1228" s="236"/>
      <c r="J1228" s="236"/>
      <c r="K1228" s="236"/>
      <c r="L1228" s="236"/>
      <c r="M1228" s="236"/>
      <c r="N1228" s="236"/>
      <c r="O1228" s="236"/>
      <c r="P1228" s="236"/>
      <c r="Q1228" s="236"/>
      <c r="R1228" s="236"/>
      <c r="S1228" s="236"/>
    </row>
    <row r="1229" ht="13.5" customHeight="1">
      <c r="A1229" s="236"/>
      <c r="B1229" t="s" s="596">
        <v>669</v>
      </c>
      <c r="C1229" t="s" s="675">
        <v>2989</v>
      </c>
      <c r="D1229" t="s" s="684">
        <f>D572</f>
        <v>2001</v>
      </c>
      <c r="E1229" s="677">
        <v>0</v>
      </c>
      <c r="F1229" s="236"/>
      <c r="G1229" s="662">
        <f>E1229*F1229</f>
        <v>0</v>
      </c>
      <c r="H1229" s="662">
        <f>IF($S$11="Y",G1229*0.15,0)</f>
        <v>0</v>
      </c>
      <c r="I1229" s="236"/>
      <c r="J1229" s="236"/>
      <c r="K1229" s="236"/>
      <c r="L1229" s="236"/>
      <c r="M1229" s="236"/>
      <c r="N1229" s="236"/>
      <c r="O1229" s="236"/>
      <c r="P1229" s="236"/>
      <c r="Q1229" s="236"/>
      <c r="R1229" s="236"/>
      <c r="S1229" s="236"/>
    </row>
    <row r="1230" ht="13.5" customHeight="1">
      <c r="A1230" s="236"/>
      <c r="B1230" t="s" s="596">
        <v>669</v>
      </c>
      <c r="C1230" t="s" s="675">
        <v>2989</v>
      </c>
      <c r="D1230" t="s" s="686">
        <f>D573</f>
        <v>2003</v>
      </c>
      <c r="E1230" s="677">
        <v>0</v>
      </c>
      <c r="F1230" s="236"/>
      <c r="G1230" s="662">
        <f>E1230*F1230</f>
        <v>0</v>
      </c>
      <c r="H1230" s="662">
        <f>IF($S$11="Y",G1230*0.15,0)</f>
        <v>0</v>
      </c>
      <c r="I1230" s="236"/>
      <c r="J1230" s="236"/>
      <c r="K1230" s="236"/>
      <c r="L1230" s="236"/>
      <c r="M1230" s="236"/>
      <c r="N1230" s="236"/>
      <c r="O1230" s="236"/>
      <c r="P1230" s="236"/>
      <c r="Q1230" s="236"/>
      <c r="R1230" s="236"/>
      <c r="S1230" s="236"/>
    </row>
    <row r="1231" ht="13.5" customHeight="1">
      <c r="A1231" s="236"/>
      <c r="B1231" t="s" s="596">
        <v>669</v>
      </c>
      <c r="C1231" t="s" s="675">
        <v>2989</v>
      </c>
      <c r="D1231" t="s" s="690">
        <f>D574</f>
        <v>2004</v>
      </c>
      <c r="E1231" s="677">
        <v>0</v>
      </c>
      <c r="F1231" s="236"/>
      <c r="G1231" s="662">
        <f>E1231*F1231</f>
        <v>0</v>
      </c>
      <c r="H1231" s="662">
        <f>IF($S$11="Y",G1231*0.15,0)</f>
        <v>0</v>
      </c>
      <c r="I1231" s="236"/>
      <c r="J1231" s="236"/>
      <c r="K1231" s="236"/>
      <c r="L1231" s="236"/>
      <c r="M1231" s="236"/>
      <c r="N1231" s="236"/>
      <c r="O1231" s="236"/>
      <c r="P1231" s="236"/>
      <c r="Q1231" s="236"/>
      <c r="R1231" s="236"/>
      <c r="S1231" s="236"/>
    </row>
    <row r="1232" ht="13.5" customHeight="1">
      <c r="A1232" s="236"/>
      <c r="B1232" t="s" s="596">
        <v>669</v>
      </c>
      <c r="C1232" t="s" s="675">
        <v>2989</v>
      </c>
      <c r="D1232" t="s" s="692">
        <f>D575</f>
        <v>2005</v>
      </c>
      <c r="E1232" s="677">
        <v>0</v>
      </c>
      <c r="F1232" s="236"/>
      <c r="G1232" s="662">
        <f>E1232*F1232</f>
        <v>0</v>
      </c>
      <c r="H1232" s="662">
        <f>IF($S$11="Y",G1232*0.15,0)</f>
        <v>0</v>
      </c>
      <c r="I1232" s="236"/>
      <c r="J1232" s="236"/>
      <c r="K1232" s="236"/>
      <c r="L1232" s="236"/>
      <c r="M1232" s="236"/>
      <c r="N1232" s="236"/>
      <c r="O1232" s="236"/>
      <c r="P1232" s="236"/>
      <c r="Q1232" s="236"/>
      <c r="R1232" s="236"/>
      <c r="S1232" s="236"/>
    </row>
    <row r="1233" ht="13.5" customHeight="1">
      <c r="A1233" s="236"/>
      <c r="B1233" t="s" s="596">
        <v>669</v>
      </c>
      <c r="C1233" t="s" s="675">
        <v>2989</v>
      </c>
      <c r="D1233" t="s" s="180">
        <f>D576</f>
        <v>2006</v>
      </c>
      <c r="E1233" s="677">
        <v>0</v>
      </c>
      <c r="F1233" s="236"/>
      <c r="G1233" s="662">
        <f>E1233*F1233</f>
        <v>0</v>
      </c>
      <c r="H1233" s="662">
        <f>IF($S$11="Y",G1233*0.15,0)</f>
        <v>0</v>
      </c>
      <c r="I1233" s="236"/>
      <c r="J1233" s="236"/>
      <c r="K1233" s="236"/>
      <c r="L1233" s="236"/>
      <c r="M1233" s="236"/>
      <c r="N1233" s="236"/>
      <c r="O1233" s="236"/>
      <c r="P1233" s="236"/>
      <c r="Q1233" s="236"/>
      <c r="R1233" s="236"/>
      <c r="S1233" s="236"/>
    </row>
    <row r="1234" ht="13.5" customHeight="1">
      <c r="A1234" s="236"/>
      <c r="B1234" t="s" s="596">
        <v>669</v>
      </c>
      <c r="C1234" t="s" s="675">
        <v>2989</v>
      </c>
      <c r="D1234" t="s" s="695">
        <f>D577</f>
        <v>2007</v>
      </c>
      <c r="E1234" s="677">
        <v>0</v>
      </c>
      <c r="F1234" s="236"/>
      <c r="G1234" s="662">
        <f>E1234*F1234</f>
        <v>0</v>
      </c>
      <c r="H1234" s="662">
        <f>IF($S$11="Y",G1234*0.15,0)</f>
        <v>0</v>
      </c>
      <c r="I1234" s="236"/>
      <c r="J1234" s="236"/>
      <c r="K1234" s="236"/>
      <c r="L1234" s="236"/>
      <c r="M1234" s="236"/>
      <c r="N1234" s="236"/>
      <c r="O1234" s="236"/>
      <c r="P1234" s="236"/>
      <c r="Q1234" s="236"/>
      <c r="R1234" s="236"/>
      <c r="S1234" s="236"/>
    </row>
    <row r="1235" ht="13.5" customHeight="1">
      <c r="A1235" s="236"/>
      <c r="B1235" t="s" s="596">
        <v>671</v>
      </c>
      <c r="C1235" t="s" s="675">
        <v>2990</v>
      </c>
      <c r="D1235" t="s" s="676">
        <f>D578</f>
        <v>1996</v>
      </c>
      <c r="E1235" s="677">
        <v>0</v>
      </c>
      <c r="F1235" s="236"/>
      <c r="G1235" s="662">
        <f>E1235*F1235</f>
        <v>0</v>
      </c>
      <c r="H1235" s="662">
        <f>IF($S$11="Y",G1235*0.15,0)</f>
        <v>0</v>
      </c>
      <c r="I1235" s="236"/>
      <c r="J1235" s="236"/>
      <c r="K1235" s="236"/>
      <c r="L1235" s="236"/>
      <c r="M1235" s="236"/>
      <c r="N1235" s="236"/>
      <c r="O1235" s="236"/>
      <c r="P1235" s="236"/>
      <c r="Q1235" s="236"/>
      <c r="R1235" s="236"/>
      <c r="S1235" s="236"/>
    </row>
    <row r="1236" ht="13.5" customHeight="1">
      <c r="A1236" s="236"/>
      <c r="B1236" t="s" s="596">
        <v>671</v>
      </c>
      <c r="C1236" t="s" s="675">
        <v>2990</v>
      </c>
      <c r="D1236" t="s" s="91">
        <f>D579</f>
        <v>1998</v>
      </c>
      <c r="E1236" s="677">
        <v>0</v>
      </c>
      <c r="F1236" s="236"/>
      <c r="G1236" s="662">
        <f>E1236*F1236</f>
        <v>0</v>
      </c>
      <c r="H1236" s="662">
        <f>IF($S$11="Y",G1236*0.15,0)</f>
        <v>0</v>
      </c>
      <c r="I1236" s="236"/>
      <c r="J1236" s="236"/>
      <c r="K1236" s="236"/>
      <c r="L1236" s="236"/>
      <c r="M1236" s="236"/>
      <c r="N1236" s="236"/>
      <c r="O1236" s="236"/>
      <c r="P1236" s="236"/>
      <c r="Q1236" s="236"/>
      <c r="R1236" s="236"/>
      <c r="S1236" s="236"/>
    </row>
    <row r="1237" ht="13.5" customHeight="1">
      <c r="A1237" s="236"/>
      <c r="B1237" t="s" s="596">
        <v>671</v>
      </c>
      <c r="C1237" t="s" s="675">
        <v>2990</v>
      </c>
      <c r="D1237" t="s" s="205">
        <f>D580</f>
        <v>2000</v>
      </c>
      <c r="E1237" s="677">
        <v>0</v>
      </c>
      <c r="F1237" s="236"/>
      <c r="G1237" s="662">
        <f>E1237*F1237</f>
        <v>0</v>
      </c>
      <c r="H1237" s="662">
        <f>IF($S$11="Y",G1237*0.15,0)</f>
        <v>0</v>
      </c>
      <c r="I1237" s="236"/>
      <c r="J1237" s="236"/>
      <c r="K1237" s="236"/>
      <c r="L1237" s="236"/>
      <c r="M1237" s="236"/>
      <c r="N1237" s="236"/>
      <c r="O1237" s="236"/>
      <c r="P1237" s="236"/>
      <c r="Q1237" s="236"/>
      <c r="R1237" s="236"/>
      <c r="S1237" s="236"/>
    </row>
    <row r="1238" ht="13.5" customHeight="1">
      <c r="A1238" s="236"/>
      <c r="B1238" t="s" s="596">
        <v>671</v>
      </c>
      <c r="C1238" t="s" s="675">
        <v>2990</v>
      </c>
      <c r="D1238" t="s" s="684">
        <f>D581</f>
        <v>2001</v>
      </c>
      <c r="E1238" s="677">
        <v>0</v>
      </c>
      <c r="F1238" s="236"/>
      <c r="G1238" s="662">
        <f>E1238*F1238</f>
        <v>0</v>
      </c>
      <c r="H1238" s="662">
        <f>IF($S$11="Y",G1238*0.15,0)</f>
        <v>0</v>
      </c>
      <c r="I1238" s="236"/>
      <c r="J1238" s="236"/>
      <c r="K1238" s="236"/>
      <c r="L1238" s="236"/>
      <c r="M1238" s="236"/>
      <c r="N1238" s="236"/>
      <c r="O1238" s="236"/>
      <c r="P1238" s="236"/>
      <c r="Q1238" s="236"/>
      <c r="R1238" s="236"/>
      <c r="S1238" s="236"/>
    </row>
    <row r="1239" ht="13.5" customHeight="1">
      <c r="A1239" s="236"/>
      <c r="B1239" t="s" s="596">
        <v>671</v>
      </c>
      <c r="C1239" t="s" s="675">
        <v>2990</v>
      </c>
      <c r="D1239" t="s" s="686">
        <f>D582</f>
        <v>2003</v>
      </c>
      <c r="E1239" s="677">
        <v>0</v>
      </c>
      <c r="F1239" s="236"/>
      <c r="G1239" s="662">
        <f>E1239*F1239</f>
        <v>0</v>
      </c>
      <c r="H1239" s="662">
        <f>IF($S$11="Y",G1239*0.15,0)</f>
        <v>0</v>
      </c>
      <c r="I1239" s="236"/>
      <c r="J1239" s="236"/>
      <c r="K1239" s="236"/>
      <c r="L1239" s="236"/>
      <c r="M1239" s="236"/>
      <c r="N1239" s="236"/>
      <c r="O1239" s="236"/>
      <c r="P1239" s="236"/>
      <c r="Q1239" s="236"/>
      <c r="R1239" s="236"/>
      <c r="S1239" s="236"/>
    </row>
    <row r="1240" ht="13.5" customHeight="1">
      <c r="A1240" s="236"/>
      <c r="B1240" t="s" s="596">
        <v>671</v>
      </c>
      <c r="C1240" t="s" s="675">
        <v>2990</v>
      </c>
      <c r="D1240" t="s" s="690">
        <f>D583</f>
        <v>2004</v>
      </c>
      <c r="E1240" s="677">
        <v>0</v>
      </c>
      <c r="F1240" s="236"/>
      <c r="G1240" s="662">
        <f>E1240*F1240</f>
        <v>0</v>
      </c>
      <c r="H1240" s="662">
        <f>IF($S$11="Y",G1240*0.15,0)</f>
        <v>0</v>
      </c>
      <c r="I1240" s="236"/>
      <c r="J1240" s="236"/>
      <c r="K1240" s="236"/>
      <c r="L1240" s="236"/>
      <c r="M1240" s="236"/>
      <c r="N1240" s="236"/>
      <c r="O1240" s="236"/>
      <c r="P1240" s="236"/>
      <c r="Q1240" s="236"/>
      <c r="R1240" s="236"/>
      <c r="S1240" s="236"/>
    </row>
    <row r="1241" ht="13.5" customHeight="1">
      <c r="A1241" s="236"/>
      <c r="B1241" t="s" s="596">
        <v>671</v>
      </c>
      <c r="C1241" t="s" s="675">
        <v>2990</v>
      </c>
      <c r="D1241" t="s" s="692">
        <f>D584</f>
        <v>2005</v>
      </c>
      <c r="E1241" s="677">
        <v>0</v>
      </c>
      <c r="F1241" s="236"/>
      <c r="G1241" s="662">
        <f>E1241*F1241</f>
        <v>0</v>
      </c>
      <c r="H1241" s="662">
        <f>IF($S$11="Y",G1241*0.15,0)</f>
        <v>0</v>
      </c>
      <c r="I1241" s="236"/>
      <c r="J1241" s="236"/>
      <c r="K1241" s="236"/>
      <c r="L1241" s="236"/>
      <c r="M1241" s="236"/>
      <c r="N1241" s="236"/>
      <c r="O1241" s="236"/>
      <c r="P1241" s="236"/>
      <c r="Q1241" s="236"/>
      <c r="R1241" s="236"/>
      <c r="S1241" s="236"/>
    </row>
    <row r="1242" ht="13.5" customHeight="1">
      <c r="A1242" s="236"/>
      <c r="B1242" t="s" s="596">
        <v>671</v>
      </c>
      <c r="C1242" t="s" s="675">
        <v>2990</v>
      </c>
      <c r="D1242" t="s" s="180">
        <f>D585</f>
        <v>2006</v>
      </c>
      <c r="E1242" s="677">
        <v>0</v>
      </c>
      <c r="F1242" s="236"/>
      <c r="G1242" s="662">
        <f>E1242*F1242</f>
        <v>0</v>
      </c>
      <c r="H1242" s="662">
        <f>IF($S$11="Y",G1242*0.15,0)</f>
        <v>0</v>
      </c>
      <c r="I1242" s="236"/>
      <c r="J1242" s="236"/>
      <c r="K1242" s="236"/>
      <c r="L1242" s="236"/>
      <c r="M1242" s="236"/>
      <c r="N1242" s="236"/>
      <c r="O1242" s="236"/>
      <c r="P1242" s="236"/>
      <c r="Q1242" s="236"/>
      <c r="R1242" s="236"/>
      <c r="S1242" s="236"/>
    </row>
    <row r="1243" ht="13.5" customHeight="1">
      <c r="A1243" s="236"/>
      <c r="B1243" t="s" s="596">
        <v>671</v>
      </c>
      <c r="C1243" t="s" s="675">
        <v>2990</v>
      </c>
      <c r="D1243" t="s" s="695">
        <f>D586</f>
        <v>2007</v>
      </c>
      <c r="E1243" s="677">
        <v>0</v>
      </c>
      <c r="F1243" s="236"/>
      <c r="G1243" s="662">
        <f>E1243*F1243</f>
        <v>0</v>
      </c>
      <c r="H1243" s="662">
        <f>IF($S$11="Y",G1243*0.15,0)</f>
        <v>0</v>
      </c>
      <c r="I1243" s="236"/>
      <c r="J1243" s="236"/>
      <c r="K1243" s="236"/>
      <c r="L1243" s="236"/>
      <c r="M1243" s="236"/>
      <c r="N1243" s="236"/>
      <c r="O1243" s="236"/>
      <c r="P1243" s="236"/>
      <c r="Q1243" s="236"/>
      <c r="R1243" s="236"/>
      <c r="S1243" s="236"/>
    </row>
    <row r="1244" ht="13.5" customHeight="1">
      <c r="A1244" s="236"/>
      <c r="B1244" t="s" s="596">
        <v>438</v>
      </c>
      <c r="C1244" t="s" s="675">
        <v>2991</v>
      </c>
      <c r="D1244" t="s" s="676">
        <f>D587</f>
        <v>1996</v>
      </c>
      <c r="E1244" s="677">
        <v>0</v>
      </c>
      <c r="F1244" s="236"/>
      <c r="G1244" s="662">
        <f>E1244*F1244</f>
        <v>0</v>
      </c>
      <c r="H1244" s="662">
        <f>IF($S$11="Y",G1244*0.15,0)</f>
        <v>0</v>
      </c>
      <c r="I1244" s="236"/>
      <c r="J1244" s="236"/>
      <c r="K1244" s="236"/>
      <c r="L1244" s="236"/>
      <c r="M1244" s="236"/>
      <c r="N1244" s="236"/>
      <c r="O1244" s="236"/>
      <c r="P1244" s="236"/>
      <c r="Q1244" s="236"/>
      <c r="R1244" s="236"/>
      <c r="S1244" s="236"/>
    </row>
    <row r="1245" ht="13.5" customHeight="1">
      <c r="A1245" s="236"/>
      <c r="B1245" t="s" s="596">
        <v>438</v>
      </c>
      <c r="C1245" t="s" s="675">
        <v>2991</v>
      </c>
      <c r="D1245" t="s" s="91">
        <f>D588</f>
        <v>1998</v>
      </c>
      <c r="E1245" s="677">
        <v>0</v>
      </c>
      <c r="F1245" s="236"/>
      <c r="G1245" s="662">
        <f>E1245*F1245</f>
        <v>0</v>
      </c>
      <c r="H1245" s="662">
        <f>IF($S$11="Y",G1245*0.15,0)</f>
        <v>0</v>
      </c>
      <c r="I1245" s="236"/>
      <c r="J1245" s="236"/>
      <c r="K1245" s="236"/>
      <c r="L1245" s="236"/>
      <c r="M1245" s="236"/>
      <c r="N1245" s="236"/>
      <c r="O1245" s="236"/>
      <c r="P1245" s="236"/>
      <c r="Q1245" s="236"/>
      <c r="R1245" s="236"/>
      <c r="S1245" s="236"/>
    </row>
    <row r="1246" ht="13.5" customHeight="1">
      <c r="A1246" s="236"/>
      <c r="B1246" t="s" s="596">
        <v>438</v>
      </c>
      <c r="C1246" t="s" s="675">
        <v>2991</v>
      </c>
      <c r="D1246" t="s" s="205">
        <f>D589</f>
        <v>2000</v>
      </c>
      <c r="E1246" s="677">
        <v>0</v>
      </c>
      <c r="F1246" s="236"/>
      <c r="G1246" s="662">
        <f>E1246*F1246</f>
        <v>0</v>
      </c>
      <c r="H1246" s="662">
        <f>IF($S$11="Y",G1246*0.15,0)</f>
        <v>0</v>
      </c>
      <c r="I1246" s="236"/>
      <c r="J1246" s="236"/>
      <c r="K1246" s="236"/>
      <c r="L1246" s="236"/>
      <c r="M1246" s="236"/>
      <c r="N1246" s="236"/>
      <c r="O1246" s="236"/>
      <c r="P1246" s="236"/>
      <c r="Q1246" s="236"/>
      <c r="R1246" s="236"/>
      <c r="S1246" s="236"/>
    </row>
    <row r="1247" ht="13.5" customHeight="1">
      <c r="A1247" s="236"/>
      <c r="B1247" t="s" s="596">
        <v>438</v>
      </c>
      <c r="C1247" t="s" s="675">
        <v>2991</v>
      </c>
      <c r="D1247" t="s" s="684">
        <f>D590</f>
        <v>2001</v>
      </c>
      <c r="E1247" s="677">
        <v>0</v>
      </c>
      <c r="F1247" s="236"/>
      <c r="G1247" s="662">
        <f>E1247*F1247</f>
        <v>0</v>
      </c>
      <c r="H1247" s="662">
        <f>IF($S$11="Y",G1247*0.15,0)</f>
        <v>0</v>
      </c>
      <c r="I1247" s="236"/>
      <c r="J1247" s="236"/>
      <c r="K1247" s="236"/>
      <c r="L1247" s="236"/>
      <c r="M1247" s="236"/>
      <c r="N1247" s="236"/>
      <c r="O1247" s="236"/>
      <c r="P1247" s="236"/>
      <c r="Q1247" s="236"/>
      <c r="R1247" s="236"/>
      <c r="S1247" s="236"/>
    </row>
    <row r="1248" ht="13.5" customHeight="1">
      <c r="A1248" s="236"/>
      <c r="B1248" t="s" s="596">
        <v>438</v>
      </c>
      <c r="C1248" t="s" s="675">
        <v>2991</v>
      </c>
      <c r="D1248" t="s" s="686">
        <f>D591</f>
        <v>2003</v>
      </c>
      <c r="E1248" s="677">
        <v>5</v>
      </c>
      <c r="F1248" s="236"/>
      <c r="G1248" s="662">
        <f>E1248*F1248</f>
        <v>0</v>
      </c>
      <c r="H1248" s="662">
        <f>IF($S$11="Y",G1248*0.15,0)</f>
        <v>0</v>
      </c>
      <c r="I1248" s="236"/>
      <c r="J1248" s="236"/>
      <c r="K1248" s="236"/>
      <c r="L1248" s="236"/>
      <c r="M1248" s="236"/>
      <c r="N1248" s="236"/>
      <c r="O1248" s="236"/>
      <c r="P1248" s="236"/>
      <c r="Q1248" s="236"/>
      <c r="R1248" s="236"/>
      <c r="S1248" s="236"/>
    </row>
    <row r="1249" ht="13.5" customHeight="1">
      <c r="A1249" s="236"/>
      <c r="B1249" t="s" s="596">
        <v>438</v>
      </c>
      <c r="C1249" t="s" s="675">
        <v>2991</v>
      </c>
      <c r="D1249" t="s" s="690">
        <f>D592</f>
        <v>2004</v>
      </c>
      <c r="E1249" s="677">
        <v>5</v>
      </c>
      <c r="F1249" s="236"/>
      <c r="G1249" s="662">
        <f>E1249*F1249</f>
        <v>0</v>
      </c>
      <c r="H1249" s="662">
        <f>IF($S$11="Y",G1249*0.15,0)</f>
        <v>0</v>
      </c>
      <c r="I1249" s="236"/>
      <c r="J1249" s="236"/>
      <c r="K1249" s="236"/>
      <c r="L1249" s="236"/>
      <c r="M1249" s="236"/>
      <c r="N1249" s="236"/>
      <c r="O1249" s="236"/>
      <c r="P1249" s="236"/>
      <c r="Q1249" s="236"/>
      <c r="R1249" s="236"/>
      <c r="S1249" s="236"/>
    </row>
    <row r="1250" ht="13.5" customHeight="1">
      <c r="A1250" s="236"/>
      <c r="B1250" t="s" s="596">
        <v>438</v>
      </c>
      <c r="C1250" t="s" s="675">
        <v>2991</v>
      </c>
      <c r="D1250" t="s" s="692">
        <f>D593</f>
        <v>2005</v>
      </c>
      <c r="E1250" s="677">
        <v>0</v>
      </c>
      <c r="F1250" s="236"/>
      <c r="G1250" s="662">
        <f>E1250*F1250</f>
        <v>0</v>
      </c>
      <c r="H1250" s="662">
        <f>IF($S$11="Y",G1250*0.15,0)</f>
        <v>0</v>
      </c>
      <c r="I1250" s="236"/>
      <c r="J1250" s="236"/>
      <c r="K1250" s="236"/>
      <c r="L1250" s="236"/>
      <c r="M1250" s="236"/>
      <c r="N1250" s="236"/>
      <c r="O1250" s="236"/>
      <c r="P1250" s="236"/>
      <c r="Q1250" s="236"/>
      <c r="R1250" s="236"/>
      <c r="S1250" s="236"/>
    </row>
    <row r="1251" ht="13.5" customHeight="1">
      <c r="A1251" s="236"/>
      <c r="B1251" t="s" s="596">
        <v>438</v>
      </c>
      <c r="C1251" t="s" s="675">
        <v>2991</v>
      </c>
      <c r="D1251" t="s" s="180">
        <f>D594</f>
        <v>2006</v>
      </c>
      <c r="E1251" s="677">
        <v>0</v>
      </c>
      <c r="F1251" s="236"/>
      <c r="G1251" s="662">
        <f>E1251*F1251</f>
        <v>0</v>
      </c>
      <c r="H1251" s="662">
        <f>IF($S$11="Y",G1251*0.15,0)</f>
        <v>0</v>
      </c>
      <c r="I1251" s="236"/>
      <c r="J1251" s="236"/>
      <c r="K1251" s="236"/>
      <c r="L1251" s="236"/>
      <c r="M1251" s="236"/>
      <c r="N1251" s="236"/>
      <c r="O1251" s="236"/>
      <c r="P1251" s="236"/>
      <c r="Q1251" s="236"/>
      <c r="R1251" s="236"/>
      <c r="S1251" s="236"/>
    </row>
    <row r="1252" ht="13.5" customHeight="1">
      <c r="A1252" s="236"/>
      <c r="B1252" t="s" s="596">
        <v>438</v>
      </c>
      <c r="C1252" t="s" s="675">
        <v>2991</v>
      </c>
      <c r="D1252" t="s" s="695">
        <f>D595</f>
        <v>2007</v>
      </c>
      <c r="E1252" s="677">
        <v>0</v>
      </c>
      <c r="F1252" s="236"/>
      <c r="G1252" s="662">
        <f>E1252*F1252</f>
        <v>0</v>
      </c>
      <c r="H1252" s="662">
        <f>IF($S$11="Y",G1252*0.15,0)</f>
        <v>0</v>
      </c>
      <c r="I1252" s="236"/>
      <c r="J1252" s="236"/>
      <c r="K1252" s="236"/>
      <c r="L1252" s="236"/>
      <c r="M1252" s="236"/>
      <c r="N1252" s="236"/>
      <c r="O1252" s="236"/>
      <c r="P1252" s="236"/>
      <c r="Q1252" s="236"/>
      <c r="R1252" s="236"/>
      <c r="S1252" s="236"/>
    </row>
    <row r="1253" ht="13.5" customHeight="1">
      <c r="A1253" s="236"/>
      <c r="B1253" t="s" s="596">
        <v>436</v>
      </c>
      <c r="C1253" t="s" s="675">
        <v>2992</v>
      </c>
      <c r="D1253" t="s" s="676">
        <f>D596</f>
        <v>1996</v>
      </c>
      <c r="E1253" s="677">
        <v>0</v>
      </c>
      <c r="F1253" s="236"/>
      <c r="G1253" s="662">
        <f>E1253*F1253</f>
        <v>0</v>
      </c>
      <c r="H1253" s="662">
        <f>IF($S$11="Y",G1253*0.15,0)</f>
        <v>0</v>
      </c>
      <c r="I1253" s="236"/>
      <c r="J1253" s="236"/>
      <c r="K1253" s="236"/>
      <c r="L1253" s="236"/>
      <c r="M1253" s="236"/>
      <c r="N1253" s="236"/>
      <c r="O1253" s="236"/>
      <c r="P1253" s="236"/>
      <c r="Q1253" s="236"/>
      <c r="R1253" s="236"/>
      <c r="S1253" s="236"/>
    </row>
    <row r="1254" ht="13.5" customHeight="1">
      <c r="A1254" s="236"/>
      <c r="B1254" t="s" s="596">
        <v>436</v>
      </c>
      <c r="C1254" t="s" s="675">
        <v>2992</v>
      </c>
      <c r="D1254" t="s" s="91">
        <f>D597</f>
        <v>1998</v>
      </c>
      <c r="E1254" s="677">
        <v>0</v>
      </c>
      <c r="F1254" s="236"/>
      <c r="G1254" s="662">
        <f>E1254*F1254</f>
        <v>0</v>
      </c>
      <c r="H1254" s="662">
        <f>IF($S$11="Y",G1254*0.15,0)</f>
        <v>0</v>
      </c>
      <c r="I1254" s="236"/>
      <c r="J1254" s="236"/>
      <c r="K1254" s="236"/>
      <c r="L1254" s="236"/>
      <c r="M1254" s="236"/>
      <c r="N1254" s="236"/>
      <c r="O1254" s="236"/>
      <c r="P1254" s="236"/>
      <c r="Q1254" s="236"/>
      <c r="R1254" s="236"/>
      <c r="S1254" s="236"/>
    </row>
    <row r="1255" ht="13.5" customHeight="1">
      <c r="A1255" s="236"/>
      <c r="B1255" t="s" s="596">
        <v>436</v>
      </c>
      <c r="C1255" t="s" s="675">
        <v>2992</v>
      </c>
      <c r="D1255" t="s" s="205">
        <f>D598</f>
        <v>2000</v>
      </c>
      <c r="E1255" s="677">
        <v>0</v>
      </c>
      <c r="F1255" s="236"/>
      <c r="G1255" s="662">
        <f>E1255*F1255</f>
        <v>0</v>
      </c>
      <c r="H1255" s="662">
        <f>IF($S$11="Y",G1255*0.15,0)</f>
        <v>0</v>
      </c>
      <c r="I1255" s="236"/>
      <c r="J1255" s="236"/>
      <c r="K1255" s="236"/>
      <c r="L1255" s="236"/>
      <c r="M1255" s="236"/>
      <c r="N1255" s="236"/>
      <c r="O1255" s="236"/>
      <c r="P1255" s="236"/>
      <c r="Q1255" s="236"/>
      <c r="R1255" s="236"/>
      <c r="S1255" s="236"/>
    </row>
    <row r="1256" ht="13.5" customHeight="1">
      <c r="A1256" s="236"/>
      <c r="B1256" t="s" s="596">
        <v>436</v>
      </c>
      <c r="C1256" t="s" s="675">
        <v>2992</v>
      </c>
      <c r="D1256" t="s" s="684">
        <f>D599</f>
        <v>2001</v>
      </c>
      <c r="E1256" s="677">
        <v>0</v>
      </c>
      <c r="F1256" s="236"/>
      <c r="G1256" s="662">
        <f>E1256*F1256</f>
        <v>0</v>
      </c>
      <c r="H1256" s="662">
        <f>IF($S$11="Y",G1256*0.15,0)</f>
        <v>0</v>
      </c>
      <c r="I1256" s="236"/>
      <c r="J1256" s="236"/>
      <c r="K1256" s="236"/>
      <c r="L1256" s="236"/>
      <c r="M1256" s="236"/>
      <c r="N1256" s="236"/>
      <c r="O1256" s="236"/>
      <c r="P1256" s="236"/>
      <c r="Q1256" s="236"/>
      <c r="R1256" s="236"/>
      <c r="S1256" s="236"/>
    </row>
    <row r="1257" ht="13.5" customHeight="1">
      <c r="A1257" s="236"/>
      <c r="B1257" t="s" s="596">
        <v>436</v>
      </c>
      <c r="C1257" t="s" s="675">
        <v>2992</v>
      </c>
      <c r="D1257" t="s" s="686">
        <f>D600</f>
        <v>2003</v>
      </c>
      <c r="E1257" s="677">
        <v>4</v>
      </c>
      <c r="F1257" s="236"/>
      <c r="G1257" s="662">
        <f>E1257*F1257</f>
        <v>0</v>
      </c>
      <c r="H1257" s="662">
        <f>IF($S$11="Y",G1257*0.15,0)</f>
        <v>0</v>
      </c>
      <c r="I1257" s="236"/>
      <c r="J1257" s="236"/>
      <c r="K1257" s="236"/>
      <c r="L1257" s="236"/>
      <c r="M1257" s="236"/>
      <c r="N1257" s="236"/>
      <c r="O1257" s="236"/>
      <c r="P1257" s="236"/>
      <c r="Q1257" s="236"/>
      <c r="R1257" s="236"/>
      <c r="S1257" s="236"/>
    </row>
    <row r="1258" ht="13.5" customHeight="1">
      <c r="A1258" s="236"/>
      <c r="B1258" t="s" s="596">
        <v>436</v>
      </c>
      <c r="C1258" t="s" s="675">
        <v>2992</v>
      </c>
      <c r="D1258" t="s" s="690">
        <f>D601</f>
        <v>2004</v>
      </c>
      <c r="E1258" s="677">
        <v>5</v>
      </c>
      <c r="F1258" s="236"/>
      <c r="G1258" s="662">
        <f>E1258*F1258</f>
        <v>0</v>
      </c>
      <c r="H1258" s="662">
        <f>IF($S$11="Y",G1258*0.15,0)</f>
        <v>0</v>
      </c>
      <c r="I1258" s="236"/>
      <c r="J1258" s="236"/>
      <c r="K1258" s="236"/>
      <c r="L1258" s="236"/>
      <c r="M1258" s="236"/>
      <c r="N1258" s="236"/>
      <c r="O1258" s="236"/>
      <c r="P1258" s="236"/>
      <c r="Q1258" s="236"/>
      <c r="R1258" s="236"/>
      <c r="S1258" s="236"/>
    </row>
    <row r="1259" ht="13.5" customHeight="1">
      <c r="A1259" s="236"/>
      <c r="B1259" t="s" s="596">
        <v>436</v>
      </c>
      <c r="C1259" t="s" s="675">
        <v>2992</v>
      </c>
      <c r="D1259" t="s" s="692">
        <f>D602</f>
        <v>2005</v>
      </c>
      <c r="E1259" s="677">
        <v>0</v>
      </c>
      <c r="F1259" s="236"/>
      <c r="G1259" s="662">
        <f>E1259*F1259</f>
        <v>0</v>
      </c>
      <c r="H1259" s="662">
        <f>IF($S$11="Y",G1259*0.15,0)</f>
        <v>0</v>
      </c>
      <c r="I1259" s="236"/>
      <c r="J1259" s="236"/>
      <c r="K1259" s="236"/>
      <c r="L1259" s="236"/>
      <c r="M1259" s="236"/>
      <c r="N1259" s="236"/>
      <c r="O1259" s="236"/>
      <c r="P1259" s="236"/>
      <c r="Q1259" s="236"/>
      <c r="R1259" s="236"/>
      <c r="S1259" s="236"/>
    </row>
    <row r="1260" ht="13.5" customHeight="1">
      <c r="A1260" s="236"/>
      <c r="B1260" t="s" s="596">
        <v>436</v>
      </c>
      <c r="C1260" t="s" s="675">
        <v>2992</v>
      </c>
      <c r="D1260" t="s" s="180">
        <f>D603</f>
        <v>2006</v>
      </c>
      <c r="E1260" s="677">
        <v>0</v>
      </c>
      <c r="F1260" s="236"/>
      <c r="G1260" s="662">
        <f>E1260*F1260</f>
        <v>0</v>
      </c>
      <c r="H1260" s="662">
        <f>IF($S$11="Y",G1260*0.15,0)</f>
        <v>0</v>
      </c>
      <c r="I1260" s="236"/>
      <c r="J1260" s="236"/>
      <c r="K1260" s="236"/>
      <c r="L1260" s="236"/>
      <c r="M1260" s="236"/>
      <c r="N1260" s="236"/>
      <c r="O1260" s="236"/>
      <c r="P1260" s="236"/>
      <c r="Q1260" s="236"/>
      <c r="R1260" s="236"/>
      <c r="S1260" s="236"/>
    </row>
    <row r="1261" ht="13.5" customHeight="1">
      <c r="A1261" s="236"/>
      <c r="B1261" t="s" s="596">
        <v>436</v>
      </c>
      <c r="C1261" t="s" s="675">
        <v>2992</v>
      </c>
      <c r="D1261" t="s" s="695">
        <f>D604</f>
        <v>2007</v>
      </c>
      <c r="E1261" s="677">
        <v>0</v>
      </c>
      <c r="F1261" s="236"/>
      <c r="G1261" s="662">
        <f>E1261*F1261</f>
        <v>0</v>
      </c>
      <c r="H1261" s="662">
        <f>IF($S$11="Y",G1261*0.15,0)</f>
        <v>0</v>
      </c>
      <c r="I1261" s="236"/>
      <c r="J1261" s="236"/>
      <c r="K1261" s="236"/>
      <c r="L1261" s="236"/>
      <c r="M1261" s="236"/>
      <c r="N1261" s="236"/>
      <c r="O1261" s="236"/>
      <c r="P1261" s="236"/>
      <c r="Q1261" s="236"/>
      <c r="R1261" s="236"/>
      <c r="S1261" s="236"/>
    </row>
    <row r="1262" ht="13.5" customHeight="1">
      <c r="A1262" s="236"/>
      <c r="B1262" t="s" s="596">
        <v>673</v>
      </c>
      <c r="C1262" t="s" s="675">
        <v>2993</v>
      </c>
      <c r="D1262" t="s" s="676">
        <f>D605</f>
        <v>1996</v>
      </c>
      <c r="E1262" s="677">
        <v>0</v>
      </c>
      <c r="F1262" s="236"/>
      <c r="G1262" s="662">
        <f>E1262*F1262</f>
        <v>0</v>
      </c>
      <c r="H1262" s="662">
        <f>IF($S$11="Y",G1262*0.15,0)</f>
        <v>0</v>
      </c>
      <c r="I1262" s="236"/>
      <c r="J1262" s="236"/>
      <c r="K1262" s="236"/>
      <c r="L1262" s="236"/>
      <c r="M1262" s="236"/>
      <c r="N1262" s="236"/>
      <c r="O1262" s="236"/>
      <c r="P1262" s="236"/>
      <c r="Q1262" s="236"/>
      <c r="R1262" s="236"/>
      <c r="S1262" s="236"/>
    </row>
    <row r="1263" ht="13.5" customHeight="1">
      <c r="A1263" s="236"/>
      <c r="B1263" t="s" s="596">
        <v>673</v>
      </c>
      <c r="C1263" t="s" s="675">
        <v>2993</v>
      </c>
      <c r="D1263" t="s" s="91">
        <f>D606</f>
        <v>1998</v>
      </c>
      <c r="E1263" s="677">
        <v>0</v>
      </c>
      <c r="F1263" s="236"/>
      <c r="G1263" s="662">
        <f>E1263*F1263</f>
        <v>0</v>
      </c>
      <c r="H1263" s="662">
        <f>IF($S$11="Y",G1263*0.15,0)</f>
        <v>0</v>
      </c>
      <c r="I1263" s="236"/>
      <c r="J1263" s="236"/>
      <c r="K1263" s="236"/>
      <c r="L1263" s="236"/>
      <c r="M1263" s="236"/>
      <c r="N1263" s="236"/>
      <c r="O1263" s="236"/>
      <c r="P1263" s="236"/>
      <c r="Q1263" s="236"/>
      <c r="R1263" s="236"/>
      <c r="S1263" s="236"/>
    </row>
    <row r="1264" ht="13.5" customHeight="1">
      <c r="A1264" s="236"/>
      <c r="B1264" t="s" s="596">
        <v>673</v>
      </c>
      <c r="C1264" t="s" s="675">
        <v>2993</v>
      </c>
      <c r="D1264" t="s" s="205">
        <f>D607</f>
        <v>2000</v>
      </c>
      <c r="E1264" s="677">
        <v>5</v>
      </c>
      <c r="F1264" s="236"/>
      <c r="G1264" s="662">
        <f>E1264*F1264</f>
        <v>0</v>
      </c>
      <c r="H1264" s="662">
        <f>IF($S$11="Y",G1264*0.15,0)</f>
        <v>0</v>
      </c>
      <c r="I1264" s="236"/>
      <c r="J1264" s="236"/>
      <c r="K1264" s="236"/>
      <c r="L1264" s="236"/>
      <c r="M1264" s="236"/>
      <c r="N1264" s="236"/>
      <c r="O1264" s="236"/>
      <c r="P1264" s="236"/>
      <c r="Q1264" s="236"/>
      <c r="R1264" s="236"/>
      <c r="S1264" s="236"/>
    </row>
    <row r="1265" ht="13.5" customHeight="1">
      <c r="A1265" s="236"/>
      <c r="B1265" t="s" s="596">
        <v>673</v>
      </c>
      <c r="C1265" t="s" s="675">
        <v>2993</v>
      </c>
      <c r="D1265" t="s" s="684">
        <f>D608</f>
        <v>2001</v>
      </c>
      <c r="E1265" s="677">
        <v>4</v>
      </c>
      <c r="F1265" s="236"/>
      <c r="G1265" s="662">
        <f>E1265*F1265</f>
        <v>0</v>
      </c>
      <c r="H1265" s="662">
        <f>IF($S$11="Y",G1265*0.15,0)</f>
        <v>0</v>
      </c>
      <c r="I1265" s="236"/>
      <c r="J1265" s="236"/>
      <c r="K1265" s="236"/>
      <c r="L1265" s="236"/>
      <c r="M1265" s="236"/>
      <c r="N1265" s="236"/>
      <c r="O1265" s="236"/>
      <c r="P1265" s="236"/>
      <c r="Q1265" s="236"/>
      <c r="R1265" s="236"/>
      <c r="S1265" s="236"/>
    </row>
    <row r="1266" ht="13.5" customHeight="1">
      <c r="A1266" s="236"/>
      <c r="B1266" t="s" s="596">
        <v>673</v>
      </c>
      <c r="C1266" t="s" s="675">
        <v>2993</v>
      </c>
      <c r="D1266" t="s" s="686">
        <f>D609</f>
        <v>2003</v>
      </c>
      <c r="E1266" s="677">
        <v>4</v>
      </c>
      <c r="F1266" s="236"/>
      <c r="G1266" s="662">
        <f>E1266*F1266</f>
        <v>0</v>
      </c>
      <c r="H1266" s="662">
        <f>IF($S$11="Y",G1266*0.15,0)</f>
        <v>0</v>
      </c>
      <c r="I1266" s="236"/>
      <c r="J1266" s="236"/>
      <c r="K1266" s="236"/>
      <c r="L1266" s="236"/>
      <c r="M1266" s="236"/>
      <c r="N1266" s="236"/>
      <c r="O1266" s="236"/>
      <c r="P1266" s="236"/>
      <c r="Q1266" s="236"/>
      <c r="R1266" s="236"/>
      <c r="S1266" s="236"/>
    </row>
    <row r="1267" ht="13.5" customHeight="1">
      <c r="A1267" s="236"/>
      <c r="B1267" t="s" s="596">
        <v>673</v>
      </c>
      <c r="C1267" t="s" s="675">
        <v>2993</v>
      </c>
      <c r="D1267" t="s" s="690">
        <f>D610</f>
        <v>2004</v>
      </c>
      <c r="E1267" s="677">
        <v>0</v>
      </c>
      <c r="F1267" s="236"/>
      <c r="G1267" s="662">
        <f>E1267*F1267</f>
        <v>0</v>
      </c>
      <c r="H1267" s="662">
        <f>IF($S$11="Y",G1267*0.15,0)</f>
        <v>0</v>
      </c>
      <c r="I1267" s="236"/>
      <c r="J1267" s="236"/>
      <c r="K1267" s="236"/>
      <c r="L1267" s="236"/>
      <c r="M1267" s="236"/>
      <c r="N1267" s="236"/>
      <c r="O1267" s="236"/>
      <c r="P1267" s="236"/>
      <c r="Q1267" s="236"/>
      <c r="R1267" s="236"/>
      <c r="S1267" s="236"/>
    </row>
    <row r="1268" ht="13.5" customHeight="1">
      <c r="A1268" s="236"/>
      <c r="B1268" t="s" s="596">
        <v>673</v>
      </c>
      <c r="C1268" t="s" s="675">
        <v>2993</v>
      </c>
      <c r="D1268" t="s" s="692">
        <f>D611</f>
        <v>2005</v>
      </c>
      <c r="E1268" s="677">
        <v>0</v>
      </c>
      <c r="F1268" s="236"/>
      <c r="G1268" s="662">
        <f>E1268*F1268</f>
        <v>0</v>
      </c>
      <c r="H1268" s="662">
        <f>IF($S$11="Y",G1268*0.15,0)</f>
        <v>0</v>
      </c>
      <c r="I1268" s="236"/>
      <c r="J1268" s="236"/>
      <c r="K1268" s="236"/>
      <c r="L1268" s="236"/>
      <c r="M1268" s="236"/>
      <c r="N1268" s="236"/>
      <c r="O1268" s="236"/>
      <c r="P1268" s="236"/>
      <c r="Q1268" s="236"/>
      <c r="R1268" s="236"/>
      <c r="S1268" s="236"/>
    </row>
    <row r="1269" ht="13.5" customHeight="1">
      <c r="A1269" s="236"/>
      <c r="B1269" t="s" s="596">
        <v>673</v>
      </c>
      <c r="C1269" t="s" s="675">
        <v>2993</v>
      </c>
      <c r="D1269" t="s" s="180">
        <f>D612</f>
        <v>2006</v>
      </c>
      <c r="E1269" s="677">
        <v>1</v>
      </c>
      <c r="F1269" s="236"/>
      <c r="G1269" s="662">
        <f>E1269*F1269</f>
        <v>0</v>
      </c>
      <c r="H1269" s="662">
        <f>IF($S$11="Y",G1269*0.15,0)</f>
        <v>0</v>
      </c>
      <c r="I1269" s="236"/>
      <c r="J1269" s="236"/>
      <c r="K1269" s="236"/>
      <c r="L1269" s="236"/>
      <c r="M1269" s="236"/>
      <c r="N1269" s="236"/>
      <c r="O1269" s="236"/>
      <c r="P1269" s="236"/>
      <c r="Q1269" s="236"/>
      <c r="R1269" s="236"/>
      <c r="S1269" s="236"/>
    </row>
    <row r="1270" ht="13.5" customHeight="1">
      <c r="A1270" s="236"/>
      <c r="B1270" t="s" s="596">
        <v>673</v>
      </c>
      <c r="C1270" t="s" s="675">
        <v>2993</v>
      </c>
      <c r="D1270" t="s" s="695">
        <f>D613</f>
        <v>2007</v>
      </c>
      <c r="E1270" s="677">
        <v>0</v>
      </c>
      <c r="F1270" s="236"/>
      <c r="G1270" s="662">
        <f>E1270*F1270</f>
        <v>0</v>
      </c>
      <c r="H1270" s="662">
        <f>IF($S$11="Y",G1270*0.15,0)</f>
        <v>0</v>
      </c>
      <c r="I1270" s="236"/>
      <c r="J1270" s="236"/>
      <c r="K1270" s="236"/>
      <c r="L1270" s="236"/>
      <c r="M1270" s="236"/>
      <c r="N1270" s="236"/>
      <c r="O1270" s="236"/>
      <c r="P1270" s="236"/>
      <c r="Q1270" s="236"/>
      <c r="R1270" s="236"/>
      <c r="S1270" s="236"/>
    </row>
    <row r="1271" ht="13.5" customHeight="1">
      <c r="A1271" s="236"/>
      <c r="B1271" t="s" s="596">
        <v>657</v>
      </c>
      <c r="C1271" t="s" s="675">
        <v>2994</v>
      </c>
      <c r="D1271" t="s" s="676">
        <f>D614</f>
        <v>1996</v>
      </c>
      <c r="E1271" s="677">
        <v>0</v>
      </c>
      <c r="F1271" s="236"/>
      <c r="G1271" s="662">
        <f>E1271*F1271</f>
        <v>0</v>
      </c>
      <c r="H1271" s="662">
        <f>IF($S$11="Y",G1271*0.15,0)</f>
        <v>0</v>
      </c>
      <c r="I1271" s="236"/>
      <c r="J1271" s="236"/>
      <c r="K1271" s="236"/>
      <c r="L1271" s="236"/>
      <c r="M1271" s="236"/>
      <c r="N1271" s="236"/>
      <c r="O1271" s="236"/>
      <c r="P1271" s="236"/>
      <c r="Q1271" s="236"/>
      <c r="R1271" s="236"/>
      <c r="S1271" s="236"/>
    </row>
    <row r="1272" ht="13.5" customHeight="1">
      <c r="A1272" s="236"/>
      <c r="B1272" t="s" s="596">
        <v>657</v>
      </c>
      <c r="C1272" t="s" s="675">
        <v>2994</v>
      </c>
      <c r="D1272" t="s" s="91">
        <f>D615</f>
        <v>1998</v>
      </c>
      <c r="E1272" s="677">
        <v>0</v>
      </c>
      <c r="F1272" s="236"/>
      <c r="G1272" s="662">
        <f>E1272*F1272</f>
        <v>0</v>
      </c>
      <c r="H1272" s="662">
        <f>IF($S$11="Y",G1272*0.15,0)</f>
        <v>0</v>
      </c>
      <c r="I1272" s="236"/>
      <c r="J1272" s="236"/>
      <c r="K1272" s="236"/>
      <c r="L1272" s="236"/>
      <c r="M1272" s="236"/>
      <c r="N1272" s="236"/>
      <c r="O1272" s="236"/>
      <c r="P1272" s="236"/>
      <c r="Q1272" s="236"/>
      <c r="R1272" s="236"/>
      <c r="S1272" s="236"/>
    </row>
    <row r="1273" ht="13.5" customHeight="1">
      <c r="A1273" s="236"/>
      <c r="B1273" t="s" s="596">
        <v>657</v>
      </c>
      <c r="C1273" t="s" s="675">
        <v>2994</v>
      </c>
      <c r="D1273" t="s" s="205">
        <f>D616</f>
        <v>2000</v>
      </c>
      <c r="E1273" s="677">
        <v>0</v>
      </c>
      <c r="F1273" s="236"/>
      <c r="G1273" s="662">
        <f>E1273*F1273</f>
        <v>0</v>
      </c>
      <c r="H1273" s="662">
        <f>IF($S$11="Y",G1273*0.15,0)</f>
        <v>0</v>
      </c>
      <c r="I1273" s="236"/>
      <c r="J1273" s="236"/>
      <c r="K1273" s="236"/>
      <c r="L1273" s="236"/>
      <c r="M1273" s="236"/>
      <c r="N1273" s="236"/>
      <c r="O1273" s="236"/>
      <c r="P1273" s="236"/>
      <c r="Q1273" s="236"/>
      <c r="R1273" s="236"/>
      <c r="S1273" s="236"/>
    </row>
    <row r="1274" ht="13.5" customHeight="1">
      <c r="A1274" s="236"/>
      <c r="B1274" t="s" s="596">
        <v>657</v>
      </c>
      <c r="C1274" t="s" s="675">
        <v>2994</v>
      </c>
      <c r="D1274" t="s" s="684">
        <f>D617</f>
        <v>2001</v>
      </c>
      <c r="E1274" s="677">
        <v>5</v>
      </c>
      <c r="F1274" s="236"/>
      <c r="G1274" s="662">
        <f>E1274*F1274</f>
        <v>0</v>
      </c>
      <c r="H1274" s="662">
        <f>IF($S$11="Y",G1274*0.15,0)</f>
        <v>0</v>
      </c>
      <c r="I1274" s="236"/>
      <c r="J1274" s="236"/>
      <c r="K1274" s="236"/>
      <c r="L1274" s="236"/>
      <c r="M1274" s="236"/>
      <c r="N1274" s="236"/>
      <c r="O1274" s="236"/>
      <c r="P1274" s="236"/>
      <c r="Q1274" s="236"/>
      <c r="R1274" s="236"/>
      <c r="S1274" s="236"/>
    </row>
    <row r="1275" ht="13.5" customHeight="1">
      <c r="A1275" s="236"/>
      <c r="B1275" t="s" s="596">
        <v>657</v>
      </c>
      <c r="C1275" t="s" s="675">
        <v>2994</v>
      </c>
      <c r="D1275" t="s" s="686">
        <f>D618</f>
        <v>2003</v>
      </c>
      <c r="E1275" s="677">
        <v>5</v>
      </c>
      <c r="F1275" s="236"/>
      <c r="G1275" s="662">
        <f>E1275*F1275</f>
        <v>0</v>
      </c>
      <c r="H1275" s="662">
        <f>IF($S$11="Y",G1275*0.15,0)</f>
        <v>0</v>
      </c>
      <c r="I1275" s="236"/>
      <c r="J1275" s="236"/>
      <c r="K1275" s="236"/>
      <c r="L1275" s="236"/>
      <c r="M1275" s="236"/>
      <c r="N1275" s="236"/>
      <c r="O1275" s="236"/>
      <c r="P1275" s="236"/>
      <c r="Q1275" s="236"/>
      <c r="R1275" s="236"/>
      <c r="S1275" s="236"/>
    </row>
    <row r="1276" ht="13.5" customHeight="1">
      <c r="A1276" s="236"/>
      <c r="B1276" t="s" s="596">
        <v>657</v>
      </c>
      <c r="C1276" t="s" s="675">
        <v>2994</v>
      </c>
      <c r="D1276" t="s" s="690">
        <f>D619</f>
        <v>2004</v>
      </c>
      <c r="E1276" s="677">
        <v>0</v>
      </c>
      <c r="F1276" s="236"/>
      <c r="G1276" s="662">
        <f>E1276*F1276</f>
        <v>0</v>
      </c>
      <c r="H1276" s="662">
        <f>IF($S$11="Y",G1276*0.15,0)</f>
        <v>0</v>
      </c>
      <c r="I1276" s="236"/>
      <c r="J1276" s="236"/>
      <c r="K1276" s="236"/>
      <c r="L1276" s="236"/>
      <c r="M1276" s="236"/>
      <c r="N1276" s="236"/>
      <c r="O1276" s="236"/>
      <c r="P1276" s="236"/>
      <c r="Q1276" s="236"/>
      <c r="R1276" s="236"/>
      <c r="S1276" s="236"/>
    </row>
    <row r="1277" ht="13.5" customHeight="1">
      <c r="A1277" s="236"/>
      <c r="B1277" t="s" s="596">
        <v>657</v>
      </c>
      <c r="C1277" t="s" s="675">
        <v>2994</v>
      </c>
      <c r="D1277" t="s" s="692">
        <f>D620</f>
        <v>2005</v>
      </c>
      <c r="E1277" s="677">
        <v>0</v>
      </c>
      <c r="F1277" s="236"/>
      <c r="G1277" s="662">
        <f>E1277*F1277</f>
        <v>0</v>
      </c>
      <c r="H1277" s="662">
        <f>IF($S$11="Y",G1277*0.15,0)</f>
        <v>0</v>
      </c>
      <c r="I1277" s="236"/>
      <c r="J1277" s="236"/>
      <c r="K1277" s="236"/>
      <c r="L1277" s="236"/>
      <c r="M1277" s="236"/>
      <c r="N1277" s="236"/>
      <c r="O1277" s="236"/>
      <c r="P1277" s="236"/>
      <c r="Q1277" s="236"/>
      <c r="R1277" s="236"/>
      <c r="S1277" s="236"/>
    </row>
    <row r="1278" ht="13.5" customHeight="1">
      <c r="A1278" s="236"/>
      <c r="B1278" t="s" s="596">
        <v>657</v>
      </c>
      <c r="C1278" t="s" s="675">
        <v>2994</v>
      </c>
      <c r="D1278" t="s" s="180">
        <f>D621</f>
        <v>2006</v>
      </c>
      <c r="E1278" s="677">
        <v>0</v>
      </c>
      <c r="F1278" s="236"/>
      <c r="G1278" s="662">
        <f>E1278*F1278</f>
        <v>0</v>
      </c>
      <c r="H1278" s="662">
        <f>IF($S$11="Y",G1278*0.15,0)</f>
        <v>0</v>
      </c>
      <c r="I1278" s="236"/>
      <c r="J1278" s="236"/>
      <c r="K1278" s="236"/>
      <c r="L1278" s="236"/>
      <c r="M1278" s="236"/>
      <c r="N1278" s="236"/>
      <c r="O1278" s="236"/>
      <c r="P1278" s="236"/>
      <c r="Q1278" s="236"/>
      <c r="R1278" s="236"/>
      <c r="S1278" s="236"/>
    </row>
    <row r="1279" ht="13.5" customHeight="1">
      <c r="A1279" s="236"/>
      <c r="B1279" t="s" s="596">
        <v>657</v>
      </c>
      <c r="C1279" t="s" s="675">
        <v>2994</v>
      </c>
      <c r="D1279" t="s" s="695">
        <f>D622</f>
        <v>2007</v>
      </c>
      <c r="E1279" s="677">
        <v>0</v>
      </c>
      <c r="F1279" s="236"/>
      <c r="G1279" s="662">
        <f>E1279*F1279</f>
        <v>0</v>
      </c>
      <c r="H1279" s="662">
        <f>IF($S$11="Y",G1279*0.15,0)</f>
        <v>0</v>
      </c>
      <c r="I1279" s="236"/>
      <c r="J1279" s="236"/>
      <c r="K1279" s="236"/>
      <c r="L1279" s="236"/>
      <c r="M1279" s="236"/>
      <c r="N1279" s="236"/>
      <c r="O1279" s="236"/>
      <c r="P1279" s="236"/>
      <c r="Q1279" s="236"/>
      <c r="R1279" s="236"/>
      <c r="S1279" s="236"/>
    </row>
    <row r="1280" ht="13.5" customHeight="1">
      <c r="A1280" s="236"/>
      <c r="B1280" t="s" s="596">
        <v>659</v>
      </c>
      <c r="C1280" t="s" s="675">
        <v>2995</v>
      </c>
      <c r="D1280" t="s" s="676">
        <f>D623</f>
        <v>1996</v>
      </c>
      <c r="E1280" s="677">
        <v>0</v>
      </c>
      <c r="F1280" s="236"/>
      <c r="G1280" s="662">
        <f>E1280*F1280</f>
        <v>0</v>
      </c>
      <c r="H1280" s="662">
        <f>IF($S$11="Y",G1280*0.15,0)</f>
        <v>0</v>
      </c>
      <c r="I1280" s="236"/>
      <c r="J1280" s="236"/>
      <c r="K1280" s="236"/>
      <c r="L1280" s="236"/>
      <c r="M1280" s="236"/>
      <c r="N1280" s="236"/>
      <c r="O1280" s="236"/>
      <c r="P1280" s="236"/>
      <c r="Q1280" s="236"/>
      <c r="R1280" s="236"/>
      <c r="S1280" s="236"/>
    </row>
    <row r="1281" ht="13.5" customHeight="1">
      <c r="A1281" s="236"/>
      <c r="B1281" t="s" s="596">
        <v>659</v>
      </c>
      <c r="C1281" t="s" s="675">
        <v>2995</v>
      </c>
      <c r="D1281" t="s" s="91">
        <f>D624</f>
        <v>1998</v>
      </c>
      <c r="E1281" s="677">
        <v>0</v>
      </c>
      <c r="F1281" s="236"/>
      <c r="G1281" s="662">
        <f>E1281*F1281</f>
        <v>0</v>
      </c>
      <c r="H1281" s="662">
        <f>IF($S$11="Y",G1281*0.15,0)</f>
        <v>0</v>
      </c>
      <c r="I1281" s="236"/>
      <c r="J1281" s="236"/>
      <c r="K1281" s="236"/>
      <c r="L1281" s="236"/>
      <c r="M1281" s="236"/>
      <c r="N1281" s="236"/>
      <c r="O1281" s="236"/>
      <c r="P1281" s="236"/>
      <c r="Q1281" s="236"/>
      <c r="R1281" s="236"/>
      <c r="S1281" s="236"/>
    </row>
    <row r="1282" ht="13.5" customHeight="1">
      <c r="A1282" s="236"/>
      <c r="B1282" t="s" s="596">
        <v>659</v>
      </c>
      <c r="C1282" t="s" s="675">
        <v>2995</v>
      </c>
      <c r="D1282" t="s" s="205">
        <f>D625</f>
        <v>2000</v>
      </c>
      <c r="E1282" s="677">
        <v>5</v>
      </c>
      <c r="F1282" s="236"/>
      <c r="G1282" s="662">
        <f>E1282*F1282</f>
        <v>0</v>
      </c>
      <c r="H1282" s="662">
        <f>IF($S$11="Y",G1282*0.15,0)</f>
        <v>0</v>
      </c>
      <c r="I1282" s="236"/>
      <c r="J1282" s="236"/>
      <c r="K1282" s="236"/>
      <c r="L1282" s="236"/>
      <c r="M1282" s="236"/>
      <c r="N1282" s="236"/>
      <c r="O1282" s="236"/>
      <c r="P1282" s="236"/>
      <c r="Q1282" s="236"/>
      <c r="R1282" s="236"/>
      <c r="S1282" s="236"/>
    </row>
    <row r="1283" ht="13.5" customHeight="1">
      <c r="A1283" s="236"/>
      <c r="B1283" t="s" s="596">
        <v>659</v>
      </c>
      <c r="C1283" t="s" s="675">
        <v>2995</v>
      </c>
      <c r="D1283" t="s" s="684">
        <f>D626</f>
        <v>2001</v>
      </c>
      <c r="E1283" s="677">
        <v>5</v>
      </c>
      <c r="F1283" s="236"/>
      <c r="G1283" s="662">
        <f>E1283*F1283</f>
        <v>0</v>
      </c>
      <c r="H1283" s="662">
        <f>IF($S$11="Y",G1283*0.15,0)</f>
        <v>0</v>
      </c>
      <c r="I1283" s="236"/>
      <c r="J1283" s="236"/>
      <c r="K1283" s="236"/>
      <c r="L1283" s="236"/>
      <c r="M1283" s="236"/>
      <c r="N1283" s="236"/>
      <c r="O1283" s="236"/>
      <c r="P1283" s="236"/>
      <c r="Q1283" s="236"/>
      <c r="R1283" s="236"/>
      <c r="S1283" s="236"/>
    </row>
    <row r="1284" ht="13.5" customHeight="1">
      <c r="A1284" s="236"/>
      <c r="B1284" t="s" s="596">
        <v>659</v>
      </c>
      <c r="C1284" t="s" s="675">
        <v>2995</v>
      </c>
      <c r="D1284" t="s" s="686">
        <f>D627</f>
        <v>2003</v>
      </c>
      <c r="E1284" s="677">
        <v>5</v>
      </c>
      <c r="F1284" s="236"/>
      <c r="G1284" s="662">
        <f>E1284*F1284</f>
        <v>0</v>
      </c>
      <c r="H1284" s="662">
        <f>IF($S$11="Y",G1284*0.15,0)</f>
        <v>0</v>
      </c>
      <c r="I1284" s="236"/>
      <c r="J1284" s="236"/>
      <c r="K1284" s="236"/>
      <c r="L1284" s="236"/>
      <c r="M1284" s="236"/>
      <c r="N1284" s="236"/>
      <c r="O1284" s="236"/>
      <c r="P1284" s="236"/>
      <c r="Q1284" s="236"/>
      <c r="R1284" s="236"/>
      <c r="S1284" s="236"/>
    </row>
    <row r="1285" ht="13.5" customHeight="1">
      <c r="A1285" s="236"/>
      <c r="B1285" t="s" s="596">
        <v>659</v>
      </c>
      <c r="C1285" t="s" s="675">
        <v>2995</v>
      </c>
      <c r="D1285" t="s" s="690">
        <f>D628</f>
        <v>2004</v>
      </c>
      <c r="E1285" s="677">
        <v>0</v>
      </c>
      <c r="F1285" s="236"/>
      <c r="G1285" s="662">
        <f>E1285*F1285</f>
        <v>0</v>
      </c>
      <c r="H1285" s="662">
        <f>IF($S$11="Y",G1285*0.15,0)</f>
        <v>0</v>
      </c>
      <c r="I1285" s="236"/>
      <c r="J1285" s="236"/>
      <c r="K1285" s="236"/>
      <c r="L1285" s="236"/>
      <c r="M1285" s="236"/>
      <c r="N1285" s="236"/>
      <c r="O1285" s="236"/>
      <c r="P1285" s="236"/>
      <c r="Q1285" s="236"/>
      <c r="R1285" s="236"/>
      <c r="S1285" s="236"/>
    </row>
    <row r="1286" ht="13.5" customHeight="1">
      <c r="A1286" s="236"/>
      <c r="B1286" t="s" s="596">
        <v>659</v>
      </c>
      <c r="C1286" t="s" s="675">
        <v>2995</v>
      </c>
      <c r="D1286" t="s" s="692">
        <f>D629</f>
        <v>2005</v>
      </c>
      <c r="E1286" s="677">
        <v>0</v>
      </c>
      <c r="F1286" s="236"/>
      <c r="G1286" s="662">
        <f>E1286*F1286</f>
        <v>0</v>
      </c>
      <c r="H1286" s="662">
        <f>IF($S$11="Y",G1286*0.15,0)</f>
        <v>0</v>
      </c>
      <c r="I1286" s="236"/>
      <c r="J1286" s="236"/>
      <c r="K1286" s="236"/>
      <c r="L1286" s="236"/>
      <c r="M1286" s="236"/>
      <c r="N1286" s="236"/>
      <c r="O1286" s="236"/>
      <c r="P1286" s="236"/>
      <c r="Q1286" s="236"/>
      <c r="R1286" s="236"/>
      <c r="S1286" s="236"/>
    </row>
    <row r="1287" ht="13.5" customHeight="1">
      <c r="A1287" s="236"/>
      <c r="B1287" t="s" s="596">
        <v>659</v>
      </c>
      <c r="C1287" t="s" s="675">
        <v>2995</v>
      </c>
      <c r="D1287" t="s" s="180">
        <f>D630</f>
        <v>2006</v>
      </c>
      <c r="E1287" s="677">
        <v>0</v>
      </c>
      <c r="F1287" s="236"/>
      <c r="G1287" s="662">
        <f>E1287*F1287</f>
        <v>0</v>
      </c>
      <c r="H1287" s="662">
        <f>IF($S$11="Y",G1287*0.15,0)</f>
        <v>0</v>
      </c>
      <c r="I1287" s="236"/>
      <c r="J1287" s="236"/>
      <c r="K1287" s="236"/>
      <c r="L1287" s="236"/>
      <c r="M1287" s="236"/>
      <c r="N1287" s="236"/>
      <c r="O1287" s="236"/>
      <c r="P1287" s="236"/>
      <c r="Q1287" s="236"/>
      <c r="R1287" s="236"/>
      <c r="S1287" s="236"/>
    </row>
    <row r="1288" ht="13.5" customHeight="1">
      <c r="A1288" s="236"/>
      <c r="B1288" t="s" s="596">
        <v>659</v>
      </c>
      <c r="C1288" t="s" s="675">
        <v>2995</v>
      </c>
      <c r="D1288" t="s" s="695">
        <f>D631</f>
        <v>2007</v>
      </c>
      <c r="E1288" s="677">
        <v>0</v>
      </c>
      <c r="F1288" s="236"/>
      <c r="G1288" s="662">
        <f>E1288*F1288</f>
        <v>0</v>
      </c>
      <c r="H1288" s="662">
        <f>IF($S$11="Y",G1288*0.15,0)</f>
        <v>0</v>
      </c>
      <c r="I1288" s="236"/>
      <c r="J1288" s="236"/>
      <c r="K1288" s="236"/>
      <c r="L1288" s="236"/>
      <c r="M1288" s="236"/>
      <c r="N1288" s="236"/>
      <c r="O1288" s="236"/>
      <c r="P1288" s="236"/>
      <c r="Q1288" s="236"/>
      <c r="R1288" s="236"/>
      <c r="S1288" s="236"/>
    </row>
    <row r="1289" ht="13.5" customHeight="1">
      <c r="A1289" s="236"/>
      <c r="B1289" t="s" s="596">
        <v>661</v>
      </c>
      <c r="C1289" t="s" s="675">
        <v>2996</v>
      </c>
      <c r="D1289" t="s" s="676">
        <f>D632</f>
        <v>1996</v>
      </c>
      <c r="E1289" s="677">
        <v>0</v>
      </c>
      <c r="F1289" s="236"/>
      <c r="G1289" s="662">
        <f>E1289*F1289</f>
        <v>0</v>
      </c>
      <c r="H1289" s="662">
        <f>IF($S$11="Y",G1289*0.15,0)</f>
        <v>0</v>
      </c>
      <c r="I1289" s="236"/>
      <c r="J1289" s="236"/>
      <c r="K1289" s="236"/>
      <c r="L1289" s="236"/>
      <c r="M1289" s="236"/>
      <c r="N1289" s="236"/>
      <c r="O1289" s="236"/>
      <c r="P1289" s="236"/>
      <c r="Q1289" s="236"/>
      <c r="R1289" s="236"/>
      <c r="S1289" s="236"/>
    </row>
    <row r="1290" ht="13.5" customHeight="1">
      <c r="A1290" s="236"/>
      <c r="B1290" t="s" s="596">
        <v>661</v>
      </c>
      <c r="C1290" t="s" s="675">
        <v>2996</v>
      </c>
      <c r="D1290" t="s" s="91">
        <f>D633</f>
        <v>1998</v>
      </c>
      <c r="E1290" s="677">
        <v>0</v>
      </c>
      <c r="F1290" s="236"/>
      <c r="G1290" s="662">
        <f>E1290*F1290</f>
        <v>0</v>
      </c>
      <c r="H1290" s="662">
        <f>IF($S$11="Y",G1290*0.15,0)</f>
        <v>0</v>
      </c>
      <c r="I1290" s="236"/>
      <c r="J1290" s="236"/>
      <c r="K1290" s="236"/>
      <c r="L1290" s="236"/>
      <c r="M1290" s="236"/>
      <c r="N1290" s="236"/>
      <c r="O1290" s="236"/>
      <c r="P1290" s="236"/>
      <c r="Q1290" s="236"/>
      <c r="R1290" s="236"/>
      <c r="S1290" s="236"/>
    </row>
    <row r="1291" ht="13.5" customHeight="1">
      <c r="A1291" s="236"/>
      <c r="B1291" t="s" s="596">
        <v>661</v>
      </c>
      <c r="C1291" t="s" s="675">
        <v>2996</v>
      </c>
      <c r="D1291" t="s" s="205">
        <f>D634</f>
        <v>2000</v>
      </c>
      <c r="E1291" s="677">
        <v>0</v>
      </c>
      <c r="F1291" s="236"/>
      <c r="G1291" s="662">
        <f>E1291*F1291</f>
        <v>0</v>
      </c>
      <c r="H1291" s="662">
        <f>IF($S$11="Y",G1291*0.15,0)</f>
        <v>0</v>
      </c>
      <c r="I1291" s="236"/>
      <c r="J1291" s="236"/>
      <c r="K1291" s="236"/>
      <c r="L1291" s="236"/>
      <c r="M1291" s="236"/>
      <c r="N1291" s="236"/>
      <c r="O1291" s="236"/>
      <c r="P1291" s="236"/>
      <c r="Q1291" s="236"/>
      <c r="R1291" s="236"/>
      <c r="S1291" s="236"/>
    </row>
    <row r="1292" ht="13.5" customHeight="1">
      <c r="A1292" s="236"/>
      <c r="B1292" t="s" s="596">
        <v>661</v>
      </c>
      <c r="C1292" t="s" s="675">
        <v>2996</v>
      </c>
      <c r="D1292" t="s" s="684">
        <f>D635</f>
        <v>2001</v>
      </c>
      <c r="E1292" s="677">
        <v>5</v>
      </c>
      <c r="F1292" s="236"/>
      <c r="G1292" s="662">
        <f>E1292*F1292</f>
        <v>0</v>
      </c>
      <c r="H1292" s="662">
        <f>IF($S$11="Y",G1292*0.15,0)</f>
        <v>0</v>
      </c>
      <c r="I1292" s="236"/>
      <c r="J1292" s="236"/>
      <c r="K1292" s="236"/>
      <c r="L1292" s="236"/>
      <c r="M1292" s="236"/>
      <c r="N1292" s="236"/>
      <c r="O1292" s="236"/>
      <c r="P1292" s="236"/>
      <c r="Q1292" s="236"/>
      <c r="R1292" s="236"/>
      <c r="S1292" s="236"/>
    </row>
    <row r="1293" ht="13.5" customHeight="1">
      <c r="A1293" s="236"/>
      <c r="B1293" t="s" s="596">
        <v>661</v>
      </c>
      <c r="C1293" t="s" s="675">
        <v>2996</v>
      </c>
      <c r="D1293" t="s" s="686">
        <f>D636</f>
        <v>2003</v>
      </c>
      <c r="E1293" s="677">
        <v>4</v>
      </c>
      <c r="F1293" s="236"/>
      <c r="G1293" s="662">
        <f>E1293*F1293</f>
        <v>0</v>
      </c>
      <c r="H1293" s="662">
        <f>IF($S$11="Y",G1293*0.15,0)</f>
        <v>0</v>
      </c>
      <c r="I1293" s="236"/>
      <c r="J1293" s="236"/>
      <c r="K1293" s="236"/>
      <c r="L1293" s="236"/>
      <c r="M1293" s="236"/>
      <c r="N1293" s="236"/>
      <c r="O1293" s="236"/>
      <c r="P1293" s="236"/>
      <c r="Q1293" s="236"/>
      <c r="R1293" s="236"/>
      <c r="S1293" s="236"/>
    </row>
    <row r="1294" ht="13.5" customHeight="1">
      <c r="A1294" s="236"/>
      <c r="B1294" t="s" s="596">
        <v>661</v>
      </c>
      <c r="C1294" t="s" s="675">
        <v>2996</v>
      </c>
      <c r="D1294" t="s" s="690">
        <f>D637</f>
        <v>2004</v>
      </c>
      <c r="E1294" s="677">
        <v>0</v>
      </c>
      <c r="F1294" s="236"/>
      <c r="G1294" s="662">
        <f>E1294*F1294</f>
        <v>0</v>
      </c>
      <c r="H1294" s="662">
        <f>IF($S$11="Y",G1294*0.15,0)</f>
        <v>0</v>
      </c>
      <c r="I1294" s="236"/>
      <c r="J1294" s="236"/>
      <c r="K1294" s="236"/>
      <c r="L1294" s="236"/>
      <c r="M1294" s="236"/>
      <c r="N1294" s="236"/>
      <c r="O1294" s="236"/>
      <c r="P1294" s="236"/>
      <c r="Q1294" s="236"/>
      <c r="R1294" s="236"/>
      <c r="S1294" s="236"/>
    </row>
    <row r="1295" ht="13.5" customHeight="1">
      <c r="A1295" s="236"/>
      <c r="B1295" t="s" s="596">
        <v>661</v>
      </c>
      <c r="C1295" t="s" s="675">
        <v>2996</v>
      </c>
      <c r="D1295" t="s" s="692">
        <f>D638</f>
        <v>2005</v>
      </c>
      <c r="E1295" s="677">
        <v>0</v>
      </c>
      <c r="F1295" s="236"/>
      <c r="G1295" s="662">
        <f>E1295*F1295</f>
        <v>0</v>
      </c>
      <c r="H1295" s="662">
        <f>IF($S$11="Y",G1295*0.15,0)</f>
        <v>0</v>
      </c>
      <c r="I1295" s="236"/>
      <c r="J1295" s="236"/>
      <c r="K1295" s="236"/>
      <c r="L1295" s="236"/>
      <c r="M1295" s="236"/>
      <c r="N1295" s="236"/>
      <c r="O1295" s="236"/>
      <c r="P1295" s="236"/>
      <c r="Q1295" s="236"/>
      <c r="R1295" s="236"/>
      <c r="S1295" s="236"/>
    </row>
    <row r="1296" ht="13.5" customHeight="1">
      <c r="A1296" s="236"/>
      <c r="B1296" t="s" s="596">
        <v>661</v>
      </c>
      <c r="C1296" t="s" s="675">
        <v>2996</v>
      </c>
      <c r="D1296" t="s" s="180">
        <f>D639</f>
        <v>2006</v>
      </c>
      <c r="E1296" s="677">
        <v>0</v>
      </c>
      <c r="F1296" s="236"/>
      <c r="G1296" s="662">
        <f>E1296*F1296</f>
        <v>0</v>
      </c>
      <c r="H1296" s="662">
        <f>IF($S$11="Y",G1296*0.15,0)</f>
        <v>0</v>
      </c>
      <c r="I1296" s="236"/>
      <c r="J1296" s="236"/>
      <c r="K1296" s="236"/>
      <c r="L1296" s="236"/>
      <c r="M1296" s="236"/>
      <c r="N1296" s="236"/>
      <c r="O1296" s="236"/>
      <c r="P1296" s="236"/>
      <c r="Q1296" s="236"/>
      <c r="R1296" s="236"/>
      <c r="S1296" s="236"/>
    </row>
    <row r="1297" ht="13.5" customHeight="1">
      <c r="A1297" s="236"/>
      <c r="B1297" t="s" s="596">
        <v>661</v>
      </c>
      <c r="C1297" t="s" s="675">
        <v>2996</v>
      </c>
      <c r="D1297" t="s" s="695">
        <f>D640</f>
        <v>2007</v>
      </c>
      <c r="E1297" s="677">
        <v>0</v>
      </c>
      <c r="F1297" s="236"/>
      <c r="G1297" s="662">
        <f>E1297*F1297</f>
        <v>0</v>
      </c>
      <c r="H1297" s="662">
        <f>IF($S$11="Y",G1297*0.15,0)</f>
        <v>0</v>
      </c>
      <c r="I1297" s="236"/>
      <c r="J1297" s="236"/>
      <c r="K1297" s="236"/>
      <c r="L1297" s="236"/>
      <c r="M1297" s="236"/>
      <c r="N1297" s="236"/>
      <c r="O1297" s="236"/>
      <c r="P1297" s="236"/>
      <c r="Q1297" s="236"/>
      <c r="R1297" s="236"/>
      <c r="S1297" s="236"/>
    </row>
    <row r="1298" ht="13.5" customHeight="1">
      <c r="A1298" s="236"/>
      <c r="B1298" t="s" s="596">
        <v>707</v>
      </c>
      <c r="C1298" t="s" s="675">
        <v>2997</v>
      </c>
      <c r="D1298" t="s" s="676">
        <f>D641</f>
        <v>1996</v>
      </c>
      <c r="E1298" s="677">
        <v>5</v>
      </c>
      <c r="F1298" s="236"/>
      <c r="G1298" s="662">
        <f>E1298*F1298</f>
        <v>0</v>
      </c>
      <c r="H1298" s="662">
        <f>IF($S$11="Y",G1298*0.15,0)</f>
        <v>0</v>
      </c>
      <c r="I1298" s="236"/>
      <c r="J1298" s="236"/>
      <c r="K1298" s="236"/>
      <c r="L1298" s="236"/>
      <c r="M1298" s="236"/>
      <c r="N1298" s="236"/>
      <c r="O1298" s="236"/>
      <c r="P1298" s="236"/>
      <c r="Q1298" s="236"/>
      <c r="R1298" s="236"/>
      <c r="S1298" s="236"/>
    </row>
    <row r="1299" ht="13.5" customHeight="1">
      <c r="A1299" s="236"/>
      <c r="B1299" t="s" s="596">
        <v>707</v>
      </c>
      <c r="C1299" t="s" s="675">
        <v>2997</v>
      </c>
      <c r="D1299" t="s" s="91">
        <f>D642</f>
        <v>1998</v>
      </c>
      <c r="E1299" s="677">
        <v>0</v>
      </c>
      <c r="F1299" s="236"/>
      <c r="G1299" s="662">
        <f>E1299*F1299</f>
        <v>0</v>
      </c>
      <c r="H1299" s="662">
        <f>IF($S$11="Y",G1299*0.15,0)</f>
        <v>0</v>
      </c>
      <c r="I1299" s="236"/>
      <c r="J1299" s="236"/>
      <c r="K1299" s="236"/>
      <c r="L1299" s="236"/>
      <c r="M1299" s="236"/>
      <c r="N1299" s="236"/>
      <c r="O1299" s="236"/>
      <c r="P1299" s="236"/>
      <c r="Q1299" s="236"/>
      <c r="R1299" s="236"/>
      <c r="S1299" s="236"/>
    </row>
    <row r="1300" ht="13.5" customHeight="1">
      <c r="A1300" s="236"/>
      <c r="B1300" t="s" s="596">
        <v>707</v>
      </c>
      <c r="C1300" t="s" s="675">
        <v>2997</v>
      </c>
      <c r="D1300" t="s" s="205">
        <f>D643</f>
        <v>2000</v>
      </c>
      <c r="E1300" s="677">
        <v>5</v>
      </c>
      <c r="F1300" s="236"/>
      <c r="G1300" s="662">
        <f>E1300*F1300</f>
        <v>0</v>
      </c>
      <c r="H1300" s="662">
        <f>IF($S$11="Y",G1300*0.15,0)</f>
        <v>0</v>
      </c>
      <c r="I1300" s="236"/>
      <c r="J1300" s="236"/>
      <c r="K1300" s="236"/>
      <c r="L1300" s="236"/>
      <c r="M1300" s="236"/>
      <c r="N1300" s="236"/>
      <c r="O1300" s="236"/>
      <c r="P1300" s="236"/>
      <c r="Q1300" s="236"/>
      <c r="R1300" s="236"/>
      <c r="S1300" s="236"/>
    </row>
    <row r="1301" ht="13.5" customHeight="1">
      <c r="A1301" s="236"/>
      <c r="B1301" t="s" s="596">
        <v>707</v>
      </c>
      <c r="C1301" t="s" s="675">
        <v>2997</v>
      </c>
      <c r="D1301" t="s" s="684">
        <f>D644</f>
        <v>2001</v>
      </c>
      <c r="E1301" s="677">
        <v>4</v>
      </c>
      <c r="F1301" s="236"/>
      <c r="G1301" s="662">
        <f>E1301*F1301</f>
        <v>0</v>
      </c>
      <c r="H1301" s="662">
        <f>IF($S$11="Y",G1301*0.15,0)</f>
        <v>0</v>
      </c>
      <c r="I1301" s="236"/>
      <c r="J1301" s="236"/>
      <c r="K1301" s="236"/>
      <c r="L1301" s="236"/>
      <c r="M1301" s="236"/>
      <c r="N1301" s="236"/>
      <c r="O1301" s="236"/>
      <c r="P1301" s="236"/>
      <c r="Q1301" s="236"/>
      <c r="R1301" s="236"/>
      <c r="S1301" s="236"/>
    </row>
    <row r="1302" ht="13.5" customHeight="1">
      <c r="A1302" s="236"/>
      <c r="B1302" t="s" s="596">
        <v>707</v>
      </c>
      <c r="C1302" t="s" s="675">
        <v>2997</v>
      </c>
      <c r="D1302" t="s" s="686">
        <f>D645</f>
        <v>2003</v>
      </c>
      <c r="E1302" s="677">
        <v>4</v>
      </c>
      <c r="F1302" s="236"/>
      <c r="G1302" s="662">
        <f>E1302*F1302</f>
        <v>0</v>
      </c>
      <c r="H1302" s="662">
        <f>IF($S$11="Y",G1302*0.15,0)</f>
        <v>0</v>
      </c>
      <c r="I1302" s="236"/>
      <c r="J1302" s="236"/>
      <c r="K1302" s="236"/>
      <c r="L1302" s="236"/>
      <c r="M1302" s="236"/>
      <c r="N1302" s="236"/>
      <c r="O1302" s="236"/>
      <c r="P1302" s="236"/>
      <c r="Q1302" s="236"/>
      <c r="R1302" s="236"/>
      <c r="S1302" s="236"/>
    </row>
    <row r="1303" ht="13.5" customHeight="1">
      <c r="A1303" s="236"/>
      <c r="B1303" t="s" s="596">
        <v>707</v>
      </c>
      <c r="C1303" t="s" s="675">
        <v>2997</v>
      </c>
      <c r="D1303" t="s" s="690">
        <f>D646</f>
        <v>2004</v>
      </c>
      <c r="E1303" s="677">
        <v>4</v>
      </c>
      <c r="F1303" s="236"/>
      <c r="G1303" s="662">
        <f>E1303*F1303</f>
        <v>0</v>
      </c>
      <c r="H1303" s="662">
        <f>IF($S$11="Y",G1303*0.15,0)</f>
        <v>0</v>
      </c>
      <c r="I1303" s="236"/>
      <c r="J1303" s="236"/>
      <c r="K1303" s="236"/>
      <c r="L1303" s="236"/>
      <c r="M1303" s="236"/>
      <c r="N1303" s="236"/>
      <c r="O1303" s="236"/>
      <c r="P1303" s="236"/>
      <c r="Q1303" s="236"/>
      <c r="R1303" s="236"/>
      <c r="S1303" s="236"/>
    </row>
    <row r="1304" ht="13.5" customHeight="1">
      <c r="A1304" s="236"/>
      <c r="B1304" t="s" s="596">
        <v>707</v>
      </c>
      <c r="C1304" t="s" s="675">
        <v>2997</v>
      </c>
      <c r="D1304" t="s" s="692">
        <f>D647</f>
        <v>2005</v>
      </c>
      <c r="E1304" s="677">
        <v>0</v>
      </c>
      <c r="F1304" s="236"/>
      <c r="G1304" s="662">
        <f>E1304*F1304</f>
        <v>0</v>
      </c>
      <c r="H1304" s="662">
        <f>IF($S$11="Y",G1304*0.15,0)</f>
        <v>0</v>
      </c>
      <c r="I1304" s="236"/>
      <c r="J1304" s="236"/>
      <c r="K1304" s="236"/>
      <c r="L1304" s="236"/>
      <c r="M1304" s="236"/>
      <c r="N1304" s="236"/>
      <c r="O1304" s="236"/>
      <c r="P1304" s="236"/>
      <c r="Q1304" s="236"/>
      <c r="R1304" s="236"/>
      <c r="S1304" s="236"/>
    </row>
    <row r="1305" ht="13.5" customHeight="1">
      <c r="A1305" s="236"/>
      <c r="B1305" t="s" s="596">
        <v>707</v>
      </c>
      <c r="C1305" t="s" s="675">
        <v>2997</v>
      </c>
      <c r="D1305" t="s" s="180">
        <f>D648</f>
        <v>2006</v>
      </c>
      <c r="E1305" s="677">
        <v>0</v>
      </c>
      <c r="F1305" s="236"/>
      <c r="G1305" s="662">
        <f>E1305*F1305</f>
        <v>0</v>
      </c>
      <c r="H1305" s="662">
        <f>IF($S$11="Y",G1305*0.15,0)</f>
        <v>0</v>
      </c>
      <c r="I1305" s="236"/>
      <c r="J1305" s="236"/>
      <c r="K1305" s="236"/>
      <c r="L1305" s="236"/>
      <c r="M1305" s="236"/>
      <c r="N1305" s="236"/>
      <c r="O1305" s="236"/>
      <c r="P1305" s="236"/>
      <c r="Q1305" s="236"/>
      <c r="R1305" s="236"/>
      <c r="S1305" s="236"/>
    </row>
    <row r="1306" ht="13.5" customHeight="1">
      <c r="A1306" s="236"/>
      <c r="B1306" t="s" s="596">
        <v>707</v>
      </c>
      <c r="C1306" t="s" s="675">
        <v>2997</v>
      </c>
      <c r="D1306" t="s" s="695">
        <f>D649</f>
        <v>2007</v>
      </c>
      <c r="E1306" s="677">
        <v>0</v>
      </c>
      <c r="F1306" s="236"/>
      <c r="G1306" s="662">
        <f>E1306*F1306</f>
        <v>0</v>
      </c>
      <c r="H1306" s="662">
        <f>IF($S$11="Y",G1306*0.15,0)</f>
        <v>0</v>
      </c>
      <c r="I1306" s="236"/>
      <c r="J1306" s="236"/>
      <c r="K1306" s="236"/>
      <c r="L1306" s="236"/>
      <c r="M1306" s="236"/>
      <c r="N1306" s="236"/>
      <c r="O1306" s="236"/>
      <c r="P1306" s="236"/>
      <c r="Q1306" s="236"/>
      <c r="R1306" s="236"/>
      <c r="S1306" s="236"/>
    </row>
    <row r="1307" ht="13.5" customHeight="1">
      <c r="A1307" s="236"/>
      <c r="B1307" t="s" s="596">
        <v>452</v>
      </c>
      <c r="C1307" t="s" s="675">
        <v>2998</v>
      </c>
      <c r="D1307" t="s" s="676">
        <f>D650</f>
        <v>1996</v>
      </c>
      <c r="E1307" s="677">
        <v>0</v>
      </c>
      <c r="F1307" s="236"/>
      <c r="G1307" s="662">
        <f>E1307*F1307</f>
        <v>0</v>
      </c>
      <c r="H1307" s="662">
        <f>IF($S$11="Y",G1307*0.15,0)</f>
        <v>0</v>
      </c>
      <c r="I1307" s="236"/>
      <c r="J1307" s="236"/>
      <c r="K1307" s="236"/>
      <c r="L1307" s="236"/>
      <c r="M1307" s="236"/>
      <c r="N1307" s="236"/>
      <c r="O1307" s="236"/>
      <c r="P1307" s="236"/>
      <c r="Q1307" s="236"/>
      <c r="R1307" s="236"/>
      <c r="S1307" s="236"/>
    </row>
    <row r="1308" ht="13.5" customHeight="1">
      <c r="A1308" s="236"/>
      <c r="B1308" t="s" s="596">
        <v>452</v>
      </c>
      <c r="C1308" t="s" s="675">
        <v>2998</v>
      </c>
      <c r="D1308" t="s" s="91">
        <f>D651</f>
        <v>1998</v>
      </c>
      <c r="E1308" s="677">
        <v>0</v>
      </c>
      <c r="F1308" s="236"/>
      <c r="G1308" s="662">
        <f>E1308*F1308</f>
        <v>0</v>
      </c>
      <c r="H1308" s="662">
        <f>IF($S$11="Y",G1308*0.15,0)</f>
        <v>0</v>
      </c>
      <c r="I1308" s="236"/>
      <c r="J1308" s="236"/>
      <c r="K1308" s="236"/>
      <c r="L1308" s="236"/>
      <c r="M1308" s="236"/>
      <c r="N1308" s="236"/>
      <c r="O1308" s="236"/>
      <c r="P1308" s="236"/>
      <c r="Q1308" s="236"/>
      <c r="R1308" s="236"/>
      <c r="S1308" s="236"/>
    </row>
    <row r="1309" ht="13.5" customHeight="1">
      <c r="A1309" s="236"/>
      <c r="B1309" t="s" s="596">
        <v>452</v>
      </c>
      <c r="C1309" t="s" s="675">
        <v>2998</v>
      </c>
      <c r="D1309" t="s" s="205">
        <f>D652</f>
        <v>2000</v>
      </c>
      <c r="E1309" s="677">
        <v>5</v>
      </c>
      <c r="F1309" s="236"/>
      <c r="G1309" s="662">
        <f>E1309*F1309</f>
        <v>0</v>
      </c>
      <c r="H1309" s="662">
        <f>IF($S$11="Y",G1309*0.15,0)</f>
        <v>0</v>
      </c>
      <c r="I1309" s="236"/>
      <c r="J1309" s="236"/>
      <c r="K1309" s="236"/>
      <c r="L1309" s="236"/>
      <c r="M1309" s="236"/>
      <c r="N1309" s="236"/>
      <c r="O1309" s="236"/>
      <c r="P1309" s="236"/>
      <c r="Q1309" s="236"/>
      <c r="R1309" s="236"/>
      <c r="S1309" s="236"/>
    </row>
    <row r="1310" ht="13.5" customHeight="1">
      <c r="A1310" s="236"/>
      <c r="B1310" t="s" s="596">
        <v>452</v>
      </c>
      <c r="C1310" t="s" s="675">
        <v>2998</v>
      </c>
      <c r="D1310" t="s" s="684">
        <f>D653</f>
        <v>2001</v>
      </c>
      <c r="E1310" s="677">
        <v>0</v>
      </c>
      <c r="F1310" s="236"/>
      <c r="G1310" s="662">
        <f>E1310*F1310</f>
        <v>0</v>
      </c>
      <c r="H1310" s="662">
        <f>IF($S$11="Y",G1310*0.15,0)</f>
        <v>0</v>
      </c>
      <c r="I1310" s="236"/>
      <c r="J1310" s="236"/>
      <c r="K1310" s="236"/>
      <c r="L1310" s="236"/>
      <c r="M1310" s="236"/>
      <c r="N1310" s="236"/>
      <c r="O1310" s="236"/>
      <c r="P1310" s="236"/>
      <c r="Q1310" s="236"/>
      <c r="R1310" s="236"/>
      <c r="S1310" s="236"/>
    </row>
    <row r="1311" ht="13.5" customHeight="1">
      <c r="A1311" s="236"/>
      <c r="B1311" t="s" s="596">
        <v>452</v>
      </c>
      <c r="C1311" t="s" s="675">
        <v>2998</v>
      </c>
      <c r="D1311" t="s" s="686">
        <f>D654</f>
        <v>2003</v>
      </c>
      <c r="E1311" s="677">
        <v>4</v>
      </c>
      <c r="F1311" s="236"/>
      <c r="G1311" s="662">
        <f>E1311*F1311</f>
        <v>0</v>
      </c>
      <c r="H1311" s="662">
        <f>IF($S$11="Y",G1311*0.15,0)</f>
        <v>0</v>
      </c>
      <c r="I1311" s="236"/>
      <c r="J1311" s="236"/>
      <c r="K1311" s="236"/>
      <c r="L1311" s="236"/>
      <c r="M1311" s="236"/>
      <c r="N1311" s="236"/>
      <c r="O1311" s="236"/>
      <c r="P1311" s="236"/>
      <c r="Q1311" s="236"/>
      <c r="R1311" s="236"/>
      <c r="S1311" s="236"/>
    </row>
    <row r="1312" ht="13.5" customHeight="1">
      <c r="A1312" s="236"/>
      <c r="B1312" t="s" s="596">
        <v>452</v>
      </c>
      <c r="C1312" t="s" s="675">
        <v>2998</v>
      </c>
      <c r="D1312" t="s" s="690">
        <f>D655</f>
        <v>2004</v>
      </c>
      <c r="E1312" s="677">
        <v>0</v>
      </c>
      <c r="F1312" s="236"/>
      <c r="G1312" s="662">
        <f>E1312*F1312</f>
        <v>0</v>
      </c>
      <c r="H1312" s="662">
        <f>IF($S$11="Y",G1312*0.15,0)</f>
        <v>0</v>
      </c>
      <c r="I1312" s="236"/>
      <c r="J1312" s="236"/>
      <c r="K1312" s="236"/>
      <c r="L1312" s="236"/>
      <c r="M1312" s="236"/>
      <c r="N1312" s="236"/>
      <c r="O1312" s="236"/>
      <c r="P1312" s="236"/>
      <c r="Q1312" s="236"/>
      <c r="R1312" s="236"/>
      <c r="S1312" s="236"/>
    </row>
    <row r="1313" ht="13.5" customHeight="1">
      <c r="A1313" s="236"/>
      <c r="B1313" t="s" s="596">
        <v>452</v>
      </c>
      <c r="C1313" t="s" s="675">
        <v>2998</v>
      </c>
      <c r="D1313" t="s" s="692">
        <f>D656</f>
        <v>2005</v>
      </c>
      <c r="E1313" s="677">
        <v>0</v>
      </c>
      <c r="F1313" s="236"/>
      <c r="G1313" s="662">
        <f>E1313*F1313</f>
        <v>0</v>
      </c>
      <c r="H1313" s="662">
        <f>IF($S$11="Y",G1313*0.15,0)</f>
        <v>0</v>
      </c>
      <c r="I1313" s="236"/>
      <c r="J1313" s="236"/>
      <c r="K1313" s="236"/>
      <c r="L1313" s="236"/>
      <c r="M1313" s="236"/>
      <c r="N1313" s="236"/>
      <c r="O1313" s="236"/>
      <c r="P1313" s="236"/>
      <c r="Q1313" s="236"/>
      <c r="R1313" s="236"/>
      <c r="S1313" s="236"/>
    </row>
    <row r="1314" ht="13.5" customHeight="1">
      <c r="A1314" s="236"/>
      <c r="B1314" t="s" s="596">
        <v>452</v>
      </c>
      <c r="C1314" t="s" s="675">
        <v>2998</v>
      </c>
      <c r="D1314" t="s" s="180">
        <f>D657</f>
        <v>2006</v>
      </c>
      <c r="E1314" s="677">
        <v>0</v>
      </c>
      <c r="F1314" s="236"/>
      <c r="G1314" s="662">
        <f>E1314*F1314</f>
        <v>0</v>
      </c>
      <c r="H1314" s="662">
        <f>IF($S$11="Y",G1314*0.15,0)</f>
        <v>0</v>
      </c>
      <c r="I1314" s="236"/>
      <c r="J1314" s="236"/>
      <c r="K1314" s="236"/>
      <c r="L1314" s="236"/>
      <c r="M1314" s="236"/>
      <c r="N1314" s="236"/>
      <c r="O1314" s="236"/>
      <c r="P1314" s="236"/>
      <c r="Q1314" s="236"/>
      <c r="R1314" s="236"/>
      <c r="S1314" s="236"/>
    </row>
    <row r="1315" ht="13.5" customHeight="1">
      <c r="A1315" s="236"/>
      <c r="B1315" t="s" s="596">
        <v>452</v>
      </c>
      <c r="C1315" t="s" s="675">
        <v>2998</v>
      </c>
      <c r="D1315" t="s" s="695">
        <f>D658</f>
        <v>2007</v>
      </c>
      <c r="E1315" s="677">
        <v>0</v>
      </c>
      <c r="F1315" s="236"/>
      <c r="G1315" s="662">
        <f>E1315*F1315</f>
        <v>0</v>
      </c>
      <c r="H1315" s="662">
        <f>IF($S$11="Y",G1315*0.15,0)</f>
        <v>0</v>
      </c>
      <c r="I1315" s="236"/>
      <c r="J1315" s="236"/>
      <c r="K1315" s="236"/>
      <c r="L1315" s="236"/>
      <c r="M1315" s="236"/>
      <c r="N1315" s="236"/>
      <c r="O1315" s="236"/>
      <c r="P1315" s="236"/>
      <c r="Q1315" s="236"/>
      <c r="R1315" s="236"/>
      <c r="S1315" s="236"/>
    </row>
    <row r="1316" ht="13.5" customHeight="1">
      <c r="A1316" s="236"/>
      <c r="B1316" t="s" s="596">
        <v>440</v>
      </c>
      <c r="C1316" t="s" s="675">
        <v>2999</v>
      </c>
      <c r="D1316" t="s" s="676">
        <f>D659</f>
        <v>1996</v>
      </c>
      <c r="E1316" s="677">
        <v>0</v>
      </c>
      <c r="F1316" s="236"/>
      <c r="G1316" s="662">
        <f>E1316*F1316</f>
        <v>0</v>
      </c>
      <c r="H1316" s="662">
        <f>IF($S$11="Y",G1316*0.15,0)</f>
        <v>0</v>
      </c>
      <c r="I1316" s="236"/>
      <c r="J1316" s="236"/>
      <c r="K1316" s="236"/>
      <c r="L1316" s="236"/>
      <c r="M1316" s="236"/>
      <c r="N1316" s="236"/>
      <c r="O1316" s="236"/>
      <c r="P1316" s="236"/>
      <c r="Q1316" s="236"/>
      <c r="R1316" s="236"/>
      <c r="S1316" s="236"/>
    </row>
    <row r="1317" ht="13.5" customHeight="1">
      <c r="A1317" s="236"/>
      <c r="B1317" t="s" s="596">
        <v>440</v>
      </c>
      <c r="C1317" t="s" s="675">
        <v>2999</v>
      </c>
      <c r="D1317" t="s" s="91">
        <f>D660</f>
        <v>1998</v>
      </c>
      <c r="E1317" s="677">
        <v>0</v>
      </c>
      <c r="F1317" s="236"/>
      <c r="G1317" s="662">
        <f>E1317*F1317</f>
        <v>0</v>
      </c>
      <c r="H1317" s="662">
        <f>IF($S$11="Y",G1317*0.15,0)</f>
        <v>0</v>
      </c>
      <c r="I1317" s="236"/>
      <c r="J1317" s="236"/>
      <c r="K1317" s="236"/>
      <c r="L1317" s="236"/>
      <c r="M1317" s="236"/>
      <c r="N1317" s="236"/>
      <c r="O1317" s="236"/>
      <c r="P1317" s="236"/>
      <c r="Q1317" s="236"/>
      <c r="R1317" s="236"/>
      <c r="S1317" s="236"/>
    </row>
    <row r="1318" ht="13.5" customHeight="1">
      <c r="A1318" s="236"/>
      <c r="B1318" t="s" s="596">
        <v>440</v>
      </c>
      <c r="C1318" t="s" s="675">
        <v>2999</v>
      </c>
      <c r="D1318" t="s" s="205">
        <f>D661</f>
        <v>2000</v>
      </c>
      <c r="E1318" s="677">
        <v>0</v>
      </c>
      <c r="F1318" s="236"/>
      <c r="G1318" s="662">
        <f>E1318*F1318</f>
        <v>0</v>
      </c>
      <c r="H1318" s="662">
        <f>IF($S$11="Y",G1318*0.15,0)</f>
        <v>0</v>
      </c>
      <c r="I1318" s="236"/>
      <c r="J1318" s="236"/>
      <c r="K1318" s="236"/>
      <c r="L1318" s="236"/>
      <c r="M1318" s="236"/>
      <c r="N1318" s="236"/>
      <c r="O1318" s="236"/>
      <c r="P1318" s="236"/>
      <c r="Q1318" s="236"/>
      <c r="R1318" s="236"/>
      <c r="S1318" s="236"/>
    </row>
    <row r="1319" ht="13.5" customHeight="1">
      <c r="A1319" s="236"/>
      <c r="B1319" t="s" s="596">
        <v>440</v>
      </c>
      <c r="C1319" t="s" s="675">
        <v>2999</v>
      </c>
      <c r="D1319" t="s" s="684">
        <f>D662</f>
        <v>2001</v>
      </c>
      <c r="E1319" s="677">
        <v>0</v>
      </c>
      <c r="F1319" s="236"/>
      <c r="G1319" s="662">
        <f>E1319*F1319</f>
        <v>0</v>
      </c>
      <c r="H1319" s="662">
        <f>IF($S$11="Y",G1319*0.15,0)</f>
        <v>0</v>
      </c>
      <c r="I1319" s="236"/>
      <c r="J1319" s="236"/>
      <c r="K1319" s="236"/>
      <c r="L1319" s="236"/>
      <c r="M1319" s="236"/>
      <c r="N1319" s="236"/>
      <c r="O1319" s="236"/>
      <c r="P1319" s="236"/>
      <c r="Q1319" s="236"/>
      <c r="R1319" s="236"/>
      <c r="S1319" s="236"/>
    </row>
    <row r="1320" ht="13.5" customHeight="1">
      <c r="A1320" s="236"/>
      <c r="B1320" t="s" s="596">
        <v>440</v>
      </c>
      <c r="C1320" t="s" s="675">
        <v>2999</v>
      </c>
      <c r="D1320" t="s" s="686">
        <f>D663</f>
        <v>2003</v>
      </c>
      <c r="E1320" s="677">
        <v>0</v>
      </c>
      <c r="F1320" s="236"/>
      <c r="G1320" s="662">
        <f>E1320*F1320</f>
        <v>0</v>
      </c>
      <c r="H1320" s="662">
        <f>IF($S$11="Y",G1320*0.15,0)</f>
        <v>0</v>
      </c>
      <c r="I1320" s="236"/>
      <c r="J1320" s="236"/>
      <c r="K1320" s="236"/>
      <c r="L1320" s="236"/>
      <c r="M1320" s="236"/>
      <c r="N1320" s="236"/>
      <c r="O1320" s="236"/>
      <c r="P1320" s="236"/>
      <c r="Q1320" s="236"/>
      <c r="R1320" s="236"/>
      <c r="S1320" s="236"/>
    </row>
    <row r="1321" ht="13.5" customHeight="1">
      <c r="A1321" s="236"/>
      <c r="B1321" t="s" s="596">
        <v>440</v>
      </c>
      <c r="C1321" t="s" s="675">
        <v>2999</v>
      </c>
      <c r="D1321" t="s" s="690">
        <f>D664</f>
        <v>2004</v>
      </c>
      <c r="E1321" s="677">
        <v>0</v>
      </c>
      <c r="F1321" s="236"/>
      <c r="G1321" s="662">
        <f>E1321*F1321</f>
        <v>0</v>
      </c>
      <c r="H1321" s="662">
        <f>IF($S$11="Y",G1321*0.15,0)</f>
        <v>0</v>
      </c>
      <c r="I1321" s="236"/>
      <c r="J1321" s="236"/>
      <c r="K1321" s="236"/>
      <c r="L1321" s="236"/>
      <c r="M1321" s="236"/>
      <c r="N1321" s="236"/>
      <c r="O1321" s="236"/>
      <c r="P1321" s="236"/>
      <c r="Q1321" s="236"/>
      <c r="R1321" s="236"/>
      <c r="S1321" s="236"/>
    </row>
    <row r="1322" ht="13.5" customHeight="1">
      <c r="A1322" s="236"/>
      <c r="B1322" t="s" s="596">
        <v>440</v>
      </c>
      <c r="C1322" t="s" s="675">
        <v>2999</v>
      </c>
      <c r="D1322" t="s" s="692">
        <f>D665</f>
        <v>2005</v>
      </c>
      <c r="E1322" s="677">
        <v>0</v>
      </c>
      <c r="F1322" s="236"/>
      <c r="G1322" s="662">
        <f>E1322*F1322</f>
        <v>0</v>
      </c>
      <c r="H1322" s="662">
        <f>IF($S$11="Y",G1322*0.15,0)</f>
        <v>0</v>
      </c>
      <c r="I1322" s="236"/>
      <c r="J1322" s="236"/>
      <c r="K1322" s="236"/>
      <c r="L1322" s="236"/>
      <c r="M1322" s="236"/>
      <c r="N1322" s="236"/>
      <c r="O1322" s="236"/>
      <c r="P1322" s="236"/>
      <c r="Q1322" s="236"/>
      <c r="R1322" s="236"/>
      <c r="S1322" s="236"/>
    </row>
    <row r="1323" ht="13.5" customHeight="1">
      <c r="A1323" s="236"/>
      <c r="B1323" t="s" s="596">
        <v>440</v>
      </c>
      <c r="C1323" t="s" s="675">
        <v>2999</v>
      </c>
      <c r="D1323" t="s" s="180">
        <f>D666</f>
        <v>2006</v>
      </c>
      <c r="E1323" s="677">
        <v>0</v>
      </c>
      <c r="F1323" s="236"/>
      <c r="G1323" s="662">
        <f>E1323*F1323</f>
        <v>0</v>
      </c>
      <c r="H1323" s="662">
        <f>IF($S$11="Y",G1323*0.15,0)</f>
        <v>0</v>
      </c>
      <c r="I1323" s="236"/>
      <c r="J1323" s="236"/>
      <c r="K1323" s="236"/>
      <c r="L1323" s="236"/>
      <c r="M1323" s="236"/>
      <c r="N1323" s="236"/>
      <c r="O1323" s="236"/>
      <c r="P1323" s="236"/>
      <c r="Q1323" s="236"/>
      <c r="R1323" s="236"/>
      <c r="S1323" s="236"/>
    </row>
    <row r="1324" ht="13.5" customHeight="1">
      <c r="A1324" s="236"/>
      <c r="B1324" t="s" s="596">
        <v>440</v>
      </c>
      <c r="C1324" t="s" s="675">
        <v>2999</v>
      </c>
      <c r="D1324" t="s" s="695">
        <f>D667</f>
        <v>2007</v>
      </c>
      <c r="E1324" s="677">
        <v>0</v>
      </c>
      <c r="F1324" s="236"/>
      <c r="G1324" s="662">
        <f>E1324*F1324</f>
        <v>0</v>
      </c>
      <c r="H1324" s="662">
        <f>IF($S$11="Y",G1324*0.15,0)</f>
        <v>0</v>
      </c>
      <c r="I1324" s="236"/>
      <c r="J1324" s="236"/>
      <c r="K1324" s="236"/>
      <c r="L1324" s="236"/>
      <c r="M1324" s="236"/>
      <c r="N1324" s="236"/>
      <c r="O1324" s="236"/>
      <c r="P1324" s="236"/>
      <c r="Q1324" s="236"/>
      <c r="R1324" s="236"/>
      <c r="S1324" s="236"/>
    </row>
    <row r="1325" ht="13.5" customHeight="1">
      <c r="A1325" s="236"/>
      <c r="B1325" t="s" s="596">
        <v>420</v>
      </c>
      <c r="C1325" t="s" s="675">
        <v>3000</v>
      </c>
      <c r="D1325" t="s" s="676">
        <f>D668</f>
        <v>1996</v>
      </c>
      <c r="E1325" s="677">
        <v>0</v>
      </c>
      <c r="F1325" s="236"/>
      <c r="G1325" s="662">
        <f>E1325*F1325</f>
        <v>0</v>
      </c>
      <c r="H1325" s="662">
        <f>IF($S$11="Y",G1325*0.15,0)</f>
        <v>0</v>
      </c>
      <c r="I1325" s="236"/>
      <c r="J1325" s="236"/>
      <c r="K1325" s="236"/>
      <c r="L1325" s="236"/>
      <c r="M1325" s="236"/>
      <c r="N1325" s="236"/>
      <c r="O1325" s="236"/>
      <c r="P1325" s="236"/>
      <c r="Q1325" s="236"/>
      <c r="R1325" s="236"/>
      <c r="S1325" s="236"/>
    </row>
    <row r="1326" ht="13.5" customHeight="1">
      <c r="A1326" s="236"/>
      <c r="B1326" t="s" s="596">
        <v>420</v>
      </c>
      <c r="C1326" t="s" s="675">
        <v>3000</v>
      </c>
      <c r="D1326" t="s" s="91">
        <f>D669</f>
        <v>1998</v>
      </c>
      <c r="E1326" s="677">
        <v>0</v>
      </c>
      <c r="F1326" s="236"/>
      <c r="G1326" s="662">
        <f>E1326*F1326</f>
        <v>0</v>
      </c>
      <c r="H1326" s="662">
        <f>IF($S$11="Y",G1326*0.15,0)</f>
        <v>0</v>
      </c>
      <c r="I1326" s="236"/>
      <c r="J1326" s="236"/>
      <c r="K1326" s="236"/>
      <c r="L1326" s="236"/>
      <c r="M1326" s="236"/>
      <c r="N1326" s="236"/>
      <c r="O1326" s="236"/>
      <c r="P1326" s="236"/>
      <c r="Q1326" s="236"/>
      <c r="R1326" s="236"/>
      <c r="S1326" s="236"/>
    </row>
    <row r="1327" ht="13.5" customHeight="1">
      <c r="A1327" s="236"/>
      <c r="B1327" t="s" s="596">
        <v>420</v>
      </c>
      <c r="C1327" t="s" s="675">
        <v>3000</v>
      </c>
      <c r="D1327" t="s" s="205">
        <f>D670</f>
        <v>2000</v>
      </c>
      <c r="E1327" s="677">
        <v>0</v>
      </c>
      <c r="F1327" s="236"/>
      <c r="G1327" s="662">
        <f>E1327*F1327</f>
        <v>0</v>
      </c>
      <c r="H1327" s="662">
        <f>IF($S$11="Y",G1327*0.15,0)</f>
        <v>0</v>
      </c>
      <c r="I1327" s="236"/>
      <c r="J1327" s="236"/>
      <c r="K1327" s="236"/>
      <c r="L1327" s="236"/>
      <c r="M1327" s="236"/>
      <c r="N1327" s="236"/>
      <c r="O1327" s="236"/>
      <c r="P1327" s="236"/>
      <c r="Q1327" s="236"/>
      <c r="R1327" s="236"/>
      <c r="S1327" s="236"/>
    </row>
    <row r="1328" ht="13.5" customHeight="1">
      <c r="A1328" s="236"/>
      <c r="B1328" t="s" s="596">
        <v>420</v>
      </c>
      <c r="C1328" t="s" s="675">
        <v>3000</v>
      </c>
      <c r="D1328" t="s" s="684">
        <f>D671</f>
        <v>2001</v>
      </c>
      <c r="E1328" s="677">
        <v>0</v>
      </c>
      <c r="F1328" s="236"/>
      <c r="G1328" s="662">
        <f>E1328*F1328</f>
        <v>0</v>
      </c>
      <c r="H1328" s="662">
        <f>IF($S$11="Y",G1328*0.15,0)</f>
        <v>0</v>
      </c>
      <c r="I1328" s="236"/>
      <c r="J1328" s="236"/>
      <c r="K1328" s="236"/>
      <c r="L1328" s="236"/>
      <c r="M1328" s="236"/>
      <c r="N1328" s="236"/>
      <c r="O1328" s="236"/>
      <c r="P1328" s="236"/>
      <c r="Q1328" s="236"/>
      <c r="R1328" s="236"/>
      <c r="S1328" s="236"/>
    </row>
    <row r="1329" ht="13.5" customHeight="1">
      <c r="A1329" s="236"/>
      <c r="B1329" t="s" s="596">
        <v>420</v>
      </c>
      <c r="C1329" t="s" s="675">
        <v>3000</v>
      </c>
      <c r="D1329" t="s" s="686">
        <f>D672</f>
        <v>2003</v>
      </c>
      <c r="E1329" s="677">
        <v>0</v>
      </c>
      <c r="F1329" s="236"/>
      <c r="G1329" s="662">
        <f>E1329*F1329</f>
        <v>0</v>
      </c>
      <c r="H1329" s="662">
        <f>IF($S$11="Y",G1329*0.15,0)</f>
        <v>0</v>
      </c>
      <c r="I1329" s="236"/>
      <c r="J1329" s="236"/>
      <c r="K1329" s="236"/>
      <c r="L1329" s="236"/>
      <c r="M1329" s="236"/>
      <c r="N1329" s="236"/>
      <c r="O1329" s="236"/>
      <c r="P1329" s="236"/>
      <c r="Q1329" s="236"/>
      <c r="R1329" s="236"/>
      <c r="S1329" s="236"/>
    </row>
    <row r="1330" ht="13.5" customHeight="1">
      <c r="A1330" s="236"/>
      <c r="B1330" t="s" s="596">
        <v>420</v>
      </c>
      <c r="C1330" t="s" s="675">
        <v>3000</v>
      </c>
      <c r="D1330" t="s" s="690">
        <f>D673</f>
        <v>2004</v>
      </c>
      <c r="E1330" s="677">
        <v>0</v>
      </c>
      <c r="F1330" s="236"/>
      <c r="G1330" s="662">
        <f>E1330*F1330</f>
        <v>0</v>
      </c>
      <c r="H1330" s="662">
        <f>IF($S$11="Y",G1330*0.15,0)</f>
        <v>0</v>
      </c>
      <c r="I1330" s="236"/>
      <c r="J1330" s="236"/>
      <c r="K1330" s="236"/>
      <c r="L1330" s="236"/>
      <c r="M1330" s="236"/>
      <c r="N1330" s="236"/>
      <c r="O1330" s="236"/>
      <c r="P1330" s="236"/>
      <c r="Q1330" s="236"/>
      <c r="R1330" s="236"/>
      <c r="S1330" s="236"/>
    </row>
    <row r="1331" ht="13.5" customHeight="1">
      <c r="A1331" s="236"/>
      <c r="B1331" t="s" s="596">
        <v>420</v>
      </c>
      <c r="C1331" t="s" s="675">
        <v>3000</v>
      </c>
      <c r="D1331" t="s" s="692">
        <f>D674</f>
        <v>2005</v>
      </c>
      <c r="E1331" s="677">
        <v>0</v>
      </c>
      <c r="F1331" s="236"/>
      <c r="G1331" s="662">
        <f>E1331*F1331</f>
        <v>0</v>
      </c>
      <c r="H1331" s="662">
        <f>IF($S$11="Y",G1331*0.15,0)</f>
        <v>0</v>
      </c>
      <c r="I1331" s="236"/>
      <c r="J1331" s="236"/>
      <c r="K1331" s="236"/>
      <c r="L1331" s="236"/>
      <c r="M1331" s="236"/>
      <c r="N1331" s="236"/>
      <c r="O1331" s="236"/>
      <c r="P1331" s="236"/>
      <c r="Q1331" s="236"/>
      <c r="R1331" s="236"/>
      <c r="S1331" s="236"/>
    </row>
    <row r="1332" ht="13.5" customHeight="1">
      <c r="A1332" s="236"/>
      <c r="B1332" t="s" s="596">
        <v>420</v>
      </c>
      <c r="C1332" t="s" s="675">
        <v>3000</v>
      </c>
      <c r="D1332" t="s" s="180">
        <f>D675</f>
        <v>2006</v>
      </c>
      <c r="E1332" s="677">
        <v>0</v>
      </c>
      <c r="F1332" s="236"/>
      <c r="G1332" s="662">
        <f>E1332*F1332</f>
        <v>0</v>
      </c>
      <c r="H1332" s="662">
        <f>IF($S$11="Y",G1332*0.15,0)</f>
        <v>0</v>
      </c>
      <c r="I1332" s="236"/>
      <c r="J1332" s="236"/>
      <c r="K1332" s="236"/>
      <c r="L1332" s="236"/>
      <c r="M1332" s="236"/>
      <c r="N1332" s="236"/>
      <c r="O1332" s="236"/>
      <c r="P1332" s="236"/>
      <c r="Q1332" s="236"/>
      <c r="R1332" s="236"/>
      <c r="S1332" s="236"/>
    </row>
    <row r="1333" ht="13.5" customHeight="1">
      <c r="A1333" s="236"/>
      <c r="B1333" t="s" s="596">
        <v>420</v>
      </c>
      <c r="C1333" t="s" s="675">
        <v>3000</v>
      </c>
      <c r="D1333" t="s" s="695">
        <f>D676</f>
        <v>2007</v>
      </c>
      <c r="E1333" s="677">
        <v>0</v>
      </c>
      <c r="F1333" s="236"/>
      <c r="G1333" s="662">
        <f>E1333*F1333</f>
        <v>0</v>
      </c>
      <c r="H1333" s="662">
        <f>IF($S$11="Y",G1333*0.15,0)</f>
        <v>0</v>
      </c>
      <c r="I1333" s="236"/>
      <c r="J1333" s="236"/>
      <c r="K1333" s="236"/>
      <c r="L1333" s="236"/>
      <c r="M1333" s="236"/>
      <c r="N1333" s="236"/>
      <c r="O1333" s="236"/>
      <c r="P1333" s="236"/>
      <c r="Q1333" s="236"/>
      <c r="R1333" s="236"/>
      <c r="S1333" s="236"/>
    </row>
    <row r="1334" ht="13.5" customHeight="1">
      <c r="A1334" s="236"/>
      <c r="B1334" t="s" s="596">
        <v>368</v>
      </c>
      <c r="C1334" t="s" s="675">
        <v>3001</v>
      </c>
      <c r="D1334" t="s" s="676">
        <f>D668</f>
        <v>1996</v>
      </c>
      <c r="E1334" s="677">
        <v>0</v>
      </c>
      <c r="F1334" s="236"/>
      <c r="G1334" s="662">
        <f>E1334*F1334</f>
        <v>0</v>
      </c>
      <c r="H1334" s="662">
        <f>IF($S$11="Y",G1334*0.15,0)</f>
        <v>0</v>
      </c>
      <c r="I1334" s="236"/>
      <c r="J1334" s="236"/>
      <c r="K1334" s="236"/>
      <c r="L1334" s="236"/>
      <c r="M1334" s="236"/>
      <c r="N1334" s="236"/>
      <c r="O1334" s="236"/>
      <c r="P1334" s="236"/>
      <c r="Q1334" s="236"/>
      <c r="R1334" s="236"/>
      <c r="S1334" s="236"/>
    </row>
    <row r="1335" ht="13.5" customHeight="1">
      <c r="A1335" s="236"/>
      <c r="B1335" t="s" s="596">
        <v>368</v>
      </c>
      <c r="C1335" t="s" s="675">
        <v>3001</v>
      </c>
      <c r="D1335" t="s" s="91">
        <f>D669</f>
        <v>1998</v>
      </c>
      <c r="E1335" s="677">
        <v>0</v>
      </c>
      <c r="F1335" s="236"/>
      <c r="G1335" s="662">
        <f>E1335*F1335</f>
        <v>0</v>
      </c>
      <c r="H1335" s="662">
        <f>IF($S$11="Y",G1335*0.15,0)</f>
        <v>0</v>
      </c>
      <c r="I1335" s="236"/>
      <c r="J1335" s="236"/>
      <c r="K1335" s="236"/>
      <c r="L1335" s="236"/>
      <c r="M1335" s="236"/>
      <c r="N1335" s="236"/>
      <c r="O1335" s="236"/>
      <c r="P1335" s="236"/>
      <c r="Q1335" s="236"/>
      <c r="R1335" s="236"/>
      <c r="S1335" s="236"/>
    </row>
    <row r="1336" ht="13.5" customHeight="1">
      <c r="A1336" s="236"/>
      <c r="B1336" t="s" s="596">
        <v>368</v>
      </c>
      <c r="C1336" t="s" s="675">
        <v>3001</v>
      </c>
      <c r="D1336" t="s" s="205">
        <f>D670</f>
        <v>2000</v>
      </c>
      <c r="E1336" s="677">
        <v>5</v>
      </c>
      <c r="F1336" s="236"/>
      <c r="G1336" s="662">
        <f>E1336*F1336</f>
        <v>0</v>
      </c>
      <c r="H1336" s="662">
        <f>IF($S$11="Y",G1336*0.15,0)</f>
        <v>0</v>
      </c>
      <c r="I1336" s="236"/>
      <c r="J1336" s="236"/>
      <c r="K1336" s="236"/>
      <c r="L1336" s="236"/>
      <c r="M1336" s="236"/>
      <c r="N1336" s="236"/>
      <c r="O1336" s="236"/>
      <c r="P1336" s="236"/>
      <c r="Q1336" s="236"/>
      <c r="R1336" s="236"/>
      <c r="S1336" s="236"/>
    </row>
    <row r="1337" ht="13.5" customHeight="1">
      <c r="A1337" s="236"/>
      <c r="B1337" t="s" s="596">
        <v>368</v>
      </c>
      <c r="C1337" t="s" s="675">
        <v>3001</v>
      </c>
      <c r="D1337" t="s" s="684">
        <f>D671</f>
        <v>2001</v>
      </c>
      <c r="E1337" s="677">
        <v>4</v>
      </c>
      <c r="F1337" s="236"/>
      <c r="G1337" s="662">
        <f>E1337*F1337</f>
        <v>0</v>
      </c>
      <c r="H1337" s="662">
        <f>IF($S$11="Y",G1337*0.15,0)</f>
        <v>0</v>
      </c>
      <c r="I1337" s="236"/>
      <c r="J1337" s="236"/>
      <c r="K1337" s="236"/>
      <c r="L1337" s="236"/>
      <c r="M1337" s="236"/>
      <c r="N1337" s="236"/>
      <c r="O1337" s="236"/>
      <c r="P1337" s="236"/>
      <c r="Q1337" s="236"/>
      <c r="R1337" s="236"/>
      <c r="S1337" s="236"/>
    </row>
    <row r="1338" ht="13.5" customHeight="1">
      <c r="A1338" s="236"/>
      <c r="B1338" t="s" s="596">
        <v>368</v>
      </c>
      <c r="C1338" t="s" s="675">
        <v>3001</v>
      </c>
      <c r="D1338" t="s" s="686">
        <f>D672</f>
        <v>2003</v>
      </c>
      <c r="E1338" s="677">
        <v>3</v>
      </c>
      <c r="F1338" s="236"/>
      <c r="G1338" s="662">
        <f>E1338*F1338</f>
        <v>0</v>
      </c>
      <c r="H1338" s="662">
        <f>IF($S$11="Y",G1338*0.15,0)</f>
        <v>0</v>
      </c>
      <c r="I1338" s="236"/>
      <c r="J1338" s="236"/>
      <c r="K1338" s="236"/>
      <c r="L1338" s="236"/>
      <c r="M1338" s="236"/>
      <c r="N1338" s="236"/>
      <c r="O1338" s="236"/>
      <c r="P1338" s="236"/>
      <c r="Q1338" s="236"/>
      <c r="R1338" s="236"/>
      <c r="S1338" s="236"/>
    </row>
    <row r="1339" ht="13.5" customHeight="1">
      <c r="A1339" s="236"/>
      <c r="B1339" t="s" s="596">
        <v>368</v>
      </c>
      <c r="C1339" t="s" s="675">
        <v>3001</v>
      </c>
      <c r="D1339" t="s" s="690">
        <f>D673</f>
        <v>2004</v>
      </c>
      <c r="E1339" s="677">
        <v>5</v>
      </c>
      <c r="F1339" s="236"/>
      <c r="G1339" s="662">
        <f>E1339*F1339</f>
        <v>0</v>
      </c>
      <c r="H1339" s="662">
        <f>IF($S$11="Y",G1339*0.15,0)</f>
        <v>0</v>
      </c>
      <c r="I1339" s="236"/>
      <c r="J1339" s="236"/>
      <c r="K1339" s="236"/>
      <c r="L1339" s="236"/>
      <c r="M1339" s="236"/>
      <c r="N1339" s="236"/>
      <c r="O1339" s="236"/>
      <c r="P1339" s="236"/>
      <c r="Q1339" s="236"/>
      <c r="R1339" s="236"/>
      <c r="S1339" s="236"/>
    </row>
    <row r="1340" ht="13.5" customHeight="1">
      <c r="A1340" s="236"/>
      <c r="B1340" t="s" s="596">
        <v>368</v>
      </c>
      <c r="C1340" t="s" s="675">
        <v>3001</v>
      </c>
      <c r="D1340" t="s" s="692">
        <f>D674</f>
        <v>2005</v>
      </c>
      <c r="E1340" s="677">
        <v>0</v>
      </c>
      <c r="F1340" s="236"/>
      <c r="G1340" s="662">
        <f>E1340*F1340</f>
        <v>0</v>
      </c>
      <c r="H1340" s="662">
        <f>IF($S$11="Y",G1340*0.15,0)</f>
        <v>0</v>
      </c>
      <c r="I1340" s="236"/>
      <c r="J1340" s="236"/>
      <c r="K1340" s="236"/>
      <c r="L1340" s="236"/>
      <c r="M1340" s="236"/>
      <c r="N1340" s="236"/>
      <c r="O1340" s="236"/>
      <c r="P1340" s="236"/>
      <c r="Q1340" s="236"/>
      <c r="R1340" s="236"/>
      <c r="S1340" s="236"/>
    </row>
    <row r="1341" ht="13.5" customHeight="1">
      <c r="A1341" s="236"/>
      <c r="B1341" t="s" s="596">
        <v>368</v>
      </c>
      <c r="C1341" t="s" s="675">
        <v>3001</v>
      </c>
      <c r="D1341" t="s" s="180">
        <f>D675</f>
        <v>2006</v>
      </c>
      <c r="E1341" s="677">
        <v>0</v>
      </c>
      <c r="F1341" s="236"/>
      <c r="G1341" s="662">
        <f>E1341*F1341</f>
        <v>0</v>
      </c>
      <c r="H1341" s="662">
        <f>IF($S$11="Y",G1341*0.15,0)</f>
        <v>0</v>
      </c>
      <c r="I1341" s="236"/>
      <c r="J1341" s="236"/>
      <c r="K1341" s="236"/>
      <c r="L1341" s="236"/>
      <c r="M1341" s="236"/>
      <c r="N1341" s="236"/>
      <c r="O1341" s="236"/>
      <c r="P1341" s="236"/>
      <c r="Q1341" s="236"/>
      <c r="R1341" s="236"/>
      <c r="S1341" s="236"/>
    </row>
    <row r="1342" ht="13.5" customHeight="1">
      <c r="A1342" s="236"/>
      <c r="B1342" t="s" s="596">
        <v>368</v>
      </c>
      <c r="C1342" t="s" s="675">
        <v>3001</v>
      </c>
      <c r="D1342" t="s" s="695">
        <f>D676</f>
        <v>2007</v>
      </c>
      <c r="E1342" s="677">
        <v>0</v>
      </c>
      <c r="F1342" s="236"/>
      <c r="G1342" s="662">
        <f>E1342*F1342</f>
        <v>0</v>
      </c>
      <c r="H1342" s="662">
        <f>IF($S$11="Y",G1342*0.15,0)</f>
        <v>0</v>
      </c>
      <c r="I1342" s="236"/>
      <c r="J1342" s="236"/>
      <c r="K1342" s="236"/>
      <c r="L1342" s="236"/>
      <c r="M1342" s="236"/>
      <c r="N1342" s="236"/>
      <c r="O1342" s="236"/>
      <c r="P1342" s="236"/>
      <c r="Q1342" s="236"/>
      <c r="R1342" s="236"/>
      <c r="S1342" s="236"/>
    </row>
    <row r="1343" ht="13.5" customHeight="1">
      <c r="A1343" s="236"/>
      <c r="B1343" t="s" s="596">
        <v>370</v>
      </c>
      <c r="C1343" t="s" s="675">
        <v>3002</v>
      </c>
      <c r="D1343" t="s" s="676">
        <f>D668</f>
        <v>1996</v>
      </c>
      <c r="E1343" s="677">
        <v>0</v>
      </c>
      <c r="F1343" s="236"/>
      <c r="G1343" s="662">
        <f>E1343*F1343</f>
        <v>0</v>
      </c>
      <c r="H1343" s="662">
        <f>IF($S$11="Y",G1343*0.15,0)</f>
        <v>0</v>
      </c>
      <c r="I1343" s="236"/>
      <c r="J1343" s="236"/>
      <c r="K1343" s="236"/>
      <c r="L1343" s="236"/>
      <c r="M1343" s="236"/>
      <c r="N1343" s="236"/>
      <c r="O1343" s="236"/>
      <c r="P1343" s="236"/>
      <c r="Q1343" s="236"/>
      <c r="R1343" s="236"/>
      <c r="S1343" s="236"/>
    </row>
    <row r="1344" ht="13.5" customHeight="1">
      <c r="A1344" s="236"/>
      <c r="B1344" t="s" s="596">
        <v>370</v>
      </c>
      <c r="C1344" t="s" s="675">
        <v>3002</v>
      </c>
      <c r="D1344" t="s" s="91">
        <f>D669</f>
        <v>1998</v>
      </c>
      <c r="E1344" s="677">
        <v>0</v>
      </c>
      <c r="F1344" s="236"/>
      <c r="G1344" s="662">
        <f>E1344*F1344</f>
        <v>0</v>
      </c>
      <c r="H1344" s="662">
        <f>IF($S$11="Y",G1344*0.15,0)</f>
        <v>0</v>
      </c>
      <c r="I1344" s="236"/>
      <c r="J1344" s="236"/>
      <c r="K1344" s="236"/>
      <c r="L1344" s="236"/>
      <c r="M1344" s="236"/>
      <c r="N1344" s="236"/>
      <c r="O1344" s="236"/>
      <c r="P1344" s="236"/>
      <c r="Q1344" s="236"/>
      <c r="R1344" s="236"/>
      <c r="S1344" s="236"/>
    </row>
    <row r="1345" ht="13.5" customHeight="1">
      <c r="A1345" s="236"/>
      <c r="B1345" t="s" s="596">
        <v>370</v>
      </c>
      <c r="C1345" t="s" s="675">
        <v>3002</v>
      </c>
      <c r="D1345" t="s" s="205">
        <f>D670</f>
        <v>2000</v>
      </c>
      <c r="E1345" s="677">
        <v>5</v>
      </c>
      <c r="F1345" s="236"/>
      <c r="G1345" s="662">
        <f>E1345*F1345</f>
        <v>0</v>
      </c>
      <c r="H1345" s="662">
        <f>IF($S$11="Y",G1345*0.15,0)</f>
        <v>0</v>
      </c>
      <c r="I1345" s="236"/>
      <c r="J1345" s="236"/>
      <c r="K1345" s="236"/>
      <c r="L1345" s="236"/>
      <c r="M1345" s="236"/>
      <c r="N1345" s="236"/>
      <c r="O1345" s="236"/>
      <c r="P1345" s="236"/>
      <c r="Q1345" s="236"/>
      <c r="R1345" s="236"/>
      <c r="S1345" s="236"/>
    </row>
    <row r="1346" ht="13.5" customHeight="1">
      <c r="A1346" s="236"/>
      <c r="B1346" t="s" s="596">
        <v>370</v>
      </c>
      <c r="C1346" t="s" s="675">
        <v>3002</v>
      </c>
      <c r="D1346" t="s" s="684">
        <f>D671</f>
        <v>2001</v>
      </c>
      <c r="E1346" s="677">
        <v>4</v>
      </c>
      <c r="F1346" s="236"/>
      <c r="G1346" s="662">
        <f>E1346*F1346</f>
        <v>0</v>
      </c>
      <c r="H1346" s="662">
        <f>IF($S$11="Y",G1346*0.15,0)</f>
        <v>0</v>
      </c>
      <c r="I1346" s="236"/>
      <c r="J1346" s="236"/>
      <c r="K1346" s="236"/>
      <c r="L1346" s="236"/>
      <c r="M1346" s="236"/>
      <c r="N1346" s="236"/>
      <c r="O1346" s="236"/>
      <c r="P1346" s="236"/>
      <c r="Q1346" s="236"/>
      <c r="R1346" s="236"/>
      <c r="S1346" s="236"/>
    </row>
    <row r="1347" ht="13.5" customHeight="1">
      <c r="A1347" s="236"/>
      <c r="B1347" t="s" s="596">
        <v>370</v>
      </c>
      <c r="C1347" t="s" s="675">
        <v>3002</v>
      </c>
      <c r="D1347" t="s" s="686">
        <f>D672</f>
        <v>2003</v>
      </c>
      <c r="E1347" s="677">
        <v>5</v>
      </c>
      <c r="F1347" s="236"/>
      <c r="G1347" s="662">
        <f>E1347*F1347</f>
        <v>0</v>
      </c>
      <c r="H1347" s="662">
        <f>IF($S$11="Y",G1347*0.15,0)</f>
        <v>0</v>
      </c>
      <c r="I1347" s="236"/>
      <c r="J1347" s="236"/>
      <c r="K1347" s="236"/>
      <c r="L1347" s="236"/>
      <c r="M1347" s="236"/>
      <c r="N1347" s="236"/>
      <c r="O1347" s="236"/>
      <c r="P1347" s="236"/>
      <c r="Q1347" s="236"/>
      <c r="R1347" s="236"/>
      <c r="S1347" s="236"/>
    </row>
    <row r="1348" ht="13.5" customHeight="1">
      <c r="A1348" s="236"/>
      <c r="B1348" t="s" s="596">
        <v>370</v>
      </c>
      <c r="C1348" t="s" s="675">
        <v>3002</v>
      </c>
      <c r="D1348" t="s" s="690">
        <f>D673</f>
        <v>2004</v>
      </c>
      <c r="E1348" s="677">
        <v>0</v>
      </c>
      <c r="F1348" s="236"/>
      <c r="G1348" s="662">
        <f>E1348*F1348</f>
        <v>0</v>
      </c>
      <c r="H1348" s="662">
        <f>IF($S$11="Y",G1348*0.15,0)</f>
        <v>0</v>
      </c>
      <c r="I1348" s="236"/>
      <c r="J1348" s="236"/>
      <c r="K1348" s="236"/>
      <c r="L1348" s="236"/>
      <c r="M1348" s="236"/>
      <c r="N1348" s="236"/>
      <c r="O1348" s="236"/>
      <c r="P1348" s="236"/>
      <c r="Q1348" s="236"/>
      <c r="R1348" s="236"/>
      <c r="S1348" s="236"/>
    </row>
    <row r="1349" ht="13.5" customHeight="1">
      <c r="A1349" s="236"/>
      <c r="B1349" t="s" s="596">
        <v>370</v>
      </c>
      <c r="C1349" t="s" s="675">
        <v>3002</v>
      </c>
      <c r="D1349" t="s" s="692">
        <f>D674</f>
        <v>2005</v>
      </c>
      <c r="E1349" s="677">
        <v>0</v>
      </c>
      <c r="F1349" s="236"/>
      <c r="G1349" s="662">
        <f>E1349*F1349</f>
        <v>0</v>
      </c>
      <c r="H1349" s="662">
        <f>IF($S$11="Y",G1349*0.15,0)</f>
        <v>0</v>
      </c>
      <c r="I1349" s="236"/>
      <c r="J1349" s="236"/>
      <c r="K1349" s="236"/>
      <c r="L1349" s="236"/>
      <c r="M1349" s="236"/>
      <c r="N1349" s="236"/>
      <c r="O1349" s="236"/>
      <c r="P1349" s="236"/>
      <c r="Q1349" s="236"/>
      <c r="R1349" s="236"/>
      <c r="S1349" s="236"/>
    </row>
    <row r="1350" ht="13.5" customHeight="1">
      <c r="A1350" s="236"/>
      <c r="B1350" t="s" s="596">
        <v>370</v>
      </c>
      <c r="C1350" t="s" s="675">
        <v>3002</v>
      </c>
      <c r="D1350" t="s" s="180">
        <f>D675</f>
        <v>2006</v>
      </c>
      <c r="E1350" s="677">
        <v>5</v>
      </c>
      <c r="F1350" s="236"/>
      <c r="G1350" s="662">
        <f>E1350*F1350</f>
        <v>0</v>
      </c>
      <c r="H1350" s="662">
        <f>IF($S$11="Y",G1350*0.15,0)</f>
        <v>0</v>
      </c>
      <c r="I1350" s="236"/>
      <c r="J1350" s="236"/>
      <c r="K1350" s="236"/>
      <c r="L1350" s="236"/>
      <c r="M1350" s="236"/>
      <c r="N1350" s="236"/>
      <c r="O1350" s="236"/>
      <c r="P1350" s="236"/>
      <c r="Q1350" s="236"/>
      <c r="R1350" s="236"/>
      <c r="S1350" s="236"/>
    </row>
    <row r="1351" ht="13.5" customHeight="1">
      <c r="A1351" s="236"/>
      <c r="B1351" t="s" s="596">
        <v>370</v>
      </c>
      <c r="C1351" t="s" s="675">
        <v>3002</v>
      </c>
      <c r="D1351" t="s" s="695">
        <f>D676</f>
        <v>2007</v>
      </c>
      <c r="E1351" s="677">
        <v>0</v>
      </c>
      <c r="F1351" s="236"/>
      <c r="G1351" s="662">
        <f>E1351*F1351</f>
        <v>0</v>
      </c>
      <c r="H1351" s="662">
        <f>IF($S$11="Y",G1351*0.15,0)</f>
        <v>0</v>
      </c>
      <c r="I1351" s="236"/>
      <c r="J1351" s="236"/>
      <c r="K1351" s="236"/>
      <c r="L1351" s="236"/>
      <c r="M1351" s="236"/>
      <c r="N1351" s="236"/>
      <c r="O1351" s="236"/>
      <c r="P1351" s="236"/>
      <c r="Q1351" s="236"/>
      <c r="R1351" s="236"/>
      <c r="S1351" s="236"/>
    </row>
    <row r="1352" ht="13.5" customHeight="1">
      <c r="A1352" s="236"/>
      <c r="B1352" t="s" s="596">
        <v>372</v>
      </c>
      <c r="C1352" t="s" s="675">
        <v>3003</v>
      </c>
      <c r="D1352" t="s" s="676">
        <f>D677</f>
        <v>1996</v>
      </c>
      <c r="E1352" s="677">
        <v>0</v>
      </c>
      <c r="F1352" s="236"/>
      <c r="G1352" s="662">
        <f>E1352*F1352</f>
        <v>0</v>
      </c>
      <c r="H1352" s="662">
        <f>IF($S$11="Y",G1352*0.15,0)</f>
        <v>0</v>
      </c>
      <c r="I1352" s="236"/>
      <c r="J1352" s="236"/>
      <c r="K1352" s="236"/>
      <c r="L1352" s="236"/>
      <c r="M1352" s="236"/>
      <c r="N1352" s="236"/>
      <c r="O1352" s="236"/>
      <c r="P1352" s="236"/>
      <c r="Q1352" s="236"/>
      <c r="R1352" s="236"/>
      <c r="S1352" s="236"/>
    </row>
    <row r="1353" ht="13.5" customHeight="1">
      <c r="A1353" s="236"/>
      <c r="B1353" t="s" s="596">
        <v>372</v>
      </c>
      <c r="C1353" t="s" s="675">
        <v>3003</v>
      </c>
      <c r="D1353" t="s" s="91">
        <f>D678</f>
        <v>1998</v>
      </c>
      <c r="E1353" s="677">
        <v>0</v>
      </c>
      <c r="F1353" s="236"/>
      <c r="G1353" s="662">
        <f>E1353*F1353</f>
        <v>0</v>
      </c>
      <c r="H1353" s="662">
        <f>IF($S$11="Y",G1353*0.15,0)</f>
        <v>0</v>
      </c>
      <c r="I1353" s="236"/>
      <c r="J1353" s="236"/>
      <c r="K1353" s="236"/>
      <c r="L1353" s="236"/>
      <c r="M1353" s="236"/>
      <c r="N1353" s="236"/>
      <c r="O1353" s="236"/>
      <c r="P1353" s="236"/>
      <c r="Q1353" s="236"/>
      <c r="R1353" s="236"/>
      <c r="S1353" s="236"/>
    </row>
    <row r="1354" ht="13.5" customHeight="1">
      <c r="A1354" s="236"/>
      <c r="B1354" t="s" s="596">
        <v>372</v>
      </c>
      <c r="C1354" t="s" s="675">
        <v>3003</v>
      </c>
      <c r="D1354" t="s" s="205">
        <f>D679</f>
        <v>2000</v>
      </c>
      <c r="E1354" s="677">
        <v>5</v>
      </c>
      <c r="F1354" s="236"/>
      <c r="G1354" s="662">
        <f>E1354*F1354</f>
        <v>0</v>
      </c>
      <c r="H1354" s="662">
        <f>IF($S$11="Y",G1354*0.15,0)</f>
        <v>0</v>
      </c>
      <c r="I1354" s="236"/>
      <c r="J1354" s="236"/>
      <c r="K1354" s="236"/>
      <c r="L1354" s="236"/>
      <c r="M1354" s="236"/>
      <c r="N1354" s="236"/>
      <c r="O1354" s="236"/>
      <c r="P1354" s="236"/>
      <c r="Q1354" s="236"/>
      <c r="R1354" s="236"/>
      <c r="S1354" s="236"/>
    </row>
    <row r="1355" ht="13.5" customHeight="1">
      <c r="A1355" s="236"/>
      <c r="B1355" t="s" s="596">
        <v>372</v>
      </c>
      <c r="C1355" t="s" s="675">
        <v>3003</v>
      </c>
      <c r="D1355" t="s" s="684">
        <f>D680</f>
        <v>2001</v>
      </c>
      <c r="E1355" s="677">
        <v>4</v>
      </c>
      <c r="F1355" s="236"/>
      <c r="G1355" s="662">
        <f>E1355*F1355</f>
        <v>0</v>
      </c>
      <c r="H1355" s="662">
        <f>IF($S$11="Y",G1355*0.15,0)</f>
        <v>0</v>
      </c>
      <c r="I1355" s="236"/>
      <c r="J1355" s="236"/>
      <c r="K1355" s="236"/>
      <c r="L1355" s="236"/>
      <c r="M1355" s="236"/>
      <c r="N1355" s="236"/>
      <c r="O1355" s="236"/>
      <c r="P1355" s="236"/>
      <c r="Q1355" s="236"/>
      <c r="R1355" s="236"/>
      <c r="S1355" s="236"/>
    </row>
    <row r="1356" ht="13.5" customHeight="1">
      <c r="A1356" s="236"/>
      <c r="B1356" t="s" s="596">
        <v>372</v>
      </c>
      <c r="C1356" t="s" s="675">
        <v>3003</v>
      </c>
      <c r="D1356" t="s" s="686">
        <f>D681</f>
        <v>2003</v>
      </c>
      <c r="E1356" s="677">
        <v>4</v>
      </c>
      <c r="F1356" s="236"/>
      <c r="G1356" s="662">
        <f>E1356*F1356</f>
        <v>0</v>
      </c>
      <c r="H1356" s="662">
        <f>IF($S$11="Y",G1356*0.15,0)</f>
        <v>0</v>
      </c>
      <c r="I1356" s="236"/>
      <c r="J1356" s="236"/>
      <c r="K1356" s="236"/>
      <c r="L1356" s="236"/>
      <c r="M1356" s="236"/>
      <c r="N1356" s="236"/>
      <c r="O1356" s="236"/>
      <c r="P1356" s="236"/>
      <c r="Q1356" s="236"/>
      <c r="R1356" s="236"/>
      <c r="S1356" s="236"/>
    </row>
    <row r="1357" ht="13.5" customHeight="1">
      <c r="A1357" s="236"/>
      <c r="B1357" t="s" s="596">
        <v>372</v>
      </c>
      <c r="C1357" t="s" s="675">
        <v>3003</v>
      </c>
      <c r="D1357" t="s" s="690">
        <f>D682</f>
        <v>2004</v>
      </c>
      <c r="E1357" s="677">
        <v>5</v>
      </c>
      <c r="F1357" s="236"/>
      <c r="G1357" s="662">
        <f>E1357*F1357</f>
        <v>0</v>
      </c>
      <c r="H1357" s="662">
        <f>IF($S$11="Y",G1357*0.15,0)</f>
        <v>0</v>
      </c>
      <c r="I1357" s="236"/>
      <c r="J1357" s="236"/>
      <c r="K1357" s="236"/>
      <c r="L1357" s="236"/>
      <c r="M1357" s="236"/>
      <c r="N1357" s="236"/>
      <c r="O1357" s="236"/>
      <c r="P1357" s="236"/>
      <c r="Q1357" s="236"/>
      <c r="R1357" s="236"/>
      <c r="S1357" s="236"/>
    </row>
    <row r="1358" ht="13.5" customHeight="1">
      <c r="A1358" s="236"/>
      <c r="B1358" t="s" s="596">
        <v>372</v>
      </c>
      <c r="C1358" t="s" s="675">
        <v>3003</v>
      </c>
      <c r="D1358" t="s" s="692">
        <f>D683</f>
        <v>2005</v>
      </c>
      <c r="E1358" s="677">
        <v>0</v>
      </c>
      <c r="F1358" s="236"/>
      <c r="G1358" s="662">
        <f>E1358*F1358</f>
        <v>0</v>
      </c>
      <c r="H1358" s="662">
        <f>IF($S$11="Y",G1358*0.15,0)</f>
        <v>0</v>
      </c>
      <c r="I1358" s="236"/>
      <c r="J1358" s="236"/>
      <c r="K1358" s="236"/>
      <c r="L1358" s="236"/>
      <c r="M1358" s="236"/>
      <c r="N1358" s="236"/>
      <c r="O1358" s="236"/>
      <c r="P1358" s="236"/>
      <c r="Q1358" s="236"/>
      <c r="R1358" s="236"/>
      <c r="S1358" s="236"/>
    </row>
    <row r="1359" ht="13.5" customHeight="1">
      <c r="A1359" s="236"/>
      <c r="B1359" t="s" s="596">
        <v>372</v>
      </c>
      <c r="C1359" t="s" s="675">
        <v>3003</v>
      </c>
      <c r="D1359" t="s" s="180">
        <f>D684</f>
        <v>2006</v>
      </c>
      <c r="E1359" s="677">
        <v>5</v>
      </c>
      <c r="F1359" s="236"/>
      <c r="G1359" s="662">
        <f>E1359*F1359</f>
        <v>0</v>
      </c>
      <c r="H1359" s="662">
        <f>IF($S$11="Y",G1359*0.15,0)</f>
        <v>0</v>
      </c>
      <c r="I1359" s="236"/>
      <c r="J1359" s="236"/>
      <c r="K1359" s="236"/>
      <c r="L1359" s="236"/>
      <c r="M1359" s="236"/>
      <c r="N1359" s="236"/>
      <c r="O1359" s="236"/>
      <c r="P1359" s="236"/>
      <c r="Q1359" s="236"/>
      <c r="R1359" s="236"/>
      <c r="S1359" s="236"/>
    </row>
    <row r="1360" ht="13.5" customHeight="1">
      <c r="A1360" s="236"/>
      <c r="B1360" t="s" s="596">
        <v>372</v>
      </c>
      <c r="C1360" t="s" s="675">
        <v>3003</v>
      </c>
      <c r="D1360" t="s" s="695">
        <f>D685</f>
        <v>2007</v>
      </c>
      <c r="E1360" s="677">
        <v>0</v>
      </c>
      <c r="F1360" s="236"/>
      <c r="G1360" s="662">
        <f>E1360*F1360</f>
        <v>0</v>
      </c>
      <c r="H1360" s="662">
        <f>IF($S$11="Y",G1360*0.15,0)</f>
        <v>0</v>
      </c>
      <c r="I1360" s="236"/>
      <c r="J1360" s="236"/>
      <c r="K1360" s="236"/>
      <c r="L1360" s="236"/>
      <c r="M1360" s="236"/>
      <c r="N1360" s="236"/>
      <c r="O1360" s="236"/>
      <c r="P1360" s="236"/>
      <c r="Q1360" s="236"/>
      <c r="R1360" s="236"/>
      <c r="S1360" s="236"/>
    </row>
    <row r="1361" ht="13.5" customHeight="1">
      <c r="A1361" s="236"/>
      <c r="B1361" t="s" s="596">
        <v>647</v>
      </c>
      <c r="C1361" t="s" s="675">
        <v>3004</v>
      </c>
      <c r="D1361" t="s" s="676">
        <f>D686</f>
        <v>1996</v>
      </c>
      <c r="E1361" s="677">
        <v>5</v>
      </c>
      <c r="F1361" s="236"/>
      <c r="G1361" s="662">
        <f>E1361*F1361</f>
        <v>0</v>
      </c>
      <c r="H1361" s="662">
        <f>IF($S$11="Y",G1361*0.15,0)</f>
        <v>0</v>
      </c>
      <c r="I1361" s="236"/>
      <c r="J1361" s="236"/>
      <c r="K1361" s="236"/>
      <c r="L1361" s="236"/>
      <c r="M1361" s="236"/>
      <c r="N1361" s="236"/>
      <c r="O1361" s="236"/>
      <c r="P1361" s="236"/>
      <c r="Q1361" s="236"/>
      <c r="R1361" s="236"/>
      <c r="S1361" s="236"/>
    </row>
    <row r="1362" ht="13.5" customHeight="1">
      <c r="A1362" s="236"/>
      <c r="B1362" t="s" s="596">
        <v>647</v>
      </c>
      <c r="C1362" t="s" s="675">
        <v>3004</v>
      </c>
      <c r="D1362" t="s" s="91">
        <f>D687</f>
        <v>1998</v>
      </c>
      <c r="E1362" s="677">
        <v>0</v>
      </c>
      <c r="F1362" s="236"/>
      <c r="G1362" s="662">
        <f>E1362*F1362</f>
        <v>0</v>
      </c>
      <c r="H1362" s="662">
        <f>IF($S$11="Y",G1362*0.15,0)</f>
        <v>0</v>
      </c>
      <c r="I1362" s="236"/>
      <c r="J1362" s="236"/>
      <c r="K1362" s="236"/>
      <c r="L1362" s="236"/>
      <c r="M1362" s="236"/>
      <c r="N1362" s="236"/>
      <c r="O1362" s="236"/>
      <c r="P1362" s="236"/>
      <c r="Q1362" s="236"/>
      <c r="R1362" s="236"/>
      <c r="S1362" s="236"/>
    </row>
    <row r="1363" ht="13.5" customHeight="1">
      <c r="A1363" s="236"/>
      <c r="B1363" t="s" s="596">
        <v>647</v>
      </c>
      <c r="C1363" t="s" s="675">
        <v>3004</v>
      </c>
      <c r="D1363" t="s" s="205">
        <f>D688</f>
        <v>2000</v>
      </c>
      <c r="E1363" s="677">
        <v>5</v>
      </c>
      <c r="F1363" s="236"/>
      <c r="G1363" s="662">
        <f>E1363*F1363</f>
        <v>0</v>
      </c>
      <c r="H1363" s="662">
        <f>IF($S$11="Y",G1363*0.15,0)</f>
        <v>0</v>
      </c>
      <c r="I1363" s="236"/>
      <c r="J1363" s="236"/>
      <c r="K1363" s="236"/>
      <c r="L1363" s="236"/>
      <c r="M1363" s="236"/>
      <c r="N1363" s="236"/>
      <c r="O1363" s="236"/>
      <c r="P1363" s="236"/>
      <c r="Q1363" s="236"/>
      <c r="R1363" s="236"/>
      <c r="S1363" s="236"/>
    </row>
    <row r="1364" ht="13.5" customHeight="1">
      <c r="A1364" s="236"/>
      <c r="B1364" t="s" s="596">
        <v>647</v>
      </c>
      <c r="C1364" t="s" s="675">
        <v>3004</v>
      </c>
      <c r="D1364" t="s" s="684">
        <f>D689</f>
        <v>2001</v>
      </c>
      <c r="E1364" s="677">
        <v>4</v>
      </c>
      <c r="F1364" s="236"/>
      <c r="G1364" s="662">
        <f>E1364*F1364</f>
        <v>0</v>
      </c>
      <c r="H1364" s="662">
        <f>IF($S$11="Y",G1364*0.15,0)</f>
        <v>0</v>
      </c>
      <c r="I1364" s="236"/>
      <c r="J1364" s="236"/>
      <c r="K1364" s="236"/>
      <c r="L1364" s="236"/>
      <c r="M1364" s="236"/>
      <c r="N1364" s="236"/>
      <c r="O1364" s="236"/>
      <c r="P1364" s="236"/>
      <c r="Q1364" s="236"/>
      <c r="R1364" s="236"/>
      <c r="S1364" s="236"/>
    </row>
    <row r="1365" ht="13.5" customHeight="1">
      <c r="A1365" s="236"/>
      <c r="B1365" t="s" s="596">
        <v>647</v>
      </c>
      <c r="C1365" t="s" s="675">
        <v>3004</v>
      </c>
      <c r="D1365" t="s" s="686">
        <f>D690</f>
        <v>2003</v>
      </c>
      <c r="E1365" s="677">
        <v>5</v>
      </c>
      <c r="F1365" s="236"/>
      <c r="G1365" s="662">
        <f>E1365*F1365</f>
        <v>0</v>
      </c>
      <c r="H1365" s="662">
        <f>IF($S$11="Y",G1365*0.15,0)</f>
        <v>0</v>
      </c>
      <c r="I1365" s="236"/>
      <c r="J1365" s="236"/>
      <c r="K1365" s="236"/>
      <c r="L1365" s="236"/>
      <c r="M1365" s="236"/>
      <c r="N1365" s="236"/>
      <c r="O1365" s="236"/>
      <c r="P1365" s="236"/>
      <c r="Q1365" s="236"/>
      <c r="R1365" s="236"/>
      <c r="S1365" s="236"/>
    </row>
    <row r="1366" ht="13.5" customHeight="1">
      <c r="A1366" s="236"/>
      <c r="B1366" t="s" s="596">
        <v>647</v>
      </c>
      <c r="C1366" t="s" s="675">
        <v>3004</v>
      </c>
      <c r="D1366" t="s" s="690">
        <f>D691</f>
        <v>2004</v>
      </c>
      <c r="E1366" s="677">
        <v>0</v>
      </c>
      <c r="F1366" s="236"/>
      <c r="G1366" s="662">
        <f>E1366*F1366</f>
        <v>0</v>
      </c>
      <c r="H1366" s="662">
        <f>IF($S$11="Y",G1366*0.15,0)</f>
        <v>0</v>
      </c>
      <c r="I1366" s="236"/>
      <c r="J1366" s="236"/>
      <c r="K1366" s="236"/>
      <c r="L1366" s="236"/>
      <c r="M1366" s="236"/>
      <c r="N1366" s="236"/>
      <c r="O1366" s="236"/>
      <c r="P1366" s="236"/>
      <c r="Q1366" s="236"/>
      <c r="R1366" s="236"/>
      <c r="S1366" s="236"/>
    </row>
    <row r="1367" ht="13.5" customHeight="1">
      <c r="A1367" s="236"/>
      <c r="B1367" t="s" s="596">
        <v>647</v>
      </c>
      <c r="C1367" t="s" s="675">
        <v>3004</v>
      </c>
      <c r="D1367" t="s" s="692">
        <f>D692</f>
        <v>2005</v>
      </c>
      <c r="E1367" s="677">
        <v>0</v>
      </c>
      <c r="F1367" s="236"/>
      <c r="G1367" s="662">
        <f>E1367*F1367</f>
        <v>0</v>
      </c>
      <c r="H1367" s="662">
        <f>IF($S$11="Y",G1367*0.15,0)</f>
        <v>0</v>
      </c>
      <c r="I1367" s="236"/>
      <c r="J1367" s="236"/>
      <c r="K1367" s="236"/>
      <c r="L1367" s="236"/>
      <c r="M1367" s="236"/>
      <c r="N1367" s="236"/>
      <c r="O1367" s="236"/>
      <c r="P1367" s="236"/>
      <c r="Q1367" s="236"/>
      <c r="R1367" s="236"/>
      <c r="S1367" s="236"/>
    </row>
    <row r="1368" ht="13.5" customHeight="1">
      <c r="A1368" s="236"/>
      <c r="B1368" t="s" s="596">
        <v>647</v>
      </c>
      <c r="C1368" t="s" s="675">
        <v>3004</v>
      </c>
      <c r="D1368" t="s" s="180">
        <f>D693</f>
        <v>2006</v>
      </c>
      <c r="E1368" s="677">
        <v>4</v>
      </c>
      <c r="F1368" s="236"/>
      <c r="G1368" s="662">
        <f>E1368*F1368</f>
        <v>0</v>
      </c>
      <c r="H1368" s="662">
        <f>IF($S$11="Y",G1368*0.15,0)</f>
        <v>0</v>
      </c>
      <c r="I1368" s="236"/>
      <c r="J1368" s="236"/>
      <c r="K1368" s="236"/>
      <c r="L1368" s="236"/>
      <c r="M1368" s="236"/>
      <c r="N1368" s="236"/>
      <c r="O1368" s="236"/>
      <c r="P1368" s="236"/>
      <c r="Q1368" s="236"/>
      <c r="R1368" s="236"/>
      <c r="S1368" s="236"/>
    </row>
    <row r="1369" ht="13.5" customHeight="1">
      <c r="A1369" s="236"/>
      <c r="B1369" t="s" s="596">
        <v>647</v>
      </c>
      <c r="C1369" t="s" s="675">
        <v>3004</v>
      </c>
      <c r="D1369" t="s" s="695">
        <f>D694</f>
        <v>2007</v>
      </c>
      <c r="E1369" s="677">
        <v>0</v>
      </c>
      <c r="F1369" s="236"/>
      <c r="G1369" s="662">
        <f>E1369*F1369</f>
        <v>0</v>
      </c>
      <c r="H1369" s="662">
        <f>IF($S$11="Y",G1369*0.15,0)</f>
        <v>0</v>
      </c>
      <c r="I1369" s="236"/>
      <c r="J1369" s="236"/>
      <c r="K1369" s="236"/>
      <c r="L1369" s="236"/>
      <c r="M1369" s="236"/>
      <c r="N1369" s="236"/>
      <c r="O1369" s="236"/>
      <c r="P1369" s="236"/>
      <c r="Q1369" s="236"/>
      <c r="R1369" s="236"/>
      <c r="S1369" s="236"/>
    </row>
    <row r="1370" ht="13.5" customHeight="1">
      <c r="A1370" s="236"/>
      <c r="B1370" t="s" s="596">
        <v>422</v>
      </c>
      <c r="C1370" t="s" s="675">
        <v>3005</v>
      </c>
      <c r="D1370" t="s" s="676">
        <f>D695</f>
        <v>1996</v>
      </c>
      <c r="E1370" s="677">
        <v>0</v>
      </c>
      <c r="F1370" s="236"/>
      <c r="G1370" s="662">
        <f>E1370*F1370</f>
        <v>0</v>
      </c>
      <c r="H1370" s="662">
        <f>IF($S$11="Y",G1370*0.15,0)</f>
        <v>0</v>
      </c>
      <c r="I1370" s="236"/>
      <c r="J1370" s="236"/>
      <c r="K1370" s="236"/>
      <c r="L1370" s="236"/>
      <c r="M1370" s="236"/>
      <c r="N1370" s="236"/>
      <c r="O1370" s="236"/>
      <c r="P1370" s="236"/>
      <c r="Q1370" s="236"/>
      <c r="R1370" s="236"/>
      <c r="S1370" s="236"/>
    </row>
    <row r="1371" ht="13.5" customHeight="1">
      <c r="A1371" s="236"/>
      <c r="B1371" t="s" s="596">
        <v>422</v>
      </c>
      <c r="C1371" t="s" s="675">
        <v>3005</v>
      </c>
      <c r="D1371" t="s" s="91">
        <f>D696</f>
        <v>1998</v>
      </c>
      <c r="E1371" s="677">
        <v>0</v>
      </c>
      <c r="F1371" s="236"/>
      <c r="G1371" s="662">
        <f>E1371*F1371</f>
        <v>0</v>
      </c>
      <c r="H1371" s="662">
        <f>IF($S$11="Y",G1371*0.15,0)</f>
        <v>0</v>
      </c>
      <c r="I1371" s="236"/>
      <c r="J1371" s="236"/>
      <c r="K1371" s="236"/>
      <c r="L1371" s="236"/>
      <c r="M1371" s="236"/>
      <c r="N1371" s="236"/>
      <c r="O1371" s="236"/>
      <c r="P1371" s="236"/>
      <c r="Q1371" s="236"/>
      <c r="R1371" s="236"/>
      <c r="S1371" s="236"/>
    </row>
    <row r="1372" ht="13.5" customHeight="1">
      <c r="A1372" s="236"/>
      <c r="B1372" t="s" s="596">
        <v>422</v>
      </c>
      <c r="C1372" t="s" s="675">
        <v>3005</v>
      </c>
      <c r="D1372" t="s" s="205">
        <f>D697</f>
        <v>2000</v>
      </c>
      <c r="E1372" s="677">
        <v>0</v>
      </c>
      <c r="F1372" s="236"/>
      <c r="G1372" s="662">
        <f>E1372*F1372</f>
        <v>0</v>
      </c>
      <c r="H1372" s="662">
        <f>IF($S$11="Y",G1372*0.15,0)</f>
        <v>0</v>
      </c>
      <c r="I1372" s="236"/>
      <c r="J1372" s="236"/>
      <c r="K1372" s="236"/>
      <c r="L1372" s="236"/>
      <c r="M1372" s="236"/>
      <c r="N1372" s="236"/>
      <c r="O1372" s="236"/>
      <c r="P1372" s="236"/>
      <c r="Q1372" s="236"/>
      <c r="R1372" s="236"/>
      <c r="S1372" s="236"/>
    </row>
    <row r="1373" ht="13.5" customHeight="1">
      <c r="A1373" s="236"/>
      <c r="B1373" t="s" s="596">
        <v>422</v>
      </c>
      <c r="C1373" t="s" s="675">
        <v>3005</v>
      </c>
      <c r="D1373" t="s" s="684">
        <f>D698</f>
        <v>2001</v>
      </c>
      <c r="E1373" s="677">
        <v>0</v>
      </c>
      <c r="F1373" s="236"/>
      <c r="G1373" s="662">
        <f>E1373*F1373</f>
        <v>0</v>
      </c>
      <c r="H1373" s="662">
        <f>IF($S$11="Y",G1373*0.15,0)</f>
        <v>0</v>
      </c>
      <c r="I1373" s="236"/>
      <c r="J1373" s="236"/>
      <c r="K1373" s="236"/>
      <c r="L1373" s="236"/>
      <c r="M1373" s="236"/>
      <c r="N1373" s="236"/>
      <c r="O1373" s="236"/>
      <c r="P1373" s="236"/>
      <c r="Q1373" s="236"/>
      <c r="R1373" s="236"/>
      <c r="S1373" s="236"/>
    </row>
    <row r="1374" ht="13.5" customHeight="1">
      <c r="A1374" s="236"/>
      <c r="B1374" t="s" s="596">
        <v>422</v>
      </c>
      <c r="C1374" t="s" s="675">
        <v>3005</v>
      </c>
      <c r="D1374" t="s" s="686">
        <f>D699</f>
        <v>2003</v>
      </c>
      <c r="E1374" s="677">
        <v>0</v>
      </c>
      <c r="F1374" s="236"/>
      <c r="G1374" s="662">
        <f>E1374*F1374</f>
        <v>0</v>
      </c>
      <c r="H1374" s="662">
        <f>IF($S$11="Y",G1374*0.15,0)</f>
        <v>0</v>
      </c>
      <c r="I1374" s="236"/>
      <c r="J1374" s="236"/>
      <c r="K1374" s="236"/>
      <c r="L1374" s="236"/>
      <c r="M1374" s="236"/>
      <c r="N1374" s="236"/>
      <c r="O1374" s="236"/>
      <c r="P1374" s="236"/>
      <c r="Q1374" s="236"/>
      <c r="R1374" s="236"/>
      <c r="S1374" s="236"/>
    </row>
    <row r="1375" ht="13.5" customHeight="1">
      <c r="A1375" s="236"/>
      <c r="B1375" t="s" s="596">
        <v>422</v>
      </c>
      <c r="C1375" t="s" s="675">
        <v>3005</v>
      </c>
      <c r="D1375" t="s" s="690">
        <f>D700</f>
        <v>2004</v>
      </c>
      <c r="E1375" s="677">
        <v>0</v>
      </c>
      <c r="F1375" s="236"/>
      <c r="G1375" s="662">
        <f>E1375*F1375</f>
        <v>0</v>
      </c>
      <c r="H1375" s="662">
        <f>IF($S$11="Y",G1375*0.15,0)</f>
        <v>0</v>
      </c>
      <c r="I1375" s="236"/>
      <c r="J1375" s="236"/>
      <c r="K1375" s="236"/>
      <c r="L1375" s="236"/>
      <c r="M1375" s="236"/>
      <c r="N1375" s="236"/>
      <c r="O1375" s="236"/>
      <c r="P1375" s="236"/>
      <c r="Q1375" s="236"/>
      <c r="R1375" s="236"/>
      <c r="S1375" s="236"/>
    </row>
    <row r="1376" ht="13.5" customHeight="1">
      <c r="A1376" s="236"/>
      <c r="B1376" t="s" s="596">
        <v>422</v>
      </c>
      <c r="C1376" t="s" s="675">
        <v>3005</v>
      </c>
      <c r="D1376" t="s" s="692">
        <f>D701</f>
        <v>2005</v>
      </c>
      <c r="E1376" s="677">
        <v>0</v>
      </c>
      <c r="F1376" s="236"/>
      <c r="G1376" s="662">
        <f>E1376*F1376</f>
        <v>0</v>
      </c>
      <c r="H1376" s="662">
        <f>IF($S$11="Y",G1376*0.15,0)</f>
        <v>0</v>
      </c>
      <c r="I1376" s="236"/>
      <c r="J1376" s="236"/>
      <c r="K1376" s="236"/>
      <c r="L1376" s="236"/>
      <c r="M1376" s="236"/>
      <c r="N1376" s="236"/>
      <c r="O1376" s="236"/>
      <c r="P1376" s="236"/>
      <c r="Q1376" s="236"/>
      <c r="R1376" s="236"/>
      <c r="S1376" s="236"/>
    </row>
    <row r="1377" ht="13.5" customHeight="1">
      <c r="A1377" s="236"/>
      <c r="B1377" t="s" s="596">
        <v>422</v>
      </c>
      <c r="C1377" t="s" s="675">
        <v>3005</v>
      </c>
      <c r="D1377" t="s" s="180">
        <f>D702</f>
        <v>2006</v>
      </c>
      <c r="E1377" s="677">
        <v>0</v>
      </c>
      <c r="F1377" s="236"/>
      <c r="G1377" s="662">
        <f>E1377*F1377</f>
        <v>0</v>
      </c>
      <c r="H1377" s="662">
        <f>IF($S$11="Y",G1377*0.15,0)</f>
        <v>0</v>
      </c>
      <c r="I1377" s="236"/>
      <c r="J1377" s="236"/>
      <c r="K1377" s="236"/>
      <c r="L1377" s="236"/>
      <c r="M1377" s="236"/>
      <c r="N1377" s="236"/>
      <c r="O1377" s="236"/>
      <c r="P1377" s="236"/>
      <c r="Q1377" s="236"/>
      <c r="R1377" s="236"/>
      <c r="S1377" s="236"/>
    </row>
    <row r="1378" ht="13.5" customHeight="1">
      <c r="A1378" s="236"/>
      <c r="B1378" t="s" s="596">
        <v>422</v>
      </c>
      <c r="C1378" t="s" s="675">
        <v>3005</v>
      </c>
      <c r="D1378" t="s" s="695">
        <f>D703</f>
        <v>2007</v>
      </c>
      <c r="E1378" s="677">
        <v>0</v>
      </c>
      <c r="F1378" s="236"/>
      <c r="G1378" s="662">
        <f>E1378*F1378</f>
        <v>0</v>
      </c>
      <c r="H1378" s="662">
        <f>IF($S$11="Y",G1378*0.15,0)</f>
        <v>0</v>
      </c>
      <c r="I1378" s="236"/>
      <c r="J1378" s="236"/>
      <c r="K1378" s="236"/>
      <c r="L1378" s="236"/>
      <c r="M1378" s="236"/>
      <c r="N1378" s="236"/>
      <c r="O1378" s="236"/>
      <c r="P1378" s="236"/>
      <c r="Q1378" s="236"/>
      <c r="R1378" s="236"/>
      <c r="S1378" s="236"/>
    </row>
    <row r="1379" ht="13.5" customHeight="1">
      <c r="A1379" s="236"/>
      <c r="B1379" t="s" s="596">
        <v>527</v>
      </c>
      <c r="C1379" t="s" s="675">
        <v>3006</v>
      </c>
      <c r="D1379" t="s" s="676">
        <f>D695</f>
        <v>1996</v>
      </c>
      <c r="E1379" s="677">
        <v>0</v>
      </c>
      <c r="F1379" s="236"/>
      <c r="G1379" s="662">
        <f>E1379*F1379</f>
        <v>0</v>
      </c>
      <c r="H1379" s="662">
        <f>IF($S$11="Y",G1379*0.15,0)</f>
        <v>0</v>
      </c>
      <c r="I1379" s="236"/>
      <c r="J1379" s="236"/>
      <c r="K1379" s="236"/>
      <c r="L1379" s="236"/>
      <c r="M1379" s="236"/>
      <c r="N1379" s="236"/>
      <c r="O1379" s="236"/>
      <c r="P1379" s="236"/>
      <c r="Q1379" s="236"/>
      <c r="R1379" s="236"/>
      <c r="S1379" s="236"/>
    </row>
    <row r="1380" ht="13.5" customHeight="1">
      <c r="A1380" s="236"/>
      <c r="B1380" t="s" s="596">
        <v>527</v>
      </c>
      <c r="C1380" t="s" s="675">
        <v>3006</v>
      </c>
      <c r="D1380" t="s" s="91">
        <f>D696</f>
        <v>1998</v>
      </c>
      <c r="E1380" s="677">
        <v>0</v>
      </c>
      <c r="F1380" s="236"/>
      <c r="G1380" s="662">
        <f>E1380*F1380</f>
        <v>0</v>
      </c>
      <c r="H1380" s="662">
        <f>IF($S$11="Y",G1380*0.15,0)</f>
        <v>0</v>
      </c>
      <c r="I1380" s="236"/>
      <c r="J1380" s="236"/>
      <c r="K1380" s="236"/>
      <c r="L1380" s="236"/>
      <c r="M1380" s="236"/>
      <c r="N1380" s="236"/>
      <c r="O1380" s="236"/>
      <c r="P1380" s="236"/>
      <c r="Q1380" s="236"/>
      <c r="R1380" s="236"/>
      <c r="S1380" s="236"/>
    </row>
    <row r="1381" ht="13.5" customHeight="1">
      <c r="A1381" s="236"/>
      <c r="B1381" t="s" s="596">
        <v>527</v>
      </c>
      <c r="C1381" t="s" s="675">
        <v>3006</v>
      </c>
      <c r="D1381" t="s" s="205">
        <f>D697</f>
        <v>2000</v>
      </c>
      <c r="E1381" s="677">
        <v>0</v>
      </c>
      <c r="F1381" s="236"/>
      <c r="G1381" s="662">
        <f>E1381*F1381</f>
        <v>0</v>
      </c>
      <c r="H1381" s="662">
        <f>IF($S$11="Y",G1381*0.15,0)</f>
        <v>0</v>
      </c>
      <c r="I1381" s="236"/>
      <c r="J1381" s="236"/>
      <c r="K1381" s="236"/>
      <c r="L1381" s="236"/>
      <c r="M1381" s="236"/>
      <c r="N1381" s="236"/>
      <c r="O1381" s="236"/>
      <c r="P1381" s="236"/>
      <c r="Q1381" s="236"/>
      <c r="R1381" s="236"/>
      <c r="S1381" s="236"/>
    </row>
    <row r="1382" ht="13.5" customHeight="1">
      <c r="A1382" s="236"/>
      <c r="B1382" t="s" s="596">
        <v>527</v>
      </c>
      <c r="C1382" t="s" s="675">
        <v>3006</v>
      </c>
      <c r="D1382" t="s" s="684">
        <f>D698</f>
        <v>2001</v>
      </c>
      <c r="E1382" s="677">
        <v>0</v>
      </c>
      <c r="F1382" s="236"/>
      <c r="G1382" s="662">
        <f>E1382*F1382</f>
        <v>0</v>
      </c>
      <c r="H1382" s="662">
        <f>IF($S$11="Y",G1382*0.15,0)</f>
        <v>0</v>
      </c>
      <c r="I1382" s="236"/>
      <c r="J1382" s="236"/>
      <c r="K1382" s="236"/>
      <c r="L1382" s="236"/>
      <c r="M1382" s="236"/>
      <c r="N1382" s="236"/>
      <c r="O1382" s="236"/>
      <c r="P1382" s="236"/>
      <c r="Q1382" s="236"/>
      <c r="R1382" s="236"/>
      <c r="S1382" s="236"/>
    </row>
    <row r="1383" ht="13.5" customHeight="1">
      <c r="A1383" s="236"/>
      <c r="B1383" t="s" s="596">
        <v>527</v>
      </c>
      <c r="C1383" t="s" s="675">
        <v>3006</v>
      </c>
      <c r="D1383" t="s" s="686">
        <f>D699</f>
        <v>2003</v>
      </c>
      <c r="E1383" s="677">
        <v>5</v>
      </c>
      <c r="F1383" s="236"/>
      <c r="G1383" s="662">
        <f>E1383*F1383</f>
        <v>0</v>
      </c>
      <c r="H1383" s="662">
        <f>IF($S$11="Y",G1383*0.15,0)</f>
        <v>0</v>
      </c>
      <c r="I1383" s="236"/>
      <c r="J1383" s="236"/>
      <c r="K1383" s="236"/>
      <c r="L1383" s="236"/>
      <c r="M1383" s="236"/>
      <c r="N1383" s="236"/>
      <c r="O1383" s="236"/>
      <c r="P1383" s="236"/>
      <c r="Q1383" s="236"/>
      <c r="R1383" s="236"/>
      <c r="S1383" s="236"/>
    </row>
    <row r="1384" ht="13.5" customHeight="1">
      <c r="A1384" s="236"/>
      <c r="B1384" t="s" s="596">
        <v>527</v>
      </c>
      <c r="C1384" t="s" s="675">
        <v>3006</v>
      </c>
      <c r="D1384" t="s" s="690">
        <f>D700</f>
        <v>2004</v>
      </c>
      <c r="E1384" s="677">
        <v>0</v>
      </c>
      <c r="F1384" s="236"/>
      <c r="G1384" s="662">
        <f>E1384*F1384</f>
        <v>0</v>
      </c>
      <c r="H1384" s="662">
        <f>IF($S$11="Y",G1384*0.15,0)</f>
        <v>0</v>
      </c>
      <c r="I1384" s="236"/>
      <c r="J1384" s="236"/>
      <c r="K1384" s="236"/>
      <c r="L1384" s="236"/>
      <c r="M1384" s="236"/>
      <c r="N1384" s="236"/>
      <c r="O1384" s="236"/>
      <c r="P1384" s="236"/>
      <c r="Q1384" s="236"/>
      <c r="R1384" s="236"/>
      <c r="S1384" s="236"/>
    </row>
    <row r="1385" ht="13.5" customHeight="1">
      <c r="A1385" s="236"/>
      <c r="B1385" t="s" s="596">
        <v>527</v>
      </c>
      <c r="C1385" t="s" s="675">
        <v>3006</v>
      </c>
      <c r="D1385" t="s" s="692">
        <f>D701</f>
        <v>2005</v>
      </c>
      <c r="E1385" s="677">
        <v>0</v>
      </c>
      <c r="F1385" s="236"/>
      <c r="G1385" s="662">
        <f>E1385*F1385</f>
        <v>0</v>
      </c>
      <c r="H1385" s="662">
        <f>IF($S$11="Y",G1385*0.15,0)</f>
        <v>0</v>
      </c>
      <c r="I1385" s="236"/>
      <c r="J1385" s="236"/>
      <c r="K1385" s="236"/>
      <c r="L1385" s="236"/>
      <c r="M1385" s="236"/>
      <c r="N1385" s="236"/>
      <c r="O1385" s="236"/>
      <c r="P1385" s="236"/>
      <c r="Q1385" s="236"/>
      <c r="R1385" s="236"/>
      <c r="S1385" s="236"/>
    </row>
    <row r="1386" ht="13.5" customHeight="1">
      <c r="A1386" s="236"/>
      <c r="B1386" t="s" s="596">
        <v>527</v>
      </c>
      <c r="C1386" t="s" s="675">
        <v>3006</v>
      </c>
      <c r="D1386" t="s" s="180">
        <f>D702</f>
        <v>2006</v>
      </c>
      <c r="E1386" s="677">
        <v>0</v>
      </c>
      <c r="F1386" s="236"/>
      <c r="G1386" s="662">
        <f>E1386*F1386</f>
        <v>0</v>
      </c>
      <c r="H1386" s="662">
        <f>IF($S$11="Y",G1386*0.15,0)</f>
        <v>0</v>
      </c>
      <c r="I1386" s="236"/>
      <c r="J1386" s="236"/>
      <c r="K1386" s="236"/>
      <c r="L1386" s="236"/>
      <c r="M1386" s="236"/>
      <c r="N1386" s="236"/>
      <c r="O1386" s="236"/>
      <c r="P1386" s="236"/>
      <c r="Q1386" s="236"/>
      <c r="R1386" s="236"/>
      <c r="S1386" s="236"/>
    </row>
    <row r="1387" ht="13.5" customHeight="1">
      <c r="A1387" s="236"/>
      <c r="B1387" t="s" s="596">
        <v>527</v>
      </c>
      <c r="C1387" t="s" s="675">
        <v>3006</v>
      </c>
      <c r="D1387" t="s" s="695">
        <f>D703</f>
        <v>2007</v>
      </c>
      <c r="E1387" s="677">
        <v>0</v>
      </c>
      <c r="F1387" s="236"/>
      <c r="G1387" s="662">
        <f>E1387*F1387</f>
        <v>0</v>
      </c>
      <c r="H1387" s="662">
        <f>IF($S$11="Y",G1387*0.15,0)</f>
        <v>0</v>
      </c>
      <c r="I1387" s="236"/>
      <c r="J1387" s="236"/>
      <c r="K1387" s="236"/>
      <c r="L1387" s="236"/>
      <c r="M1387" s="236"/>
      <c r="N1387" s="236"/>
      <c r="O1387" s="236"/>
      <c r="P1387" s="236"/>
      <c r="Q1387" s="236"/>
      <c r="R1387" s="236"/>
      <c r="S1387" s="236"/>
    </row>
    <row r="1388" ht="13.5" customHeight="1">
      <c r="A1388" s="236"/>
      <c r="B1388" t="s" s="596">
        <v>410</v>
      </c>
      <c r="C1388" t="s" s="675">
        <v>3007</v>
      </c>
      <c r="D1388" t="s" s="676">
        <f>D704</f>
        <v>1996</v>
      </c>
      <c r="E1388" s="677">
        <v>0</v>
      </c>
      <c r="F1388" s="236"/>
      <c r="G1388" s="662">
        <f>E1388*F1388</f>
        <v>0</v>
      </c>
      <c r="H1388" s="662">
        <f>IF($S$11="Y",G1388*0.15,0)</f>
        <v>0</v>
      </c>
      <c r="I1388" s="236"/>
      <c r="J1388" s="236"/>
      <c r="K1388" s="236"/>
      <c r="L1388" s="236"/>
      <c r="M1388" s="236"/>
      <c r="N1388" s="236"/>
      <c r="O1388" s="236"/>
      <c r="P1388" s="236"/>
      <c r="Q1388" s="236"/>
      <c r="R1388" s="236"/>
      <c r="S1388" s="236"/>
    </row>
    <row r="1389" ht="13.5" customHeight="1">
      <c r="A1389" s="236"/>
      <c r="B1389" t="s" s="596">
        <v>410</v>
      </c>
      <c r="C1389" t="s" s="675">
        <v>3007</v>
      </c>
      <c r="D1389" t="s" s="91">
        <f>D705</f>
        <v>1998</v>
      </c>
      <c r="E1389" s="677">
        <v>0</v>
      </c>
      <c r="F1389" s="236"/>
      <c r="G1389" s="662">
        <f>E1389*F1389</f>
        <v>0</v>
      </c>
      <c r="H1389" s="662">
        <f>IF($S$11="Y",G1389*0.15,0)</f>
        <v>0</v>
      </c>
      <c r="I1389" s="236"/>
      <c r="J1389" s="236"/>
      <c r="K1389" s="236"/>
      <c r="L1389" s="236"/>
      <c r="M1389" s="236"/>
      <c r="N1389" s="236"/>
      <c r="O1389" s="236"/>
      <c r="P1389" s="236"/>
      <c r="Q1389" s="236"/>
      <c r="R1389" s="236"/>
      <c r="S1389" s="236"/>
    </row>
    <row r="1390" ht="13.5" customHeight="1">
      <c r="A1390" s="236"/>
      <c r="B1390" t="s" s="596">
        <v>410</v>
      </c>
      <c r="C1390" t="s" s="675">
        <v>3007</v>
      </c>
      <c r="D1390" t="s" s="205">
        <f>D706</f>
        <v>2000</v>
      </c>
      <c r="E1390" s="677">
        <v>0</v>
      </c>
      <c r="F1390" s="236"/>
      <c r="G1390" s="662">
        <f>E1390*F1390</f>
        <v>0</v>
      </c>
      <c r="H1390" s="662">
        <f>IF($S$11="Y",G1390*0.15,0)</f>
        <v>0</v>
      </c>
      <c r="I1390" s="236"/>
      <c r="J1390" s="236"/>
      <c r="K1390" s="236"/>
      <c r="L1390" s="236"/>
      <c r="M1390" s="236"/>
      <c r="N1390" s="236"/>
      <c r="O1390" s="236"/>
      <c r="P1390" s="236"/>
      <c r="Q1390" s="236"/>
      <c r="R1390" s="236"/>
      <c r="S1390" s="236"/>
    </row>
    <row r="1391" ht="13.5" customHeight="1">
      <c r="A1391" s="236"/>
      <c r="B1391" t="s" s="596">
        <v>410</v>
      </c>
      <c r="C1391" t="s" s="675">
        <v>3007</v>
      </c>
      <c r="D1391" t="s" s="684">
        <f>D707</f>
        <v>2001</v>
      </c>
      <c r="E1391" s="677">
        <v>0</v>
      </c>
      <c r="F1391" s="236"/>
      <c r="G1391" s="662">
        <f>E1391*F1391</f>
        <v>0</v>
      </c>
      <c r="H1391" s="662">
        <f>IF($S$11="Y",G1391*0.15,0)</f>
        <v>0</v>
      </c>
      <c r="I1391" s="236"/>
      <c r="J1391" s="236"/>
      <c r="K1391" s="236"/>
      <c r="L1391" s="236"/>
      <c r="M1391" s="236"/>
      <c r="N1391" s="236"/>
      <c r="O1391" s="236"/>
      <c r="P1391" s="236"/>
      <c r="Q1391" s="236"/>
      <c r="R1391" s="236"/>
      <c r="S1391" s="236"/>
    </row>
    <row r="1392" ht="13.5" customHeight="1">
      <c r="A1392" s="236"/>
      <c r="B1392" t="s" s="596">
        <v>410</v>
      </c>
      <c r="C1392" t="s" s="675">
        <v>3007</v>
      </c>
      <c r="D1392" t="s" s="686">
        <f>D708</f>
        <v>2003</v>
      </c>
      <c r="E1392" s="677">
        <v>0</v>
      </c>
      <c r="F1392" s="236"/>
      <c r="G1392" s="662">
        <f>E1392*F1392</f>
        <v>0</v>
      </c>
      <c r="H1392" s="662">
        <f>IF($S$11="Y",G1392*0.15,0)</f>
        <v>0</v>
      </c>
      <c r="I1392" s="236"/>
      <c r="J1392" s="236"/>
      <c r="K1392" s="236"/>
      <c r="L1392" s="236"/>
      <c r="M1392" s="236"/>
      <c r="N1392" s="236"/>
      <c r="O1392" s="236"/>
      <c r="P1392" s="236"/>
      <c r="Q1392" s="236"/>
      <c r="R1392" s="236"/>
      <c r="S1392" s="236"/>
    </row>
    <row r="1393" ht="13.5" customHeight="1">
      <c r="A1393" s="236"/>
      <c r="B1393" t="s" s="596">
        <v>410</v>
      </c>
      <c r="C1393" t="s" s="675">
        <v>3007</v>
      </c>
      <c r="D1393" t="s" s="690">
        <f>D709</f>
        <v>2004</v>
      </c>
      <c r="E1393" s="677">
        <v>0</v>
      </c>
      <c r="F1393" s="236"/>
      <c r="G1393" s="662">
        <f>E1393*F1393</f>
        <v>0</v>
      </c>
      <c r="H1393" s="662">
        <f>IF($S$11="Y",G1393*0.15,0)</f>
        <v>0</v>
      </c>
      <c r="I1393" s="236"/>
      <c r="J1393" s="236"/>
      <c r="K1393" s="236"/>
      <c r="L1393" s="236"/>
      <c r="M1393" s="236"/>
      <c r="N1393" s="236"/>
      <c r="O1393" s="236"/>
      <c r="P1393" s="236"/>
      <c r="Q1393" s="236"/>
      <c r="R1393" s="236"/>
      <c r="S1393" s="236"/>
    </row>
    <row r="1394" ht="13.5" customHeight="1">
      <c r="A1394" s="236"/>
      <c r="B1394" t="s" s="596">
        <v>410</v>
      </c>
      <c r="C1394" t="s" s="675">
        <v>3007</v>
      </c>
      <c r="D1394" t="s" s="692">
        <f>D710</f>
        <v>2005</v>
      </c>
      <c r="E1394" s="677">
        <v>0</v>
      </c>
      <c r="F1394" s="236"/>
      <c r="G1394" s="662">
        <f>E1394*F1394</f>
        <v>0</v>
      </c>
      <c r="H1394" s="662">
        <f>IF($S$11="Y",G1394*0.15,0)</f>
        <v>0</v>
      </c>
      <c r="I1394" s="236"/>
      <c r="J1394" s="236"/>
      <c r="K1394" s="236"/>
      <c r="L1394" s="236"/>
      <c r="M1394" s="236"/>
      <c r="N1394" s="236"/>
      <c r="O1394" s="236"/>
      <c r="P1394" s="236"/>
      <c r="Q1394" s="236"/>
      <c r="R1394" s="236"/>
      <c r="S1394" s="236"/>
    </row>
    <row r="1395" ht="13.5" customHeight="1">
      <c r="A1395" s="236"/>
      <c r="B1395" t="s" s="596">
        <v>410</v>
      </c>
      <c r="C1395" t="s" s="675">
        <v>3007</v>
      </c>
      <c r="D1395" t="s" s="180">
        <f>D711</f>
        <v>2006</v>
      </c>
      <c r="E1395" s="677">
        <v>0</v>
      </c>
      <c r="F1395" s="236"/>
      <c r="G1395" s="662">
        <f>E1395*F1395</f>
        <v>0</v>
      </c>
      <c r="H1395" s="662">
        <f>IF($S$11="Y",G1395*0.15,0)</f>
        <v>0</v>
      </c>
      <c r="I1395" s="236"/>
      <c r="J1395" s="236"/>
      <c r="K1395" s="236"/>
      <c r="L1395" s="236"/>
      <c r="M1395" s="236"/>
      <c r="N1395" s="236"/>
      <c r="O1395" s="236"/>
      <c r="P1395" s="236"/>
      <c r="Q1395" s="236"/>
      <c r="R1395" s="236"/>
      <c r="S1395" s="236"/>
    </row>
    <row r="1396" ht="13.5" customHeight="1">
      <c r="A1396" s="236"/>
      <c r="B1396" t="s" s="596">
        <v>410</v>
      </c>
      <c r="C1396" t="s" s="675">
        <v>3007</v>
      </c>
      <c r="D1396" t="s" s="695">
        <f>D712</f>
        <v>2007</v>
      </c>
      <c r="E1396" s="677">
        <v>0</v>
      </c>
      <c r="F1396" s="236"/>
      <c r="G1396" s="662">
        <f>E1396*F1396</f>
        <v>0</v>
      </c>
      <c r="H1396" s="662">
        <f>IF($S$11="Y",G1396*0.15,0)</f>
        <v>0</v>
      </c>
      <c r="I1396" s="236"/>
      <c r="J1396" s="236"/>
      <c r="K1396" s="236"/>
      <c r="L1396" s="236"/>
      <c r="M1396" s="236"/>
      <c r="N1396" s="236"/>
      <c r="O1396" s="236"/>
      <c r="P1396" s="236"/>
      <c r="Q1396" s="236"/>
      <c r="R1396" s="236"/>
      <c r="S1396" s="236"/>
    </row>
    <row r="1397" ht="13.5" customHeight="1">
      <c r="A1397" s="236"/>
      <c r="B1397" t="s" s="596">
        <v>529</v>
      </c>
      <c r="C1397" t="s" s="675">
        <v>3008</v>
      </c>
      <c r="D1397" t="s" s="676">
        <f>D704</f>
        <v>1996</v>
      </c>
      <c r="E1397" s="677">
        <v>0</v>
      </c>
      <c r="F1397" s="236"/>
      <c r="G1397" s="662">
        <f>E1397*F1397</f>
        <v>0</v>
      </c>
      <c r="H1397" s="662">
        <f>IF($S$11="Y",G1397*0.15,0)</f>
        <v>0</v>
      </c>
      <c r="I1397" s="236"/>
      <c r="J1397" s="236"/>
      <c r="K1397" s="236"/>
      <c r="L1397" s="236"/>
      <c r="M1397" s="236"/>
      <c r="N1397" s="236"/>
      <c r="O1397" s="236"/>
      <c r="P1397" s="236"/>
      <c r="Q1397" s="236"/>
      <c r="R1397" s="236"/>
      <c r="S1397" s="236"/>
    </row>
    <row r="1398" ht="13.5" customHeight="1">
      <c r="A1398" s="236"/>
      <c r="B1398" t="s" s="596">
        <v>529</v>
      </c>
      <c r="C1398" t="s" s="675">
        <v>3008</v>
      </c>
      <c r="D1398" t="s" s="91">
        <f>D705</f>
        <v>1998</v>
      </c>
      <c r="E1398" s="677">
        <v>0</v>
      </c>
      <c r="F1398" s="236"/>
      <c r="G1398" s="662">
        <f>E1398*F1398</f>
        <v>0</v>
      </c>
      <c r="H1398" s="662">
        <f>IF($S$11="Y",G1398*0.15,0)</f>
        <v>0</v>
      </c>
      <c r="I1398" s="236"/>
      <c r="J1398" s="236"/>
      <c r="K1398" s="236"/>
      <c r="L1398" s="236"/>
      <c r="M1398" s="236"/>
      <c r="N1398" s="236"/>
      <c r="O1398" s="236"/>
      <c r="P1398" s="236"/>
      <c r="Q1398" s="236"/>
      <c r="R1398" s="236"/>
      <c r="S1398" s="236"/>
    </row>
    <row r="1399" ht="13.5" customHeight="1">
      <c r="A1399" s="236"/>
      <c r="B1399" t="s" s="596">
        <v>529</v>
      </c>
      <c r="C1399" t="s" s="675">
        <v>3008</v>
      </c>
      <c r="D1399" t="s" s="205">
        <f>D706</f>
        <v>2000</v>
      </c>
      <c r="E1399" s="677">
        <v>0</v>
      </c>
      <c r="F1399" s="236"/>
      <c r="G1399" s="662">
        <f>E1399*F1399</f>
        <v>0</v>
      </c>
      <c r="H1399" s="662">
        <f>IF($S$11="Y",G1399*0.15,0)</f>
        <v>0</v>
      </c>
      <c r="I1399" s="236"/>
      <c r="J1399" s="236"/>
      <c r="K1399" s="236"/>
      <c r="L1399" s="236"/>
      <c r="M1399" s="236"/>
      <c r="N1399" s="236"/>
      <c r="O1399" s="236"/>
      <c r="P1399" s="236"/>
      <c r="Q1399" s="236"/>
      <c r="R1399" s="236"/>
      <c r="S1399" s="236"/>
    </row>
    <row r="1400" ht="13.5" customHeight="1">
      <c r="A1400" s="236"/>
      <c r="B1400" t="s" s="596">
        <v>529</v>
      </c>
      <c r="C1400" t="s" s="675">
        <v>3008</v>
      </c>
      <c r="D1400" t="s" s="684">
        <f>D707</f>
        <v>2001</v>
      </c>
      <c r="E1400" s="677">
        <v>0</v>
      </c>
      <c r="F1400" s="236"/>
      <c r="G1400" s="662">
        <f>E1400*F1400</f>
        <v>0</v>
      </c>
      <c r="H1400" s="662">
        <f>IF($S$11="Y",G1400*0.15,0)</f>
        <v>0</v>
      </c>
      <c r="I1400" s="236"/>
      <c r="J1400" s="236"/>
      <c r="K1400" s="236"/>
      <c r="L1400" s="236"/>
      <c r="M1400" s="236"/>
      <c r="N1400" s="236"/>
      <c r="O1400" s="236"/>
      <c r="P1400" s="236"/>
      <c r="Q1400" s="236"/>
      <c r="R1400" s="236"/>
      <c r="S1400" s="236"/>
    </row>
    <row r="1401" ht="13.5" customHeight="1">
      <c r="A1401" s="236"/>
      <c r="B1401" t="s" s="596">
        <v>529</v>
      </c>
      <c r="C1401" t="s" s="675">
        <v>3008</v>
      </c>
      <c r="D1401" t="s" s="686">
        <f>D708</f>
        <v>2003</v>
      </c>
      <c r="E1401" s="677">
        <v>1</v>
      </c>
      <c r="F1401" s="236"/>
      <c r="G1401" s="662">
        <f>E1401*F1401</f>
        <v>0</v>
      </c>
      <c r="H1401" s="662">
        <f>IF($S$11="Y",G1401*0.15,0)</f>
        <v>0</v>
      </c>
      <c r="I1401" s="236"/>
      <c r="J1401" s="236"/>
      <c r="K1401" s="236"/>
      <c r="L1401" s="236"/>
      <c r="M1401" s="236"/>
      <c r="N1401" s="236"/>
      <c r="O1401" s="236"/>
      <c r="P1401" s="236"/>
      <c r="Q1401" s="236"/>
      <c r="R1401" s="236"/>
      <c r="S1401" s="236"/>
    </row>
    <row r="1402" ht="13.5" customHeight="1">
      <c r="A1402" s="236"/>
      <c r="B1402" t="s" s="596">
        <v>529</v>
      </c>
      <c r="C1402" t="s" s="675">
        <v>3008</v>
      </c>
      <c r="D1402" t="s" s="690">
        <f>D709</f>
        <v>2004</v>
      </c>
      <c r="E1402" s="677">
        <v>0</v>
      </c>
      <c r="F1402" s="236"/>
      <c r="G1402" s="662">
        <f>E1402*F1402</f>
        <v>0</v>
      </c>
      <c r="H1402" s="662">
        <f>IF($S$11="Y",G1402*0.15,0)</f>
        <v>0</v>
      </c>
      <c r="I1402" s="236"/>
      <c r="J1402" s="236"/>
      <c r="K1402" s="236"/>
      <c r="L1402" s="236"/>
      <c r="M1402" s="236"/>
      <c r="N1402" s="236"/>
      <c r="O1402" s="236"/>
      <c r="P1402" s="236"/>
      <c r="Q1402" s="236"/>
      <c r="R1402" s="236"/>
      <c r="S1402" s="236"/>
    </row>
    <row r="1403" ht="13.5" customHeight="1">
      <c r="A1403" s="236"/>
      <c r="B1403" t="s" s="596">
        <v>529</v>
      </c>
      <c r="C1403" t="s" s="675">
        <v>3008</v>
      </c>
      <c r="D1403" t="s" s="692">
        <f>D710</f>
        <v>2005</v>
      </c>
      <c r="E1403" s="677">
        <v>0</v>
      </c>
      <c r="F1403" s="236"/>
      <c r="G1403" s="662">
        <f>E1403*F1403</f>
        <v>0</v>
      </c>
      <c r="H1403" s="662">
        <f>IF($S$11="Y",G1403*0.15,0)</f>
        <v>0</v>
      </c>
      <c r="I1403" s="236"/>
      <c r="J1403" s="236"/>
      <c r="K1403" s="236"/>
      <c r="L1403" s="236"/>
      <c r="M1403" s="236"/>
      <c r="N1403" s="236"/>
      <c r="O1403" s="236"/>
      <c r="P1403" s="236"/>
      <c r="Q1403" s="236"/>
      <c r="R1403" s="236"/>
      <c r="S1403" s="236"/>
    </row>
    <row r="1404" ht="13.5" customHeight="1">
      <c r="A1404" s="236"/>
      <c r="B1404" t="s" s="596">
        <v>529</v>
      </c>
      <c r="C1404" t="s" s="675">
        <v>3008</v>
      </c>
      <c r="D1404" t="s" s="180">
        <f>D711</f>
        <v>2006</v>
      </c>
      <c r="E1404" s="677">
        <v>0</v>
      </c>
      <c r="F1404" s="236"/>
      <c r="G1404" s="662">
        <f>E1404*F1404</f>
        <v>0</v>
      </c>
      <c r="H1404" s="662">
        <f>IF($S$11="Y",G1404*0.15,0)</f>
        <v>0</v>
      </c>
      <c r="I1404" s="236"/>
      <c r="J1404" s="236"/>
      <c r="K1404" s="236"/>
      <c r="L1404" s="236"/>
      <c r="M1404" s="236"/>
      <c r="N1404" s="236"/>
      <c r="O1404" s="236"/>
      <c r="P1404" s="236"/>
      <c r="Q1404" s="236"/>
      <c r="R1404" s="236"/>
      <c r="S1404" s="236"/>
    </row>
    <row r="1405" ht="13.5" customHeight="1">
      <c r="A1405" s="236"/>
      <c r="B1405" t="s" s="596">
        <v>529</v>
      </c>
      <c r="C1405" t="s" s="675">
        <v>3008</v>
      </c>
      <c r="D1405" t="s" s="695">
        <f>D712</f>
        <v>2007</v>
      </c>
      <c r="E1405" s="677">
        <v>0</v>
      </c>
      <c r="F1405" s="236"/>
      <c r="G1405" s="662">
        <f>E1405*F1405</f>
        <v>0</v>
      </c>
      <c r="H1405" s="662">
        <f>IF($S$11="Y",G1405*0.15,0)</f>
        <v>0</v>
      </c>
      <c r="I1405" s="236"/>
      <c r="J1405" s="236"/>
      <c r="K1405" s="236"/>
      <c r="L1405" s="236"/>
      <c r="M1405" s="236"/>
      <c r="N1405" s="236"/>
      <c r="O1405" s="236"/>
      <c r="P1405" s="236"/>
      <c r="Q1405" s="236"/>
      <c r="R1405" s="236"/>
      <c r="S1405" s="236"/>
    </row>
    <row r="1406" ht="13.5" customHeight="1">
      <c r="A1406" s="236"/>
      <c r="B1406" t="s" s="596">
        <v>705</v>
      </c>
      <c r="C1406" t="s" s="675">
        <v>3009</v>
      </c>
      <c r="D1406" t="s" s="676">
        <f>D704</f>
        <v>1996</v>
      </c>
      <c r="E1406" s="677">
        <v>0</v>
      </c>
      <c r="F1406" s="236"/>
      <c r="G1406" s="662">
        <f>E1406*F1406</f>
        <v>0</v>
      </c>
      <c r="H1406" s="662">
        <f>IF($S$11="Y",G1406*0.15,0)</f>
        <v>0</v>
      </c>
      <c r="I1406" s="236"/>
      <c r="J1406" s="236"/>
      <c r="K1406" s="236"/>
      <c r="L1406" s="236"/>
      <c r="M1406" s="236"/>
      <c r="N1406" s="236"/>
      <c r="O1406" s="236"/>
      <c r="P1406" s="236"/>
      <c r="Q1406" s="236"/>
      <c r="R1406" s="236"/>
      <c r="S1406" s="236"/>
    </row>
    <row r="1407" ht="13.5" customHeight="1">
      <c r="A1407" s="236"/>
      <c r="B1407" t="s" s="596">
        <v>705</v>
      </c>
      <c r="C1407" t="s" s="675">
        <v>3009</v>
      </c>
      <c r="D1407" t="s" s="91">
        <f>D705</f>
        <v>1998</v>
      </c>
      <c r="E1407" s="677">
        <v>0</v>
      </c>
      <c r="F1407" s="236"/>
      <c r="G1407" s="662">
        <f>E1407*F1407</f>
        <v>0</v>
      </c>
      <c r="H1407" s="662">
        <f>IF($S$11="Y",G1407*0.15,0)</f>
        <v>0</v>
      </c>
      <c r="I1407" s="236"/>
      <c r="J1407" s="236"/>
      <c r="K1407" s="236"/>
      <c r="L1407" s="236"/>
      <c r="M1407" s="236"/>
      <c r="N1407" s="236"/>
      <c r="O1407" s="236"/>
      <c r="P1407" s="236"/>
      <c r="Q1407" s="236"/>
      <c r="R1407" s="236"/>
      <c r="S1407" s="236"/>
    </row>
    <row r="1408" ht="13.5" customHeight="1">
      <c r="A1408" s="236"/>
      <c r="B1408" t="s" s="596">
        <v>705</v>
      </c>
      <c r="C1408" t="s" s="675">
        <v>3009</v>
      </c>
      <c r="D1408" t="s" s="205">
        <f>D706</f>
        <v>2000</v>
      </c>
      <c r="E1408" s="677">
        <v>0</v>
      </c>
      <c r="F1408" s="236"/>
      <c r="G1408" s="662">
        <f>E1408*F1408</f>
        <v>0</v>
      </c>
      <c r="H1408" s="662">
        <f>IF($S$11="Y",G1408*0.15,0)</f>
        <v>0</v>
      </c>
      <c r="I1408" s="236"/>
      <c r="J1408" s="236"/>
      <c r="K1408" s="236"/>
      <c r="L1408" s="236"/>
      <c r="M1408" s="236"/>
      <c r="N1408" s="236"/>
      <c r="O1408" s="236"/>
      <c r="P1408" s="236"/>
      <c r="Q1408" s="236"/>
      <c r="R1408" s="236"/>
      <c r="S1408" s="236"/>
    </row>
    <row r="1409" ht="13.5" customHeight="1">
      <c r="A1409" s="236"/>
      <c r="B1409" t="s" s="596">
        <v>705</v>
      </c>
      <c r="C1409" t="s" s="675">
        <v>3009</v>
      </c>
      <c r="D1409" t="s" s="684">
        <f>D707</f>
        <v>2001</v>
      </c>
      <c r="E1409" s="677">
        <v>0</v>
      </c>
      <c r="F1409" s="236"/>
      <c r="G1409" s="662">
        <f>E1409*F1409</f>
        <v>0</v>
      </c>
      <c r="H1409" s="662">
        <f>IF($S$11="Y",G1409*0.15,0)</f>
        <v>0</v>
      </c>
      <c r="I1409" s="236"/>
      <c r="J1409" s="236"/>
      <c r="K1409" s="236"/>
      <c r="L1409" s="236"/>
      <c r="M1409" s="236"/>
      <c r="N1409" s="236"/>
      <c r="O1409" s="236"/>
      <c r="P1409" s="236"/>
      <c r="Q1409" s="236"/>
      <c r="R1409" s="236"/>
      <c r="S1409" s="236"/>
    </row>
    <row r="1410" ht="13.5" customHeight="1">
      <c r="A1410" s="236"/>
      <c r="B1410" t="s" s="596">
        <v>705</v>
      </c>
      <c r="C1410" t="s" s="675">
        <v>3009</v>
      </c>
      <c r="D1410" t="s" s="686">
        <f>D708</f>
        <v>2003</v>
      </c>
      <c r="E1410" s="677">
        <v>0</v>
      </c>
      <c r="F1410" s="236"/>
      <c r="G1410" s="662">
        <f>E1410*F1410</f>
        <v>0</v>
      </c>
      <c r="H1410" s="662">
        <f>IF($S$11="Y",G1410*0.15,0)</f>
        <v>0</v>
      </c>
      <c r="I1410" s="236"/>
      <c r="J1410" s="236"/>
      <c r="K1410" s="236"/>
      <c r="L1410" s="236"/>
      <c r="M1410" s="236"/>
      <c r="N1410" s="236"/>
      <c r="O1410" s="236"/>
      <c r="P1410" s="236"/>
      <c r="Q1410" s="236"/>
      <c r="R1410" s="236"/>
      <c r="S1410" s="236"/>
    </row>
    <row r="1411" ht="13.5" customHeight="1">
      <c r="A1411" s="236"/>
      <c r="B1411" t="s" s="596">
        <v>705</v>
      </c>
      <c r="C1411" t="s" s="675">
        <v>3009</v>
      </c>
      <c r="D1411" t="s" s="690">
        <f>D709</f>
        <v>2004</v>
      </c>
      <c r="E1411" s="677">
        <v>0</v>
      </c>
      <c r="F1411" s="236"/>
      <c r="G1411" s="662">
        <f>E1411*F1411</f>
        <v>0</v>
      </c>
      <c r="H1411" s="662">
        <f>IF($S$11="Y",G1411*0.15,0)</f>
        <v>0</v>
      </c>
      <c r="I1411" s="236"/>
      <c r="J1411" s="236"/>
      <c r="K1411" s="236"/>
      <c r="L1411" s="236"/>
      <c r="M1411" s="236"/>
      <c r="N1411" s="236"/>
      <c r="O1411" s="236"/>
      <c r="P1411" s="236"/>
      <c r="Q1411" s="236"/>
      <c r="R1411" s="236"/>
      <c r="S1411" s="236"/>
    </row>
    <row r="1412" ht="13.5" customHeight="1">
      <c r="A1412" s="236"/>
      <c r="B1412" t="s" s="596">
        <v>705</v>
      </c>
      <c r="C1412" t="s" s="675">
        <v>3009</v>
      </c>
      <c r="D1412" t="s" s="692">
        <f>D710</f>
        <v>2005</v>
      </c>
      <c r="E1412" s="677">
        <v>0</v>
      </c>
      <c r="F1412" s="236"/>
      <c r="G1412" s="662">
        <f>E1412*F1412</f>
        <v>0</v>
      </c>
      <c r="H1412" s="662">
        <f>IF($S$11="Y",G1412*0.15,0)</f>
        <v>0</v>
      </c>
      <c r="I1412" s="236"/>
      <c r="J1412" s="236"/>
      <c r="K1412" s="236"/>
      <c r="L1412" s="236"/>
      <c r="M1412" s="236"/>
      <c r="N1412" s="236"/>
      <c r="O1412" s="236"/>
      <c r="P1412" s="236"/>
      <c r="Q1412" s="236"/>
      <c r="R1412" s="236"/>
      <c r="S1412" s="236"/>
    </row>
    <row r="1413" ht="13.5" customHeight="1">
      <c r="A1413" s="236"/>
      <c r="B1413" t="s" s="596">
        <v>705</v>
      </c>
      <c r="C1413" t="s" s="675">
        <v>3009</v>
      </c>
      <c r="D1413" t="s" s="180">
        <f>D711</f>
        <v>2006</v>
      </c>
      <c r="E1413" s="677">
        <v>0</v>
      </c>
      <c r="F1413" s="236"/>
      <c r="G1413" s="662">
        <f>E1413*F1413</f>
        <v>0</v>
      </c>
      <c r="H1413" s="662">
        <f>IF($S$11="Y",G1413*0.15,0)</f>
        <v>0</v>
      </c>
      <c r="I1413" s="236"/>
      <c r="J1413" s="236"/>
      <c r="K1413" s="236"/>
      <c r="L1413" s="236"/>
      <c r="M1413" s="236"/>
      <c r="N1413" s="236"/>
      <c r="O1413" s="236"/>
      <c r="P1413" s="236"/>
      <c r="Q1413" s="236"/>
      <c r="R1413" s="236"/>
      <c r="S1413" s="236"/>
    </row>
    <row r="1414" ht="13.5" customHeight="1">
      <c r="A1414" s="236"/>
      <c r="B1414" t="s" s="596">
        <v>705</v>
      </c>
      <c r="C1414" t="s" s="675">
        <v>3009</v>
      </c>
      <c r="D1414" t="s" s="695">
        <f>D712</f>
        <v>2007</v>
      </c>
      <c r="E1414" s="677">
        <v>0</v>
      </c>
      <c r="F1414" s="236"/>
      <c r="G1414" s="662">
        <f>E1414*F1414</f>
        <v>0</v>
      </c>
      <c r="H1414" s="662">
        <f>IF($S$11="Y",G1414*0.15,0)</f>
        <v>0</v>
      </c>
      <c r="I1414" s="236"/>
      <c r="J1414" s="236"/>
      <c r="K1414" s="236"/>
      <c r="L1414" s="236"/>
      <c r="M1414" s="236"/>
      <c r="N1414" s="236"/>
      <c r="O1414" s="236"/>
      <c r="P1414" s="236"/>
      <c r="Q1414" s="236"/>
      <c r="R1414" s="236"/>
      <c r="S1414" s="236"/>
    </row>
    <row r="1415" ht="13.5" customHeight="1">
      <c r="A1415" s="236"/>
      <c r="B1415" t="s" s="596">
        <v>663</v>
      </c>
      <c r="C1415" t="s" s="675">
        <v>3010</v>
      </c>
      <c r="D1415" t="s" s="676">
        <f>D713</f>
        <v>1996</v>
      </c>
      <c r="E1415" s="677">
        <v>0</v>
      </c>
      <c r="F1415" s="236"/>
      <c r="G1415" s="662">
        <f>E1415*F1415</f>
        <v>0</v>
      </c>
      <c r="H1415" s="662">
        <f>IF($S$11="Y",G1415*0.15,0)</f>
        <v>0</v>
      </c>
      <c r="I1415" s="236"/>
      <c r="J1415" s="236"/>
      <c r="K1415" s="236"/>
      <c r="L1415" s="236"/>
      <c r="M1415" s="236"/>
      <c r="N1415" s="236"/>
      <c r="O1415" s="236"/>
      <c r="P1415" s="236"/>
      <c r="Q1415" s="236"/>
      <c r="R1415" s="236"/>
      <c r="S1415" s="236"/>
    </row>
    <row r="1416" ht="13.5" customHeight="1">
      <c r="A1416" s="236"/>
      <c r="B1416" t="s" s="596">
        <v>663</v>
      </c>
      <c r="C1416" t="s" s="675">
        <v>3010</v>
      </c>
      <c r="D1416" t="s" s="91">
        <f>D714</f>
        <v>1998</v>
      </c>
      <c r="E1416" s="677">
        <v>0</v>
      </c>
      <c r="F1416" s="236"/>
      <c r="G1416" s="662">
        <f>E1416*F1416</f>
        <v>0</v>
      </c>
      <c r="H1416" s="662">
        <f>IF($S$11="Y",G1416*0.15,0)</f>
        <v>0</v>
      </c>
      <c r="I1416" s="236"/>
      <c r="J1416" s="236"/>
      <c r="K1416" s="236"/>
      <c r="L1416" s="236"/>
      <c r="M1416" s="236"/>
      <c r="N1416" s="236"/>
      <c r="O1416" s="236"/>
      <c r="P1416" s="236"/>
      <c r="Q1416" s="236"/>
      <c r="R1416" s="236"/>
      <c r="S1416" s="236"/>
    </row>
    <row r="1417" ht="13.5" customHeight="1">
      <c r="A1417" s="236"/>
      <c r="B1417" t="s" s="596">
        <v>663</v>
      </c>
      <c r="C1417" t="s" s="675">
        <v>3010</v>
      </c>
      <c r="D1417" t="s" s="205">
        <f>D715</f>
        <v>2000</v>
      </c>
      <c r="E1417" s="677">
        <v>0</v>
      </c>
      <c r="F1417" s="236"/>
      <c r="G1417" s="662">
        <f>E1417*F1417</f>
        <v>0</v>
      </c>
      <c r="H1417" s="662">
        <f>IF($S$11="Y",G1417*0.15,0)</f>
        <v>0</v>
      </c>
      <c r="I1417" s="236"/>
      <c r="J1417" s="236"/>
      <c r="K1417" s="236"/>
      <c r="L1417" s="236"/>
      <c r="M1417" s="236"/>
      <c r="N1417" s="236"/>
      <c r="O1417" s="236"/>
      <c r="P1417" s="236"/>
      <c r="Q1417" s="236"/>
      <c r="R1417" s="236"/>
      <c r="S1417" s="236"/>
    </row>
    <row r="1418" ht="13.5" customHeight="1">
      <c r="A1418" s="236"/>
      <c r="B1418" t="s" s="596">
        <v>663</v>
      </c>
      <c r="C1418" t="s" s="675">
        <v>3010</v>
      </c>
      <c r="D1418" t="s" s="684">
        <f>D716</f>
        <v>2001</v>
      </c>
      <c r="E1418" s="677">
        <v>0</v>
      </c>
      <c r="F1418" s="236"/>
      <c r="G1418" s="662">
        <f>E1418*F1418</f>
        <v>0</v>
      </c>
      <c r="H1418" s="662">
        <f>IF($S$11="Y",G1418*0.15,0)</f>
        <v>0</v>
      </c>
      <c r="I1418" s="236"/>
      <c r="J1418" s="236"/>
      <c r="K1418" s="236"/>
      <c r="L1418" s="236"/>
      <c r="M1418" s="236"/>
      <c r="N1418" s="236"/>
      <c r="O1418" s="236"/>
      <c r="P1418" s="236"/>
      <c r="Q1418" s="236"/>
      <c r="R1418" s="236"/>
      <c r="S1418" s="236"/>
    </row>
    <row r="1419" ht="13.5" customHeight="1">
      <c r="A1419" s="236"/>
      <c r="B1419" t="s" s="596">
        <v>663</v>
      </c>
      <c r="C1419" t="s" s="675">
        <v>3010</v>
      </c>
      <c r="D1419" t="s" s="686">
        <f>D717</f>
        <v>2003</v>
      </c>
      <c r="E1419" s="677">
        <v>0</v>
      </c>
      <c r="F1419" s="236"/>
      <c r="G1419" s="662">
        <f>E1419*F1419</f>
        <v>0</v>
      </c>
      <c r="H1419" s="662">
        <f>IF($S$11="Y",G1419*0.15,0)</f>
        <v>0</v>
      </c>
      <c r="I1419" s="236"/>
      <c r="J1419" s="236"/>
      <c r="K1419" s="236"/>
      <c r="L1419" s="236"/>
      <c r="M1419" s="236"/>
      <c r="N1419" s="236"/>
      <c r="O1419" s="236"/>
      <c r="P1419" s="236"/>
      <c r="Q1419" s="236"/>
      <c r="R1419" s="236"/>
      <c r="S1419" s="236"/>
    </row>
    <row r="1420" ht="13.5" customHeight="1">
      <c r="A1420" s="236"/>
      <c r="B1420" t="s" s="596">
        <v>663</v>
      </c>
      <c r="C1420" t="s" s="675">
        <v>3010</v>
      </c>
      <c r="D1420" t="s" s="690">
        <f>D718</f>
        <v>2004</v>
      </c>
      <c r="E1420" s="677">
        <v>0</v>
      </c>
      <c r="F1420" s="236"/>
      <c r="G1420" s="662">
        <f>E1420*F1420</f>
        <v>0</v>
      </c>
      <c r="H1420" s="662">
        <f>IF($S$11="Y",G1420*0.15,0)</f>
        <v>0</v>
      </c>
      <c r="I1420" s="236"/>
      <c r="J1420" s="236"/>
      <c r="K1420" s="236"/>
      <c r="L1420" s="236"/>
      <c r="M1420" s="236"/>
      <c r="N1420" s="236"/>
      <c r="O1420" s="236"/>
      <c r="P1420" s="236"/>
      <c r="Q1420" s="236"/>
      <c r="R1420" s="236"/>
      <c r="S1420" s="236"/>
    </row>
    <row r="1421" ht="13.5" customHeight="1">
      <c r="A1421" s="236"/>
      <c r="B1421" t="s" s="596">
        <v>663</v>
      </c>
      <c r="C1421" t="s" s="675">
        <v>3010</v>
      </c>
      <c r="D1421" t="s" s="692">
        <f>D719</f>
        <v>2005</v>
      </c>
      <c r="E1421" s="677">
        <v>0</v>
      </c>
      <c r="F1421" s="236"/>
      <c r="G1421" s="662">
        <f>E1421*F1421</f>
        <v>0</v>
      </c>
      <c r="H1421" s="662">
        <f>IF($S$11="Y",G1421*0.15,0)</f>
        <v>0</v>
      </c>
      <c r="I1421" s="236"/>
      <c r="J1421" s="236"/>
      <c r="K1421" s="236"/>
      <c r="L1421" s="236"/>
      <c r="M1421" s="236"/>
      <c r="N1421" s="236"/>
      <c r="O1421" s="236"/>
      <c r="P1421" s="236"/>
      <c r="Q1421" s="236"/>
      <c r="R1421" s="236"/>
      <c r="S1421" s="236"/>
    </row>
    <row r="1422" ht="13.5" customHeight="1">
      <c r="A1422" s="236"/>
      <c r="B1422" t="s" s="596">
        <v>663</v>
      </c>
      <c r="C1422" t="s" s="675">
        <v>3010</v>
      </c>
      <c r="D1422" t="s" s="180">
        <f>D720</f>
        <v>2006</v>
      </c>
      <c r="E1422" s="677">
        <v>0</v>
      </c>
      <c r="F1422" s="236"/>
      <c r="G1422" s="662">
        <f>E1422*F1422</f>
        <v>0</v>
      </c>
      <c r="H1422" s="662">
        <f>IF($S$11="Y",G1422*0.15,0)</f>
        <v>0</v>
      </c>
      <c r="I1422" s="236"/>
      <c r="J1422" s="236"/>
      <c r="K1422" s="236"/>
      <c r="L1422" s="236"/>
      <c r="M1422" s="236"/>
      <c r="N1422" s="236"/>
      <c r="O1422" s="236"/>
      <c r="P1422" s="236"/>
      <c r="Q1422" s="236"/>
      <c r="R1422" s="236"/>
      <c r="S1422" s="236"/>
    </row>
    <row r="1423" ht="13.5" customHeight="1">
      <c r="A1423" s="236"/>
      <c r="B1423" t="s" s="596">
        <v>663</v>
      </c>
      <c r="C1423" t="s" s="675">
        <v>3010</v>
      </c>
      <c r="D1423" t="s" s="695">
        <f>D721</f>
        <v>2007</v>
      </c>
      <c r="E1423" s="677">
        <v>0</v>
      </c>
      <c r="F1423" s="236"/>
      <c r="G1423" s="662">
        <f>E1423*F1423</f>
        <v>0</v>
      </c>
      <c r="H1423" s="662">
        <f>IF($S$11="Y",G1423*0.15,0)</f>
        <v>0</v>
      </c>
      <c r="I1423" s="236"/>
      <c r="J1423" s="236"/>
      <c r="K1423" s="236"/>
      <c r="L1423" s="236"/>
      <c r="M1423" s="236"/>
      <c r="N1423" s="236"/>
      <c r="O1423" s="236"/>
      <c r="P1423" s="236"/>
      <c r="Q1423" s="236"/>
      <c r="R1423" s="236"/>
      <c r="S1423" s="236"/>
    </row>
    <row r="1424" ht="13.5" customHeight="1">
      <c r="A1424" s="236"/>
      <c r="B1424" t="s" s="596">
        <v>665</v>
      </c>
      <c r="C1424" t="s" s="675">
        <v>3011</v>
      </c>
      <c r="D1424" t="s" s="676">
        <f>D722</f>
        <v>1996</v>
      </c>
      <c r="E1424" s="677">
        <v>0</v>
      </c>
      <c r="F1424" s="236"/>
      <c r="G1424" s="662">
        <f>E1424*F1424</f>
        <v>0</v>
      </c>
      <c r="H1424" s="662">
        <f>IF($S$11="Y",G1424*0.15,0)</f>
        <v>0</v>
      </c>
      <c r="I1424" s="236"/>
      <c r="J1424" s="236"/>
      <c r="K1424" s="236"/>
      <c r="L1424" s="236"/>
      <c r="M1424" s="236"/>
      <c r="N1424" s="236"/>
      <c r="O1424" s="236"/>
      <c r="P1424" s="236"/>
      <c r="Q1424" s="236"/>
      <c r="R1424" s="236"/>
      <c r="S1424" s="236"/>
    </row>
    <row r="1425" ht="13.5" customHeight="1">
      <c r="A1425" s="236"/>
      <c r="B1425" t="s" s="596">
        <v>665</v>
      </c>
      <c r="C1425" t="s" s="675">
        <v>3011</v>
      </c>
      <c r="D1425" t="s" s="91">
        <f>D723</f>
        <v>1998</v>
      </c>
      <c r="E1425" s="677">
        <v>0</v>
      </c>
      <c r="F1425" s="236"/>
      <c r="G1425" s="662">
        <f>E1425*F1425</f>
        <v>0</v>
      </c>
      <c r="H1425" s="662">
        <f>IF($S$11="Y",G1425*0.15,0)</f>
        <v>0</v>
      </c>
      <c r="I1425" s="236"/>
      <c r="J1425" s="236"/>
      <c r="K1425" s="236"/>
      <c r="L1425" s="236"/>
      <c r="M1425" s="236"/>
      <c r="N1425" s="236"/>
      <c r="O1425" s="236"/>
      <c r="P1425" s="236"/>
      <c r="Q1425" s="236"/>
      <c r="R1425" s="236"/>
      <c r="S1425" s="236"/>
    </row>
    <row r="1426" ht="13.5" customHeight="1">
      <c r="A1426" s="236"/>
      <c r="B1426" t="s" s="596">
        <v>665</v>
      </c>
      <c r="C1426" t="s" s="675">
        <v>3011</v>
      </c>
      <c r="D1426" t="s" s="205">
        <f>D724</f>
        <v>2000</v>
      </c>
      <c r="E1426" s="677">
        <v>0</v>
      </c>
      <c r="F1426" s="236"/>
      <c r="G1426" s="662">
        <f>E1426*F1426</f>
        <v>0</v>
      </c>
      <c r="H1426" s="662">
        <f>IF($S$11="Y",G1426*0.15,0)</f>
        <v>0</v>
      </c>
      <c r="I1426" s="236"/>
      <c r="J1426" s="236"/>
      <c r="K1426" s="236"/>
      <c r="L1426" s="236"/>
      <c r="M1426" s="236"/>
      <c r="N1426" s="236"/>
      <c r="O1426" s="236"/>
      <c r="P1426" s="236"/>
      <c r="Q1426" s="236"/>
      <c r="R1426" s="236"/>
      <c r="S1426" s="236"/>
    </row>
    <row r="1427" ht="13.5" customHeight="1">
      <c r="A1427" s="236"/>
      <c r="B1427" t="s" s="596">
        <v>665</v>
      </c>
      <c r="C1427" t="s" s="675">
        <v>3011</v>
      </c>
      <c r="D1427" t="s" s="684">
        <f>D725</f>
        <v>2001</v>
      </c>
      <c r="E1427" s="677">
        <v>0</v>
      </c>
      <c r="F1427" s="236"/>
      <c r="G1427" s="662">
        <f>E1427*F1427</f>
        <v>0</v>
      </c>
      <c r="H1427" s="662">
        <f>IF($S$11="Y",G1427*0.15,0)</f>
        <v>0</v>
      </c>
      <c r="I1427" s="236"/>
      <c r="J1427" s="236"/>
      <c r="K1427" s="236"/>
      <c r="L1427" s="236"/>
      <c r="M1427" s="236"/>
      <c r="N1427" s="236"/>
      <c r="O1427" s="236"/>
      <c r="P1427" s="236"/>
      <c r="Q1427" s="236"/>
      <c r="R1427" s="236"/>
      <c r="S1427" s="236"/>
    </row>
    <row r="1428" ht="13.5" customHeight="1">
      <c r="A1428" s="236"/>
      <c r="B1428" t="s" s="596">
        <v>665</v>
      </c>
      <c r="C1428" t="s" s="675">
        <v>3011</v>
      </c>
      <c r="D1428" t="s" s="686">
        <f>D726</f>
        <v>2003</v>
      </c>
      <c r="E1428" s="677">
        <v>0</v>
      </c>
      <c r="F1428" s="236"/>
      <c r="G1428" s="662">
        <f>E1428*F1428</f>
        <v>0</v>
      </c>
      <c r="H1428" s="662">
        <f>IF($S$11="Y",G1428*0.15,0)</f>
        <v>0</v>
      </c>
      <c r="I1428" s="236"/>
      <c r="J1428" s="236"/>
      <c r="K1428" s="236"/>
      <c r="L1428" s="236"/>
      <c r="M1428" s="236"/>
      <c r="N1428" s="236"/>
      <c r="O1428" s="236"/>
      <c r="P1428" s="236"/>
      <c r="Q1428" s="236"/>
      <c r="R1428" s="236"/>
      <c r="S1428" s="236"/>
    </row>
    <row r="1429" ht="13.5" customHeight="1">
      <c r="A1429" s="236"/>
      <c r="B1429" t="s" s="596">
        <v>665</v>
      </c>
      <c r="C1429" t="s" s="675">
        <v>3011</v>
      </c>
      <c r="D1429" t="s" s="690">
        <f>D727</f>
        <v>2004</v>
      </c>
      <c r="E1429" s="677">
        <v>0</v>
      </c>
      <c r="F1429" s="236"/>
      <c r="G1429" s="662">
        <f>E1429*F1429</f>
        <v>0</v>
      </c>
      <c r="H1429" s="662">
        <f>IF($S$11="Y",G1429*0.15,0)</f>
        <v>0</v>
      </c>
      <c r="I1429" s="236"/>
      <c r="J1429" s="236"/>
      <c r="K1429" s="236"/>
      <c r="L1429" s="236"/>
      <c r="M1429" s="236"/>
      <c r="N1429" s="236"/>
      <c r="O1429" s="236"/>
      <c r="P1429" s="236"/>
      <c r="Q1429" s="236"/>
      <c r="R1429" s="236"/>
      <c r="S1429" s="236"/>
    </row>
    <row r="1430" ht="13.5" customHeight="1">
      <c r="A1430" s="236"/>
      <c r="B1430" t="s" s="596">
        <v>665</v>
      </c>
      <c r="C1430" t="s" s="675">
        <v>3011</v>
      </c>
      <c r="D1430" t="s" s="692">
        <f>D728</f>
        <v>2005</v>
      </c>
      <c r="E1430" s="677">
        <v>0</v>
      </c>
      <c r="F1430" s="236"/>
      <c r="G1430" s="662">
        <f>E1430*F1430</f>
        <v>0</v>
      </c>
      <c r="H1430" s="662">
        <f>IF($S$11="Y",G1430*0.15,0)</f>
        <v>0</v>
      </c>
      <c r="I1430" s="236"/>
      <c r="J1430" s="236"/>
      <c r="K1430" s="236"/>
      <c r="L1430" s="236"/>
      <c r="M1430" s="236"/>
      <c r="N1430" s="236"/>
      <c r="O1430" s="236"/>
      <c r="P1430" s="236"/>
      <c r="Q1430" s="236"/>
      <c r="R1430" s="236"/>
      <c r="S1430" s="236"/>
    </row>
    <row r="1431" ht="13.5" customHeight="1">
      <c r="A1431" s="236"/>
      <c r="B1431" t="s" s="596">
        <v>665</v>
      </c>
      <c r="C1431" t="s" s="675">
        <v>3011</v>
      </c>
      <c r="D1431" t="s" s="180">
        <f>D729</f>
        <v>2006</v>
      </c>
      <c r="E1431" s="677">
        <v>0</v>
      </c>
      <c r="F1431" s="236"/>
      <c r="G1431" s="662">
        <f>E1431*F1431</f>
        <v>0</v>
      </c>
      <c r="H1431" s="662">
        <f>IF($S$11="Y",G1431*0.15,0)</f>
        <v>0</v>
      </c>
      <c r="I1431" s="236"/>
      <c r="J1431" s="236"/>
      <c r="K1431" s="236"/>
      <c r="L1431" s="236"/>
      <c r="M1431" s="236"/>
      <c r="N1431" s="236"/>
      <c r="O1431" s="236"/>
      <c r="P1431" s="236"/>
      <c r="Q1431" s="236"/>
      <c r="R1431" s="236"/>
      <c r="S1431" s="236"/>
    </row>
    <row r="1432" ht="13.5" customHeight="1">
      <c r="A1432" s="236"/>
      <c r="B1432" t="s" s="596">
        <v>665</v>
      </c>
      <c r="C1432" t="s" s="675">
        <v>3011</v>
      </c>
      <c r="D1432" t="s" s="695">
        <f>D730</f>
        <v>2007</v>
      </c>
      <c r="E1432" s="677">
        <v>0</v>
      </c>
      <c r="F1432" s="236"/>
      <c r="G1432" s="662">
        <f>E1432*F1432</f>
        <v>0</v>
      </c>
      <c r="H1432" s="662">
        <f>IF($S$11="Y",G1432*0.15,0)</f>
        <v>0</v>
      </c>
      <c r="I1432" s="236"/>
      <c r="J1432" s="236"/>
      <c r="K1432" s="236"/>
      <c r="L1432" s="236"/>
      <c r="M1432" s="236"/>
      <c r="N1432" s="236"/>
      <c r="O1432" s="236"/>
      <c r="P1432" s="236"/>
      <c r="Q1432" s="236"/>
      <c r="R1432" s="236"/>
      <c r="S1432" s="236"/>
    </row>
    <row r="1433" ht="13.5" customHeight="1">
      <c r="A1433" s="236"/>
      <c r="B1433" t="s" s="596">
        <v>398</v>
      </c>
      <c r="C1433" t="s" s="675">
        <v>3012</v>
      </c>
      <c r="D1433" t="s" s="676">
        <f>D668</f>
        <v>1996</v>
      </c>
      <c r="E1433" s="677">
        <v>0</v>
      </c>
      <c r="F1433" s="236"/>
      <c r="G1433" s="662">
        <f>E1433*F1433</f>
        <v>0</v>
      </c>
      <c r="H1433" s="662">
        <f>IF($S$11="Y",G1433*0.15,0)</f>
        <v>0</v>
      </c>
      <c r="I1433" s="236"/>
      <c r="J1433" s="236"/>
      <c r="K1433" s="236"/>
      <c r="L1433" s="236"/>
      <c r="M1433" s="236"/>
      <c r="N1433" s="236"/>
      <c r="O1433" s="236"/>
      <c r="P1433" s="236"/>
      <c r="Q1433" s="236"/>
      <c r="R1433" s="236"/>
      <c r="S1433" s="236"/>
    </row>
    <row r="1434" ht="13.5" customHeight="1">
      <c r="A1434" s="236"/>
      <c r="B1434" t="s" s="596">
        <v>398</v>
      </c>
      <c r="C1434" t="s" s="675">
        <v>3012</v>
      </c>
      <c r="D1434" t="s" s="91">
        <f>D669</f>
        <v>1998</v>
      </c>
      <c r="E1434" s="677">
        <v>0</v>
      </c>
      <c r="F1434" s="236"/>
      <c r="G1434" s="662">
        <f>E1434*F1434</f>
        <v>0</v>
      </c>
      <c r="H1434" s="662">
        <f>IF($S$11="Y",G1434*0.15,0)</f>
        <v>0</v>
      </c>
      <c r="I1434" s="236"/>
      <c r="J1434" s="236"/>
      <c r="K1434" s="236"/>
      <c r="L1434" s="236"/>
      <c r="M1434" s="236"/>
      <c r="N1434" s="236"/>
      <c r="O1434" s="236"/>
      <c r="P1434" s="236"/>
      <c r="Q1434" s="236"/>
      <c r="R1434" s="236"/>
      <c r="S1434" s="236"/>
    </row>
    <row r="1435" ht="13.5" customHeight="1">
      <c r="A1435" s="236"/>
      <c r="B1435" t="s" s="596">
        <v>398</v>
      </c>
      <c r="C1435" t="s" s="675">
        <v>3012</v>
      </c>
      <c r="D1435" t="s" s="205">
        <f>D670</f>
        <v>2000</v>
      </c>
      <c r="E1435" s="677">
        <v>0</v>
      </c>
      <c r="F1435" s="236"/>
      <c r="G1435" s="662">
        <f>E1435*F1435</f>
        <v>0</v>
      </c>
      <c r="H1435" s="662">
        <f>IF($S$11="Y",G1435*0.15,0)</f>
        <v>0</v>
      </c>
      <c r="I1435" s="236"/>
      <c r="J1435" s="236"/>
      <c r="K1435" s="236"/>
      <c r="L1435" s="236"/>
      <c r="M1435" s="236"/>
      <c r="N1435" s="236"/>
      <c r="O1435" s="236"/>
      <c r="P1435" s="236"/>
      <c r="Q1435" s="236"/>
      <c r="R1435" s="236"/>
      <c r="S1435" s="236"/>
    </row>
    <row r="1436" ht="13.5" customHeight="1">
      <c r="A1436" s="236"/>
      <c r="B1436" t="s" s="596">
        <v>398</v>
      </c>
      <c r="C1436" t="s" s="675">
        <v>3012</v>
      </c>
      <c r="D1436" t="s" s="684">
        <f>D671</f>
        <v>2001</v>
      </c>
      <c r="E1436" s="677">
        <v>0</v>
      </c>
      <c r="F1436" s="236"/>
      <c r="G1436" s="662">
        <f>E1436*F1436</f>
        <v>0</v>
      </c>
      <c r="H1436" s="662">
        <f>IF($S$11="Y",G1436*0.15,0)</f>
        <v>0</v>
      </c>
      <c r="I1436" s="236"/>
      <c r="J1436" s="236"/>
      <c r="K1436" s="236"/>
      <c r="L1436" s="236"/>
      <c r="M1436" s="236"/>
      <c r="N1436" s="236"/>
      <c r="O1436" s="236"/>
      <c r="P1436" s="236"/>
      <c r="Q1436" s="236"/>
      <c r="R1436" s="236"/>
      <c r="S1436" s="236"/>
    </row>
    <row r="1437" ht="13.5" customHeight="1">
      <c r="A1437" s="236"/>
      <c r="B1437" t="s" s="596">
        <v>398</v>
      </c>
      <c r="C1437" t="s" s="675">
        <v>3012</v>
      </c>
      <c r="D1437" t="s" s="686">
        <f>D672</f>
        <v>2003</v>
      </c>
      <c r="E1437" s="677">
        <v>0</v>
      </c>
      <c r="F1437" s="236"/>
      <c r="G1437" s="662">
        <f>E1437*F1437</f>
        <v>0</v>
      </c>
      <c r="H1437" s="662">
        <f>IF($S$11="Y",G1437*0.15,0)</f>
        <v>0</v>
      </c>
      <c r="I1437" s="236"/>
      <c r="J1437" s="236"/>
      <c r="K1437" s="236"/>
      <c r="L1437" s="236"/>
      <c r="M1437" s="236"/>
      <c r="N1437" s="236"/>
      <c r="O1437" s="236"/>
      <c r="P1437" s="236"/>
      <c r="Q1437" s="236"/>
      <c r="R1437" s="236"/>
      <c r="S1437" s="236"/>
    </row>
    <row r="1438" ht="13.5" customHeight="1">
      <c r="A1438" s="236"/>
      <c r="B1438" t="s" s="596">
        <v>398</v>
      </c>
      <c r="C1438" t="s" s="675">
        <v>3012</v>
      </c>
      <c r="D1438" t="s" s="690">
        <f>D673</f>
        <v>2004</v>
      </c>
      <c r="E1438" s="677">
        <v>0</v>
      </c>
      <c r="F1438" s="236"/>
      <c r="G1438" s="662">
        <f>E1438*F1438</f>
        <v>0</v>
      </c>
      <c r="H1438" s="662">
        <f>IF($S$11="Y",G1438*0.15,0)</f>
        <v>0</v>
      </c>
      <c r="I1438" s="236"/>
      <c r="J1438" s="236"/>
      <c r="K1438" s="236"/>
      <c r="L1438" s="236"/>
      <c r="M1438" s="236"/>
      <c r="N1438" s="236"/>
      <c r="O1438" s="236"/>
      <c r="P1438" s="236"/>
      <c r="Q1438" s="236"/>
      <c r="R1438" s="236"/>
      <c r="S1438" s="236"/>
    </row>
    <row r="1439" ht="13.5" customHeight="1">
      <c r="A1439" s="236"/>
      <c r="B1439" t="s" s="596">
        <v>398</v>
      </c>
      <c r="C1439" t="s" s="675">
        <v>3012</v>
      </c>
      <c r="D1439" t="s" s="692">
        <f>D674</f>
        <v>2005</v>
      </c>
      <c r="E1439" s="677">
        <v>0</v>
      </c>
      <c r="F1439" s="236"/>
      <c r="G1439" s="662">
        <f>E1439*F1439</f>
        <v>0</v>
      </c>
      <c r="H1439" s="662">
        <f>IF($S$11="Y",G1439*0.15,0)</f>
        <v>0</v>
      </c>
      <c r="I1439" s="236"/>
      <c r="J1439" s="236"/>
      <c r="K1439" s="236"/>
      <c r="L1439" s="236"/>
      <c r="M1439" s="236"/>
      <c r="N1439" s="236"/>
      <c r="O1439" s="236"/>
      <c r="P1439" s="236"/>
      <c r="Q1439" s="236"/>
      <c r="R1439" s="236"/>
      <c r="S1439" s="236"/>
    </row>
    <row r="1440" ht="13.5" customHeight="1">
      <c r="A1440" s="236"/>
      <c r="B1440" t="s" s="596">
        <v>398</v>
      </c>
      <c r="C1440" t="s" s="675">
        <v>3012</v>
      </c>
      <c r="D1440" t="s" s="180">
        <f>D675</f>
        <v>2006</v>
      </c>
      <c r="E1440" s="677">
        <v>0</v>
      </c>
      <c r="F1440" s="236"/>
      <c r="G1440" s="662">
        <f>E1440*F1440</f>
        <v>0</v>
      </c>
      <c r="H1440" s="662">
        <f>IF($S$11="Y",G1440*0.15,0)</f>
        <v>0</v>
      </c>
      <c r="I1440" s="236"/>
      <c r="J1440" s="236"/>
      <c r="K1440" s="236"/>
      <c r="L1440" s="236"/>
      <c r="M1440" s="236"/>
      <c r="N1440" s="236"/>
      <c r="O1440" s="236"/>
      <c r="P1440" s="236"/>
      <c r="Q1440" s="236"/>
      <c r="R1440" s="236"/>
      <c r="S1440" s="236"/>
    </row>
    <row r="1441" ht="13.5" customHeight="1">
      <c r="A1441" s="236"/>
      <c r="B1441" t="s" s="596">
        <v>398</v>
      </c>
      <c r="C1441" t="s" s="675">
        <v>3012</v>
      </c>
      <c r="D1441" t="s" s="695">
        <f>D676</f>
        <v>2007</v>
      </c>
      <c r="E1441" s="677">
        <v>0</v>
      </c>
      <c r="F1441" s="236"/>
      <c r="G1441" s="662">
        <f>E1441*F1441</f>
        <v>0</v>
      </c>
      <c r="H1441" s="662">
        <f>IF($S$11="Y",G1441*0.15,0)</f>
        <v>0</v>
      </c>
      <c r="I1441" s="236"/>
      <c r="J1441" s="236"/>
      <c r="K1441" s="236"/>
      <c r="L1441" s="236"/>
      <c r="M1441" s="236"/>
      <c r="N1441" s="236"/>
      <c r="O1441" s="236"/>
      <c r="P1441" s="236"/>
      <c r="Q1441" s="236"/>
      <c r="R1441" s="236"/>
      <c r="S1441" s="236"/>
    </row>
    <row r="1442" ht="13.5" customHeight="1">
      <c r="A1442" s="236"/>
      <c r="B1442" t="s" s="596">
        <v>400</v>
      </c>
      <c r="C1442" t="s" s="675">
        <v>3013</v>
      </c>
      <c r="D1442" t="s" s="676">
        <f>D677</f>
        <v>1996</v>
      </c>
      <c r="E1442" s="677">
        <v>0</v>
      </c>
      <c r="F1442" s="236"/>
      <c r="G1442" s="662">
        <f>E1442*F1442</f>
        <v>0</v>
      </c>
      <c r="H1442" s="662">
        <f>IF($S$11="Y",G1442*0.15,0)</f>
        <v>0</v>
      </c>
      <c r="I1442" s="236"/>
      <c r="J1442" s="236"/>
      <c r="K1442" s="236"/>
      <c r="L1442" s="236"/>
      <c r="M1442" s="236"/>
      <c r="N1442" s="236"/>
      <c r="O1442" s="236"/>
      <c r="P1442" s="236"/>
      <c r="Q1442" s="236"/>
      <c r="R1442" s="236"/>
      <c r="S1442" s="236"/>
    </row>
    <row r="1443" ht="13.5" customHeight="1">
      <c r="A1443" s="236"/>
      <c r="B1443" t="s" s="596">
        <v>400</v>
      </c>
      <c r="C1443" t="s" s="675">
        <v>3013</v>
      </c>
      <c r="D1443" t="s" s="91">
        <f>D678</f>
        <v>1998</v>
      </c>
      <c r="E1443" s="677">
        <v>0</v>
      </c>
      <c r="F1443" s="236"/>
      <c r="G1443" s="662">
        <f>E1443*F1443</f>
        <v>0</v>
      </c>
      <c r="H1443" s="662">
        <f>IF($S$11="Y",G1443*0.15,0)</f>
        <v>0</v>
      </c>
      <c r="I1443" s="236"/>
      <c r="J1443" s="236"/>
      <c r="K1443" s="236"/>
      <c r="L1443" s="236"/>
      <c r="M1443" s="236"/>
      <c r="N1443" s="236"/>
      <c r="O1443" s="236"/>
      <c r="P1443" s="236"/>
      <c r="Q1443" s="236"/>
      <c r="R1443" s="236"/>
      <c r="S1443" s="236"/>
    </row>
    <row r="1444" ht="13.5" customHeight="1">
      <c r="A1444" s="236"/>
      <c r="B1444" t="s" s="596">
        <v>400</v>
      </c>
      <c r="C1444" t="s" s="675">
        <v>3013</v>
      </c>
      <c r="D1444" t="s" s="205">
        <f>D679</f>
        <v>2000</v>
      </c>
      <c r="E1444" s="677">
        <v>0</v>
      </c>
      <c r="F1444" s="236"/>
      <c r="G1444" s="662">
        <f>E1444*F1444</f>
        <v>0</v>
      </c>
      <c r="H1444" s="662">
        <f>IF($S$11="Y",G1444*0.15,0)</f>
        <v>0</v>
      </c>
      <c r="I1444" s="236"/>
      <c r="J1444" s="236"/>
      <c r="K1444" s="236"/>
      <c r="L1444" s="236"/>
      <c r="M1444" s="236"/>
      <c r="N1444" s="236"/>
      <c r="O1444" s="236"/>
      <c r="P1444" s="236"/>
      <c r="Q1444" s="236"/>
      <c r="R1444" s="236"/>
      <c r="S1444" s="236"/>
    </row>
    <row r="1445" ht="13.5" customHeight="1">
      <c r="A1445" s="236"/>
      <c r="B1445" t="s" s="596">
        <v>400</v>
      </c>
      <c r="C1445" t="s" s="675">
        <v>3013</v>
      </c>
      <c r="D1445" t="s" s="684">
        <f>D680</f>
        <v>2001</v>
      </c>
      <c r="E1445" s="677">
        <v>0</v>
      </c>
      <c r="F1445" s="236"/>
      <c r="G1445" s="662">
        <f>E1445*F1445</f>
        <v>0</v>
      </c>
      <c r="H1445" s="662">
        <f>IF($S$11="Y",G1445*0.15,0)</f>
        <v>0</v>
      </c>
      <c r="I1445" s="236"/>
      <c r="J1445" s="236"/>
      <c r="K1445" s="236"/>
      <c r="L1445" s="236"/>
      <c r="M1445" s="236"/>
      <c r="N1445" s="236"/>
      <c r="O1445" s="236"/>
      <c r="P1445" s="236"/>
      <c r="Q1445" s="236"/>
      <c r="R1445" s="236"/>
      <c r="S1445" s="236"/>
    </row>
    <row r="1446" ht="13.5" customHeight="1">
      <c r="A1446" s="236"/>
      <c r="B1446" t="s" s="596">
        <v>400</v>
      </c>
      <c r="C1446" t="s" s="675">
        <v>3013</v>
      </c>
      <c r="D1446" t="s" s="686">
        <f>D681</f>
        <v>2003</v>
      </c>
      <c r="E1446" s="677">
        <v>0</v>
      </c>
      <c r="F1446" s="236"/>
      <c r="G1446" s="662">
        <f>E1446*F1446</f>
        <v>0</v>
      </c>
      <c r="H1446" s="662">
        <f>IF($S$11="Y",G1446*0.15,0)</f>
        <v>0</v>
      </c>
      <c r="I1446" s="236"/>
      <c r="J1446" s="236"/>
      <c r="K1446" s="236"/>
      <c r="L1446" s="236"/>
      <c r="M1446" s="236"/>
      <c r="N1446" s="236"/>
      <c r="O1446" s="236"/>
      <c r="P1446" s="236"/>
      <c r="Q1446" s="236"/>
      <c r="R1446" s="236"/>
      <c r="S1446" s="236"/>
    </row>
    <row r="1447" ht="13.5" customHeight="1">
      <c r="A1447" s="236"/>
      <c r="B1447" t="s" s="596">
        <v>400</v>
      </c>
      <c r="C1447" t="s" s="675">
        <v>3013</v>
      </c>
      <c r="D1447" t="s" s="690">
        <f>D682</f>
        <v>2004</v>
      </c>
      <c r="E1447" s="677">
        <v>0</v>
      </c>
      <c r="F1447" s="236"/>
      <c r="G1447" s="662">
        <f>E1447*F1447</f>
        <v>0</v>
      </c>
      <c r="H1447" s="662">
        <f>IF($S$11="Y",G1447*0.15,0)</f>
        <v>0</v>
      </c>
      <c r="I1447" s="236"/>
      <c r="J1447" s="236"/>
      <c r="K1447" s="236"/>
      <c r="L1447" s="236"/>
      <c r="M1447" s="236"/>
      <c r="N1447" s="236"/>
      <c r="O1447" s="236"/>
      <c r="P1447" s="236"/>
      <c r="Q1447" s="236"/>
      <c r="R1447" s="236"/>
      <c r="S1447" s="236"/>
    </row>
    <row r="1448" ht="13.5" customHeight="1">
      <c r="A1448" s="236"/>
      <c r="B1448" t="s" s="596">
        <v>400</v>
      </c>
      <c r="C1448" t="s" s="675">
        <v>3013</v>
      </c>
      <c r="D1448" t="s" s="692">
        <f>D683</f>
        <v>2005</v>
      </c>
      <c r="E1448" s="677">
        <v>0</v>
      </c>
      <c r="F1448" s="236"/>
      <c r="G1448" s="662">
        <f>E1448*F1448</f>
        <v>0</v>
      </c>
      <c r="H1448" s="662">
        <f>IF($S$11="Y",G1448*0.15,0)</f>
        <v>0</v>
      </c>
      <c r="I1448" s="236"/>
      <c r="J1448" s="236"/>
      <c r="K1448" s="236"/>
      <c r="L1448" s="236"/>
      <c r="M1448" s="236"/>
      <c r="N1448" s="236"/>
      <c r="O1448" s="236"/>
      <c r="P1448" s="236"/>
      <c r="Q1448" s="236"/>
      <c r="R1448" s="236"/>
      <c r="S1448" s="236"/>
    </row>
    <row r="1449" ht="13.5" customHeight="1">
      <c r="A1449" s="236"/>
      <c r="B1449" t="s" s="596">
        <v>400</v>
      </c>
      <c r="C1449" t="s" s="675">
        <v>3013</v>
      </c>
      <c r="D1449" t="s" s="180">
        <f>D684</f>
        <v>2006</v>
      </c>
      <c r="E1449" s="677">
        <v>0</v>
      </c>
      <c r="F1449" s="236"/>
      <c r="G1449" s="662">
        <f>E1449*F1449</f>
        <v>0</v>
      </c>
      <c r="H1449" s="662">
        <f>IF($S$11="Y",G1449*0.15,0)</f>
        <v>0</v>
      </c>
      <c r="I1449" s="236"/>
      <c r="J1449" s="236"/>
      <c r="K1449" s="236"/>
      <c r="L1449" s="236"/>
      <c r="M1449" s="236"/>
      <c r="N1449" s="236"/>
      <c r="O1449" s="236"/>
      <c r="P1449" s="236"/>
      <c r="Q1449" s="236"/>
      <c r="R1449" s="236"/>
      <c r="S1449" s="236"/>
    </row>
    <row r="1450" ht="13.5" customHeight="1">
      <c r="A1450" s="236"/>
      <c r="B1450" t="s" s="596">
        <v>400</v>
      </c>
      <c r="C1450" t="s" s="675">
        <v>3013</v>
      </c>
      <c r="D1450" t="s" s="695">
        <f>D685</f>
        <v>2007</v>
      </c>
      <c r="E1450" s="677">
        <v>0</v>
      </c>
      <c r="F1450" s="236"/>
      <c r="G1450" s="662">
        <f>E1450*F1450</f>
        <v>0</v>
      </c>
      <c r="H1450" s="662">
        <f>IF($S$11="Y",G1450*0.15,0)</f>
        <v>0</v>
      </c>
      <c r="I1450" s="236"/>
      <c r="J1450" s="236"/>
      <c r="K1450" s="236"/>
      <c r="L1450" s="236"/>
      <c r="M1450" s="236"/>
      <c r="N1450" s="236"/>
      <c r="O1450" s="236"/>
      <c r="P1450" s="236"/>
      <c r="Q1450" s="236"/>
      <c r="R1450" s="236"/>
      <c r="S1450" s="236"/>
    </row>
    <row r="1451" ht="13.5" customHeight="1">
      <c r="A1451" s="236"/>
      <c r="B1451" t="s" s="596">
        <v>424</v>
      </c>
      <c r="C1451" t="s" s="675">
        <v>3014</v>
      </c>
      <c r="D1451" t="s" s="676">
        <f>D686</f>
        <v>1996</v>
      </c>
      <c r="E1451" s="677">
        <v>0</v>
      </c>
      <c r="F1451" s="236"/>
      <c r="G1451" s="662">
        <f>E1451*F1451</f>
        <v>0</v>
      </c>
      <c r="H1451" s="662">
        <f>IF($S$11="Y",G1451*0.15,0)</f>
        <v>0</v>
      </c>
      <c r="I1451" s="236"/>
      <c r="J1451" s="236"/>
      <c r="K1451" s="236"/>
      <c r="L1451" s="236"/>
      <c r="M1451" s="236"/>
      <c r="N1451" s="236"/>
      <c r="O1451" s="236"/>
      <c r="P1451" s="236"/>
      <c r="Q1451" s="236"/>
      <c r="R1451" s="236"/>
      <c r="S1451" s="236"/>
    </row>
    <row r="1452" ht="13.5" customHeight="1">
      <c r="A1452" s="236"/>
      <c r="B1452" t="s" s="596">
        <v>424</v>
      </c>
      <c r="C1452" t="s" s="675">
        <v>3014</v>
      </c>
      <c r="D1452" t="s" s="91">
        <f>D687</f>
        <v>1998</v>
      </c>
      <c r="E1452" s="677">
        <v>0</v>
      </c>
      <c r="F1452" s="236"/>
      <c r="G1452" s="662">
        <f>E1452*F1452</f>
        <v>0</v>
      </c>
      <c r="H1452" s="662">
        <f>IF($S$11="Y",G1452*0.15,0)</f>
        <v>0</v>
      </c>
      <c r="I1452" s="236"/>
      <c r="J1452" s="236"/>
      <c r="K1452" s="236"/>
      <c r="L1452" s="236"/>
      <c r="M1452" s="236"/>
      <c r="N1452" s="236"/>
      <c r="O1452" s="236"/>
      <c r="P1452" s="236"/>
      <c r="Q1452" s="236"/>
      <c r="R1452" s="236"/>
      <c r="S1452" s="236"/>
    </row>
    <row r="1453" ht="13.5" customHeight="1">
      <c r="A1453" s="236"/>
      <c r="B1453" t="s" s="596">
        <v>424</v>
      </c>
      <c r="C1453" t="s" s="675">
        <v>3014</v>
      </c>
      <c r="D1453" t="s" s="205">
        <f>D688</f>
        <v>2000</v>
      </c>
      <c r="E1453" s="677">
        <v>0</v>
      </c>
      <c r="F1453" s="236"/>
      <c r="G1453" s="662">
        <f>E1453*F1453</f>
        <v>0</v>
      </c>
      <c r="H1453" s="662">
        <f>IF($S$11="Y",G1453*0.15,0)</f>
        <v>0</v>
      </c>
      <c r="I1453" s="236"/>
      <c r="J1453" s="236"/>
      <c r="K1453" s="236"/>
      <c r="L1453" s="236"/>
      <c r="M1453" s="236"/>
      <c r="N1453" s="236"/>
      <c r="O1453" s="236"/>
      <c r="P1453" s="236"/>
      <c r="Q1453" s="236"/>
      <c r="R1453" s="236"/>
      <c r="S1453" s="236"/>
    </row>
    <row r="1454" ht="13.5" customHeight="1">
      <c r="A1454" s="236"/>
      <c r="B1454" t="s" s="596">
        <v>424</v>
      </c>
      <c r="C1454" t="s" s="675">
        <v>3014</v>
      </c>
      <c r="D1454" t="s" s="684">
        <f>D689</f>
        <v>2001</v>
      </c>
      <c r="E1454" s="677">
        <v>0</v>
      </c>
      <c r="F1454" s="236"/>
      <c r="G1454" s="662">
        <f>E1454*F1454</f>
        <v>0</v>
      </c>
      <c r="H1454" s="662">
        <f>IF($S$11="Y",G1454*0.15,0)</f>
        <v>0</v>
      </c>
      <c r="I1454" s="236"/>
      <c r="J1454" s="236"/>
      <c r="K1454" s="236"/>
      <c r="L1454" s="236"/>
      <c r="M1454" s="236"/>
      <c r="N1454" s="236"/>
      <c r="O1454" s="236"/>
      <c r="P1454" s="236"/>
      <c r="Q1454" s="236"/>
      <c r="R1454" s="236"/>
      <c r="S1454" s="236"/>
    </row>
    <row r="1455" ht="13.5" customHeight="1">
      <c r="A1455" s="236"/>
      <c r="B1455" t="s" s="596">
        <v>424</v>
      </c>
      <c r="C1455" t="s" s="675">
        <v>3014</v>
      </c>
      <c r="D1455" t="s" s="686">
        <f>D690</f>
        <v>2003</v>
      </c>
      <c r="E1455" s="677">
        <v>0</v>
      </c>
      <c r="F1455" s="236"/>
      <c r="G1455" s="662">
        <f>E1455*F1455</f>
        <v>0</v>
      </c>
      <c r="H1455" s="662">
        <f>IF($S$11="Y",G1455*0.15,0)</f>
        <v>0</v>
      </c>
      <c r="I1455" s="236"/>
      <c r="J1455" s="236"/>
      <c r="K1455" s="236"/>
      <c r="L1455" s="236"/>
      <c r="M1455" s="236"/>
      <c r="N1455" s="236"/>
      <c r="O1455" s="236"/>
      <c r="P1455" s="236"/>
      <c r="Q1455" s="236"/>
      <c r="R1455" s="236"/>
      <c r="S1455" s="236"/>
    </row>
    <row r="1456" ht="13.5" customHeight="1">
      <c r="A1456" s="236"/>
      <c r="B1456" t="s" s="596">
        <v>424</v>
      </c>
      <c r="C1456" t="s" s="675">
        <v>3014</v>
      </c>
      <c r="D1456" t="s" s="690">
        <f>D691</f>
        <v>2004</v>
      </c>
      <c r="E1456" s="677">
        <v>0</v>
      </c>
      <c r="F1456" s="236"/>
      <c r="G1456" s="662">
        <f>E1456*F1456</f>
        <v>0</v>
      </c>
      <c r="H1456" s="662">
        <f>IF($S$11="Y",G1456*0.15,0)</f>
        <v>0</v>
      </c>
      <c r="I1456" s="236"/>
      <c r="J1456" s="236"/>
      <c r="K1456" s="236"/>
      <c r="L1456" s="236"/>
      <c r="M1456" s="236"/>
      <c r="N1456" s="236"/>
      <c r="O1456" s="236"/>
      <c r="P1456" s="236"/>
      <c r="Q1456" s="236"/>
      <c r="R1456" s="236"/>
      <c r="S1456" s="236"/>
    </row>
    <row r="1457" ht="13.5" customHeight="1">
      <c r="A1457" s="236"/>
      <c r="B1457" t="s" s="596">
        <v>424</v>
      </c>
      <c r="C1457" t="s" s="675">
        <v>3014</v>
      </c>
      <c r="D1457" t="s" s="692">
        <f>D692</f>
        <v>2005</v>
      </c>
      <c r="E1457" s="677">
        <v>0</v>
      </c>
      <c r="F1457" s="236"/>
      <c r="G1457" s="662">
        <f>E1457*F1457</f>
        <v>0</v>
      </c>
      <c r="H1457" s="662">
        <f>IF($S$11="Y",G1457*0.15,0)</f>
        <v>0</v>
      </c>
      <c r="I1457" s="236"/>
      <c r="J1457" s="236"/>
      <c r="K1457" s="236"/>
      <c r="L1457" s="236"/>
      <c r="M1457" s="236"/>
      <c r="N1457" s="236"/>
      <c r="O1457" s="236"/>
      <c r="P1457" s="236"/>
      <c r="Q1457" s="236"/>
      <c r="R1457" s="236"/>
      <c r="S1457" s="236"/>
    </row>
    <row r="1458" ht="13.5" customHeight="1">
      <c r="A1458" s="236"/>
      <c r="B1458" t="s" s="596">
        <v>424</v>
      </c>
      <c r="C1458" t="s" s="675">
        <v>3014</v>
      </c>
      <c r="D1458" t="s" s="180">
        <f>D693</f>
        <v>2006</v>
      </c>
      <c r="E1458" s="677">
        <v>0</v>
      </c>
      <c r="F1458" s="236"/>
      <c r="G1458" s="662">
        <f>E1458*F1458</f>
        <v>0</v>
      </c>
      <c r="H1458" s="662">
        <f>IF($S$11="Y",G1458*0.15,0)</f>
        <v>0</v>
      </c>
      <c r="I1458" s="236"/>
      <c r="J1458" s="236"/>
      <c r="K1458" s="236"/>
      <c r="L1458" s="236"/>
      <c r="M1458" s="236"/>
      <c r="N1458" s="236"/>
      <c r="O1458" s="236"/>
      <c r="P1458" s="236"/>
      <c r="Q1458" s="236"/>
      <c r="R1458" s="236"/>
      <c r="S1458" s="236"/>
    </row>
    <row r="1459" ht="13.5" customHeight="1">
      <c r="A1459" s="236"/>
      <c r="B1459" t="s" s="596">
        <v>424</v>
      </c>
      <c r="C1459" t="s" s="675">
        <v>3014</v>
      </c>
      <c r="D1459" t="s" s="695">
        <f>D694</f>
        <v>2007</v>
      </c>
      <c r="E1459" s="677">
        <v>0</v>
      </c>
      <c r="F1459" s="236"/>
      <c r="G1459" s="662">
        <f>E1459*F1459</f>
        <v>0</v>
      </c>
      <c r="H1459" s="662">
        <f>IF($S$11="Y",G1459*0.15,0)</f>
        <v>0</v>
      </c>
      <c r="I1459" s="236"/>
      <c r="J1459" s="236"/>
      <c r="K1459" s="236"/>
      <c r="L1459" s="236"/>
      <c r="M1459" s="236"/>
      <c r="N1459" s="236"/>
      <c r="O1459" s="236"/>
      <c r="P1459" s="236"/>
      <c r="Q1459" s="236"/>
      <c r="R1459" s="236"/>
      <c r="S1459" s="236"/>
    </row>
    <row r="1460" ht="13.5" customHeight="1">
      <c r="A1460" s="236"/>
      <c r="B1460" t="s" s="596">
        <v>637</v>
      </c>
      <c r="C1460" t="s" s="675">
        <v>3015</v>
      </c>
      <c r="D1460" t="s" s="676">
        <f>D695</f>
        <v>1996</v>
      </c>
      <c r="E1460" s="677">
        <v>0</v>
      </c>
      <c r="F1460" s="236"/>
      <c r="G1460" s="662">
        <f>E1460*F1460</f>
        <v>0</v>
      </c>
      <c r="H1460" s="662">
        <f>IF($S$11="Y",G1460*0.15,0)</f>
        <v>0</v>
      </c>
      <c r="I1460" s="236"/>
      <c r="J1460" s="236"/>
      <c r="K1460" s="236"/>
      <c r="L1460" s="236"/>
      <c r="M1460" s="236"/>
      <c r="N1460" s="236"/>
      <c r="O1460" s="236"/>
      <c r="P1460" s="236"/>
      <c r="Q1460" s="236"/>
      <c r="R1460" s="236"/>
      <c r="S1460" s="236"/>
    </row>
    <row r="1461" ht="13.5" customHeight="1">
      <c r="A1461" s="236"/>
      <c r="B1461" t="s" s="596">
        <v>637</v>
      </c>
      <c r="C1461" t="s" s="675">
        <v>3015</v>
      </c>
      <c r="D1461" t="s" s="91">
        <f>D696</f>
        <v>1998</v>
      </c>
      <c r="E1461" s="677">
        <v>0</v>
      </c>
      <c r="F1461" s="236"/>
      <c r="G1461" s="662">
        <f>E1461*F1461</f>
        <v>0</v>
      </c>
      <c r="H1461" s="662">
        <f>IF($S$11="Y",G1461*0.15,0)</f>
        <v>0</v>
      </c>
      <c r="I1461" s="236"/>
      <c r="J1461" s="236"/>
      <c r="K1461" s="236"/>
      <c r="L1461" s="236"/>
      <c r="M1461" s="236"/>
      <c r="N1461" s="236"/>
      <c r="O1461" s="236"/>
      <c r="P1461" s="236"/>
      <c r="Q1461" s="236"/>
      <c r="R1461" s="236"/>
      <c r="S1461" s="236"/>
    </row>
    <row r="1462" ht="13.5" customHeight="1">
      <c r="A1462" s="236"/>
      <c r="B1462" t="s" s="596">
        <v>637</v>
      </c>
      <c r="C1462" t="s" s="675">
        <v>3015</v>
      </c>
      <c r="D1462" t="s" s="205">
        <f>D697</f>
        <v>2000</v>
      </c>
      <c r="E1462" s="677">
        <v>0</v>
      </c>
      <c r="F1462" s="236"/>
      <c r="G1462" s="662">
        <f>E1462*F1462</f>
        <v>0</v>
      </c>
      <c r="H1462" s="662">
        <f>IF($S$11="Y",G1462*0.15,0)</f>
        <v>0</v>
      </c>
      <c r="I1462" s="236"/>
      <c r="J1462" s="236"/>
      <c r="K1462" s="236"/>
      <c r="L1462" s="236"/>
      <c r="M1462" s="236"/>
      <c r="N1462" s="236"/>
      <c r="O1462" s="236"/>
      <c r="P1462" s="236"/>
      <c r="Q1462" s="236"/>
      <c r="R1462" s="236"/>
      <c r="S1462" s="236"/>
    </row>
    <row r="1463" ht="13.5" customHeight="1">
      <c r="A1463" s="236"/>
      <c r="B1463" t="s" s="596">
        <v>637</v>
      </c>
      <c r="C1463" t="s" s="675">
        <v>3015</v>
      </c>
      <c r="D1463" t="s" s="684">
        <f>D698</f>
        <v>2001</v>
      </c>
      <c r="E1463" s="677">
        <v>0</v>
      </c>
      <c r="F1463" s="236"/>
      <c r="G1463" s="662">
        <f>E1463*F1463</f>
        <v>0</v>
      </c>
      <c r="H1463" s="662">
        <f>IF($S$11="Y",G1463*0.15,0)</f>
        <v>0</v>
      </c>
      <c r="I1463" s="236"/>
      <c r="J1463" s="236"/>
      <c r="K1463" s="236"/>
      <c r="L1463" s="236"/>
      <c r="M1463" s="236"/>
      <c r="N1463" s="236"/>
      <c r="O1463" s="236"/>
      <c r="P1463" s="236"/>
      <c r="Q1463" s="236"/>
      <c r="R1463" s="236"/>
      <c r="S1463" s="236"/>
    </row>
    <row r="1464" ht="13.5" customHeight="1">
      <c r="A1464" s="236"/>
      <c r="B1464" t="s" s="596">
        <v>637</v>
      </c>
      <c r="C1464" t="s" s="675">
        <v>3015</v>
      </c>
      <c r="D1464" t="s" s="686">
        <f>D699</f>
        <v>2003</v>
      </c>
      <c r="E1464" s="677">
        <v>0</v>
      </c>
      <c r="F1464" s="236"/>
      <c r="G1464" s="662">
        <f>E1464*F1464</f>
        <v>0</v>
      </c>
      <c r="H1464" s="662">
        <f>IF($S$11="Y",G1464*0.15,0)</f>
        <v>0</v>
      </c>
      <c r="I1464" s="236"/>
      <c r="J1464" s="236"/>
      <c r="K1464" s="236"/>
      <c r="L1464" s="236"/>
      <c r="M1464" s="236"/>
      <c r="N1464" s="236"/>
      <c r="O1464" s="236"/>
      <c r="P1464" s="236"/>
      <c r="Q1464" s="236"/>
      <c r="R1464" s="236"/>
      <c r="S1464" s="236"/>
    </row>
    <row r="1465" ht="13.5" customHeight="1">
      <c r="A1465" s="236"/>
      <c r="B1465" t="s" s="596">
        <v>637</v>
      </c>
      <c r="C1465" t="s" s="675">
        <v>3015</v>
      </c>
      <c r="D1465" t="s" s="690">
        <f>D700</f>
        <v>2004</v>
      </c>
      <c r="E1465" s="677">
        <v>0</v>
      </c>
      <c r="F1465" s="236"/>
      <c r="G1465" s="662">
        <f>E1465*F1465</f>
        <v>0</v>
      </c>
      <c r="H1465" s="662">
        <f>IF($S$11="Y",G1465*0.15,0)</f>
        <v>0</v>
      </c>
      <c r="I1465" s="236"/>
      <c r="J1465" s="236"/>
      <c r="K1465" s="236"/>
      <c r="L1465" s="236"/>
      <c r="M1465" s="236"/>
      <c r="N1465" s="236"/>
      <c r="O1465" s="236"/>
      <c r="P1465" s="236"/>
      <c r="Q1465" s="236"/>
      <c r="R1465" s="236"/>
      <c r="S1465" s="236"/>
    </row>
    <row r="1466" ht="13.5" customHeight="1">
      <c r="A1466" s="236"/>
      <c r="B1466" t="s" s="596">
        <v>637</v>
      </c>
      <c r="C1466" t="s" s="675">
        <v>3015</v>
      </c>
      <c r="D1466" t="s" s="692">
        <f>D701</f>
        <v>2005</v>
      </c>
      <c r="E1466" s="677">
        <v>0</v>
      </c>
      <c r="F1466" s="236"/>
      <c r="G1466" s="662">
        <f>E1466*F1466</f>
        <v>0</v>
      </c>
      <c r="H1466" s="662">
        <f>IF($S$11="Y",G1466*0.15,0)</f>
        <v>0</v>
      </c>
      <c r="I1466" s="236"/>
      <c r="J1466" s="236"/>
      <c r="K1466" s="236"/>
      <c r="L1466" s="236"/>
      <c r="M1466" s="236"/>
      <c r="N1466" s="236"/>
      <c r="O1466" s="236"/>
      <c r="P1466" s="236"/>
      <c r="Q1466" s="236"/>
      <c r="R1466" s="236"/>
      <c r="S1466" s="236"/>
    </row>
    <row r="1467" ht="13.5" customHeight="1">
      <c r="A1467" s="236"/>
      <c r="B1467" t="s" s="596">
        <v>637</v>
      </c>
      <c r="C1467" t="s" s="675">
        <v>3015</v>
      </c>
      <c r="D1467" t="s" s="180">
        <f>D702</f>
        <v>2006</v>
      </c>
      <c r="E1467" s="677">
        <v>0</v>
      </c>
      <c r="F1467" s="236"/>
      <c r="G1467" s="662">
        <f>E1467*F1467</f>
        <v>0</v>
      </c>
      <c r="H1467" s="662">
        <f>IF($S$11="Y",G1467*0.15,0)</f>
        <v>0</v>
      </c>
      <c r="I1467" s="236"/>
      <c r="J1467" s="236"/>
      <c r="K1467" s="236"/>
      <c r="L1467" s="236"/>
      <c r="M1467" s="236"/>
      <c r="N1467" s="236"/>
      <c r="O1467" s="236"/>
      <c r="P1467" s="236"/>
      <c r="Q1467" s="236"/>
      <c r="R1467" s="236"/>
      <c r="S1467" s="236"/>
    </row>
    <row r="1468" ht="13.5" customHeight="1">
      <c r="A1468" s="236"/>
      <c r="B1468" t="s" s="596">
        <v>637</v>
      </c>
      <c r="C1468" t="s" s="675">
        <v>3015</v>
      </c>
      <c r="D1468" t="s" s="695">
        <f>D703</f>
        <v>2007</v>
      </c>
      <c r="E1468" s="677">
        <v>0</v>
      </c>
      <c r="F1468" s="236"/>
      <c r="G1468" s="662">
        <f>E1468*F1468</f>
        <v>0</v>
      </c>
      <c r="H1468" s="662">
        <f>IF($S$11="Y",G1468*0.15,0)</f>
        <v>0</v>
      </c>
      <c r="I1468" s="236"/>
      <c r="J1468" s="236"/>
      <c r="K1468" s="236"/>
      <c r="L1468" s="236"/>
      <c r="M1468" s="236"/>
      <c r="N1468" s="236"/>
      <c r="O1468" s="236"/>
      <c r="P1468" s="236"/>
      <c r="Q1468" s="236"/>
      <c r="R1468" s="236"/>
      <c r="S1468" s="236"/>
    </row>
    <row r="1469" ht="13.5" customHeight="1">
      <c r="A1469" s="236"/>
      <c r="B1469" t="s" s="596">
        <v>316</v>
      </c>
      <c r="C1469" t="s" s="675">
        <v>3016</v>
      </c>
      <c r="D1469" t="s" s="676">
        <f>D686</f>
        <v>1996</v>
      </c>
      <c r="E1469" s="677">
        <v>0</v>
      </c>
      <c r="F1469" s="236"/>
      <c r="G1469" s="662">
        <f>E1469*F1469</f>
        <v>0</v>
      </c>
      <c r="H1469" s="662">
        <f>IF($S$11="Y",G1469*0.15,0)</f>
        <v>0</v>
      </c>
      <c r="I1469" s="236"/>
      <c r="J1469" s="236"/>
      <c r="K1469" s="236"/>
      <c r="L1469" s="236"/>
      <c r="M1469" s="236"/>
      <c r="N1469" s="236"/>
      <c r="O1469" s="236"/>
      <c r="P1469" s="236"/>
      <c r="Q1469" s="236"/>
      <c r="R1469" s="236"/>
      <c r="S1469" s="236"/>
    </row>
    <row r="1470" ht="13.5" customHeight="1">
      <c r="A1470" s="236"/>
      <c r="B1470" t="s" s="596">
        <v>316</v>
      </c>
      <c r="C1470" t="s" s="675">
        <v>3016</v>
      </c>
      <c r="D1470" t="s" s="91">
        <f>D687</f>
        <v>1998</v>
      </c>
      <c r="E1470" s="677">
        <v>0</v>
      </c>
      <c r="F1470" s="236"/>
      <c r="G1470" s="662">
        <f>E1470*F1470</f>
        <v>0</v>
      </c>
      <c r="H1470" s="662">
        <f>IF($S$11="Y",G1470*0.15,0)</f>
        <v>0</v>
      </c>
      <c r="I1470" s="236"/>
      <c r="J1470" s="236"/>
      <c r="K1470" s="236"/>
      <c r="L1470" s="236"/>
      <c r="M1470" s="236"/>
      <c r="N1470" s="236"/>
      <c r="O1470" s="236"/>
      <c r="P1470" s="236"/>
      <c r="Q1470" s="236"/>
      <c r="R1470" s="236"/>
      <c r="S1470" s="236"/>
    </row>
    <row r="1471" ht="13.5" customHeight="1">
      <c r="A1471" s="236"/>
      <c r="B1471" t="s" s="596">
        <v>316</v>
      </c>
      <c r="C1471" t="s" s="675">
        <v>3016</v>
      </c>
      <c r="D1471" t="s" s="205">
        <f>D688</f>
        <v>2000</v>
      </c>
      <c r="E1471" s="677">
        <v>5</v>
      </c>
      <c r="F1471" s="236"/>
      <c r="G1471" s="662">
        <f>E1471*F1471</f>
        <v>0</v>
      </c>
      <c r="H1471" s="662">
        <f>IF($S$11="Y",G1471*0.15,0)</f>
        <v>0</v>
      </c>
      <c r="I1471" s="236"/>
      <c r="J1471" s="236"/>
      <c r="K1471" s="236"/>
      <c r="L1471" s="236"/>
      <c r="M1471" s="236"/>
      <c r="N1471" s="236"/>
      <c r="O1471" s="236"/>
      <c r="P1471" s="236"/>
      <c r="Q1471" s="236"/>
      <c r="R1471" s="236"/>
      <c r="S1471" s="236"/>
    </row>
    <row r="1472" ht="13.5" customHeight="1">
      <c r="A1472" s="236"/>
      <c r="B1472" t="s" s="596">
        <v>316</v>
      </c>
      <c r="C1472" t="s" s="675">
        <v>3016</v>
      </c>
      <c r="D1472" t="s" s="684">
        <f>D689</f>
        <v>2001</v>
      </c>
      <c r="E1472" s="677">
        <v>4</v>
      </c>
      <c r="F1472" s="236"/>
      <c r="G1472" s="662">
        <f>E1472*F1472</f>
        <v>0</v>
      </c>
      <c r="H1472" s="662">
        <f>IF($S$11="Y",G1472*0.15,0)</f>
        <v>0</v>
      </c>
      <c r="I1472" s="236"/>
      <c r="J1472" s="236"/>
      <c r="K1472" s="236"/>
      <c r="L1472" s="236"/>
      <c r="M1472" s="236"/>
      <c r="N1472" s="236"/>
      <c r="O1472" s="236"/>
      <c r="P1472" s="236"/>
      <c r="Q1472" s="236"/>
      <c r="R1472" s="236"/>
      <c r="S1472" s="236"/>
    </row>
    <row r="1473" ht="13.5" customHeight="1">
      <c r="A1473" s="236"/>
      <c r="B1473" t="s" s="596">
        <v>316</v>
      </c>
      <c r="C1473" t="s" s="675">
        <v>3016</v>
      </c>
      <c r="D1473" t="s" s="686">
        <f>D690</f>
        <v>2003</v>
      </c>
      <c r="E1473" s="677">
        <v>5</v>
      </c>
      <c r="F1473" s="236"/>
      <c r="G1473" s="662">
        <f>E1473*F1473</f>
        <v>0</v>
      </c>
      <c r="H1473" s="662">
        <f>IF($S$11="Y",G1473*0.15,0)</f>
        <v>0</v>
      </c>
      <c r="I1473" s="236"/>
      <c r="J1473" s="236"/>
      <c r="K1473" s="236"/>
      <c r="L1473" s="236"/>
      <c r="M1473" s="236"/>
      <c r="N1473" s="236"/>
      <c r="O1473" s="236"/>
      <c r="P1473" s="236"/>
      <c r="Q1473" s="236"/>
      <c r="R1473" s="236"/>
      <c r="S1473" s="236"/>
    </row>
    <row r="1474" ht="13.5" customHeight="1">
      <c r="A1474" s="236"/>
      <c r="B1474" t="s" s="596">
        <v>316</v>
      </c>
      <c r="C1474" t="s" s="675">
        <v>3016</v>
      </c>
      <c r="D1474" t="s" s="690">
        <f>D691</f>
        <v>2004</v>
      </c>
      <c r="E1474" s="677">
        <v>4</v>
      </c>
      <c r="F1474" s="236"/>
      <c r="G1474" s="662">
        <f>E1474*F1474</f>
        <v>0</v>
      </c>
      <c r="H1474" s="662">
        <f>IF($S$11="Y",G1474*0.15,0)</f>
        <v>0</v>
      </c>
      <c r="I1474" s="236"/>
      <c r="J1474" s="236"/>
      <c r="K1474" s="236"/>
      <c r="L1474" s="236"/>
      <c r="M1474" s="236"/>
      <c r="N1474" s="236"/>
      <c r="O1474" s="236"/>
      <c r="P1474" s="236"/>
      <c r="Q1474" s="236"/>
      <c r="R1474" s="236"/>
      <c r="S1474" s="236"/>
    </row>
    <row r="1475" ht="13.5" customHeight="1">
      <c r="A1475" s="236"/>
      <c r="B1475" t="s" s="596">
        <v>316</v>
      </c>
      <c r="C1475" t="s" s="675">
        <v>3016</v>
      </c>
      <c r="D1475" t="s" s="692">
        <f>D692</f>
        <v>2005</v>
      </c>
      <c r="E1475" s="677">
        <v>0</v>
      </c>
      <c r="F1475" s="236"/>
      <c r="G1475" s="662">
        <f>E1475*F1475</f>
        <v>0</v>
      </c>
      <c r="H1475" s="662">
        <f>IF($S$11="Y",G1475*0.15,0)</f>
        <v>0</v>
      </c>
      <c r="I1475" s="236"/>
      <c r="J1475" s="236"/>
      <c r="K1475" s="236"/>
      <c r="L1475" s="236"/>
      <c r="M1475" s="236"/>
      <c r="N1475" s="236"/>
      <c r="O1475" s="236"/>
      <c r="P1475" s="236"/>
      <c r="Q1475" s="236"/>
      <c r="R1475" s="236"/>
      <c r="S1475" s="236"/>
    </row>
    <row r="1476" ht="13.5" customHeight="1">
      <c r="A1476" s="236"/>
      <c r="B1476" t="s" s="596">
        <v>316</v>
      </c>
      <c r="C1476" t="s" s="675">
        <v>3016</v>
      </c>
      <c r="D1476" t="s" s="180">
        <f>D693</f>
        <v>2006</v>
      </c>
      <c r="E1476" s="677">
        <v>5</v>
      </c>
      <c r="F1476" s="236"/>
      <c r="G1476" s="662">
        <f>E1476*F1476</f>
        <v>0</v>
      </c>
      <c r="H1476" s="662">
        <f>IF($S$11="Y",G1476*0.15,0)</f>
        <v>0</v>
      </c>
      <c r="I1476" s="236"/>
      <c r="J1476" s="236"/>
      <c r="K1476" s="236"/>
      <c r="L1476" s="236"/>
      <c r="M1476" s="236"/>
      <c r="N1476" s="236"/>
      <c r="O1476" s="236"/>
      <c r="P1476" s="236"/>
      <c r="Q1476" s="236"/>
      <c r="R1476" s="236"/>
      <c r="S1476" s="236"/>
    </row>
    <row r="1477" ht="13.5" customHeight="1">
      <c r="A1477" s="236"/>
      <c r="B1477" t="s" s="596">
        <v>316</v>
      </c>
      <c r="C1477" t="s" s="675">
        <v>3016</v>
      </c>
      <c r="D1477" t="s" s="695">
        <f>D694</f>
        <v>2007</v>
      </c>
      <c r="E1477" s="677">
        <v>0</v>
      </c>
      <c r="F1477" s="236"/>
      <c r="G1477" s="662">
        <f>E1477*F1477</f>
        <v>0</v>
      </c>
      <c r="H1477" s="662">
        <f>IF($S$11="Y",G1477*0.15,0)</f>
        <v>0</v>
      </c>
      <c r="I1477" s="236"/>
      <c r="J1477" s="236"/>
      <c r="K1477" s="236"/>
      <c r="L1477" s="236"/>
      <c r="M1477" s="236"/>
      <c r="N1477" s="236"/>
      <c r="O1477" s="236"/>
      <c r="P1477" s="236"/>
      <c r="Q1477" s="236"/>
      <c r="R1477" s="236"/>
      <c r="S1477" s="236"/>
    </row>
    <row r="1478" ht="13.5" customHeight="1">
      <c r="A1478" s="236"/>
      <c r="B1478" t="s" s="596">
        <v>318</v>
      </c>
      <c r="C1478" t="s" s="675">
        <v>3017</v>
      </c>
      <c r="D1478" t="s" s="676">
        <f>D695</f>
        <v>1996</v>
      </c>
      <c r="E1478" s="677">
        <v>0</v>
      </c>
      <c r="F1478" s="236"/>
      <c r="G1478" s="662">
        <f>E1478*F1478</f>
        <v>0</v>
      </c>
      <c r="H1478" s="662">
        <f>IF($S$11="Y",G1478*0.15,0)</f>
        <v>0</v>
      </c>
      <c r="I1478" s="236"/>
      <c r="J1478" s="236"/>
      <c r="K1478" s="236"/>
      <c r="L1478" s="236"/>
      <c r="M1478" s="236"/>
      <c r="N1478" s="236"/>
      <c r="O1478" s="236"/>
      <c r="P1478" s="236"/>
      <c r="Q1478" s="236"/>
      <c r="R1478" s="236"/>
      <c r="S1478" s="236"/>
    </row>
    <row r="1479" ht="13.5" customHeight="1">
      <c r="A1479" s="236"/>
      <c r="B1479" t="s" s="596">
        <v>318</v>
      </c>
      <c r="C1479" t="s" s="675">
        <v>3017</v>
      </c>
      <c r="D1479" t="s" s="91">
        <f>D696</f>
        <v>1998</v>
      </c>
      <c r="E1479" s="677">
        <v>0</v>
      </c>
      <c r="F1479" s="236"/>
      <c r="G1479" s="662">
        <f>E1479*F1479</f>
        <v>0</v>
      </c>
      <c r="H1479" s="662">
        <f>IF($S$11="Y",G1479*0.15,0)</f>
        <v>0</v>
      </c>
      <c r="I1479" s="236"/>
      <c r="J1479" s="236"/>
      <c r="K1479" s="236"/>
      <c r="L1479" s="236"/>
      <c r="M1479" s="236"/>
      <c r="N1479" s="236"/>
      <c r="O1479" s="236"/>
      <c r="P1479" s="236"/>
      <c r="Q1479" s="236"/>
      <c r="R1479" s="236"/>
      <c r="S1479" s="236"/>
    </row>
    <row r="1480" ht="13.5" customHeight="1">
      <c r="A1480" s="236"/>
      <c r="B1480" t="s" s="596">
        <v>318</v>
      </c>
      <c r="C1480" t="s" s="675">
        <v>3017</v>
      </c>
      <c r="D1480" t="s" s="205">
        <f>D697</f>
        <v>2000</v>
      </c>
      <c r="E1480" s="677">
        <v>0</v>
      </c>
      <c r="F1480" s="236"/>
      <c r="G1480" s="662">
        <f>E1480*F1480</f>
        <v>0</v>
      </c>
      <c r="H1480" s="662">
        <f>IF($S$11="Y",G1480*0.15,0)</f>
        <v>0</v>
      </c>
      <c r="I1480" s="236"/>
      <c r="J1480" s="236"/>
      <c r="K1480" s="236"/>
      <c r="L1480" s="236"/>
      <c r="M1480" s="236"/>
      <c r="N1480" s="236"/>
      <c r="O1480" s="236"/>
      <c r="P1480" s="236"/>
      <c r="Q1480" s="236"/>
      <c r="R1480" s="236"/>
      <c r="S1480" s="236"/>
    </row>
    <row r="1481" ht="13.5" customHeight="1">
      <c r="A1481" s="236"/>
      <c r="B1481" t="s" s="596">
        <v>318</v>
      </c>
      <c r="C1481" t="s" s="675">
        <v>3017</v>
      </c>
      <c r="D1481" t="s" s="684">
        <f>D698</f>
        <v>2001</v>
      </c>
      <c r="E1481" s="677">
        <v>3</v>
      </c>
      <c r="F1481" s="236"/>
      <c r="G1481" s="662">
        <f>E1481*F1481</f>
        <v>0</v>
      </c>
      <c r="H1481" s="662">
        <f>IF($S$11="Y",G1481*0.15,0)</f>
        <v>0</v>
      </c>
      <c r="I1481" s="236"/>
      <c r="J1481" s="236"/>
      <c r="K1481" s="236"/>
      <c r="L1481" s="236"/>
      <c r="M1481" s="236"/>
      <c r="N1481" s="236"/>
      <c r="O1481" s="236"/>
      <c r="P1481" s="236"/>
      <c r="Q1481" s="236"/>
      <c r="R1481" s="236"/>
      <c r="S1481" s="236"/>
    </row>
    <row r="1482" ht="13.5" customHeight="1">
      <c r="A1482" s="236"/>
      <c r="B1482" t="s" s="596">
        <v>318</v>
      </c>
      <c r="C1482" t="s" s="675">
        <v>3017</v>
      </c>
      <c r="D1482" t="s" s="686">
        <f>D699</f>
        <v>2003</v>
      </c>
      <c r="E1482" s="677">
        <v>3</v>
      </c>
      <c r="F1482" s="236"/>
      <c r="G1482" s="662">
        <f>E1482*F1482</f>
        <v>0</v>
      </c>
      <c r="H1482" s="662">
        <f>IF($S$11="Y",G1482*0.15,0)</f>
        <v>0</v>
      </c>
      <c r="I1482" s="236"/>
      <c r="J1482" s="236"/>
      <c r="K1482" s="236"/>
      <c r="L1482" s="236"/>
      <c r="M1482" s="236"/>
      <c r="N1482" s="236"/>
      <c r="O1482" s="236"/>
      <c r="P1482" s="236"/>
      <c r="Q1482" s="236"/>
      <c r="R1482" s="236"/>
      <c r="S1482" s="236"/>
    </row>
    <row r="1483" ht="13.5" customHeight="1">
      <c r="A1483" s="236"/>
      <c r="B1483" t="s" s="596">
        <v>318</v>
      </c>
      <c r="C1483" t="s" s="675">
        <v>3017</v>
      </c>
      <c r="D1483" t="s" s="690">
        <f>D700</f>
        <v>2004</v>
      </c>
      <c r="E1483" s="677">
        <v>5</v>
      </c>
      <c r="F1483" s="236"/>
      <c r="G1483" s="662">
        <f>E1483*F1483</f>
        <v>0</v>
      </c>
      <c r="H1483" s="662">
        <f>IF($S$11="Y",G1483*0.15,0)</f>
        <v>0</v>
      </c>
      <c r="I1483" s="236"/>
      <c r="J1483" s="236"/>
      <c r="K1483" s="236"/>
      <c r="L1483" s="236"/>
      <c r="M1483" s="236"/>
      <c r="N1483" s="236"/>
      <c r="O1483" s="236"/>
      <c r="P1483" s="236"/>
      <c r="Q1483" s="236"/>
      <c r="R1483" s="236"/>
      <c r="S1483" s="236"/>
    </row>
    <row r="1484" ht="13.5" customHeight="1">
      <c r="A1484" s="236"/>
      <c r="B1484" t="s" s="596">
        <v>318</v>
      </c>
      <c r="C1484" t="s" s="675">
        <v>3017</v>
      </c>
      <c r="D1484" t="s" s="692">
        <f>D701</f>
        <v>2005</v>
      </c>
      <c r="E1484" s="677">
        <v>0</v>
      </c>
      <c r="F1484" s="236"/>
      <c r="G1484" s="662">
        <f>E1484*F1484</f>
        <v>0</v>
      </c>
      <c r="H1484" s="662">
        <f>IF($S$11="Y",G1484*0.15,0)</f>
        <v>0</v>
      </c>
      <c r="I1484" s="236"/>
      <c r="J1484" s="236"/>
      <c r="K1484" s="236"/>
      <c r="L1484" s="236"/>
      <c r="M1484" s="236"/>
      <c r="N1484" s="236"/>
      <c r="O1484" s="236"/>
      <c r="P1484" s="236"/>
      <c r="Q1484" s="236"/>
      <c r="R1484" s="236"/>
      <c r="S1484" s="236"/>
    </row>
    <row r="1485" ht="13.5" customHeight="1">
      <c r="A1485" s="236"/>
      <c r="B1485" t="s" s="596">
        <v>318</v>
      </c>
      <c r="C1485" t="s" s="675">
        <v>3017</v>
      </c>
      <c r="D1485" t="s" s="180">
        <f>D702</f>
        <v>2006</v>
      </c>
      <c r="E1485" s="677">
        <v>0</v>
      </c>
      <c r="F1485" s="236"/>
      <c r="G1485" s="662">
        <f>E1485*F1485</f>
        <v>0</v>
      </c>
      <c r="H1485" s="662">
        <f>IF($S$11="Y",G1485*0.15,0)</f>
        <v>0</v>
      </c>
      <c r="I1485" s="236"/>
      <c r="J1485" s="236"/>
      <c r="K1485" s="236"/>
      <c r="L1485" s="236"/>
      <c r="M1485" s="236"/>
      <c r="N1485" s="236"/>
      <c r="O1485" s="236"/>
      <c r="P1485" s="236"/>
      <c r="Q1485" s="236"/>
      <c r="R1485" s="236"/>
      <c r="S1485" s="236"/>
    </row>
    <row r="1486" ht="13.5" customHeight="1">
      <c r="A1486" s="236"/>
      <c r="B1486" t="s" s="596">
        <v>318</v>
      </c>
      <c r="C1486" t="s" s="675">
        <v>3017</v>
      </c>
      <c r="D1486" t="s" s="695">
        <f>D703</f>
        <v>2007</v>
      </c>
      <c r="E1486" s="677">
        <v>0</v>
      </c>
      <c r="F1486" s="236"/>
      <c r="G1486" s="662">
        <f>E1486*F1486</f>
        <v>0</v>
      </c>
      <c r="H1486" s="662">
        <f>IF($S$11="Y",G1486*0.15,0)</f>
        <v>0</v>
      </c>
      <c r="I1486" s="236"/>
      <c r="J1486" s="236"/>
      <c r="K1486" s="236"/>
      <c r="L1486" s="236"/>
      <c r="M1486" s="236"/>
      <c r="N1486" s="236"/>
      <c r="O1486" s="236"/>
      <c r="P1486" s="236"/>
      <c r="Q1486" s="236"/>
      <c r="R1486" s="236"/>
      <c r="S1486" s="236"/>
    </row>
    <row r="1487" ht="13.5" customHeight="1">
      <c r="A1487" s="236"/>
      <c r="B1487" t="s" s="596">
        <v>320</v>
      </c>
      <c r="C1487" t="s" s="675">
        <v>3018</v>
      </c>
      <c r="D1487" t="s" s="676">
        <f>D704</f>
        <v>1996</v>
      </c>
      <c r="E1487" s="677">
        <v>0</v>
      </c>
      <c r="F1487" s="236"/>
      <c r="G1487" s="662">
        <f>E1487*F1487</f>
        <v>0</v>
      </c>
      <c r="H1487" s="662">
        <f>IF($S$11="Y",G1487*0.15,0)</f>
        <v>0</v>
      </c>
      <c r="I1487" s="236"/>
      <c r="J1487" s="236"/>
      <c r="K1487" s="236"/>
      <c r="L1487" s="236"/>
      <c r="M1487" s="236"/>
      <c r="N1487" s="236"/>
      <c r="O1487" s="236"/>
      <c r="P1487" s="236"/>
      <c r="Q1487" s="236"/>
      <c r="R1487" s="236"/>
      <c r="S1487" s="236"/>
    </row>
    <row r="1488" ht="13.5" customHeight="1">
      <c r="A1488" s="236"/>
      <c r="B1488" t="s" s="596">
        <v>320</v>
      </c>
      <c r="C1488" t="s" s="675">
        <v>3018</v>
      </c>
      <c r="D1488" t="s" s="91">
        <f>D705</f>
        <v>1998</v>
      </c>
      <c r="E1488" s="677">
        <v>0</v>
      </c>
      <c r="F1488" s="236"/>
      <c r="G1488" s="662">
        <f>E1488*F1488</f>
        <v>0</v>
      </c>
      <c r="H1488" s="662">
        <f>IF($S$11="Y",G1488*0.15,0)</f>
        <v>0</v>
      </c>
      <c r="I1488" s="236"/>
      <c r="J1488" s="236"/>
      <c r="K1488" s="236"/>
      <c r="L1488" s="236"/>
      <c r="M1488" s="236"/>
      <c r="N1488" s="236"/>
      <c r="O1488" s="236"/>
      <c r="P1488" s="236"/>
      <c r="Q1488" s="236"/>
      <c r="R1488" s="236"/>
      <c r="S1488" s="236"/>
    </row>
    <row r="1489" ht="13.5" customHeight="1">
      <c r="A1489" s="236"/>
      <c r="B1489" t="s" s="596">
        <v>320</v>
      </c>
      <c r="C1489" t="s" s="675">
        <v>3018</v>
      </c>
      <c r="D1489" t="s" s="205">
        <f>D706</f>
        <v>2000</v>
      </c>
      <c r="E1489" s="677">
        <v>0</v>
      </c>
      <c r="F1489" s="236"/>
      <c r="G1489" s="662">
        <f>E1489*F1489</f>
        <v>0</v>
      </c>
      <c r="H1489" s="662">
        <f>IF($S$11="Y",G1489*0.15,0)</f>
        <v>0</v>
      </c>
      <c r="I1489" s="236"/>
      <c r="J1489" s="236"/>
      <c r="K1489" s="236"/>
      <c r="L1489" s="236"/>
      <c r="M1489" s="236"/>
      <c r="N1489" s="236"/>
      <c r="O1489" s="236"/>
      <c r="P1489" s="236"/>
      <c r="Q1489" s="236"/>
      <c r="R1489" s="236"/>
      <c r="S1489" s="236"/>
    </row>
    <row r="1490" ht="13.5" customHeight="1">
      <c r="A1490" s="236"/>
      <c r="B1490" t="s" s="596">
        <v>320</v>
      </c>
      <c r="C1490" t="s" s="675">
        <v>3018</v>
      </c>
      <c r="D1490" t="s" s="684">
        <f>D707</f>
        <v>2001</v>
      </c>
      <c r="E1490" s="677">
        <v>4</v>
      </c>
      <c r="F1490" s="236"/>
      <c r="G1490" s="662">
        <f>E1490*F1490</f>
        <v>0</v>
      </c>
      <c r="H1490" s="662">
        <f>IF($S$11="Y",G1490*0.15,0)</f>
        <v>0</v>
      </c>
      <c r="I1490" s="236"/>
      <c r="J1490" s="236"/>
      <c r="K1490" s="236"/>
      <c r="L1490" s="236"/>
      <c r="M1490" s="236"/>
      <c r="N1490" s="236"/>
      <c r="O1490" s="236"/>
      <c r="P1490" s="236"/>
      <c r="Q1490" s="236"/>
      <c r="R1490" s="236"/>
      <c r="S1490" s="236"/>
    </row>
    <row r="1491" ht="13.5" customHeight="1">
      <c r="A1491" s="236"/>
      <c r="B1491" t="s" s="596">
        <v>320</v>
      </c>
      <c r="C1491" t="s" s="675">
        <v>3018</v>
      </c>
      <c r="D1491" t="s" s="686">
        <f>D708</f>
        <v>2003</v>
      </c>
      <c r="E1491" s="677">
        <v>1</v>
      </c>
      <c r="F1491" s="236"/>
      <c r="G1491" s="662">
        <f>E1491*F1491</f>
        <v>0</v>
      </c>
      <c r="H1491" s="662">
        <f>IF($S$11="Y",G1491*0.15,0)</f>
        <v>0</v>
      </c>
      <c r="I1491" s="236"/>
      <c r="J1491" s="236"/>
      <c r="K1491" s="236"/>
      <c r="L1491" s="236"/>
      <c r="M1491" s="236"/>
      <c r="N1491" s="236"/>
      <c r="O1491" s="236"/>
      <c r="P1491" s="236"/>
      <c r="Q1491" s="236"/>
      <c r="R1491" s="236"/>
      <c r="S1491" s="236"/>
    </row>
    <row r="1492" ht="13.5" customHeight="1">
      <c r="A1492" s="236"/>
      <c r="B1492" t="s" s="596">
        <v>320</v>
      </c>
      <c r="C1492" t="s" s="675">
        <v>3018</v>
      </c>
      <c r="D1492" t="s" s="690">
        <f>D709</f>
        <v>2004</v>
      </c>
      <c r="E1492" s="677">
        <v>2</v>
      </c>
      <c r="F1492" s="236"/>
      <c r="G1492" s="662">
        <f>E1492*F1492</f>
        <v>0</v>
      </c>
      <c r="H1492" s="662">
        <f>IF($S$11="Y",G1492*0.15,0)</f>
        <v>0</v>
      </c>
      <c r="I1492" s="236"/>
      <c r="J1492" s="236"/>
      <c r="K1492" s="236"/>
      <c r="L1492" s="236"/>
      <c r="M1492" s="236"/>
      <c r="N1492" s="236"/>
      <c r="O1492" s="236"/>
      <c r="P1492" s="236"/>
      <c r="Q1492" s="236"/>
      <c r="R1492" s="236"/>
      <c r="S1492" s="236"/>
    </row>
    <row r="1493" ht="13.5" customHeight="1">
      <c r="A1493" s="236"/>
      <c r="B1493" t="s" s="596">
        <v>320</v>
      </c>
      <c r="C1493" t="s" s="675">
        <v>3018</v>
      </c>
      <c r="D1493" t="s" s="692">
        <f>D710</f>
        <v>2005</v>
      </c>
      <c r="E1493" s="677">
        <v>0</v>
      </c>
      <c r="F1493" s="236"/>
      <c r="G1493" s="662">
        <f>E1493*F1493</f>
        <v>0</v>
      </c>
      <c r="H1493" s="662">
        <f>IF($S$11="Y",G1493*0.15,0)</f>
        <v>0</v>
      </c>
      <c r="I1493" s="236"/>
      <c r="J1493" s="236"/>
      <c r="K1493" s="236"/>
      <c r="L1493" s="236"/>
      <c r="M1493" s="236"/>
      <c r="N1493" s="236"/>
      <c r="O1493" s="236"/>
      <c r="P1493" s="236"/>
      <c r="Q1493" s="236"/>
      <c r="R1493" s="236"/>
      <c r="S1493" s="236"/>
    </row>
    <row r="1494" ht="13.5" customHeight="1">
      <c r="A1494" s="236"/>
      <c r="B1494" t="s" s="596">
        <v>320</v>
      </c>
      <c r="C1494" t="s" s="675">
        <v>3018</v>
      </c>
      <c r="D1494" t="s" s="180">
        <f>D711</f>
        <v>2006</v>
      </c>
      <c r="E1494" s="677">
        <v>0</v>
      </c>
      <c r="F1494" s="236"/>
      <c r="G1494" s="662">
        <f>E1494*F1494</f>
        <v>0</v>
      </c>
      <c r="H1494" s="662">
        <f>IF($S$11="Y",G1494*0.15,0)</f>
        <v>0</v>
      </c>
      <c r="I1494" s="236"/>
      <c r="J1494" s="236"/>
      <c r="K1494" s="236"/>
      <c r="L1494" s="236"/>
      <c r="M1494" s="236"/>
      <c r="N1494" s="236"/>
      <c r="O1494" s="236"/>
      <c r="P1494" s="236"/>
      <c r="Q1494" s="236"/>
      <c r="R1494" s="236"/>
      <c r="S1494" s="236"/>
    </row>
    <row r="1495" ht="13.5" customHeight="1">
      <c r="A1495" s="236"/>
      <c r="B1495" t="s" s="596">
        <v>320</v>
      </c>
      <c r="C1495" t="s" s="675">
        <v>3018</v>
      </c>
      <c r="D1495" t="s" s="695">
        <f>D712</f>
        <v>2007</v>
      </c>
      <c r="E1495" s="677">
        <v>0</v>
      </c>
      <c r="F1495" s="236"/>
      <c r="G1495" s="662">
        <f>E1495*F1495</f>
        <v>0</v>
      </c>
      <c r="H1495" s="662">
        <f>IF($S$11="Y",G1495*0.15,0)</f>
        <v>0</v>
      </c>
      <c r="I1495" s="236"/>
      <c r="J1495" s="236"/>
      <c r="K1495" s="236"/>
      <c r="L1495" s="236"/>
      <c r="M1495" s="236"/>
      <c r="N1495" s="236"/>
      <c r="O1495" s="236"/>
      <c r="P1495" s="236"/>
      <c r="Q1495" s="236"/>
      <c r="R1495" s="236"/>
      <c r="S1495" s="236"/>
    </row>
    <row r="1496" ht="13.5" customHeight="1">
      <c r="A1496" s="236"/>
      <c r="B1496" t="s" s="596">
        <v>667</v>
      </c>
      <c r="C1496" t="s" s="675">
        <v>3019</v>
      </c>
      <c r="D1496" t="s" s="676">
        <f>D686</f>
        <v>1996</v>
      </c>
      <c r="E1496" s="677">
        <v>0</v>
      </c>
      <c r="F1496" s="236"/>
      <c r="G1496" s="662">
        <f>E1496*F1496</f>
        <v>0</v>
      </c>
      <c r="H1496" s="662">
        <f>IF($S$11="Y",G1496*0.15,0)</f>
        <v>0</v>
      </c>
      <c r="I1496" s="236"/>
      <c r="J1496" s="236"/>
      <c r="K1496" s="236"/>
      <c r="L1496" s="236"/>
      <c r="M1496" s="236"/>
      <c r="N1496" s="236"/>
      <c r="O1496" s="236"/>
      <c r="P1496" s="236"/>
      <c r="Q1496" s="236"/>
      <c r="R1496" s="236"/>
      <c r="S1496" s="236"/>
    </row>
    <row r="1497" ht="13.5" customHeight="1">
      <c r="A1497" s="236"/>
      <c r="B1497" t="s" s="596">
        <v>667</v>
      </c>
      <c r="C1497" t="s" s="675">
        <v>3019</v>
      </c>
      <c r="D1497" t="s" s="91">
        <f>D687</f>
        <v>1998</v>
      </c>
      <c r="E1497" s="677">
        <v>0</v>
      </c>
      <c r="F1497" s="236"/>
      <c r="G1497" s="662">
        <f>E1497*F1497</f>
        <v>0</v>
      </c>
      <c r="H1497" s="662">
        <f>IF($S$11="Y",G1497*0.15,0)</f>
        <v>0</v>
      </c>
      <c r="I1497" s="236"/>
      <c r="J1497" s="236"/>
      <c r="K1497" s="236"/>
      <c r="L1497" s="236"/>
      <c r="M1497" s="236"/>
      <c r="N1497" s="236"/>
      <c r="O1497" s="236"/>
      <c r="P1497" s="236"/>
      <c r="Q1497" s="236"/>
      <c r="R1497" s="236"/>
      <c r="S1497" s="236"/>
    </row>
    <row r="1498" ht="13.5" customHeight="1">
      <c r="A1498" s="236"/>
      <c r="B1498" t="s" s="596">
        <v>667</v>
      </c>
      <c r="C1498" t="s" s="675">
        <v>3019</v>
      </c>
      <c r="D1498" t="s" s="205">
        <f>D688</f>
        <v>2000</v>
      </c>
      <c r="E1498" s="677">
        <v>0</v>
      </c>
      <c r="F1498" s="236"/>
      <c r="G1498" s="662">
        <f>E1498*F1498</f>
        <v>0</v>
      </c>
      <c r="H1498" s="662">
        <f>IF($S$11="Y",G1498*0.15,0)</f>
        <v>0</v>
      </c>
      <c r="I1498" s="236"/>
      <c r="J1498" s="236"/>
      <c r="K1498" s="236"/>
      <c r="L1498" s="236"/>
      <c r="M1498" s="236"/>
      <c r="N1498" s="236"/>
      <c r="O1498" s="236"/>
      <c r="P1498" s="236"/>
      <c r="Q1498" s="236"/>
      <c r="R1498" s="236"/>
      <c r="S1498" s="236"/>
    </row>
    <row r="1499" ht="13.5" customHeight="1">
      <c r="A1499" s="236"/>
      <c r="B1499" t="s" s="596">
        <v>667</v>
      </c>
      <c r="C1499" t="s" s="675">
        <v>3019</v>
      </c>
      <c r="D1499" t="s" s="684">
        <f>D689</f>
        <v>2001</v>
      </c>
      <c r="E1499" s="677">
        <v>0</v>
      </c>
      <c r="F1499" s="236"/>
      <c r="G1499" s="662">
        <f>E1499*F1499</f>
        <v>0</v>
      </c>
      <c r="H1499" s="662">
        <f>IF($S$11="Y",G1499*0.15,0)</f>
        <v>0</v>
      </c>
      <c r="I1499" s="236"/>
      <c r="J1499" s="236"/>
      <c r="K1499" s="236"/>
      <c r="L1499" s="236"/>
      <c r="M1499" s="236"/>
      <c r="N1499" s="236"/>
      <c r="O1499" s="236"/>
      <c r="P1499" s="236"/>
      <c r="Q1499" s="236"/>
      <c r="R1499" s="236"/>
      <c r="S1499" s="236"/>
    </row>
    <row r="1500" ht="13.5" customHeight="1">
      <c r="A1500" s="236"/>
      <c r="B1500" t="s" s="596">
        <v>667</v>
      </c>
      <c r="C1500" t="s" s="675">
        <v>3019</v>
      </c>
      <c r="D1500" t="s" s="686">
        <f>D690</f>
        <v>2003</v>
      </c>
      <c r="E1500" s="677">
        <v>0</v>
      </c>
      <c r="F1500" s="236"/>
      <c r="G1500" s="662">
        <f>E1500*F1500</f>
        <v>0</v>
      </c>
      <c r="H1500" s="662">
        <f>IF($S$11="Y",G1500*0.15,0)</f>
        <v>0</v>
      </c>
      <c r="I1500" s="236"/>
      <c r="J1500" s="236"/>
      <c r="K1500" s="236"/>
      <c r="L1500" s="236"/>
      <c r="M1500" s="236"/>
      <c r="N1500" s="236"/>
      <c r="O1500" s="236"/>
      <c r="P1500" s="236"/>
      <c r="Q1500" s="236"/>
      <c r="R1500" s="236"/>
      <c r="S1500" s="236"/>
    </row>
    <row r="1501" ht="13.5" customHeight="1">
      <c r="A1501" s="236"/>
      <c r="B1501" t="s" s="596">
        <v>667</v>
      </c>
      <c r="C1501" t="s" s="675">
        <v>3019</v>
      </c>
      <c r="D1501" t="s" s="690">
        <f>D691</f>
        <v>2004</v>
      </c>
      <c r="E1501" s="677">
        <v>0</v>
      </c>
      <c r="F1501" s="236"/>
      <c r="G1501" s="662">
        <f>E1501*F1501</f>
        <v>0</v>
      </c>
      <c r="H1501" s="662">
        <f>IF($S$11="Y",G1501*0.15,0)</f>
        <v>0</v>
      </c>
      <c r="I1501" s="236"/>
      <c r="J1501" s="236"/>
      <c r="K1501" s="236"/>
      <c r="L1501" s="236"/>
      <c r="M1501" s="236"/>
      <c r="N1501" s="236"/>
      <c r="O1501" s="236"/>
      <c r="P1501" s="236"/>
      <c r="Q1501" s="236"/>
      <c r="R1501" s="236"/>
      <c r="S1501" s="236"/>
    </row>
    <row r="1502" ht="13.5" customHeight="1">
      <c r="A1502" s="236"/>
      <c r="B1502" t="s" s="596">
        <v>667</v>
      </c>
      <c r="C1502" t="s" s="675">
        <v>3019</v>
      </c>
      <c r="D1502" t="s" s="692">
        <f>D692</f>
        <v>2005</v>
      </c>
      <c r="E1502" s="677">
        <v>0</v>
      </c>
      <c r="F1502" s="236"/>
      <c r="G1502" s="662">
        <f>E1502*F1502</f>
        <v>0</v>
      </c>
      <c r="H1502" s="662">
        <f>IF($S$11="Y",G1502*0.15,0)</f>
        <v>0</v>
      </c>
      <c r="I1502" s="236"/>
      <c r="J1502" s="236"/>
      <c r="K1502" s="236"/>
      <c r="L1502" s="236"/>
      <c r="M1502" s="236"/>
      <c r="N1502" s="236"/>
      <c r="O1502" s="236"/>
      <c r="P1502" s="236"/>
      <c r="Q1502" s="236"/>
      <c r="R1502" s="236"/>
      <c r="S1502" s="236"/>
    </row>
    <row r="1503" ht="13.5" customHeight="1">
      <c r="A1503" s="236"/>
      <c r="B1503" t="s" s="596">
        <v>667</v>
      </c>
      <c r="C1503" t="s" s="675">
        <v>3019</v>
      </c>
      <c r="D1503" t="s" s="180">
        <f>D693</f>
        <v>2006</v>
      </c>
      <c r="E1503" s="677">
        <v>0</v>
      </c>
      <c r="F1503" s="236"/>
      <c r="G1503" s="662">
        <f>E1503*F1503</f>
        <v>0</v>
      </c>
      <c r="H1503" s="662">
        <f>IF($S$11="Y",G1503*0.15,0)</f>
        <v>0</v>
      </c>
      <c r="I1503" s="236"/>
      <c r="J1503" s="236"/>
      <c r="K1503" s="236"/>
      <c r="L1503" s="236"/>
      <c r="M1503" s="236"/>
      <c r="N1503" s="236"/>
      <c r="O1503" s="236"/>
      <c r="P1503" s="236"/>
      <c r="Q1503" s="236"/>
      <c r="R1503" s="236"/>
      <c r="S1503" s="236"/>
    </row>
    <row r="1504" ht="13.5" customHeight="1">
      <c r="A1504" s="236"/>
      <c r="B1504" t="s" s="596">
        <v>667</v>
      </c>
      <c r="C1504" t="s" s="675">
        <v>3019</v>
      </c>
      <c r="D1504" t="s" s="695">
        <f>D694</f>
        <v>2007</v>
      </c>
      <c r="E1504" s="677">
        <v>0</v>
      </c>
      <c r="F1504" s="236"/>
      <c r="G1504" s="662">
        <f>E1504*F1504</f>
        <v>0</v>
      </c>
      <c r="H1504" s="662">
        <f>IF($S$11="Y",G1504*0.15,0)</f>
        <v>0</v>
      </c>
      <c r="I1504" s="236"/>
      <c r="J1504" s="236"/>
      <c r="K1504" s="236"/>
      <c r="L1504" s="236"/>
      <c r="M1504" s="236"/>
      <c r="N1504" s="236"/>
      <c r="O1504" s="236"/>
      <c r="P1504" s="236"/>
      <c r="Q1504" s="236"/>
      <c r="R1504" s="236"/>
      <c r="S1504" s="236"/>
    </row>
    <row r="1505" ht="13.5" customHeight="1">
      <c r="A1505" s="236"/>
      <c r="B1505" t="s" s="596">
        <v>460</v>
      </c>
      <c r="C1505" t="s" s="675">
        <v>3020</v>
      </c>
      <c r="D1505" t="s" s="676">
        <f>D695</f>
        <v>1996</v>
      </c>
      <c r="E1505" s="677">
        <v>1</v>
      </c>
      <c r="F1505" s="236"/>
      <c r="G1505" s="662">
        <f>E1505*F1505</f>
        <v>0</v>
      </c>
      <c r="H1505" s="662">
        <f>IF($S$11="Y",G1505*0.15,0)</f>
        <v>0</v>
      </c>
      <c r="I1505" s="236"/>
      <c r="J1505" s="236"/>
      <c r="K1505" s="236"/>
      <c r="L1505" s="236"/>
      <c r="M1505" s="236"/>
      <c r="N1505" s="236"/>
      <c r="O1505" s="236"/>
      <c r="P1505" s="236"/>
      <c r="Q1505" s="236"/>
      <c r="R1505" s="236"/>
      <c r="S1505" s="236"/>
    </row>
    <row r="1506" ht="13.5" customHeight="1">
      <c r="A1506" s="236"/>
      <c r="B1506" t="s" s="596">
        <v>460</v>
      </c>
      <c r="C1506" t="s" s="675">
        <v>3020</v>
      </c>
      <c r="D1506" t="s" s="91">
        <f>D696</f>
        <v>1998</v>
      </c>
      <c r="E1506" s="677">
        <v>0</v>
      </c>
      <c r="F1506" s="236"/>
      <c r="G1506" s="662">
        <f>E1506*F1506</f>
        <v>0</v>
      </c>
      <c r="H1506" s="662">
        <f>IF($S$11="Y",G1506*0.15,0)</f>
        <v>0</v>
      </c>
      <c r="I1506" s="236"/>
      <c r="J1506" s="236"/>
      <c r="K1506" s="236"/>
      <c r="L1506" s="236"/>
      <c r="M1506" s="236"/>
      <c r="N1506" s="236"/>
      <c r="O1506" s="236"/>
      <c r="P1506" s="236"/>
      <c r="Q1506" s="236"/>
      <c r="R1506" s="236"/>
      <c r="S1506" s="236"/>
    </row>
    <row r="1507" ht="13.5" customHeight="1">
      <c r="A1507" s="236"/>
      <c r="B1507" t="s" s="596">
        <v>460</v>
      </c>
      <c r="C1507" t="s" s="675">
        <v>3020</v>
      </c>
      <c r="D1507" t="s" s="205">
        <f>D697</f>
        <v>2000</v>
      </c>
      <c r="E1507" s="677">
        <v>5</v>
      </c>
      <c r="F1507" s="236"/>
      <c r="G1507" s="662">
        <f>E1507*F1507</f>
        <v>0</v>
      </c>
      <c r="H1507" s="662">
        <f>IF($S$11="Y",G1507*0.15,0)</f>
        <v>0</v>
      </c>
      <c r="I1507" s="236"/>
      <c r="J1507" s="236"/>
      <c r="K1507" s="236"/>
      <c r="L1507" s="236"/>
      <c r="M1507" s="236"/>
      <c r="N1507" s="236"/>
      <c r="O1507" s="236"/>
      <c r="P1507" s="236"/>
      <c r="Q1507" s="236"/>
      <c r="R1507" s="236"/>
      <c r="S1507" s="236"/>
    </row>
    <row r="1508" ht="13.5" customHeight="1">
      <c r="A1508" s="236"/>
      <c r="B1508" t="s" s="596">
        <v>460</v>
      </c>
      <c r="C1508" t="s" s="675">
        <v>3020</v>
      </c>
      <c r="D1508" t="s" s="684">
        <f>D698</f>
        <v>2001</v>
      </c>
      <c r="E1508" s="677">
        <v>4</v>
      </c>
      <c r="F1508" s="236"/>
      <c r="G1508" s="662">
        <f>E1508*F1508</f>
        <v>0</v>
      </c>
      <c r="H1508" s="662">
        <f>IF($S$11="Y",G1508*0.15,0)</f>
        <v>0</v>
      </c>
      <c r="I1508" s="236"/>
      <c r="J1508" s="236"/>
      <c r="K1508" s="236"/>
      <c r="L1508" s="236"/>
      <c r="M1508" s="236"/>
      <c r="N1508" s="236"/>
      <c r="O1508" s="236"/>
      <c r="P1508" s="236"/>
      <c r="Q1508" s="236"/>
      <c r="R1508" s="236"/>
      <c r="S1508" s="236"/>
    </row>
    <row r="1509" ht="13.5" customHeight="1">
      <c r="A1509" s="236"/>
      <c r="B1509" t="s" s="596">
        <v>460</v>
      </c>
      <c r="C1509" t="s" s="675">
        <v>3020</v>
      </c>
      <c r="D1509" t="s" s="686">
        <f>D699</f>
        <v>2003</v>
      </c>
      <c r="E1509" s="677">
        <v>3</v>
      </c>
      <c r="F1509" s="236"/>
      <c r="G1509" s="662">
        <f>E1509*F1509</f>
        <v>0</v>
      </c>
      <c r="H1509" s="662">
        <f>IF($S$11="Y",G1509*0.15,0)</f>
        <v>0</v>
      </c>
      <c r="I1509" s="236"/>
      <c r="J1509" s="236"/>
      <c r="K1509" s="236"/>
      <c r="L1509" s="236"/>
      <c r="M1509" s="236"/>
      <c r="N1509" s="236"/>
      <c r="O1509" s="236"/>
      <c r="P1509" s="236"/>
      <c r="Q1509" s="236"/>
      <c r="R1509" s="236"/>
      <c r="S1509" s="236"/>
    </row>
    <row r="1510" ht="13.5" customHeight="1">
      <c r="A1510" s="236"/>
      <c r="B1510" t="s" s="596">
        <v>460</v>
      </c>
      <c r="C1510" t="s" s="675">
        <v>3020</v>
      </c>
      <c r="D1510" t="s" s="690">
        <f>D700</f>
        <v>2004</v>
      </c>
      <c r="E1510" s="677">
        <v>0</v>
      </c>
      <c r="F1510" s="236"/>
      <c r="G1510" s="662">
        <f>E1510*F1510</f>
        <v>0</v>
      </c>
      <c r="H1510" s="662">
        <f>IF($S$11="Y",G1510*0.15,0)</f>
        <v>0</v>
      </c>
      <c r="I1510" s="236"/>
      <c r="J1510" s="236"/>
      <c r="K1510" s="236"/>
      <c r="L1510" s="236"/>
      <c r="M1510" s="236"/>
      <c r="N1510" s="236"/>
      <c r="O1510" s="236"/>
      <c r="P1510" s="236"/>
      <c r="Q1510" s="236"/>
      <c r="R1510" s="236"/>
      <c r="S1510" s="236"/>
    </row>
    <row r="1511" ht="13.5" customHeight="1">
      <c r="A1511" s="236"/>
      <c r="B1511" t="s" s="596">
        <v>460</v>
      </c>
      <c r="C1511" t="s" s="675">
        <v>3020</v>
      </c>
      <c r="D1511" t="s" s="692">
        <f>D701</f>
        <v>2005</v>
      </c>
      <c r="E1511" s="677">
        <v>0</v>
      </c>
      <c r="F1511" s="236"/>
      <c r="G1511" s="662">
        <f>E1511*F1511</f>
        <v>0</v>
      </c>
      <c r="H1511" s="662">
        <f>IF($S$11="Y",G1511*0.15,0)</f>
        <v>0</v>
      </c>
      <c r="I1511" s="236"/>
      <c r="J1511" s="236"/>
      <c r="K1511" s="236"/>
      <c r="L1511" s="236"/>
      <c r="M1511" s="236"/>
      <c r="N1511" s="236"/>
      <c r="O1511" s="236"/>
      <c r="P1511" s="236"/>
      <c r="Q1511" s="236"/>
      <c r="R1511" s="236"/>
      <c r="S1511" s="236"/>
    </row>
    <row r="1512" ht="13.5" customHeight="1">
      <c r="A1512" s="236"/>
      <c r="B1512" t="s" s="596">
        <v>460</v>
      </c>
      <c r="C1512" t="s" s="675">
        <v>3020</v>
      </c>
      <c r="D1512" t="s" s="180">
        <f>D702</f>
        <v>2006</v>
      </c>
      <c r="E1512" s="677">
        <v>0</v>
      </c>
      <c r="F1512" s="236"/>
      <c r="G1512" s="662">
        <f>E1512*F1512</f>
        <v>0</v>
      </c>
      <c r="H1512" s="662">
        <f>IF($S$11="Y",G1512*0.15,0)</f>
        <v>0</v>
      </c>
      <c r="I1512" s="236"/>
      <c r="J1512" s="236"/>
      <c r="K1512" s="236"/>
      <c r="L1512" s="236"/>
      <c r="M1512" s="236"/>
      <c r="N1512" s="236"/>
      <c r="O1512" s="236"/>
      <c r="P1512" s="236"/>
      <c r="Q1512" s="236"/>
      <c r="R1512" s="236"/>
      <c r="S1512" s="236"/>
    </row>
    <row r="1513" ht="13.5" customHeight="1">
      <c r="A1513" s="236"/>
      <c r="B1513" t="s" s="596">
        <v>460</v>
      </c>
      <c r="C1513" t="s" s="675">
        <v>3020</v>
      </c>
      <c r="D1513" t="s" s="695">
        <f>D703</f>
        <v>2007</v>
      </c>
      <c r="E1513" s="677">
        <v>0</v>
      </c>
      <c r="F1513" s="236"/>
      <c r="G1513" s="662">
        <f>E1513*F1513</f>
        <v>0</v>
      </c>
      <c r="H1513" s="662">
        <f>IF($S$11="Y",G1513*0.15,0)</f>
        <v>0</v>
      </c>
      <c r="I1513" s="236"/>
      <c r="J1513" s="236"/>
      <c r="K1513" s="236"/>
      <c r="L1513" s="236"/>
      <c r="M1513" s="236"/>
      <c r="N1513" s="236"/>
      <c r="O1513" s="236"/>
      <c r="P1513" s="236"/>
      <c r="Q1513" s="236"/>
      <c r="R1513" s="236"/>
      <c r="S1513" s="236"/>
    </row>
    <row r="1514" ht="13.5" customHeight="1">
      <c r="A1514" s="236"/>
      <c r="B1514" t="s" s="596">
        <v>322</v>
      </c>
      <c r="C1514" t="s" s="675">
        <v>3021</v>
      </c>
      <c r="D1514" t="s" s="676">
        <f>D704</f>
        <v>1996</v>
      </c>
      <c r="E1514" s="677">
        <v>0</v>
      </c>
      <c r="F1514" s="236"/>
      <c r="G1514" s="662">
        <f>E1514*F1514</f>
        <v>0</v>
      </c>
      <c r="H1514" s="662">
        <f>IF($S$11="Y",G1514*0.15,0)</f>
        <v>0</v>
      </c>
      <c r="I1514" s="236"/>
      <c r="J1514" s="236"/>
      <c r="K1514" s="236"/>
      <c r="L1514" s="236"/>
      <c r="M1514" s="236"/>
      <c r="N1514" s="236"/>
      <c r="O1514" s="236"/>
      <c r="P1514" s="236"/>
      <c r="Q1514" s="236"/>
      <c r="R1514" s="236"/>
      <c r="S1514" s="236"/>
    </row>
    <row r="1515" ht="13.5" customHeight="1">
      <c r="A1515" s="236"/>
      <c r="B1515" t="s" s="596">
        <v>322</v>
      </c>
      <c r="C1515" t="s" s="675">
        <v>3021</v>
      </c>
      <c r="D1515" t="s" s="91">
        <f>D705</f>
        <v>1998</v>
      </c>
      <c r="E1515" s="677">
        <v>0</v>
      </c>
      <c r="F1515" s="236"/>
      <c r="G1515" s="662">
        <f>E1515*F1515</f>
        <v>0</v>
      </c>
      <c r="H1515" s="662">
        <f>IF($S$11="Y",G1515*0.15,0)</f>
        <v>0</v>
      </c>
      <c r="I1515" s="236"/>
      <c r="J1515" s="236"/>
      <c r="K1515" s="236"/>
      <c r="L1515" s="236"/>
      <c r="M1515" s="236"/>
      <c r="N1515" s="236"/>
      <c r="O1515" s="236"/>
      <c r="P1515" s="236"/>
      <c r="Q1515" s="236"/>
      <c r="R1515" s="236"/>
      <c r="S1515" s="236"/>
    </row>
    <row r="1516" ht="13.5" customHeight="1">
      <c r="A1516" s="236"/>
      <c r="B1516" t="s" s="596">
        <v>322</v>
      </c>
      <c r="C1516" t="s" s="675">
        <v>3021</v>
      </c>
      <c r="D1516" t="s" s="205">
        <f>D706</f>
        <v>2000</v>
      </c>
      <c r="E1516" s="677">
        <v>5</v>
      </c>
      <c r="F1516" s="236"/>
      <c r="G1516" s="662">
        <f>E1516*F1516</f>
        <v>0</v>
      </c>
      <c r="H1516" s="662">
        <f>IF($S$11="Y",G1516*0.15,0)</f>
        <v>0</v>
      </c>
      <c r="I1516" s="236"/>
      <c r="J1516" s="236"/>
      <c r="K1516" s="236"/>
      <c r="L1516" s="236"/>
      <c r="M1516" s="236"/>
      <c r="N1516" s="236"/>
      <c r="O1516" s="236"/>
      <c r="P1516" s="236"/>
      <c r="Q1516" s="236"/>
      <c r="R1516" s="236"/>
      <c r="S1516" s="236"/>
    </row>
    <row r="1517" ht="13.5" customHeight="1">
      <c r="A1517" s="236"/>
      <c r="B1517" t="s" s="596">
        <v>322</v>
      </c>
      <c r="C1517" t="s" s="675">
        <v>3021</v>
      </c>
      <c r="D1517" t="s" s="684">
        <f>D707</f>
        <v>2001</v>
      </c>
      <c r="E1517" s="677">
        <v>4</v>
      </c>
      <c r="F1517" s="236"/>
      <c r="G1517" s="662">
        <f>E1517*F1517</f>
        <v>0</v>
      </c>
      <c r="H1517" s="662">
        <f>IF($S$11="Y",G1517*0.15,0)</f>
        <v>0</v>
      </c>
      <c r="I1517" s="236"/>
      <c r="J1517" s="236"/>
      <c r="K1517" s="236"/>
      <c r="L1517" s="236"/>
      <c r="M1517" s="236"/>
      <c r="N1517" s="236"/>
      <c r="O1517" s="236"/>
      <c r="P1517" s="236"/>
      <c r="Q1517" s="236"/>
      <c r="R1517" s="236"/>
      <c r="S1517" s="236"/>
    </row>
    <row r="1518" ht="13.5" customHeight="1">
      <c r="A1518" s="236"/>
      <c r="B1518" t="s" s="596">
        <v>322</v>
      </c>
      <c r="C1518" t="s" s="675">
        <v>3021</v>
      </c>
      <c r="D1518" t="s" s="686">
        <f>D708</f>
        <v>2003</v>
      </c>
      <c r="E1518" s="677">
        <v>5</v>
      </c>
      <c r="F1518" s="236"/>
      <c r="G1518" s="662">
        <f>E1518*F1518</f>
        <v>0</v>
      </c>
      <c r="H1518" s="662">
        <f>IF($S$11="Y",G1518*0.15,0)</f>
        <v>0</v>
      </c>
      <c r="I1518" s="236"/>
      <c r="J1518" s="236"/>
      <c r="K1518" s="236"/>
      <c r="L1518" s="236"/>
      <c r="M1518" s="236"/>
      <c r="N1518" s="236"/>
      <c r="O1518" s="236"/>
      <c r="P1518" s="236"/>
      <c r="Q1518" s="236"/>
      <c r="R1518" s="236"/>
      <c r="S1518" s="236"/>
    </row>
    <row r="1519" ht="13.5" customHeight="1">
      <c r="A1519" s="236"/>
      <c r="B1519" t="s" s="596">
        <v>322</v>
      </c>
      <c r="C1519" t="s" s="675">
        <v>3021</v>
      </c>
      <c r="D1519" t="s" s="690">
        <f>D709</f>
        <v>2004</v>
      </c>
      <c r="E1519" s="677">
        <v>5</v>
      </c>
      <c r="F1519" s="236"/>
      <c r="G1519" s="662">
        <f>E1519*F1519</f>
        <v>0</v>
      </c>
      <c r="H1519" s="662">
        <f>IF($S$11="Y",G1519*0.15,0)</f>
        <v>0</v>
      </c>
      <c r="I1519" s="236"/>
      <c r="J1519" s="236"/>
      <c r="K1519" s="236"/>
      <c r="L1519" s="236"/>
      <c r="M1519" s="236"/>
      <c r="N1519" s="236"/>
      <c r="O1519" s="236"/>
      <c r="P1519" s="236"/>
      <c r="Q1519" s="236"/>
      <c r="R1519" s="236"/>
      <c r="S1519" s="236"/>
    </row>
    <row r="1520" ht="13.5" customHeight="1">
      <c r="A1520" s="236"/>
      <c r="B1520" t="s" s="596">
        <v>322</v>
      </c>
      <c r="C1520" t="s" s="675">
        <v>3021</v>
      </c>
      <c r="D1520" t="s" s="692">
        <f>D710</f>
        <v>2005</v>
      </c>
      <c r="E1520" s="677">
        <v>0</v>
      </c>
      <c r="F1520" s="236"/>
      <c r="G1520" s="662">
        <f>E1520*F1520</f>
        <v>0</v>
      </c>
      <c r="H1520" s="662">
        <f>IF($S$11="Y",G1520*0.15,0)</f>
        <v>0</v>
      </c>
      <c r="I1520" s="236"/>
      <c r="J1520" s="236"/>
      <c r="K1520" s="236"/>
      <c r="L1520" s="236"/>
      <c r="M1520" s="236"/>
      <c r="N1520" s="236"/>
      <c r="O1520" s="236"/>
      <c r="P1520" s="236"/>
      <c r="Q1520" s="236"/>
      <c r="R1520" s="236"/>
      <c r="S1520" s="236"/>
    </row>
    <row r="1521" ht="13.5" customHeight="1">
      <c r="A1521" s="236"/>
      <c r="B1521" t="s" s="596">
        <v>322</v>
      </c>
      <c r="C1521" t="s" s="675">
        <v>3021</v>
      </c>
      <c r="D1521" t="s" s="180">
        <f>D711</f>
        <v>2006</v>
      </c>
      <c r="E1521" s="677">
        <v>5</v>
      </c>
      <c r="F1521" s="236"/>
      <c r="G1521" s="662">
        <f>E1521*F1521</f>
        <v>0</v>
      </c>
      <c r="H1521" s="662">
        <f>IF($S$11="Y",G1521*0.15,0)</f>
        <v>0</v>
      </c>
      <c r="I1521" s="236"/>
      <c r="J1521" s="236"/>
      <c r="K1521" s="236"/>
      <c r="L1521" s="236"/>
      <c r="M1521" s="236"/>
      <c r="N1521" s="236"/>
      <c r="O1521" s="236"/>
      <c r="P1521" s="236"/>
      <c r="Q1521" s="236"/>
      <c r="R1521" s="236"/>
      <c r="S1521" s="236"/>
    </row>
    <row r="1522" ht="13.5" customHeight="1">
      <c r="A1522" s="236"/>
      <c r="B1522" t="s" s="596">
        <v>322</v>
      </c>
      <c r="C1522" t="s" s="675">
        <v>3021</v>
      </c>
      <c r="D1522" t="s" s="695">
        <f>D712</f>
        <v>2007</v>
      </c>
      <c r="E1522" s="677">
        <v>0</v>
      </c>
      <c r="F1522" s="236"/>
      <c r="G1522" s="662">
        <f>E1522*F1522</f>
        <v>0</v>
      </c>
      <c r="H1522" s="662">
        <f>IF($S$11="Y",G1522*0.15,0)</f>
        <v>0</v>
      </c>
      <c r="I1522" s="236"/>
      <c r="J1522" s="236"/>
      <c r="K1522" s="236"/>
      <c r="L1522" s="236"/>
      <c r="M1522" s="236"/>
      <c r="N1522" s="236"/>
      <c r="O1522" s="236"/>
      <c r="P1522" s="236"/>
      <c r="Q1522" s="236"/>
      <c r="R1522" s="236"/>
      <c r="S1522" s="236"/>
    </row>
    <row r="1523" ht="13.5" customHeight="1">
      <c r="A1523" s="236"/>
      <c r="B1523" t="s" s="596">
        <v>639</v>
      </c>
      <c r="C1523" t="s" s="675">
        <v>3022</v>
      </c>
      <c r="D1523" t="s" s="676">
        <f>D713</f>
        <v>1996</v>
      </c>
      <c r="E1523" s="677">
        <v>0</v>
      </c>
      <c r="F1523" s="236"/>
      <c r="G1523" s="662">
        <f>E1523*F1523</f>
        <v>0</v>
      </c>
      <c r="H1523" s="662">
        <f>IF($S$11="Y",G1523*0.15,0)</f>
        <v>0</v>
      </c>
      <c r="I1523" s="236"/>
      <c r="J1523" s="236"/>
      <c r="K1523" s="236"/>
      <c r="L1523" s="236"/>
      <c r="M1523" s="236"/>
      <c r="N1523" s="236"/>
      <c r="O1523" s="236"/>
      <c r="P1523" s="236"/>
      <c r="Q1523" s="236"/>
      <c r="R1523" s="236"/>
      <c r="S1523" s="236"/>
    </row>
    <row r="1524" ht="13.5" customHeight="1">
      <c r="A1524" s="236"/>
      <c r="B1524" t="s" s="596">
        <v>639</v>
      </c>
      <c r="C1524" t="s" s="675">
        <v>3022</v>
      </c>
      <c r="D1524" t="s" s="91">
        <f>D714</f>
        <v>1998</v>
      </c>
      <c r="E1524" s="677">
        <v>0</v>
      </c>
      <c r="F1524" s="236"/>
      <c r="G1524" s="662">
        <f>E1524*F1524</f>
        <v>0</v>
      </c>
      <c r="H1524" s="662">
        <f>IF($S$11="Y",G1524*0.15,0)</f>
        <v>0</v>
      </c>
      <c r="I1524" s="236"/>
      <c r="J1524" s="236"/>
      <c r="K1524" s="236"/>
      <c r="L1524" s="236"/>
      <c r="M1524" s="236"/>
      <c r="N1524" s="236"/>
      <c r="O1524" s="236"/>
      <c r="P1524" s="236"/>
      <c r="Q1524" s="236"/>
      <c r="R1524" s="236"/>
      <c r="S1524" s="236"/>
    </row>
    <row r="1525" ht="13.5" customHeight="1">
      <c r="A1525" s="236"/>
      <c r="B1525" t="s" s="596">
        <v>639</v>
      </c>
      <c r="C1525" t="s" s="675">
        <v>3022</v>
      </c>
      <c r="D1525" t="s" s="205">
        <f>D715</f>
        <v>2000</v>
      </c>
      <c r="E1525" s="677">
        <v>0</v>
      </c>
      <c r="F1525" s="236"/>
      <c r="G1525" s="662">
        <f>E1525*F1525</f>
        <v>0</v>
      </c>
      <c r="H1525" s="662">
        <f>IF($S$11="Y",G1525*0.15,0)</f>
        <v>0</v>
      </c>
      <c r="I1525" s="236"/>
      <c r="J1525" s="236"/>
      <c r="K1525" s="236"/>
      <c r="L1525" s="236"/>
      <c r="M1525" s="236"/>
      <c r="N1525" s="236"/>
      <c r="O1525" s="236"/>
      <c r="P1525" s="236"/>
      <c r="Q1525" s="236"/>
      <c r="R1525" s="236"/>
      <c r="S1525" s="236"/>
    </row>
    <row r="1526" ht="13.5" customHeight="1">
      <c r="A1526" s="236"/>
      <c r="B1526" t="s" s="596">
        <v>639</v>
      </c>
      <c r="C1526" t="s" s="675">
        <v>3022</v>
      </c>
      <c r="D1526" t="s" s="684">
        <f>D716</f>
        <v>2001</v>
      </c>
      <c r="E1526" s="677">
        <v>0</v>
      </c>
      <c r="F1526" s="236"/>
      <c r="G1526" s="662">
        <f>E1526*F1526</f>
        <v>0</v>
      </c>
      <c r="H1526" s="662">
        <f>IF($S$11="Y",G1526*0.15,0)</f>
        <v>0</v>
      </c>
      <c r="I1526" s="236"/>
      <c r="J1526" s="236"/>
      <c r="K1526" s="236"/>
      <c r="L1526" s="236"/>
      <c r="M1526" s="236"/>
      <c r="N1526" s="236"/>
      <c r="O1526" s="236"/>
      <c r="P1526" s="236"/>
      <c r="Q1526" s="236"/>
      <c r="R1526" s="236"/>
      <c r="S1526" s="236"/>
    </row>
    <row r="1527" ht="13.5" customHeight="1">
      <c r="A1527" s="236"/>
      <c r="B1527" t="s" s="596">
        <v>639</v>
      </c>
      <c r="C1527" t="s" s="675">
        <v>3022</v>
      </c>
      <c r="D1527" t="s" s="686">
        <f>D717</f>
        <v>2003</v>
      </c>
      <c r="E1527" s="677">
        <v>0</v>
      </c>
      <c r="F1527" s="236"/>
      <c r="G1527" s="662">
        <f>E1527*F1527</f>
        <v>0</v>
      </c>
      <c r="H1527" s="662">
        <f>IF($S$11="Y",G1527*0.15,0)</f>
        <v>0</v>
      </c>
      <c r="I1527" s="236"/>
      <c r="J1527" s="236"/>
      <c r="K1527" s="236"/>
      <c r="L1527" s="236"/>
      <c r="M1527" s="236"/>
      <c r="N1527" s="236"/>
      <c r="O1527" s="236"/>
      <c r="P1527" s="236"/>
      <c r="Q1527" s="236"/>
      <c r="R1527" s="236"/>
      <c r="S1527" s="236"/>
    </row>
    <row r="1528" ht="13.5" customHeight="1">
      <c r="A1528" s="236"/>
      <c r="B1528" t="s" s="596">
        <v>639</v>
      </c>
      <c r="C1528" t="s" s="675">
        <v>3022</v>
      </c>
      <c r="D1528" t="s" s="690">
        <f>D718</f>
        <v>2004</v>
      </c>
      <c r="E1528" s="677">
        <v>0</v>
      </c>
      <c r="F1528" s="236"/>
      <c r="G1528" s="662">
        <f>E1528*F1528</f>
        <v>0</v>
      </c>
      <c r="H1528" s="662">
        <f>IF($S$11="Y",G1528*0.15,0)</f>
        <v>0</v>
      </c>
      <c r="I1528" s="236"/>
      <c r="J1528" s="236"/>
      <c r="K1528" s="236"/>
      <c r="L1528" s="236"/>
      <c r="M1528" s="236"/>
      <c r="N1528" s="236"/>
      <c r="O1528" s="236"/>
      <c r="P1528" s="236"/>
      <c r="Q1528" s="236"/>
      <c r="R1528" s="236"/>
      <c r="S1528" s="236"/>
    </row>
    <row r="1529" ht="13.5" customHeight="1">
      <c r="A1529" s="236"/>
      <c r="B1529" t="s" s="596">
        <v>639</v>
      </c>
      <c r="C1529" t="s" s="675">
        <v>3022</v>
      </c>
      <c r="D1529" t="s" s="692">
        <f>D719</f>
        <v>2005</v>
      </c>
      <c r="E1529" s="677">
        <v>0</v>
      </c>
      <c r="F1529" s="236"/>
      <c r="G1529" s="662">
        <f>E1529*F1529</f>
        <v>0</v>
      </c>
      <c r="H1529" s="662">
        <f>IF($S$11="Y",G1529*0.15,0)</f>
        <v>0</v>
      </c>
      <c r="I1529" s="236"/>
      <c r="J1529" s="236"/>
      <c r="K1529" s="236"/>
      <c r="L1529" s="236"/>
      <c r="M1529" s="236"/>
      <c r="N1529" s="236"/>
      <c r="O1529" s="236"/>
      <c r="P1529" s="236"/>
      <c r="Q1529" s="236"/>
      <c r="R1529" s="236"/>
      <c r="S1529" s="236"/>
    </row>
    <row r="1530" ht="13.5" customHeight="1">
      <c r="A1530" s="236"/>
      <c r="B1530" t="s" s="596">
        <v>639</v>
      </c>
      <c r="C1530" t="s" s="675">
        <v>3022</v>
      </c>
      <c r="D1530" t="s" s="180">
        <f>D720</f>
        <v>2006</v>
      </c>
      <c r="E1530" s="677">
        <v>0</v>
      </c>
      <c r="F1530" s="236"/>
      <c r="G1530" s="662">
        <f>E1530*F1530</f>
        <v>0</v>
      </c>
      <c r="H1530" s="662">
        <f>IF($S$11="Y",G1530*0.15,0)</f>
        <v>0</v>
      </c>
      <c r="I1530" s="236"/>
      <c r="J1530" s="236"/>
      <c r="K1530" s="236"/>
      <c r="L1530" s="236"/>
      <c r="M1530" s="236"/>
      <c r="N1530" s="236"/>
      <c r="O1530" s="236"/>
      <c r="P1530" s="236"/>
      <c r="Q1530" s="236"/>
      <c r="R1530" s="236"/>
      <c r="S1530" s="236"/>
    </row>
    <row r="1531" ht="13.5" customHeight="1">
      <c r="A1531" s="236"/>
      <c r="B1531" t="s" s="596">
        <v>639</v>
      </c>
      <c r="C1531" t="s" s="675">
        <v>3022</v>
      </c>
      <c r="D1531" t="s" s="695">
        <f>D721</f>
        <v>2007</v>
      </c>
      <c r="E1531" s="677">
        <v>0</v>
      </c>
      <c r="F1531" s="236"/>
      <c r="G1531" s="662">
        <f>E1531*F1531</f>
        <v>0</v>
      </c>
      <c r="H1531" s="662">
        <f>IF($S$11="Y",G1531*0.15,0)</f>
        <v>0</v>
      </c>
      <c r="I1531" s="236"/>
      <c r="J1531" s="236"/>
      <c r="K1531" s="236"/>
      <c r="L1531" s="236"/>
      <c r="M1531" s="236"/>
      <c r="N1531" s="236"/>
      <c r="O1531" s="236"/>
      <c r="P1531" s="236"/>
      <c r="Q1531" s="236"/>
      <c r="R1531" s="236"/>
      <c r="S1531" s="236"/>
    </row>
    <row r="1532" ht="13.5" customHeight="1">
      <c r="A1532" s="236"/>
      <c r="B1532" t="s" s="596">
        <v>496</v>
      </c>
      <c r="C1532" t="s" s="675">
        <v>3023</v>
      </c>
      <c r="D1532" t="s" s="676">
        <f>D560</f>
        <v>1996</v>
      </c>
      <c r="E1532" s="677">
        <v>4</v>
      </c>
      <c r="F1532" s="236"/>
      <c r="G1532" s="662">
        <f>E1532*F1532</f>
        <v>0</v>
      </c>
      <c r="H1532" s="662">
        <f>IF($S$11="Y",G1532*0.15,0)</f>
        <v>0</v>
      </c>
      <c r="I1532" s="236"/>
      <c r="J1532" s="236"/>
      <c r="K1532" s="236"/>
      <c r="L1532" s="236"/>
      <c r="M1532" s="236"/>
      <c r="N1532" s="236"/>
      <c r="O1532" s="236"/>
      <c r="P1532" s="236"/>
      <c r="Q1532" s="236"/>
      <c r="R1532" s="236"/>
      <c r="S1532" s="236"/>
    </row>
    <row r="1533" ht="13.5" customHeight="1">
      <c r="A1533" s="236"/>
      <c r="B1533" t="s" s="596">
        <v>496</v>
      </c>
      <c r="C1533" t="s" s="675">
        <v>3023</v>
      </c>
      <c r="D1533" t="s" s="91">
        <f>D561</f>
        <v>1998</v>
      </c>
      <c r="E1533" s="677">
        <v>0</v>
      </c>
      <c r="F1533" s="236"/>
      <c r="G1533" s="662">
        <f>E1533*F1533</f>
        <v>0</v>
      </c>
      <c r="H1533" s="662">
        <f>IF($S$11="Y",G1533*0.15,0)</f>
        <v>0</v>
      </c>
      <c r="I1533" s="236"/>
      <c r="J1533" s="236"/>
      <c r="K1533" s="236"/>
      <c r="L1533" s="236"/>
      <c r="M1533" s="236"/>
      <c r="N1533" s="236"/>
      <c r="O1533" s="236"/>
      <c r="P1533" s="236"/>
      <c r="Q1533" s="236"/>
      <c r="R1533" s="236"/>
      <c r="S1533" s="236"/>
    </row>
    <row r="1534" ht="13.5" customHeight="1">
      <c r="A1534" s="236"/>
      <c r="B1534" t="s" s="596">
        <v>496</v>
      </c>
      <c r="C1534" t="s" s="675">
        <v>3023</v>
      </c>
      <c r="D1534" t="s" s="205">
        <f>D562</f>
        <v>2000</v>
      </c>
      <c r="E1534" s="677">
        <v>5</v>
      </c>
      <c r="F1534" s="236"/>
      <c r="G1534" s="662">
        <f>E1534*F1534</f>
        <v>0</v>
      </c>
      <c r="H1534" s="662">
        <f>IF($S$11="Y",G1534*0.15,0)</f>
        <v>0</v>
      </c>
      <c r="I1534" s="236"/>
      <c r="J1534" s="236"/>
      <c r="K1534" s="236"/>
      <c r="L1534" s="236"/>
      <c r="M1534" s="236"/>
      <c r="N1534" s="236"/>
      <c r="O1534" s="236"/>
      <c r="P1534" s="236"/>
      <c r="Q1534" s="236"/>
      <c r="R1534" s="236"/>
      <c r="S1534" s="236"/>
    </row>
    <row r="1535" ht="13.5" customHeight="1">
      <c r="A1535" s="236"/>
      <c r="B1535" t="s" s="596">
        <v>496</v>
      </c>
      <c r="C1535" t="s" s="675">
        <v>3023</v>
      </c>
      <c r="D1535" t="s" s="684">
        <f>D563</f>
        <v>2001</v>
      </c>
      <c r="E1535" s="677">
        <v>4</v>
      </c>
      <c r="F1535" s="236"/>
      <c r="G1535" s="662">
        <f>E1535*F1535</f>
        <v>0</v>
      </c>
      <c r="H1535" s="662">
        <f>IF($S$11="Y",G1535*0.15,0)</f>
        <v>0</v>
      </c>
      <c r="I1535" s="236"/>
      <c r="J1535" s="236"/>
      <c r="K1535" s="236"/>
      <c r="L1535" s="236"/>
      <c r="M1535" s="236"/>
      <c r="N1535" s="236"/>
      <c r="O1535" s="236"/>
      <c r="P1535" s="236"/>
      <c r="Q1535" s="236"/>
      <c r="R1535" s="236"/>
      <c r="S1535" s="236"/>
    </row>
    <row r="1536" ht="13.5" customHeight="1">
      <c r="A1536" s="236"/>
      <c r="B1536" t="s" s="596">
        <v>496</v>
      </c>
      <c r="C1536" t="s" s="675">
        <v>3023</v>
      </c>
      <c r="D1536" t="s" s="686">
        <f>D564</f>
        <v>2003</v>
      </c>
      <c r="E1536" s="677">
        <v>4</v>
      </c>
      <c r="F1536" s="236"/>
      <c r="G1536" s="662">
        <f>E1536*F1536</f>
        <v>0</v>
      </c>
      <c r="H1536" s="662">
        <f>IF($S$11="Y",G1536*0.15,0)</f>
        <v>0</v>
      </c>
      <c r="I1536" s="236"/>
      <c r="J1536" s="236"/>
      <c r="K1536" s="236"/>
      <c r="L1536" s="236"/>
      <c r="M1536" s="236"/>
      <c r="N1536" s="236"/>
      <c r="O1536" s="236"/>
      <c r="P1536" s="236"/>
      <c r="Q1536" s="236"/>
      <c r="R1536" s="236"/>
      <c r="S1536" s="236"/>
    </row>
    <row r="1537" ht="13.5" customHeight="1">
      <c r="A1537" s="236"/>
      <c r="B1537" t="s" s="596">
        <v>496</v>
      </c>
      <c r="C1537" t="s" s="675">
        <v>3023</v>
      </c>
      <c r="D1537" t="s" s="690">
        <f>D565</f>
        <v>2004</v>
      </c>
      <c r="E1537" s="677">
        <v>0</v>
      </c>
      <c r="F1537" s="236"/>
      <c r="G1537" s="662">
        <f>E1537*F1537</f>
        <v>0</v>
      </c>
      <c r="H1537" s="662">
        <f>IF($S$11="Y",G1537*0.15,0)</f>
        <v>0</v>
      </c>
      <c r="I1537" s="236"/>
      <c r="J1537" s="236"/>
      <c r="K1537" s="236"/>
      <c r="L1537" s="236"/>
      <c r="M1537" s="236"/>
      <c r="N1537" s="236"/>
      <c r="O1537" s="236"/>
      <c r="P1537" s="236"/>
      <c r="Q1537" s="236"/>
      <c r="R1537" s="236"/>
      <c r="S1537" s="236"/>
    </row>
    <row r="1538" ht="13.5" customHeight="1">
      <c r="A1538" s="236"/>
      <c r="B1538" t="s" s="596">
        <v>496</v>
      </c>
      <c r="C1538" t="s" s="675">
        <v>3023</v>
      </c>
      <c r="D1538" t="s" s="692">
        <f>D566</f>
        <v>2005</v>
      </c>
      <c r="E1538" s="677">
        <v>0</v>
      </c>
      <c r="F1538" s="236"/>
      <c r="G1538" s="662">
        <f>E1538*F1538</f>
        <v>0</v>
      </c>
      <c r="H1538" s="662">
        <f>IF($S$11="Y",G1538*0.15,0)</f>
        <v>0</v>
      </c>
      <c r="I1538" s="236"/>
      <c r="J1538" s="236"/>
      <c r="K1538" s="236"/>
      <c r="L1538" s="236"/>
      <c r="M1538" s="236"/>
      <c r="N1538" s="236"/>
      <c r="O1538" s="236"/>
      <c r="P1538" s="236"/>
      <c r="Q1538" s="236"/>
      <c r="R1538" s="236"/>
      <c r="S1538" s="236"/>
    </row>
    <row r="1539" ht="13.5" customHeight="1">
      <c r="A1539" s="236"/>
      <c r="B1539" t="s" s="596">
        <v>496</v>
      </c>
      <c r="C1539" t="s" s="675">
        <v>3023</v>
      </c>
      <c r="D1539" t="s" s="180">
        <f>D567</f>
        <v>2006</v>
      </c>
      <c r="E1539" s="677">
        <v>5</v>
      </c>
      <c r="F1539" s="236"/>
      <c r="G1539" s="662">
        <f>E1539*F1539</f>
        <v>0</v>
      </c>
      <c r="H1539" s="662">
        <f>IF($S$11="Y",G1539*0.15,0)</f>
        <v>0</v>
      </c>
      <c r="I1539" s="236"/>
      <c r="J1539" s="236"/>
      <c r="K1539" s="236"/>
      <c r="L1539" s="236"/>
      <c r="M1539" s="236"/>
      <c r="N1539" s="236"/>
      <c r="O1539" s="236"/>
      <c r="P1539" s="236"/>
      <c r="Q1539" s="236"/>
      <c r="R1539" s="236"/>
      <c r="S1539" s="236"/>
    </row>
    <row r="1540" ht="13.5" customHeight="1">
      <c r="A1540" s="236"/>
      <c r="B1540" t="s" s="596">
        <v>496</v>
      </c>
      <c r="C1540" t="s" s="675">
        <v>3023</v>
      </c>
      <c r="D1540" t="s" s="695">
        <f>D568</f>
        <v>2007</v>
      </c>
      <c r="E1540" s="677">
        <v>0</v>
      </c>
      <c r="F1540" s="236"/>
      <c r="G1540" s="662">
        <f>E1540*F1540</f>
        <v>0</v>
      </c>
      <c r="H1540" s="662">
        <f>IF($S$11="Y",G1540*0.15,0)</f>
        <v>0</v>
      </c>
      <c r="I1540" s="236"/>
      <c r="J1540" s="236"/>
      <c r="K1540" s="236"/>
      <c r="L1540" s="236"/>
      <c r="M1540" s="236"/>
      <c r="N1540" s="236"/>
      <c r="O1540" s="236"/>
      <c r="P1540" s="236"/>
      <c r="Q1540" s="236"/>
      <c r="R1540" s="236"/>
      <c r="S1540" s="236"/>
    </row>
    <row r="1541" ht="13.5" customHeight="1">
      <c r="A1541" s="236"/>
      <c r="B1541" t="s" s="596">
        <v>543</v>
      </c>
      <c r="C1541" t="s" s="675">
        <v>3024</v>
      </c>
      <c r="D1541" t="s" s="676">
        <f>D560</f>
        <v>1996</v>
      </c>
      <c r="E1541" s="677">
        <v>7</v>
      </c>
      <c r="F1541" s="236"/>
      <c r="G1541" s="662">
        <f>E1541*F1541</f>
        <v>0</v>
      </c>
      <c r="H1541" s="662">
        <f>IF($S$11="Y",G1541*0.15,0)</f>
        <v>0</v>
      </c>
      <c r="I1541" s="236"/>
      <c r="J1541" s="236"/>
      <c r="K1541" s="236"/>
      <c r="L1541" s="236"/>
      <c r="M1541" s="236"/>
      <c r="N1541" s="236"/>
      <c r="O1541" s="236"/>
      <c r="P1541" s="236"/>
      <c r="Q1541" s="236"/>
      <c r="R1541" s="236"/>
      <c r="S1541" s="236"/>
    </row>
    <row r="1542" ht="13.5" customHeight="1">
      <c r="A1542" s="236"/>
      <c r="B1542" t="s" s="596">
        <v>543</v>
      </c>
      <c r="C1542" t="s" s="675">
        <v>3024</v>
      </c>
      <c r="D1542" t="s" s="91">
        <f>D561</f>
        <v>1998</v>
      </c>
      <c r="E1542" s="677">
        <v>0</v>
      </c>
      <c r="F1542" s="236"/>
      <c r="G1542" s="662">
        <f>E1542*F1542</f>
        <v>0</v>
      </c>
      <c r="H1542" s="662">
        <f>IF($S$11="Y",G1542*0.15,0)</f>
        <v>0</v>
      </c>
      <c r="I1542" s="236"/>
      <c r="J1542" s="236"/>
      <c r="K1542" s="236"/>
      <c r="L1542" s="236"/>
      <c r="M1542" s="236"/>
      <c r="N1542" s="236"/>
      <c r="O1542" s="236"/>
      <c r="P1542" s="236"/>
      <c r="Q1542" s="236"/>
      <c r="R1542" s="236"/>
      <c r="S1542" s="236"/>
    </row>
    <row r="1543" ht="13.5" customHeight="1">
      <c r="A1543" s="236"/>
      <c r="B1543" t="s" s="596">
        <v>543</v>
      </c>
      <c r="C1543" t="s" s="675">
        <v>3024</v>
      </c>
      <c r="D1543" t="s" s="205">
        <f>D562</f>
        <v>2000</v>
      </c>
      <c r="E1543" s="677">
        <v>3</v>
      </c>
      <c r="F1543" s="236"/>
      <c r="G1543" s="662">
        <f>E1543*F1543</f>
        <v>0</v>
      </c>
      <c r="H1543" s="662">
        <f>IF($S$11="Y",G1543*0.15,0)</f>
        <v>0</v>
      </c>
      <c r="I1543" s="236"/>
      <c r="J1543" s="236"/>
      <c r="K1543" s="236"/>
      <c r="L1543" s="236"/>
      <c r="M1543" s="236"/>
      <c r="N1543" s="236"/>
      <c r="O1543" s="236"/>
      <c r="P1543" s="236"/>
      <c r="Q1543" s="236"/>
      <c r="R1543" s="236"/>
      <c r="S1543" s="236"/>
    </row>
    <row r="1544" ht="13.5" customHeight="1">
      <c r="A1544" s="236"/>
      <c r="B1544" t="s" s="596">
        <v>543</v>
      </c>
      <c r="C1544" t="s" s="675">
        <v>3024</v>
      </c>
      <c r="D1544" t="s" s="684">
        <f>D563</f>
        <v>2001</v>
      </c>
      <c r="E1544" s="677">
        <v>10</v>
      </c>
      <c r="F1544" s="236"/>
      <c r="G1544" s="662">
        <f>E1544*F1544</f>
        <v>0</v>
      </c>
      <c r="H1544" s="662">
        <f>IF($S$11="Y",G1544*0.15,0)</f>
        <v>0</v>
      </c>
      <c r="I1544" s="236"/>
      <c r="J1544" s="236"/>
      <c r="K1544" s="236"/>
      <c r="L1544" s="236"/>
      <c r="M1544" s="236"/>
      <c r="N1544" s="236"/>
      <c r="O1544" s="236"/>
      <c r="P1544" s="236"/>
      <c r="Q1544" s="236"/>
      <c r="R1544" s="236"/>
      <c r="S1544" s="236"/>
    </row>
    <row r="1545" ht="13.5" customHeight="1">
      <c r="A1545" s="236"/>
      <c r="B1545" t="s" s="596">
        <v>543</v>
      </c>
      <c r="C1545" t="s" s="675">
        <v>3024</v>
      </c>
      <c r="D1545" t="s" s="686">
        <f>D564</f>
        <v>2003</v>
      </c>
      <c r="E1545" s="677">
        <v>2</v>
      </c>
      <c r="F1545" s="236"/>
      <c r="G1545" s="662">
        <f>E1545*F1545</f>
        <v>0</v>
      </c>
      <c r="H1545" s="662">
        <f>IF($S$11="Y",G1545*0.15,0)</f>
        <v>0</v>
      </c>
      <c r="I1545" s="236"/>
      <c r="J1545" s="236"/>
      <c r="K1545" s="236"/>
      <c r="L1545" s="236"/>
      <c r="M1545" s="236"/>
      <c r="N1545" s="236"/>
      <c r="O1545" s="236"/>
      <c r="P1545" s="236"/>
      <c r="Q1545" s="236"/>
      <c r="R1545" s="236"/>
      <c r="S1545" s="236"/>
    </row>
    <row r="1546" ht="13.5" customHeight="1">
      <c r="A1546" s="236"/>
      <c r="B1546" t="s" s="596">
        <v>543</v>
      </c>
      <c r="C1546" t="s" s="675">
        <v>3024</v>
      </c>
      <c r="D1546" t="s" s="690">
        <f>D565</f>
        <v>2004</v>
      </c>
      <c r="E1546" s="677">
        <v>5</v>
      </c>
      <c r="F1546" s="236"/>
      <c r="G1546" s="662">
        <f>E1546*F1546</f>
        <v>0</v>
      </c>
      <c r="H1546" s="662">
        <f>IF($S$11="Y",G1546*0.15,0)</f>
        <v>0</v>
      </c>
      <c r="I1546" s="236"/>
      <c r="J1546" s="236"/>
      <c r="K1546" s="236"/>
      <c r="L1546" s="236"/>
      <c r="M1546" s="236"/>
      <c r="N1546" s="236"/>
      <c r="O1546" s="236"/>
      <c r="P1546" s="236"/>
      <c r="Q1546" s="236"/>
      <c r="R1546" s="236"/>
      <c r="S1546" s="236"/>
    </row>
    <row r="1547" ht="13.5" customHeight="1">
      <c r="A1547" s="236"/>
      <c r="B1547" t="s" s="596">
        <v>543</v>
      </c>
      <c r="C1547" t="s" s="675">
        <v>3024</v>
      </c>
      <c r="D1547" t="s" s="692">
        <f>D566</f>
        <v>2005</v>
      </c>
      <c r="E1547" s="677">
        <v>3</v>
      </c>
      <c r="F1547" s="236"/>
      <c r="G1547" s="662">
        <f>E1547*F1547</f>
        <v>0</v>
      </c>
      <c r="H1547" s="662">
        <f>IF($S$11="Y",G1547*0.15,0)</f>
        <v>0</v>
      </c>
      <c r="I1547" s="236"/>
      <c r="J1547" s="236"/>
      <c r="K1547" s="236"/>
      <c r="L1547" s="236"/>
      <c r="M1547" s="236"/>
      <c r="N1547" s="236"/>
      <c r="O1547" s="236"/>
      <c r="P1547" s="236"/>
      <c r="Q1547" s="236"/>
      <c r="R1547" s="236"/>
      <c r="S1547" s="236"/>
    </row>
    <row r="1548" ht="13.5" customHeight="1">
      <c r="A1548" s="236"/>
      <c r="B1548" t="s" s="596">
        <v>543</v>
      </c>
      <c r="C1548" t="s" s="675">
        <v>3024</v>
      </c>
      <c r="D1548" t="s" s="180">
        <f>D567</f>
        <v>2006</v>
      </c>
      <c r="E1548" s="677">
        <v>12</v>
      </c>
      <c r="F1548" s="236"/>
      <c r="G1548" s="662">
        <f>E1548*F1548</f>
        <v>0</v>
      </c>
      <c r="H1548" s="662">
        <f>IF($S$11="Y",G1548*0.15,0)</f>
        <v>0</v>
      </c>
      <c r="I1548" s="236"/>
      <c r="J1548" s="236"/>
      <c r="K1548" s="236"/>
      <c r="L1548" s="236"/>
      <c r="M1548" s="236"/>
      <c r="N1548" s="236"/>
      <c r="O1548" s="236"/>
      <c r="P1548" s="236"/>
      <c r="Q1548" s="236"/>
      <c r="R1548" s="236"/>
      <c r="S1548" s="236"/>
    </row>
    <row r="1549" ht="13.5" customHeight="1">
      <c r="A1549" s="236"/>
      <c r="B1549" t="s" s="596">
        <v>543</v>
      </c>
      <c r="C1549" t="s" s="675">
        <v>3024</v>
      </c>
      <c r="D1549" t="s" s="695">
        <f>D568</f>
        <v>2007</v>
      </c>
      <c r="E1549" s="677">
        <v>0</v>
      </c>
      <c r="F1549" s="236"/>
      <c r="G1549" s="662">
        <f>E1549*F1549</f>
        <v>0</v>
      </c>
      <c r="H1549" s="662">
        <f>IF($S$11="Y",G1549*0.15,0)</f>
        <v>0</v>
      </c>
      <c r="I1549" s="236"/>
      <c r="J1549" s="236"/>
      <c r="K1549" s="236"/>
      <c r="L1549" s="236"/>
      <c r="M1549" s="236"/>
      <c r="N1549" s="236"/>
      <c r="O1549" s="236"/>
      <c r="P1549" s="236"/>
      <c r="Q1549" s="236"/>
      <c r="R1549" s="236"/>
      <c r="S1549" s="236"/>
    </row>
    <row r="1550" ht="13.5" customHeight="1">
      <c r="A1550" s="236"/>
      <c r="B1550" t="s" s="596">
        <v>545</v>
      </c>
      <c r="C1550" t="s" s="675">
        <v>3025</v>
      </c>
      <c r="D1550" t="s" s="676">
        <f>D1541</f>
        <v>1996</v>
      </c>
      <c r="E1550" s="677">
        <v>2</v>
      </c>
      <c r="F1550" s="236"/>
      <c r="G1550" s="662">
        <f>E1550*F1550</f>
        <v>0</v>
      </c>
      <c r="H1550" s="662">
        <f>IF($S$11="Y",G1550*0.15,0)</f>
        <v>0</v>
      </c>
      <c r="I1550" s="236"/>
      <c r="J1550" s="236"/>
      <c r="K1550" s="236"/>
      <c r="L1550" s="236"/>
      <c r="M1550" s="236"/>
      <c r="N1550" s="236"/>
      <c r="O1550" s="236"/>
      <c r="P1550" s="236"/>
      <c r="Q1550" s="236"/>
      <c r="R1550" s="236"/>
      <c r="S1550" s="236"/>
    </row>
    <row r="1551" ht="13.5" customHeight="1">
      <c r="A1551" s="236"/>
      <c r="B1551" t="s" s="596">
        <v>545</v>
      </c>
      <c r="C1551" t="s" s="675">
        <v>3025</v>
      </c>
      <c r="D1551" t="s" s="91">
        <f>D1542</f>
        <v>1998</v>
      </c>
      <c r="E1551" s="677">
        <v>0</v>
      </c>
      <c r="F1551" s="236"/>
      <c r="G1551" s="662">
        <f>E1551*F1551</f>
        <v>0</v>
      </c>
      <c r="H1551" s="662">
        <f>IF($S$11="Y",G1551*0.15,0)</f>
        <v>0</v>
      </c>
      <c r="I1551" s="236"/>
      <c r="J1551" s="236"/>
      <c r="K1551" s="236"/>
      <c r="L1551" s="236"/>
      <c r="M1551" s="236"/>
      <c r="N1551" s="236"/>
      <c r="O1551" s="236"/>
      <c r="P1551" s="236"/>
      <c r="Q1551" s="236"/>
      <c r="R1551" s="236"/>
      <c r="S1551" s="236"/>
    </row>
    <row r="1552" ht="13.5" customHeight="1">
      <c r="A1552" s="236"/>
      <c r="B1552" t="s" s="596">
        <v>545</v>
      </c>
      <c r="C1552" t="s" s="675">
        <v>3025</v>
      </c>
      <c r="D1552" t="s" s="205">
        <f>D1543</f>
        <v>2000</v>
      </c>
      <c r="E1552" s="677">
        <v>4</v>
      </c>
      <c r="F1552" s="236"/>
      <c r="G1552" s="662">
        <f>E1552*F1552</f>
        <v>0</v>
      </c>
      <c r="H1552" s="662">
        <f>IF($S$11="Y",G1552*0.15,0)</f>
        <v>0</v>
      </c>
      <c r="I1552" s="236"/>
      <c r="J1552" s="236"/>
      <c r="K1552" s="236"/>
      <c r="L1552" s="236"/>
      <c r="M1552" s="236"/>
      <c r="N1552" s="236"/>
      <c r="O1552" s="236"/>
      <c r="P1552" s="236"/>
      <c r="Q1552" s="236"/>
      <c r="R1552" s="236"/>
      <c r="S1552" s="236"/>
    </row>
    <row r="1553" ht="13.5" customHeight="1">
      <c r="A1553" s="236"/>
      <c r="B1553" t="s" s="596">
        <v>545</v>
      </c>
      <c r="C1553" t="s" s="675">
        <v>3025</v>
      </c>
      <c r="D1553" t="s" s="684">
        <f>D1544</f>
        <v>2001</v>
      </c>
      <c r="E1553" s="677">
        <v>4</v>
      </c>
      <c r="F1553" s="236"/>
      <c r="G1553" s="662">
        <f>E1553*F1553</f>
        <v>0</v>
      </c>
      <c r="H1553" s="662">
        <f>IF($S$11="Y",G1553*0.15,0)</f>
        <v>0</v>
      </c>
      <c r="I1553" s="236"/>
      <c r="J1553" s="236"/>
      <c r="K1553" s="236"/>
      <c r="L1553" s="236"/>
      <c r="M1553" s="236"/>
      <c r="N1553" s="236"/>
      <c r="O1553" s="236"/>
      <c r="P1553" s="236"/>
      <c r="Q1553" s="236"/>
      <c r="R1553" s="236"/>
      <c r="S1553" s="236"/>
    </row>
    <row r="1554" ht="13.5" customHeight="1">
      <c r="A1554" s="236"/>
      <c r="B1554" t="s" s="596">
        <v>545</v>
      </c>
      <c r="C1554" t="s" s="675">
        <v>3025</v>
      </c>
      <c r="D1554" t="s" s="686">
        <f>D1545</f>
        <v>2003</v>
      </c>
      <c r="E1554" s="677">
        <v>6</v>
      </c>
      <c r="F1554" s="236"/>
      <c r="G1554" s="662">
        <f>E1554*F1554</f>
        <v>0</v>
      </c>
      <c r="H1554" s="662">
        <f>IF($S$11="Y",G1554*0.15,0)</f>
        <v>0</v>
      </c>
      <c r="I1554" s="236"/>
      <c r="J1554" s="236"/>
      <c r="K1554" s="236"/>
      <c r="L1554" s="236"/>
      <c r="M1554" s="236"/>
      <c r="N1554" s="236"/>
      <c r="O1554" s="236"/>
      <c r="P1554" s="236"/>
      <c r="Q1554" s="236"/>
      <c r="R1554" s="236"/>
      <c r="S1554" s="236"/>
    </row>
    <row r="1555" ht="13.5" customHeight="1">
      <c r="A1555" s="236"/>
      <c r="B1555" t="s" s="596">
        <v>545</v>
      </c>
      <c r="C1555" t="s" s="675">
        <v>3025</v>
      </c>
      <c r="D1555" t="s" s="690">
        <f>D1546</f>
        <v>2004</v>
      </c>
      <c r="E1555" s="677">
        <v>5</v>
      </c>
      <c r="F1555" s="236"/>
      <c r="G1555" s="662">
        <f>E1555*F1555</f>
        <v>0</v>
      </c>
      <c r="H1555" s="662">
        <f>IF($S$11="Y",G1555*0.15,0)</f>
        <v>0</v>
      </c>
      <c r="I1555" s="236"/>
      <c r="J1555" s="236"/>
      <c r="K1555" s="236"/>
      <c r="L1555" s="236"/>
      <c r="M1555" s="236"/>
      <c r="N1555" s="236"/>
      <c r="O1555" s="236"/>
      <c r="P1555" s="236"/>
      <c r="Q1555" s="236"/>
      <c r="R1555" s="236"/>
      <c r="S1555" s="236"/>
    </row>
    <row r="1556" ht="13.5" customHeight="1">
      <c r="A1556" s="236"/>
      <c r="B1556" t="s" s="596">
        <v>545</v>
      </c>
      <c r="C1556" t="s" s="675">
        <v>3025</v>
      </c>
      <c r="D1556" t="s" s="692">
        <f>D1547</f>
        <v>2005</v>
      </c>
      <c r="E1556" s="677">
        <v>3</v>
      </c>
      <c r="F1556" s="236"/>
      <c r="G1556" s="662">
        <f>E1556*F1556</f>
        <v>0</v>
      </c>
      <c r="H1556" s="662">
        <f>IF($S$11="Y",G1556*0.15,0)</f>
        <v>0</v>
      </c>
      <c r="I1556" s="236"/>
      <c r="J1556" s="236"/>
      <c r="K1556" s="236"/>
      <c r="L1556" s="236"/>
      <c r="M1556" s="236"/>
      <c r="N1556" s="236"/>
      <c r="O1556" s="236"/>
      <c r="P1556" s="236"/>
      <c r="Q1556" s="236"/>
      <c r="R1556" s="236"/>
      <c r="S1556" s="236"/>
    </row>
    <row r="1557" ht="13.5" customHeight="1">
      <c r="A1557" s="236"/>
      <c r="B1557" t="s" s="596">
        <v>545</v>
      </c>
      <c r="C1557" t="s" s="675">
        <v>3025</v>
      </c>
      <c r="D1557" t="s" s="180">
        <f>D1548</f>
        <v>2006</v>
      </c>
      <c r="E1557" s="677">
        <v>11</v>
      </c>
      <c r="F1557" s="236"/>
      <c r="G1557" s="662">
        <f>E1557*F1557</f>
        <v>0</v>
      </c>
      <c r="H1557" s="662">
        <f>IF($S$11="Y",G1557*0.15,0)</f>
        <v>0</v>
      </c>
      <c r="I1557" s="236"/>
      <c r="J1557" s="236"/>
      <c r="K1557" s="236"/>
      <c r="L1557" s="236"/>
      <c r="M1557" s="236"/>
      <c r="N1557" s="236"/>
      <c r="O1557" s="236"/>
      <c r="P1557" s="236"/>
      <c r="Q1557" s="236"/>
      <c r="R1557" s="236"/>
      <c r="S1557" s="236"/>
    </row>
    <row r="1558" ht="13.5" customHeight="1">
      <c r="A1558" s="236"/>
      <c r="B1558" t="s" s="596">
        <v>545</v>
      </c>
      <c r="C1558" t="s" s="675">
        <v>3025</v>
      </c>
      <c r="D1558" t="s" s="695">
        <f>D1549</f>
        <v>2007</v>
      </c>
      <c r="E1558" s="677">
        <v>0</v>
      </c>
      <c r="F1558" s="236"/>
      <c r="G1558" s="662">
        <f>E1558*F1558</f>
        <v>0</v>
      </c>
      <c r="H1558" s="662">
        <f>IF($S$11="Y",G1558*0.15,0)</f>
        <v>0</v>
      </c>
      <c r="I1558" s="236"/>
      <c r="J1558" s="236"/>
      <c r="K1558" s="236"/>
      <c r="L1558" s="236"/>
      <c r="M1558" s="236"/>
      <c r="N1558" s="236"/>
      <c r="O1558" s="236"/>
      <c r="P1558" s="236"/>
      <c r="Q1558" s="236"/>
      <c r="R1558" s="236"/>
      <c r="S1558" s="236"/>
    </row>
    <row r="1559" ht="13.5" customHeight="1">
      <c r="A1559" s="236"/>
      <c r="B1559" t="s" s="596">
        <v>547</v>
      </c>
      <c r="C1559" t="s" s="675">
        <v>3026</v>
      </c>
      <c r="D1559" t="s" s="676">
        <f>D1550</f>
        <v>1996</v>
      </c>
      <c r="E1559" s="677">
        <v>7</v>
      </c>
      <c r="F1559" s="236"/>
      <c r="G1559" s="662">
        <f>E1559*F1559</f>
        <v>0</v>
      </c>
      <c r="H1559" s="662">
        <f>IF($S$11="Y",G1559*0.15,0)</f>
        <v>0</v>
      </c>
      <c r="I1559" s="236"/>
      <c r="J1559" s="236"/>
      <c r="K1559" s="236"/>
      <c r="L1559" s="236"/>
      <c r="M1559" s="236"/>
      <c r="N1559" s="236"/>
      <c r="O1559" s="236"/>
      <c r="P1559" s="236"/>
      <c r="Q1559" s="236"/>
      <c r="R1559" s="236"/>
      <c r="S1559" s="236"/>
    </row>
    <row r="1560" ht="13.5" customHeight="1">
      <c r="A1560" s="236"/>
      <c r="B1560" t="s" s="596">
        <v>547</v>
      </c>
      <c r="C1560" t="s" s="675">
        <v>3026</v>
      </c>
      <c r="D1560" t="s" s="91">
        <f>D1551</f>
        <v>1998</v>
      </c>
      <c r="E1560" s="677">
        <v>0</v>
      </c>
      <c r="F1560" s="236"/>
      <c r="G1560" s="662">
        <f>E1560*F1560</f>
        <v>0</v>
      </c>
      <c r="H1560" s="662">
        <f>IF($S$11="Y",G1560*0.15,0)</f>
        <v>0</v>
      </c>
      <c r="I1560" s="236"/>
      <c r="J1560" s="236"/>
      <c r="K1560" s="236"/>
      <c r="L1560" s="236"/>
      <c r="M1560" s="236"/>
      <c r="N1560" s="236"/>
      <c r="O1560" s="236"/>
      <c r="P1560" s="236"/>
      <c r="Q1560" s="236"/>
      <c r="R1560" s="236"/>
      <c r="S1560" s="236"/>
    </row>
    <row r="1561" ht="13.5" customHeight="1">
      <c r="A1561" s="236"/>
      <c r="B1561" t="s" s="596">
        <v>547</v>
      </c>
      <c r="C1561" t="s" s="675">
        <v>3026</v>
      </c>
      <c r="D1561" t="s" s="205">
        <f>D1552</f>
        <v>2000</v>
      </c>
      <c r="E1561" s="677">
        <v>4</v>
      </c>
      <c r="F1561" s="236"/>
      <c r="G1561" s="662">
        <f>E1561*F1561</f>
        <v>0</v>
      </c>
      <c r="H1561" s="662">
        <f>IF($S$11="Y",G1561*0.15,0)</f>
        <v>0</v>
      </c>
      <c r="I1561" s="236"/>
      <c r="J1561" s="236"/>
      <c r="K1561" s="236"/>
      <c r="L1561" s="236"/>
      <c r="M1561" s="236"/>
      <c r="N1561" s="236"/>
      <c r="O1561" s="236"/>
      <c r="P1561" s="236"/>
      <c r="Q1561" s="236"/>
      <c r="R1561" s="236"/>
      <c r="S1561" s="236"/>
    </row>
    <row r="1562" ht="13.5" customHeight="1">
      <c r="A1562" s="236"/>
      <c r="B1562" t="s" s="596">
        <v>547</v>
      </c>
      <c r="C1562" t="s" s="675">
        <v>3026</v>
      </c>
      <c r="D1562" t="s" s="684">
        <f>D1553</f>
        <v>2001</v>
      </c>
      <c r="E1562" s="677">
        <v>9</v>
      </c>
      <c r="F1562" s="236"/>
      <c r="G1562" s="662">
        <f>E1562*F1562</f>
        <v>0</v>
      </c>
      <c r="H1562" s="662">
        <f>IF($S$11="Y",G1562*0.15,0)</f>
        <v>0</v>
      </c>
      <c r="I1562" s="236"/>
      <c r="J1562" s="236"/>
      <c r="K1562" s="236"/>
      <c r="L1562" s="236"/>
      <c r="M1562" s="236"/>
      <c r="N1562" s="236"/>
      <c r="O1562" s="236"/>
      <c r="P1562" s="236"/>
      <c r="Q1562" s="236"/>
      <c r="R1562" s="236"/>
      <c r="S1562" s="236"/>
    </row>
    <row r="1563" ht="13.5" customHeight="1">
      <c r="A1563" s="236"/>
      <c r="B1563" t="s" s="596">
        <v>547</v>
      </c>
      <c r="C1563" t="s" s="675">
        <v>3026</v>
      </c>
      <c r="D1563" t="s" s="686">
        <f>D1554</f>
        <v>2003</v>
      </c>
      <c r="E1563" s="677">
        <v>5</v>
      </c>
      <c r="F1563" s="236"/>
      <c r="G1563" s="662">
        <f>E1563*F1563</f>
        <v>0</v>
      </c>
      <c r="H1563" s="662">
        <f>IF($S$11="Y",G1563*0.15,0)</f>
        <v>0</v>
      </c>
      <c r="I1563" s="236"/>
      <c r="J1563" s="236"/>
      <c r="K1563" s="236"/>
      <c r="L1563" s="236"/>
      <c r="M1563" s="236"/>
      <c r="N1563" s="236"/>
      <c r="O1563" s="236"/>
      <c r="P1563" s="236"/>
      <c r="Q1563" s="236"/>
      <c r="R1563" s="236"/>
      <c r="S1563" s="236"/>
    </row>
    <row r="1564" ht="13.5" customHeight="1">
      <c r="A1564" s="236"/>
      <c r="B1564" t="s" s="596">
        <v>547</v>
      </c>
      <c r="C1564" t="s" s="675">
        <v>3026</v>
      </c>
      <c r="D1564" t="s" s="690">
        <f>D1555</f>
        <v>2004</v>
      </c>
      <c r="E1564" s="677">
        <v>7</v>
      </c>
      <c r="F1564" s="236"/>
      <c r="G1564" s="662">
        <f>E1564*F1564</f>
        <v>0</v>
      </c>
      <c r="H1564" s="662">
        <f>IF($S$11="Y",G1564*0.15,0)</f>
        <v>0</v>
      </c>
      <c r="I1564" s="236"/>
      <c r="J1564" s="236"/>
      <c r="K1564" s="236"/>
      <c r="L1564" s="236"/>
      <c r="M1564" s="236"/>
      <c r="N1564" s="236"/>
      <c r="O1564" s="236"/>
      <c r="P1564" s="236"/>
      <c r="Q1564" s="236"/>
      <c r="R1564" s="236"/>
      <c r="S1564" s="236"/>
    </row>
    <row r="1565" ht="13.5" customHeight="1">
      <c r="A1565" s="236"/>
      <c r="B1565" t="s" s="596">
        <v>547</v>
      </c>
      <c r="C1565" t="s" s="675">
        <v>3026</v>
      </c>
      <c r="D1565" t="s" s="692">
        <f>D1556</f>
        <v>2005</v>
      </c>
      <c r="E1565" s="677">
        <v>2</v>
      </c>
      <c r="F1565" s="236"/>
      <c r="G1565" s="662">
        <f>E1565*F1565</f>
        <v>0</v>
      </c>
      <c r="H1565" s="662">
        <f>IF($S$11="Y",G1565*0.15,0)</f>
        <v>0</v>
      </c>
      <c r="I1565" s="236"/>
      <c r="J1565" s="236"/>
      <c r="K1565" s="236"/>
      <c r="L1565" s="236"/>
      <c r="M1565" s="236"/>
      <c r="N1565" s="236"/>
      <c r="O1565" s="236"/>
      <c r="P1565" s="236"/>
      <c r="Q1565" s="236"/>
      <c r="R1565" s="236"/>
      <c r="S1565" s="236"/>
    </row>
    <row r="1566" ht="13.5" customHeight="1">
      <c r="A1566" s="236"/>
      <c r="B1566" t="s" s="596">
        <v>547</v>
      </c>
      <c r="C1566" t="s" s="675">
        <v>3026</v>
      </c>
      <c r="D1566" t="s" s="180">
        <f>D1557</f>
        <v>2006</v>
      </c>
      <c r="E1566" s="677">
        <v>11</v>
      </c>
      <c r="F1566" s="236"/>
      <c r="G1566" s="662">
        <f>E1566*F1566</f>
        <v>0</v>
      </c>
      <c r="H1566" s="662">
        <f>IF($S$11="Y",G1566*0.15,0)</f>
        <v>0</v>
      </c>
      <c r="I1566" s="236"/>
      <c r="J1566" s="236"/>
      <c r="K1566" s="236"/>
      <c r="L1566" s="236"/>
      <c r="M1566" s="236"/>
      <c r="N1566" s="236"/>
      <c r="O1566" s="236"/>
      <c r="P1566" s="236"/>
      <c r="Q1566" s="236"/>
      <c r="R1566" s="236"/>
      <c r="S1566" s="236"/>
    </row>
    <row r="1567" ht="13.5" customHeight="1">
      <c r="A1567" s="236"/>
      <c r="B1567" t="s" s="596">
        <v>547</v>
      </c>
      <c r="C1567" t="s" s="675">
        <v>3026</v>
      </c>
      <c r="D1567" t="s" s="695">
        <f>D1558</f>
        <v>2007</v>
      </c>
      <c r="E1567" s="677">
        <v>0</v>
      </c>
      <c r="F1567" s="236"/>
      <c r="G1567" s="662">
        <f>E1567*F1567</f>
        <v>0</v>
      </c>
      <c r="H1567" s="662">
        <f>IF($S$11="Y",G1567*0.15,0)</f>
        <v>0</v>
      </c>
      <c r="I1567" s="236"/>
      <c r="J1567" s="236"/>
      <c r="K1567" s="236"/>
      <c r="L1567" s="236"/>
      <c r="M1567" s="236"/>
      <c r="N1567" s="236"/>
      <c r="O1567" s="236"/>
      <c r="P1567" s="236"/>
      <c r="Q1567" s="236"/>
      <c r="R1567" s="236"/>
      <c r="S1567" s="236"/>
    </row>
    <row r="1568" ht="13.5" customHeight="1">
      <c r="A1568" s="236"/>
      <c r="B1568" t="s" s="596">
        <v>549</v>
      </c>
      <c r="C1568" t="s" s="675">
        <v>3027</v>
      </c>
      <c r="D1568" t="s" s="676">
        <f>D1559</f>
        <v>1996</v>
      </c>
      <c r="E1568" s="677">
        <v>3</v>
      </c>
      <c r="F1568" s="236"/>
      <c r="G1568" s="662">
        <f>E1568*F1568</f>
        <v>0</v>
      </c>
      <c r="H1568" s="662">
        <f>IF($S$11="Y",G1568*0.15,0)</f>
        <v>0</v>
      </c>
      <c r="I1568" s="236"/>
      <c r="J1568" s="236"/>
      <c r="K1568" s="236"/>
      <c r="L1568" s="236"/>
      <c r="M1568" s="236"/>
      <c r="N1568" s="236"/>
      <c r="O1568" s="236"/>
      <c r="P1568" s="236"/>
      <c r="Q1568" s="236"/>
      <c r="R1568" s="236"/>
      <c r="S1568" s="236"/>
    </row>
    <row r="1569" ht="13.5" customHeight="1">
      <c r="A1569" s="236"/>
      <c r="B1569" t="s" s="596">
        <v>549</v>
      </c>
      <c r="C1569" t="s" s="675">
        <v>3027</v>
      </c>
      <c r="D1569" t="s" s="91">
        <f>D1560</f>
        <v>1998</v>
      </c>
      <c r="E1569" s="677">
        <v>0</v>
      </c>
      <c r="F1569" s="236"/>
      <c r="G1569" s="662">
        <f>E1569*F1569</f>
        <v>0</v>
      </c>
      <c r="H1569" s="662">
        <f>IF($S$11="Y",G1569*0.15,0)</f>
        <v>0</v>
      </c>
      <c r="I1569" s="236"/>
      <c r="J1569" s="236"/>
      <c r="K1569" s="236"/>
      <c r="L1569" s="236"/>
      <c r="M1569" s="236"/>
      <c r="N1569" s="236"/>
      <c r="O1569" s="236"/>
      <c r="P1569" s="236"/>
      <c r="Q1569" s="236"/>
      <c r="R1569" s="236"/>
      <c r="S1569" s="236"/>
    </row>
    <row r="1570" ht="13.5" customHeight="1">
      <c r="A1570" s="236"/>
      <c r="B1570" t="s" s="596">
        <v>549</v>
      </c>
      <c r="C1570" t="s" s="675">
        <v>3027</v>
      </c>
      <c r="D1570" t="s" s="205">
        <f>D1561</f>
        <v>2000</v>
      </c>
      <c r="E1570" s="677">
        <v>4</v>
      </c>
      <c r="F1570" s="236"/>
      <c r="G1570" s="662">
        <f>E1570*F1570</f>
        <v>0</v>
      </c>
      <c r="H1570" s="662">
        <f>IF($S$11="Y",G1570*0.15,0)</f>
        <v>0</v>
      </c>
      <c r="I1570" s="236"/>
      <c r="J1570" s="236"/>
      <c r="K1570" s="236"/>
      <c r="L1570" s="236"/>
      <c r="M1570" s="236"/>
      <c r="N1570" s="236"/>
      <c r="O1570" s="236"/>
      <c r="P1570" s="236"/>
      <c r="Q1570" s="236"/>
      <c r="R1570" s="236"/>
      <c r="S1570" s="236"/>
    </row>
    <row r="1571" ht="13.5" customHeight="1">
      <c r="A1571" s="236"/>
      <c r="B1571" t="s" s="596">
        <v>549</v>
      </c>
      <c r="C1571" t="s" s="675">
        <v>3027</v>
      </c>
      <c r="D1571" t="s" s="684">
        <f>D1562</f>
        <v>2001</v>
      </c>
      <c r="E1571" s="677">
        <v>4</v>
      </c>
      <c r="F1571" s="236"/>
      <c r="G1571" s="662">
        <f>E1571*F1571</f>
        <v>0</v>
      </c>
      <c r="H1571" s="662">
        <f>IF($S$11="Y",G1571*0.15,0)</f>
        <v>0</v>
      </c>
      <c r="I1571" s="236"/>
      <c r="J1571" s="236"/>
      <c r="K1571" s="236"/>
      <c r="L1571" s="236"/>
      <c r="M1571" s="236"/>
      <c r="N1571" s="236"/>
      <c r="O1571" s="236"/>
      <c r="P1571" s="236"/>
      <c r="Q1571" s="236"/>
      <c r="R1571" s="236"/>
      <c r="S1571" s="236"/>
    </row>
    <row r="1572" ht="13.5" customHeight="1">
      <c r="A1572" s="236"/>
      <c r="B1572" t="s" s="596">
        <v>549</v>
      </c>
      <c r="C1572" t="s" s="675">
        <v>3027</v>
      </c>
      <c r="D1572" t="s" s="686">
        <f>D1563</f>
        <v>2003</v>
      </c>
      <c r="E1572" s="677">
        <v>7</v>
      </c>
      <c r="F1572" s="236"/>
      <c r="G1572" s="662">
        <f>E1572*F1572</f>
        <v>0</v>
      </c>
      <c r="H1572" s="662">
        <f>IF($S$11="Y",G1572*0.15,0)</f>
        <v>0</v>
      </c>
      <c r="I1572" s="236"/>
      <c r="J1572" s="236"/>
      <c r="K1572" s="236"/>
      <c r="L1572" s="236"/>
      <c r="M1572" s="236"/>
      <c r="N1572" s="236"/>
      <c r="O1572" s="236"/>
      <c r="P1572" s="236"/>
      <c r="Q1572" s="236"/>
      <c r="R1572" s="236"/>
      <c r="S1572" s="236"/>
    </row>
    <row r="1573" ht="13.5" customHeight="1">
      <c r="A1573" s="236"/>
      <c r="B1573" t="s" s="596">
        <v>549</v>
      </c>
      <c r="C1573" t="s" s="675">
        <v>3027</v>
      </c>
      <c r="D1573" t="s" s="690">
        <f>D1564</f>
        <v>2004</v>
      </c>
      <c r="E1573" s="677">
        <v>5</v>
      </c>
      <c r="F1573" s="236"/>
      <c r="G1573" s="662">
        <f>E1573*F1573</f>
        <v>0</v>
      </c>
      <c r="H1573" s="662">
        <f>IF($S$11="Y",G1573*0.15,0)</f>
        <v>0</v>
      </c>
      <c r="I1573" s="236"/>
      <c r="J1573" s="236"/>
      <c r="K1573" s="236"/>
      <c r="L1573" s="236"/>
      <c r="M1573" s="236"/>
      <c r="N1573" s="236"/>
      <c r="O1573" s="236"/>
      <c r="P1573" s="236"/>
      <c r="Q1573" s="236"/>
      <c r="R1573" s="236"/>
      <c r="S1573" s="236"/>
    </row>
    <row r="1574" ht="13.5" customHeight="1">
      <c r="A1574" s="236"/>
      <c r="B1574" t="s" s="596">
        <v>549</v>
      </c>
      <c r="C1574" t="s" s="675">
        <v>3027</v>
      </c>
      <c r="D1574" t="s" s="692">
        <f>D1565</f>
        <v>2005</v>
      </c>
      <c r="E1574" s="677">
        <v>2</v>
      </c>
      <c r="F1574" s="236"/>
      <c r="G1574" s="662">
        <f>E1574*F1574</f>
        <v>0</v>
      </c>
      <c r="H1574" s="662">
        <f>IF($S$11="Y",G1574*0.15,0)</f>
        <v>0</v>
      </c>
      <c r="I1574" s="236"/>
      <c r="J1574" s="236"/>
      <c r="K1574" s="236"/>
      <c r="L1574" s="236"/>
      <c r="M1574" s="236"/>
      <c r="N1574" s="236"/>
      <c r="O1574" s="236"/>
      <c r="P1574" s="236"/>
      <c r="Q1574" s="236"/>
      <c r="R1574" s="236"/>
      <c r="S1574" s="236"/>
    </row>
    <row r="1575" ht="13.5" customHeight="1">
      <c r="A1575" s="236"/>
      <c r="B1575" t="s" s="596">
        <v>549</v>
      </c>
      <c r="C1575" t="s" s="675">
        <v>3027</v>
      </c>
      <c r="D1575" t="s" s="180">
        <f>D1566</f>
        <v>2006</v>
      </c>
      <c r="E1575" s="677">
        <v>12</v>
      </c>
      <c r="F1575" s="236"/>
      <c r="G1575" s="662">
        <f>E1575*F1575</f>
        <v>0</v>
      </c>
      <c r="H1575" s="662">
        <f>IF($S$11="Y",G1575*0.15,0)</f>
        <v>0</v>
      </c>
      <c r="I1575" s="236"/>
      <c r="J1575" s="236"/>
      <c r="K1575" s="236"/>
      <c r="L1575" s="236"/>
      <c r="M1575" s="236"/>
      <c r="N1575" s="236"/>
      <c r="O1575" s="236"/>
      <c r="P1575" s="236"/>
      <c r="Q1575" s="236"/>
      <c r="R1575" s="236"/>
      <c r="S1575" s="236"/>
    </row>
    <row r="1576" ht="13.5" customHeight="1">
      <c r="A1576" s="236"/>
      <c r="B1576" t="s" s="596">
        <v>549</v>
      </c>
      <c r="C1576" t="s" s="675">
        <v>3027</v>
      </c>
      <c r="D1576" t="s" s="695">
        <f>D1567</f>
        <v>2007</v>
      </c>
      <c r="E1576" s="677">
        <v>0</v>
      </c>
      <c r="F1576" s="236"/>
      <c r="G1576" s="662">
        <f>E1576*F1576</f>
        <v>0</v>
      </c>
      <c r="H1576" s="662">
        <f>IF($S$11="Y",G1576*0.15,0)</f>
        <v>0</v>
      </c>
      <c r="I1576" s="236"/>
      <c r="J1576" s="236"/>
      <c r="K1576" s="236"/>
      <c r="L1576" s="236"/>
      <c r="M1576" s="236"/>
      <c r="N1576" s="236"/>
      <c r="O1576" s="236"/>
      <c r="P1576" s="236"/>
      <c r="Q1576" s="236"/>
      <c r="R1576" s="236"/>
      <c r="S1576" s="236"/>
    </row>
    <row r="1577" ht="13.5" customHeight="1">
      <c r="A1577" s="236"/>
      <c r="B1577" t="s" s="596">
        <v>551</v>
      </c>
      <c r="C1577" t="s" s="675">
        <v>3028</v>
      </c>
      <c r="D1577" t="s" s="676">
        <f>D1568</f>
        <v>1996</v>
      </c>
      <c r="E1577" s="677">
        <v>3</v>
      </c>
      <c r="F1577" s="236"/>
      <c r="G1577" s="662">
        <f>E1577*F1577</f>
        <v>0</v>
      </c>
      <c r="H1577" s="662">
        <f>IF($S$11="Y",G1577*0.15,0)</f>
        <v>0</v>
      </c>
      <c r="I1577" s="236"/>
      <c r="J1577" s="236"/>
      <c r="K1577" s="236"/>
      <c r="L1577" s="236"/>
      <c r="M1577" s="236"/>
      <c r="N1577" s="236"/>
      <c r="O1577" s="236"/>
      <c r="P1577" s="236"/>
      <c r="Q1577" s="236"/>
      <c r="R1577" s="236"/>
      <c r="S1577" s="236"/>
    </row>
    <row r="1578" ht="13.5" customHeight="1">
      <c r="A1578" s="236"/>
      <c r="B1578" t="s" s="596">
        <v>551</v>
      </c>
      <c r="C1578" t="s" s="675">
        <v>3028</v>
      </c>
      <c r="D1578" t="s" s="91">
        <f>D1569</f>
        <v>1998</v>
      </c>
      <c r="E1578" s="677">
        <v>0</v>
      </c>
      <c r="F1578" s="236"/>
      <c r="G1578" s="662">
        <f>E1578*F1578</f>
        <v>0</v>
      </c>
      <c r="H1578" s="662">
        <f>IF($S$11="Y",G1578*0.15,0)</f>
        <v>0</v>
      </c>
      <c r="I1578" s="236"/>
      <c r="J1578" s="236"/>
      <c r="K1578" s="236"/>
      <c r="L1578" s="236"/>
      <c r="M1578" s="236"/>
      <c r="N1578" s="236"/>
      <c r="O1578" s="236"/>
      <c r="P1578" s="236"/>
      <c r="Q1578" s="236"/>
      <c r="R1578" s="236"/>
      <c r="S1578" s="236"/>
    </row>
    <row r="1579" ht="13.5" customHeight="1">
      <c r="A1579" s="236"/>
      <c r="B1579" t="s" s="596">
        <v>551</v>
      </c>
      <c r="C1579" t="s" s="675">
        <v>3028</v>
      </c>
      <c r="D1579" t="s" s="205">
        <f>D1570</f>
        <v>2000</v>
      </c>
      <c r="E1579" s="677">
        <v>7</v>
      </c>
      <c r="F1579" s="236"/>
      <c r="G1579" s="662">
        <f>E1579*F1579</f>
        <v>0</v>
      </c>
      <c r="H1579" s="662">
        <f>IF($S$11="Y",G1579*0.15,0)</f>
        <v>0</v>
      </c>
      <c r="I1579" s="236"/>
      <c r="J1579" s="236"/>
      <c r="K1579" s="236"/>
      <c r="L1579" s="236"/>
      <c r="M1579" s="236"/>
      <c r="N1579" s="236"/>
      <c r="O1579" s="236"/>
      <c r="P1579" s="236"/>
      <c r="Q1579" s="236"/>
      <c r="R1579" s="236"/>
      <c r="S1579" s="236"/>
    </row>
    <row r="1580" ht="13.5" customHeight="1">
      <c r="A1580" s="236"/>
      <c r="B1580" t="s" s="596">
        <v>551</v>
      </c>
      <c r="C1580" t="s" s="675">
        <v>3028</v>
      </c>
      <c r="D1580" t="s" s="684">
        <f>D1571</f>
        <v>2001</v>
      </c>
      <c r="E1580" s="677">
        <v>9</v>
      </c>
      <c r="F1580" s="236"/>
      <c r="G1580" s="662">
        <f>E1580*F1580</f>
        <v>0</v>
      </c>
      <c r="H1580" s="662">
        <f>IF($S$11="Y",G1580*0.15,0)</f>
        <v>0</v>
      </c>
      <c r="I1580" s="236"/>
      <c r="J1580" s="236"/>
      <c r="K1580" s="236"/>
      <c r="L1580" s="236"/>
      <c r="M1580" s="236"/>
      <c r="N1580" s="236"/>
      <c r="O1580" s="236"/>
      <c r="P1580" s="236"/>
      <c r="Q1580" s="236"/>
      <c r="R1580" s="236"/>
      <c r="S1580" s="236"/>
    </row>
    <row r="1581" ht="13.5" customHeight="1">
      <c r="A1581" s="236"/>
      <c r="B1581" t="s" s="596">
        <v>551</v>
      </c>
      <c r="C1581" t="s" s="675">
        <v>3028</v>
      </c>
      <c r="D1581" t="s" s="686">
        <f>D1572</f>
        <v>2003</v>
      </c>
      <c r="E1581" s="677">
        <v>6</v>
      </c>
      <c r="F1581" s="236"/>
      <c r="G1581" s="662">
        <f>E1581*F1581</f>
        <v>0</v>
      </c>
      <c r="H1581" s="662">
        <f>IF($S$11="Y",G1581*0.15,0)</f>
        <v>0</v>
      </c>
      <c r="I1581" s="236"/>
      <c r="J1581" s="236"/>
      <c r="K1581" s="236"/>
      <c r="L1581" s="236"/>
      <c r="M1581" s="236"/>
      <c r="N1581" s="236"/>
      <c r="O1581" s="236"/>
      <c r="P1581" s="236"/>
      <c r="Q1581" s="236"/>
      <c r="R1581" s="236"/>
      <c r="S1581" s="236"/>
    </row>
    <row r="1582" ht="13.5" customHeight="1">
      <c r="A1582" s="236"/>
      <c r="B1582" t="s" s="596">
        <v>551</v>
      </c>
      <c r="C1582" t="s" s="675">
        <v>3028</v>
      </c>
      <c r="D1582" t="s" s="690">
        <f>D1573</f>
        <v>2004</v>
      </c>
      <c r="E1582" s="677">
        <v>5</v>
      </c>
      <c r="F1582" s="236"/>
      <c r="G1582" s="662">
        <f>E1582*F1582</f>
        <v>0</v>
      </c>
      <c r="H1582" s="662">
        <f>IF($S$11="Y",G1582*0.15,0)</f>
        <v>0</v>
      </c>
      <c r="I1582" s="236"/>
      <c r="J1582" s="236"/>
      <c r="K1582" s="236"/>
      <c r="L1582" s="236"/>
      <c r="M1582" s="236"/>
      <c r="N1582" s="236"/>
      <c r="O1582" s="236"/>
      <c r="P1582" s="236"/>
      <c r="Q1582" s="236"/>
      <c r="R1582" s="236"/>
      <c r="S1582" s="236"/>
    </row>
    <row r="1583" ht="13.5" customHeight="1">
      <c r="A1583" s="236"/>
      <c r="B1583" t="s" s="596">
        <v>551</v>
      </c>
      <c r="C1583" t="s" s="675">
        <v>3028</v>
      </c>
      <c r="D1583" t="s" s="692">
        <f>D1574</f>
        <v>2005</v>
      </c>
      <c r="E1583" s="677">
        <v>0</v>
      </c>
      <c r="F1583" s="236"/>
      <c r="G1583" s="662">
        <f>E1583*F1583</f>
        <v>0</v>
      </c>
      <c r="H1583" s="662">
        <f>IF($S$11="Y",G1583*0.15,0)</f>
        <v>0</v>
      </c>
      <c r="I1583" s="236"/>
      <c r="J1583" s="236"/>
      <c r="K1583" s="236"/>
      <c r="L1583" s="236"/>
      <c r="M1583" s="236"/>
      <c r="N1583" s="236"/>
      <c r="O1583" s="236"/>
      <c r="P1583" s="236"/>
      <c r="Q1583" s="236"/>
      <c r="R1583" s="236"/>
      <c r="S1583" s="236"/>
    </row>
    <row r="1584" ht="13.5" customHeight="1">
      <c r="A1584" s="236"/>
      <c r="B1584" t="s" s="596">
        <v>551</v>
      </c>
      <c r="C1584" t="s" s="675">
        <v>3028</v>
      </c>
      <c r="D1584" t="s" s="180">
        <f>D1575</f>
        <v>2006</v>
      </c>
      <c r="E1584" s="677">
        <v>11</v>
      </c>
      <c r="F1584" s="236"/>
      <c r="G1584" s="662">
        <f>E1584*F1584</f>
        <v>0</v>
      </c>
      <c r="H1584" s="662">
        <f>IF($S$11="Y",G1584*0.15,0)</f>
        <v>0</v>
      </c>
      <c r="I1584" s="236"/>
      <c r="J1584" s="236"/>
      <c r="K1584" s="236"/>
      <c r="L1584" s="236"/>
      <c r="M1584" s="236"/>
      <c r="N1584" s="236"/>
      <c r="O1584" s="236"/>
      <c r="P1584" s="236"/>
      <c r="Q1584" s="236"/>
      <c r="R1584" s="236"/>
      <c r="S1584" s="236"/>
    </row>
    <row r="1585" ht="13.5" customHeight="1">
      <c r="A1585" s="236"/>
      <c r="B1585" t="s" s="596">
        <v>551</v>
      </c>
      <c r="C1585" t="s" s="675">
        <v>3028</v>
      </c>
      <c r="D1585" t="s" s="695">
        <f>D1576</f>
        <v>2007</v>
      </c>
      <c r="E1585" s="677">
        <v>0</v>
      </c>
      <c r="F1585" s="236"/>
      <c r="G1585" s="662">
        <f>E1585*F1585</f>
        <v>0</v>
      </c>
      <c r="H1585" s="662">
        <f>IF($S$11="Y",G1585*0.15,0)</f>
        <v>0</v>
      </c>
      <c r="I1585" s="236"/>
      <c r="J1585" s="236"/>
      <c r="K1585" s="236"/>
      <c r="L1585" s="236"/>
      <c r="M1585" s="236"/>
      <c r="N1585" s="236"/>
      <c r="O1585" s="236"/>
      <c r="P1585" s="236"/>
      <c r="Q1585" s="236"/>
      <c r="R1585" s="236"/>
      <c r="S1585" s="236"/>
    </row>
    <row r="1586" ht="13.5" customHeight="1">
      <c r="A1586" s="236"/>
      <c r="B1586" t="s" s="596">
        <v>553</v>
      </c>
      <c r="C1586" t="s" s="675">
        <v>3029</v>
      </c>
      <c r="D1586" t="s" s="676">
        <f>D1577</f>
        <v>1996</v>
      </c>
      <c r="E1586" s="677">
        <v>4</v>
      </c>
      <c r="F1586" s="236"/>
      <c r="G1586" s="662">
        <f>E1586*F1586</f>
        <v>0</v>
      </c>
      <c r="H1586" s="662">
        <f>IF($S$11="Y",G1586*0.15,0)</f>
        <v>0</v>
      </c>
      <c r="I1586" s="236"/>
      <c r="J1586" s="236"/>
      <c r="K1586" s="236"/>
      <c r="L1586" s="236"/>
      <c r="M1586" s="236"/>
      <c r="N1586" s="236"/>
      <c r="O1586" s="236"/>
      <c r="P1586" s="236"/>
      <c r="Q1586" s="236"/>
      <c r="R1586" s="236"/>
      <c r="S1586" s="236"/>
    </row>
    <row r="1587" ht="13.5" customHeight="1">
      <c r="A1587" s="236"/>
      <c r="B1587" t="s" s="596">
        <v>553</v>
      </c>
      <c r="C1587" t="s" s="675">
        <v>3029</v>
      </c>
      <c r="D1587" t="s" s="91">
        <f>D1578</f>
        <v>1998</v>
      </c>
      <c r="E1587" s="677">
        <v>0</v>
      </c>
      <c r="F1587" s="236"/>
      <c r="G1587" s="662">
        <f>E1587*F1587</f>
        <v>0</v>
      </c>
      <c r="H1587" s="662">
        <f>IF($S$11="Y",G1587*0.15,0)</f>
        <v>0</v>
      </c>
      <c r="I1587" s="236"/>
      <c r="J1587" s="236"/>
      <c r="K1587" s="236"/>
      <c r="L1587" s="236"/>
      <c r="M1587" s="236"/>
      <c r="N1587" s="236"/>
      <c r="O1587" s="236"/>
      <c r="P1587" s="236"/>
      <c r="Q1587" s="236"/>
      <c r="R1587" s="236"/>
      <c r="S1587" s="236"/>
    </row>
    <row r="1588" ht="13.5" customHeight="1">
      <c r="A1588" s="236"/>
      <c r="B1588" t="s" s="596">
        <v>553</v>
      </c>
      <c r="C1588" t="s" s="675">
        <v>3029</v>
      </c>
      <c r="D1588" t="s" s="205">
        <f>D1579</f>
        <v>2000</v>
      </c>
      <c r="E1588" s="677">
        <v>8</v>
      </c>
      <c r="F1588" s="236"/>
      <c r="G1588" s="662">
        <f>E1588*F1588</f>
        <v>0</v>
      </c>
      <c r="H1588" s="662">
        <f>IF($S$11="Y",G1588*0.15,0)</f>
        <v>0</v>
      </c>
      <c r="I1588" s="236"/>
      <c r="J1588" s="236"/>
      <c r="K1588" s="236"/>
      <c r="L1588" s="236"/>
      <c r="M1588" s="236"/>
      <c r="N1588" s="236"/>
      <c r="O1588" s="236"/>
      <c r="P1588" s="236"/>
      <c r="Q1588" s="236"/>
      <c r="R1588" s="236"/>
      <c r="S1588" s="236"/>
    </row>
    <row r="1589" ht="13.5" customHeight="1">
      <c r="A1589" s="236"/>
      <c r="B1589" t="s" s="596">
        <v>553</v>
      </c>
      <c r="C1589" t="s" s="675">
        <v>3029</v>
      </c>
      <c r="D1589" t="s" s="684">
        <f>D1580</f>
        <v>2001</v>
      </c>
      <c r="E1589" s="677">
        <v>9</v>
      </c>
      <c r="F1589" s="236"/>
      <c r="G1589" s="662">
        <f>E1589*F1589</f>
        <v>0</v>
      </c>
      <c r="H1589" s="662">
        <f>IF($S$11="Y",G1589*0.15,0)</f>
        <v>0</v>
      </c>
      <c r="I1589" s="236"/>
      <c r="J1589" s="236"/>
      <c r="K1589" s="236"/>
      <c r="L1589" s="236"/>
      <c r="M1589" s="236"/>
      <c r="N1589" s="236"/>
      <c r="O1589" s="236"/>
      <c r="P1589" s="236"/>
      <c r="Q1589" s="236"/>
      <c r="R1589" s="236"/>
      <c r="S1589" s="236"/>
    </row>
    <row r="1590" ht="13.5" customHeight="1">
      <c r="A1590" s="236"/>
      <c r="B1590" t="s" s="596">
        <v>553</v>
      </c>
      <c r="C1590" t="s" s="675">
        <v>3029</v>
      </c>
      <c r="D1590" t="s" s="686">
        <f>D1581</f>
        <v>2003</v>
      </c>
      <c r="E1590" s="677">
        <v>9</v>
      </c>
      <c r="F1590" s="236"/>
      <c r="G1590" s="662">
        <f>E1590*F1590</f>
        <v>0</v>
      </c>
      <c r="H1590" s="662">
        <f>IF($S$11="Y",G1590*0.15,0)</f>
        <v>0</v>
      </c>
      <c r="I1590" s="236"/>
      <c r="J1590" s="236"/>
      <c r="K1590" s="236"/>
      <c r="L1590" s="236"/>
      <c r="M1590" s="236"/>
      <c r="N1590" s="236"/>
      <c r="O1590" s="236"/>
      <c r="P1590" s="236"/>
      <c r="Q1590" s="236"/>
      <c r="R1590" s="236"/>
      <c r="S1590" s="236"/>
    </row>
    <row r="1591" ht="13.5" customHeight="1">
      <c r="A1591" s="236"/>
      <c r="B1591" t="s" s="596">
        <v>553</v>
      </c>
      <c r="C1591" t="s" s="675">
        <v>3029</v>
      </c>
      <c r="D1591" t="s" s="690">
        <f>D1582</f>
        <v>2004</v>
      </c>
      <c r="E1591" s="677">
        <v>5</v>
      </c>
      <c r="F1591" s="236"/>
      <c r="G1591" s="662">
        <f>E1591*F1591</f>
        <v>0</v>
      </c>
      <c r="H1591" s="662">
        <f>IF($S$11="Y",G1591*0.15,0)</f>
        <v>0</v>
      </c>
      <c r="I1591" s="236"/>
      <c r="J1591" s="236"/>
      <c r="K1591" s="236"/>
      <c r="L1591" s="236"/>
      <c r="M1591" s="236"/>
      <c r="N1591" s="236"/>
      <c r="O1591" s="236"/>
      <c r="P1591" s="236"/>
      <c r="Q1591" s="236"/>
      <c r="R1591" s="236"/>
      <c r="S1591" s="236"/>
    </row>
    <row r="1592" ht="13.5" customHeight="1">
      <c r="A1592" s="236"/>
      <c r="B1592" t="s" s="596">
        <v>553</v>
      </c>
      <c r="C1592" t="s" s="675">
        <v>3029</v>
      </c>
      <c r="D1592" t="s" s="692">
        <f>D1583</f>
        <v>2005</v>
      </c>
      <c r="E1592" s="677">
        <v>0</v>
      </c>
      <c r="F1592" s="236"/>
      <c r="G1592" s="662">
        <f>E1592*F1592</f>
        <v>0</v>
      </c>
      <c r="H1592" s="662">
        <f>IF($S$11="Y",G1592*0.15,0)</f>
        <v>0</v>
      </c>
      <c r="I1592" s="236"/>
      <c r="J1592" s="236"/>
      <c r="K1592" s="236"/>
      <c r="L1592" s="236"/>
      <c r="M1592" s="236"/>
      <c r="N1592" s="236"/>
      <c r="O1592" s="236"/>
      <c r="P1592" s="236"/>
      <c r="Q1592" s="236"/>
      <c r="R1592" s="236"/>
      <c r="S1592" s="236"/>
    </row>
    <row r="1593" ht="13.5" customHeight="1">
      <c r="A1593" s="236"/>
      <c r="B1593" t="s" s="596">
        <v>553</v>
      </c>
      <c r="C1593" t="s" s="675">
        <v>3029</v>
      </c>
      <c r="D1593" t="s" s="180">
        <f>D1584</f>
        <v>2006</v>
      </c>
      <c r="E1593" s="677">
        <v>9</v>
      </c>
      <c r="F1593" s="236"/>
      <c r="G1593" s="662">
        <f>E1593*F1593</f>
        <v>0</v>
      </c>
      <c r="H1593" s="662">
        <f>IF($S$11="Y",G1593*0.15,0)</f>
        <v>0</v>
      </c>
      <c r="I1593" s="236"/>
      <c r="J1593" s="236"/>
      <c r="K1593" s="236"/>
      <c r="L1593" s="236"/>
      <c r="M1593" s="236"/>
      <c r="N1593" s="236"/>
      <c r="O1593" s="236"/>
      <c r="P1593" s="236"/>
      <c r="Q1593" s="236"/>
      <c r="R1593" s="236"/>
      <c r="S1593" s="236"/>
    </row>
    <row r="1594" ht="13.5" customHeight="1">
      <c r="A1594" s="236"/>
      <c r="B1594" t="s" s="596">
        <v>553</v>
      </c>
      <c r="C1594" t="s" s="675">
        <v>3029</v>
      </c>
      <c r="D1594" t="s" s="695">
        <f>D1585</f>
        <v>2007</v>
      </c>
      <c r="E1594" s="677">
        <v>0</v>
      </c>
      <c r="F1594" s="236"/>
      <c r="G1594" s="662">
        <f>E1594*F1594</f>
        <v>0</v>
      </c>
      <c r="H1594" s="662">
        <f>IF($S$11="Y",G1594*0.15,0)</f>
        <v>0</v>
      </c>
      <c r="I1594" s="236"/>
      <c r="J1594" s="236"/>
      <c r="K1594" s="236"/>
      <c r="L1594" s="236"/>
      <c r="M1594" s="236"/>
      <c r="N1594" s="236"/>
      <c r="O1594" s="236"/>
      <c r="P1594" s="236"/>
      <c r="Q1594" s="236"/>
      <c r="R1594" s="236"/>
      <c r="S1594" s="236"/>
    </row>
    <row r="1595" ht="13.5" customHeight="1">
      <c r="A1595" s="236"/>
      <c r="B1595" t="s" s="596">
        <v>555</v>
      </c>
      <c r="C1595" t="s" s="675">
        <v>3030</v>
      </c>
      <c r="D1595" t="s" s="676">
        <f>D1586</f>
        <v>1996</v>
      </c>
      <c r="E1595" s="677">
        <v>5</v>
      </c>
      <c r="F1595" s="236"/>
      <c r="G1595" s="662">
        <f>E1595*F1595</f>
        <v>0</v>
      </c>
      <c r="H1595" s="662">
        <f>IF($S$11="Y",G1595*0.15,0)</f>
        <v>0</v>
      </c>
      <c r="I1595" s="236"/>
      <c r="J1595" s="236"/>
      <c r="K1595" s="236"/>
      <c r="L1595" s="236"/>
      <c r="M1595" s="236"/>
      <c r="N1595" s="236"/>
      <c r="O1595" s="236"/>
      <c r="P1595" s="236"/>
      <c r="Q1595" s="236"/>
      <c r="R1595" s="236"/>
      <c r="S1595" s="236"/>
    </row>
    <row r="1596" ht="13.5" customHeight="1">
      <c r="A1596" s="236"/>
      <c r="B1596" t="s" s="596">
        <v>555</v>
      </c>
      <c r="C1596" t="s" s="675">
        <v>3030</v>
      </c>
      <c r="D1596" t="s" s="91">
        <f>D1587</f>
        <v>1998</v>
      </c>
      <c r="E1596" s="677">
        <v>0</v>
      </c>
      <c r="F1596" s="236"/>
      <c r="G1596" s="662">
        <f>E1596*F1596</f>
        <v>0</v>
      </c>
      <c r="H1596" s="662">
        <f>IF($S$11="Y",G1596*0.15,0)</f>
        <v>0</v>
      </c>
      <c r="I1596" s="236"/>
      <c r="J1596" s="236"/>
      <c r="K1596" s="236"/>
      <c r="L1596" s="236"/>
      <c r="M1596" s="236"/>
      <c r="N1596" s="236"/>
      <c r="O1596" s="236"/>
      <c r="P1596" s="236"/>
      <c r="Q1596" s="236"/>
      <c r="R1596" s="236"/>
      <c r="S1596" s="236"/>
    </row>
    <row r="1597" ht="13.5" customHeight="1">
      <c r="A1597" s="236"/>
      <c r="B1597" t="s" s="596">
        <v>555</v>
      </c>
      <c r="C1597" t="s" s="675">
        <v>3030</v>
      </c>
      <c r="D1597" t="s" s="205">
        <f>D1588</f>
        <v>2000</v>
      </c>
      <c r="E1597" s="677">
        <v>7</v>
      </c>
      <c r="F1597" s="236"/>
      <c r="G1597" s="662">
        <f>E1597*F1597</f>
        <v>0</v>
      </c>
      <c r="H1597" s="662">
        <f>IF($S$11="Y",G1597*0.15,0)</f>
        <v>0</v>
      </c>
      <c r="I1597" s="236"/>
      <c r="J1597" s="236"/>
      <c r="K1597" s="236"/>
      <c r="L1597" s="236"/>
      <c r="M1597" s="236"/>
      <c r="N1597" s="236"/>
      <c r="O1597" s="236"/>
      <c r="P1597" s="236"/>
      <c r="Q1597" s="236"/>
      <c r="R1597" s="236"/>
      <c r="S1597" s="236"/>
    </row>
    <row r="1598" ht="13.5" customHeight="1">
      <c r="A1598" s="236"/>
      <c r="B1598" t="s" s="596">
        <v>555</v>
      </c>
      <c r="C1598" t="s" s="675">
        <v>3030</v>
      </c>
      <c r="D1598" t="s" s="684">
        <f>D1589</f>
        <v>2001</v>
      </c>
      <c r="E1598" s="677">
        <v>9</v>
      </c>
      <c r="F1598" s="236"/>
      <c r="G1598" s="662">
        <f>E1598*F1598</f>
        <v>0</v>
      </c>
      <c r="H1598" s="662">
        <f>IF($S$11="Y",G1598*0.15,0)</f>
        <v>0</v>
      </c>
      <c r="I1598" s="236"/>
      <c r="J1598" s="236"/>
      <c r="K1598" s="236"/>
      <c r="L1598" s="236"/>
      <c r="M1598" s="236"/>
      <c r="N1598" s="236"/>
      <c r="O1598" s="236"/>
      <c r="P1598" s="236"/>
      <c r="Q1598" s="236"/>
      <c r="R1598" s="236"/>
      <c r="S1598" s="236"/>
    </row>
    <row r="1599" ht="13.5" customHeight="1">
      <c r="A1599" s="236"/>
      <c r="B1599" t="s" s="596">
        <v>555</v>
      </c>
      <c r="C1599" t="s" s="675">
        <v>3030</v>
      </c>
      <c r="D1599" t="s" s="686">
        <f>D1590</f>
        <v>2003</v>
      </c>
      <c r="E1599" s="677">
        <v>5</v>
      </c>
      <c r="F1599" s="236"/>
      <c r="G1599" s="662">
        <f>E1599*F1599</f>
        <v>0</v>
      </c>
      <c r="H1599" s="662">
        <f>IF($S$11="Y",G1599*0.15,0)</f>
        <v>0</v>
      </c>
      <c r="I1599" s="236"/>
      <c r="J1599" s="236"/>
      <c r="K1599" s="236"/>
      <c r="L1599" s="236"/>
      <c r="M1599" s="236"/>
      <c r="N1599" s="236"/>
      <c r="O1599" s="236"/>
      <c r="P1599" s="236"/>
      <c r="Q1599" s="236"/>
      <c r="R1599" s="236"/>
      <c r="S1599" s="236"/>
    </row>
    <row r="1600" ht="13.5" customHeight="1">
      <c r="A1600" s="236"/>
      <c r="B1600" t="s" s="596">
        <v>555</v>
      </c>
      <c r="C1600" t="s" s="675">
        <v>3030</v>
      </c>
      <c r="D1600" t="s" s="690">
        <f>D1591</f>
        <v>2004</v>
      </c>
      <c r="E1600" s="677">
        <v>5</v>
      </c>
      <c r="F1600" s="236"/>
      <c r="G1600" s="662">
        <f>E1600*F1600</f>
        <v>0</v>
      </c>
      <c r="H1600" s="662">
        <f>IF($S$11="Y",G1600*0.15,0)</f>
        <v>0</v>
      </c>
      <c r="I1600" s="236"/>
      <c r="J1600" s="236"/>
      <c r="K1600" s="236"/>
      <c r="L1600" s="236"/>
      <c r="M1600" s="236"/>
      <c r="N1600" s="236"/>
      <c r="O1600" s="236"/>
      <c r="P1600" s="236"/>
      <c r="Q1600" s="236"/>
      <c r="R1600" s="236"/>
      <c r="S1600" s="236"/>
    </row>
    <row r="1601" ht="13.5" customHeight="1">
      <c r="A1601" s="236"/>
      <c r="B1601" t="s" s="596">
        <v>555</v>
      </c>
      <c r="C1601" t="s" s="675">
        <v>3030</v>
      </c>
      <c r="D1601" t="s" s="692">
        <f>D1592</f>
        <v>2005</v>
      </c>
      <c r="E1601" s="677">
        <v>0</v>
      </c>
      <c r="F1601" s="236"/>
      <c r="G1601" s="662">
        <f>E1601*F1601</f>
        <v>0</v>
      </c>
      <c r="H1601" s="662">
        <f>IF($S$11="Y",G1601*0.15,0)</f>
        <v>0</v>
      </c>
      <c r="I1601" s="236"/>
      <c r="J1601" s="236"/>
      <c r="K1601" s="236"/>
      <c r="L1601" s="236"/>
      <c r="M1601" s="236"/>
      <c r="N1601" s="236"/>
      <c r="O1601" s="236"/>
      <c r="P1601" s="236"/>
      <c r="Q1601" s="236"/>
      <c r="R1601" s="236"/>
      <c r="S1601" s="236"/>
    </row>
    <row r="1602" ht="13.5" customHeight="1">
      <c r="A1602" s="236"/>
      <c r="B1602" t="s" s="596">
        <v>555</v>
      </c>
      <c r="C1602" t="s" s="675">
        <v>3030</v>
      </c>
      <c r="D1602" t="s" s="180">
        <f>D1593</f>
        <v>2006</v>
      </c>
      <c r="E1602" s="677">
        <v>11</v>
      </c>
      <c r="F1602" s="236"/>
      <c r="G1602" s="662">
        <f>E1602*F1602</f>
        <v>0</v>
      </c>
      <c r="H1602" s="662">
        <f>IF($S$11="Y",G1602*0.15,0)</f>
        <v>0</v>
      </c>
      <c r="I1602" s="236"/>
      <c r="J1602" s="236"/>
      <c r="K1602" s="236"/>
      <c r="L1602" s="236"/>
      <c r="M1602" s="236"/>
      <c r="N1602" s="236"/>
      <c r="O1602" s="236"/>
      <c r="P1602" s="236"/>
      <c r="Q1602" s="236"/>
      <c r="R1602" s="236"/>
      <c r="S1602" s="236"/>
    </row>
    <row r="1603" ht="13.5" customHeight="1">
      <c r="A1603" s="236"/>
      <c r="B1603" t="s" s="596">
        <v>555</v>
      </c>
      <c r="C1603" t="s" s="675">
        <v>3030</v>
      </c>
      <c r="D1603" t="s" s="695">
        <f>D1594</f>
        <v>2007</v>
      </c>
      <c r="E1603" s="677">
        <v>0</v>
      </c>
      <c r="F1603" s="236"/>
      <c r="G1603" s="662">
        <f>E1603*F1603</f>
        <v>0</v>
      </c>
      <c r="H1603" s="662">
        <f>IF($S$11="Y",G1603*0.15,0)</f>
        <v>0</v>
      </c>
      <c r="I1603" s="236"/>
      <c r="J1603" s="236"/>
      <c r="K1603" s="236"/>
      <c r="L1603" s="236"/>
      <c r="M1603" s="236"/>
      <c r="N1603" s="236"/>
      <c r="O1603" s="236"/>
      <c r="P1603" s="236"/>
      <c r="Q1603" s="236"/>
      <c r="R1603" s="236"/>
      <c r="S1603" s="236"/>
    </row>
    <row r="1604" ht="13.5" customHeight="1">
      <c r="A1604" s="236"/>
      <c r="B1604" t="s" s="596">
        <v>557</v>
      </c>
      <c r="C1604" t="s" s="675">
        <v>3031</v>
      </c>
      <c r="D1604" t="s" s="676">
        <f>D1595</f>
        <v>1996</v>
      </c>
      <c r="E1604" s="677">
        <v>7</v>
      </c>
      <c r="F1604" s="236"/>
      <c r="G1604" s="662">
        <f>E1604*F1604</f>
        <v>0</v>
      </c>
      <c r="H1604" s="662">
        <f>IF($S$11="Y",G1604*0.15,0)</f>
        <v>0</v>
      </c>
      <c r="I1604" s="236"/>
      <c r="J1604" s="236"/>
      <c r="K1604" s="236"/>
      <c r="L1604" s="236"/>
      <c r="M1604" s="236"/>
      <c r="N1604" s="236"/>
      <c r="O1604" s="236"/>
      <c r="P1604" s="236"/>
      <c r="Q1604" s="236"/>
      <c r="R1604" s="236"/>
      <c r="S1604" s="236"/>
    </row>
    <row r="1605" ht="13.5" customHeight="1">
      <c r="A1605" s="236"/>
      <c r="B1605" t="s" s="596">
        <v>557</v>
      </c>
      <c r="C1605" t="s" s="675">
        <v>3031</v>
      </c>
      <c r="D1605" t="s" s="91">
        <f>D1596</f>
        <v>1998</v>
      </c>
      <c r="E1605" s="677">
        <v>0</v>
      </c>
      <c r="F1605" s="236"/>
      <c r="G1605" s="662">
        <f>E1605*F1605</f>
        <v>0</v>
      </c>
      <c r="H1605" s="662">
        <f>IF($S$11="Y",G1605*0.15,0)</f>
        <v>0</v>
      </c>
      <c r="I1605" s="236"/>
      <c r="J1605" s="236"/>
      <c r="K1605" s="236"/>
      <c r="L1605" s="236"/>
      <c r="M1605" s="236"/>
      <c r="N1605" s="236"/>
      <c r="O1605" s="236"/>
      <c r="P1605" s="236"/>
      <c r="Q1605" s="236"/>
      <c r="R1605" s="236"/>
      <c r="S1605" s="236"/>
    </row>
    <row r="1606" ht="13.5" customHeight="1">
      <c r="A1606" s="236"/>
      <c r="B1606" t="s" s="596">
        <v>557</v>
      </c>
      <c r="C1606" t="s" s="675">
        <v>3031</v>
      </c>
      <c r="D1606" t="s" s="205">
        <f>D1597</f>
        <v>2000</v>
      </c>
      <c r="E1606" s="677">
        <v>5</v>
      </c>
      <c r="F1606" s="236"/>
      <c r="G1606" s="662">
        <f>E1606*F1606</f>
        <v>0</v>
      </c>
      <c r="H1606" s="662">
        <f>IF($S$11="Y",G1606*0.15,0)</f>
        <v>0</v>
      </c>
      <c r="I1606" s="236"/>
      <c r="J1606" s="236"/>
      <c r="K1606" s="236"/>
      <c r="L1606" s="236"/>
      <c r="M1606" s="236"/>
      <c r="N1606" s="236"/>
      <c r="O1606" s="236"/>
      <c r="P1606" s="236"/>
      <c r="Q1606" s="236"/>
      <c r="R1606" s="236"/>
      <c r="S1606" s="236"/>
    </row>
    <row r="1607" ht="13.5" customHeight="1">
      <c r="A1607" s="236"/>
      <c r="B1607" t="s" s="596">
        <v>557</v>
      </c>
      <c r="C1607" t="s" s="675">
        <v>3031</v>
      </c>
      <c r="D1607" t="s" s="684">
        <f>D1598</f>
        <v>2001</v>
      </c>
      <c r="E1607" s="677">
        <v>7</v>
      </c>
      <c r="F1607" s="236"/>
      <c r="G1607" s="662">
        <f>E1607*F1607</f>
        <v>0</v>
      </c>
      <c r="H1607" s="662">
        <f>IF($S$11="Y",G1607*0.15,0)</f>
        <v>0</v>
      </c>
      <c r="I1607" s="236"/>
      <c r="J1607" s="236"/>
      <c r="K1607" s="236"/>
      <c r="L1607" s="236"/>
      <c r="M1607" s="236"/>
      <c r="N1607" s="236"/>
      <c r="O1607" s="236"/>
      <c r="P1607" s="236"/>
      <c r="Q1607" s="236"/>
      <c r="R1607" s="236"/>
      <c r="S1607" s="236"/>
    </row>
    <row r="1608" ht="13.5" customHeight="1">
      <c r="A1608" s="236"/>
      <c r="B1608" t="s" s="596">
        <v>557</v>
      </c>
      <c r="C1608" t="s" s="675">
        <v>3031</v>
      </c>
      <c r="D1608" t="s" s="686">
        <f>D1599</f>
        <v>2003</v>
      </c>
      <c r="E1608" s="677">
        <v>2</v>
      </c>
      <c r="F1608" s="236"/>
      <c r="G1608" s="662">
        <f>E1608*F1608</f>
        <v>0</v>
      </c>
      <c r="H1608" s="662">
        <f>IF($S$11="Y",G1608*0.15,0)</f>
        <v>0</v>
      </c>
      <c r="I1608" s="236"/>
      <c r="J1608" s="236"/>
      <c r="K1608" s="236"/>
      <c r="L1608" s="236"/>
      <c r="M1608" s="236"/>
      <c r="N1608" s="236"/>
      <c r="O1608" s="236"/>
      <c r="P1608" s="236"/>
      <c r="Q1608" s="236"/>
      <c r="R1608" s="236"/>
      <c r="S1608" s="236"/>
    </row>
    <row r="1609" ht="13.5" customHeight="1">
      <c r="A1609" s="236"/>
      <c r="B1609" t="s" s="596">
        <v>557</v>
      </c>
      <c r="C1609" t="s" s="675">
        <v>3031</v>
      </c>
      <c r="D1609" t="s" s="690">
        <f>D1600</f>
        <v>2004</v>
      </c>
      <c r="E1609" s="677">
        <v>5</v>
      </c>
      <c r="F1609" s="236"/>
      <c r="G1609" s="662">
        <f>E1609*F1609</f>
        <v>0</v>
      </c>
      <c r="H1609" s="662">
        <f>IF($S$11="Y",G1609*0.15,0)</f>
        <v>0</v>
      </c>
      <c r="I1609" s="236"/>
      <c r="J1609" s="236"/>
      <c r="K1609" s="236"/>
      <c r="L1609" s="236"/>
      <c r="M1609" s="236"/>
      <c r="N1609" s="236"/>
      <c r="O1609" s="236"/>
      <c r="P1609" s="236"/>
      <c r="Q1609" s="236"/>
      <c r="R1609" s="236"/>
      <c r="S1609" s="236"/>
    </row>
    <row r="1610" ht="13.5" customHeight="1">
      <c r="A1610" s="236"/>
      <c r="B1610" t="s" s="596">
        <v>557</v>
      </c>
      <c r="C1610" t="s" s="675">
        <v>3031</v>
      </c>
      <c r="D1610" t="s" s="692">
        <f>D1601</f>
        <v>2005</v>
      </c>
      <c r="E1610" s="677">
        <v>1</v>
      </c>
      <c r="F1610" s="236"/>
      <c r="G1610" s="662">
        <f>E1610*F1610</f>
        <v>0</v>
      </c>
      <c r="H1610" s="662">
        <f>IF($S$11="Y",G1610*0.15,0)</f>
        <v>0</v>
      </c>
      <c r="I1610" s="236"/>
      <c r="J1610" s="236"/>
      <c r="K1610" s="236"/>
      <c r="L1610" s="236"/>
      <c r="M1610" s="236"/>
      <c r="N1610" s="236"/>
      <c r="O1610" s="236"/>
      <c r="P1610" s="236"/>
      <c r="Q1610" s="236"/>
      <c r="R1610" s="236"/>
      <c r="S1610" s="236"/>
    </row>
    <row r="1611" ht="13.5" customHeight="1">
      <c r="A1611" s="236"/>
      <c r="B1611" t="s" s="596">
        <v>557</v>
      </c>
      <c r="C1611" t="s" s="675">
        <v>3031</v>
      </c>
      <c r="D1611" t="s" s="180">
        <f>D1602</f>
        <v>2006</v>
      </c>
      <c r="E1611" s="677">
        <v>9</v>
      </c>
      <c r="F1611" s="236"/>
      <c r="G1611" s="662">
        <f>E1611*F1611</f>
        <v>0</v>
      </c>
      <c r="H1611" s="662">
        <f>IF($S$11="Y",G1611*0.15,0)</f>
        <v>0</v>
      </c>
      <c r="I1611" s="236"/>
      <c r="J1611" s="236"/>
      <c r="K1611" s="236"/>
      <c r="L1611" s="236"/>
      <c r="M1611" s="236"/>
      <c r="N1611" s="236"/>
      <c r="O1611" s="236"/>
      <c r="P1611" s="236"/>
      <c r="Q1611" s="236"/>
      <c r="R1611" s="236"/>
      <c r="S1611" s="236"/>
    </row>
    <row r="1612" ht="13.5" customHeight="1">
      <c r="A1612" s="236"/>
      <c r="B1612" t="s" s="596">
        <v>557</v>
      </c>
      <c r="C1612" t="s" s="675">
        <v>3031</v>
      </c>
      <c r="D1612" t="s" s="695">
        <f>D1603</f>
        <v>2007</v>
      </c>
      <c r="E1612" s="677">
        <v>0</v>
      </c>
      <c r="F1612" s="236"/>
      <c r="G1612" s="662">
        <f>E1612*F1612</f>
        <v>0</v>
      </c>
      <c r="H1612" s="662">
        <f>IF($S$11="Y",G1612*0.15,0)</f>
        <v>0</v>
      </c>
      <c r="I1612" s="236"/>
      <c r="J1612" s="236"/>
      <c r="K1612" s="236"/>
      <c r="L1612" s="236"/>
      <c r="M1612" s="236"/>
      <c r="N1612" s="236"/>
      <c r="O1612" s="236"/>
      <c r="P1612" s="236"/>
      <c r="Q1612" s="236"/>
      <c r="R1612" s="236"/>
      <c r="S1612" s="236"/>
    </row>
    <row r="1613" ht="13.5" customHeight="1">
      <c r="A1613" s="236"/>
      <c r="B1613" t="s" s="596">
        <v>559</v>
      </c>
      <c r="C1613" t="s" s="675">
        <v>3032</v>
      </c>
      <c r="D1613" t="s" s="676">
        <f>D1604</f>
        <v>1996</v>
      </c>
      <c r="E1613" s="677">
        <v>3</v>
      </c>
      <c r="F1613" s="236"/>
      <c r="G1613" s="662">
        <f>E1613*F1613</f>
        <v>0</v>
      </c>
      <c r="H1613" s="662">
        <f>IF($S$11="Y",G1613*0.15,0)</f>
        <v>0</v>
      </c>
      <c r="I1613" s="236"/>
      <c r="J1613" s="236"/>
      <c r="K1613" s="236"/>
      <c r="L1613" s="236"/>
      <c r="M1613" s="236"/>
      <c r="N1613" s="236"/>
      <c r="O1613" s="236"/>
      <c r="P1613" s="236"/>
      <c r="Q1613" s="236"/>
      <c r="R1613" s="236"/>
      <c r="S1613" s="236"/>
    </row>
    <row r="1614" ht="13.5" customHeight="1">
      <c r="A1614" s="236"/>
      <c r="B1614" t="s" s="596">
        <v>559</v>
      </c>
      <c r="C1614" t="s" s="675">
        <v>3032</v>
      </c>
      <c r="D1614" t="s" s="91">
        <f>D1605</f>
        <v>1998</v>
      </c>
      <c r="E1614" s="677">
        <v>0</v>
      </c>
      <c r="F1614" s="236"/>
      <c r="G1614" s="662">
        <f>E1614*F1614</f>
        <v>0</v>
      </c>
      <c r="H1614" s="662">
        <f>IF($S$11="Y",G1614*0.15,0)</f>
        <v>0</v>
      </c>
      <c r="I1614" s="236"/>
      <c r="J1614" s="236"/>
      <c r="K1614" s="236"/>
      <c r="L1614" s="236"/>
      <c r="M1614" s="236"/>
      <c r="N1614" s="236"/>
      <c r="O1614" s="236"/>
      <c r="P1614" s="236"/>
      <c r="Q1614" s="236"/>
      <c r="R1614" s="236"/>
      <c r="S1614" s="236"/>
    </row>
    <row r="1615" ht="13.5" customHeight="1">
      <c r="A1615" s="236"/>
      <c r="B1615" t="s" s="596">
        <v>559</v>
      </c>
      <c r="C1615" t="s" s="675">
        <v>3032</v>
      </c>
      <c r="D1615" t="s" s="205">
        <f>D1606</f>
        <v>2000</v>
      </c>
      <c r="E1615" s="677">
        <v>6</v>
      </c>
      <c r="F1615" s="236"/>
      <c r="G1615" s="662">
        <f>E1615*F1615</f>
        <v>0</v>
      </c>
      <c r="H1615" s="662">
        <f>IF($S$11="Y",G1615*0.15,0)</f>
        <v>0</v>
      </c>
      <c r="I1615" s="236"/>
      <c r="J1615" s="236"/>
      <c r="K1615" s="236"/>
      <c r="L1615" s="236"/>
      <c r="M1615" s="236"/>
      <c r="N1615" s="236"/>
      <c r="O1615" s="236"/>
      <c r="P1615" s="236"/>
      <c r="Q1615" s="236"/>
      <c r="R1615" s="236"/>
      <c r="S1615" s="236"/>
    </row>
    <row r="1616" ht="13.5" customHeight="1">
      <c r="A1616" s="236"/>
      <c r="B1616" t="s" s="596">
        <v>559</v>
      </c>
      <c r="C1616" t="s" s="675">
        <v>3032</v>
      </c>
      <c r="D1616" t="s" s="684">
        <f>D1607</f>
        <v>2001</v>
      </c>
      <c r="E1616" s="677">
        <v>7</v>
      </c>
      <c r="F1616" s="236"/>
      <c r="G1616" s="662">
        <f>E1616*F1616</f>
        <v>0</v>
      </c>
      <c r="H1616" s="662">
        <f>IF($S$11="Y",G1616*0.15,0)</f>
        <v>0</v>
      </c>
      <c r="I1616" s="236"/>
      <c r="J1616" s="236"/>
      <c r="K1616" s="236"/>
      <c r="L1616" s="236"/>
      <c r="M1616" s="236"/>
      <c r="N1616" s="236"/>
      <c r="O1616" s="236"/>
      <c r="P1616" s="236"/>
      <c r="Q1616" s="236"/>
      <c r="R1616" s="236"/>
      <c r="S1616" s="236"/>
    </row>
    <row r="1617" ht="13.5" customHeight="1">
      <c r="A1617" s="236"/>
      <c r="B1617" t="s" s="596">
        <v>559</v>
      </c>
      <c r="C1617" t="s" s="675">
        <v>3032</v>
      </c>
      <c r="D1617" t="s" s="686">
        <f>D1608</f>
        <v>2003</v>
      </c>
      <c r="E1617" s="677">
        <v>5</v>
      </c>
      <c r="F1617" s="236"/>
      <c r="G1617" s="662">
        <f>E1617*F1617</f>
        <v>0</v>
      </c>
      <c r="H1617" s="662">
        <f>IF($S$11="Y",G1617*0.15,0)</f>
        <v>0</v>
      </c>
      <c r="I1617" s="236"/>
      <c r="J1617" s="236"/>
      <c r="K1617" s="236"/>
      <c r="L1617" s="236"/>
      <c r="M1617" s="236"/>
      <c r="N1617" s="236"/>
      <c r="O1617" s="236"/>
      <c r="P1617" s="236"/>
      <c r="Q1617" s="236"/>
      <c r="R1617" s="236"/>
      <c r="S1617" s="236"/>
    </row>
    <row r="1618" ht="13.5" customHeight="1">
      <c r="A1618" s="236"/>
      <c r="B1618" t="s" s="596">
        <v>559</v>
      </c>
      <c r="C1618" t="s" s="675">
        <v>3032</v>
      </c>
      <c r="D1618" t="s" s="690">
        <f>D1609</f>
        <v>2004</v>
      </c>
      <c r="E1618" s="677">
        <v>5</v>
      </c>
      <c r="F1618" s="236"/>
      <c r="G1618" s="662">
        <f>E1618*F1618</f>
        <v>0</v>
      </c>
      <c r="H1618" s="662">
        <f>IF($S$11="Y",G1618*0.15,0)</f>
        <v>0</v>
      </c>
      <c r="I1618" s="236"/>
      <c r="J1618" s="236"/>
      <c r="K1618" s="236"/>
      <c r="L1618" s="236"/>
      <c r="M1618" s="236"/>
      <c r="N1618" s="236"/>
      <c r="O1618" s="236"/>
      <c r="P1618" s="236"/>
      <c r="Q1618" s="236"/>
      <c r="R1618" s="236"/>
      <c r="S1618" s="236"/>
    </row>
    <row r="1619" ht="13.5" customHeight="1">
      <c r="A1619" s="236"/>
      <c r="B1619" t="s" s="596">
        <v>559</v>
      </c>
      <c r="C1619" t="s" s="675">
        <v>3032</v>
      </c>
      <c r="D1619" t="s" s="692">
        <f>D1610</f>
        <v>2005</v>
      </c>
      <c r="E1619" s="677">
        <v>1</v>
      </c>
      <c r="F1619" s="236"/>
      <c r="G1619" s="662">
        <f>E1619*F1619</f>
        <v>0</v>
      </c>
      <c r="H1619" s="662">
        <f>IF($S$11="Y",G1619*0.15,0)</f>
        <v>0</v>
      </c>
      <c r="I1619" s="236"/>
      <c r="J1619" s="236"/>
      <c r="K1619" s="236"/>
      <c r="L1619" s="236"/>
      <c r="M1619" s="236"/>
      <c r="N1619" s="236"/>
      <c r="O1619" s="236"/>
      <c r="P1619" s="236"/>
      <c r="Q1619" s="236"/>
      <c r="R1619" s="236"/>
      <c r="S1619" s="236"/>
    </row>
    <row r="1620" ht="13.5" customHeight="1">
      <c r="A1620" s="236"/>
      <c r="B1620" t="s" s="596">
        <v>559</v>
      </c>
      <c r="C1620" t="s" s="675">
        <v>3032</v>
      </c>
      <c r="D1620" t="s" s="180">
        <f>D1611</f>
        <v>2006</v>
      </c>
      <c r="E1620" s="677">
        <v>8</v>
      </c>
      <c r="F1620" s="236"/>
      <c r="G1620" s="662">
        <f>E1620*F1620</f>
        <v>0</v>
      </c>
      <c r="H1620" s="662">
        <f>IF($S$11="Y",G1620*0.15,0)</f>
        <v>0</v>
      </c>
      <c r="I1620" s="236"/>
      <c r="J1620" s="236"/>
      <c r="K1620" s="236"/>
      <c r="L1620" s="236"/>
      <c r="M1620" s="236"/>
      <c r="N1620" s="236"/>
      <c r="O1620" s="236"/>
      <c r="P1620" s="236"/>
      <c r="Q1620" s="236"/>
      <c r="R1620" s="236"/>
      <c r="S1620" s="236"/>
    </row>
    <row r="1621" ht="13.5" customHeight="1">
      <c r="A1621" s="236"/>
      <c r="B1621" t="s" s="596">
        <v>559</v>
      </c>
      <c r="C1621" t="s" s="675">
        <v>3032</v>
      </c>
      <c r="D1621" t="s" s="695">
        <f>D1612</f>
        <v>2007</v>
      </c>
      <c r="E1621" s="677">
        <v>0</v>
      </c>
      <c r="F1621" s="236"/>
      <c r="G1621" s="662">
        <f>E1621*F1621</f>
        <v>0</v>
      </c>
      <c r="H1621" s="662">
        <f>IF($S$11="Y",G1621*0.15,0)</f>
        <v>0</v>
      </c>
      <c r="I1621" s="236"/>
      <c r="J1621" s="236"/>
      <c r="K1621" s="236"/>
      <c r="L1621" s="236"/>
      <c r="M1621" s="236"/>
      <c r="N1621" s="236"/>
      <c r="O1621" s="236"/>
      <c r="P1621" s="236"/>
      <c r="Q1621" s="236"/>
      <c r="R1621" s="236"/>
      <c r="S1621" s="236"/>
    </row>
    <row r="1622" ht="13.5" customHeight="1">
      <c r="A1622" s="236"/>
      <c r="B1622" t="s" s="596">
        <v>505</v>
      </c>
      <c r="C1622" t="s" s="675">
        <v>3033</v>
      </c>
      <c r="D1622" t="s" s="676">
        <f>D1613</f>
        <v>1996</v>
      </c>
      <c r="E1622" s="677">
        <v>4</v>
      </c>
      <c r="F1622" s="236"/>
      <c r="G1622" s="662">
        <f>E1622*F1622</f>
        <v>0</v>
      </c>
      <c r="H1622" s="662">
        <f>IF($S$11="Y",G1622*0.15,0)</f>
        <v>0</v>
      </c>
      <c r="I1622" s="236"/>
      <c r="J1622" s="236"/>
      <c r="K1622" s="236"/>
      <c r="L1622" s="236"/>
      <c r="M1622" s="236"/>
      <c r="N1622" s="236"/>
      <c r="O1622" s="236"/>
      <c r="P1622" s="236"/>
      <c r="Q1622" s="236"/>
      <c r="R1622" s="236"/>
      <c r="S1622" s="236"/>
    </row>
    <row r="1623" ht="13.5" customHeight="1">
      <c r="A1623" s="236"/>
      <c r="B1623" t="s" s="596">
        <v>505</v>
      </c>
      <c r="C1623" t="s" s="675">
        <v>3033</v>
      </c>
      <c r="D1623" t="s" s="91">
        <f>D1614</f>
        <v>1998</v>
      </c>
      <c r="E1623" s="677">
        <v>0</v>
      </c>
      <c r="F1623" s="236"/>
      <c r="G1623" s="662">
        <f>E1623*F1623</f>
        <v>0</v>
      </c>
      <c r="H1623" s="662">
        <f>IF($S$11="Y",G1623*0.15,0)</f>
        <v>0</v>
      </c>
      <c r="I1623" s="236"/>
      <c r="J1623" s="236"/>
      <c r="K1623" s="236"/>
      <c r="L1623" s="236"/>
      <c r="M1623" s="236"/>
      <c r="N1623" s="236"/>
      <c r="O1623" s="236"/>
      <c r="P1623" s="236"/>
      <c r="Q1623" s="236"/>
      <c r="R1623" s="236"/>
      <c r="S1623" s="236"/>
    </row>
    <row r="1624" ht="13.5" customHeight="1">
      <c r="A1624" s="236"/>
      <c r="B1624" t="s" s="596">
        <v>505</v>
      </c>
      <c r="C1624" t="s" s="675">
        <v>3033</v>
      </c>
      <c r="D1624" t="s" s="205">
        <f>D1615</f>
        <v>2000</v>
      </c>
      <c r="E1624" s="677">
        <v>4</v>
      </c>
      <c r="F1624" s="236"/>
      <c r="G1624" s="662">
        <f>E1624*F1624</f>
        <v>0</v>
      </c>
      <c r="H1624" s="662">
        <f>IF($S$11="Y",G1624*0.15,0)</f>
        <v>0</v>
      </c>
      <c r="I1624" s="236"/>
      <c r="J1624" s="236"/>
      <c r="K1624" s="236"/>
      <c r="L1624" s="236"/>
      <c r="M1624" s="236"/>
      <c r="N1624" s="236"/>
      <c r="O1624" s="236"/>
      <c r="P1624" s="236"/>
      <c r="Q1624" s="236"/>
      <c r="R1624" s="236"/>
      <c r="S1624" s="236"/>
    </row>
    <row r="1625" ht="13.5" customHeight="1">
      <c r="A1625" s="236"/>
      <c r="B1625" t="s" s="596">
        <v>505</v>
      </c>
      <c r="C1625" t="s" s="675">
        <v>3033</v>
      </c>
      <c r="D1625" t="s" s="684">
        <f>D1616</f>
        <v>2001</v>
      </c>
      <c r="E1625" s="677">
        <v>5</v>
      </c>
      <c r="F1625" s="236"/>
      <c r="G1625" s="662">
        <f>E1625*F1625</f>
        <v>0</v>
      </c>
      <c r="H1625" s="662">
        <f>IF($S$11="Y",G1625*0.15,0)</f>
        <v>0</v>
      </c>
      <c r="I1625" s="236"/>
      <c r="J1625" s="236"/>
      <c r="K1625" s="236"/>
      <c r="L1625" s="236"/>
      <c r="M1625" s="236"/>
      <c r="N1625" s="236"/>
      <c r="O1625" s="236"/>
      <c r="P1625" s="236"/>
      <c r="Q1625" s="236"/>
      <c r="R1625" s="236"/>
      <c r="S1625" s="236"/>
    </row>
    <row r="1626" ht="13.5" customHeight="1">
      <c r="A1626" s="236"/>
      <c r="B1626" t="s" s="596">
        <v>505</v>
      </c>
      <c r="C1626" t="s" s="675">
        <v>3033</v>
      </c>
      <c r="D1626" t="s" s="686">
        <f>D1617</f>
        <v>2003</v>
      </c>
      <c r="E1626" s="677">
        <v>5</v>
      </c>
      <c r="F1626" s="236"/>
      <c r="G1626" s="662">
        <f>E1626*F1626</f>
        <v>0</v>
      </c>
      <c r="H1626" s="662">
        <f>IF($S$11="Y",G1626*0.15,0)</f>
        <v>0</v>
      </c>
      <c r="I1626" s="236"/>
      <c r="J1626" s="236"/>
      <c r="K1626" s="236"/>
      <c r="L1626" s="236"/>
      <c r="M1626" s="236"/>
      <c r="N1626" s="236"/>
      <c r="O1626" s="236"/>
      <c r="P1626" s="236"/>
      <c r="Q1626" s="236"/>
      <c r="R1626" s="236"/>
      <c r="S1626" s="236"/>
    </row>
    <row r="1627" ht="13.5" customHeight="1">
      <c r="A1627" s="236"/>
      <c r="B1627" t="s" s="596">
        <v>505</v>
      </c>
      <c r="C1627" t="s" s="675">
        <v>3033</v>
      </c>
      <c r="D1627" t="s" s="690">
        <f>D1618</f>
        <v>2004</v>
      </c>
      <c r="E1627" s="677">
        <v>5</v>
      </c>
      <c r="F1627" s="236"/>
      <c r="G1627" s="662">
        <f>E1627*F1627</f>
        <v>0</v>
      </c>
      <c r="H1627" s="662">
        <f>IF($S$11="Y",G1627*0.15,0)</f>
        <v>0</v>
      </c>
      <c r="I1627" s="236"/>
      <c r="J1627" s="236"/>
      <c r="K1627" s="236"/>
      <c r="L1627" s="236"/>
      <c r="M1627" s="236"/>
      <c r="N1627" s="236"/>
      <c r="O1627" s="236"/>
      <c r="P1627" s="236"/>
      <c r="Q1627" s="236"/>
      <c r="R1627" s="236"/>
      <c r="S1627" s="236"/>
    </row>
    <row r="1628" ht="13.5" customHeight="1">
      <c r="A1628" s="236"/>
      <c r="B1628" t="s" s="596">
        <v>505</v>
      </c>
      <c r="C1628" t="s" s="675">
        <v>3033</v>
      </c>
      <c r="D1628" t="s" s="692">
        <f>D1619</f>
        <v>2005</v>
      </c>
      <c r="E1628" s="677">
        <v>5</v>
      </c>
      <c r="F1628" s="236"/>
      <c r="G1628" s="662">
        <f>E1628*F1628</f>
        <v>0</v>
      </c>
      <c r="H1628" s="662">
        <f>IF($S$11="Y",G1628*0.15,0)</f>
        <v>0</v>
      </c>
      <c r="I1628" s="236"/>
      <c r="J1628" s="236"/>
      <c r="K1628" s="236"/>
      <c r="L1628" s="236"/>
      <c r="M1628" s="236"/>
      <c r="N1628" s="236"/>
      <c r="O1628" s="236"/>
      <c r="P1628" s="236"/>
      <c r="Q1628" s="236"/>
      <c r="R1628" s="236"/>
      <c r="S1628" s="236"/>
    </row>
    <row r="1629" ht="13.5" customHeight="1">
      <c r="A1629" s="236"/>
      <c r="B1629" t="s" s="596">
        <v>505</v>
      </c>
      <c r="C1629" t="s" s="675">
        <v>3033</v>
      </c>
      <c r="D1629" t="s" s="180">
        <f>D1620</f>
        <v>2006</v>
      </c>
      <c r="E1629" s="677">
        <v>5</v>
      </c>
      <c r="F1629" s="236"/>
      <c r="G1629" s="662">
        <f>E1629*F1629</f>
        <v>0</v>
      </c>
      <c r="H1629" s="662">
        <f>IF($S$11="Y",G1629*0.15,0)</f>
        <v>0</v>
      </c>
      <c r="I1629" s="236"/>
      <c r="J1629" s="236"/>
      <c r="K1629" s="236"/>
      <c r="L1629" s="236"/>
      <c r="M1629" s="236"/>
      <c r="N1629" s="236"/>
      <c r="O1629" s="236"/>
      <c r="P1629" s="236"/>
      <c r="Q1629" s="236"/>
      <c r="R1629" s="236"/>
      <c r="S1629" s="236"/>
    </row>
    <row r="1630" ht="13.5" customHeight="1">
      <c r="A1630" s="236"/>
      <c r="B1630" t="s" s="596">
        <v>505</v>
      </c>
      <c r="C1630" t="s" s="675">
        <v>3033</v>
      </c>
      <c r="D1630" t="s" s="695">
        <f>D1621</f>
        <v>2007</v>
      </c>
      <c r="E1630" s="677">
        <v>0</v>
      </c>
      <c r="F1630" s="236"/>
      <c r="G1630" s="662">
        <f>E1630*F1630</f>
        <v>0</v>
      </c>
      <c r="H1630" s="662">
        <f>IF($S$11="Y",G1630*0.15,0)</f>
        <v>0</v>
      </c>
      <c r="I1630" s="236"/>
      <c r="J1630" s="236"/>
      <c r="K1630" s="236"/>
      <c r="L1630" s="236"/>
      <c r="M1630" s="236"/>
      <c r="N1630" s="236"/>
      <c r="O1630" s="236"/>
      <c r="P1630" s="236"/>
      <c r="Q1630" s="236"/>
      <c r="R1630" s="236"/>
      <c r="S1630" s="236"/>
    </row>
    <row r="1631" ht="13.5" customHeight="1">
      <c r="A1631" s="236"/>
      <c r="B1631" t="s" s="596">
        <v>531</v>
      </c>
      <c r="C1631" t="s" s="675">
        <v>3034</v>
      </c>
      <c r="D1631" t="s" s="676">
        <f>D1622</f>
        <v>1996</v>
      </c>
      <c r="E1631" s="677">
        <v>5</v>
      </c>
      <c r="F1631" s="236"/>
      <c r="G1631" s="662">
        <f>E1631*F1631</f>
        <v>0</v>
      </c>
      <c r="H1631" s="662">
        <f>IF($S$11="Y",G1631*0.15,0)</f>
        <v>0</v>
      </c>
      <c r="I1631" s="236"/>
      <c r="J1631" s="236"/>
      <c r="K1631" s="236"/>
      <c r="L1631" s="236"/>
      <c r="M1631" s="236"/>
      <c r="N1631" s="236"/>
      <c r="O1631" s="236"/>
      <c r="P1631" s="236"/>
      <c r="Q1631" s="236"/>
      <c r="R1631" s="236"/>
      <c r="S1631" s="236"/>
    </row>
    <row r="1632" ht="13.5" customHeight="1">
      <c r="A1632" s="236"/>
      <c r="B1632" t="s" s="596">
        <v>531</v>
      </c>
      <c r="C1632" t="s" s="675">
        <v>3034</v>
      </c>
      <c r="D1632" t="s" s="91">
        <f>D1623</f>
        <v>1998</v>
      </c>
      <c r="E1632" s="677">
        <v>0</v>
      </c>
      <c r="F1632" s="236"/>
      <c r="G1632" s="662">
        <f>E1632*F1632</f>
        <v>0</v>
      </c>
      <c r="H1632" s="662">
        <f>IF($S$11="Y",G1632*0.15,0)</f>
        <v>0</v>
      </c>
      <c r="I1632" s="236"/>
      <c r="J1632" s="236"/>
      <c r="K1632" s="236"/>
      <c r="L1632" s="236"/>
      <c r="M1632" s="236"/>
      <c r="N1632" s="236"/>
      <c r="O1632" s="236"/>
      <c r="P1632" s="236"/>
      <c r="Q1632" s="236"/>
      <c r="R1632" s="236"/>
      <c r="S1632" s="236"/>
    </row>
    <row r="1633" ht="13.5" customHeight="1">
      <c r="A1633" s="236"/>
      <c r="B1633" t="s" s="596">
        <v>531</v>
      </c>
      <c r="C1633" t="s" s="675">
        <v>3034</v>
      </c>
      <c r="D1633" t="s" s="205">
        <f>D1624</f>
        <v>2000</v>
      </c>
      <c r="E1633" s="677">
        <v>3</v>
      </c>
      <c r="F1633" s="236"/>
      <c r="G1633" s="662">
        <f>E1633*F1633</f>
        <v>0</v>
      </c>
      <c r="H1633" s="662">
        <f>IF($S$11="Y",G1633*0.15,0)</f>
        <v>0</v>
      </c>
      <c r="I1633" s="236"/>
      <c r="J1633" s="236"/>
      <c r="K1633" s="236"/>
      <c r="L1633" s="236"/>
      <c r="M1633" s="236"/>
      <c r="N1633" s="236"/>
      <c r="O1633" s="236"/>
      <c r="P1633" s="236"/>
      <c r="Q1633" s="236"/>
      <c r="R1633" s="236"/>
      <c r="S1633" s="236"/>
    </row>
    <row r="1634" ht="13.5" customHeight="1">
      <c r="A1634" s="236"/>
      <c r="B1634" t="s" s="596">
        <v>531</v>
      </c>
      <c r="C1634" t="s" s="675">
        <v>3034</v>
      </c>
      <c r="D1634" t="s" s="684">
        <f>D1625</f>
        <v>2001</v>
      </c>
      <c r="E1634" s="677">
        <v>4</v>
      </c>
      <c r="F1634" s="236"/>
      <c r="G1634" s="662">
        <f>E1634*F1634</f>
        <v>0</v>
      </c>
      <c r="H1634" s="662">
        <f>IF($S$11="Y",G1634*0.15,0)</f>
        <v>0</v>
      </c>
      <c r="I1634" s="236"/>
      <c r="J1634" s="236"/>
      <c r="K1634" s="236"/>
      <c r="L1634" s="236"/>
      <c r="M1634" s="236"/>
      <c r="N1634" s="236"/>
      <c r="O1634" s="236"/>
      <c r="P1634" s="236"/>
      <c r="Q1634" s="236"/>
      <c r="R1634" s="236"/>
      <c r="S1634" s="236"/>
    </row>
    <row r="1635" ht="13.5" customHeight="1">
      <c r="A1635" s="236"/>
      <c r="B1635" t="s" s="596">
        <v>531</v>
      </c>
      <c r="C1635" t="s" s="675">
        <v>3034</v>
      </c>
      <c r="D1635" t="s" s="686">
        <f>D1626</f>
        <v>2003</v>
      </c>
      <c r="E1635" s="677">
        <v>7</v>
      </c>
      <c r="F1635" s="236"/>
      <c r="G1635" s="662">
        <f>E1635*F1635</f>
        <v>0</v>
      </c>
      <c r="H1635" s="662">
        <f>IF($S$11="Y",G1635*0.15,0)</f>
        <v>0</v>
      </c>
      <c r="I1635" s="236"/>
      <c r="J1635" s="236"/>
      <c r="K1635" s="236"/>
      <c r="L1635" s="236"/>
      <c r="M1635" s="236"/>
      <c r="N1635" s="236"/>
      <c r="O1635" s="236"/>
      <c r="P1635" s="236"/>
      <c r="Q1635" s="236"/>
      <c r="R1635" s="236"/>
      <c r="S1635" s="236"/>
    </row>
    <row r="1636" ht="13.5" customHeight="1">
      <c r="A1636" s="236"/>
      <c r="B1636" t="s" s="596">
        <v>531</v>
      </c>
      <c r="C1636" t="s" s="675">
        <v>3034</v>
      </c>
      <c r="D1636" t="s" s="690">
        <f>D1627</f>
        <v>2004</v>
      </c>
      <c r="E1636" s="677">
        <v>2</v>
      </c>
      <c r="F1636" s="236"/>
      <c r="G1636" s="662">
        <f>E1636*F1636</f>
        <v>0</v>
      </c>
      <c r="H1636" s="662">
        <f>IF($S$11="Y",G1636*0.15,0)</f>
        <v>0</v>
      </c>
      <c r="I1636" s="236"/>
      <c r="J1636" s="236"/>
      <c r="K1636" s="236"/>
      <c r="L1636" s="236"/>
      <c r="M1636" s="236"/>
      <c r="N1636" s="236"/>
      <c r="O1636" s="236"/>
      <c r="P1636" s="236"/>
      <c r="Q1636" s="236"/>
      <c r="R1636" s="236"/>
      <c r="S1636" s="236"/>
    </row>
    <row r="1637" ht="13.5" customHeight="1">
      <c r="A1637" s="236"/>
      <c r="B1637" t="s" s="596">
        <v>531</v>
      </c>
      <c r="C1637" t="s" s="675">
        <v>3034</v>
      </c>
      <c r="D1637" t="s" s="692">
        <f>D1628</f>
        <v>2005</v>
      </c>
      <c r="E1637" s="677">
        <v>0</v>
      </c>
      <c r="F1637" s="236"/>
      <c r="G1637" s="662">
        <f>E1637*F1637</f>
        <v>0</v>
      </c>
      <c r="H1637" s="662">
        <f>IF($S$11="Y",G1637*0.15,0)</f>
        <v>0</v>
      </c>
      <c r="I1637" s="236"/>
      <c r="J1637" s="236"/>
      <c r="K1637" s="236"/>
      <c r="L1637" s="236"/>
      <c r="M1637" s="236"/>
      <c r="N1637" s="236"/>
      <c r="O1637" s="236"/>
      <c r="P1637" s="236"/>
      <c r="Q1637" s="236"/>
      <c r="R1637" s="236"/>
      <c r="S1637" s="236"/>
    </row>
    <row r="1638" ht="13.5" customHeight="1">
      <c r="A1638" s="236"/>
      <c r="B1638" t="s" s="596">
        <v>531</v>
      </c>
      <c r="C1638" t="s" s="675">
        <v>3034</v>
      </c>
      <c r="D1638" t="s" s="180">
        <f>D1629</f>
        <v>2006</v>
      </c>
      <c r="E1638" s="677">
        <v>5</v>
      </c>
      <c r="F1638" s="236"/>
      <c r="G1638" s="662">
        <f>E1638*F1638</f>
        <v>0</v>
      </c>
      <c r="H1638" s="662">
        <f>IF($S$11="Y",G1638*0.15,0)</f>
        <v>0</v>
      </c>
      <c r="I1638" s="236"/>
      <c r="J1638" s="236"/>
      <c r="K1638" s="236"/>
      <c r="L1638" s="236"/>
      <c r="M1638" s="236"/>
      <c r="N1638" s="236"/>
      <c r="O1638" s="236"/>
      <c r="P1638" s="236"/>
      <c r="Q1638" s="236"/>
      <c r="R1638" s="236"/>
      <c r="S1638" s="236"/>
    </row>
    <row r="1639" ht="13.5" customHeight="1">
      <c r="A1639" s="236"/>
      <c r="B1639" t="s" s="596">
        <v>531</v>
      </c>
      <c r="C1639" t="s" s="675">
        <v>3034</v>
      </c>
      <c r="D1639" t="s" s="695">
        <f>D1630</f>
        <v>2007</v>
      </c>
      <c r="E1639" s="677">
        <v>0</v>
      </c>
      <c r="F1639" s="236"/>
      <c r="G1639" s="662">
        <f>E1639*F1639</f>
        <v>0</v>
      </c>
      <c r="H1639" s="662">
        <f>IF($S$11="Y",G1639*0.15,0)</f>
        <v>0</v>
      </c>
      <c r="I1639" s="236"/>
      <c r="J1639" s="236"/>
      <c r="K1639" s="236"/>
      <c r="L1639" s="236"/>
      <c r="M1639" s="236"/>
      <c r="N1639" s="236"/>
      <c r="O1639" s="236"/>
      <c r="P1639" s="236"/>
      <c r="Q1639" s="236"/>
      <c r="R1639" s="236"/>
      <c r="S1639" s="236"/>
    </row>
    <row r="1640" ht="13.5" customHeight="1">
      <c r="A1640" s="236"/>
      <c r="B1640" t="s" s="596">
        <v>507</v>
      </c>
      <c r="C1640" t="s" s="675">
        <v>3035</v>
      </c>
      <c r="D1640" t="s" s="676">
        <f>D1631</f>
        <v>1996</v>
      </c>
      <c r="E1640" s="677">
        <v>0</v>
      </c>
      <c r="F1640" s="236"/>
      <c r="G1640" s="662">
        <f>E1640*F1640</f>
        <v>0</v>
      </c>
      <c r="H1640" s="662">
        <f>IF($S$11="Y",G1640*0.15,0)</f>
        <v>0</v>
      </c>
      <c r="I1640" s="236"/>
      <c r="J1640" s="236"/>
      <c r="K1640" s="236"/>
      <c r="L1640" s="236"/>
      <c r="M1640" s="236"/>
      <c r="N1640" s="236"/>
      <c r="O1640" s="236"/>
      <c r="P1640" s="236"/>
      <c r="Q1640" s="236"/>
      <c r="R1640" s="236"/>
      <c r="S1640" s="236"/>
    </row>
    <row r="1641" ht="13.5" customHeight="1">
      <c r="A1641" s="236"/>
      <c r="B1641" t="s" s="596">
        <v>507</v>
      </c>
      <c r="C1641" t="s" s="675">
        <v>3035</v>
      </c>
      <c r="D1641" t="s" s="91">
        <f>D1632</f>
        <v>1998</v>
      </c>
      <c r="E1641" s="677">
        <v>0</v>
      </c>
      <c r="F1641" s="236"/>
      <c r="G1641" s="662">
        <f>E1641*F1641</f>
        <v>0</v>
      </c>
      <c r="H1641" s="662">
        <f>IF($S$11="Y",G1641*0.15,0)</f>
        <v>0</v>
      </c>
      <c r="I1641" s="236"/>
      <c r="J1641" s="236"/>
      <c r="K1641" s="236"/>
      <c r="L1641" s="236"/>
      <c r="M1641" s="236"/>
      <c r="N1641" s="236"/>
      <c r="O1641" s="236"/>
      <c r="P1641" s="236"/>
      <c r="Q1641" s="236"/>
      <c r="R1641" s="236"/>
      <c r="S1641" s="236"/>
    </row>
    <row r="1642" ht="13.5" customHeight="1">
      <c r="A1642" s="236"/>
      <c r="B1642" t="s" s="596">
        <v>507</v>
      </c>
      <c r="C1642" t="s" s="675">
        <v>3035</v>
      </c>
      <c r="D1642" t="s" s="205">
        <f>D1633</f>
        <v>2000</v>
      </c>
      <c r="E1642" s="677">
        <v>0</v>
      </c>
      <c r="F1642" s="236"/>
      <c r="G1642" s="662">
        <f>E1642*F1642</f>
        <v>0</v>
      </c>
      <c r="H1642" s="662">
        <f>IF($S$11="Y",G1642*0.15,0)</f>
        <v>0</v>
      </c>
      <c r="I1642" s="236"/>
      <c r="J1642" s="236"/>
      <c r="K1642" s="236"/>
      <c r="L1642" s="236"/>
      <c r="M1642" s="236"/>
      <c r="N1642" s="236"/>
      <c r="O1642" s="236"/>
      <c r="P1642" s="236"/>
      <c r="Q1642" s="236"/>
      <c r="R1642" s="236"/>
      <c r="S1642" s="236"/>
    </row>
    <row r="1643" ht="13.5" customHeight="1">
      <c r="A1643" s="236"/>
      <c r="B1643" t="s" s="596">
        <v>507</v>
      </c>
      <c r="C1643" t="s" s="675">
        <v>3035</v>
      </c>
      <c r="D1643" t="s" s="684">
        <f>D1634</f>
        <v>2001</v>
      </c>
      <c r="E1643" s="677">
        <v>0</v>
      </c>
      <c r="F1643" s="236"/>
      <c r="G1643" s="662">
        <f>E1643*F1643</f>
        <v>0</v>
      </c>
      <c r="H1643" s="662">
        <f>IF($S$11="Y",G1643*0.15,0)</f>
        <v>0</v>
      </c>
      <c r="I1643" s="236"/>
      <c r="J1643" s="236"/>
      <c r="K1643" s="236"/>
      <c r="L1643" s="236"/>
      <c r="M1643" s="236"/>
      <c r="N1643" s="236"/>
      <c r="O1643" s="236"/>
      <c r="P1643" s="236"/>
      <c r="Q1643" s="236"/>
      <c r="R1643" s="236"/>
      <c r="S1643" s="236"/>
    </row>
    <row r="1644" ht="13.5" customHeight="1">
      <c r="A1644" s="236"/>
      <c r="B1644" t="s" s="596">
        <v>507</v>
      </c>
      <c r="C1644" t="s" s="675">
        <v>3035</v>
      </c>
      <c r="D1644" t="s" s="686">
        <f>D1635</f>
        <v>2003</v>
      </c>
      <c r="E1644" s="677">
        <v>0</v>
      </c>
      <c r="F1644" s="236"/>
      <c r="G1644" s="662">
        <f>E1644*F1644</f>
        <v>0</v>
      </c>
      <c r="H1644" s="662">
        <f>IF($S$11="Y",G1644*0.15,0)</f>
        <v>0</v>
      </c>
      <c r="I1644" s="236"/>
      <c r="J1644" s="236"/>
      <c r="K1644" s="236"/>
      <c r="L1644" s="236"/>
      <c r="M1644" s="236"/>
      <c r="N1644" s="236"/>
      <c r="O1644" s="236"/>
      <c r="P1644" s="236"/>
      <c r="Q1644" s="236"/>
      <c r="R1644" s="236"/>
      <c r="S1644" s="236"/>
    </row>
    <row r="1645" ht="13.5" customHeight="1">
      <c r="A1645" s="236"/>
      <c r="B1645" t="s" s="596">
        <v>507</v>
      </c>
      <c r="C1645" t="s" s="675">
        <v>3035</v>
      </c>
      <c r="D1645" t="s" s="690">
        <f>D1636</f>
        <v>2004</v>
      </c>
      <c r="E1645" s="677">
        <v>0</v>
      </c>
      <c r="F1645" s="236"/>
      <c r="G1645" s="662">
        <f>E1645*F1645</f>
        <v>0</v>
      </c>
      <c r="H1645" s="662">
        <f>IF($S$11="Y",G1645*0.15,0)</f>
        <v>0</v>
      </c>
      <c r="I1645" s="236"/>
      <c r="J1645" s="236"/>
      <c r="K1645" s="236"/>
      <c r="L1645" s="236"/>
      <c r="M1645" s="236"/>
      <c r="N1645" s="236"/>
      <c r="O1645" s="236"/>
      <c r="P1645" s="236"/>
      <c r="Q1645" s="236"/>
      <c r="R1645" s="236"/>
      <c r="S1645" s="236"/>
    </row>
    <row r="1646" ht="13.5" customHeight="1">
      <c r="A1646" s="236"/>
      <c r="B1646" t="s" s="596">
        <v>507</v>
      </c>
      <c r="C1646" t="s" s="675">
        <v>3035</v>
      </c>
      <c r="D1646" t="s" s="692">
        <f>D1637</f>
        <v>2005</v>
      </c>
      <c r="E1646" s="677">
        <v>0</v>
      </c>
      <c r="F1646" s="236"/>
      <c r="G1646" s="662">
        <f>E1646*F1646</f>
        <v>0</v>
      </c>
      <c r="H1646" s="662">
        <f>IF($S$11="Y",G1646*0.15,0)</f>
        <v>0</v>
      </c>
      <c r="I1646" s="236"/>
      <c r="J1646" s="236"/>
      <c r="K1646" s="236"/>
      <c r="L1646" s="236"/>
      <c r="M1646" s="236"/>
      <c r="N1646" s="236"/>
      <c r="O1646" s="236"/>
      <c r="P1646" s="236"/>
      <c r="Q1646" s="236"/>
      <c r="R1646" s="236"/>
      <c r="S1646" s="236"/>
    </row>
    <row r="1647" ht="13.5" customHeight="1">
      <c r="A1647" s="236"/>
      <c r="B1647" t="s" s="596">
        <v>507</v>
      </c>
      <c r="C1647" t="s" s="675">
        <v>3035</v>
      </c>
      <c r="D1647" t="s" s="180">
        <f>D1638</f>
        <v>2006</v>
      </c>
      <c r="E1647" s="677">
        <v>0</v>
      </c>
      <c r="F1647" s="236"/>
      <c r="G1647" s="662">
        <f>E1647*F1647</f>
        <v>0</v>
      </c>
      <c r="H1647" s="662">
        <f>IF($S$11="Y",G1647*0.15,0)</f>
        <v>0</v>
      </c>
      <c r="I1647" s="236"/>
      <c r="J1647" s="236"/>
      <c r="K1647" s="236"/>
      <c r="L1647" s="236"/>
      <c r="M1647" s="236"/>
      <c r="N1647" s="236"/>
      <c r="O1647" s="236"/>
      <c r="P1647" s="236"/>
      <c r="Q1647" s="236"/>
      <c r="R1647" s="236"/>
      <c r="S1647" s="236"/>
    </row>
    <row r="1648" ht="13.5" customHeight="1">
      <c r="A1648" s="236"/>
      <c r="B1648" t="s" s="596">
        <v>507</v>
      </c>
      <c r="C1648" t="s" s="675">
        <v>3035</v>
      </c>
      <c r="D1648" t="s" s="695">
        <f>D1639</f>
        <v>2007</v>
      </c>
      <c r="E1648" s="677">
        <v>0</v>
      </c>
      <c r="F1648" s="236"/>
      <c r="G1648" s="662">
        <f>E1648*F1648</f>
        <v>0</v>
      </c>
      <c r="H1648" s="662">
        <f>IF($S$11="Y",G1648*0.15,0)</f>
        <v>0</v>
      </c>
      <c r="I1648" s="236"/>
      <c r="J1648" s="236"/>
      <c r="K1648" s="236"/>
      <c r="L1648" s="236"/>
      <c r="M1648" s="236"/>
      <c r="N1648" s="236"/>
      <c r="O1648" s="236"/>
      <c r="P1648" s="236"/>
      <c r="Q1648" s="236"/>
      <c r="R1648" s="236"/>
      <c r="S1648" s="236"/>
    </row>
    <row r="1649" ht="13.5" customHeight="1">
      <c r="A1649" s="236"/>
      <c r="B1649" t="s" s="596">
        <v>575</v>
      </c>
      <c r="C1649" t="s" s="675">
        <v>3036</v>
      </c>
      <c r="D1649" t="s" s="676">
        <f>D1631</f>
        <v>1996</v>
      </c>
      <c r="E1649" s="677">
        <v>4</v>
      </c>
      <c r="F1649" s="236"/>
      <c r="G1649" s="662">
        <f>E1649*F1649</f>
        <v>0</v>
      </c>
      <c r="H1649" s="662">
        <f>IF($S$11="Y",G1649*0.15,0)</f>
        <v>0</v>
      </c>
      <c r="I1649" s="236"/>
      <c r="J1649" s="236"/>
      <c r="K1649" s="236"/>
      <c r="L1649" s="236"/>
      <c r="M1649" s="236"/>
      <c r="N1649" s="236"/>
      <c r="O1649" s="236"/>
      <c r="P1649" s="236"/>
      <c r="Q1649" s="236"/>
      <c r="R1649" s="236"/>
      <c r="S1649" s="236"/>
    </row>
    <row r="1650" ht="13.5" customHeight="1">
      <c r="A1650" s="236"/>
      <c r="B1650" t="s" s="596">
        <v>575</v>
      </c>
      <c r="C1650" t="s" s="675">
        <v>3036</v>
      </c>
      <c r="D1650" t="s" s="91">
        <f>D1632</f>
        <v>1998</v>
      </c>
      <c r="E1650" s="677">
        <v>2</v>
      </c>
      <c r="F1650" s="236"/>
      <c r="G1650" s="662">
        <f>E1650*F1650</f>
        <v>0</v>
      </c>
      <c r="H1650" s="662">
        <f>IF($S$11="Y",G1650*0.15,0)</f>
        <v>0</v>
      </c>
      <c r="I1650" s="236"/>
      <c r="J1650" s="236"/>
      <c r="K1650" s="236"/>
      <c r="L1650" s="236"/>
      <c r="M1650" s="236"/>
      <c r="N1650" s="236"/>
      <c r="O1650" s="236"/>
      <c r="P1650" s="236"/>
      <c r="Q1650" s="236"/>
      <c r="R1650" s="236"/>
      <c r="S1650" s="236"/>
    </row>
    <row r="1651" ht="13.5" customHeight="1">
      <c r="A1651" s="236"/>
      <c r="B1651" t="s" s="596">
        <v>575</v>
      </c>
      <c r="C1651" t="s" s="675">
        <v>3036</v>
      </c>
      <c r="D1651" t="s" s="205">
        <f>D1633</f>
        <v>2000</v>
      </c>
      <c r="E1651" s="677">
        <v>6</v>
      </c>
      <c r="F1651" s="236"/>
      <c r="G1651" s="662">
        <f>E1651*F1651</f>
        <v>0</v>
      </c>
      <c r="H1651" s="662">
        <f>IF($S$11="Y",G1651*0.15,0)</f>
        <v>0</v>
      </c>
      <c r="I1651" s="236"/>
      <c r="J1651" s="236"/>
      <c r="K1651" s="236"/>
      <c r="L1651" s="236"/>
      <c r="M1651" s="236"/>
      <c r="N1651" s="236"/>
      <c r="O1651" s="236"/>
      <c r="P1651" s="236"/>
      <c r="Q1651" s="236"/>
      <c r="R1651" s="236"/>
      <c r="S1651" s="236"/>
    </row>
    <row r="1652" ht="13.5" customHeight="1">
      <c r="A1652" s="236"/>
      <c r="B1652" t="s" s="596">
        <v>575</v>
      </c>
      <c r="C1652" t="s" s="675">
        <v>3036</v>
      </c>
      <c r="D1652" t="s" s="684">
        <f>D1634</f>
        <v>2001</v>
      </c>
      <c r="E1652" s="677">
        <v>5</v>
      </c>
      <c r="F1652" s="236"/>
      <c r="G1652" s="662">
        <f>E1652*F1652</f>
        <v>0</v>
      </c>
      <c r="H1652" s="662">
        <f>IF($S$11="Y",G1652*0.15,0)</f>
        <v>0</v>
      </c>
      <c r="I1652" s="236"/>
      <c r="J1652" s="236"/>
      <c r="K1652" s="236"/>
      <c r="L1652" s="236"/>
      <c r="M1652" s="236"/>
      <c r="N1652" s="236"/>
      <c r="O1652" s="236"/>
      <c r="P1652" s="236"/>
      <c r="Q1652" s="236"/>
      <c r="R1652" s="236"/>
      <c r="S1652" s="236"/>
    </row>
    <row r="1653" ht="13.5" customHeight="1">
      <c r="A1653" s="236"/>
      <c r="B1653" t="s" s="596">
        <v>575</v>
      </c>
      <c r="C1653" t="s" s="675">
        <v>3036</v>
      </c>
      <c r="D1653" t="s" s="686">
        <f>D1635</f>
        <v>2003</v>
      </c>
      <c r="E1653" s="677">
        <v>9</v>
      </c>
      <c r="F1653" s="236"/>
      <c r="G1653" s="662">
        <f>E1653*F1653</f>
        <v>0</v>
      </c>
      <c r="H1653" s="662">
        <f>IF($S$11="Y",G1653*0.15,0)</f>
        <v>0</v>
      </c>
      <c r="I1653" s="236"/>
      <c r="J1653" s="236"/>
      <c r="K1653" s="236"/>
      <c r="L1653" s="236"/>
      <c r="M1653" s="236"/>
      <c r="N1653" s="236"/>
      <c r="O1653" s="236"/>
      <c r="P1653" s="236"/>
      <c r="Q1653" s="236"/>
      <c r="R1653" s="236"/>
      <c r="S1653" s="236"/>
    </row>
    <row r="1654" ht="13.5" customHeight="1">
      <c r="A1654" s="236"/>
      <c r="B1654" t="s" s="596">
        <v>575</v>
      </c>
      <c r="C1654" t="s" s="675">
        <v>3036</v>
      </c>
      <c r="D1654" t="s" s="690">
        <f>D1636</f>
        <v>2004</v>
      </c>
      <c r="E1654" s="677">
        <v>5</v>
      </c>
      <c r="F1654" s="236"/>
      <c r="G1654" s="662">
        <f>E1654*F1654</f>
        <v>0</v>
      </c>
      <c r="H1654" s="662">
        <f>IF($S$11="Y",G1654*0.15,0)</f>
        <v>0</v>
      </c>
      <c r="I1654" s="236"/>
      <c r="J1654" s="236"/>
      <c r="K1654" s="236"/>
      <c r="L1654" s="236"/>
      <c r="M1654" s="236"/>
      <c r="N1654" s="236"/>
      <c r="O1654" s="236"/>
      <c r="P1654" s="236"/>
      <c r="Q1654" s="236"/>
      <c r="R1654" s="236"/>
      <c r="S1654" s="236"/>
    </row>
    <row r="1655" ht="13.5" customHeight="1">
      <c r="A1655" s="236"/>
      <c r="B1655" t="s" s="596">
        <v>575</v>
      </c>
      <c r="C1655" t="s" s="675">
        <v>3036</v>
      </c>
      <c r="D1655" t="s" s="692">
        <f>D1637</f>
        <v>2005</v>
      </c>
      <c r="E1655" s="677">
        <v>3</v>
      </c>
      <c r="F1655" s="236"/>
      <c r="G1655" s="662">
        <f>E1655*F1655</f>
        <v>0</v>
      </c>
      <c r="H1655" s="662">
        <f>IF($S$11="Y",G1655*0.15,0)</f>
        <v>0</v>
      </c>
      <c r="I1655" s="236"/>
      <c r="J1655" s="236"/>
      <c r="K1655" s="236"/>
      <c r="L1655" s="236"/>
      <c r="M1655" s="236"/>
      <c r="N1655" s="236"/>
      <c r="O1655" s="236"/>
      <c r="P1655" s="236"/>
      <c r="Q1655" s="236"/>
      <c r="R1655" s="236"/>
      <c r="S1655" s="236"/>
    </row>
    <row r="1656" ht="13.5" customHeight="1">
      <c r="A1656" s="236"/>
      <c r="B1656" t="s" s="596">
        <v>575</v>
      </c>
      <c r="C1656" t="s" s="675">
        <v>3036</v>
      </c>
      <c r="D1656" t="s" s="180">
        <f>D1638</f>
        <v>2006</v>
      </c>
      <c r="E1656" s="677">
        <v>9</v>
      </c>
      <c r="F1656" s="236"/>
      <c r="G1656" s="662">
        <f>E1656*F1656</f>
        <v>0</v>
      </c>
      <c r="H1656" s="662">
        <f>IF($S$11="Y",G1656*0.15,0)</f>
        <v>0</v>
      </c>
      <c r="I1656" s="236"/>
      <c r="J1656" s="236"/>
      <c r="K1656" s="236"/>
      <c r="L1656" s="236"/>
      <c r="M1656" s="236"/>
      <c r="N1656" s="236"/>
      <c r="O1656" s="236"/>
      <c r="P1656" s="236"/>
      <c r="Q1656" s="236"/>
      <c r="R1656" s="236"/>
      <c r="S1656" s="236"/>
    </row>
    <row r="1657" ht="13.5" customHeight="1">
      <c r="A1657" s="236"/>
      <c r="B1657" t="s" s="596">
        <v>575</v>
      </c>
      <c r="C1657" t="s" s="675">
        <v>3036</v>
      </c>
      <c r="D1657" t="s" s="695">
        <f>D1639</f>
        <v>2007</v>
      </c>
      <c r="E1657" s="677">
        <v>0</v>
      </c>
      <c r="F1657" s="236"/>
      <c r="G1657" s="662">
        <f>E1657*F1657</f>
        <v>0</v>
      </c>
      <c r="H1657" s="662">
        <f>IF($S$11="Y",G1657*0.15,0)</f>
        <v>0</v>
      </c>
      <c r="I1657" s="236"/>
      <c r="J1657" s="236"/>
      <c r="K1657" s="236"/>
      <c r="L1657" s="236"/>
      <c r="M1657" s="236"/>
      <c r="N1657" s="236"/>
      <c r="O1657" s="236"/>
      <c r="P1657" s="236"/>
      <c r="Q1657" s="236"/>
      <c r="R1657" s="236"/>
      <c r="S1657" s="236"/>
    </row>
    <row r="1658" ht="13.5" customHeight="1">
      <c r="A1658" s="236"/>
      <c r="B1658" t="s" s="596">
        <v>577</v>
      </c>
      <c r="C1658" t="s" s="675">
        <v>3037</v>
      </c>
      <c r="D1658" t="s" s="676">
        <f>D1649</f>
        <v>1996</v>
      </c>
      <c r="E1658" s="677">
        <v>4</v>
      </c>
      <c r="F1658" s="236"/>
      <c r="G1658" s="662">
        <f>E1658*F1658</f>
        <v>0</v>
      </c>
      <c r="H1658" s="662">
        <f>IF($S$11="Y",G1658*0.15,0)</f>
        <v>0</v>
      </c>
      <c r="I1658" s="236"/>
      <c r="J1658" s="236"/>
      <c r="K1658" s="236"/>
      <c r="L1658" s="236"/>
      <c r="M1658" s="236"/>
      <c r="N1658" s="236"/>
      <c r="O1658" s="236"/>
      <c r="P1658" s="236"/>
      <c r="Q1658" s="236"/>
      <c r="R1658" s="236"/>
      <c r="S1658" s="236"/>
    </row>
    <row r="1659" ht="13.5" customHeight="1">
      <c r="A1659" s="236"/>
      <c r="B1659" t="s" s="596">
        <v>577</v>
      </c>
      <c r="C1659" t="s" s="675">
        <v>3037</v>
      </c>
      <c r="D1659" t="s" s="91">
        <f>D1650</f>
        <v>1998</v>
      </c>
      <c r="E1659" s="677">
        <v>1</v>
      </c>
      <c r="F1659" s="236"/>
      <c r="G1659" s="662">
        <f>E1659*F1659</f>
        <v>0</v>
      </c>
      <c r="H1659" s="662">
        <f>IF($S$11="Y",G1659*0.15,0)</f>
        <v>0</v>
      </c>
      <c r="I1659" s="236"/>
      <c r="J1659" s="236"/>
      <c r="K1659" s="236"/>
      <c r="L1659" s="236"/>
      <c r="M1659" s="236"/>
      <c r="N1659" s="236"/>
      <c r="O1659" s="236"/>
      <c r="P1659" s="236"/>
      <c r="Q1659" s="236"/>
      <c r="R1659" s="236"/>
      <c r="S1659" s="236"/>
    </row>
    <row r="1660" ht="13.5" customHeight="1">
      <c r="A1660" s="236"/>
      <c r="B1660" t="s" s="596">
        <v>577</v>
      </c>
      <c r="C1660" t="s" s="675">
        <v>3037</v>
      </c>
      <c r="D1660" t="s" s="205">
        <f>D1651</f>
        <v>2000</v>
      </c>
      <c r="E1660" s="677">
        <v>9</v>
      </c>
      <c r="F1660" s="236"/>
      <c r="G1660" s="662">
        <f>E1660*F1660</f>
        <v>0</v>
      </c>
      <c r="H1660" s="662">
        <f>IF($S$11="Y",G1660*0.15,0)</f>
        <v>0</v>
      </c>
      <c r="I1660" s="236"/>
      <c r="J1660" s="236"/>
      <c r="K1660" s="236"/>
      <c r="L1660" s="236"/>
      <c r="M1660" s="236"/>
      <c r="N1660" s="236"/>
      <c r="O1660" s="236"/>
      <c r="P1660" s="236"/>
      <c r="Q1660" s="236"/>
      <c r="R1660" s="236"/>
      <c r="S1660" s="236"/>
    </row>
    <row r="1661" ht="13.5" customHeight="1">
      <c r="A1661" s="236"/>
      <c r="B1661" t="s" s="596">
        <v>577</v>
      </c>
      <c r="C1661" t="s" s="675">
        <v>3037</v>
      </c>
      <c r="D1661" t="s" s="684">
        <f>D1652</f>
        <v>2001</v>
      </c>
      <c r="E1661" s="677">
        <v>6</v>
      </c>
      <c r="F1661" s="236"/>
      <c r="G1661" s="662">
        <f>E1661*F1661</f>
        <v>0</v>
      </c>
      <c r="H1661" s="662">
        <f>IF($S$11="Y",G1661*0.15,0)</f>
        <v>0</v>
      </c>
      <c r="I1661" s="236"/>
      <c r="J1661" s="236"/>
      <c r="K1661" s="236"/>
      <c r="L1661" s="236"/>
      <c r="M1661" s="236"/>
      <c r="N1661" s="236"/>
      <c r="O1661" s="236"/>
      <c r="P1661" s="236"/>
      <c r="Q1661" s="236"/>
      <c r="R1661" s="236"/>
      <c r="S1661" s="236"/>
    </row>
    <row r="1662" ht="13.5" customHeight="1">
      <c r="A1662" s="236"/>
      <c r="B1662" t="s" s="596">
        <v>577</v>
      </c>
      <c r="C1662" t="s" s="675">
        <v>3037</v>
      </c>
      <c r="D1662" t="s" s="686">
        <f>D1653</f>
        <v>2003</v>
      </c>
      <c r="E1662" s="677">
        <v>3</v>
      </c>
      <c r="F1662" s="236"/>
      <c r="G1662" s="662">
        <f>E1662*F1662</f>
        <v>0</v>
      </c>
      <c r="H1662" s="662">
        <f>IF($S$11="Y",G1662*0.15,0)</f>
        <v>0</v>
      </c>
      <c r="I1662" s="236"/>
      <c r="J1662" s="236"/>
      <c r="K1662" s="236"/>
      <c r="L1662" s="236"/>
      <c r="M1662" s="236"/>
      <c r="N1662" s="236"/>
      <c r="O1662" s="236"/>
      <c r="P1662" s="236"/>
      <c r="Q1662" s="236"/>
      <c r="R1662" s="236"/>
      <c r="S1662" s="236"/>
    </row>
    <row r="1663" ht="13.5" customHeight="1">
      <c r="A1663" s="236"/>
      <c r="B1663" t="s" s="596">
        <v>577</v>
      </c>
      <c r="C1663" t="s" s="675">
        <v>3037</v>
      </c>
      <c r="D1663" t="s" s="690">
        <f>D1654</f>
        <v>2004</v>
      </c>
      <c r="E1663" s="677">
        <v>5</v>
      </c>
      <c r="F1663" s="236"/>
      <c r="G1663" s="662">
        <f>E1663*F1663</f>
        <v>0</v>
      </c>
      <c r="H1663" s="662">
        <f>IF($S$11="Y",G1663*0.15,0)</f>
        <v>0</v>
      </c>
      <c r="I1663" s="236"/>
      <c r="J1663" s="236"/>
      <c r="K1663" s="236"/>
      <c r="L1663" s="236"/>
      <c r="M1663" s="236"/>
      <c r="N1663" s="236"/>
      <c r="O1663" s="236"/>
      <c r="P1663" s="236"/>
      <c r="Q1663" s="236"/>
      <c r="R1663" s="236"/>
      <c r="S1663" s="236"/>
    </row>
    <row r="1664" ht="13.5" customHeight="1">
      <c r="A1664" s="236"/>
      <c r="B1664" t="s" s="596">
        <v>577</v>
      </c>
      <c r="C1664" t="s" s="675">
        <v>3037</v>
      </c>
      <c r="D1664" t="s" s="692">
        <f>D1655</f>
        <v>2005</v>
      </c>
      <c r="E1664" s="677">
        <v>4</v>
      </c>
      <c r="F1664" s="236"/>
      <c r="G1664" s="662">
        <f>E1664*F1664</f>
        <v>0</v>
      </c>
      <c r="H1664" s="662">
        <f>IF($S$11="Y",G1664*0.15,0)</f>
        <v>0</v>
      </c>
      <c r="I1664" s="236"/>
      <c r="J1664" s="236"/>
      <c r="K1664" s="236"/>
      <c r="L1664" s="236"/>
      <c r="M1664" s="236"/>
      <c r="N1664" s="236"/>
      <c r="O1664" s="236"/>
      <c r="P1664" s="236"/>
      <c r="Q1664" s="236"/>
      <c r="R1664" s="236"/>
      <c r="S1664" s="236"/>
    </row>
    <row r="1665" ht="13.5" customHeight="1">
      <c r="A1665" s="236"/>
      <c r="B1665" t="s" s="596">
        <v>577</v>
      </c>
      <c r="C1665" t="s" s="675">
        <v>3037</v>
      </c>
      <c r="D1665" t="s" s="180">
        <f>D1656</f>
        <v>2006</v>
      </c>
      <c r="E1665" s="677">
        <v>13</v>
      </c>
      <c r="F1665" s="236"/>
      <c r="G1665" s="662">
        <f>E1665*F1665</f>
        <v>0</v>
      </c>
      <c r="H1665" s="662">
        <f>IF($S$11="Y",G1665*0.15,0)</f>
        <v>0</v>
      </c>
      <c r="I1665" s="236"/>
      <c r="J1665" s="236"/>
      <c r="K1665" s="236"/>
      <c r="L1665" s="236"/>
      <c r="M1665" s="236"/>
      <c r="N1665" s="236"/>
      <c r="O1665" s="236"/>
      <c r="P1665" s="236"/>
      <c r="Q1665" s="236"/>
      <c r="R1665" s="236"/>
      <c r="S1665" s="236"/>
    </row>
    <row r="1666" ht="13.5" customHeight="1">
      <c r="A1666" s="236"/>
      <c r="B1666" t="s" s="596">
        <v>577</v>
      </c>
      <c r="C1666" t="s" s="675">
        <v>3037</v>
      </c>
      <c r="D1666" t="s" s="695">
        <f>D1657</f>
        <v>2007</v>
      </c>
      <c r="E1666" s="677">
        <v>0</v>
      </c>
      <c r="F1666" s="236"/>
      <c r="G1666" s="662">
        <f>E1666*F1666</f>
        <v>0</v>
      </c>
      <c r="H1666" s="662">
        <f>IF($S$11="Y",G1666*0.15,0)</f>
        <v>0</v>
      </c>
      <c r="I1666" s="236"/>
      <c r="J1666" s="236"/>
      <c r="K1666" s="236"/>
      <c r="L1666" s="236"/>
      <c r="M1666" s="236"/>
      <c r="N1666" s="236"/>
      <c r="O1666" s="236"/>
      <c r="P1666" s="236"/>
      <c r="Q1666" s="236"/>
      <c r="R1666" s="236"/>
      <c r="S1666" s="236"/>
    </row>
    <row r="1667" ht="13.5" customHeight="1">
      <c r="A1667" s="236"/>
      <c r="B1667" t="s" s="596">
        <v>565</v>
      </c>
      <c r="C1667" t="s" s="675">
        <v>3038</v>
      </c>
      <c r="D1667" t="s" s="676">
        <f>D1658</f>
        <v>1996</v>
      </c>
      <c r="E1667" s="677">
        <v>5</v>
      </c>
      <c r="F1667" s="236"/>
      <c r="G1667" s="662">
        <f>E1667*F1667</f>
        <v>0</v>
      </c>
      <c r="H1667" s="662">
        <f>IF($S$11="Y",G1667*0.15,0)</f>
        <v>0</v>
      </c>
      <c r="I1667" s="236"/>
      <c r="J1667" s="236"/>
      <c r="K1667" s="236"/>
      <c r="L1667" s="236"/>
      <c r="M1667" s="236"/>
      <c r="N1667" s="236"/>
      <c r="O1667" s="236"/>
      <c r="P1667" s="236"/>
      <c r="Q1667" s="236"/>
      <c r="R1667" s="236"/>
      <c r="S1667" s="236"/>
    </row>
    <row r="1668" ht="13.5" customHeight="1">
      <c r="A1668" s="236"/>
      <c r="B1668" t="s" s="596">
        <v>565</v>
      </c>
      <c r="C1668" t="s" s="675">
        <v>3038</v>
      </c>
      <c r="D1668" t="s" s="91">
        <f>D1659</f>
        <v>1998</v>
      </c>
      <c r="E1668" s="677">
        <v>0</v>
      </c>
      <c r="F1668" s="236"/>
      <c r="G1668" s="662">
        <f>E1668*F1668</f>
        <v>0</v>
      </c>
      <c r="H1668" s="662">
        <f>IF($S$11="Y",G1668*0.15,0)</f>
        <v>0</v>
      </c>
      <c r="I1668" s="236"/>
      <c r="J1668" s="236"/>
      <c r="K1668" s="236"/>
      <c r="L1668" s="236"/>
      <c r="M1668" s="236"/>
      <c r="N1668" s="236"/>
      <c r="O1668" s="236"/>
      <c r="P1668" s="236"/>
      <c r="Q1668" s="236"/>
      <c r="R1668" s="236"/>
      <c r="S1668" s="236"/>
    </row>
    <row r="1669" ht="13.5" customHeight="1">
      <c r="A1669" s="236"/>
      <c r="B1669" t="s" s="596">
        <v>565</v>
      </c>
      <c r="C1669" t="s" s="675">
        <v>3038</v>
      </c>
      <c r="D1669" t="s" s="205">
        <f>D1660</f>
        <v>2000</v>
      </c>
      <c r="E1669" s="677">
        <v>5</v>
      </c>
      <c r="F1669" s="236"/>
      <c r="G1669" s="662">
        <f>E1669*F1669</f>
        <v>0</v>
      </c>
      <c r="H1669" s="662">
        <f>IF($S$11="Y",G1669*0.15,0)</f>
        <v>0</v>
      </c>
      <c r="I1669" s="236"/>
      <c r="J1669" s="236"/>
      <c r="K1669" s="236"/>
      <c r="L1669" s="236"/>
      <c r="M1669" s="236"/>
      <c r="N1669" s="236"/>
      <c r="O1669" s="236"/>
      <c r="P1669" s="236"/>
      <c r="Q1669" s="236"/>
      <c r="R1669" s="236"/>
      <c r="S1669" s="236"/>
    </row>
    <row r="1670" ht="13.5" customHeight="1">
      <c r="A1670" s="236"/>
      <c r="B1670" t="s" s="596">
        <v>565</v>
      </c>
      <c r="C1670" t="s" s="675">
        <v>3038</v>
      </c>
      <c r="D1670" t="s" s="684">
        <f>D1661</f>
        <v>2001</v>
      </c>
      <c r="E1670" s="677">
        <v>3</v>
      </c>
      <c r="F1670" s="236"/>
      <c r="G1670" s="662">
        <f>E1670*F1670</f>
        <v>0</v>
      </c>
      <c r="H1670" s="662">
        <f>IF($S$11="Y",G1670*0.15,0)</f>
        <v>0</v>
      </c>
      <c r="I1670" s="236"/>
      <c r="J1670" s="236"/>
      <c r="K1670" s="236"/>
      <c r="L1670" s="236"/>
      <c r="M1670" s="236"/>
      <c r="N1670" s="236"/>
      <c r="O1670" s="236"/>
      <c r="P1670" s="236"/>
      <c r="Q1670" s="236"/>
      <c r="R1670" s="236"/>
      <c r="S1670" s="236"/>
    </row>
    <row r="1671" ht="13.5" customHeight="1">
      <c r="A1671" s="236"/>
      <c r="B1671" t="s" s="596">
        <v>565</v>
      </c>
      <c r="C1671" t="s" s="675">
        <v>3038</v>
      </c>
      <c r="D1671" t="s" s="686">
        <f>D1662</f>
        <v>2003</v>
      </c>
      <c r="E1671" s="677">
        <v>5</v>
      </c>
      <c r="F1671" s="236"/>
      <c r="G1671" s="662">
        <f>E1671*F1671</f>
        <v>0</v>
      </c>
      <c r="H1671" s="662">
        <f>IF($S$11="Y",G1671*0.15,0)</f>
        <v>0</v>
      </c>
      <c r="I1671" s="236"/>
      <c r="J1671" s="236"/>
      <c r="K1671" s="236"/>
      <c r="L1671" s="236"/>
      <c r="M1671" s="236"/>
      <c r="N1671" s="236"/>
      <c r="O1671" s="236"/>
      <c r="P1671" s="236"/>
      <c r="Q1671" s="236"/>
      <c r="R1671" s="236"/>
      <c r="S1671" s="236"/>
    </row>
    <row r="1672" ht="13.5" customHeight="1">
      <c r="A1672" s="236"/>
      <c r="B1672" t="s" s="596">
        <v>565</v>
      </c>
      <c r="C1672" t="s" s="675">
        <v>3038</v>
      </c>
      <c r="D1672" t="s" s="690">
        <f>D1663</f>
        <v>2004</v>
      </c>
      <c r="E1672" s="677">
        <v>0</v>
      </c>
      <c r="F1672" s="236"/>
      <c r="G1672" s="662">
        <f>E1672*F1672</f>
        <v>0</v>
      </c>
      <c r="H1672" s="662">
        <f>IF($S$11="Y",G1672*0.15,0)</f>
        <v>0</v>
      </c>
      <c r="I1672" s="236"/>
      <c r="J1672" s="236"/>
      <c r="K1672" s="236"/>
      <c r="L1672" s="236"/>
      <c r="M1672" s="236"/>
      <c r="N1672" s="236"/>
      <c r="O1672" s="236"/>
      <c r="P1672" s="236"/>
      <c r="Q1672" s="236"/>
      <c r="R1672" s="236"/>
      <c r="S1672" s="236"/>
    </row>
    <row r="1673" ht="13.5" customHeight="1">
      <c r="A1673" s="236"/>
      <c r="B1673" t="s" s="596">
        <v>565</v>
      </c>
      <c r="C1673" t="s" s="675">
        <v>3038</v>
      </c>
      <c r="D1673" t="s" s="692">
        <f>D1664</f>
        <v>2005</v>
      </c>
      <c r="E1673" s="677">
        <v>4</v>
      </c>
      <c r="F1673" s="236"/>
      <c r="G1673" s="662">
        <f>E1673*F1673</f>
        <v>0</v>
      </c>
      <c r="H1673" s="662">
        <f>IF($S$11="Y",G1673*0.15,0)</f>
        <v>0</v>
      </c>
      <c r="I1673" s="236"/>
      <c r="J1673" s="236"/>
      <c r="K1673" s="236"/>
      <c r="L1673" s="236"/>
      <c r="M1673" s="236"/>
      <c r="N1673" s="236"/>
      <c r="O1673" s="236"/>
      <c r="P1673" s="236"/>
      <c r="Q1673" s="236"/>
      <c r="R1673" s="236"/>
      <c r="S1673" s="236"/>
    </row>
    <row r="1674" ht="13.5" customHeight="1">
      <c r="A1674" s="236"/>
      <c r="B1674" t="s" s="596">
        <v>565</v>
      </c>
      <c r="C1674" t="s" s="675">
        <v>3038</v>
      </c>
      <c r="D1674" t="s" s="180">
        <f>D1665</f>
        <v>2006</v>
      </c>
      <c r="E1674" s="677">
        <v>9</v>
      </c>
      <c r="F1674" s="236"/>
      <c r="G1674" s="662">
        <f>E1674*F1674</f>
        <v>0</v>
      </c>
      <c r="H1674" s="662">
        <f>IF($S$11="Y",G1674*0.15,0)</f>
        <v>0</v>
      </c>
      <c r="I1674" s="236"/>
      <c r="J1674" s="236"/>
      <c r="K1674" s="236"/>
      <c r="L1674" s="236"/>
      <c r="M1674" s="236"/>
      <c r="N1674" s="236"/>
      <c r="O1674" s="236"/>
      <c r="P1674" s="236"/>
      <c r="Q1674" s="236"/>
      <c r="R1674" s="236"/>
      <c r="S1674" s="236"/>
    </row>
    <row r="1675" ht="13.5" customHeight="1">
      <c r="A1675" s="236"/>
      <c r="B1675" t="s" s="596">
        <v>565</v>
      </c>
      <c r="C1675" t="s" s="675">
        <v>3038</v>
      </c>
      <c r="D1675" t="s" s="695">
        <f>D1666</f>
        <v>2007</v>
      </c>
      <c r="E1675" s="677">
        <v>0</v>
      </c>
      <c r="F1675" s="236"/>
      <c r="G1675" s="662">
        <f>E1675*F1675</f>
        <v>0</v>
      </c>
      <c r="H1675" s="662">
        <f>IF($S$11="Y",G1675*0.15,0)</f>
        <v>0</v>
      </c>
      <c r="I1675" s="236"/>
      <c r="J1675" s="236"/>
      <c r="K1675" s="236"/>
      <c r="L1675" s="236"/>
      <c r="M1675" s="236"/>
      <c r="N1675" s="236"/>
      <c r="O1675" s="236"/>
      <c r="P1675" s="236"/>
      <c r="Q1675" s="236"/>
      <c r="R1675" s="236"/>
      <c r="S1675" s="236"/>
    </row>
    <row r="1676" ht="13.5" customHeight="1">
      <c r="A1676" s="236"/>
      <c r="B1676" t="s" s="596">
        <v>563</v>
      </c>
      <c r="C1676" t="s" s="675">
        <v>3039</v>
      </c>
      <c r="D1676" t="s" s="676">
        <f>D1667</f>
        <v>1996</v>
      </c>
      <c r="E1676" s="677">
        <v>5</v>
      </c>
      <c r="F1676" s="236"/>
      <c r="G1676" s="662">
        <f>E1676*F1676</f>
        <v>0</v>
      </c>
      <c r="H1676" s="662">
        <f>IF($S$11="Y",G1676*0.15,0)</f>
        <v>0</v>
      </c>
      <c r="I1676" s="236"/>
      <c r="J1676" s="236"/>
      <c r="K1676" s="236"/>
      <c r="L1676" s="236"/>
      <c r="M1676" s="236"/>
      <c r="N1676" s="236"/>
      <c r="O1676" s="236"/>
      <c r="P1676" s="236"/>
      <c r="Q1676" s="236"/>
      <c r="R1676" s="236"/>
      <c r="S1676" s="236"/>
    </row>
    <row r="1677" ht="13.5" customHeight="1">
      <c r="A1677" s="236"/>
      <c r="B1677" t="s" s="596">
        <v>563</v>
      </c>
      <c r="C1677" t="s" s="675">
        <v>3039</v>
      </c>
      <c r="D1677" t="s" s="91">
        <f>D1668</f>
        <v>1998</v>
      </c>
      <c r="E1677" s="677">
        <v>0</v>
      </c>
      <c r="F1677" s="236"/>
      <c r="G1677" s="662">
        <f>E1677*F1677</f>
        <v>0</v>
      </c>
      <c r="H1677" s="662">
        <f>IF($S$11="Y",G1677*0.15,0)</f>
        <v>0</v>
      </c>
      <c r="I1677" s="236"/>
      <c r="J1677" s="236"/>
      <c r="K1677" s="236"/>
      <c r="L1677" s="236"/>
      <c r="M1677" s="236"/>
      <c r="N1677" s="236"/>
      <c r="O1677" s="236"/>
      <c r="P1677" s="236"/>
      <c r="Q1677" s="236"/>
      <c r="R1677" s="236"/>
      <c r="S1677" s="236"/>
    </row>
    <row r="1678" ht="13.5" customHeight="1">
      <c r="A1678" s="236"/>
      <c r="B1678" t="s" s="596">
        <v>563</v>
      </c>
      <c r="C1678" t="s" s="675">
        <v>3039</v>
      </c>
      <c r="D1678" t="s" s="205">
        <f>D1669</f>
        <v>2000</v>
      </c>
      <c r="E1678" s="677">
        <v>4</v>
      </c>
      <c r="F1678" s="236"/>
      <c r="G1678" s="662">
        <f>E1678*F1678</f>
        <v>0</v>
      </c>
      <c r="H1678" s="662">
        <f>IF($S$11="Y",G1678*0.15,0)</f>
        <v>0</v>
      </c>
      <c r="I1678" s="236"/>
      <c r="J1678" s="236"/>
      <c r="K1678" s="236"/>
      <c r="L1678" s="236"/>
      <c r="M1678" s="236"/>
      <c r="N1678" s="236"/>
      <c r="O1678" s="236"/>
      <c r="P1678" s="236"/>
      <c r="Q1678" s="236"/>
      <c r="R1678" s="236"/>
      <c r="S1678" s="236"/>
    </row>
    <row r="1679" ht="13.5" customHeight="1">
      <c r="A1679" s="236"/>
      <c r="B1679" t="s" s="596">
        <v>563</v>
      </c>
      <c r="C1679" t="s" s="675">
        <v>3039</v>
      </c>
      <c r="D1679" t="s" s="684">
        <f>D1670</f>
        <v>2001</v>
      </c>
      <c r="E1679" s="677">
        <v>5</v>
      </c>
      <c r="F1679" s="236"/>
      <c r="G1679" s="662">
        <f>E1679*F1679</f>
        <v>0</v>
      </c>
      <c r="H1679" s="662">
        <f>IF($S$11="Y",G1679*0.15,0)</f>
        <v>0</v>
      </c>
      <c r="I1679" s="236"/>
      <c r="J1679" s="236"/>
      <c r="K1679" s="236"/>
      <c r="L1679" s="236"/>
      <c r="M1679" s="236"/>
      <c r="N1679" s="236"/>
      <c r="O1679" s="236"/>
      <c r="P1679" s="236"/>
      <c r="Q1679" s="236"/>
      <c r="R1679" s="236"/>
      <c r="S1679" s="236"/>
    </row>
    <row r="1680" ht="13.5" customHeight="1">
      <c r="A1680" s="236"/>
      <c r="B1680" t="s" s="596">
        <v>563</v>
      </c>
      <c r="C1680" t="s" s="675">
        <v>3039</v>
      </c>
      <c r="D1680" t="s" s="686">
        <f>D1671</f>
        <v>2003</v>
      </c>
      <c r="E1680" s="677">
        <v>5</v>
      </c>
      <c r="F1680" s="236"/>
      <c r="G1680" s="662">
        <f>E1680*F1680</f>
        <v>0</v>
      </c>
      <c r="H1680" s="662">
        <f>IF($S$11="Y",G1680*0.15,0)</f>
        <v>0</v>
      </c>
      <c r="I1680" s="236"/>
      <c r="J1680" s="236"/>
      <c r="K1680" s="236"/>
      <c r="L1680" s="236"/>
      <c r="M1680" s="236"/>
      <c r="N1680" s="236"/>
      <c r="O1680" s="236"/>
      <c r="P1680" s="236"/>
      <c r="Q1680" s="236"/>
      <c r="R1680" s="236"/>
      <c r="S1680" s="236"/>
    </row>
    <row r="1681" ht="13.5" customHeight="1">
      <c r="A1681" s="236"/>
      <c r="B1681" t="s" s="596">
        <v>563</v>
      </c>
      <c r="C1681" t="s" s="675">
        <v>3039</v>
      </c>
      <c r="D1681" t="s" s="690">
        <f>D1672</f>
        <v>2004</v>
      </c>
      <c r="E1681" s="677">
        <v>5</v>
      </c>
      <c r="F1681" s="236"/>
      <c r="G1681" s="662">
        <f>E1681*F1681</f>
        <v>0</v>
      </c>
      <c r="H1681" s="662">
        <f>IF($S$11="Y",G1681*0.15,0)</f>
        <v>0</v>
      </c>
      <c r="I1681" s="236"/>
      <c r="J1681" s="236"/>
      <c r="K1681" s="236"/>
      <c r="L1681" s="236"/>
      <c r="M1681" s="236"/>
      <c r="N1681" s="236"/>
      <c r="O1681" s="236"/>
      <c r="P1681" s="236"/>
      <c r="Q1681" s="236"/>
      <c r="R1681" s="236"/>
      <c r="S1681" s="236"/>
    </row>
    <row r="1682" ht="13.5" customHeight="1">
      <c r="A1682" s="236"/>
      <c r="B1682" t="s" s="596">
        <v>563</v>
      </c>
      <c r="C1682" t="s" s="675">
        <v>3039</v>
      </c>
      <c r="D1682" t="s" s="692">
        <f>D1673</f>
        <v>2005</v>
      </c>
      <c r="E1682" s="677">
        <v>4</v>
      </c>
      <c r="F1682" s="236"/>
      <c r="G1682" s="662">
        <f>E1682*F1682</f>
        <v>0</v>
      </c>
      <c r="H1682" s="662">
        <f>IF($S$11="Y",G1682*0.15,0)</f>
        <v>0</v>
      </c>
      <c r="I1682" s="236"/>
      <c r="J1682" s="236"/>
      <c r="K1682" s="236"/>
      <c r="L1682" s="236"/>
      <c r="M1682" s="236"/>
      <c r="N1682" s="236"/>
      <c r="O1682" s="236"/>
      <c r="P1682" s="236"/>
      <c r="Q1682" s="236"/>
      <c r="R1682" s="236"/>
      <c r="S1682" s="236"/>
    </row>
    <row r="1683" ht="13.5" customHeight="1">
      <c r="A1683" s="236"/>
      <c r="B1683" t="s" s="596">
        <v>563</v>
      </c>
      <c r="C1683" t="s" s="675">
        <v>3039</v>
      </c>
      <c r="D1683" t="s" s="180">
        <f>D1674</f>
        <v>2006</v>
      </c>
      <c r="E1683" s="677">
        <v>4</v>
      </c>
      <c r="F1683" s="236"/>
      <c r="G1683" s="662">
        <f>E1683*F1683</f>
        <v>0</v>
      </c>
      <c r="H1683" s="662">
        <f>IF($S$11="Y",G1683*0.15,0)</f>
        <v>0</v>
      </c>
      <c r="I1683" s="236"/>
      <c r="J1683" s="236"/>
      <c r="K1683" s="236"/>
      <c r="L1683" s="236"/>
      <c r="M1683" s="236"/>
      <c r="N1683" s="236"/>
      <c r="O1683" s="236"/>
      <c r="P1683" s="236"/>
      <c r="Q1683" s="236"/>
      <c r="R1683" s="236"/>
      <c r="S1683" s="236"/>
    </row>
    <row r="1684" ht="13.5" customHeight="1">
      <c r="A1684" s="236"/>
      <c r="B1684" t="s" s="596">
        <v>563</v>
      </c>
      <c r="C1684" t="s" s="675">
        <v>3039</v>
      </c>
      <c r="D1684" t="s" s="695">
        <f>D1675</f>
        <v>2007</v>
      </c>
      <c r="E1684" s="677">
        <v>0</v>
      </c>
      <c r="F1684" s="236"/>
      <c r="G1684" s="662">
        <f>E1684*F1684</f>
        <v>0</v>
      </c>
      <c r="H1684" s="662">
        <f>IF($S$11="Y",G1684*0.15,0)</f>
        <v>0</v>
      </c>
      <c r="I1684" s="236"/>
      <c r="J1684" s="236"/>
      <c r="K1684" s="236"/>
      <c r="L1684" s="236"/>
      <c r="M1684" s="236"/>
      <c r="N1684" s="236"/>
      <c r="O1684" s="236"/>
      <c r="P1684" s="236"/>
      <c r="Q1684" s="236"/>
      <c r="R1684" s="236"/>
      <c r="S1684" s="236"/>
    </row>
    <row r="1685" ht="13.5" customHeight="1">
      <c r="A1685" s="236"/>
      <c r="B1685" t="s" s="596">
        <v>581</v>
      </c>
      <c r="C1685" t="s" s="675">
        <v>3040</v>
      </c>
      <c r="D1685" t="s" s="676">
        <f>D1676</f>
        <v>1996</v>
      </c>
      <c r="E1685" s="677">
        <v>5</v>
      </c>
      <c r="F1685" s="236"/>
      <c r="G1685" s="662">
        <f>E1685*F1685</f>
        <v>0</v>
      </c>
      <c r="H1685" s="662">
        <f>IF($S$11="Y",G1685*0.15,0)</f>
        <v>0</v>
      </c>
      <c r="I1685" s="236"/>
      <c r="J1685" s="236"/>
      <c r="K1685" s="236"/>
      <c r="L1685" s="236"/>
      <c r="M1685" s="236"/>
      <c r="N1685" s="236"/>
      <c r="O1685" s="236"/>
      <c r="P1685" s="236"/>
      <c r="Q1685" s="236"/>
      <c r="R1685" s="236"/>
      <c r="S1685" s="236"/>
    </row>
    <row r="1686" ht="13.5" customHeight="1">
      <c r="A1686" s="236"/>
      <c r="B1686" t="s" s="596">
        <v>581</v>
      </c>
      <c r="C1686" t="s" s="675">
        <v>3040</v>
      </c>
      <c r="D1686" t="s" s="91">
        <f>D1677</f>
        <v>1998</v>
      </c>
      <c r="E1686" s="677">
        <v>0</v>
      </c>
      <c r="F1686" s="236"/>
      <c r="G1686" s="662">
        <f>E1686*F1686</f>
        <v>0</v>
      </c>
      <c r="H1686" s="662">
        <f>IF($S$11="Y",G1686*0.15,0)</f>
        <v>0</v>
      </c>
      <c r="I1686" s="236"/>
      <c r="J1686" s="236"/>
      <c r="K1686" s="236"/>
      <c r="L1686" s="236"/>
      <c r="M1686" s="236"/>
      <c r="N1686" s="236"/>
      <c r="O1686" s="236"/>
      <c r="P1686" s="236"/>
      <c r="Q1686" s="236"/>
      <c r="R1686" s="236"/>
      <c r="S1686" s="236"/>
    </row>
    <row r="1687" ht="13.5" customHeight="1">
      <c r="A1687" s="236"/>
      <c r="B1687" t="s" s="596">
        <v>581</v>
      </c>
      <c r="C1687" t="s" s="675">
        <v>3040</v>
      </c>
      <c r="D1687" t="s" s="205">
        <f>D1678</f>
        <v>2000</v>
      </c>
      <c r="E1687" s="677">
        <v>5</v>
      </c>
      <c r="F1687" s="236"/>
      <c r="G1687" s="662">
        <f>E1687*F1687</f>
        <v>0</v>
      </c>
      <c r="H1687" s="662">
        <f>IF($S$11="Y",G1687*0.15,0)</f>
        <v>0</v>
      </c>
      <c r="I1687" s="236"/>
      <c r="J1687" s="236"/>
      <c r="K1687" s="236"/>
      <c r="L1687" s="236"/>
      <c r="M1687" s="236"/>
      <c r="N1687" s="236"/>
      <c r="O1687" s="236"/>
      <c r="P1687" s="236"/>
      <c r="Q1687" s="236"/>
      <c r="R1687" s="236"/>
      <c r="S1687" s="236"/>
    </row>
    <row r="1688" ht="13.5" customHeight="1">
      <c r="A1688" s="236"/>
      <c r="B1688" t="s" s="596">
        <v>581</v>
      </c>
      <c r="C1688" t="s" s="675">
        <v>3040</v>
      </c>
      <c r="D1688" t="s" s="684">
        <f>D1679</f>
        <v>2001</v>
      </c>
      <c r="E1688" s="677">
        <v>5</v>
      </c>
      <c r="F1688" s="236"/>
      <c r="G1688" s="662">
        <f>E1688*F1688</f>
        <v>0</v>
      </c>
      <c r="H1688" s="662">
        <f>IF($S$11="Y",G1688*0.15,0)</f>
        <v>0</v>
      </c>
      <c r="I1688" s="236"/>
      <c r="J1688" s="236"/>
      <c r="K1688" s="236"/>
      <c r="L1688" s="236"/>
      <c r="M1688" s="236"/>
      <c r="N1688" s="236"/>
      <c r="O1688" s="236"/>
      <c r="P1688" s="236"/>
      <c r="Q1688" s="236"/>
      <c r="R1688" s="236"/>
      <c r="S1688" s="236"/>
    </row>
    <row r="1689" ht="13.5" customHeight="1">
      <c r="A1689" s="236"/>
      <c r="B1689" t="s" s="596">
        <v>581</v>
      </c>
      <c r="C1689" t="s" s="675">
        <v>3040</v>
      </c>
      <c r="D1689" t="s" s="686">
        <f>D1680</f>
        <v>2003</v>
      </c>
      <c r="E1689" s="677">
        <v>5</v>
      </c>
      <c r="F1689" s="236"/>
      <c r="G1689" s="662">
        <f>E1689*F1689</f>
        <v>0</v>
      </c>
      <c r="H1689" s="662">
        <f>IF($S$11="Y",G1689*0.15,0)</f>
        <v>0</v>
      </c>
      <c r="I1689" s="236"/>
      <c r="J1689" s="236"/>
      <c r="K1689" s="236"/>
      <c r="L1689" s="236"/>
      <c r="M1689" s="236"/>
      <c r="N1689" s="236"/>
      <c r="O1689" s="236"/>
      <c r="P1689" s="236"/>
      <c r="Q1689" s="236"/>
      <c r="R1689" s="236"/>
      <c r="S1689" s="236"/>
    </row>
    <row r="1690" ht="13.5" customHeight="1">
      <c r="A1690" s="236"/>
      <c r="B1690" t="s" s="596">
        <v>581</v>
      </c>
      <c r="C1690" t="s" s="675">
        <v>3040</v>
      </c>
      <c r="D1690" t="s" s="690">
        <f>D1681</f>
        <v>2004</v>
      </c>
      <c r="E1690" s="677">
        <v>0</v>
      </c>
      <c r="F1690" s="236"/>
      <c r="G1690" s="662">
        <f>E1690*F1690</f>
        <v>0</v>
      </c>
      <c r="H1690" s="662">
        <f>IF($S$11="Y",G1690*0.15,0)</f>
        <v>0</v>
      </c>
      <c r="I1690" s="236"/>
      <c r="J1690" s="236"/>
      <c r="K1690" s="236"/>
      <c r="L1690" s="236"/>
      <c r="M1690" s="236"/>
      <c r="N1690" s="236"/>
      <c r="O1690" s="236"/>
      <c r="P1690" s="236"/>
      <c r="Q1690" s="236"/>
      <c r="R1690" s="236"/>
      <c r="S1690" s="236"/>
    </row>
    <row r="1691" ht="13.5" customHeight="1">
      <c r="A1691" s="236"/>
      <c r="B1691" t="s" s="596">
        <v>581</v>
      </c>
      <c r="C1691" t="s" s="675">
        <v>3040</v>
      </c>
      <c r="D1691" t="s" s="692">
        <f>D1682</f>
        <v>2005</v>
      </c>
      <c r="E1691" s="677">
        <v>0</v>
      </c>
      <c r="F1691" s="236"/>
      <c r="G1691" s="662">
        <f>E1691*F1691</f>
        <v>0</v>
      </c>
      <c r="H1691" s="662">
        <f>IF($S$11="Y",G1691*0.15,0)</f>
        <v>0</v>
      </c>
      <c r="I1691" s="236"/>
      <c r="J1691" s="236"/>
      <c r="K1691" s="236"/>
      <c r="L1691" s="236"/>
      <c r="M1691" s="236"/>
      <c r="N1691" s="236"/>
      <c r="O1691" s="236"/>
      <c r="P1691" s="236"/>
      <c r="Q1691" s="236"/>
      <c r="R1691" s="236"/>
      <c r="S1691" s="236"/>
    </row>
    <row r="1692" ht="13.5" customHeight="1">
      <c r="A1692" s="236"/>
      <c r="B1692" t="s" s="596">
        <v>581</v>
      </c>
      <c r="C1692" t="s" s="675">
        <v>3040</v>
      </c>
      <c r="D1692" t="s" s="180">
        <f>D1683</f>
        <v>2006</v>
      </c>
      <c r="E1692" s="677">
        <v>10</v>
      </c>
      <c r="F1692" s="236"/>
      <c r="G1692" s="662">
        <f>E1692*F1692</f>
        <v>0</v>
      </c>
      <c r="H1692" s="662">
        <f>IF($S$11="Y",G1692*0.15,0)</f>
        <v>0</v>
      </c>
      <c r="I1692" s="236"/>
      <c r="J1692" s="236"/>
      <c r="K1692" s="236"/>
      <c r="L1692" s="236"/>
      <c r="M1692" s="236"/>
      <c r="N1692" s="236"/>
      <c r="O1692" s="236"/>
      <c r="P1692" s="236"/>
      <c r="Q1692" s="236"/>
      <c r="R1692" s="236"/>
      <c r="S1692" s="236"/>
    </row>
    <row r="1693" ht="13.5" customHeight="1">
      <c r="A1693" s="236"/>
      <c r="B1693" t="s" s="596">
        <v>581</v>
      </c>
      <c r="C1693" t="s" s="675">
        <v>3040</v>
      </c>
      <c r="D1693" t="s" s="695">
        <f>D1684</f>
        <v>2007</v>
      </c>
      <c r="E1693" s="677">
        <v>0</v>
      </c>
      <c r="F1693" s="236"/>
      <c r="G1693" s="662">
        <f>E1693*F1693</f>
        <v>0</v>
      </c>
      <c r="H1693" s="662">
        <f>IF($S$11="Y",G1693*0.15,0)</f>
        <v>0</v>
      </c>
      <c r="I1693" s="236"/>
      <c r="J1693" s="236"/>
      <c r="K1693" s="236"/>
      <c r="L1693" s="236"/>
      <c r="M1693" s="236"/>
      <c r="N1693" s="236"/>
      <c r="O1693" s="236"/>
      <c r="P1693" s="236"/>
      <c r="Q1693" s="236"/>
      <c r="R1693" s="236"/>
      <c r="S1693" s="236"/>
    </row>
    <row r="1694" ht="13.5" customHeight="1">
      <c r="A1694" s="236"/>
      <c r="B1694" t="s" s="596">
        <v>567</v>
      </c>
      <c r="C1694" t="s" s="675">
        <v>3041</v>
      </c>
      <c r="D1694" t="s" s="676">
        <f>D1685</f>
        <v>1996</v>
      </c>
      <c r="E1694" s="677">
        <v>10</v>
      </c>
      <c r="F1694" s="236"/>
      <c r="G1694" s="662">
        <f>E1694*F1694</f>
        <v>0</v>
      </c>
      <c r="H1694" s="662">
        <f>IF($S$11="Y",G1694*0.15,0)</f>
        <v>0</v>
      </c>
      <c r="I1694" s="236"/>
      <c r="J1694" s="236"/>
      <c r="K1694" s="236"/>
      <c r="L1694" s="236"/>
      <c r="M1694" s="236"/>
      <c r="N1694" s="236"/>
      <c r="O1694" s="236"/>
      <c r="P1694" s="236"/>
      <c r="Q1694" s="236"/>
      <c r="R1694" s="236"/>
      <c r="S1694" s="236"/>
    </row>
    <row r="1695" ht="13.5" customHeight="1">
      <c r="A1695" s="236"/>
      <c r="B1695" t="s" s="596">
        <v>567</v>
      </c>
      <c r="C1695" t="s" s="675">
        <v>3041</v>
      </c>
      <c r="D1695" t="s" s="91">
        <f>D1686</f>
        <v>1998</v>
      </c>
      <c r="E1695" s="677">
        <v>3</v>
      </c>
      <c r="F1695" s="236"/>
      <c r="G1695" s="662">
        <f>E1695*F1695</f>
        <v>0</v>
      </c>
      <c r="H1695" s="662">
        <f>IF($S$11="Y",G1695*0.15,0)</f>
        <v>0</v>
      </c>
      <c r="I1695" s="236"/>
      <c r="J1695" s="236"/>
      <c r="K1695" s="236"/>
      <c r="L1695" s="236"/>
      <c r="M1695" s="236"/>
      <c r="N1695" s="236"/>
      <c r="O1695" s="236"/>
      <c r="P1695" s="236"/>
      <c r="Q1695" s="236"/>
      <c r="R1695" s="236"/>
      <c r="S1695" s="236"/>
    </row>
    <row r="1696" ht="13.5" customHeight="1">
      <c r="A1696" s="236"/>
      <c r="B1696" t="s" s="596">
        <v>567</v>
      </c>
      <c r="C1696" t="s" s="675">
        <v>3041</v>
      </c>
      <c r="D1696" t="s" s="205">
        <f>D1687</f>
        <v>2000</v>
      </c>
      <c r="E1696" s="677">
        <v>11</v>
      </c>
      <c r="F1696" s="236"/>
      <c r="G1696" s="662">
        <f>E1696*F1696</f>
        <v>0</v>
      </c>
      <c r="H1696" s="662">
        <f>IF($S$11="Y",G1696*0.15,0)</f>
        <v>0</v>
      </c>
      <c r="I1696" s="236"/>
      <c r="J1696" s="236"/>
      <c r="K1696" s="236"/>
      <c r="L1696" s="236"/>
      <c r="M1696" s="236"/>
      <c r="N1696" s="236"/>
      <c r="O1696" s="236"/>
      <c r="P1696" s="236"/>
      <c r="Q1696" s="236"/>
      <c r="R1696" s="236"/>
      <c r="S1696" s="236"/>
    </row>
    <row r="1697" ht="13.5" customHeight="1">
      <c r="A1697" s="236"/>
      <c r="B1697" t="s" s="596">
        <v>567</v>
      </c>
      <c r="C1697" t="s" s="675">
        <v>3041</v>
      </c>
      <c r="D1697" t="s" s="684">
        <f>D1688</f>
        <v>2001</v>
      </c>
      <c r="E1697" s="677">
        <v>5</v>
      </c>
      <c r="F1697" s="236"/>
      <c r="G1697" s="662">
        <f>E1697*F1697</f>
        <v>0</v>
      </c>
      <c r="H1697" s="662">
        <f>IF($S$11="Y",G1697*0.15,0)</f>
        <v>0</v>
      </c>
      <c r="I1697" s="236"/>
      <c r="J1697" s="236"/>
      <c r="K1697" s="236"/>
      <c r="L1697" s="236"/>
      <c r="M1697" s="236"/>
      <c r="N1697" s="236"/>
      <c r="O1697" s="236"/>
      <c r="P1697" s="236"/>
      <c r="Q1697" s="236"/>
      <c r="R1697" s="236"/>
      <c r="S1697" s="236"/>
    </row>
    <row r="1698" ht="13.5" customHeight="1">
      <c r="A1698" s="236"/>
      <c r="B1698" t="s" s="596">
        <v>567</v>
      </c>
      <c r="C1698" t="s" s="675">
        <v>3041</v>
      </c>
      <c r="D1698" t="s" s="686">
        <f>D1689</f>
        <v>2003</v>
      </c>
      <c r="E1698" s="677">
        <v>5</v>
      </c>
      <c r="F1698" s="236"/>
      <c r="G1698" s="662">
        <f>E1698*F1698</f>
        <v>0</v>
      </c>
      <c r="H1698" s="662">
        <f>IF($S$11="Y",G1698*0.15,0)</f>
        <v>0</v>
      </c>
      <c r="I1698" s="236"/>
      <c r="J1698" s="236"/>
      <c r="K1698" s="236"/>
      <c r="L1698" s="236"/>
      <c r="M1698" s="236"/>
      <c r="N1698" s="236"/>
      <c r="O1698" s="236"/>
      <c r="P1698" s="236"/>
      <c r="Q1698" s="236"/>
      <c r="R1698" s="236"/>
      <c r="S1698" s="236"/>
    </row>
    <row r="1699" ht="13.5" customHeight="1">
      <c r="A1699" s="236"/>
      <c r="B1699" t="s" s="596">
        <v>567</v>
      </c>
      <c r="C1699" t="s" s="675">
        <v>3041</v>
      </c>
      <c r="D1699" t="s" s="690">
        <f>D1690</f>
        <v>2004</v>
      </c>
      <c r="E1699" s="677">
        <v>4</v>
      </c>
      <c r="F1699" s="236"/>
      <c r="G1699" s="662">
        <f>E1699*F1699</f>
        <v>0</v>
      </c>
      <c r="H1699" s="662">
        <f>IF($S$11="Y",G1699*0.15,0)</f>
        <v>0</v>
      </c>
      <c r="I1699" s="236"/>
      <c r="J1699" s="236"/>
      <c r="K1699" s="236"/>
      <c r="L1699" s="236"/>
      <c r="M1699" s="236"/>
      <c r="N1699" s="236"/>
      <c r="O1699" s="236"/>
      <c r="P1699" s="236"/>
      <c r="Q1699" s="236"/>
      <c r="R1699" s="236"/>
      <c r="S1699" s="236"/>
    </row>
    <row r="1700" ht="13.5" customHeight="1">
      <c r="A1700" s="236"/>
      <c r="B1700" t="s" s="596">
        <v>567</v>
      </c>
      <c r="C1700" t="s" s="675">
        <v>3041</v>
      </c>
      <c r="D1700" t="s" s="692">
        <f>D1691</f>
        <v>2005</v>
      </c>
      <c r="E1700" s="677">
        <v>1</v>
      </c>
      <c r="F1700" s="236"/>
      <c r="G1700" s="662">
        <f>E1700*F1700</f>
        <v>0</v>
      </c>
      <c r="H1700" s="662">
        <f>IF($S$11="Y",G1700*0.15,0)</f>
        <v>0</v>
      </c>
      <c r="I1700" s="236"/>
      <c r="J1700" s="236"/>
      <c r="K1700" s="236"/>
      <c r="L1700" s="236"/>
      <c r="M1700" s="236"/>
      <c r="N1700" s="236"/>
      <c r="O1700" s="236"/>
      <c r="P1700" s="236"/>
      <c r="Q1700" s="236"/>
      <c r="R1700" s="236"/>
      <c r="S1700" s="236"/>
    </row>
    <row r="1701" ht="13.5" customHeight="1">
      <c r="A1701" s="236"/>
      <c r="B1701" t="s" s="596">
        <v>567</v>
      </c>
      <c r="C1701" t="s" s="675">
        <v>3041</v>
      </c>
      <c r="D1701" t="s" s="180">
        <f>D1692</f>
        <v>2006</v>
      </c>
      <c r="E1701" s="677">
        <v>10</v>
      </c>
      <c r="F1701" s="236"/>
      <c r="G1701" s="662">
        <f>E1701*F1701</f>
        <v>0</v>
      </c>
      <c r="H1701" s="662">
        <f>IF($S$11="Y",G1701*0.15,0)</f>
        <v>0</v>
      </c>
      <c r="I1701" s="236"/>
      <c r="J1701" s="236"/>
      <c r="K1701" s="236"/>
      <c r="L1701" s="236"/>
      <c r="M1701" s="236"/>
      <c r="N1701" s="236"/>
      <c r="O1701" s="236"/>
      <c r="P1701" s="236"/>
      <c r="Q1701" s="236"/>
      <c r="R1701" s="236"/>
      <c r="S1701" s="236"/>
    </row>
    <row r="1702" ht="13.5" customHeight="1">
      <c r="A1702" s="236"/>
      <c r="B1702" t="s" s="596">
        <v>567</v>
      </c>
      <c r="C1702" t="s" s="675">
        <v>3041</v>
      </c>
      <c r="D1702" t="s" s="695">
        <f>D1693</f>
        <v>2007</v>
      </c>
      <c r="E1702" s="677">
        <v>1</v>
      </c>
      <c r="F1702" s="236"/>
      <c r="G1702" s="662">
        <f>E1702*F1702</f>
        <v>0</v>
      </c>
      <c r="H1702" s="662">
        <f>IF($S$11="Y",G1702*0.15,0)</f>
        <v>0</v>
      </c>
      <c r="I1702" s="236"/>
      <c r="J1702" s="236"/>
      <c r="K1702" s="236"/>
      <c r="L1702" s="236"/>
      <c r="M1702" s="236"/>
      <c r="N1702" s="236"/>
      <c r="O1702" s="236"/>
      <c r="P1702" s="236"/>
      <c r="Q1702" s="236"/>
      <c r="R1702" s="236"/>
      <c r="S1702" s="236"/>
    </row>
    <row r="1703" ht="13.5" customHeight="1">
      <c r="A1703" s="236"/>
      <c r="B1703" t="s" s="596">
        <v>569</v>
      </c>
      <c r="C1703" t="s" s="675">
        <v>3042</v>
      </c>
      <c r="D1703" t="s" s="676">
        <f>D1694</f>
        <v>1996</v>
      </c>
      <c r="E1703" s="677">
        <v>13</v>
      </c>
      <c r="F1703" s="236"/>
      <c r="G1703" s="662">
        <f>E1703*F1703</f>
        <v>0</v>
      </c>
      <c r="H1703" s="662">
        <f>IF($S$11="Y",G1703*0.15,0)</f>
        <v>0</v>
      </c>
      <c r="I1703" s="236"/>
      <c r="J1703" s="236"/>
      <c r="K1703" s="236"/>
      <c r="L1703" s="236"/>
      <c r="M1703" s="236"/>
      <c r="N1703" s="236"/>
      <c r="O1703" s="236"/>
      <c r="P1703" s="236"/>
      <c r="Q1703" s="236"/>
      <c r="R1703" s="236"/>
      <c r="S1703" s="236"/>
    </row>
    <row r="1704" ht="13.5" customHeight="1">
      <c r="A1704" s="236"/>
      <c r="B1704" t="s" s="596">
        <v>569</v>
      </c>
      <c r="C1704" t="s" s="675">
        <v>3042</v>
      </c>
      <c r="D1704" t="s" s="91">
        <f>D1695</f>
        <v>1998</v>
      </c>
      <c r="E1704" s="677">
        <v>4</v>
      </c>
      <c r="F1704" s="236"/>
      <c r="G1704" s="662">
        <f>E1704*F1704</f>
        <v>0</v>
      </c>
      <c r="H1704" s="662">
        <f>IF($S$11="Y",G1704*0.15,0)</f>
        <v>0</v>
      </c>
      <c r="I1704" s="236"/>
      <c r="J1704" s="236"/>
      <c r="K1704" s="236"/>
      <c r="L1704" s="236"/>
      <c r="M1704" s="236"/>
      <c r="N1704" s="236"/>
      <c r="O1704" s="236"/>
      <c r="P1704" s="236"/>
      <c r="Q1704" s="236"/>
      <c r="R1704" s="236"/>
      <c r="S1704" s="236"/>
    </row>
    <row r="1705" ht="13.5" customHeight="1">
      <c r="A1705" s="236"/>
      <c r="B1705" t="s" s="596">
        <v>569</v>
      </c>
      <c r="C1705" t="s" s="675">
        <v>3042</v>
      </c>
      <c r="D1705" t="s" s="205">
        <f>D1696</f>
        <v>2000</v>
      </c>
      <c r="E1705" s="677">
        <v>7</v>
      </c>
      <c r="F1705" s="236"/>
      <c r="G1705" s="662">
        <f>E1705*F1705</f>
        <v>0</v>
      </c>
      <c r="H1705" s="662">
        <f>IF($S$11="Y",G1705*0.15,0)</f>
        <v>0</v>
      </c>
      <c r="I1705" s="236"/>
      <c r="J1705" s="236"/>
      <c r="K1705" s="236"/>
      <c r="L1705" s="236"/>
      <c r="M1705" s="236"/>
      <c r="N1705" s="236"/>
      <c r="O1705" s="236"/>
      <c r="P1705" s="236"/>
      <c r="Q1705" s="236"/>
      <c r="R1705" s="236"/>
      <c r="S1705" s="236"/>
    </row>
    <row r="1706" ht="13.5" customHeight="1">
      <c r="A1706" s="236"/>
      <c r="B1706" t="s" s="596">
        <v>569</v>
      </c>
      <c r="C1706" t="s" s="675">
        <v>3042</v>
      </c>
      <c r="D1706" t="s" s="684">
        <f>D1697</f>
        <v>2001</v>
      </c>
      <c r="E1706" s="677">
        <v>9</v>
      </c>
      <c r="F1706" s="236"/>
      <c r="G1706" s="662">
        <f>E1706*F1706</f>
        <v>0</v>
      </c>
      <c r="H1706" s="662">
        <f>IF($S$11="Y",G1706*0.15,0)</f>
        <v>0</v>
      </c>
      <c r="I1706" s="236"/>
      <c r="J1706" s="236"/>
      <c r="K1706" s="236"/>
      <c r="L1706" s="236"/>
      <c r="M1706" s="236"/>
      <c r="N1706" s="236"/>
      <c r="O1706" s="236"/>
      <c r="P1706" s="236"/>
      <c r="Q1706" s="236"/>
      <c r="R1706" s="236"/>
      <c r="S1706" s="236"/>
    </row>
    <row r="1707" ht="13.5" customHeight="1">
      <c r="A1707" s="236"/>
      <c r="B1707" t="s" s="596">
        <v>569</v>
      </c>
      <c r="C1707" t="s" s="675">
        <v>3042</v>
      </c>
      <c r="D1707" t="s" s="686">
        <f>D1698</f>
        <v>2003</v>
      </c>
      <c r="E1707" s="677">
        <v>14</v>
      </c>
      <c r="F1707" s="236"/>
      <c r="G1707" s="662">
        <f>E1707*F1707</f>
        <v>0</v>
      </c>
      <c r="H1707" s="662">
        <f>IF($S$11="Y",G1707*0.15,0)</f>
        <v>0</v>
      </c>
      <c r="I1707" s="236"/>
      <c r="J1707" s="236"/>
      <c r="K1707" s="236"/>
      <c r="L1707" s="236"/>
      <c r="M1707" s="236"/>
      <c r="N1707" s="236"/>
      <c r="O1707" s="236"/>
      <c r="P1707" s="236"/>
      <c r="Q1707" s="236"/>
      <c r="R1707" s="236"/>
      <c r="S1707" s="236"/>
    </row>
    <row r="1708" ht="13.5" customHeight="1">
      <c r="A1708" s="236"/>
      <c r="B1708" t="s" s="596">
        <v>569</v>
      </c>
      <c r="C1708" t="s" s="675">
        <v>3042</v>
      </c>
      <c r="D1708" t="s" s="690">
        <f>D1699</f>
        <v>2004</v>
      </c>
      <c r="E1708" s="677">
        <v>6</v>
      </c>
      <c r="F1708" s="236"/>
      <c r="G1708" s="662">
        <f>E1708*F1708</f>
        <v>0</v>
      </c>
      <c r="H1708" s="662">
        <f>IF($S$11="Y",G1708*0.15,0)</f>
        <v>0</v>
      </c>
      <c r="I1708" s="236"/>
      <c r="J1708" s="236"/>
      <c r="K1708" s="236"/>
      <c r="L1708" s="236"/>
      <c r="M1708" s="236"/>
      <c r="N1708" s="236"/>
      <c r="O1708" s="236"/>
      <c r="P1708" s="236"/>
      <c r="Q1708" s="236"/>
      <c r="R1708" s="236"/>
      <c r="S1708" s="236"/>
    </row>
    <row r="1709" ht="13.5" customHeight="1">
      <c r="A1709" s="236"/>
      <c r="B1709" t="s" s="596">
        <v>569</v>
      </c>
      <c r="C1709" t="s" s="675">
        <v>3042</v>
      </c>
      <c r="D1709" t="s" s="692">
        <f>D1700</f>
        <v>2005</v>
      </c>
      <c r="E1709" s="677">
        <v>4</v>
      </c>
      <c r="F1709" s="236"/>
      <c r="G1709" s="662">
        <f>E1709*F1709</f>
        <v>0</v>
      </c>
      <c r="H1709" s="662">
        <f>IF($S$11="Y",G1709*0.15,0)</f>
        <v>0</v>
      </c>
      <c r="I1709" s="236"/>
      <c r="J1709" s="236"/>
      <c r="K1709" s="236"/>
      <c r="L1709" s="236"/>
      <c r="M1709" s="236"/>
      <c r="N1709" s="236"/>
      <c r="O1709" s="236"/>
      <c r="P1709" s="236"/>
      <c r="Q1709" s="236"/>
      <c r="R1709" s="236"/>
      <c r="S1709" s="236"/>
    </row>
    <row r="1710" ht="13.5" customHeight="1">
      <c r="A1710" s="236"/>
      <c r="B1710" t="s" s="596">
        <v>569</v>
      </c>
      <c r="C1710" t="s" s="675">
        <v>3042</v>
      </c>
      <c r="D1710" t="s" s="180">
        <f>D1701</f>
        <v>2006</v>
      </c>
      <c r="E1710" s="677">
        <v>17</v>
      </c>
      <c r="F1710" s="236"/>
      <c r="G1710" s="662">
        <f>E1710*F1710</f>
        <v>0</v>
      </c>
      <c r="H1710" s="662">
        <f>IF($S$11="Y",G1710*0.15,0)</f>
        <v>0</v>
      </c>
      <c r="I1710" s="236"/>
      <c r="J1710" s="236"/>
      <c r="K1710" s="236"/>
      <c r="L1710" s="236"/>
      <c r="M1710" s="236"/>
      <c r="N1710" s="236"/>
      <c r="O1710" s="236"/>
      <c r="P1710" s="236"/>
      <c r="Q1710" s="236"/>
      <c r="R1710" s="236"/>
      <c r="S1710" s="236"/>
    </row>
    <row r="1711" ht="13.5" customHeight="1">
      <c r="A1711" s="236"/>
      <c r="B1711" t="s" s="596">
        <v>569</v>
      </c>
      <c r="C1711" t="s" s="675">
        <v>3042</v>
      </c>
      <c r="D1711" t="s" s="695">
        <f>D1702</f>
        <v>2007</v>
      </c>
      <c r="E1711" s="677">
        <v>4</v>
      </c>
      <c r="F1711" s="236"/>
      <c r="G1711" s="662">
        <f>E1711*F1711</f>
        <v>0</v>
      </c>
      <c r="H1711" s="662">
        <f>IF($S$11="Y",G1711*0.15,0)</f>
        <v>0</v>
      </c>
      <c r="I1711" s="236"/>
      <c r="J1711" s="236"/>
      <c r="K1711" s="236"/>
      <c r="L1711" s="236"/>
      <c r="M1711" s="236"/>
      <c r="N1711" s="236"/>
      <c r="O1711" s="236"/>
      <c r="P1711" s="236"/>
      <c r="Q1711" s="236"/>
      <c r="R1711" s="236"/>
      <c r="S1711" s="236"/>
    </row>
    <row r="1712" ht="13.5" customHeight="1">
      <c r="A1712" s="236"/>
      <c r="B1712" t="s" s="596">
        <v>571</v>
      </c>
      <c r="C1712" t="s" s="675">
        <v>3043</v>
      </c>
      <c r="D1712" t="s" s="676">
        <f>D1703</f>
        <v>1996</v>
      </c>
      <c r="E1712" s="677">
        <v>10</v>
      </c>
      <c r="F1712" s="236"/>
      <c r="G1712" s="662">
        <f>E1712*F1712</f>
        <v>0</v>
      </c>
      <c r="H1712" s="662">
        <f>IF($S$11="Y",G1712*0.15,0)</f>
        <v>0</v>
      </c>
      <c r="I1712" s="236"/>
      <c r="J1712" s="236"/>
      <c r="K1712" s="236"/>
      <c r="L1712" s="236"/>
      <c r="M1712" s="236"/>
      <c r="N1712" s="236"/>
      <c r="O1712" s="236"/>
      <c r="P1712" s="236"/>
      <c r="Q1712" s="236"/>
      <c r="R1712" s="236"/>
      <c r="S1712" s="236"/>
    </row>
    <row r="1713" ht="13.5" customHeight="1">
      <c r="A1713" s="236"/>
      <c r="B1713" t="s" s="596">
        <v>571</v>
      </c>
      <c r="C1713" t="s" s="675">
        <v>3043</v>
      </c>
      <c r="D1713" t="s" s="91">
        <f>D1704</f>
        <v>1998</v>
      </c>
      <c r="E1713" s="677">
        <v>0</v>
      </c>
      <c r="F1713" s="236"/>
      <c r="G1713" s="662">
        <f>E1713*F1713</f>
        <v>0</v>
      </c>
      <c r="H1713" s="662">
        <f>IF($S$11="Y",G1713*0.15,0)</f>
        <v>0</v>
      </c>
      <c r="I1713" s="236"/>
      <c r="J1713" s="236"/>
      <c r="K1713" s="236"/>
      <c r="L1713" s="236"/>
      <c r="M1713" s="236"/>
      <c r="N1713" s="236"/>
      <c r="O1713" s="236"/>
      <c r="P1713" s="236"/>
      <c r="Q1713" s="236"/>
      <c r="R1713" s="236"/>
      <c r="S1713" s="236"/>
    </row>
    <row r="1714" ht="13.5" customHeight="1">
      <c r="A1714" s="236"/>
      <c r="B1714" t="s" s="596">
        <v>571</v>
      </c>
      <c r="C1714" t="s" s="675">
        <v>3043</v>
      </c>
      <c r="D1714" t="s" s="205">
        <f>D1705</f>
        <v>2000</v>
      </c>
      <c r="E1714" s="677">
        <v>1</v>
      </c>
      <c r="F1714" s="236"/>
      <c r="G1714" s="662">
        <f>E1714*F1714</f>
        <v>0</v>
      </c>
      <c r="H1714" s="662">
        <f>IF($S$11="Y",G1714*0.15,0)</f>
        <v>0</v>
      </c>
      <c r="I1714" s="236"/>
      <c r="J1714" s="236"/>
      <c r="K1714" s="236"/>
      <c r="L1714" s="236"/>
      <c r="M1714" s="236"/>
      <c r="N1714" s="236"/>
      <c r="O1714" s="236"/>
      <c r="P1714" s="236"/>
      <c r="Q1714" s="236"/>
      <c r="R1714" s="236"/>
      <c r="S1714" s="236"/>
    </row>
    <row r="1715" ht="13.5" customHeight="1">
      <c r="A1715" s="236"/>
      <c r="B1715" t="s" s="596">
        <v>571</v>
      </c>
      <c r="C1715" t="s" s="675">
        <v>3043</v>
      </c>
      <c r="D1715" t="s" s="684">
        <f>D1706</f>
        <v>2001</v>
      </c>
      <c r="E1715" s="677">
        <v>11</v>
      </c>
      <c r="F1715" s="236"/>
      <c r="G1715" s="662">
        <f>E1715*F1715</f>
        <v>0</v>
      </c>
      <c r="H1715" s="662">
        <f>IF($S$11="Y",G1715*0.15,0)</f>
        <v>0</v>
      </c>
      <c r="I1715" s="236"/>
      <c r="J1715" s="236"/>
      <c r="K1715" s="236"/>
      <c r="L1715" s="236"/>
      <c r="M1715" s="236"/>
      <c r="N1715" s="236"/>
      <c r="O1715" s="236"/>
      <c r="P1715" s="236"/>
      <c r="Q1715" s="236"/>
      <c r="R1715" s="236"/>
      <c r="S1715" s="236"/>
    </row>
    <row r="1716" ht="13.5" customHeight="1">
      <c r="A1716" s="236"/>
      <c r="B1716" t="s" s="596">
        <v>571</v>
      </c>
      <c r="C1716" t="s" s="675">
        <v>3043</v>
      </c>
      <c r="D1716" t="s" s="686">
        <f>D1707</f>
        <v>2003</v>
      </c>
      <c r="E1716" s="677">
        <v>8</v>
      </c>
      <c r="F1716" s="236"/>
      <c r="G1716" s="662">
        <f>E1716*F1716</f>
        <v>0</v>
      </c>
      <c r="H1716" s="662">
        <f>IF($S$11="Y",G1716*0.15,0)</f>
        <v>0</v>
      </c>
      <c r="I1716" s="236"/>
      <c r="J1716" s="236"/>
      <c r="K1716" s="236"/>
      <c r="L1716" s="236"/>
      <c r="M1716" s="236"/>
      <c r="N1716" s="236"/>
      <c r="O1716" s="236"/>
      <c r="P1716" s="236"/>
      <c r="Q1716" s="236"/>
      <c r="R1716" s="236"/>
      <c r="S1716" s="236"/>
    </row>
    <row r="1717" ht="13.5" customHeight="1">
      <c r="A1717" s="236"/>
      <c r="B1717" t="s" s="596">
        <v>571</v>
      </c>
      <c r="C1717" t="s" s="675">
        <v>3043</v>
      </c>
      <c r="D1717" t="s" s="690">
        <f>D1708</f>
        <v>2004</v>
      </c>
      <c r="E1717" s="677">
        <v>1</v>
      </c>
      <c r="F1717" s="236"/>
      <c r="G1717" s="662">
        <f>E1717*F1717</f>
        <v>0</v>
      </c>
      <c r="H1717" s="662">
        <f>IF($S$11="Y",G1717*0.15,0)</f>
        <v>0</v>
      </c>
      <c r="I1717" s="236"/>
      <c r="J1717" s="236"/>
      <c r="K1717" s="236"/>
      <c r="L1717" s="236"/>
      <c r="M1717" s="236"/>
      <c r="N1717" s="236"/>
      <c r="O1717" s="236"/>
      <c r="P1717" s="236"/>
      <c r="Q1717" s="236"/>
      <c r="R1717" s="236"/>
      <c r="S1717" s="236"/>
    </row>
    <row r="1718" ht="13.5" customHeight="1">
      <c r="A1718" s="236"/>
      <c r="B1718" t="s" s="596">
        <v>571</v>
      </c>
      <c r="C1718" t="s" s="675">
        <v>3043</v>
      </c>
      <c r="D1718" t="s" s="692">
        <f>D1709</f>
        <v>2005</v>
      </c>
      <c r="E1718" s="677">
        <v>3</v>
      </c>
      <c r="F1718" s="236"/>
      <c r="G1718" s="662">
        <f>E1718*F1718</f>
        <v>0</v>
      </c>
      <c r="H1718" s="662">
        <f>IF($S$11="Y",G1718*0.15,0)</f>
        <v>0</v>
      </c>
      <c r="I1718" s="236"/>
      <c r="J1718" s="236"/>
      <c r="K1718" s="236"/>
      <c r="L1718" s="236"/>
      <c r="M1718" s="236"/>
      <c r="N1718" s="236"/>
      <c r="O1718" s="236"/>
      <c r="P1718" s="236"/>
      <c r="Q1718" s="236"/>
      <c r="R1718" s="236"/>
      <c r="S1718" s="236"/>
    </row>
    <row r="1719" ht="13.5" customHeight="1">
      <c r="A1719" s="236"/>
      <c r="B1719" t="s" s="596">
        <v>571</v>
      </c>
      <c r="C1719" t="s" s="675">
        <v>3043</v>
      </c>
      <c r="D1719" t="s" s="180">
        <f>D1710</f>
        <v>2006</v>
      </c>
      <c r="E1719" s="677">
        <v>8</v>
      </c>
      <c r="F1719" s="236"/>
      <c r="G1719" s="662">
        <f>E1719*F1719</f>
        <v>0</v>
      </c>
      <c r="H1719" s="662">
        <f>IF($S$11="Y",G1719*0.15,0)</f>
        <v>0</v>
      </c>
      <c r="I1719" s="236"/>
      <c r="J1719" s="236"/>
      <c r="K1719" s="236"/>
      <c r="L1719" s="236"/>
      <c r="M1719" s="236"/>
      <c r="N1719" s="236"/>
      <c r="O1719" s="236"/>
      <c r="P1719" s="236"/>
      <c r="Q1719" s="236"/>
      <c r="R1719" s="236"/>
      <c r="S1719" s="236"/>
    </row>
    <row r="1720" ht="13.5" customHeight="1">
      <c r="A1720" s="236"/>
      <c r="B1720" t="s" s="596">
        <v>571</v>
      </c>
      <c r="C1720" t="s" s="675">
        <v>3043</v>
      </c>
      <c r="D1720" t="s" s="695">
        <f>D1711</f>
        <v>2007</v>
      </c>
      <c r="E1720" s="677">
        <v>0</v>
      </c>
      <c r="F1720" s="236"/>
      <c r="G1720" s="662">
        <f>E1720*F1720</f>
        <v>0</v>
      </c>
      <c r="H1720" s="662">
        <f>IF($S$11="Y",G1720*0.15,0)</f>
        <v>0</v>
      </c>
      <c r="I1720" s="236"/>
      <c r="J1720" s="236"/>
      <c r="K1720" s="236"/>
      <c r="L1720" s="236"/>
      <c r="M1720" s="236"/>
      <c r="N1720" s="236"/>
      <c r="O1720" s="236"/>
      <c r="P1720" s="236"/>
      <c r="Q1720" s="236"/>
      <c r="R1720" s="236"/>
      <c r="S1720" s="236"/>
    </row>
    <row r="1721" ht="13.5" customHeight="1">
      <c r="A1721" s="236"/>
      <c r="B1721" t="s" s="596">
        <v>573</v>
      </c>
      <c r="C1721" t="s" s="675">
        <v>3044</v>
      </c>
      <c r="D1721" t="s" s="676">
        <f>D1712</f>
        <v>1996</v>
      </c>
      <c r="E1721" s="677">
        <v>12</v>
      </c>
      <c r="F1721" s="236"/>
      <c r="G1721" s="662">
        <f>E1721*F1721</f>
        <v>0</v>
      </c>
      <c r="H1721" s="662">
        <f>IF($S$11="Y",G1721*0.15,0)</f>
        <v>0</v>
      </c>
      <c r="I1721" s="236"/>
      <c r="J1721" s="236"/>
      <c r="K1721" s="236"/>
      <c r="L1721" s="236"/>
      <c r="M1721" s="236"/>
      <c r="N1721" s="236"/>
      <c r="O1721" s="236"/>
      <c r="P1721" s="236"/>
      <c r="Q1721" s="236"/>
      <c r="R1721" s="236"/>
      <c r="S1721" s="236"/>
    </row>
    <row r="1722" ht="13.5" customHeight="1">
      <c r="A1722" s="236"/>
      <c r="B1722" t="s" s="596">
        <v>573</v>
      </c>
      <c r="C1722" t="s" s="675">
        <v>3044</v>
      </c>
      <c r="D1722" t="s" s="91">
        <f>D1713</f>
        <v>1998</v>
      </c>
      <c r="E1722" s="677">
        <v>3</v>
      </c>
      <c r="F1722" s="236"/>
      <c r="G1722" s="662">
        <f>E1722*F1722</f>
        <v>0</v>
      </c>
      <c r="H1722" s="662">
        <f>IF($S$11="Y",G1722*0.15,0)</f>
        <v>0</v>
      </c>
      <c r="I1722" s="236"/>
      <c r="J1722" s="236"/>
      <c r="K1722" s="236"/>
      <c r="L1722" s="236"/>
      <c r="M1722" s="236"/>
      <c r="N1722" s="236"/>
      <c r="O1722" s="236"/>
      <c r="P1722" s="236"/>
      <c r="Q1722" s="236"/>
      <c r="R1722" s="236"/>
      <c r="S1722" s="236"/>
    </row>
    <row r="1723" ht="13.5" customHeight="1">
      <c r="A1723" s="236"/>
      <c r="B1723" t="s" s="596">
        <v>573</v>
      </c>
      <c r="C1723" t="s" s="675">
        <v>3044</v>
      </c>
      <c r="D1723" t="s" s="205">
        <f>D1714</f>
        <v>2000</v>
      </c>
      <c r="E1723" s="677">
        <v>12</v>
      </c>
      <c r="F1723" s="236"/>
      <c r="G1723" s="662">
        <f>E1723*F1723</f>
        <v>0</v>
      </c>
      <c r="H1723" s="662">
        <f>IF($S$11="Y",G1723*0.15,0)</f>
        <v>0</v>
      </c>
      <c r="I1723" s="236"/>
      <c r="J1723" s="236"/>
      <c r="K1723" s="236"/>
      <c r="L1723" s="236"/>
      <c r="M1723" s="236"/>
      <c r="N1723" s="236"/>
      <c r="O1723" s="236"/>
      <c r="P1723" s="236"/>
      <c r="Q1723" s="236"/>
      <c r="R1723" s="236"/>
      <c r="S1723" s="236"/>
    </row>
    <row r="1724" ht="13.5" customHeight="1">
      <c r="A1724" s="236"/>
      <c r="B1724" t="s" s="596">
        <v>573</v>
      </c>
      <c r="C1724" t="s" s="675">
        <v>3044</v>
      </c>
      <c r="D1724" t="s" s="684">
        <f>D1715</f>
        <v>2001</v>
      </c>
      <c r="E1724" s="677">
        <v>7</v>
      </c>
      <c r="F1724" s="236"/>
      <c r="G1724" s="662">
        <f>E1724*F1724</f>
        <v>0</v>
      </c>
      <c r="H1724" s="662">
        <f>IF($S$11="Y",G1724*0.15,0)</f>
        <v>0</v>
      </c>
      <c r="I1724" s="236"/>
      <c r="J1724" s="236"/>
      <c r="K1724" s="236"/>
      <c r="L1724" s="236"/>
      <c r="M1724" s="236"/>
      <c r="N1724" s="236"/>
      <c r="O1724" s="236"/>
      <c r="P1724" s="236"/>
      <c r="Q1724" s="236"/>
      <c r="R1724" s="236"/>
      <c r="S1724" s="236"/>
    </row>
    <row r="1725" ht="13.5" customHeight="1">
      <c r="A1725" s="236"/>
      <c r="B1725" t="s" s="596">
        <v>573</v>
      </c>
      <c r="C1725" t="s" s="675">
        <v>3044</v>
      </c>
      <c r="D1725" t="s" s="686">
        <f>D1716</f>
        <v>2003</v>
      </c>
      <c r="E1725" s="677">
        <v>11</v>
      </c>
      <c r="F1725" s="236"/>
      <c r="G1725" s="662">
        <f>E1725*F1725</f>
        <v>0</v>
      </c>
      <c r="H1725" s="662">
        <f>IF($S$11="Y",G1725*0.15,0)</f>
        <v>0</v>
      </c>
      <c r="I1725" s="236"/>
      <c r="J1725" s="236"/>
      <c r="K1725" s="236"/>
      <c r="L1725" s="236"/>
      <c r="M1725" s="236"/>
      <c r="N1725" s="236"/>
      <c r="O1725" s="236"/>
      <c r="P1725" s="236"/>
      <c r="Q1725" s="236"/>
      <c r="R1725" s="236"/>
      <c r="S1725" s="236"/>
    </row>
    <row r="1726" ht="13.5" customHeight="1">
      <c r="A1726" s="236"/>
      <c r="B1726" t="s" s="596">
        <v>573</v>
      </c>
      <c r="C1726" t="s" s="675">
        <v>3044</v>
      </c>
      <c r="D1726" t="s" s="690">
        <f>D1717</f>
        <v>2004</v>
      </c>
      <c r="E1726" s="677">
        <v>5</v>
      </c>
      <c r="F1726" s="236"/>
      <c r="G1726" s="662">
        <f>E1726*F1726</f>
        <v>0</v>
      </c>
      <c r="H1726" s="662">
        <f>IF($S$11="Y",G1726*0.15,0)</f>
        <v>0</v>
      </c>
      <c r="I1726" s="236"/>
      <c r="J1726" s="236"/>
      <c r="K1726" s="236"/>
      <c r="L1726" s="236"/>
      <c r="M1726" s="236"/>
      <c r="N1726" s="236"/>
      <c r="O1726" s="236"/>
      <c r="P1726" s="236"/>
      <c r="Q1726" s="236"/>
      <c r="R1726" s="236"/>
      <c r="S1726" s="236"/>
    </row>
    <row r="1727" ht="13.5" customHeight="1">
      <c r="A1727" s="236"/>
      <c r="B1727" t="s" s="596">
        <v>573</v>
      </c>
      <c r="C1727" t="s" s="675">
        <v>3044</v>
      </c>
      <c r="D1727" t="s" s="692">
        <f>D1718</f>
        <v>2005</v>
      </c>
      <c r="E1727" s="677">
        <v>6</v>
      </c>
      <c r="F1727" s="236"/>
      <c r="G1727" s="662">
        <f>E1727*F1727</f>
        <v>0</v>
      </c>
      <c r="H1727" s="662">
        <f>IF($S$11="Y",G1727*0.15,0)</f>
        <v>0</v>
      </c>
      <c r="I1727" s="236"/>
      <c r="J1727" s="236"/>
      <c r="K1727" s="236"/>
      <c r="L1727" s="236"/>
      <c r="M1727" s="236"/>
      <c r="N1727" s="236"/>
      <c r="O1727" s="236"/>
      <c r="P1727" s="236"/>
      <c r="Q1727" s="236"/>
      <c r="R1727" s="236"/>
      <c r="S1727" s="236"/>
    </row>
    <row r="1728" ht="13.5" customHeight="1">
      <c r="A1728" s="236"/>
      <c r="B1728" t="s" s="596">
        <v>573</v>
      </c>
      <c r="C1728" t="s" s="675">
        <v>3044</v>
      </c>
      <c r="D1728" t="s" s="180">
        <f>D1719</f>
        <v>2006</v>
      </c>
      <c r="E1728" s="677">
        <v>17</v>
      </c>
      <c r="F1728" s="236"/>
      <c r="G1728" s="662">
        <f>E1728*F1728</f>
        <v>0</v>
      </c>
      <c r="H1728" s="662">
        <f>IF($S$11="Y",G1728*0.15,0)</f>
        <v>0</v>
      </c>
      <c r="I1728" s="236"/>
      <c r="J1728" s="236"/>
      <c r="K1728" s="236"/>
      <c r="L1728" s="236"/>
      <c r="M1728" s="236"/>
      <c r="N1728" s="236"/>
      <c r="O1728" s="236"/>
      <c r="P1728" s="236"/>
      <c r="Q1728" s="236"/>
      <c r="R1728" s="236"/>
      <c r="S1728" s="236"/>
    </row>
    <row r="1729" ht="13.5" customHeight="1">
      <c r="A1729" s="236"/>
      <c r="B1729" t="s" s="596">
        <v>573</v>
      </c>
      <c r="C1729" t="s" s="675">
        <v>3044</v>
      </c>
      <c r="D1729" t="s" s="695">
        <f>D1720</f>
        <v>2007</v>
      </c>
      <c r="E1729" s="677">
        <v>3</v>
      </c>
      <c r="F1729" s="236"/>
      <c r="G1729" s="662">
        <f>E1729*F1729</f>
        <v>0</v>
      </c>
      <c r="H1729" s="662">
        <f>IF($S$11="Y",G1729*0.15,0)</f>
        <v>0</v>
      </c>
      <c r="I1729" s="236"/>
      <c r="J1729" s="236"/>
      <c r="K1729" s="236"/>
      <c r="L1729" s="236"/>
      <c r="M1729" s="236"/>
      <c r="N1729" s="236"/>
      <c r="O1729" s="236"/>
      <c r="P1729" s="236"/>
      <c r="Q1729" s="236"/>
      <c r="R1729" s="236"/>
      <c r="S1729" s="236"/>
    </row>
    <row r="1730" ht="13.5" customHeight="1">
      <c r="A1730" s="236"/>
      <c r="B1730" t="s" s="596">
        <v>585</v>
      </c>
      <c r="C1730" t="s" s="675">
        <v>3045</v>
      </c>
      <c r="D1730" t="s" s="676">
        <f>D1721</f>
        <v>1996</v>
      </c>
      <c r="E1730" s="677">
        <v>9</v>
      </c>
      <c r="F1730" s="236"/>
      <c r="G1730" s="662">
        <f>E1730*F1730</f>
        <v>0</v>
      </c>
      <c r="H1730" s="662">
        <f>IF($S$11="Y",G1730*0.15,0)</f>
        <v>0</v>
      </c>
      <c r="I1730" s="236"/>
      <c r="J1730" s="236"/>
      <c r="K1730" s="236"/>
      <c r="L1730" s="236"/>
      <c r="M1730" s="236"/>
      <c r="N1730" s="236"/>
      <c r="O1730" s="236"/>
      <c r="P1730" s="236"/>
      <c r="Q1730" s="236"/>
      <c r="R1730" s="236"/>
      <c r="S1730" s="236"/>
    </row>
    <row r="1731" ht="13.5" customHeight="1">
      <c r="A1731" s="236"/>
      <c r="B1731" t="s" s="596">
        <v>585</v>
      </c>
      <c r="C1731" t="s" s="675">
        <v>3045</v>
      </c>
      <c r="D1731" t="s" s="91">
        <f>D1722</f>
        <v>1998</v>
      </c>
      <c r="E1731" s="677">
        <v>0</v>
      </c>
      <c r="F1731" s="236"/>
      <c r="G1731" s="662">
        <f>E1731*F1731</f>
        <v>0</v>
      </c>
      <c r="H1731" s="662">
        <f>IF($S$11="Y",G1731*0.15,0)</f>
        <v>0</v>
      </c>
      <c r="I1731" s="236"/>
      <c r="J1731" s="236"/>
      <c r="K1731" s="236"/>
      <c r="L1731" s="236"/>
      <c r="M1731" s="236"/>
      <c r="N1731" s="236"/>
      <c r="O1731" s="236"/>
      <c r="P1731" s="236"/>
      <c r="Q1731" s="236"/>
      <c r="R1731" s="236"/>
      <c r="S1731" s="236"/>
    </row>
    <row r="1732" ht="13.5" customHeight="1">
      <c r="A1732" s="236"/>
      <c r="B1732" t="s" s="596">
        <v>585</v>
      </c>
      <c r="C1732" t="s" s="675">
        <v>3045</v>
      </c>
      <c r="D1732" t="s" s="205">
        <f>D1723</f>
        <v>2000</v>
      </c>
      <c r="E1732" s="677">
        <v>9</v>
      </c>
      <c r="F1732" s="236"/>
      <c r="G1732" s="662">
        <f>E1732*F1732</f>
        <v>0</v>
      </c>
      <c r="H1732" s="662">
        <f>IF($S$11="Y",G1732*0.15,0)</f>
        <v>0</v>
      </c>
      <c r="I1732" s="236"/>
      <c r="J1732" s="236"/>
      <c r="K1732" s="236"/>
      <c r="L1732" s="236"/>
      <c r="M1732" s="236"/>
      <c r="N1732" s="236"/>
      <c r="O1732" s="236"/>
      <c r="P1732" s="236"/>
      <c r="Q1732" s="236"/>
      <c r="R1732" s="236"/>
      <c r="S1732" s="236"/>
    </row>
    <row r="1733" ht="13.5" customHeight="1">
      <c r="A1733" s="236"/>
      <c r="B1733" t="s" s="596">
        <v>585</v>
      </c>
      <c r="C1733" t="s" s="675">
        <v>3045</v>
      </c>
      <c r="D1733" t="s" s="684">
        <f>D1724</f>
        <v>2001</v>
      </c>
      <c r="E1733" s="677">
        <v>10</v>
      </c>
      <c r="F1733" s="236"/>
      <c r="G1733" s="662">
        <f>E1733*F1733</f>
        <v>0</v>
      </c>
      <c r="H1733" s="662">
        <f>IF($S$11="Y",G1733*0.15,0)</f>
        <v>0</v>
      </c>
      <c r="I1733" s="236"/>
      <c r="J1733" s="236"/>
      <c r="K1733" s="236"/>
      <c r="L1733" s="236"/>
      <c r="M1733" s="236"/>
      <c r="N1733" s="236"/>
      <c r="O1733" s="236"/>
      <c r="P1733" s="236"/>
      <c r="Q1733" s="236"/>
      <c r="R1733" s="236"/>
      <c r="S1733" s="236"/>
    </row>
    <row r="1734" ht="13.5" customHeight="1">
      <c r="A1734" s="236"/>
      <c r="B1734" t="s" s="596">
        <v>585</v>
      </c>
      <c r="C1734" t="s" s="675">
        <v>3045</v>
      </c>
      <c r="D1734" t="s" s="686">
        <f>D1725</f>
        <v>2003</v>
      </c>
      <c r="E1734" s="677">
        <v>10</v>
      </c>
      <c r="F1734" s="236"/>
      <c r="G1734" s="662">
        <f>E1734*F1734</f>
        <v>0</v>
      </c>
      <c r="H1734" s="662">
        <f>IF($S$11="Y",G1734*0.15,0)</f>
        <v>0</v>
      </c>
      <c r="I1734" s="236"/>
      <c r="J1734" s="236"/>
      <c r="K1734" s="236"/>
      <c r="L1734" s="236"/>
      <c r="M1734" s="236"/>
      <c r="N1734" s="236"/>
      <c r="O1734" s="236"/>
      <c r="P1734" s="236"/>
      <c r="Q1734" s="236"/>
      <c r="R1734" s="236"/>
      <c r="S1734" s="236"/>
    </row>
    <row r="1735" ht="13.5" customHeight="1">
      <c r="A1735" s="236"/>
      <c r="B1735" t="s" s="596">
        <v>585</v>
      </c>
      <c r="C1735" t="s" s="675">
        <v>3045</v>
      </c>
      <c r="D1735" t="s" s="690">
        <f>D1726</f>
        <v>2004</v>
      </c>
      <c r="E1735" s="677">
        <v>5</v>
      </c>
      <c r="F1735" s="236"/>
      <c r="G1735" s="662">
        <f>E1735*F1735</f>
        <v>0</v>
      </c>
      <c r="H1735" s="662">
        <f>IF($S$11="Y",G1735*0.15,0)</f>
        <v>0</v>
      </c>
      <c r="I1735" s="236"/>
      <c r="J1735" s="236"/>
      <c r="K1735" s="236"/>
      <c r="L1735" s="236"/>
      <c r="M1735" s="236"/>
      <c r="N1735" s="236"/>
      <c r="O1735" s="236"/>
      <c r="P1735" s="236"/>
      <c r="Q1735" s="236"/>
      <c r="R1735" s="236"/>
      <c r="S1735" s="236"/>
    </row>
    <row r="1736" ht="13.5" customHeight="1">
      <c r="A1736" s="236"/>
      <c r="B1736" t="s" s="596">
        <v>585</v>
      </c>
      <c r="C1736" t="s" s="675">
        <v>3045</v>
      </c>
      <c r="D1736" t="s" s="692">
        <f>D1727</f>
        <v>2005</v>
      </c>
      <c r="E1736" s="677">
        <v>3</v>
      </c>
      <c r="F1736" s="236"/>
      <c r="G1736" s="662">
        <f>E1736*F1736</f>
        <v>0</v>
      </c>
      <c r="H1736" s="662">
        <f>IF($S$11="Y",G1736*0.15,0)</f>
        <v>0</v>
      </c>
      <c r="I1736" s="236"/>
      <c r="J1736" s="236"/>
      <c r="K1736" s="236"/>
      <c r="L1736" s="236"/>
      <c r="M1736" s="236"/>
      <c r="N1736" s="236"/>
      <c r="O1736" s="236"/>
      <c r="P1736" s="236"/>
      <c r="Q1736" s="236"/>
      <c r="R1736" s="236"/>
      <c r="S1736" s="236"/>
    </row>
    <row r="1737" ht="13.5" customHeight="1">
      <c r="A1737" s="236"/>
      <c r="B1737" t="s" s="596">
        <v>585</v>
      </c>
      <c r="C1737" t="s" s="675">
        <v>3045</v>
      </c>
      <c r="D1737" t="s" s="180">
        <f>D1728</f>
        <v>2006</v>
      </c>
      <c r="E1737" s="677">
        <v>9</v>
      </c>
      <c r="F1737" s="236"/>
      <c r="G1737" s="662">
        <f>E1737*F1737</f>
        <v>0</v>
      </c>
      <c r="H1737" s="662">
        <f>IF($S$11="Y",G1737*0.15,0)</f>
        <v>0</v>
      </c>
      <c r="I1737" s="236"/>
      <c r="J1737" s="236"/>
      <c r="K1737" s="236"/>
      <c r="L1737" s="236"/>
      <c r="M1737" s="236"/>
      <c r="N1737" s="236"/>
      <c r="O1737" s="236"/>
      <c r="P1737" s="236"/>
      <c r="Q1737" s="236"/>
      <c r="R1737" s="236"/>
      <c r="S1737" s="236"/>
    </row>
    <row r="1738" ht="13.5" customHeight="1">
      <c r="A1738" s="236"/>
      <c r="B1738" t="s" s="596">
        <v>585</v>
      </c>
      <c r="C1738" t="s" s="675">
        <v>3045</v>
      </c>
      <c r="D1738" t="s" s="695">
        <f>D1729</f>
        <v>2007</v>
      </c>
      <c r="E1738" s="677">
        <v>5</v>
      </c>
      <c r="F1738" s="236"/>
      <c r="G1738" s="662">
        <f>E1738*F1738</f>
        <v>0</v>
      </c>
      <c r="H1738" s="662">
        <f>IF($S$11="Y",G1738*0.15,0)</f>
        <v>0</v>
      </c>
      <c r="I1738" s="236"/>
      <c r="J1738" s="236"/>
      <c r="K1738" s="236"/>
      <c r="L1738" s="236"/>
      <c r="M1738" s="236"/>
      <c r="N1738" s="236"/>
      <c r="O1738" s="236"/>
      <c r="P1738" s="236"/>
      <c r="Q1738" s="236"/>
      <c r="R1738" s="236"/>
      <c r="S1738" s="236"/>
    </row>
    <row r="1739" ht="13.5" customHeight="1">
      <c r="A1739" s="236"/>
      <c r="B1739" t="s" s="596">
        <v>589</v>
      </c>
      <c r="C1739" t="s" s="675">
        <v>3046</v>
      </c>
      <c r="D1739" t="s" s="676">
        <f>D1667</f>
        <v>1996</v>
      </c>
      <c r="E1739" s="677">
        <v>5</v>
      </c>
      <c r="F1739" s="236"/>
      <c r="G1739" s="662">
        <f>E1739*F1739</f>
        <v>0</v>
      </c>
      <c r="H1739" s="662">
        <f>IF($S$11="Y",G1739*0.15,0)</f>
        <v>0</v>
      </c>
      <c r="I1739" s="236"/>
      <c r="J1739" s="236"/>
      <c r="K1739" s="236"/>
      <c r="L1739" s="236"/>
      <c r="M1739" s="236"/>
      <c r="N1739" s="236"/>
      <c r="O1739" s="236"/>
      <c r="P1739" s="236"/>
      <c r="Q1739" s="236"/>
      <c r="R1739" s="236"/>
      <c r="S1739" s="236"/>
    </row>
    <row r="1740" ht="13.5" customHeight="1">
      <c r="A1740" s="236"/>
      <c r="B1740" t="s" s="596">
        <v>589</v>
      </c>
      <c r="C1740" t="s" s="675">
        <v>3046</v>
      </c>
      <c r="D1740" t="s" s="91">
        <f>D1668</f>
        <v>1998</v>
      </c>
      <c r="E1740" s="677">
        <v>2</v>
      </c>
      <c r="F1740" s="236"/>
      <c r="G1740" s="662">
        <f>E1740*F1740</f>
        <v>0</v>
      </c>
      <c r="H1740" s="662">
        <f>IF($S$11="Y",G1740*0.15,0)</f>
        <v>0</v>
      </c>
      <c r="I1740" s="236"/>
      <c r="J1740" s="236"/>
      <c r="K1740" s="236"/>
      <c r="L1740" s="236"/>
      <c r="M1740" s="236"/>
      <c r="N1740" s="236"/>
      <c r="O1740" s="236"/>
      <c r="P1740" s="236"/>
      <c r="Q1740" s="236"/>
      <c r="R1740" s="236"/>
      <c r="S1740" s="236"/>
    </row>
    <row r="1741" ht="13.5" customHeight="1">
      <c r="A1741" s="236"/>
      <c r="B1741" t="s" s="596">
        <v>589</v>
      </c>
      <c r="C1741" t="s" s="675">
        <v>3046</v>
      </c>
      <c r="D1741" t="s" s="205">
        <f>D1669</f>
        <v>2000</v>
      </c>
      <c r="E1741" s="677">
        <v>3</v>
      </c>
      <c r="F1741" s="236"/>
      <c r="G1741" s="662">
        <f>E1741*F1741</f>
        <v>0</v>
      </c>
      <c r="H1741" s="662">
        <f>IF($S$11="Y",G1741*0.15,0)</f>
        <v>0</v>
      </c>
      <c r="I1741" s="236"/>
      <c r="J1741" s="236"/>
      <c r="K1741" s="236"/>
      <c r="L1741" s="236"/>
      <c r="M1741" s="236"/>
      <c r="N1741" s="236"/>
      <c r="O1741" s="236"/>
      <c r="P1741" s="236"/>
      <c r="Q1741" s="236"/>
      <c r="R1741" s="236"/>
      <c r="S1741" s="236"/>
    </row>
    <row r="1742" ht="13.5" customHeight="1">
      <c r="A1742" s="236"/>
      <c r="B1742" t="s" s="596">
        <v>589</v>
      </c>
      <c r="C1742" t="s" s="675">
        <v>3046</v>
      </c>
      <c r="D1742" t="s" s="684">
        <f>D1670</f>
        <v>2001</v>
      </c>
      <c r="E1742" s="677">
        <v>7</v>
      </c>
      <c r="F1742" s="236"/>
      <c r="G1742" s="662">
        <f>E1742*F1742</f>
        <v>0</v>
      </c>
      <c r="H1742" s="662">
        <f>IF($S$11="Y",G1742*0.15,0)</f>
        <v>0</v>
      </c>
      <c r="I1742" s="236"/>
      <c r="J1742" s="236"/>
      <c r="K1742" s="236"/>
      <c r="L1742" s="236"/>
      <c r="M1742" s="236"/>
      <c r="N1742" s="236"/>
      <c r="O1742" s="236"/>
      <c r="P1742" s="236"/>
      <c r="Q1742" s="236"/>
      <c r="R1742" s="236"/>
      <c r="S1742" s="236"/>
    </row>
    <row r="1743" ht="13.5" customHeight="1">
      <c r="A1743" s="236"/>
      <c r="B1743" t="s" s="596">
        <v>589</v>
      </c>
      <c r="C1743" t="s" s="675">
        <v>3046</v>
      </c>
      <c r="D1743" t="s" s="686">
        <f>D1671</f>
        <v>2003</v>
      </c>
      <c r="E1743" s="677">
        <v>4</v>
      </c>
      <c r="F1743" s="236"/>
      <c r="G1743" s="662">
        <f>E1743*F1743</f>
        <v>0</v>
      </c>
      <c r="H1743" s="662">
        <f>IF($S$11="Y",G1743*0.15,0)</f>
        <v>0</v>
      </c>
      <c r="I1743" s="236"/>
      <c r="J1743" s="236"/>
      <c r="K1743" s="236"/>
      <c r="L1743" s="236"/>
      <c r="M1743" s="236"/>
      <c r="N1743" s="236"/>
      <c r="O1743" s="236"/>
      <c r="P1743" s="236"/>
      <c r="Q1743" s="236"/>
      <c r="R1743" s="236"/>
      <c r="S1743" s="236"/>
    </row>
    <row r="1744" ht="13.5" customHeight="1">
      <c r="A1744" s="236"/>
      <c r="B1744" t="s" s="596">
        <v>589</v>
      </c>
      <c r="C1744" t="s" s="675">
        <v>3046</v>
      </c>
      <c r="D1744" t="s" s="690">
        <f>D1672</f>
        <v>2004</v>
      </c>
      <c r="E1744" s="677">
        <v>5</v>
      </c>
      <c r="F1744" s="236"/>
      <c r="G1744" s="662">
        <f>E1744*F1744</f>
        <v>0</v>
      </c>
      <c r="H1744" s="662">
        <f>IF($S$11="Y",G1744*0.15,0)</f>
        <v>0</v>
      </c>
      <c r="I1744" s="236"/>
      <c r="J1744" s="236"/>
      <c r="K1744" s="236"/>
      <c r="L1744" s="236"/>
      <c r="M1744" s="236"/>
      <c r="N1744" s="236"/>
      <c r="O1744" s="236"/>
      <c r="P1744" s="236"/>
      <c r="Q1744" s="236"/>
      <c r="R1744" s="236"/>
      <c r="S1744" s="236"/>
    </row>
    <row r="1745" ht="13.5" customHeight="1">
      <c r="A1745" s="236"/>
      <c r="B1745" t="s" s="596">
        <v>589</v>
      </c>
      <c r="C1745" t="s" s="675">
        <v>3046</v>
      </c>
      <c r="D1745" t="s" s="692">
        <f>D1673</f>
        <v>2005</v>
      </c>
      <c r="E1745" s="677">
        <v>5</v>
      </c>
      <c r="F1745" s="236"/>
      <c r="G1745" s="662">
        <f>E1745*F1745</f>
        <v>0</v>
      </c>
      <c r="H1745" s="662">
        <f>IF($S$11="Y",G1745*0.15,0)</f>
        <v>0</v>
      </c>
      <c r="I1745" s="236"/>
      <c r="J1745" s="236"/>
      <c r="K1745" s="236"/>
      <c r="L1745" s="236"/>
      <c r="M1745" s="236"/>
      <c r="N1745" s="236"/>
      <c r="O1745" s="236"/>
      <c r="P1745" s="236"/>
      <c r="Q1745" s="236"/>
      <c r="R1745" s="236"/>
      <c r="S1745" s="236"/>
    </row>
    <row r="1746" ht="13.5" customHeight="1">
      <c r="A1746" s="236"/>
      <c r="B1746" t="s" s="596">
        <v>589</v>
      </c>
      <c r="C1746" t="s" s="675">
        <v>3046</v>
      </c>
      <c r="D1746" t="s" s="180">
        <f>D1674</f>
        <v>2006</v>
      </c>
      <c r="E1746" s="677">
        <v>6</v>
      </c>
      <c r="F1746" s="236"/>
      <c r="G1746" s="662">
        <f>E1746*F1746</f>
        <v>0</v>
      </c>
      <c r="H1746" s="662">
        <f>IF($S$11="Y",G1746*0.15,0)</f>
        <v>0</v>
      </c>
      <c r="I1746" s="236"/>
      <c r="J1746" s="236"/>
      <c r="K1746" s="236"/>
      <c r="L1746" s="236"/>
      <c r="M1746" s="236"/>
      <c r="N1746" s="236"/>
      <c r="O1746" s="236"/>
      <c r="P1746" s="236"/>
      <c r="Q1746" s="236"/>
      <c r="R1746" s="236"/>
      <c r="S1746" s="236"/>
    </row>
    <row r="1747" ht="13.5" customHeight="1">
      <c r="A1747" s="236"/>
      <c r="B1747" t="s" s="596">
        <v>589</v>
      </c>
      <c r="C1747" t="s" s="675">
        <v>3046</v>
      </c>
      <c r="D1747" t="s" s="695">
        <f>D1675</f>
        <v>2007</v>
      </c>
      <c r="E1747" s="677">
        <v>0</v>
      </c>
      <c r="F1747" s="236"/>
      <c r="G1747" s="662">
        <f>E1747*F1747</f>
        <v>0</v>
      </c>
      <c r="H1747" s="662">
        <f>IF($S$11="Y",G1747*0.15,0)</f>
        <v>0</v>
      </c>
      <c r="I1747" s="236"/>
      <c r="J1747" s="236"/>
      <c r="K1747" s="236"/>
      <c r="L1747" s="236"/>
      <c r="M1747" s="236"/>
      <c r="N1747" s="236"/>
      <c r="O1747" s="236"/>
      <c r="P1747" s="236"/>
      <c r="Q1747" s="236"/>
      <c r="R1747" s="236"/>
      <c r="S1747" s="236"/>
    </row>
    <row r="1748" ht="13.5" customHeight="1">
      <c r="A1748" s="236"/>
      <c r="B1748" t="s" s="596">
        <v>713</v>
      </c>
      <c r="C1748" t="s" s="675">
        <v>3047</v>
      </c>
      <c r="D1748" t="s" s="676">
        <f>D1658</f>
        <v>1996</v>
      </c>
      <c r="E1748" s="677">
        <v>6</v>
      </c>
      <c r="F1748" s="236"/>
      <c r="G1748" s="662">
        <f>E1748*F1748</f>
        <v>0</v>
      </c>
      <c r="H1748" s="662">
        <f>IF($S$11="Y",G1748*0.15,0)</f>
        <v>0</v>
      </c>
      <c r="I1748" s="236"/>
      <c r="J1748" s="236"/>
      <c r="K1748" s="236"/>
      <c r="L1748" s="236"/>
      <c r="M1748" s="236"/>
      <c r="N1748" s="236"/>
      <c r="O1748" s="236"/>
      <c r="P1748" s="236"/>
      <c r="Q1748" s="236"/>
      <c r="R1748" s="236"/>
      <c r="S1748" s="236"/>
    </row>
    <row r="1749" ht="13.5" customHeight="1">
      <c r="A1749" s="236"/>
      <c r="B1749" t="s" s="596">
        <v>713</v>
      </c>
      <c r="C1749" t="s" s="675">
        <v>3047</v>
      </c>
      <c r="D1749" t="s" s="91">
        <f>D1659</f>
        <v>1998</v>
      </c>
      <c r="E1749" s="677">
        <v>0</v>
      </c>
      <c r="F1749" s="236"/>
      <c r="G1749" s="662">
        <f>E1749*F1749</f>
        <v>0</v>
      </c>
      <c r="H1749" s="662">
        <f>IF($S$11="Y",G1749*0.15,0)</f>
        <v>0</v>
      </c>
      <c r="I1749" s="236"/>
      <c r="J1749" s="236"/>
      <c r="K1749" s="236"/>
      <c r="L1749" s="236"/>
      <c r="M1749" s="236"/>
      <c r="N1749" s="236"/>
      <c r="O1749" s="236"/>
      <c r="P1749" s="236"/>
      <c r="Q1749" s="236"/>
      <c r="R1749" s="236"/>
      <c r="S1749" s="236"/>
    </row>
    <row r="1750" ht="13.5" customHeight="1">
      <c r="A1750" s="236"/>
      <c r="B1750" t="s" s="596">
        <v>713</v>
      </c>
      <c r="C1750" t="s" s="675">
        <v>3047</v>
      </c>
      <c r="D1750" t="s" s="205">
        <f>D1660</f>
        <v>2000</v>
      </c>
      <c r="E1750" s="677">
        <v>5</v>
      </c>
      <c r="F1750" s="236"/>
      <c r="G1750" s="662">
        <f>E1750*F1750</f>
        <v>0</v>
      </c>
      <c r="H1750" s="662">
        <f>IF($S$11="Y",G1750*0.15,0)</f>
        <v>0</v>
      </c>
      <c r="I1750" s="236"/>
      <c r="J1750" s="236"/>
      <c r="K1750" s="236"/>
      <c r="L1750" s="236"/>
      <c r="M1750" s="236"/>
      <c r="N1750" s="236"/>
      <c r="O1750" s="236"/>
      <c r="P1750" s="236"/>
      <c r="Q1750" s="236"/>
      <c r="R1750" s="236"/>
      <c r="S1750" s="236"/>
    </row>
    <row r="1751" ht="13.5" customHeight="1">
      <c r="A1751" s="236"/>
      <c r="B1751" t="s" s="596">
        <v>713</v>
      </c>
      <c r="C1751" t="s" s="675">
        <v>3047</v>
      </c>
      <c r="D1751" t="s" s="684">
        <f>D1661</f>
        <v>2001</v>
      </c>
      <c r="E1751" s="677">
        <v>0</v>
      </c>
      <c r="F1751" s="236"/>
      <c r="G1751" s="662">
        <f>E1751*F1751</f>
        <v>0</v>
      </c>
      <c r="H1751" s="662">
        <f>IF($S$11="Y",G1751*0.15,0)</f>
        <v>0</v>
      </c>
      <c r="I1751" s="236"/>
      <c r="J1751" s="236"/>
      <c r="K1751" s="236"/>
      <c r="L1751" s="236"/>
      <c r="M1751" s="236"/>
      <c r="N1751" s="236"/>
      <c r="O1751" s="236"/>
      <c r="P1751" s="236"/>
      <c r="Q1751" s="236"/>
      <c r="R1751" s="236"/>
      <c r="S1751" s="236"/>
    </row>
    <row r="1752" ht="13.5" customHeight="1">
      <c r="A1752" s="236"/>
      <c r="B1752" t="s" s="596">
        <v>713</v>
      </c>
      <c r="C1752" t="s" s="675">
        <v>3047</v>
      </c>
      <c r="D1752" t="s" s="686">
        <f>D1662</f>
        <v>2003</v>
      </c>
      <c r="E1752" s="677">
        <v>5</v>
      </c>
      <c r="F1752" s="236"/>
      <c r="G1752" s="662">
        <f>E1752*F1752</f>
        <v>0</v>
      </c>
      <c r="H1752" s="662">
        <f>IF($S$11="Y",G1752*0.15,0)</f>
        <v>0</v>
      </c>
      <c r="I1752" s="236"/>
      <c r="J1752" s="236"/>
      <c r="K1752" s="236"/>
      <c r="L1752" s="236"/>
      <c r="M1752" s="236"/>
      <c r="N1752" s="236"/>
      <c r="O1752" s="236"/>
      <c r="P1752" s="236"/>
      <c r="Q1752" s="236"/>
      <c r="R1752" s="236"/>
      <c r="S1752" s="236"/>
    </row>
    <row r="1753" ht="13.5" customHeight="1">
      <c r="A1753" s="236"/>
      <c r="B1753" t="s" s="596">
        <v>713</v>
      </c>
      <c r="C1753" t="s" s="675">
        <v>3047</v>
      </c>
      <c r="D1753" t="s" s="690">
        <f>D1663</f>
        <v>2004</v>
      </c>
      <c r="E1753" s="677">
        <v>0</v>
      </c>
      <c r="F1753" s="236"/>
      <c r="G1753" s="662">
        <f>E1753*F1753</f>
        <v>0</v>
      </c>
      <c r="H1753" s="662">
        <f>IF($S$11="Y",G1753*0.15,0)</f>
        <v>0</v>
      </c>
      <c r="I1753" s="236"/>
      <c r="J1753" s="236"/>
      <c r="K1753" s="236"/>
      <c r="L1753" s="236"/>
      <c r="M1753" s="236"/>
      <c r="N1753" s="236"/>
      <c r="O1753" s="236"/>
      <c r="P1753" s="236"/>
      <c r="Q1753" s="236"/>
      <c r="R1753" s="236"/>
      <c r="S1753" s="236"/>
    </row>
    <row r="1754" ht="13.5" customHeight="1">
      <c r="A1754" s="236"/>
      <c r="B1754" t="s" s="596">
        <v>713</v>
      </c>
      <c r="C1754" t="s" s="675">
        <v>3047</v>
      </c>
      <c r="D1754" t="s" s="692">
        <f>D1664</f>
        <v>2005</v>
      </c>
      <c r="E1754" s="677">
        <v>0</v>
      </c>
      <c r="F1754" s="236"/>
      <c r="G1754" s="662">
        <f>E1754*F1754</f>
        <v>0</v>
      </c>
      <c r="H1754" s="662">
        <f>IF($S$11="Y",G1754*0.15,0)</f>
        <v>0</v>
      </c>
      <c r="I1754" s="236"/>
      <c r="J1754" s="236"/>
      <c r="K1754" s="236"/>
      <c r="L1754" s="236"/>
      <c r="M1754" s="236"/>
      <c r="N1754" s="236"/>
      <c r="O1754" s="236"/>
      <c r="P1754" s="236"/>
      <c r="Q1754" s="236"/>
      <c r="R1754" s="236"/>
      <c r="S1754" s="236"/>
    </row>
    <row r="1755" ht="13.5" customHeight="1">
      <c r="A1755" s="236"/>
      <c r="B1755" t="s" s="596">
        <v>713</v>
      </c>
      <c r="C1755" t="s" s="675">
        <v>3047</v>
      </c>
      <c r="D1755" t="s" s="180">
        <f>D1665</f>
        <v>2006</v>
      </c>
      <c r="E1755" s="677">
        <v>8</v>
      </c>
      <c r="F1755" s="236"/>
      <c r="G1755" s="662">
        <f>E1755*F1755</f>
        <v>0</v>
      </c>
      <c r="H1755" s="662">
        <f>IF($S$11="Y",G1755*0.15,0)</f>
        <v>0</v>
      </c>
      <c r="I1755" s="236"/>
      <c r="J1755" s="236"/>
      <c r="K1755" s="236"/>
      <c r="L1755" s="236"/>
      <c r="M1755" s="236"/>
      <c r="N1755" s="236"/>
      <c r="O1755" s="236"/>
      <c r="P1755" s="236"/>
      <c r="Q1755" s="236"/>
      <c r="R1755" s="236"/>
      <c r="S1755" s="236"/>
    </row>
    <row r="1756" ht="13.5" customHeight="1">
      <c r="A1756" s="236"/>
      <c r="B1756" t="s" s="596">
        <v>713</v>
      </c>
      <c r="C1756" t="s" s="675">
        <v>3047</v>
      </c>
      <c r="D1756" t="s" s="695">
        <f>D1666</f>
        <v>2007</v>
      </c>
      <c r="E1756" s="677">
        <v>1</v>
      </c>
      <c r="F1756" s="236"/>
      <c r="G1756" s="662">
        <f>E1756*F1756</f>
        <v>0</v>
      </c>
      <c r="H1756" s="662">
        <f>IF($S$11="Y",G1756*0.15,0)</f>
        <v>0</v>
      </c>
      <c r="I1756" s="236"/>
      <c r="J1756" s="236"/>
      <c r="K1756" s="236"/>
      <c r="L1756" s="236"/>
      <c r="M1756" s="236"/>
      <c r="N1756" s="236"/>
      <c r="O1756" s="236"/>
      <c r="P1756" s="236"/>
      <c r="Q1756" s="236"/>
      <c r="R1756" s="236"/>
      <c r="S1756" s="236"/>
    </row>
    <row r="1757" ht="13.5" customHeight="1">
      <c r="A1757" s="236"/>
      <c r="B1757" t="s" s="596">
        <v>715</v>
      </c>
      <c r="C1757" t="s" s="675">
        <v>3048</v>
      </c>
      <c r="D1757" t="s" s="676">
        <f>D1631</f>
        <v>1996</v>
      </c>
      <c r="E1757" s="677">
        <v>6</v>
      </c>
      <c r="F1757" s="236"/>
      <c r="G1757" s="662">
        <f>E1757*F1757</f>
        <v>0</v>
      </c>
      <c r="H1757" s="662">
        <f>IF($S$11="Y",G1757*0.15,0)</f>
        <v>0</v>
      </c>
      <c r="I1757" s="236"/>
      <c r="J1757" s="236"/>
      <c r="K1757" s="236"/>
      <c r="L1757" s="236"/>
      <c r="M1757" s="236"/>
      <c r="N1757" s="236"/>
      <c r="O1757" s="236"/>
      <c r="P1757" s="236"/>
      <c r="Q1757" s="236"/>
      <c r="R1757" s="236"/>
      <c r="S1757" s="236"/>
    </row>
    <row r="1758" ht="13.5" customHeight="1">
      <c r="A1758" s="236"/>
      <c r="B1758" t="s" s="596">
        <v>715</v>
      </c>
      <c r="C1758" t="s" s="675">
        <v>3048</v>
      </c>
      <c r="D1758" t="s" s="91">
        <f>D1632</f>
        <v>1998</v>
      </c>
      <c r="E1758" s="677">
        <v>0</v>
      </c>
      <c r="F1758" s="236"/>
      <c r="G1758" s="662">
        <f>E1758*F1758</f>
        <v>0</v>
      </c>
      <c r="H1758" s="662">
        <f>IF($S$11="Y",G1758*0.15,0)</f>
        <v>0</v>
      </c>
      <c r="I1758" s="236"/>
      <c r="J1758" s="236"/>
      <c r="K1758" s="236"/>
      <c r="L1758" s="236"/>
      <c r="M1758" s="236"/>
      <c r="N1758" s="236"/>
      <c r="O1758" s="236"/>
      <c r="P1758" s="236"/>
      <c r="Q1758" s="236"/>
      <c r="R1758" s="236"/>
      <c r="S1758" s="236"/>
    </row>
    <row r="1759" ht="13.5" customHeight="1">
      <c r="A1759" s="236"/>
      <c r="B1759" t="s" s="596">
        <v>715</v>
      </c>
      <c r="C1759" t="s" s="675">
        <v>3048</v>
      </c>
      <c r="D1759" t="s" s="205">
        <f>D1633</f>
        <v>2000</v>
      </c>
      <c r="E1759" s="677">
        <v>5</v>
      </c>
      <c r="F1759" s="236"/>
      <c r="G1759" s="662">
        <f>E1759*F1759</f>
        <v>0</v>
      </c>
      <c r="H1759" s="662">
        <f>IF($S$11="Y",G1759*0.15,0)</f>
        <v>0</v>
      </c>
      <c r="I1759" s="236"/>
      <c r="J1759" s="236"/>
      <c r="K1759" s="236"/>
      <c r="L1759" s="236"/>
      <c r="M1759" s="236"/>
      <c r="N1759" s="236"/>
      <c r="O1759" s="236"/>
      <c r="P1759" s="236"/>
      <c r="Q1759" s="236"/>
      <c r="R1759" s="236"/>
      <c r="S1759" s="236"/>
    </row>
    <row r="1760" ht="13.5" customHeight="1">
      <c r="A1760" s="236"/>
      <c r="B1760" t="s" s="596">
        <v>715</v>
      </c>
      <c r="C1760" t="s" s="675">
        <v>3048</v>
      </c>
      <c r="D1760" t="s" s="684">
        <f>D1634</f>
        <v>2001</v>
      </c>
      <c r="E1760" s="677">
        <v>0</v>
      </c>
      <c r="F1760" s="236"/>
      <c r="G1760" s="662">
        <f>E1760*F1760</f>
        <v>0</v>
      </c>
      <c r="H1760" s="662">
        <f>IF($S$11="Y",G1760*0.15,0)</f>
        <v>0</v>
      </c>
      <c r="I1760" s="236"/>
      <c r="J1760" s="236"/>
      <c r="K1760" s="236"/>
      <c r="L1760" s="236"/>
      <c r="M1760" s="236"/>
      <c r="N1760" s="236"/>
      <c r="O1760" s="236"/>
      <c r="P1760" s="236"/>
      <c r="Q1760" s="236"/>
      <c r="R1760" s="236"/>
      <c r="S1760" s="236"/>
    </row>
    <row r="1761" ht="13.5" customHeight="1">
      <c r="A1761" s="236"/>
      <c r="B1761" t="s" s="596">
        <v>715</v>
      </c>
      <c r="C1761" t="s" s="675">
        <v>3048</v>
      </c>
      <c r="D1761" t="s" s="686">
        <f>D1635</f>
        <v>2003</v>
      </c>
      <c r="E1761" s="677">
        <v>6</v>
      </c>
      <c r="F1761" s="236"/>
      <c r="G1761" s="662">
        <f>E1761*F1761</f>
        <v>0</v>
      </c>
      <c r="H1761" s="662">
        <f>IF($S$11="Y",G1761*0.15,0)</f>
        <v>0</v>
      </c>
      <c r="I1761" s="236"/>
      <c r="J1761" s="236"/>
      <c r="K1761" s="236"/>
      <c r="L1761" s="236"/>
      <c r="M1761" s="236"/>
      <c r="N1761" s="236"/>
      <c r="O1761" s="236"/>
      <c r="P1761" s="236"/>
      <c r="Q1761" s="236"/>
      <c r="R1761" s="236"/>
      <c r="S1761" s="236"/>
    </row>
    <row r="1762" ht="13.5" customHeight="1">
      <c r="A1762" s="236"/>
      <c r="B1762" t="s" s="596">
        <v>715</v>
      </c>
      <c r="C1762" t="s" s="675">
        <v>3048</v>
      </c>
      <c r="D1762" t="s" s="690">
        <f>D1636</f>
        <v>2004</v>
      </c>
      <c r="E1762" s="677">
        <v>0</v>
      </c>
      <c r="F1762" s="236"/>
      <c r="G1762" s="662">
        <f>E1762*F1762</f>
        <v>0</v>
      </c>
      <c r="H1762" s="662">
        <f>IF($S$11="Y",G1762*0.15,0)</f>
        <v>0</v>
      </c>
      <c r="I1762" s="236"/>
      <c r="J1762" s="236"/>
      <c r="K1762" s="236"/>
      <c r="L1762" s="236"/>
      <c r="M1762" s="236"/>
      <c r="N1762" s="236"/>
      <c r="O1762" s="236"/>
      <c r="P1762" s="236"/>
      <c r="Q1762" s="236"/>
      <c r="R1762" s="236"/>
      <c r="S1762" s="236"/>
    </row>
    <row r="1763" ht="13.5" customHeight="1">
      <c r="A1763" s="236"/>
      <c r="B1763" t="s" s="596">
        <v>715</v>
      </c>
      <c r="C1763" t="s" s="675">
        <v>3048</v>
      </c>
      <c r="D1763" t="s" s="692">
        <f>D1637</f>
        <v>2005</v>
      </c>
      <c r="E1763" s="677">
        <v>0</v>
      </c>
      <c r="F1763" s="236"/>
      <c r="G1763" s="662">
        <f>E1763*F1763</f>
        <v>0</v>
      </c>
      <c r="H1763" s="662">
        <f>IF($S$11="Y",G1763*0.15,0)</f>
        <v>0</v>
      </c>
      <c r="I1763" s="236"/>
      <c r="J1763" s="236"/>
      <c r="K1763" s="236"/>
      <c r="L1763" s="236"/>
      <c r="M1763" s="236"/>
      <c r="N1763" s="236"/>
      <c r="O1763" s="236"/>
      <c r="P1763" s="236"/>
      <c r="Q1763" s="236"/>
      <c r="R1763" s="236"/>
      <c r="S1763" s="236"/>
    </row>
    <row r="1764" ht="13.5" customHeight="1">
      <c r="A1764" s="236"/>
      <c r="B1764" t="s" s="596">
        <v>715</v>
      </c>
      <c r="C1764" t="s" s="675">
        <v>3048</v>
      </c>
      <c r="D1764" t="s" s="180">
        <f>D1638</f>
        <v>2006</v>
      </c>
      <c r="E1764" s="677">
        <v>7</v>
      </c>
      <c r="F1764" s="236"/>
      <c r="G1764" s="662">
        <f>E1764*F1764</f>
        <v>0</v>
      </c>
      <c r="H1764" s="662">
        <f>IF($S$11="Y",G1764*0.15,0)</f>
        <v>0</v>
      </c>
      <c r="I1764" s="236"/>
      <c r="J1764" s="236"/>
      <c r="K1764" s="236"/>
      <c r="L1764" s="236"/>
      <c r="M1764" s="236"/>
      <c r="N1764" s="236"/>
      <c r="O1764" s="236"/>
      <c r="P1764" s="236"/>
      <c r="Q1764" s="236"/>
      <c r="R1764" s="236"/>
      <c r="S1764" s="236"/>
    </row>
    <row r="1765" ht="13.5" customHeight="1">
      <c r="A1765" s="236"/>
      <c r="B1765" t="s" s="596">
        <v>715</v>
      </c>
      <c r="C1765" t="s" s="675">
        <v>3048</v>
      </c>
      <c r="D1765" t="s" s="695">
        <f>D1639</f>
        <v>2007</v>
      </c>
      <c r="E1765" s="677">
        <v>1</v>
      </c>
      <c r="F1765" s="236"/>
      <c r="G1765" s="662">
        <f>E1765*F1765</f>
        <v>0</v>
      </c>
      <c r="H1765" s="662">
        <f>IF($S$11="Y",G1765*0.15,0)</f>
        <v>0</v>
      </c>
      <c r="I1765" s="236"/>
      <c r="J1765" s="236"/>
      <c r="K1765" s="236"/>
      <c r="L1765" s="236"/>
      <c r="M1765" s="236"/>
      <c r="N1765" s="236"/>
      <c r="O1765" s="236"/>
      <c r="P1765" s="236"/>
      <c r="Q1765" s="236"/>
      <c r="R1765" s="236"/>
      <c r="S1765" s="236"/>
    </row>
    <row r="1766" ht="13.5" customHeight="1">
      <c r="A1766" s="236"/>
      <c r="B1766" t="s" s="596">
        <v>717</v>
      </c>
      <c r="C1766" t="s" s="675">
        <v>3049</v>
      </c>
      <c r="D1766" t="s" s="676">
        <f>D1631</f>
        <v>1996</v>
      </c>
      <c r="E1766" s="677">
        <v>4</v>
      </c>
      <c r="F1766" s="236"/>
      <c r="G1766" s="662">
        <f>E1766*F1766</f>
        <v>0</v>
      </c>
      <c r="H1766" s="662">
        <f>IF($S$11="Y",G1766*0.15,0)</f>
        <v>0</v>
      </c>
      <c r="I1766" s="236"/>
      <c r="J1766" s="236"/>
      <c r="K1766" s="236"/>
      <c r="L1766" s="236"/>
      <c r="M1766" s="236"/>
      <c r="N1766" s="236"/>
      <c r="O1766" s="236"/>
      <c r="P1766" s="236"/>
      <c r="Q1766" s="236"/>
      <c r="R1766" s="236"/>
      <c r="S1766" s="236"/>
    </row>
    <row r="1767" ht="13.5" customHeight="1">
      <c r="A1767" s="236"/>
      <c r="B1767" t="s" s="596">
        <v>717</v>
      </c>
      <c r="C1767" t="s" s="675">
        <v>3049</v>
      </c>
      <c r="D1767" t="s" s="91">
        <f>D1632</f>
        <v>1998</v>
      </c>
      <c r="E1767" s="677">
        <v>0</v>
      </c>
      <c r="F1767" s="236"/>
      <c r="G1767" s="662">
        <f>E1767*F1767</f>
        <v>0</v>
      </c>
      <c r="H1767" s="662">
        <f>IF($S$11="Y",G1767*0.15,0)</f>
        <v>0</v>
      </c>
      <c r="I1767" s="236"/>
      <c r="J1767" s="236"/>
      <c r="K1767" s="236"/>
      <c r="L1767" s="236"/>
      <c r="M1767" s="236"/>
      <c r="N1767" s="236"/>
      <c r="O1767" s="236"/>
      <c r="P1767" s="236"/>
      <c r="Q1767" s="236"/>
      <c r="R1767" s="236"/>
      <c r="S1767" s="236"/>
    </row>
    <row r="1768" ht="13.5" customHeight="1">
      <c r="A1768" s="236"/>
      <c r="B1768" t="s" s="596">
        <v>717</v>
      </c>
      <c r="C1768" t="s" s="675">
        <v>3049</v>
      </c>
      <c r="D1768" t="s" s="205">
        <f>D1633</f>
        <v>2000</v>
      </c>
      <c r="E1768" s="677">
        <v>3</v>
      </c>
      <c r="F1768" s="236"/>
      <c r="G1768" s="662">
        <f>E1768*F1768</f>
        <v>0</v>
      </c>
      <c r="H1768" s="662">
        <f>IF($S$11="Y",G1768*0.15,0)</f>
        <v>0</v>
      </c>
      <c r="I1768" s="236"/>
      <c r="J1768" s="236"/>
      <c r="K1768" s="236"/>
      <c r="L1768" s="236"/>
      <c r="M1768" s="236"/>
      <c r="N1768" s="236"/>
      <c r="O1768" s="236"/>
      <c r="P1768" s="236"/>
      <c r="Q1768" s="236"/>
      <c r="R1768" s="236"/>
      <c r="S1768" s="236"/>
    </row>
    <row r="1769" ht="13.5" customHeight="1">
      <c r="A1769" s="236"/>
      <c r="B1769" t="s" s="596">
        <v>717</v>
      </c>
      <c r="C1769" t="s" s="675">
        <v>3049</v>
      </c>
      <c r="D1769" t="s" s="684">
        <f>D1634</f>
        <v>2001</v>
      </c>
      <c r="E1769" s="677">
        <v>0</v>
      </c>
      <c r="F1769" s="236"/>
      <c r="G1769" s="662">
        <f>E1769*F1769</f>
        <v>0</v>
      </c>
      <c r="H1769" s="662">
        <f>IF($S$11="Y",G1769*0.15,0)</f>
        <v>0</v>
      </c>
      <c r="I1769" s="236"/>
      <c r="J1769" s="236"/>
      <c r="K1769" s="236"/>
      <c r="L1769" s="236"/>
      <c r="M1769" s="236"/>
      <c r="N1769" s="236"/>
      <c r="O1769" s="236"/>
      <c r="P1769" s="236"/>
      <c r="Q1769" s="236"/>
      <c r="R1769" s="236"/>
      <c r="S1769" s="236"/>
    </row>
    <row r="1770" ht="13.5" customHeight="1">
      <c r="A1770" s="236"/>
      <c r="B1770" t="s" s="596">
        <v>717</v>
      </c>
      <c r="C1770" t="s" s="675">
        <v>3049</v>
      </c>
      <c r="D1770" t="s" s="686">
        <f>D1635</f>
        <v>2003</v>
      </c>
      <c r="E1770" s="677">
        <v>6</v>
      </c>
      <c r="F1770" s="236"/>
      <c r="G1770" s="662">
        <f>E1770*F1770</f>
        <v>0</v>
      </c>
      <c r="H1770" s="662">
        <f>IF($S$11="Y",G1770*0.15,0)</f>
        <v>0</v>
      </c>
      <c r="I1770" s="236"/>
      <c r="J1770" s="236"/>
      <c r="K1770" s="236"/>
      <c r="L1770" s="236"/>
      <c r="M1770" s="236"/>
      <c r="N1770" s="236"/>
      <c r="O1770" s="236"/>
      <c r="P1770" s="236"/>
      <c r="Q1770" s="236"/>
      <c r="R1770" s="236"/>
      <c r="S1770" s="236"/>
    </row>
    <row r="1771" ht="13.5" customHeight="1">
      <c r="A1771" s="236"/>
      <c r="B1771" t="s" s="596">
        <v>717</v>
      </c>
      <c r="C1771" t="s" s="675">
        <v>3049</v>
      </c>
      <c r="D1771" t="s" s="690">
        <f>D1636</f>
        <v>2004</v>
      </c>
      <c r="E1771" s="677">
        <v>0</v>
      </c>
      <c r="F1771" s="236"/>
      <c r="G1771" s="662">
        <f>E1771*F1771</f>
        <v>0</v>
      </c>
      <c r="H1771" s="662">
        <f>IF($S$11="Y",G1771*0.15,0)</f>
        <v>0</v>
      </c>
      <c r="I1771" s="236"/>
      <c r="J1771" s="236"/>
      <c r="K1771" s="236"/>
      <c r="L1771" s="236"/>
      <c r="M1771" s="236"/>
      <c r="N1771" s="236"/>
      <c r="O1771" s="236"/>
      <c r="P1771" s="236"/>
      <c r="Q1771" s="236"/>
      <c r="R1771" s="236"/>
      <c r="S1771" s="236"/>
    </row>
    <row r="1772" ht="13.5" customHeight="1">
      <c r="A1772" s="236"/>
      <c r="B1772" t="s" s="596">
        <v>717</v>
      </c>
      <c r="C1772" t="s" s="675">
        <v>3049</v>
      </c>
      <c r="D1772" t="s" s="692">
        <f>D1637</f>
        <v>2005</v>
      </c>
      <c r="E1772" s="677">
        <v>0</v>
      </c>
      <c r="F1772" s="236"/>
      <c r="G1772" s="662">
        <f>E1772*F1772</f>
        <v>0</v>
      </c>
      <c r="H1772" s="662">
        <f>IF($S$11="Y",G1772*0.15,0)</f>
        <v>0</v>
      </c>
      <c r="I1772" s="236"/>
      <c r="J1772" s="236"/>
      <c r="K1772" s="236"/>
      <c r="L1772" s="236"/>
      <c r="M1772" s="236"/>
      <c r="N1772" s="236"/>
      <c r="O1772" s="236"/>
      <c r="P1772" s="236"/>
      <c r="Q1772" s="236"/>
      <c r="R1772" s="236"/>
      <c r="S1772" s="236"/>
    </row>
    <row r="1773" ht="13.5" customHeight="1">
      <c r="A1773" s="236"/>
      <c r="B1773" t="s" s="596">
        <v>717</v>
      </c>
      <c r="C1773" t="s" s="675">
        <v>3049</v>
      </c>
      <c r="D1773" t="s" s="180">
        <f>D1638</f>
        <v>2006</v>
      </c>
      <c r="E1773" s="677">
        <v>11</v>
      </c>
      <c r="F1773" s="236"/>
      <c r="G1773" s="662">
        <f>E1773*F1773</f>
        <v>0</v>
      </c>
      <c r="H1773" s="662">
        <f>IF($S$11="Y",G1773*0.15,0)</f>
        <v>0</v>
      </c>
      <c r="I1773" s="236"/>
      <c r="J1773" s="236"/>
      <c r="K1773" s="236"/>
      <c r="L1773" s="236"/>
      <c r="M1773" s="236"/>
      <c r="N1773" s="236"/>
      <c r="O1773" s="236"/>
      <c r="P1773" s="236"/>
      <c r="Q1773" s="236"/>
      <c r="R1773" s="236"/>
      <c r="S1773" s="236"/>
    </row>
    <row r="1774" ht="13.5" customHeight="1">
      <c r="A1774" s="236"/>
      <c r="B1774" t="s" s="596">
        <v>717</v>
      </c>
      <c r="C1774" t="s" s="675">
        <v>3049</v>
      </c>
      <c r="D1774" t="s" s="695">
        <f>D1639</f>
        <v>2007</v>
      </c>
      <c r="E1774" s="677">
        <v>0</v>
      </c>
      <c r="F1774" s="236"/>
      <c r="G1774" s="662">
        <f>E1774*F1774</f>
        <v>0</v>
      </c>
      <c r="H1774" s="662">
        <f>IF($S$11="Y",G1774*0.15,0)</f>
        <v>0</v>
      </c>
      <c r="I1774" s="236"/>
      <c r="J1774" s="236"/>
      <c r="K1774" s="236"/>
      <c r="L1774" s="236"/>
      <c r="M1774" s="236"/>
      <c r="N1774" s="236"/>
      <c r="O1774" s="236"/>
      <c r="P1774" s="236"/>
      <c r="Q1774" s="236"/>
      <c r="R1774" s="236"/>
      <c r="S1774" s="236"/>
    </row>
    <row r="1775" ht="13.5" customHeight="1">
      <c r="A1775" s="236"/>
      <c r="B1775" t="s" s="596">
        <v>718</v>
      </c>
      <c r="C1775" t="s" s="675">
        <v>3050</v>
      </c>
      <c r="D1775" t="s" s="676">
        <f>D1649</f>
        <v>1996</v>
      </c>
      <c r="E1775" s="677">
        <v>5</v>
      </c>
      <c r="F1775" s="236"/>
      <c r="G1775" s="662">
        <f>E1775*F1775</f>
        <v>0</v>
      </c>
      <c r="H1775" s="662">
        <f>IF($S$11="Y",G1775*0.15,0)</f>
        <v>0</v>
      </c>
      <c r="I1775" s="236"/>
      <c r="J1775" s="236"/>
      <c r="K1775" s="236"/>
      <c r="L1775" s="236"/>
      <c r="M1775" s="236"/>
      <c r="N1775" s="236"/>
      <c r="O1775" s="236"/>
      <c r="P1775" s="236"/>
      <c r="Q1775" s="236"/>
      <c r="R1775" s="236"/>
      <c r="S1775" s="236"/>
    </row>
    <row r="1776" ht="13.5" customHeight="1">
      <c r="A1776" s="236"/>
      <c r="B1776" t="s" s="596">
        <v>718</v>
      </c>
      <c r="C1776" t="s" s="675">
        <v>3050</v>
      </c>
      <c r="D1776" t="s" s="91">
        <f>D1650</f>
        <v>1998</v>
      </c>
      <c r="E1776" s="677">
        <v>0</v>
      </c>
      <c r="F1776" s="236"/>
      <c r="G1776" s="662">
        <f>E1776*F1776</f>
        <v>0</v>
      </c>
      <c r="H1776" s="662">
        <f>IF($S$11="Y",G1776*0.15,0)</f>
        <v>0</v>
      </c>
      <c r="I1776" s="236"/>
      <c r="J1776" s="236"/>
      <c r="K1776" s="236"/>
      <c r="L1776" s="236"/>
      <c r="M1776" s="236"/>
      <c r="N1776" s="236"/>
      <c r="O1776" s="236"/>
      <c r="P1776" s="236"/>
      <c r="Q1776" s="236"/>
      <c r="R1776" s="236"/>
      <c r="S1776" s="236"/>
    </row>
    <row r="1777" ht="13.5" customHeight="1">
      <c r="A1777" s="236"/>
      <c r="B1777" t="s" s="596">
        <v>718</v>
      </c>
      <c r="C1777" t="s" s="675">
        <v>3050</v>
      </c>
      <c r="D1777" t="s" s="205">
        <f>D1651</f>
        <v>2000</v>
      </c>
      <c r="E1777" s="677">
        <v>5</v>
      </c>
      <c r="F1777" s="236"/>
      <c r="G1777" s="662">
        <f>E1777*F1777</f>
        <v>0</v>
      </c>
      <c r="H1777" s="662">
        <f>IF($S$11="Y",G1777*0.15,0)</f>
        <v>0</v>
      </c>
      <c r="I1777" s="236"/>
      <c r="J1777" s="236"/>
      <c r="K1777" s="236"/>
      <c r="L1777" s="236"/>
      <c r="M1777" s="236"/>
      <c r="N1777" s="236"/>
      <c r="O1777" s="236"/>
      <c r="P1777" s="236"/>
      <c r="Q1777" s="236"/>
      <c r="R1777" s="236"/>
      <c r="S1777" s="236"/>
    </row>
    <row r="1778" ht="13.5" customHeight="1">
      <c r="A1778" s="236"/>
      <c r="B1778" t="s" s="596">
        <v>718</v>
      </c>
      <c r="C1778" t="s" s="675">
        <v>3050</v>
      </c>
      <c r="D1778" t="s" s="684">
        <f>D1652</f>
        <v>2001</v>
      </c>
      <c r="E1778" s="677">
        <v>0</v>
      </c>
      <c r="F1778" s="236"/>
      <c r="G1778" s="662">
        <f>E1778*F1778</f>
        <v>0</v>
      </c>
      <c r="H1778" s="662">
        <f>IF($S$11="Y",G1778*0.15,0)</f>
        <v>0</v>
      </c>
      <c r="I1778" s="236"/>
      <c r="J1778" s="236"/>
      <c r="K1778" s="236"/>
      <c r="L1778" s="236"/>
      <c r="M1778" s="236"/>
      <c r="N1778" s="236"/>
      <c r="O1778" s="236"/>
      <c r="P1778" s="236"/>
      <c r="Q1778" s="236"/>
      <c r="R1778" s="236"/>
      <c r="S1778" s="236"/>
    </row>
    <row r="1779" ht="13.5" customHeight="1">
      <c r="A1779" s="236"/>
      <c r="B1779" t="s" s="596">
        <v>718</v>
      </c>
      <c r="C1779" t="s" s="675">
        <v>3050</v>
      </c>
      <c r="D1779" t="s" s="686">
        <f>D1653</f>
        <v>2003</v>
      </c>
      <c r="E1779" s="677">
        <v>4</v>
      </c>
      <c r="F1779" s="236"/>
      <c r="G1779" s="662">
        <f>E1779*F1779</f>
        <v>0</v>
      </c>
      <c r="H1779" s="662">
        <f>IF($S$11="Y",G1779*0.15,0)</f>
        <v>0</v>
      </c>
      <c r="I1779" s="236"/>
      <c r="J1779" s="236"/>
      <c r="K1779" s="236"/>
      <c r="L1779" s="236"/>
      <c r="M1779" s="236"/>
      <c r="N1779" s="236"/>
      <c r="O1779" s="236"/>
      <c r="P1779" s="236"/>
      <c r="Q1779" s="236"/>
      <c r="R1779" s="236"/>
      <c r="S1779" s="236"/>
    </row>
    <row r="1780" ht="13.5" customHeight="1">
      <c r="A1780" s="236"/>
      <c r="B1780" t="s" s="596">
        <v>718</v>
      </c>
      <c r="C1780" t="s" s="675">
        <v>3050</v>
      </c>
      <c r="D1780" t="s" s="690">
        <f>D1654</f>
        <v>2004</v>
      </c>
      <c r="E1780" s="677">
        <v>1</v>
      </c>
      <c r="F1780" s="236"/>
      <c r="G1780" s="662">
        <f>E1780*F1780</f>
        <v>0</v>
      </c>
      <c r="H1780" s="662">
        <f>IF($S$11="Y",G1780*0.15,0)</f>
        <v>0</v>
      </c>
      <c r="I1780" s="236"/>
      <c r="J1780" s="236"/>
      <c r="K1780" s="236"/>
      <c r="L1780" s="236"/>
      <c r="M1780" s="236"/>
      <c r="N1780" s="236"/>
      <c r="O1780" s="236"/>
      <c r="P1780" s="236"/>
      <c r="Q1780" s="236"/>
      <c r="R1780" s="236"/>
      <c r="S1780" s="236"/>
    </row>
    <row r="1781" ht="13.5" customHeight="1">
      <c r="A1781" s="236"/>
      <c r="B1781" t="s" s="596">
        <v>718</v>
      </c>
      <c r="C1781" t="s" s="675">
        <v>3050</v>
      </c>
      <c r="D1781" t="s" s="692">
        <f>D1655</f>
        <v>2005</v>
      </c>
      <c r="E1781" s="677">
        <v>0</v>
      </c>
      <c r="F1781" s="236"/>
      <c r="G1781" s="662">
        <f>E1781*F1781</f>
        <v>0</v>
      </c>
      <c r="H1781" s="662">
        <f>IF($S$11="Y",G1781*0.15,0)</f>
        <v>0</v>
      </c>
      <c r="I1781" s="236"/>
      <c r="J1781" s="236"/>
      <c r="K1781" s="236"/>
      <c r="L1781" s="236"/>
      <c r="M1781" s="236"/>
      <c r="N1781" s="236"/>
      <c r="O1781" s="236"/>
      <c r="P1781" s="236"/>
      <c r="Q1781" s="236"/>
      <c r="R1781" s="236"/>
      <c r="S1781" s="236"/>
    </row>
    <row r="1782" ht="13.5" customHeight="1">
      <c r="A1782" s="236"/>
      <c r="B1782" t="s" s="596">
        <v>718</v>
      </c>
      <c r="C1782" t="s" s="675">
        <v>3050</v>
      </c>
      <c r="D1782" t="s" s="180">
        <f>D1656</f>
        <v>2006</v>
      </c>
      <c r="E1782" s="677">
        <v>11</v>
      </c>
      <c r="F1782" s="236"/>
      <c r="G1782" s="662">
        <f>E1782*F1782</f>
        <v>0</v>
      </c>
      <c r="H1782" s="662">
        <f>IF($S$11="Y",G1782*0.15,0)</f>
        <v>0</v>
      </c>
      <c r="I1782" s="236"/>
      <c r="J1782" s="236"/>
      <c r="K1782" s="236"/>
      <c r="L1782" s="236"/>
      <c r="M1782" s="236"/>
      <c r="N1782" s="236"/>
      <c r="O1782" s="236"/>
      <c r="P1782" s="236"/>
      <c r="Q1782" s="236"/>
      <c r="R1782" s="236"/>
      <c r="S1782" s="236"/>
    </row>
    <row r="1783" ht="13.5" customHeight="1">
      <c r="A1783" s="236"/>
      <c r="B1783" t="s" s="596">
        <v>718</v>
      </c>
      <c r="C1783" t="s" s="675">
        <v>3050</v>
      </c>
      <c r="D1783" t="s" s="695">
        <f>D1657</f>
        <v>2007</v>
      </c>
      <c r="E1783" s="677">
        <v>0</v>
      </c>
      <c r="F1783" s="236"/>
      <c r="G1783" s="662">
        <f>E1783*F1783</f>
        <v>0</v>
      </c>
      <c r="H1783" s="662">
        <f>IF($S$11="Y",G1783*0.15,0)</f>
        <v>0</v>
      </c>
      <c r="I1783" s="236"/>
      <c r="J1783" s="236"/>
      <c r="K1783" s="236"/>
      <c r="L1783" s="236"/>
      <c r="M1783" s="236"/>
      <c r="N1783" s="236"/>
      <c r="O1783" s="236"/>
      <c r="P1783" s="236"/>
      <c r="Q1783" s="236"/>
      <c r="R1783" s="236"/>
      <c r="S1783" s="236"/>
    </row>
    <row r="1784" ht="13.5" customHeight="1">
      <c r="A1784" s="236"/>
      <c r="B1784" t="s" s="596">
        <v>719</v>
      </c>
      <c r="C1784" t="s" s="675">
        <v>3051</v>
      </c>
      <c r="D1784" t="s" s="676">
        <f>D1757</f>
        <v>1996</v>
      </c>
      <c r="E1784" s="677">
        <v>5</v>
      </c>
      <c r="F1784" s="236"/>
      <c r="G1784" s="662">
        <f>E1784*F1784</f>
        <v>0</v>
      </c>
      <c r="H1784" s="662">
        <f>IF($S$11="Y",G1784*0.15,0)</f>
        <v>0</v>
      </c>
      <c r="I1784" s="236"/>
      <c r="J1784" s="236"/>
      <c r="K1784" s="236"/>
      <c r="L1784" s="236"/>
      <c r="M1784" s="236"/>
      <c r="N1784" s="236"/>
      <c r="O1784" s="236"/>
      <c r="P1784" s="236"/>
      <c r="Q1784" s="236"/>
      <c r="R1784" s="236"/>
      <c r="S1784" s="236"/>
    </row>
    <row r="1785" ht="13.5" customHeight="1">
      <c r="A1785" s="236"/>
      <c r="B1785" t="s" s="596">
        <v>719</v>
      </c>
      <c r="C1785" t="s" s="675">
        <v>3051</v>
      </c>
      <c r="D1785" t="s" s="91">
        <f>D1758</f>
        <v>1998</v>
      </c>
      <c r="E1785" s="677">
        <v>0</v>
      </c>
      <c r="F1785" s="236"/>
      <c r="G1785" s="662">
        <f>E1785*F1785</f>
        <v>0</v>
      </c>
      <c r="H1785" s="662">
        <f>IF($S$11="Y",G1785*0.15,0)</f>
        <v>0</v>
      </c>
      <c r="I1785" s="236"/>
      <c r="J1785" s="236"/>
      <c r="K1785" s="236"/>
      <c r="L1785" s="236"/>
      <c r="M1785" s="236"/>
      <c r="N1785" s="236"/>
      <c r="O1785" s="236"/>
      <c r="P1785" s="236"/>
      <c r="Q1785" s="236"/>
      <c r="R1785" s="236"/>
      <c r="S1785" s="236"/>
    </row>
    <row r="1786" ht="13.5" customHeight="1">
      <c r="A1786" s="236"/>
      <c r="B1786" t="s" s="596">
        <v>719</v>
      </c>
      <c r="C1786" t="s" s="675">
        <v>3051</v>
      </c>
      <c r="D1786" t="s" s="205">
        <f>D1759</f>
        <v>2000</v>
      </c>
      <c r="E1786" s="677">
        <v>5</v>
      </c>
      <c r="F1786" s="236"/>
      <c r="G1786" s="662">
        <f>E1786*F1786</f>
        <v>0</v>
      </c>
      <c r="H1786" s="662">
        <f>IF($S$11="Y",G1786*0.15,0)</f>
        <v>0</v>
      </c>
      <c r="I1786" s="236"/>
      <c r="J1786" s="236"/>
      <c r="K1786" s="236"/>
      <c r="L1786" s="236"/>
      <c r="M1786" s="236"/>
      <c r="N1786" s="236"/>
      <c r="O1786" s="236"/>
      <c r="P1786" s="236"/>
      <c r="Q1786" s="236"/>
      <c r="R1786" s="236"/>
      <c r="S1786" s="236"/>
    </row>
    <row r="1787" ht="13.5" customHeight="1">
      <c r="A1787" s="236"/>
      <c r="B1787" t="s" s="596">
        <v>719</v>
      </c>
      <c r="C1787" t="s" s="675">
        <v>3051</v>
      </c>
      <c r="D1787" t="s" s="684">
        <f>D1760</f>
        <v>2001</v>
      </c>
      <c r="E1787" s="677">
        <v>0</v>
      </c>
      <c r="F1787" s="236"/>
      <c r="G1787" s="662">
        <f>E1787*F1787</f>
        <v>0</v>
      </c>
      <c r="H1787" s="662">
        <f>IF($S$11="Y",G1787*0.15,0)</f>
        <v>0</v>
      </c>
      <c r="I1787" s="236"/>
      <c r="J1787" s="236"/>
      <c r="K1787" s="236"/>
      <c r="L1787" s="236"/>
      <c r="M1787" s="236"/>
      <c r="N1787" s="236"/>
      <c r="O1787" s="236"/>
      <c r="P1787" s="236"/>
      <c r="Q1787" s="236"/>
      <c r="R1787" s="236"/>
      <c r="S1787" s="236"/>
    </row>
    <row r="1788" ht="13.5" customHeight="1">
      <c r="A1788" s="236"/>
      <c r="B1788" t="s" s="596">
        <v>719</v>
      </c>
      <c r="C1788" t="s" s="675">
        <v>3051</v>
      </c>
      <c r="D1788" t="s" s="686">
        <f>D1761</f>
        <v>2003</v>
      </c>
      <c r="E1788" s="677">
        <v>4</v>
      </c>
      <c r="F1788" s="236"/>
      <c r="G1788" s="662">
        <f>E1788*F1788</f>
        <v>0</v>
      </c>
      <c r="H1788" s="662">
        <f>IF($S$11="Y",G1788*0.15,0)</f>
        <v>0</v>
      </c>
      <c r="I1788" s="236"/>
      <c r="J1788" s="236"/>
      <c r="K1788" s="236"/>
      <c r="L1788" s="236"/>
      <c r="M1788" s="236"/>
      <c r="N1788" s="236"/>
      <c r="O1788" s="236"/>
      <c r="P1788" s="236"/>
      <c r="Q1788" s="236"/>
      <c r="R1788" s="236"/>
      <c r="S1788" s="236"/>
    </row>
    <row r="1789" ht="13.5" customHeight="1">
      <c r="A1789" s="236"/>
      <c r="B1789" t="s" s="596">
        <v>719</v>
      </c>
      <c r="C1789" t="s" s="675">
        <v>3051</v>
      </c>
      <c r="D1789" t="s" s="690">
        <f>D1762</f>
        <v>2004</v>
      </c>
      <c r="E1789" s="677">
        <v>0</v>
      </c>
      <c r="F1789" s="236"/>
      <c r="G1789" s="662">
        <f>E1789*F1789</f>
        <v>0</v>
      </c>
      <c r="H1789" s="662">
        <f>IF($S$11="Y",G1789*0.15,0)</f>
        <v>0</v>
      </c>
      <c r="I1789" s="236"/>
      <c r="J1789" s="236"/>
      <c r="K1789" s="236"/>
      <c r="L1789" s="236"/>
      <c r="M1789" s="236"/>
      <c r="N1789" s="236"/>
      <c r="O1789" s="236"/>
      <c r="P1789" s="236"/>
      <c r="Q1789" s="236"/>
      <c r="R1789" s="236"/>
      <c r="S1789" s="236"/>
    </row>
    <row r="1790" ht="13.5" customHeight="1">
      <c r="A1790" s="236"/>
      <c r="B1790" t="s" s="596">
        <v>719</v>
      </c>
      <c r="C1790" t="s" s="675">
        <v>3051</v>
      </c>
      <c r="D1790" t="s" s="692">
        <f>D1763</f>
        <v>2005</v>
      </c>
      <c r="E1790" s="677">
        <v>0</v>
      </c>
      <c r="F1790" s="236"/>
      <c r="G1790" s="662">
        <f>E1790*F1790</f>
        <v>0</v>
      </c>
      <c r="H1790" s="662">
        <f>IF($S$11="Y",G1790*0.15,0)</f>
        <v>0</v>
      </c>
      <c r="I1790" s="236"/>
      <c r="J1790" s="236"/>
      <c r="K1790" s="236"/>
      <c r="L1790" s="236"/>
      <c r="M1790" s="236"/>
      <c r="N1790" s="236"/>
      <c r="O1790" s="236"/>
      <c r="P1790" s="236"/>
      <c r="Q1790" s="236"/>
      <c r="R1790" s="236"/>
      <c r="S1790" s="236"/>
    </row>
    <row r="1791" ht="13.5" customHeight="1">
      <c r="A1791" s="236"/>
      <c r="B1791" t="s" s="596">
        <v>719</v>
      </c>
      <c r="C1791" t="s" s="675">
        <v>3051</v>
      </c>
      <c r="D1791" t="s" s="180">
        <f>D1764</f>
        <v>2006</v>
      </c>
      <c r="E1791" s="677">
        <v>6</v>
      </c>
      <c r="F1791" s="236"/>
      <c r="G1791" s="662">
        <f>E1791*F1791</f>
        <v>0</v>
      </c>
      <c r="H1791" s="662">
        <f>IF($S$11="Y",G1791*0.15,0)</f>
        <v>0</v>
      </c>
      <c r="I1791" s="236"/>
      <c r="J1791" s="236"/>
      <c r="K1791" s="236"/>
      <c r="L1791" s="236"/>
      <c r="M1791" s="236"/>
      <c r="N1791" s="236"/>
      <c r="O1791" s="236"/>
      <c r="P1791" s="236"/>
      <c r="Q1791" s="236"/>
      <c r="R1791" s="236"/>
      <c r="S1791" s="236"/>
    </row>
    <row r="1792" ht="13.5" customHeight="1">
      <c r="A1792" s="236"/>
      <c r="B1792" t="s" s="596">
        <v>719</v>
      </c>
      <c r="C1792" t="s" s="675">
        <v>3051</v>
      </c>
      <c r="D1792" t="s" s="695">
        <f>D1765</f>
        <v>2007</v>
      </c>
      <c r="E1792" s="677">
        <v>0</v>
      </c>
      <c r="F1792" s="236"/>
      <c r="G1792" s="662">
        <f>E1792*F1792</f>
        <v>0</v>
      </c>
      <c r="H1792" s="662">
        <f>IF($S$11="Y",G1792*0.15,0)</f>
        <v>0</v>
      </c>
      <c r="I1792" s="236"/>
      <c r="J1792" s="236"/>
      <c r="K1792" s="236"/>
      <c r="L1792" s="236"/>
      <c r="M1792" s="236"/>
      <c r="N1792" s="236"/>
      <c r="O1792" s="236"/>
      <c r="P1792" s="236"/>
      <c r="Q1792" s="236"/>
      <c r="R1792" s="236"/>
      <c r="S1792" s="236"/>
    </row>
    <row r="1793" ht="13.5" customHeight="1">
      <c r="A1793" s="236"/>
      <c r="B1793" t="s" s="596">
        <v>720</v>
      </c>
      <c r="C1793" t="s" s="675">
        <v>3052</v>
      </c>
      <c r="D1793" t="s" s="676">
        <f>D1766</f>
        <v>1996</v>
      </c>
      <c r="E1793" s="677">
        <v>6</v>
      </c>
      <c r="F1793" s="236"/>
      <c r="G1793" s="662">
        <f>E1793*F1793</f>
        <v>0</v>
      </c>
      <c r="H1793" s="662">
        <f>IF($S$11="Y",G1793*0.15,0)</f>
        <v>0</v>
      </c>
      <c r="I1793" s="236"/>
      <c r="J1793" s="236"/>
      <c r="K1793" s="236"/>
      <c r="L1793" s="236"/>
      <c r="M1793" s="236"/>
      <c r="N1793" s="236"/>
      <c r="O1793" s="236"/>
      <c r="P1793" s="236"/>
      <c r="Q1793" s="236"/>
      <c r="R1793" s="236"/>
      <c r="S1793" s="236"/>
    </row>
    <row r="1794" ht="13.5" customHeight="1">
      <c r="A1794" s="236"/>
      <c r="B1794" t="s" s="596">
        <v>720</v>
      </c>
      <c r="C1794" t="s" s="675">
        <v>3052</v>
      </c>
      <c r="D1794" t="s" s="91">
        <f>D1767</f>
        <v>1998</v>
      </c>
      <c r="E1794" s="677">
        <v>0</v>
      </c>
      <c r="F1794" s="236"/>
      <c r="G1794" s="662">
        <f>E1794*F1794</f>
        <v>0</v>
      </c>
      <c r="H1794" s="662">
        <f>IF($S$11="Y",G1794*0.15,0)</f>
        <v>0</v>
      </c>
      <c r="I1794" s="236"/>
      <c r="J1794" s="236"/>
      <c r="K1794" s="236"/>
      <c r="L1794" s="236"/>
      <c r="M1794" s="236"/>
      <c r="N1794" s="236"/>
      <c r="O1794" s="236"/>
      <c r="P1794" s="236"/>
      <c r="Q1794" s="236"/>
      <c r="R1794" s="236"/>
      <c r="S1794" s="236"/>
    </row>
    <row r="1795" ht="13.5" customHeight="1">
      <c r="A1795" s="236"/>
      <c r="B1795" t="s" s="596">
        <v>720</v>
      </c>
      <c r="C1795" t="s" s="675">
        <v>3052</v>
      </c>
      <c r="D1795" t="s" s="205">
        <f>D1768</f>
        <v>2000</v>
      </c>
      <c r="E1795" s="677">
        <v>6</v>
      </c>
      <c r="F1795" s="236"/>
      <c r="G1795" s="662">
        <f>E1795*F1795</f>
        <v>0</v>
      </c>
      <c r="H1795" s="662">
        <f>IF($S$11="Y",G1795*0.15,0)</f>
        <v>0</v>
      </c>
      <c r="I1795" s="236"/>
      <c r="J1795" s="236"/>
      <c r="K1795" s="236"/>
      <c r="L1795" s="236"/>
      <c r="M1795" s="236"/>
      <c r="N1795" s="236"/>
      <c r="O1795" s="236"/>
      <c r="P1795" s="236"/>
      <c r="Q1795" s="236"/>
      <c r="R1795" s="236"/>
      <c r="S1795" s="236"/>
    </row>
    <row r="1796" ht="13.5" customHeight="1">
      <c r="A1796" s="236"/>
      <c r="B1796" t="s" s="596">
        <v>720</v>
      </c>
      <c r="C1796" t="s" s="675">
        <v>3052</v>
      </c>
      <c r="D1796" t="s" s="684">
        <f>D1769</f>
        <v>2001</v>
      </c>
      <c r="E1796" s="677">
        <v>0</v>
      </c>
      <c r="F1796" s="236"/>
      <c r="G1796" s="662">
        <f>E1796*F1796</f>
        <v>0</v>
      </c>
      <c r="H1796" s="662">
        <f>IF($S$11="Y",G1796*0.15,0)</f>
        <v>0</v>
      </c>
      <c r="I1796" s="236"/>
      <c r="J1796" s="236"/>
      <c r="K1796" s="236"/>
      <c r="L1796" s="236"/>
      <c r="M1796" s="236"/>
      <c r="N1796" s="236"/>
      <c r="O1796" s="236"/>
      <c r="P1796" s="236"/>
      <c r="Q1796" s="236"/>
      <c r="R1796" s="236"/>
      <c r="S1796" s="236"/>
    </row>
    <row r="1797" ht="13.5" customHeight="1">
      <c r="A1797" s="236"/>
      <c r="B1797" t="s" s="596">
        <v>720</v>
      </c>
      <c r="C1797" t="s" s="675">
        <v>3052</v>
      </c>
      <c r="D1797" t="s" s="686">
        <f>D1770</f>
        <v>2003</v>
      </c>
      <c r="E1797" s="677">
        <v>5</v>
      </c>
      <c r="F1797" s="236"/>
      <c r="G1797" s="662">
        <f>E1797*F1797</f>
        <v>0</v>
      </c>
      <c r="H1797" s="662">
        <f>IF($S$11="Y",G1797*0.15,0)</f>
        <v>0</v>
      </c>
      <c r="I1797" s="236"/>
      <c r="J1797" s="236"/>
      <c r="K1797" s="236"/>
      <c r="L1797" s="236"/>
      <c r="M1797" s="236"/>
      <c r="N1797" s="236"/>
      <c r="O1797" s="236"/>
      <c r="P1797" s="236"/>
      <c r="Q1797" s="236"/>
      <c r="R1797" s="236"/>
      <c r="S1797" s="236"/>
    </row>
    <row r="1798" ht="13.5" customHeight="1">
      <c r="A1798" s="236"/>
      <c r="B1798" t="s" s="596">
        <v>720</v>
      </c>
      <c r="C1798" t="s" s="675">
        <v>3052</v>
      </c>
      <c r="D1798" t="s" s="690">
        <f>D1771</f>
        <v>2004</v>
      </c>
      <c r="E1798" s="677">
        <v>0</v>
      </c>
      <c r="F1798" s="236"/>
      <c r="G1798" s="662">
        <f>E1798*F1798</f>
        <v>0</v>
      </c>
      <c r="H1798" s="662">
        <f>IF($S$11="Y",G1798*0.15,0)</f>
        <v>0</v>
      </c>
      <c r="I1798" s="236"/>
      <c r="J1798" s="236"/>
      <c r="K1798" s="236"/>
      <c r="L1798" s="236"/>
      <c r="M1798" s="236"/>
      <c r="N1798" s="236"/>
      <c r="O1798" s="236"/>
      <c r="P1798" s="236"/>
      <c r="Q1798" s="236"/>
      <c r="R1798" s="236"/>
      <c r="S1798" s="236"/>
    </row>
    <row r="1799" ht="13.5" customHeight="1">
      <c r="A1799" s="236"/>
      <c r="B1799" t="s" s="596">
        <v>720</v>
      </c>
      <c r="C1799" t="s" s="675">
        <v>3052</v>
      </c>
      <c r="D1799" t="s" s="692">
        <f>D1772</f>
        <v>2005</v>
      </c>
      <c r="E1799" s="677">
        <v>0</v>
      </c>
      <c r="F1799" s="236"/>
      <c r="G1799" s="662">
        <f>E1799*F1799</f>
        <v>0</v>
      </c>
      <c r="H1799" s="662">
        <f>IF($S$11="Y",G1799*0.15,0)</f>
        <v>0</v>
      </c>
      <c r="I1799" s="236"/>
      <c r="J1799" s="236"/>
      <c r="K1799" s="236"/>
      <c r="L1799" s="236"/>
      <c r="M1799" s="236"/>
      <c r="N1799" s="236"/>
      <c r="O1799" s="236"/>
      <c r="P1799" s="236"/>
      <c r="Q1799" s="236"/>
      <c r="R1799" s="236"/>
      <c r="S1799" s="236"/>
    </row>
    <row r="1800" ht="13.5" customHeight="1">
      <c r="A1800" s="236"/>
      <c r="B1800" t="s" s="596">
        <v>720</v>
      </c>
      <c r="C1800" t="s" s="675">
        <v>3052</v>
      </c>
      <c r="D1800" t="s" s="180">
        <f>D1773</f>
        <v>2006</v>
      </c>
      <c r="E1800" s="677">
        <v>7</v>
      </c>
      <c r="F1800" s="236"/>
      <c r="G1800" s="662">
        <f>E1800*F1800</f>
        <v>0</v>
      </c>
      <c r="H1800" s="662">
        <f>IF($S$11="Y",G1800*0.15,0)</f>
        <v>0</v>
      </c>
      <c r="I1800" s="236"/>
      <c r="J1800" s="236"/>
      <c r="K1800" s="236"/>
      <c r="L1800" s="236"/>
      <c r="M1800" s="236"/>
      <c r="N1800" s="236"/>
      <c r="O1800" s="236"/>
      <c r="P1800" s="236"/>
      <c r="Q1800" s="236"/>
      <c r="R1800" s="236"/>
      <c r="S1800" s="236"/>
    </row>
    <row r="1801" ht="13.5" customHeight="1">
      <c r="A1801" s="236"/>
      <c r="B1801" t="s" s="596">
        <v>720</v>
      </c>
      <c r="C1801" t="s" s="675">
        <v>3052</v>
      </c>
      <c r="D1801" t="s" s="695">
        <f>D1774</f>
        <v>2007</v>
      </c>
      <c r="E1801" s="677">
        <v>0</v>
      </c>
      <c r="F1801" s="236"/>
      <c r="G1801" s="662">
        <f>E1801*F1801</f>
        <v>0</v>
      </c>
      <c r="H1801" s="662">
        <f>IF($S$11="Y",G1801*0.15,0)</f>
        <v>0</v>
      </c>
      <c r="I1801" s="236"/>
      <c r="J1801" s="236"/>
      <c r="K1801" s="236"/>
      <c r="L1801" s="236"/>
      <c r="M1801" s="236"/>
      <c r="N1801" s="236"/>
      <c r="O1801" s="236"/>
      <c r="P1801" s="236"/>
      <c r="Q1801" s="236"/>
      <c r="R1801" s="236"/>
      <c r="S1801" s="236"/>
    </row>
    <row r="1802" ht="13.5" customHeight="1">
      <c r="A1802" s="236"/>
      <c r="B1802" t="s" s="596">
        <v>757</v>
      </c>
      <c r="C1802" t="s" s="675">
        <v>3053</v>
      </c>
      <c r="D1802" t="s" s="676">
        <f>D1793</f>
        <v>1996</v>
      </c>
      <c r="E1802" s="677">
        <v>5</v>
      </c>
      <c r="F1802" s="236"/>
      <c r="G1802" s="662">
        <f>E1802*F1802</f>
        <v>0</v>
      </c>
      <c r="H1802" s="662">
        <f>IF($S$11="Y",G1802*0.15,0)</f>
        <v>0</v>
      </c>
      <c r="I1802" s="236"/>
      <c r="J1802" s="236"/>
      <c r="K1802" s="236"/>
      <c r="L1802" s="236"/>
      <c r="M1802" s="236"/>
      <c r="N1802" s="236"/>
      <c r="O1802" s="236"/>
      <c r="P1802" s="236"/>
      <c r="Q1802" s="236"/>
      <c r="R1802" s="236"/>
      <c r="S1802" s="236"/>
    </row>
    <row r="1803" ht="13.5" customHeight="1">
      <c r="A1803" s="236"/>
      <c r="B1803" t="s" s="596">
        <v>757</v>
      </c>
      <c r="C1803" t="s" s="675">
        <v>3053</v>
      </c>
      <c r="D1803" t="s" s="91">
        <f>D1794</f>
        <v>1998</v>
      </c>
      <c r="E1803" s="677">
        <v>0</v>
      </c>
      <c r="F1803" s="236"/>
      <c r="G1803" s="662">
        <f>E1803*F1803</f>
        <v>0</v>
      </c>
      <c r="H1803" s="662">
        <f>IF($S$11="Y",G1803*0.15,0)</f>
        <v>0</v>
      </c>
      <c r="I1803" s="236"/>
      <c r="J1803" s="236"/>
      <c r="K1803" s="236"/>
      <c r="L1803" s="236"/>
      <c r="M1803" s="236"/>
      <c r="N1803" s="236"/>
      <c r="O1803" s="236"/>
      <c r="P1803" s="236"/>
      <c r="Q1803" s="236"/>
      <c r="R1803" s="236"/>
      <c r="S1803" s="236"/>
    </row>
    <row r="1804" ht="13.5" customHeight="1">
      <c r="A1804" s="236"/>
      <c r="B1804" t="s" s="596">
        <v>757</v>
      </c>
      <c r="C1804" t="s" s="675">
        <v>3053</v>
      </c>
      <c r="D1804" t="s" s="205">
        <f>D1795</f>
        <v>2000</v>
      </c>
      <c r="E1804" s="677">
        <v>4</v>
      </c>
      <c r="F1804" s="236"/>
      <c r="G1804" s="662">
        <f>E1804*F1804</f>
        <v>0</v>
      </c>
      <c r="H1804" s="662">
        <f>IF($S$11="Y",G1804*0.15,0)</f>
        <v>0</v>
      </c>
      <c r="I1804" s="236"/>
      <c r="J1804" s="236"/>
      <c r="K1804" s="236"/>
      <c r="L1804" s="236"/>
      <c r="M1804" s="236"/>
      <c r="N1804" s="236"/>
      <c r="O1804" s="236"/>
      <c r="P1804" s="236"/>
      <c r="Q1804" s="236"/>
      <c r="R1804" s="236"/>
      <c r="S1804" s="236"/>
    </row>
    <row r="1805" ht="13.5" customHeight="1">
      <c r="A1805" s="236"/>
      <c r="B1805" t="s" s="596">
        <v>757</v>
      </c>
      <c r="C1805" t="s" s="675">
        <v>3053</v>
      </c>
      <c r="D1805" t="s" s="684">
        <f>D1796</f>
        <v>2001</v>
      </c>
      <c r="E1805" s="677">
        <v>0</v>
      </c>
      <c r="F1805" s="236"/>
      <c r="G1805" s="662">
        <f>E1805*F1805</f>
        <v>0</v>
      </c>
      <c r="H1805" s="662">
        <f>IF($S$11="Y",G1805*0.15,0)</f>
        <v>0</v>
      </c>
      <c r="I1805" s="236"/>
      <c r="J1805" s="236"/>
      <c r="K1805" s="236"/>
      <c r="L1805" s="236"/>
      <c r="M1805" s="236"/>
      <c r="N1805" s="236"/>
      <c r="O1805" s="236"/>
      <c r="P1805" s="236"/>
      <c r="Q1805" s="236"/>
      <c r="R1805" s="236"/>
      <c r="S1805" s="236"/>
    </row>
    <row r="1806" ht="13.5" customHeight="1">
      <c r="A1806" s="236"/>
      <c r="B1806" t="s" s="596">
        <v>757</v>
      </c>
      <c r="C1806" t="s" s="675">
        <v>3053</v>
      </c>
      <c r="D1806" t="s" s="686">
        <f>D1797</f>
        <v>2003</v>
      </c>
      <c r="E1806" s="677">
        <v>4</v>
      </c>
      <c r="F1806" s="236"/>
      <c r="G1806" s="662">
        <f>E1806*F1806</f>
        <v>0</v>
      </c>
      <c r="H1806" s="662">
        <f>IF($S$11="Y",G1806*0.15,0)</f>
        <v>0</v>
      </c>
      <c r="I1806" s="236"/>
      <c r="J1806" s="236"/>
      <c r="K1806" s="236"/>
      <c r="L1806" s="236"/>
      <c r="M1806" s="236"/>
      <c r="N1806" s="236"/>
      <c r="O1806" s="236"/>
      <c r="P1806" s="236"/>
      <c r="Q1806" s="236"/>
      <c r="R1806" s="236"/>
      <c r="S1806" s="236"/>
    </row>
    <row r="1807" ht="13.5" customHeight="1">
      <c r="A1807" s="236"/>
      <c r="B1807" t="s" s="596">
        <v>757</v>
      </c>
      <c r="C1807" t="s" s="675">
        <v>3053</v>
      </c>
      <c r="D1807" t="s" s="690">
        <f>D1798</f>
        <v>2004</v>
      </c>
      <c r="E1807" s="677">
        <v>1</v>
      </c>
      <c r="F1807" s="236"/>
      <c r="G1807" s="662">
        <f>E1807*F1807</f>
        <v>0</v>
      </c>
      <c r="H1807" s="662">
        <f>IF($S$11="Y",G1807*0.15,0)</f>
        <v>0</v>
      </c>
      <c r="I1807" s="236"/>
      <c r="J1807" s="236"/>
      <c r="K1807" s="236"/>
      <c r="L1807" s="236"/>
      <c r="M1807" s="236"/>
      <c r="N1807" s="236"/>
      <c r="O1807" s="236"/>
      <c r="P1807" s="236"/>
      <c r="Q1807" s="236"/>
      <c r="R1807" s="236"/>
      <c r="S1807" s="236"/>
    </row>
    <row r="1808" ht="13.5" customHeight="1">
      <c r="A1808" s="236"/>
      <c r="B1808" t="s" s="596">
        <v>757</v>
      </c>
      <c r="C1808" t="s" s="675">
        <v>3053</v>
      </c>
      <c r="D1808" t="s" s="692">
        <f>D1799</f>
        <v>2005</v>
      </c>
      <c r="E1808" s="677">
        <v>0</v>
      </c>
      <c r="F1808" s="236"/>
      <c r="G1808" s="662">
        <f>E1808*F1808</f>
        <v>0</v>
      </c>
      <c r="H1808" s="662">
        <f>IF($S$11="Y",G1808*0.15,0)</f>
        <v>0</v>
      </c>
      <c r="I1808" s="236"/>
      <c r="J1808" s="236"/>
      <c r="K1808" s="236"/>
      <c r="L1808" s="236"/>
      <c r="M1808" s="236"/>
      <c r="N1808" s="236"/>
      <c r="O1808" s="236"/>
      <c r="P1808" s="236"/>
      <c r="Q1808" s="236"/>
      <c r="R1808" s="236"/>
      <c r="S1808" s="236"/>
    </row>
    <row r="1809" ht="13.5" customHeight="1">
      <c r="A1809" s="236"/>
      <c r="B1809" t="s" s="596">
        <v>757</v>
      </c>
      <c r="C1809" t="s" s="675">
        <v>3053</v>
      </c>
      <c r="D1809" t="s" s="180">
        <f>D1800</f>
        <v>2006</v>
      </c>
      <c r="E1809" s="677">
        <v>10</v>
      </c>
      <c r="F1809" s="236"/>
      <c r="G1809" s="662">
        <f>E1809*F1809</f>
        <v>0</v>
      </c>
      <c r="H1809" s="662">
        <f>IF($S$11="Y",G1809*0.15,0)</f>
        <v>0</v>
      </c>
      <c r="I1809" s="236"/>
      <c r="J1809" s="236"/>
      <c r="K1809" s="236"/>
      <c r="L1809" s="236"/>
      <c r="M1809" s="236"/>
      <c r="N1809" s="236"/>
      <c r="O1809" s="236"/>
      <c r="P1809" s="236"/>
      <c r="Q1809" s="236"/>
      <c r="R1809" s="236"/>
      <c r="S1809" s="236"/>
    </row>
    <row r="1810" ht="13.5" customHeight="1">
      <c r="A1810" s="236"/>
      <c r="B1810" t="s" s="596">
        <v>757</v>
      </c>
      <c r="C1810" t="s" s="675">
        <v>3053</v>
      </c>
      <c r="D1810" t="s" s="695">
        <f>D1801</f>
        <v>2007</v>
      </c>
      <c r="E1810" s="677">
        <v>0</v>
      </c>
      <c r="F1810" s="236"/>
      <c r="G1810" s="662">
        <f>E1810*F1810</f>
        <v>0</v>
      </c>
      <c r="H1810" s="662">
        <f>IF($S$11="Y",G1810*0.15,0)</f>
        <v>0</v>
      </c>
      <c r="I1810" s="236"/>
      <c r="J1810" s="236"/>
      <c r="K1810" s="236"/>
      <c r="L1810" s="236"/>
      <c r="M1810" s="236"/>
      <c r="N1810" s="236"/>
      <c r="O1810" s="236"/>
      <c r="P1810" s="236"/>
      <c r="Q1810" s="236"/>
      <c r="R1810" s="236"/>
      <c r="S1810" s="236"/>
    </row>
    <row r="1811" ht="13.5" customHeight="1">
      <c r="A1811" s="236"/>
      <c r="B1811" t="s" s="596">
        <v>758</v>
      </c>
      <c r="C1811" t="s" s="675">
        <v>3054</v>
      </c>
      <c r="D1811" t="s" s="676">
        <f>D1802</f>
        <v>1996</v>
      </c>
      <c r="E1811" s="677">
        <v>5</v>
      </c>
      <c r="F1811" s="236"/>
      <c r="G1811" s="662">
        <f>E1811*F1811</f>
        <v>0</v>
      </c>
      <c r="H1811" s="662">
        <f>IF($S$11="Y",G1811*0.15,0)</f>
        <v>0</v>
      </c>
      <c r="I1811" s="236"/>
      <c r="J1811" s="236"/>
      <c r="K1811" s="236"/>
      <c r="L1811" s="236"/>
      <c r="M1811" s="236"/>
      <c r="N1811" s="236"/>
      <c r="O1811" s="236"/>
      <c r="P1811" s="236"/>
      <c r="Q1811" s="236"/>
      <c r="R1811" s="236"/>
      <c r="S1811" s="236"/>
    </row>
    <row r="1812" ht="13.5" customHeight="1">
      <c r="A1812" s="236"/>
      <c r="B1812" t="s" s="596">
        <v>758</v>
      </c>
      <c r="C1812" t="s" s="675">
        <v>3054</v>
      </c>
      <c r="D1812" t="s" s="91">
        <f>D1803</f>
        <v>1998</v>
      </c>
      <c r="E1812" s="677">
        <v>0</v>
      </c>
      <c r="F1812" s="236"/>
      <c r="G1812" s="662">
        <f>E1812*F1812</f>
        <v>0</v>
      </c>
      <c r="H1812" s="662">
        <f>IF($S$11="Y",G1812*0.15,0)</f>
        <v>0</v>
      </c>
      <c r="I1812" s="236"/>
      <c r="J1812" s="236"/>
      <c r="K1812" s="236"/>
      <c r="L1812" s="236"/>
      <c r="M1812" s="236"/>
      <c r="N1812" s="236"/>
      <c r="O1812" s="236"/>
      <c r="P1812" s="236"/>
      <c r="Q1812" s="236"/>
      <c r="R1812" s="236"/>
      <c r="S1812" s="236"/>
    </row>
    <row r="1813" ht="13.5" customHeight="1">
      <c r="A1813" s="236"/>
      <c r="B1813" t="s" s="596">
        <v>758</v>
      </c>
      <c r="C1813" t="s" s="675">
        <v>3054</v>
      </c>
      <c r="D1813" t="s" s="205">
        <f>D1804</f>
        <v>2000</v>
      </c>
      <c r="E1813" s="677">
        <v>4</v>
      </c>
      <c r="F1813" s="236"/>
      <c r="G1813" s="662">
        <f>E1813*F1813</f>
        <v>0</v>
      </c>
      <c r="H1813" s="662">
        <f>IF($S$11="Y",G1813*0.15,0)</f>
        <v>0</v>
      </c>
      <c r="I1813" s="236"/>
      <c r="J1813" s="236"/>
      <c r="K1813" s="236"/>
      <c r="L1813" s="236"/>
      <c r="M1813" s="236"/>
      <c r="N1813" s="236"/>
      <c r="O1813" s="236"/>
      <c r="P1813" s="236"/>
      <c r="Q1813" s="236"/>
      <c r="R1813" s="236"/>
      <c r="S1813" s="236"/>
    </row>
    <row r="1814" ht="13.5" customHeight="1">
      <c r="A1814" s="236"/>
      <c r="B1814" t="s" s="596">
        <v>758</v>
      </c>
      <c r="C1814" t="s" s="675">
        <v>3054</v>
      </c>
      <c r="D1814" t="s" s="684">
        <f>D1805</f>
        <v>2001</v>
      </c>
      <c r="E1814" s="677">
        <v>0</v>
      </c>
      <c r="F1814" s="236"/>
      <c r="G1814" s="662">
        <f>E1814*F1814</f>
        <v>0</v>
      </c>
      <c r="H1814" s="662">
        <f>IF($S$11="Y",G1814*0.15,0)</f>
        <v>0</v>
      </c>
      <c r="I1814" s="236"/>
      <c r="J1814" s="236"/>
      <c r="K1814" s="236"/>
      <c r="L1814" s="236"/>
      <c r="M1814" s="236"/>
      <c r="N1814" s="236"/>
      <c r="O1814" s="236"/>
      <c r="P1814" s="236"/>
      <c r="Q1814" s="236"/>
      <c r="R1814" s="236"/>
      <c r="S1814" s="236"/>
    </row>
    <row r="1815" ht="13.5" customHeight="1">
      <c r="A1815" s="236"/>
      <c r="B1815" t="s" s="596">
        <v>758</v>
      </c>
      <c r="C1815" t="s" s="675">
        <v>3054</v>
      </c>
      <c r="D1815" t="s" s="686">
        <f>D1806</f>
        <v>2003</v>
      </c>
      <c r="E1815" s="677">
        <v>3</v>
      </c>
      <c r="F1815" s="236"/>
      <c r="G1815" s="662">
        <f>E1815*F1815</f>
        <v>0</v>
      </c>
      <c r="H1815" s="662">
        <f>IF($S$11="Y",G1815*0.15,0)</f>
        <v>0</v>
      </c>
      <c r="I1815" s="236"/>
      <c r="J1815" s="236"/>
      <c r="K1815" s="236"/>
      <c r="L1815" s="236"/>
      <c r="M1815" s="236"/>
      <c r="N1815" s="236"/>
      <c r="O1815" s="236"/>
      <c r="P1815" s="236"/>
      <c r="Q1815" s="236"/>
      <c r="R1815" s="236"/>
      <c r="S1815" s="236"/>
    </row>
    <row r="1816" ht="13.5" customHeight="1">
      <c r="A1816" s="236"/>
      <c r="B1816" t="s" s="596">
        <v>758</v>
      </c>
      <c r="C1816" t="s" s="675">
        <v>3054</v>
      </c>
      <c r="D1816" t="s" s="690">
        <f>D1807</f>
        <v>2004</v>
      </c>
      <c r="E1816" s="677">
        <v>0</v>
      </c>
      <c r="F1816" s="236"/>
      <c r="G1816" s="662">
        <f>E1816*F1816</f>
        <v>0</v>
      </c>
      <c r="H1816" s="662">
        <f>IF($S$11="Y",G1816*0.15,0)</f>
        <v>0</v>
      </c>
      <c r="I1816" s="236"/>
      <c r="J1816" s="236"/>
      <c r="K1816" s="236"/>
      <c r="L1816" s="236"/>
      <c r="M1816" s="236"/>
      <c r="N1816" s="236"/>
      <c r="O1816" s="236"/>
      <c r="P1816" s="236"/>
      <c r="Q1816" s="236"/>
      <c r="R1816" s="236"/>
      <c r="S1816" s="236"/>
    </row>
    <row r="1817" ht="13.5" customHeight="1">
      <c r="A1817" s="236"/>
      <c r="B1817" t="s" s="596">
        <v>758</v>
      </c>
      <c r="C1817" t="s" s="675">
        <v>3054</v>
      </c>
      <c r="D1817" t="s" s="692">
        <f>D1808</f>
        <v>2005</v>
      </c>
      <c r="E1817" s="677">
        <v>0</v>
      </c>
      <c r="F1817" s="236"/>
      <c r="G1817" s="662">
        <f>E1817*F1817</f>
        <v>0</v>
      </c>
      <c r="H1817" s="662">
        <f>IF($S$11="Y",G1817*0.15,0)</f>
        <v>0</v>
      </c>
      <c r="I1817" s="236"/>
      <c r="J1817" s="236"/>
      <c r="K1817" s="236"/>
      <c r="L1817" s="236"/>
      <c r="M1817" s="236"/>
      <c r="N1817" s="236"/>
      <c r="O1817" s="236"/>
      <c r="P1817" s="236"/>
      <c r="Q1817" s="236"/>
      <c r="R1817" s="236"/>
      <c r="S1817" s="236"/>
    </row>
    <row r="1818" ht="13.5" customHeight="1">
      <c r="A1818" s="236"/>
      <c r="B1818" t="s" s="596">
        <v>758</v>
      </c>
      <c r="C1818" t="s" s="675">
        <v>3054</v>
      </c>
      <c r="D1818" t="s" s="180">
        <f>D1809</f>
        <v>2006</v>
      </c>
      <c r="E1818" s="677">
        <v>10</v>
      </c>
      <c r="F1818" s="236"/>
      <c r="G1818" s="662">
        <f>E1818*F1818</f>
        <v>0</v>
      </c>
      <c r="H1818" s="662">
        <f>IF($S$11="Y",G1818*0.15,0)</f>
        <v>0</v>
      </c>
      <c r="I1818" s="236"/>
      <c r="J1818" s="236"/>
      <c r="K1818" s="236"/>
      <c r="L1818" s="236"/>
      <c r="M1818" s="236"/>
      <c r="N1818" s="236"/>
      <c r="O1818" s="236"/>
      <c r="P1818" s="236"/>
      <c r="Q1818" s="236"/>
      <c r="R1818" s="236"/>
      <c r="S1818" s="236"/>
    </row>
    <row r="1819" ht="13.5" customHeight="1">
      <c r="A1819" s="236"/>
      <c r="B1819" t="s" s="596">
        <v>758</v>
      </c>
      <c r="C1819" t="s" s="675">
        <v>3054</v>
      </c>
      <c r="D1819" t="s" s="695">
        <f>D1810</f>
        <v>2007</v>
      </c>
      <c r="E1819" s="677">
        <v>0</v>
      </c>
      <c r="F1819" s="236"/>
      <c r="G1819" s="662">
        <f>E1819*F1819</f>
        <v>0</v>
      </c>
      <c r="H1819" s="662">
        <f>IF($S$11="Y",G1819*0.15,0)</f>
        <v>0</v>
      </c>
      <c r="I1819" s="236"/>
      <c r="J1819" s="236"/>
      <c r="K1819" s="236"/>
      <c r="L1819" s="236"/>
      <c r="M1819" s="236"/>
      <c r="N1819" s="236"/>
      <c r="O1819" s="236"/>
      <c r="P1819" s="236"/>
      <c r="Q1819" s="236"/>
      <c r="R1819" s="236"/>
      <c r="S1819" s="236"/>
    </row>
    <row r="1820" ht="13.5" customHeight="1">
      <c r="A1820" s="236"/>
      <c r="B1820" t="s" s="596">
        <v>721</v>
      </c>
      <c r="C1820" t="s" s="675">
        <v>3055</v>
      </c>
      <c r="D1820" t="s" s="676">
        <f>D1811</f>
        <v>1996</v>
      </c>
      <c r="E1820" s="677">
        <v>5</v>
      </c>
      <c r="F1820" s="236"/>
      <c r="G1820" s="662">
        <f>E1820*F1820</f>
        <v>0</v>
      </c>
      <c r="H1820" s="662">
        <f>IF($S$11="Y",G1820*0.15,0)</f>
        <v>0</v>
      </c>
      <c r="I1820" s="236"/>
      <c r="J1820" s="236"/>
      <c r="K1820" s="236"/>
      <c r="L1820" s="236"/>
      <c r="M1820" s="236"/>
      <c r="N1820" s="236"/>
      <c r="O1820" s="236"/>
      <c r="P1820" s="236"/>
      <c r="Q1820" s="236"/>
      <c r="R1820" s="236"/>
      <c r="S1820" s="236"/>
    </row>
    <row r="1821" ht="13.5" customHeight="1">
      <c r="A1821" s="236"/>
      <c r="B1821" t="s" s="596">
        <v>721</v>
      </c>
      <c r="C1821" t="s" s="675">
        <v>3055</v>
      </c>
      <c r="D1821" t="s" s="91">
        <f>D1812</f>
        <v>1998</v>
      </c>
      <c r="E1821" s="677">
        <v>0</v>
      </c>
      <c r="F1821" s="236"/>
      <c r="G1821" s="662">
        <f>E1821*F1821</f>
        <v>0</v>
      </c>
      <c r="H1821" s="662">
        <f>IF($S$11="Y",G1821*0.15,0)</f>
        <v>0</v>
      </c>
      <c r="I1821" s="236"/>
      <c r="J1821" s="236"/>
      <c r="K1821" s="236"/>
      <c r="L1821" s="236"/>
      <c r="M1821" s="236"/>
      <c r="N1821" s="236"/>
      <c r="O1821" s="236"/>
      <c r="P1821" s="236"/>
      <c r="Q1821" s="236"/>
      <c r="R1821" s="236"/>
      <c r="S1821" s="236"/>
    </row>
    <row r="1822" ht="13.5" customHeight="1">
      <c r="A1822" s="236"/>
      <c r="B1822" t="s" s="596">
        <v>721</v>
      </c>
      <c r="C1822" t="s" s="675">
        <v>3055</v>
      </c>
      <c r="D1822" t="s" s="205">
        <f>D1813</f>
        <v>2000</v>
      </c>
      <c r="E1822" s="677">
        <v>4</v>
      </c>
      <c r="F1822" s="236"/>
      <c r="G1822" s="662">
        <f>E1822*F1822</f>
        <v>0</v>
      </c>
      <c r="H1822" s="662">
        <f>IF($S$11="Y",G1822*0.15,0)</f>
        <v>0</v>
      </c>
      <c r="I1822" s="236"/>
      <c r="J1822" s="236"/>
      <c r="K1822" s="236"/>
      <c r="L1822" s="236"/>
      <c r="M1822" s="236"/>
      <c r="N1822" s="236"/>
      <c r="O1822" s="236"/>
      <c r="P1822" s="236"/>
      <c r="Q1822" s="236"/>
      <c r="R1822" s="236"/>
      <c r="S1822" s="236"/>
    </row>
    <row r="1823" ht="13.5" customHeight="1">
      <c r="A1823" s="236"/>
      <c r="B1823" t="s" s="596">
        <v>721</v>
      </c>
      <c r="C1823" t="s" s="675">
        <v>3055</v>
      </c>
      <c r="D1823" t="s" s="684">
        <f>D1814</f>
        <v>2001</v>
      </c>
      <c r="E1823" s="677">
        <v>0</v>
      </c>
      <c r="F1823" s="236"/>
      <c r="G1823" s="662">
        <f>E1823*F1823</f>
        <v>0</v>
      </c>
      <c r="H1823" s="662">
        <f>IF($S$11="Y",G1823*0.15,0)</f>
        <v>0</v>
      </c>
      <c r="I1823" s="236"/>
      <c r="J1823" s="236"/>
      <c r="K1823" s="236"/>
      <c r="L1823" s="236"/>
      <c r="M1823" s="236"/>
      <c r="N1823" s="236"/>
      <c r="O1823" s="236"/>
      <c r="P1823" s="236"/>
      <c r="Q1823" s="236"/>
      <c r="R1823" s="236"/>
      <c r="S1823" s="236"/>
    </row>
    <row r="1824" ht="13.5" customHeight="1">
      <c r="A1824" s="236"/>
      <c r="B1824" t="s" s="596">
        <v>721</v>
      </c>
      <c r="C1824" t="s" s="675">
        <v>3055</v>
      </c>
      <c r="D1824" t="s" s="686">
        <f>D1815</f>
        <v>2003</v>
      </c>
      <c r="E1824" s="677">
        <v>5</v>
      </c>
      <c r="F1824" s="236"/>
      <c r="G1824" s="662">
        <f>E1824*F1824</f>
        <v>0</v>
      </c>
      <c r="H1824" s="662">
        <f>IF($S$11="Y",G1824*0.15,0)</f>
        <v>0</v>
      </c>
      <c r="I1824" s="236"/>
      <c r="J1824" s="236"/>
      <c r="K1824" s="236"/>
      <c r="L1824" s="236"/>
      <c r="M1824" s="236"/>
      <c r="N1824" s="236"/>
      <c r="O1824" s="236"/>
      <c r="P1824" s="236"/>
      <c r="Q1824" s="236"/>
      <c r="R1824" s="236"/>
      <c r="S1824" s="236"/>
    </row>
    <row r="1825" ht="13.5" customHeight="1">
      <c r="A1825" s="236"/>
      <c r="B1825" t="s" s="596">
        <v>721</v>
      </c>
      <c r="C1825" t="s" s="675">
        <v>3055</v>
      </c>
      <c r="D1825" t="s" s="690">
        <f>D1816</f>
        <v>2004</v>
      </c>
      <c r="E1825" s="677">
        <v>0</v>
      </c>
      <c r="F1825" s="236"/>
      <c r="G1825" s="662">
        <f>E1825*F1825</f>
        <v>0</v>
      </c>
      <c r="H1825" s="662">
        <f>IF($S$11="Y",G1825*0.15,0)</f>
        <v>0</v>
      </c>
      <c r="I1825" s="236"/>
      <c r="J1825" s="236"/>
      <c r="K1825" s="236"/>
      <c r="L1825" s="236"/>
      <c r="M1825" s="236"/>
      <c r="N1825" s="236"/>
      <c r="O1825" s="236"/>
      <c r="P1825" s="236"/>
      <c r="Q1825" s="236"/>
      <c r="R1825" s="236"/>
      <c r="S1825" s="236"/>
    </row>
    <row r="1826" ht="13.5" customHeight="1">
      <c r="A1826" s="236"/>
      <c r="B1826" t="s" s="596">
        <v>721</v>
      </c>
      <c r="C1826" t="s" s="675">
        <v>3055</v>
      </c>
      <c r="D1826" t="s" s="692">
        <f>D1817</f>
        <v>2005</v>
      </c>
      <c r="E1826" s="677">
        <v>0</v>
      </c>
      <c r="F1826" s="236"/>
      <c r="G1826" s="662">
        <f>E1826*F1826</f>
        <v>0</v>
      </c>
      <c r="H1826" s="662">
        <f>IF($S$11="Y",G1826*0.15,0)</f>
        <v>0</v>
      </c>
      <c r="I1826" s="236"/>
      <c r="J1826" s="236"/>
      <c r="K1826" s="236"/>
      <c r="L1826" s="236"/>
      <c r="M1826" s="236"/>
      <c r="N1826" s="236"/>
      <c r="O1826" s="236"/>
      <c r="P1826" s="236"/>
      <c r="Q1826" s="236"/>
      <c r="R1826" s="236"/>
      <c r="S1826" s="236"/>
    </row>
    <row r="1827" ht="13.5" customHeight="1">
      <c r="A1827" s="236"/>
      <c r="B1827" t="s" s="596">
        <v>721</v>
      </c>
      <c r="C1827" t="s" s="675">
        <v>3055</v>
      </c>
      <c r="D1827" t="s" s="180">
        <f>D1818</f>
        <v>2006</v>
      </c>
      <c r="E1827" s="677">
        <v>9</v>
      </c>
      <c r="F1827" s="236"/>
      <c r="G1827" s="662">
        <f>E1827*F1827</f>
        <v>0</v>
      </c>
      <c r="H1827" s="662">
        <f>IF($S$11="Y",G1827*0.15,0)</f>
        <v>0</v>
      </c>
      <c r="I1827" s="236"/>
      <c r="J1827" s="236"/>
      <c r="K1827" s="236"/>
      <c r="L1827" s="236"/>
      <c r="M1827" s="236"/>
      <c r="N1827" s="236"/>
      <c r="O1827" s="236"/>
      <c r="P1827" s="236"/>
      <c r="Q1827" s="236"/>
      <c r="R1827" s="236"/>
      <c r="S1827" s="236"/>
    </row>
    <row r="1828" ht="13.5" customHeight="1">
      <c r="A1828" s="236"/>
      <c r="B1828" t="s" s="596">
        <v>721</v>
      </c>
      <c r="C1828" t="s" s="675">
        <v>3055</v>
      </c>
      <c r="D1828" t="s" s="695">
        <f>D1819</f>
        <v>2007</v>
      </c>
      <c r="E1828" s="677">
        <v>0</v>
      </c>
      <c r="F1828" s="236"/>
      <c r="G1828" s="662">
        <f>E1828*F1828</f>
        <v>0</v>
      </c>
      <c r="H1828" s="662">
        <f>IF($S$11="Y",G1828*0.15,0)</f>
        <v>0</v>
      </c>
      <c r="I1828" s="236"/>
      <c r="J1828" s="236"/>
      <c r="K1828" s="236"/>
      <c r="L1828" s="236"/>
      <c r="M1828" s="236"/>
      <c r="N1828" s="236"/>
      <c r="O1828" s="236"/>
      <c r="P1828" s="236"/>
      <c r="Q1828" s="236"/>
      <c r="R1828" s="236"/>
      <c r="S1828" s="236"/>
    </row>
    <row r="1829" ht="13.5" customHeight="1">
      <c r="A1829" s="236"/>
      <c r="B1829" t="s" s="596">
        <v>723</v>
      </c>
      <c r="C1829" t="s" s="675">
        <v>3056</v>
      </c>
      <c r="D1829" t="s" s="676">
        <f>D1820</f>
        <v>1996</v>
      </c>
      <c r="E1829" s="677">
        <v>4</v>
      </c>
      <c r="F1829" s="236"/>
      <c r="G1829" s="662">
        <f>E1829*F1829</f>
        <v>0</v>
      </c>
      <c r="H1829" s="662">
        <f>IF($S$11="Y",G1829*0.15,0)</f>
        <v>0</v>
      </c>
      <c r="I1829" s="236"/>
      <c r="J1829" s="236"/>
      <c r="K1829" s="236"/>
      <c r="L1829" s="236"/>
      <c r="M1829" s="236"/>
      <c r="N1829" s="236"/>
      <c r="O1829" s="236"/>
      <c r="P1829" s="236"/>
      <c r="Q1829" s="236"/>
      <c r="R1829" s="236"/>
      <c r="S1829" s="236"/>
    </row>
    <row r="1830" ht="13.5" customHeight="1">
      <c r="A1830" s="236"/>
      <c r="B1830" t="s" s="596">
        <v>723</v>
      </c>
      <c r="C1830" t="s" s="675">
        <v>3056</v>
      </c>
      <c r="D1830" t="s" s="91">
        <f>D1821</f>
        <v>1998</v>
      </c>
      <c r="E1830" s="677">
        <v>0</v>
      </c>
      <c r="F1830" s="236"/>
      <c r="G1830" s="662">
        <f>E1830*F1830</f>
        <v>0</v>
      </c>
      <c r="H1830" s="662">
        <f>IF($S$11="Y",G1830*0.15,0)</f>
        <v>0</v>
      </c>
      <c r="I1830" s="236"/>
      <c r="J1830" s="236"/>
      <c r="K1830" s="236"/>
      <c r="L1830" s="236"/>
      <c r="M1830" s="236"/>
      <c r="N1830" s="236"/>
      <c r="O1830" s="236"/>
      <c r="P1830" s="236"/>
      <c r="Q1830" s="236"/>
      <c r="R1830" s="236"/>
      <c r="S1830" s="236"/>
    </row>
    <row r="1831" ht="13.5" customHeight="1">
      <c r="A1831" s="236"/>
      <c r="B1831" t="s" s="596">
        <v>723</v>
      </c>
      <c r="C1831" t="s" s="675">
        <v>3056</v>
      </c>
      <c r="D1831" t="s" s="205">
        <f>D1822</f>
        <v>2000</v>
      </c>
      <c r="E1831" s="677">
        <v>4</v>
      </c>
      <c r="F1831" s="236"/>
      <c r="G1831" s="662">
        <f>E1831*F1831</f>
        <v>0</v>
      </c>
      <c r="H1831" s="662">
        <f>IF($S$11="Y",G1831*0.15,0)</f>
        <v>0</v>
      </c>
      <c r="I1831" s="236"/>
      <c r="J1831" s="236"/>
      <c r="K1831" s="236"/>
      <c r="L1831" s="236"/>
      <c r="M1831" s="236"/>
      <c r="N1831" s="236"/>
      <c r="O1831" s="236"/>
      <c r="P1831" s="236"/>
      <c r="Q1831" s="236"/>
      <c r="R1831" s="236"/>
      <c r="S1831" s="236"/>
    </row>
    <row r="1832" ht="13.5" customHeight="1">
      <c r="A1832" s="236"/>
      <c r="B1832" t="s" s="596">
        <v>723</v>
      </c>
      <c r="C1832" t="s" s="675">
        <v>3056</v>
      </c>
      <c r="D1832" t="s" s="684">
        <f>D1823</f>
        <v>2001</v>
      </c>
      <c r="E1832" s="677">
        <v>0</v>
      </c>
      <c r="F1832" s="236"/>
      <c r="G1832" s="662">
        <f>E1832*F1832</f>
        <v>0</v>
      </c>
      <c r="H1832" s="662">
        <f>IF($S$11="Y",G1832*0.15,0)</f>
        <v>0</v>
      </c>
      <c r="I1832" s="236"/>
      <c r="J1832" s="236"/>
      <c r="K1832" s="236"/>
      <c r="L1832" s="236"/>
      <c r="M1832" s="236"/>
      <c r="N1832" s="236"/>
      <c r="O1832" s="236"/>
      <c r="P1832" s="236"/>
      <c r="Q1832" s="236"/>
      <c r="R1832" s="236"/>
      <c r="S1832" s="236"/>
    </row>
    <row r="1833" ht="13.5" customHeight="1">
      <c r="A1833" s="236"/>
      <c r="B1833" t="s" s="596">
        <v>723</v>
      </c>
      <c r="C1833" t="s" s="675">
        <v>3056</v>
      </c>
      <c r="D1833" t="s" s="686">
        <f>D1824</f>
        <v>2003</v>
      </c>
      <c r="E1833" s="677">
        <v>4</v>
      </c>
      <c r="F1833" s="236"/>
      <c r="G1833" s="662">
        <f>E1833*F1833</f>
        <v>0</v>
      </c>
      <c r="H1833" s="662">
        <f>IF($S$11="Y",G1833*0.15,0)</f>
        <v>0</v>
      </c>
      <c r="I1833" s="236"/>
      <c r="J1833" s="236"/>
      <c r="K1833" s="236"/>
      <c r="L1833" s="236"/>
      <c r="M1833" s="236"/>
      <c r="N1833" s="236"/>
      <c r="O1833" s="236"/>
      <c r="P1833" s="236"/>
      <c r="Q1833" s="236"/>
      <c r="R1833" s="236"/>
      <c r="S1833" s="236"/>
    </row>
    <row r="1834" ht="13.5" customHeight="1">
      <c r="A1834" s="236"/>
      <c r="B1834" t="s" s="596">
        <v>723</v>
      </c>
      <c r="C1834" t="s" s="675">
        <v>3056</v>
      </c>
      <c r="D1834" t="s" s="690">
        <f>D1825</f>
        <v>2004</v>
      </c>
      <c r="E1834" s="677">
        <v>0</v>
      </c>
      <c r="F1834" s="236"/>
      <c r="G1834" s="662">
        <f>E1834*F1834</f>
        <v>0</v>
      </c>
      <c r="H1834" s="662">
        <f>IF($S$11="Y",G1834*0.15,0)</f>
        <v>0</v>
      </c>
      <c r="I1834" s="236"/>
      <c r="J1834" s="236"/>
      <c r="K1834" s="236"/>
      <c r="L1834" s="236"/>
      <c r="M1834" s="236"/>
      <c r="N1834" s="236"/>
      <c r="O1834" s="236"/>
      <c r="P1834" s="236"/>
      <c r="Q1834" s="236"/>
      <c r="R1834" s="236"/>
      <c r="S1834" s="236"/>
    </row>
    <row r="1835" ht="13.5" customHeight="1">
      <c r="A1835" s="236"/>
      <c r="B1835" t="s" s="596">
        <v>723</v>
      </c>
      <c r="C1835" t="s" s="675">
        <v>3056</v>
      </c>
      <c r="D1835" t="s" s="692">
        <f>D1826</f>
        <v>2005</v>
      </c>
      <c r="E1835" s="677">
        <v>0</v>
      </c>
      <c r="F1835" s="236"/>
      <c r="G1835" s="662">
        <f>E1835*F1835</f>
        <v>0</v>
      </c>
      <c r="H1835" s="662">
        <f>IF($S$11="Y",G1835*0.15,0)</f>
        <v>0</v>
      </c>
      <c r="I1835" s="236"/>
      <c r="J1835" s="236"/>
      <c r="K1835" s="236"/>
      <c r="L1835" s="236"/>
      <c r="M1835" s="236"/>
      <c r="N1835" s="236"/>
      <c r="O1835" s="236"/>
      <c r="P1835" s="236"/>
      <c r="Q1835" s="236"/>
      <c r="R1835" s="236"/>
      <c r="S1835" s="236"/>
    </row>
    <row r="1836" ht="13.5" customHeight="1">
      <c r="A1836" s="236"/>
      <c r="B1836" t="s" s="596">
        <v>723</v>
      </c>
      <c r="C1836" t="s" s="675">
        <v>3056</v>
      </c>
      <c r="D1836" t="s" s="180">
        <f>D1827</f>
        <v>2006</v>
      </c>
      <c r="E1836" s="677">
        <v>12</v>
      </c>
      <c r="F1836" s="236"/>
      <c r="G1836" s="662">
        <f>E1836*F1836</f>
        <v>0</v>
      </c>
      <c r="H1836" s="662">
        <f>IF($S$11="Y",G1836*0.15,0)</f>
        <v>0</v>
      </c>
      <c r="I1836" s="236"/>
      <c r="J1836" s="236"/>
      <c r="K1836" s="236"/>
      <c r="L1836" s="236"/>
      <c r="M1836" s="236"/>
      <c r="N1836" s="236"/>
      <c r="O1836" s="236"/>
      <c r="P1836" s="236"/>
      <c r="Q1836" s="236"/>
      <c r="R1836" s="236"/>
      <c r="S1836" s="236"/>
    </row>
    <row r="1837" ht="13.5" customHeight="1">
      <c r="A1837" s="236"/>
      <c r="B1837" t="s" s="596">
        <v>723</v>
      </c>
      <c r="C1837" t="s" s="675">
        <v>3056</v>
      </c>
      <c r="D1837" t="s" s="695">
        <f>D1828</f>
        <v>2007</v>
      </c>
      <c r="E1837" s="677">
        <v>0</v>
      </c>
      <c r="F1837" s="236"/>
      <c r="G1837" s="662">
        <f>E1837*F1837</f>
        <v>0</v>
      </c>
      <c r="H1837" s="662">
        <f>IF($S$11="Y",G1837*0.15,0)</f>
        <v>0</v>
      </c>
      <c r="I1837" s="236"/>
      <c r="J1837" s="236"/>
      <c r="K1837" s="236"/>
      <c r="L1837" s="236"/>
      <c r="M1837" s="236"/>
      <c r="N1837" s="236"/>
      <c r="O1837" s="236"/>
      <c r="P1837" s="236"/>
      <c r="Q1837" s="236"/>
      <c r="R1837" s="236"/>
      <c r="S1837" s="236"/>
    </row>
    <row r="1838" ht="13.5" customHeight="1">
      <c r="A1838" s="236"/>
      <c r="B1838" t="s" s="596">
        <v>724</v>
      </c>
      <c r="C1838" t="s" s="675">
        <v>3057</v>
      </c>
      <c r="D1838" t="s" s="676">
        <f>D1631</f>
        <v>1996</v>
      </c>
      <c r="E1838" s="677">
        <v>6</v>
      </c>
      <c r="F1838" s="236"/>
      <c r="G1838" s="662">
        <f>E1838*F1838</f>
        <v>0</v>
      </c>
      <c r="H1838" s="662">
        <f>IF($S$11="Y",G1838*0.15,0)</f>
        <v>0</v>
      </c>
      <c r="I1838" s="236"/>
      <c r="J1838" s="236"/>
      <c r="K1838" s="236"/>
      <c r="L1838" s="236"/>
      <c r="M1838" s="236"/>
      <c r="N1838" s="236"/>
      <c r="O1838" s="236"/>
      <c r="P1838" s="236"/>
      <c r="Q1838" s="236"/>
      <c r="R1838" s="236"/>
      <c r="S1838" s="236"/>
    </row>
    <row r="1839" ht="13.5" customHeight="1">
      <c r="A1839" s="236"/>
      <c r="B1839" t="s" s="596">
        <v>724</v>
      </c>
      <c r="C1839" t="s" s="675">
        <v>3057</v>
      </c>
      <c r="D1839" t="s" s="91">
        <f>D1632</f>
        <v>1998</v>
      </c>
      <c r="E1839" s="677">
        <v>0</v>
      </c>
      <c r="F1839" s="236"/>
      <c r="G1839" s="662">
        <f>E1839*F1839</f>
        <v>0</v>
      </c>
      <c r="H1839" s="662">
        <f>IF($S$11="Y",G1839*0.15,0)</f>
        <v>0</v>
      </c>
      <c r="I1839" s="236"/>
      <c r="J1839" s="236"/>
      <c r="K1839" s="236"/>
      <c r="L1839" s="236"/>
      <c r="M1839" s="236"/>
      <c r="N1839" s="236"/>
      <c r="O1839" s="236"/>
      <c r="P1839" s="236"/>
      <c r="Q1839" s="236"/>
      <c r="R1839" s="236"/>
      <c r="S1839" s="236"/>
    </row>
    <row r="1840" ht="13.5" customHeight="1">
      <c r="A1840" s="236"/>
      <c r="B1840" t="s" s="596">
        <v>724</v>
      </c>
      <c r="C1840" t="s" s="675">
        <v>3057</v>
      </c>
      <c r="D1840" t="s" s="205">
        <f>D1633</f>
        <v>2000</v>
      </c>
      <c r="E1840" s="677">
        <v>4</v>
      </c>
      <c r="F1840" s="236"/>
      <c r="G1840" s="662">
        <f>E1840*F1840</f>
        <v>0</v>
      </c>
      <c r="H1840" s="662">
        <f>IF($S$11="Y",G1840*0.15,0)</f>
        <v>0</v>
      </c>
      <c r="I1840" s="236"/>
      <c r="J1840" s="236"/>
      <c r="K1840" s="236"/>
      <c r="L1840" s="236"/>
      <c r="M1840" s="236"/>
      <c r="N1840" s="236"/>
      <c r="O1840" s="236"/>
      <c r="P1840" s="236"/>
      <c r="Q1840" s="236"/>
      <c r="R1840" s="236"/>
      <c r="S1840" s="236"/>
    </row>
    <row r="1841" ht="13.5" customHeight="1">
      <c r="A1841" s="236"/>
      <c r="B1841" t="s" s="596">
        <v>724</v>
      </c>
      <c r="C1841" t="s" s="675">
        <v>3057</v>
      </c>
      <c r="D1841" t="s" s="684">
        <f>D1634</f>
        <v>2001</v>
      </c>
      <c r="E1841" s="677">
        <v>0</v>
      </c>
      <c r="F1841" s="236"/>
      <c r="G1841" s="662">
        <f>E1841*F1841</f>
        <v>0</v>
      </c>
      <c r="H1841" s="662">
        <f>IF($S$11="Y",G1841*0.15,0)</f>
        <v>0</v>
      </c>
      <c r="I1841" s="236"/>
      <c r="J1841" s="236"/>
      <c r="K1841" s="236"/>
      <c r="L1841" s="236"/>
      <c r="M1841" s="236"/>
      <c r="N1841" s="236"/>
      <c r="O1841" s="236"/>
      <c r="P1841" s="236"/>
      <c r="Q1841" s="236"/>
      <c r="R1841" s="236"/>
      <c r="S1841" s="236"/>
    </row>
    <row r="1842" ht="13.5" customHeight="1">
      <c r="A1842" s="236"/>
      <c r="B1842" t="s" s="596">
        <v>724</v>
      </c>
      <c r="C1842" t="s" s="675">
        <v>3057</v>
      </c>
      <c r="D1842" t="s" s="686">
        <f>D1635</f>
        <v>2003</v>
      </c>
      <c r="E1842" s="677">
        <v>4</v>
      </c>
      <c r="F1842" s="236"/>
      <c r="G1842" s="662">
        <f>E1842*F1842</f>
        <v>0</v>
      </c>
      <c r="H1842" s="662">
        <f>IF($S$11="Y",G1842*0.15,0)</f>
        <v>0</v>
      </c>
      <c r="I1842" s="236"/>
      <c r="J1842" s="236"/>
      <c r="K1842" s="236"/>
      <c r="L1842" s="236"/>
      <c r="M1842" s="236"/>
      <c r="N1842" s="236"/>
      <c r="O1842" s="236"/>
      <c r="P1842" s="236"/>
      <c r="Q1842" s="236"/>
      <c r="R1842" s="236"/>
      <c r="S1842" s="236"/>
    </row>
    <row r="1843" ht="13.5" customHeight="1">
      <c r="A1843" s="236"/>
      <c r="B1843" t="s" s="596">
        <v>724</v>
      </c>
      <c r="C1843" t="s" s="675">
        <v>3057</v>
      </c>
      <c r="D1843" t="s" s="690">
        <f>D1636</f>
        <v>2004</v>
      </c>
      <c r="E1843" s="677">
        <v>0</v>
      </c>
      <c r="F1843" s="236"/>
      <c r="G1843" s="662">
        <f>E1843*F1843</f>
        <v>0</v>
      </c>
      <c r="H1843" s="662">
        <f>IF($S$11="Y",G1843*0.15,0)</f>
        <v>0</v>
      </c>
      <c r="I1843" s="236"/>
      <c r="J1843" s="236"/>
      <c r="K1843" s="236"/>
      <c r="L1843" s="236"/>
      <c r="M1843" s="236"/>
      <c r="N1843" s="236"/>
      <c r="O1843" s="236"/>
      <c r="P1843" s="236"/>
      <c r="Q1843" s="236"/>
      <c r="R1843" s="236"/>
      <c r="S1843" s="236"/>
    </row>
    <row r="1844" ht="13.5" customHeight="1">
      <c r="A1844" s="236"/>
      <c r="B1844" t="s" s="596">
        <v>724</v>
      </c>
      <c r="C1844" t="s" s="675">
        <v>3057</v>
      </c>
      <c r="D1844" t="s" s="692">
        <f>D1637</f>
        <v>2005</v>
      </c>
      <c r="E1844" s="677">
        <v>0</v>
      </c>
      <c r="F1844" s="236"/>
      <c r="G1844" s="662">
        <f>E1844*F1844</f>
        <v>0</v>
      </c>
      <c r="H1844" s="662">
        <f>IF($S$11="Y",G1844*0.15,0)</f>
        <v>0</v>
      </c>
      <c r="I1844" s="236"/>
      <c r="J1844" s="236"/>
      <c r="K1844" s="236"/>
      <c r="L1844" s="236"/>
      <c r="M1844" s="236"/>
      <c r="N1844" s="236"/>
      <c r="O1844" s="236"/>
      <c r="P1844" s="236"/>
      <c r="Q1844" s="236"/>
      <c r="R1844" s="236"/>
      <c r="S1844" s="236"/>
    </row>
    <row r="1845" ht="13.5" customHeight="1">
      <c r="A1845" s="236"/>
      <c r="B1845" t="s" s="596">
        <v>724</v>
      </c>
      <c r="C1845" t="s" s="675">
        <v>3057</v>
      </c>
      <c r="D1845" t="s" s="180">
        <f>D1638</f>
        <v>2006</v>
      </c>
      <c r="E1845" s="677">
        <v>12</v>
      </c>
      <c r="F1845" s="236"/>
      <c r="G1845" s="662">
        <f>E1845*F1845</f>
        <v>0</v>
      </c>
      <c r="H1845" s="662">
        <f>IF($S$11="Y",G1845*0.15,0)</f>
        <v>0</v>
      </c>
      <c r="I1845" s="236"/>
      <c r="J1845" s="236"/>
      <c r="K1845" s="236"/>
      <c r="L1845" s="236"/>
      <c r="M1845" s="236"/>
      <c r="N1845" s="236"/>
      <c r="O1845" s="236"/>
      <c r="P1845" s="236"/>
      <c r="Q1845" s="236"/>
      <c r="R1845" s="236"/>
      <c r="S1845" s="236"/>
    </row>
    <row r="1846" ht="13.5" customHeight="1">
      <c r="A1846" s="236"/>
      <c r="B1846" t="s" s="596">
        <v>724</v>
      </c>
      <c r="C1846" t="s" s="675">
        <v>3057</v>
      </c>
      <c r="D1846" t="s" s="695">
        <f>D1639</f>
        <v>2007</v>
      </c>
      <c r="E1846" s="677">
        <v>0</v>
      </c>
      <c r="F1846" s="236"/>
      <c r="G1846" s="662">
        <f>E1846*F1846</f>
        <v>0</v>
      </c>
      <c r="H1846" s="662">
        <f>IF($S$11="Y",G1846*0.15,0)</f>
        <v>0</v>
      </c>
      <c r="I1846" s="236"/>
      <c r="J1846" s="236"/>
      <c r="K1846" s="236"/>
      <c r="L1846" s="236"/>
      <c r="M1846" s="236"/>
      <c r="N1846" s="236"/>
      <c r="O1846" s="236"/>
      <c r="P1846" s="236"/>
      <c r="Q1846" s="236"/>
      <c r="R1846" s="236"/>
      <c r="S1846" s="236"/>
    </row>
    <row r="1847" ht="13.5" customHeight="1">
      <c r="A1847" s="236"/>
      <c r="B1847" t="s" s="596">
        <v>726</v>
      </c>
      <c r="C1847" t="s" s="675">
        <v>3058</v>
      </c>
      <c r="D1847" t="s" s="676">
        <f>D1766</f>
        <v>1996</v>
      </c>
      <c r="E1847" s="677">
        <v>5</v>
      </c>
      <c r="F1847" s="236"/>
      <c r="G1847" s="662">
        <f>E1847*F1847</f>
        <v>0</v>
      </c>
      <c r="H1847" s="662">
        <f>IF($S$11="Y",G1847*0.15,0)</f>
        <v>0</v>
      </c>
      <c r="I1847" s="236"/>
      <c r="J1847" s="236"/>
      <c r="K1847" s="236"/>
      <c r="L1847" s="236"/>
      <c r="M1847" s="236"/>
      <c r="N1847" s="236"/>
      <c r="O1847" s="236"/>
      <c r="P1847" s="236"/>
      <c r="Q1847" s="236"/>
      <c r="R1847" s="236"/>
      <c r="S1847" s="236"/>
    </row>
    <row r="1848" ht="13.5" customHeight="1">
      <c r="A1848" s="236"/>
      <c r="B1848" t="s" s="596">
        <v>726</v>
      </c>
      <c r="C1848" t="s" s="675">
        <v>3058</v>
      </c>
      <c r="D1848" t="s" s="91">
        <f>D1767</f>
        <v>1998</v>
      </c>
      <c r="E1848" s="677">
        <v>0</v>
      </c>
      <c r="F1848" s="236"/>
      <c r="G1848" s="662">
        <f>E1848*F1848</f>
        <v>0</v>
      </c>
      <c r="H1848" s="662">
        <f>IF($S$11="Y",G1848*0.15,0)</f>
        <v>0</v>
      </c>
      <c r="I1848" s="236"/>
      <c r="J1848" s="236"/>
      <c r="K1848" s="236"/>
      <c r="L1848" s="236"/>
      <c r="M1848" s="236"/>
      <c r="N1848" s="236"/>
      <c r="O1848" s="236"/>
      <c r="P1848" s="236"/>
      <c r="Q1848" s="236"/>
      <c r="R1848" s="236"/>
      <c r="S1848" s="236"/>
    </row>
    <row r="1849" ht="13.5" customHeight="1">
      <c r="A1849" s="236"/>
      <c r="B1849" t="s" s="596">
        <v>726</v>
      </c>
      <c r="C1849" t="s" s="675">
        <v>3058</v>
      </c>
      <c r="D1849" t="s" s="205">
        <f>D1768</f>
        <v>2000</v>
      </c>
      <c r="E1849" s="677">
        <v>4</v>
      </c>
      <c r="F1849" s="236"/>
      <c r="G1849" s="662">
        <f>E1849*F1849</f>
        <v>0</v>
      </c>
      <c r="H1849" s="662">
        <f>IF($S$11="Y",G1849*0.15,0)</f>
        <v>0</v>
      </c>
      <c r="I1849" s="236"/>
      <c r="J1849" s="236"/>
      <c r="K1849" s="236"/>
      <c r="L1849" s="236"/>
      <c r="M1849" s="236"/>
      <c r="N1849" s="236"/>
      <c r="O1849" s="236"/>
      <c r="P1849" s="236"/>
      <c r="Q1849" s="236"/>
      <c r="R1849" s="236"/>
      <c r="S1849" s="236"/>
    </row>
    <row r="1850" ht="13.5" customHeight="1">
      <c r="A1850" s="236"/>
      <c r="B1850" t="s" s="596">
        <v>726</v>
      </c>
      <c r="C1850" t="s" s="675">
        <v>3058</v>
      </c>
      <c r="D1850" t="s" s="684">
        <f>D1769</f>
        <v>2001</v>
      </c>
      <c r="E1850" s="677">
        <v>0</v>
      </c>
      <c r="F1850" s="236"/>
      <c r="G1850" s="662">
        <f>E1850*F1850</f>
        <v>0</v>
      </c>
      <c r="H1850" s="662">
        <f>IF($S$11="Y",G1850*0.15,0)</f>
        <v>0</v>
      </c>
      <c r="I1850" s="236"/>
      <c r="J1850" s="236"/>
      <c r="K1850" s="236"/>
      <c r="L1850" s="236"/>
      <c r="M1850" s="236"/>
      <c r="N1850" s="236"/>
      <c r="O1850" s="236"/>
      <c r="P1850" s="236"/>
      <c r="Q1850" s="236"/>
      <c r="R1850" s="236"/>
      <c r="S1850" s="236"/>
    </row>
    <row r="1851" ht="13.5" customHeight="1">
      <c r="A1851" s="236"/>
      <c r="B1851" t="s" s="596">
        <v>726</v>
      </c>
      <c r="C1851" t="s" s="675">
        <v>3058</v>
      </c>
      <c r="D1851" t="s" s="686">
        <f>D1770</f>
        <v>2003</v>
      </c>
      <c r="E1851" s="677">
        <v>4</v>
      </c>
      <c r="F1851" s="236"/>
      <c r="G1851" s="662">
        <f>E1851*F1851</f>
        <v>0</v>
      </c>
      <c r="H1851" s="662">
        <f>IF($S$11="Y",G1851*0.15,0)</f>
        <v>0</v>
      </c>
      <c r="I1851" s="236"/>
      <c r="J1851" s="236"/>
      <c r="K1851" s="236"/>
      <c r="L1851" s="236"/>
      <c r="M1851" s="236"/>
      <c r="N1851" s="236"/>
      <c r="O1851" s="236"/>
      <c r="P1851" s="236"/>
      <c r="Q1851" s="236"/>
      <c r="R1851" s="236"/>
      <c r="S1851" s="236"/>
    </row>
    <row r="1852" ht="13.5" customHeight="1">
      <c r="A1852" s="236"/>
      <c r="B1852" t="s" s="596">
        <v>726</v>
      </c>
      <c r="C1852" t="s" s="675">
        <v>3058</v>
      </c>
      <c r="D1852" t="s" s="690">
        <f>D1771</f>
        <v>2004</v>
      </c>
      <c r="E1852" s="677">
        <v>0</v>
      </c>
      <c r="F1852" s="236"/>
      <c r="G1852" s="662">
        <f>E1852*F1852</f>
        <v>0</v>
      </c>
      <c r="H1852" s="662">
        <f>IF($S$11="Y",G1852*0.15,0)</f>
        <v>0</v>
      </c>
      <c r="I1852" s="236"/>
      <c r="J1852" s="236"/>
      <c r="K1852" s="236"/>
      <c r="L1852" s="236"/>
      <c r="M1852" s="236"/>
      <c r="N1852" s="236"/>
      <c r="O1852" s="236"/>
      <c r="P1852" s="236"/>
      <c r="Q1852" s="236"/>
      <c r="R1852" s="236"/>
      <c r="S1852" s="236"/>
    </row>
    <row r="1853" ht="13.5" customHeight="1">
      <c r="A1853" s="236"/>
      <c r="B1853" t="s" s="596">
        <v>726</v>
      </c>
      <c r="C1853" t="s" s="675">
        <v>3058</v>
      </c>
      <c r="D1853" t="s" s="692">
        <f>D1772</f>
        <v>2005</v>
      </c>
      <c r="E1853" s="677">
        <v>0</v>
      </c>
      <c r="F1853" s="236"/>
      <c r="G1853" s="662">
        <f>E1853*F1853</f>
        <v>0</v>
      </c>
      <c r="H1853" s="662">
        <f>IF($S$11="Y",G1853*0.15,0)</f>
        <v>0</v>
      </c>
      <c r="I1853" s="236"/>
      <c r="J1853" s="236"/>
      <c r="K1853" s="236"/>
      <c r="L1853" s="236"/>
      <c r="M1853" s="236"/>
      <c r="N1853" s="236"/>
      <c r="O1853" s="236"/>
      <c r="P1853" s="236"/>
      <c r="Q1853" s="236"/>
      <c r="R1853" s="236"/>
      <c r="S1853" s="236"/>
    </row>
    <row r="1854" ht="13.5" customHeight="1">
      <c r="A1854" s="236"/>
      <c r="B1854" t="s" s="596">
        <v>726</v>
      </c>
      <c r="C1854" t="s" s="675">
        <v>3058</v>
      </c>
      <c r="D1854" t="s" s="180">
        <f>D1773</f>
        <v>2006</v>
      </c>
      <c r="E1854" s="677">
        <v>9</v>
      </c>
      <c r="F1854" s="236"/>
      <c r="G1854" s="662">
        <f>E1854*F1854</f>
        <v>0</v>
      </c>
      <c r="H1854" s="662">
        <f>IF($S$11="Y",G1854*0.15,0)</f>
        <v>0</v>
      </c>
      <c r="I1854" s="236"/>
      <c r="J1854" s="236"/>
      <c r="K1854" s="236"/>
      <c r="L1854" s="236"/>
      <c r="M1854" s="236"/>
      <c r="N1854" s="236"/>
      <c r="O1854" s="236"/>
      <c r="P1854" s="236"/>
      <c r="Q1854" s="236"/>
      <c r="R1854" s="236"/>
      <c r="S1854" s="236"/>
    </row>
    <row r="1855" ht="13.5" customHeight="1">
      <c r="A1855" s="236"/>
      <c r="B1855" t="s" s="596">
        <v>726</v>
      </c>
      <c r="C1855" t="s" s="675">
        <v>3058</v>
      </c>
      <c r="D1855" t="s" s="695">
        <f>D1774</f>
        <v>2007</v>
      </c>
      <c r="E1855" s="677">
        <v>1</v>
      </c>
      <c r="F1855" s="236"/>
      <c r="G1855" s="662">
        <f>E1855*F1855</f>
        <v>0</v>
      </c>
      <c r="H1855" s="662">
        <f>IF($S$11="Y",G1855*0.15,0)</f>
        <v>0</v>
      </c>
      <c r="I1855" s="236"/>
      <c r="J1855" s="236"/>
      <c r="K1855" s="236"/>
      <c r="L1855" s="236"/>
      <c r="M1855" s="236"/>
      <c r="N1855" s="236"/>
      <c r="O1855" s="236"/>
      <c r="P1855" s="236"/>
      <c r="Q1855" s="236"/>
      <c r="R1855" s="236"/>
      <c r="S1855" s="236"/>
    </row>
    <row r="1856" ht="13.5" customHeight="1">
      <c r="A1856" s="236"/>
      <c r="B1856" t="s" s="596">
        <v>728</v>
      </c>
      <c r="C1856" t="s" s="675">
        <v>3059</v>
      </c>
      <c r="D1856" t="s" s="676">
        <f>D1784</f>
        <v>1996</v>
      </c>
      <c r="E1856" s="677">
        <v>6</v>
      </c>
      <c r="F1856" s="236"/>
      <c r="G1856" s="662">
        <f>E1856*F1856</f>
        <v>0</v>
      </c>
      <c r="H1856" s="662">
        <f>IF($S$11="Y",G1856*0.15,0)</f>
        <v>0</v>
      </c>
      <c r="I1856" s="236"/>
      <c r="J1856" s="236"/>
      <c r="K1856" s="236"/>
      <c r="L1856" s="236"/>
      <c r="M1856" s="236"/>
      <c r="N1856" s="236"/>
      <c r="O1856" s="236"/>
      <c r="P1856" s="236"/>
      <c r="Q1856" s="236"/>
      <c r="R1856" s="236"/>
      <c r="S1856" s="236"/>
    </row>
    <row r="1857" ht="13.5" customHeight="1">
      <c r="A1857" s="236"/>
      <c r="B1857" t="s" s="596">
        <v>728</v>
      </c>
      <c r="C1857" t="s" s="675">
        <v>3059</v>
      </c>
      <c r="D1857" t="s" s="91">
        <f>D1785</f>
        <v>1998</v>
      </c>
      <c r="E1857" s="677">
        <v>0</v>
      </c>
      <c r="F1857" s="236"/>
      <c r="G1857" s="662">
        <f>E1857*F1857</f>
        <v>0</v>
      </c>
      <c r="H1857" s="662">
        <f>IF($S$11="Y",G1857*0.15,0)</f>
        <v>0</v>
      </c>
      <c r="I1857" s="236"/>
      <c r="J1857" s="236"/>
      <c r="K1857" s="236"/>
      <c r="L1857" s="236"/>
      <c r="M1857" s="236"/>
      <c r="N1857" s="236"/>
      <c r="O1857" s="236"/>
      <c r="P1857" s="236"/>
      <c r="Q1857" s="236"/>
      <c r="R1857" s="236"/>
      <c r="S1857" s="236"/>
    </row>
    <row r="1858" ht="13.5" customHeight="1">
      <c r="A1858" s="236"/>
      <c r="B1858" t="s" s="596">
        <v>728</v>
      </c>
      <c r="C1858" t="s" s="675">
        <v>3059</v>
      </c>
      <c r="D1858" t="s" s="205">
        <f>D1786</f>
        <v>2000</v>
      </c>
      <c r="E1858" s="677">
        <v>5</v>
      </c>
      <c r="F1858" s="236"/>
      <c r="G1858" s="662">
        <f>E1858*F1858</f>
        <v>0</v>
      </c>
      <c r="H1858" s="662">
        <f>IF($S$11="Y",G1858*0.15,0)</f>
        <v>0</v>
      </c>
      <c r="I1858" s="236"/>
      <c r="J1858" s="236"/>
      <c r="K1858" s="236"/>
      <c r="L1858" s="236"/>
      <c r="M1858" s="236"/>
      <c r="N1858" s="236"/>
      <c r="O1858" s="236"/>
      <c r="P1858" s="236"/>
      <c r="Q1858" s="236"/>
      <c r="R1858" s="236"/>
      <c r="S1858" s="236"/>
    </row>
    <row r="1859" ht="13.5" customHeight="1">
      <c r="A1859" s="236"/>
      <c r="B1859" t="s" s="596">
        <v>728</v>
      </c>
      <c r="C1859" t="s" s="675">
        <v>3059</v>
      </c>
      <c r="D1859" t="s" s="684">
        <f>D1787</f>
        <v>2001</v>
      </c>
      <c r="E1859" s="677">
        <v>0</v>
      </c>
      <c r="F1859" s="236"/>
      <c r="G1859" s="662">
        <f>E1859*F1859</f>
        <v>0</v>
      </c>
      <c r="H1859" s="662">
        <f>IF($S$11="Y",G1859*0.15,0)</f>
        <v>0</v>
      </c>
      <c r="I1859" s="236"/>
      <c r="J1859" s="236"/>
      <c r="K1859" s="236"/>
      <c r="L1859" s="236"/>
      <c r="M1859" s="236"/>
      <c r="N1859" s="236"/>
      <c r="O1859" s="236"/>
      <c r="P1859" s="236"/>
      <c r="Q1859" s="236"/>
      <c r="R1859" s="236"/>
      <c r="S1859" s="236"/>
    </row>
    <row r="1860" ht="13.5" customHeight="1">
      <c r="A1860" s="236"/>
      <c r="B1860" t="s" s="596">
        <v>728</v>
      </c>
      <c r="C1860" t="s" s="675">
        <v>3059</v>
      </c>
      <c r="D1860" t="s" s="686">
        <f>D1788</f>
        <v>2003</v>
      </c>
      <c r="E1860" s="677">
        <v>4</v>
      </c>
      <c r="F1860" s="236"/>
      <c r="G1860" s="662">
        <f>E1860*F1860</f>
        <v>0</v>
      </c>
      <c r="H1860" s="662">
        <f>IF($S$11="Y",G1860*0.15,0)</f>
        <v>0</v>
      </c>
      <c r="I1860" s="236"/>
      <c r="J1860" s="236"/>
      <c r="K1860" s="236"/>
      <c r="L1860" s="236"/>
      <c r="M1860" s="236"/>
      <c r="N1860" s="236"/>
      <c r="O1860" s="236"/>
      <c r="P1860" s="236"/>
      <c r="Q1860" s="236"/>
      <c r="R1860" s="236"/>
      <c r="S1860" s="236"/>
    </row>
    <row r="1861" ht="13.5" customHeight="1">
      <c r="A1861" s="236"/>
      <c r="B1861" t="s" s="596">
        <v>728</v>
      </c>
      <c r="C1861" t="s" s="675">
        <v>3059</v>
      </c>
      <c r="D1861" t="s" s="690">
        <f>D1789</f>
        <v>2004</v>
      </c>
      <c r="E1861" s="677">
        <v>0</v>
      </c>
      <c r="F1861" s="236"/>
      <c r="G1861" s="662">
        <f>E1861*F1861</f>
        <v>0</v>
      </c>
      <c r="H1861" s="662">
        <f>IF($S$11="Y",G1861*0.15,0)</f>
        <v>0</v>
      </c>
      <c r="I1861" s="236"/>
      <c r="J1861" s="236"/>
      <c r="K1861" s="236"/>
      <c r="L1861" s="236"/>
      <c r="M1861" s="236"/>
      <c r="N1861" s="236"/>
      <c r="O1861" s="236"/>
      <c r="P1861" s="236"/>
      <c r="Q1861" s="236"/>
      <c r="R1861" s="236"/>
      <c r="S1861" s="236"/>
    </row>
    <row r="1862" ht="13.5" customHeight="1">
      <c r="A1862" s="236"/>
      <c r="B1862" t="s" s="596">
        <v>728</v>
      </c>
      <c r="C1862" t="s" s="675">
        <v>3059</v>
      </c>
      <c r="D1862" t="s" s="692">
        <f>D1790</f>
        <v>2005</v>
      </c>
      <c r="E1862" s="677">
        <v>0</v>
      </c>
      <c r="F1862" s="236"/>
      <c r="G1862" s="662">
        <f>E1862*F1862</f>
        <v>0</v>
      </c>
      <c r="H1862" s="662">
        <f>IF($S$11="Y",G1862*0.15,0)</f>
        <v>0</v>
      </c>
      <c r="I1862" s="236"/>
      <c r="J1862" s="236"/>
      <c r="K1862" s="236"/>
      <c r="L1862" s="236"/>
      <c r="M1862" s="236"/>
      <c r="N1862" s="236"/>
      <c r="O1862" s="236"/>
      <c r="P1862" s="236"/>
      <c r="Q1862" s="236"/>
      <c r="R1862" s="236"/>
      <c r="S1862" s="236"/>
    </row>
    <row r="1863" ht="13.5" customHeight="1">
      <c r="A1863" s="236"/>
      <c r="B1863" t="s" s="596">
        <v>728</v>
      </c>
      <c r="C1863" t="s" s="675">
        <v>3059</v>
      </c>
      <c r="D1863" t="s" s="180">
        <f>D1791</f>
        <v>2006</v>
      </c>
      <c r="E1863" s="677">
        <v>8</v>
      </c>
      <c r="F1863" s="236"/>
      <c r="G1863" s="662">
        <f>E1863*F1863</f>
        <v>0</v>
      </c>
      <c r="H1863" s="662">
        <f>IF($S$11="Y",G1863*0.15,0)</f>
        <v>0</v>
      </c>
      <c r="I1863" s="236"/>
      <c r="J1863" s="236"/>
      <c r="K1863" s="236"/>
      <c r="L1863" s="236"/>
      <c r="M1863" s="236"/>
      <c r="N1863" s="236"/>
      <c r="O1863" s="236"/>
      <c r="P1863" s="236"/>
      <c r="Q1863" s="236"/>
      <c r="R1863" s="236"/>
      <c r="S1863" s="236"/>
    </row>
    <row r="1864" ht="13.5" customHeight="1">
      <c r="A1864" s="236"/>
      <c r="B1864" t="s" s="596">
        <v>728</v>
      </c>
      <c r="C1864" t="s" s="675">
        <v>3059</v>
      </c>
      <c r="D1864" t="s" s="695">
        <f>D1792</f>
        <v>2007</v>
      </c>
      <c r="E1864" s="677">
        <v>0</v>
      </c>
      <c r="F1864" s="236"/>
      <c r="G1864" s="662">
        <f>E1864*F1864</f>
        <v>0</v>
      </c>
      <c r="H1864" s="662">
        <f>IF($S$11="Y",G1864*0.15,0)</f>
        <v>0</v>
      </c>
      <c r="I1864" s="236"/>
      <c r="J1864" s="236"/>
      <c r="K1864" s="236"/>
      <c r="L1864" s="236"/>
      <c r="M1864" s="236"/>
      <c r="N1864" s="236"/>
      <c r="O1864" s="236"/>
      <c r="P1864" s="236"/>
      <c r="Q1864" s="236"/>
      <c r="R1864" s="236"/>
      <c r="S1864" s="236"/>
    </row>
    <row r="1865" ht="13.5" customHeight="1">
      <c r="A1865" s="236"/>
      <c r="B1865" t="s" s="596">
        <v>729</v>
      </c>
      <c r="C1865" t="s" s="675">
        <v>3060</v>
      </c>
      <c r="D1865" t="s" s="676">
        <f>D1793</f>
        <v>1996</v>
      </c>
      <c r="E1865" s="677">
        <v>5</v>
      </c>
      <c r="F1865" s="236"/>
      <c r="G1865" s="662">
        <f>E1865*F1865</f>
        <v>0</v>
      </c>
      <c r="H1865" s="662">
        <f>IF($S$11="Y",G1865*0.15,0)</f>
        <v>0</v>
      </c>
      <c r="I1865" s="236"/>
      <c r="J1865" s="236"/>
      <c r="K1865" s="236"/>
      <c r="L1865" s="236"/>
      <c r="M1865" s="236"/>
      <c r="N1865" s="236"/>
      <c r="O1865" s="236"/>
      <c r="P1865" s="236"/>
      <c r="Q1865" s="236"/>
      <c r="R1865" s="236"/>
      <c r="S1865" s="236"/>
    </row>
    <row r="1866" ht="13.5" customHeight="1">
      <c r="A1866" s="236"/>
      <c r="B1866" t="s" s="596">
        <v>729</v>
      </c>
      <c r="C1866" t="s" s="675">
        <v>3060</v>
      </c>
      <c r="D1866" t="s" s="91">
        <f>D1794</f>
        <v>1998</v>
      </c>
      <c r="E1866" s="677">
        <v>0</v>
      </c>
      <c r="F1866" s="236"/>
      <c r="G1866" s="662">
        <f>E1866*F1866</f>
        <v>0</v>
      </c>
      <c r="H1866" s="662">
        <f>IF($S$11="Y",G1866*0.15,0)</f>
        <v>0</v>
      </c>
      <c r="I1866" s="236"/>
      <c r="J1866" s="236"/>
      <c r="K1866" s="236"/>
      <c r="L1866" s="236"/>
      <c r="M1866" s="236"/>
      <c r="N1866" s="236"/>
      <c r="O1866" s="236"/>
      <c r="P1866" s="236"/>
      <c r="Q1866" s="236"/>
      <c r="R1866" s="236"/>
      <c r="S1866" s="236"/>
    </row>
    <row r="1867" ht="13.5" customHeight="1">
      <c r="A1867" s="236"/>
      <c r="B1867" t="s" s="596">
        <v>729</v>
      </c>
      <c r="C1867" t="s" s="675">
        <v>3060</v>
      </c>
      <c r="D1867" t="s" s="205">
        <f>D1795</f>
        <v>2000</v>
      </c>
      <c r="E1867" s="677">
        <v>4</v>
      </c>
      <c r="F1867" s="236"/>
      <c r="G1867" s="662">
        <f>E1867*F1867</f>
        <v>0</v>
      </c>
      <c r="H1867" s="662">
        <f>IF($S$11="Y",G1867*0.15,0)</f>
        <v>0</v>
      </c>
      <c r="I1867" s="236"/>
      <c r="J1867" s="236"/>
      <c r="K1867" s="236"/>
      <c r="L1867" s="236"/>
      <c r="M1867" s="236"/>
      <c r="N1867" s="236"/>
      <c r="O1867" s="236"/>
      <c r="P1867" s="236"/>
      <c r="Q1867" s="236"/>
      <c r="R1867" s="236"/>
      <c r="S1867" s="236"/>
    </row>
    <row r="1868" ht="13.5" customHeight="1">
      <c r="A1868" s="236"/>
      <c r="B1868" t="s" s="596">
        <v>729</v>
      </c>
      <c r="C1868" t="s" s="675">
        <v>3060</v>
      </c>
      <c r="D1868" t="s" s="684">
        <f>D1796</f>
        <v>2001</v>
      </c>
      <c r="E1868" s="677">
        <v>0</v>
      </c>
      <c r="F1868" s="236"/>
      <c r="G1868" s="662">
        <f>E1868*F1868</f>
        <v>0</v>
      </c>
      <c r="H1868" s="662">
        <f>IF($S$11="Y",G1868*0.15,0)</f>
        <v>0</v>
      </c>
      <c r="I1868" s="236"/>
      <c r="J1868" s="236"/>
      <c r="K1868" s="236"/>
      <c r="L1868" s="236"/>
      <c r="M1868" s="236"/>
      <c r="N1868" s="236"/>
      <c r="O1868" s="236"/>
      <c r="P1868" s="236"/>
      <c r="Q1868" s="236"/>
      <c r="R1868" s="236"/>
      <c r="S1868" s="236"/>
    </row>
    <row r="1869" ht="13.5" customHeight="1">
      <c r="A1869" s="236"/>
      <c r="B1869" t="s" s="596">
        <v>729</v>
      </c>
      <c r="C1869" t="s" s="675">
        <v>3060</v>
      </c>
      <c r="D1869" t="s" s="686">
        <f>D1797</f>
        <v>2003</v>
      </c>
      <c r="E1869" s="677">
        <v>4</v>
      </c>
      <c r="F1869" s="236"/>
      <c r="G1869" s="662">
        <f>E1869*F1869</f>
        <v>0</v>
      </c>
      <c r="H1869" s="662">
        <f>IF($S$11="Y",G1869*0.15,0)</f>
        <v>0</v>
      </c>
      <c r="I1869" s="236"/>
      <c r="J1869" s="236"/>
      <c r="K1869" s="236"/>
      <c r="L1869" s="236"/>
      <c r="M1869" s="236"/>
      <c r="N1869" s="236"/>
      <c r="O1869" s="236"/>
      <c r="P1869" s="236"/>
      <c r="Q1869" s="236"/>
      <c r="R1869" s="236"/>
      <c r="S1869" s="236"/>
    </row>
    <row r="1870" ht="13.5" customHeight="1">
      <c r="A1870" s="236"/>
      <c r="B1870" t="s" s="596">
        <v>729</v>
      </c>
      <c r="C1870" t="s" s="675">
        <v>3060</v>
      </c>
      <c r="D1870" t="s" s="690">
        <f>D1798</f>
        <v>2004</v>
      </c>
      <c r="E1870" s="677">
        <v>0</v>
      </c>
      <c r="F1870" s="236"/>
      <c r="G1870" s="662">
        <f>E1870*F1870</f>
        <v>0</v>
      </c>
      <c r="H1870" s="662">
        <f>IF($S$11="Y",G1870*0.15,0)</f>
        <v>0</v>
      </c>
      <c r="I1870" s="236"/>
      <c r="J1870" s="236"/>
      <c r="K1870" s="236"/>
      <c r="L1870" s="236"/>
      <c r="M1870" s="236"/>
      <c r="N1870" s="236"/>
      <c r="O1870" s="236"/>
      <c r="P1870" s="236"/>
      <c r="Q1870" s="236"/>
      <c r="R1870" s="236"/>
      <c r="S1870" s="236"/>
    </row>
    <row r="1871" ht="13.5" customHeight="1">
      <c r="A1871" s="236"/>
      <c r="B1871" t="s" s="596">
        <v>729</v>
      </c>
      <c r="C1871" t="s" s="675">
        <v>3060</v>
      </c>
      <c r="D1871" t="s" s="692">
        <f>D1799</f>
        <v>2005</v>
      </c>
      <c r="E1871" s="677">
        <v>0</v>
      </c>
      <c r="F1871" s="236"/>
      <c r="G1871" s="662">
        <f>E1871*F1871</f>
        <v>0</v>
      </c>
      <c r="H1871" s="662">
        <f>IF($S$11="Y",G1871*0.15,0)</f>
        <v>0</v>
      </c>
      <c r="I1871" s="236"/>
      <c r="J1871" s="236"/>
      <c r="K1871" s="236"/>
      <c r="L1871" s="236"/>
      <c r="M1871" s="236"/>
      <c r="N1871" s="236"/>
      <c r="O1871" s="236"/>
      <c r="P1871" s="236"/>
      <c r="Q1871" s="236"/>
      <c r="R1871" s="236"/>
      <c r="S1871" s="236"/>
    </row>
    <row r="1872" ht="13.5" customHeight="1">
      <c r="A1872" s="236"/>
      <c r="B1872" t="s" s="596">
        <v>729</v>
      </c>
      <c r="C1872" t="s" s="675">
        <v>3060</v>
      </c>
      <c r="D1872" t="s" s="180">
        <f>D1800</f>
        <v>2006</v>
      </c>
      <c r="E1872" s="677">
        <v>9</v>
      </c>
      <c r="F1872" s="236"/>
      <c r="G1872" s="662">
        <f>E1872*F1872</f>
        <v>0</v>
      </c>
      <c r="H1872" s="662">
        <f>IF($S$11="Y",G1872*0.15,0)</f>
        <v>0</v>
      </c>
      <c r="I1872" s="236"/>
      <c r="J1872" s="236"/>
      <c r="K1872" s="236"/>
      <c r="L1872" s="236"/>
      <c r="M1872" s="236"/>
      <c r="N1872" s="236"/>
      <c r="O1872" s="236"/>
      <c r="P1872" s="236"/>
      <c r="Q1872" s="236"/>
      <c r="R1872" s="236"/>
      <c r="S1872" s="236"/>
    </row>
    <row r="1873" ht="13.5" customHeight="1">
      <c r="A1873" s="236"/>
      <c r="B1873" t="s" s="596">
        <v>729</v>
      </c>
      <c r="C1873" t="s" s="675">
        <v>3060</v>
      </c>
      <c r="D1873" t="s" s="695">
        <f>D1801</f>
        <v>2007</v>
      </c>
      <c r="E1873" s="677">
        <v>0</v>
      </c>
      <c r="F1873" s="236"/>
      <c r="G1873" s="662">
        <f>E1873*F1873</f>
        <v>0</v>
      </c>
      <c r="H1873" s="662">
        <f>IF($S$11="Y",G1873*0.15,0)</f>
        <v>0</v>
      </c>
      <c r="I1873" s="236"/>
      <c r="J1873" s="236"/>
      <c r="K1873" s="236"/>
      <c r="L1873" s="236"/>
      <c r="M1873" s="236"/>
      <c r="N1873" s="236"/>
      <c r="O1873" s="236"/>
      <c r="P1873" s="236"/>
      <c r="Q1873" s="236"/>
      <c r="R1873" s="236"/>
      <c r="S1873" s="236"/>
    </row>
    <row r="1874" ht="13.5" customHeight="1">
      <c r="A1874" s="236"/>
      <c r="B1874" t="s" s="596">
        <v>760</v>
      </c>
      <c r="C1874" t="s" s="675">
        <v>3061</v>
      </c>
      <c r="D1874" t="s" s="676">
        <f>D1793</f>
        <v>1996</v>
      </c>
      <c r="E1874" s="677">
        <v>5</v>
      </c>
      <c r="F1874" s="236"/>
      <c r="G1874" s="662">
        <f>E1874*F1874</f>
        <v>0</v>
      </c>
      <c r="H1874" s="662">
        <f>IF($S$11="Y",G1874*0.15,0)</f>
        <v>0</v>
      </c>
      <c r="I1874" s="236"/>
      <c r="J1874" s="236"/>
      <c r="K1874" s="236"/>
      <c r="L1874" s="236"/>
      <c r="M1874" s="236"/>
      <c r="N1874" s="236"/>
      <c r="O1874" s="236"/>
      <c r="P1874" s="236"/>
      <c r="Q1874" s="236"/>
      <c r="R1874" s="236"/>
      <c r="S1874" s="236"/>
    </row>
    <row r="1875" ht="13.5" customHeight="1">
      <c r="A1875" s="236"/>
      <c r="B1875" t="s" s="596">
        <v>760</v>
      </c>
      <c r="C1875" t="s" s="675">
        <v>3061</v>
      </c>
      <c r="D1875" t="s" s="91">
        <f>D1794</f>
        <v>1998</v>
      </c>
      <c r="E1875" s="677">
        <v>0</v>
      </c>
      <c r="F1875" s="236"/>
      <c r="G1875" s="662">
        <f>E1875*F1875</f>
        <v>0</v>
      </c>
      <c r="H1875" s="662">
        <f>IF($S$11="Y",G1875*0.15,0)</f>
        <v>0</v>
      </c>
      <c r="I1875" s="236"/>
      <c r="J1875" s="236"/>
      <c r="K1875" s="236"/>
      <c r="L1875" s="236"/>
      <c r="M1875" s="236"/>
      <c r="N1875" s="236"/>
      <c r="O1875" s="236"/>
      <c r="P1875" s="236"/>
      <c r="Q1875" s="236"/>
      <c r="R1875" s="236"/>
      <c r="S1875" s="236"/>
    </row>
    <row r="1876" ht="13.5" customHeight="1">
      <c r="A1876" s="236"/>
      <c r="B1876" t="s" s="596">
        <v>760</v>
      </c>
      <c r="C1876" t="s" s="675">
        <v>3061</v>
      </c>
      <c r="D1876" t="s" s="205">
        <f>D1795</f>
        <v>2000</v>
      </c>
      <c r="E1876" s="677">
        <v>4</v>
      </c>
      <c r="F1876" s="236"/>
      <c r="G1876" s="662">
        <f>E1876*F1876</f>
        <v>0</v>
      </c>
      <c r="H1876" s="662">
        <f>IF($S$11="Y",G1876*0.15,0)</f>
        <v>0</v>
      </c>
      <c r="I1876" s="236"/>
      <c r="J1876" s="236"/>
      <c r="K1876" s="236"/>
      <c r="L1876" s="236"/>
      <c r="M1876" s="236"/>
      <c r="N1876" s="236"/>
      <c r="O1876" s="236"/>
      <c r="P1876" s="236"/>
      <c r="Q1876" s="236"/>
      <c r="R1876" s="236"/>
      <c r="S1876" s="236"/>
    </row>
    <row r="1877" ht="13.5" customHeight="1">
      <c r="A1877" s="236"/>
      <c r="B1877" t="s" s="596">
        <v>760</v>
      </c>
      <c r="C1877" t="s" s="675">
        <v>3061</v>
      </c>
      <c r="D1877" t="s" s="684">
        <f>D1796</f>
        <v>2001</v>
      </c>
      <c r="E1877" s="677">
        <v>1</v>
      </c>
      <c r="F1877" s="236"/>
      <c r="G1877" s="662">
        <f>E1877*F1877</f>
        <v>0</v>
      </c>
      <c r="H1877" s="662">
        <f>IF($S$11="Y",G1877*0.15,0)</f>
        <v>0</v>
      </c>
      <c r="I1877" s="236"/>
      <c r="J1877" s="236"/>
      <c r="K1877" s="236"/>
      <c r="L1877" s="236"/>
      <c r="M1877" s="236"/>
      <c r="N1877" s="236"/>
      <c r="O1877" s="236"/>
      <c r="P1877" s="236"/>
      <c r="Q1877" s="236"/>
      <c r="R1877" s="236"/>
      <c r="S1877" s="236"/>
    </row>
    <row r="1878" ht="13.5" customHeight="1">
      <c r="A1878" s="236"/>
      <c r="B1878" t="s" s="596">
        <v>760</v>
      </c>
      <c r="C1878" t="s" s="675">
        <v>3061</v>
      </c>
      <c r="D1878" t="s" s="686">
        <f>D1797</f>
        <v>2003</v>
      </c>
      <c r="E1878" s="677">
        <v>4</v>
      </c>
      <c r="F1878" s="236"/>
      <c r="G1878" s="662">
        <f>E1878*F1878</f>
        <v>0</v>
      </c>
      <c r="H1878" s="662">
        <f>IF($S$11="Y",G1878*0.15,0)</f>
        <v>0</v>
      </c>
      <c r="I1878" s="236"/>
      <c r="J1878" s="236"/>
      <c r="K1878" s="236"/>
      <c r="L1878" s="236"/>
      <c r="M1878" s="236"/>
      <c r="N1878" s="236"/>
      <c r="O1878" s="236"/>
      <c r="P1878" s="236"/>
      <c r="Q1878" s="236"/>
      <c r="R1878" s="236"/>
      <c r="S1878" s="236"/>
    </row>
    <row r="1879" ht="13.5" customHeight="1">
      <c r="A1879" s="236"/>
      <c r="B1879" t="s" s="596">
        <v>760</v>
      </c>
      <c r="C1879" t="s" s="675">
        <v>3061</v>
      </c>
      <c r="D1879" t="s" s="690">
        <f>D1798</f>
        <v>2004</v>
      </c>
      <c r="E1879" s="677">
        <v>0</v>
      </c>
      <c r="F1879" s="236"/>
      <c r="G1879" s="662">
        <f>E1879*F1879</f>
        <v>0</v>
      </c>
      <c r="H1879" s="662">
        <f>IF($S$11="Y",G1879*0.15,0)</f>
        <v>0</v>
      </c>
      <c r="I1879" s="236"/>
      <c r="J1879" s="236"/>
      <c r="K1879" s="236"/>
      <c r="L1879" s="236"/>
      <c r="M1879" s="236"/>
      <c r="N1879" s="236"/>
      <c r="O1879" s="236"/>
      <c r="P1879" s="236"/>
      <c r="Q1879" s="236"/>
      <c r="R1879" s="236"/>
      <c r="S1879" s="236"/>
    </row>
    <row r="1880" ht="13.5" customHeight="1">
      <c r="A1880" s="236"/>
      <c r="B1880" t="s" s="596">
        <v>760</v>
      </c>
      <c r="C1880" t="s" s="675">
        <v>3061</v>
      </c>
      <c r="D1880" t="s" s="692">
        <f>D1799</f>
        <v>2005</v>
      </c>
      <c r="E1880" s="677">
        <v>0</v>
      </c>
      <c r="F1880" s="236"/>
      <c r="G1880" s="662">
        <f>E1880*F1880</f>
        <v>0</v>
      </c>
      <c r="H1880" s="662">
        <f>IF($S$11="Y",G1880*0.15,0)</f>
        <v>0</v>
      </c>
      <c r="I1880" s="236"/>
      <c r="J1880" s="236"/>
      <c r="K1880" s="236"/>
      <c r="L1880" s="236"/>
      <c r="M1880" s="236"/>
      <c r="N1880" s="236"/>
      <c r="O1880" s="236"/>
      <c r="P1880" s="236"/>
      <c r="Q1880" s="236"/>
      <c r="R1880" s="236"/>
      <c r="S1880" s="236"/>
    </row>
    <row r="1881" ht="13.5" customHeight="1">
      <c r="A1881" s="236"/>
      <c r="B1881" t="s" s="596">
        <v>760</v>
      </c>
      <c r="C1881" t="s" s="675">
        <v>3061</v>
      </c>
      <c r="D1881" t="s" s="180">
        <f>D1800</f>
        <v>2006</v>
      </c>
      <c r="E1881" s="677">
        <v>6</v>
      </c>
      <c r="F1881" s="236"/>
      <c r="G1881" s="662">
        <f>E1881*F1881</f>
        <v>0</v>
      </c>
      <c r="H1881" s="662">
        <f>IF($S$11="Y",G1881*0.15,0)</f>
        <v>0</v>
      </c>
      <c r="I1881" s="236"/>
      <c r="J1881" s="236"/>
      <c r="K1881" s="236"/>
      <c r="L1881" s="236"/>
      <c r="M1881" s="236"/>
      <c r="N1881" s="236"/>
      <c r="O1881" s="236"/>
      <c r="P1881" s="236"/>
      <c r="Q1881" s="236"/>
      <c r="R1881" s="236"/>
      <c r="S1881" s="236"/>
    </row>
    <row r="1882" ht="13.5" customHeight="1">
      <c r="A1882" s="236"/>
      <c r="B1882" t="s" s="596">
        <v>760</v>
      </c>
      <c r="C1882" t="s" s="675">
        <v>3061</v>
      </c>
      <c r="D1882" t="s" s="695">
        <f>D1801</f>
        <v>2007</v>
      </c>
      <c r="E1882" s="677">
        <v>1</v>
      </c>
      <c r="F1882" s="236"/>
      <c r="G1882" s="662">
        <f>E1882*F1882</f>
        <v>0</v>
      </c>
      <c r="H1882" s="662">
        <f>IF($S$11="Y",G1882*0.15,0)</f>
        <v>0</v>
      </c>
      <c r="I1882" s="236"/>
      <c r="J1882" s="236"/>
      <c r="K1882" s="236"/>
      <c r="L1882" s="236"/>
      <c r="M1882" s="236"/>
      <c r="N1882" s="236"/>
      <c r="O1882" s="236"/>
      <c r="P1882" s="236"/>
      <c r="Q1882" s="236"/>
      <c r="R1882" s="236"/>
      <c r="S1882" s="236"/>
    </row>
    <row r="1883" ht="13.5" customHeight="1">
      <c r="A1883" s="236"/>
      <c r="B1883" t="s" s="596">
        <v>762</v>
      </c>
      <c r="C1883" t="s" s="675">
        <v>3062</v>
      </c>
      <c r="D1883" t="s" s="676">
        <f>D1793</f>
        <v>1996</v>
      </c>
      <c r="E1883" s="677">
        <v>5</v>
      </c>
      <c r="F1883" s="236"/>
      <c r="G1883" s="662">
        <f>E1883*F1883</f>
        <v>0</v>
      </c>
      <c r="H1883" s="662">
        <f>IF($S$11="Y",G1883*0.15,0)</f>
        <v>0</v>
      </c>
      <c r="I1883" s="236"/>
      <c r="J1883" s="236"/>
      <c r="K1883" s="236"/>
      <c r="L1883" s="236"/>
      <c r="M1883" s="236"/>
      <c r="N1883" s="236"/>
      <c r="O1883" s="236"/>
      <c r="P1883" s="236"/>
      <c r="Q1883" s="236"/>
      <c r="R1883" s="236"/>
      <c r="S1883" s="236"/>
    </row>
    <row r="1884" ht="13.5" customHeight="1">
      <c r="A1884" s="236"/>
      <c r="B1884" t="s" s="596">
        <v>762</v>
      </c>
      <c r="C1884" t="s" s="675">
        <v>3062</v>
      </c>
      <c r="D1884" t="s" s="91">
        <f>D1794</f>
        <v>1998</v>
      </c>
      <c r="E1884" s="677">
        <v>0</v>
      </c>
      <c r="F1884" s="236"/>
      <c r="G1884" s="662">
        <f>E1884*F1884</f>
        <v>0</v>
      </c>
      <c r="H1884" s="662">
        <f>IF($S$11="Y",G1884*0.15,0)</f>
        <v>0</v>
      </c>
      <c r="I1884" s="236"/>
      <c r="J1884" s="236"/>
      <c r="K1884" s="236"/>
      <c r="L1884" s="236"/>
      <c r="M1884" s="236"/>
      <c r="N1884" s="236"/>
      <c r="O1884" s="236"/>
      <c r="P1884" s="236"/>
      <c r="Q1884" s="236"/>
      <c r="R1884" s="236"/>
      <c r="S1884" s="236"/>
    </row>
    <row r="1885" ht="13.5" customHeight="1">
      <c r="A1885" s="236"/>
      <c r="B1885" t="s" s="596">
        <v>762</v>
      </c>
      <c r="C1885" t="s" s="675">
        <v>3062</v>
      </c>
      <c r="D1885" t="s" s="205">
        <f>D1795</f>
        <v>2000</v>
      </c>
      <c r="E1885" s="677">
        <v>5</v>
      </c>
      <c r="F1885" s="236"/>
      <c r="G1885" s="662">
        <f>E1885*F1885</f>
        <v>0</v>
      </c>
      <c r="H1885" s="662">
        <f>IF($S$11="Y",G1885*0.15,0)</f>
        <v>0</v>
      </c>
      <c r="I1885" s="236"/>
      <c r="J1885" s="236"/>
      <c r="K1885" s="236"/>
      <c r="L1885" s="236"/>
      <c r="M1885" s="236"/>
      <c r="N1885" s="236"/>
      <c r="O1885" s="236"/>
      <c r="P1885" s="236"/>
      <c r="Q1885" s="236"/>
      <c r="R1885" s="236"/>
      <c r="S1885" s="236"/>
    </row>
    <row r="1886" ht="13.5" customHeight="1">
      <c r="A1886" s="236"/>
      <c r="B1886" t="s" s="596">
        <v>762</v>
      </c>
      <c r="C1886" t="s" s="675">
        <v>3062</v>
      </c>
      <c r="D1886" t="s" s="684">
        <f>D1796</f>
        <v>2001</v>
      </c>
      <c r="E1886" s="677">
        <v>0</v>
      </c>
      <c r="F1886" s="236"/>
      <c r="G1886" s="662">
        <f>E1886*F1886</f>
        <v>0</v>
      </c>
      <c r="H1886" s="662">
        <f>IF($S$11="Y",G1886*0.15,0)</f>
        <v>0</v>
      </c>
      <c r="I1886" s="236"/>
      <c r="J1886" s="236"/>
      <c r="K1886" s="236"/>
      <c r="L1886" s="236"/>
      <c r="M1886" s="236"/>
      <c r="N1886" s="236"/>
      <c r="O1886" s="236"/>
      <c r="P1886" s="236"/>
      <c r="Q1886" s="236"/>
      <c r="R1886" s="236"/>
      <c r="S1886" s="236"/>
    </row>
    <row r="1887" ht="13.5" customHeight="1">
      <c r="A1887" s="236"/>
      <c r="B1887" t="s" s="596">
        <v>762</v>
      </c>
      <c r="C1887" t="s" s="675">
        <v>3062</v>
      </c>
      <c r="D1887" t="s" s="686">
        <f>D1797</f>
        <v>2003</v>
      </c>
      <c r="E1887" s="677">
        <v>5</v>
      </c>
      <c r="F1887" s="236"/>
      <c r="G1887" s="662">
        <f>E1887*F1887</f>
        <v>0</v>
      </c>
      <c r="H1887" s="662">
        <f>IF($S$11="Y",G1887*0.15,0)</f>
        <v>0</v>
      </c>
      <c r="I1887" s="236"/>
      <c r="J1887" s="236"/>
      <c r="K1887" s="236"/>
      <c r="L1887" s="236"/>
      <c r="M1887" s="236"/>
      <c r="N1887" s="236"/>
      <c r="O1887" s="236"/>
      <c r="P1887" s="236"/>
      <c r="Q1887" s="236"/>
      <c r="R1887" s="236"/>
      <c r="S1887" s="236"/>
    </row>
    <row r="1888" ht="13.5" customHeight="1">
      <c r="A1888" s="236"/>
      <c r="B1888" t="s" s="596">
        <v>762</v>
      </c>
      <c r="C1888" t="s" s="675">
        <v>3062</v>
      </c>
      <c r="D1888" t="s" s="690">
        <f>D1798</f>
        <v>2004</v>
      </c>
      <c r="E1888" s="677">
        <v>0</v>
      </c>
      <c r="F1888" s="236"/>
      <c r="G1888" s="662">
        <f>E1888*F1888</f>
        <v>0</v>
      </c>
      <c r="H1888" s="662">
        <f>IF($S$11="Y",G1888*0.15,0)</f>
        <v>0</v>
      </c>
      <c r="I1888" s="236"/>
      <c r="J1888" s="236"/>
      <c r="K1888" s="236"/>
      <c r="L1888" s="236"/>
      <c r="M1888" s="236"/>
      <c r="N1888" s="236"/>
      <c r="O1888" s="236"/>
      <c r="P1888" s="236"/>
      <c r="Q1888" s="236"/>
      <c r="R1888" s="236"/>
      <c r="S1888" s="236"/>
    </row>
    <row r="1889" ht="13.5" customHeight="1">
      <c r="A1889" s="236"/>
      <c r="B1889" t="s" s="596">
        <v>762</v>
      </c>
      <c r="C1889" t="s" s="675">
        <v>3062</v>
      </c>
      <c r="D1889" t="s" s="692">
        <f>D1799</f>
        <v>2005</v>
      </c>
      <c r="E1889" s="677">
        <v>0</v>
      </c>
      <c r="F1889" s="236"/>
      <c r="G1889" s="662">
        <f>E1889*F1889</f>
        <v>0</v>
      </c>
      <c r="H1889" s="662">
        <f>IF($S$11="Y",G1889*0.15,0)</f>
        <v>0</v>
      </c>
      <c r="I1889" s="236"/>
      <c r="J1889" s="236"/>
      <c r="K1889" s="236"/>
      <c r="L1889" s="236"/>
      <c r="M1889" s="236"/>
      <c r="N1889" s="236"/>
      <c r="O1889" s="236"/>
      <c r="P1889" s="236"/>
      <c r="Q1889" s="236"/>
      <c r="R1889" s="236"/>
      <c r="S1889" s="236"/>
    </row>
    <row r="1890" ht="13.5" customHeight="1">
      <c r="A1890" s="236"/>
      <c r="B1890" t="s" s="596">
        <v>762</v>
      </c>
      <c r="C1890" t="s" s="675">
        <v>3062</v>
      </c>
      <c r="D1890" t="s" s="180">
        <f>D1800</f>
        <v>2006</v>
      </c>
      <c r="E1890" s="677">
        <v>7</v>
      </c>
      <c r="F1890" s="236"/>
      <c r="G1890" s="662">
        <f>E1890*F1890</f>
        <v>0</v>
      </c>
      <c r="H1890" s="662">
        <f>IF($S$11="Y",G1890*0.15,0)</f>
        <v>0</v>
      </c>
      <c r="I1890" s="236"/>
      <c r="J1890" s="236"/>
      <c r="K1890" s="236"/>
      <c r="L1890" s="236"/>
      <c r="M1890" s="236"/>
      <c r="N1890" s="236"/>
      <c r="O1890" s="236"/>
      <c r="P1890" s="236"/>
      <c r="Q1890" s="236"/>
      <c r="R1890" s="236"/>
      <c r="S1890" s="236"/>
    </row>
    <row r="1891" ht="13.5" customHeight="1">
      <c r="A1891" s="236"/>
      <c r="B1891" t="s" s="596">
        <v>762</v>
      </c>
      <c r="C1891" t="s" s="675">
        <v>3062</v>
      </c>
      <c r="D1891" t="s" s="695">
        <f>D1801</f>
        <v>2007</v>
      </c>
      <c r="E1891" s="677">
        <v>0</v>
      </c>
      <c r="F1891" s="236"/>
      <c r="G1891" s="662">
        <f>E1891*F1891</f>
        <v>0</v>
      </c>
      <c r="H1891" s="662">
        <f>IF($S$11="Y",G1891*0.15,0)</f>
        <v>0</v>
      </c>
      <c r="I1891" s="236"/>
      <c r="J1891" s="236"/>
      <c r="K1891" s="236"/>
      <c r="L1891" s="236"/>
      <c r="M1891" s="236"/>
      <c r="N1891" s="236"/>
      <c r="O1891" s="236"/>
      <c r="P1891" s="236"/>
      <c r="Q1891" s="236"/>
      <c r="R1891" s="236"/>
      <c r="S1891" s="236"/>
    </row>
    <row r="1892" ht="13.5" customHeight="1">
      <c r="A1892" s="236"/>
      <c r="B1892" t="s" s="596">
        <v>764</v>
      </c>
      <c r="C1892" t="s" s="675">
        <v>3063</v>
      </c>
      <c r="D1892" t="s" s="676">
        <f>D1793</f>
        <v>1996</v>
      </c>
      <c r="E1892" s="677">
        <v>5</v>
      </c>
      <c r="F1892" s="236"/>
      <c r="G1892" s="662">
        <f>E1892*F1892</f>
        <v>0</v>
      </c>
      <c r="H1892" s="662">
        <f>IF($S$11="Y",G1892*0.15,0)</f>
        <v>0</v>
      </c>
      <c r="I1892" s="236"/>
      <c r="J1892" s="236"/>
      <c r="K1892" s="236"/>
      <c r="L1892" s="236"/>
      <c r="M1892" s="236"/>
      <c r="N1892" s="236"/>
      <c r="O1892" s="236"/>
      <c r="P1892" s="236"/>
      <c r="Q1892" s="236"/>
      <c r="R1892" s="236"/>
      <c r="S1892" s="236"/>
    </row>
    <row r="1893" ht="13.5" customHeight="1">
      <c r="A1893" s="236"/>
      <c r="B1893" t="s" s="596">
        <v>764</v>
      </c>
      <c r="C1893" t="s" s="675">
        <v>3063</v>
      </c>
      <c r="D1893" t="s" s="91">
        <f>D1794</f>
        <v>1998</v>
      </c>
      <c r="E1893" s="677">
        <v>0</v>
      </c>
      <c r="F1893" s="236"/>
      <c r="G1893" s="662">
        <f>E1893*F1893</f>
        <v>0</v>
      </c>
      <c r="H1893" s="662">
        <f>IF($S$11="Y",G1893*0.15,0)</f>
        <v>0</v>
      </c>
      <c r="I1893" s="236"/>
      <c r="J1893" s="236"/>
      <c r="K1893" s="236"/>
      <c r="L1893" s="236"/>
      <c r="M1893" s="236"/>
      <c r="N1893" s="236"/>
      <c r="O1893" s="236"/>
      <c r="P1893" s="236"/>
      <c r="Q1893" s="236"/>
      <c r="R1893" s="236"/>
      <c r="S1893" s="236"/>
    </row>
    <row r="1894" ht="13.5" customHeight="1">
      <c r="A1894" s="236"/>
      <c r="B1894" t="s" s="596">
        <v>764</v>
      </c>
      <c r="C1894" t="s" s="675">
        <v>3063</v>
      </c>
      <c r="D1894" t="s" s="205">
        <f>D1795</f>
        <v>2000</v>
      </c>
      <c r="E1894" s="677">
        <v>6</v>
      </c>
      <c r="F1894" s="236"/>
      <c r="G1894" s="662">
        <f>E1894*F1894</f>
        <v>0</v>
      </c>
      <c r="H1894" s="662">
        <f>IF($S$11="Y",G1894*0.15,0)</f>
        <v>0</v>
      </c>
      <c r="I1894" s="236"/>
      <c r="J1894" s="236"/>
      <c r="K1894" s="236"/>
      <c r="L1894" s="236"/>
      <c r="M1894" s="236"/>
      <c r="N1894" s="236"/>
      <c r="O1894" s="236"/>
      <c r="P1894" s="236"/>
      <c r="Q1894" s="236"/>
      <c r="R1894" s="236"/>
      <c r="S1894" s="236"/>
    </row>
    <row r="1895" ht="13.5" customHeight="1">
      <c r="A1895" s="236"/>
      <c r="B1895" t="s" s="596">
        <v>764</v>
      </c>
      <c r="C1895" t="s" s="675">
        <v>3063</v>
      </c>
      <c r="D1895" t="s" s="684">
        <f>D1796</f>
        <v>2001</v>
      </c>
      <c r="E1895" s="677">
        <v>0</v>
      </c>
      <c r="F1895" s="236"/>
      <c r="G1895" s="662">
        <f>E1895*F1895</f>
        <v>0</v>
      </c>
      <c r="H1895" s="662">
        <f>IF($S$11="Y",G1895*0.15,0)</f>
        <v>0</v>
      </c>
      <c r="I1895" s="236"/>
      <c r="J1895" s="236"/>
      <c r="K1895" s="236"/>
      <c r="L1895" s="236"/>
      <c r="M1895" s="236"/>
      <c r="N1895" s="236"/>
      <c r="O1895" s="236"/>
      <c r="P1895" s="236"/>
      <c r="Q1895" s="236"/>
      <c r="R1895" s="236"/>
      <c r="S1895" s="236"/>
    </row>
    <row r="1896" ht="13.5" customHeight="1">
      <c r="A1896" s="236"/>
      <c r="B1896" t="s" s="596">
        <v>764</v>
      </c>
      <c r="C1896" t="s" s="675">
        <v>3063</v>
      </c>
      <c r="D1896" t="s" s="686">
        <f>D1797</f>
        <v>2003</v>
      </c>
      <c r="E1896" s="677">
        <v>3</v>
      </c>
      <c r="F1896" s="236"/>
      <c r="G1896" s="662">
        <f>E1896*F1896</f>
        <v>0</v>
      </c>
      <c r="H1896" s="662">
        <f>IF($S$11="Y",G1896*0.15,0)</f>
        <v>0</v>
      </c>
      <c r="I1896" s="236"/>
      <c r="J1896" s="236"/>
      <c r="K1896" s="236"/>
      <c r="L1896" s="236"/>
      <c r="M1896" s="236"/>
      <c r="N1896" s="236"/>
      <c r="O1896" s="236"/>
      <c r="P1896" s="236"/>
      <c r="Q1896" s="236"/>
      <c r="R1896" s="236"/>
      <c r="S1896" s="236"/>
    </row>
    <row r="1897" ht="13.5" customHeight="1">
      <c r="A1897" s="236"/>
      <c r="B1897" t="s" s="596">
        <v>764</v>
      </c>
      <c r="C1897" t="s" s="675">
        <v>3063</v>
      </c>
      <c r="D1897" t="s" s="690">
        <f>D1798</f>
        <v>2004</v>
      </c>
      <c r="E1897" s="677">
        <v>0</v>
      </c>
      <c r="F1897" s="236"/>
      <c r="G1897" s="662">
        <f>E1897*F1897</f>
        <v>0</v>
      </c>
      <c r="H1897" s="662">
        <f>IF($S$11="Y",G1897*0.15,0)</f>
        <v>0</v>
      </c>
      <c r="I1897" s="236"/>
      <c r="J1897" s="236"/>
      <c r="K1897" s="236"/>
      <c r="L1897" s="236"/>
      <c r="M1897" s="236"/>
      <c r="N1897" s="236"/>
      <c r="O1897" s="236"/>
      <c r="P1897" s="236"/>
      <c r="Q1897" s="236"/>
      <c r="R1897" s="236"/>
      <c r="S1897" s="236"/>
    </row>
    <row r="1898" ht="13.5" customHeight="1">
      <c r="A1898" s="236"/>
      <c r="B1898" t="s" s="596">
        <v>764</v>
      </c>
      <c r="C1898" t="s" s="675">
        <v>3063</v>
      </c>
      <c r="D1898" t="s" s="692">
        <f>D1799</f>
        <v>2005</v>
      </c>
      <c r="E1898" s="677">
        <v>0</v>
      </c>
      <c r="F1898" s="236"/>
      <c r="G1898" s="662">
        <f>E1898*F1898</f>
        <v>0</v>
      </c>
      <c r="H1898" s="662">
        <f>IF($S$11="Y",G1898*0.15,0)</f>
        <v>0</v>
      </c>
      <c r="I1898" s="236"/>
      <c r="J1898" s="236"/>
      <c r="K1898" s="236"/>
      <c r="L1898" s="236"/>
      <c r="M1898" s="236"/>
      <c r="N1898" s="236"/>
      <c r="O1898" s="236"/>
      <c r="P1898" s="236"/>
      <c r="Q1898" s="236"/>
      <c r="R1898" s="236"/>
      <c r="S1898" s="236"/>
    </row>
    <row r="1899" ht="13.5" customHeight="1">
      <c r="A1899" s="236"/>
      <c r="B1899" t="s" s="596">
        <v>764</v>
      </c>
      <c r="C1899" t="s" s="675">
        <v>3063</v>
      </c>
      <c r="D1899" t="s" s="180">
        <f>D1800</f>
        <v>2006</v>
      </c>
      <c r="E1899" s="677">
        <v>7</v>
      </c>
      <c r="F1899" s="236"/>
      <c r="G1899" s="662">
        <f>E1899*F1899</f>
        <v>0</v>
      </c>
      <c r="H1899" s="662">
        <f>IF($S$11="Y",G1899*0.15,0)</f>
        <v>0</v>
      </c>
      <c r="I1899" s="236"/>
      <c r="J1899" s="236"/>
      <c r="K1899" s="236"/>
      <c r="L1899" s="236"/>
      <c r="M1899" s="236"/>
      <c r="N1899" s="236"/>
      <c r="O1899" s="236"/>
      <c r="P1899" s="236"/>
      <c r="Q1899" s="236"/>
      <c r="R1899" s="236"/>
      <c r="S1899" s="236"/>
    </row>
    <row r="1900" ht="13.5" customHeight="1">
      <c r="A1900" s="236"/>
      <c r="B1900" t="s" s="596">
        <v>764</v>
      </c>
      <c r="C1900" t="s" s="675">
        <v>3063</v>
      </c>
      <c r="D1900" t="s" s="695">
        <f>D1801</f>
        <v>2007</v>
      </c>
      <c r="E1900" s="677">
        <v>0</v>
      </c>
      <c r="F1900" s="236"/>
      <c r="G1900" s="662">
        <f>E1900*F1900</f>
        <v>0</v>
      </c>
      <c r="H1900" s="662">
        <f>IF($S$11="Y",G1900*0.15,0)</f>
        <v>0</v>
      </c>
      <c r="I1900" s="236"/>
      <c r="J1900" s="236"/>
      <c r="K1900" s="236"/>
      <c r="L1900" s="236"/>
      <c r="M1900" s="236"/>
      <c r="N1900" s="236"/>
      <c r="O1900" s="236"/>
      <c r="P1900" s="236"/>
      <c r="Q1900" s="236"/>
      <c r="R1900" s="236"/>
      <c r="S1900" s="236"/>
    </row>
    <row r="1901" ht="13.5" customHeight="1">
      <c r="A1901" s="236"/>
      <c r="B1901" t="s" s="596">
        <v>765</v>
      </c>
      <c r="C1901" t="s" s="675">
        <v>3064</v>
      </c>
      <c r="D1901" t="s" s="676">
        <f>D1802</f>
        <v>1996</v>
      </c>
      <c r="E1901" s="677">
        <v>5</v>
      </c>
      <c r="F1901" s="236"/>
      <c r="G1901" s="662">
        <f>E1901*F1901</f>
        <v>0</v>
      </c>
      <c r="H1901" s="662">
        <f>IF($S$11="Y",G1901*0.15,0)</f>
        <v>0</v>
      </c>
      <c r="I1901" s="236"/>
      <c r="J1901" s="236"/>
      <c r="K1901" s="236"/>
      <c r="L1901" s="236"/>
      <c r="M1901" s="236"/>
      <c r="N1901" s="236"/>
      <c r="O1901" s="236"/>
      <c r="P1901" s="236"/>
      <c r="Q1901" s="236"/>
      <c r="R1901" s="236"/>
      <c r="S1901" s="236"/>
    </row>
    <row r="1902" ht="13.5" customHeight="1">
      <c r="A1902" s="236"/>
      <c r="B1902" t="s" s="596">
        <v>765</v>
      </c>
      <c r="C1902" t="s" s="675">
        <v>3064</v>
      </c>
      <c r="D1902" t="s" s="91">
        <f>D1803</f>
        <v>1998</v>
      </c>
      <c r="E1902" s="677">
        <v>0</v>
      </c>
      <c r="F1902" s="236"/>
      <c r="G1902" s="662">
        <f>E1902*F1902</f>
        <v>0</v>
      </c>
      <c r="H1902" s="662">
        <f>IF($S$11="Y",G1902*0.15,0)</f>
        <v>0</v>
      </c>
      <c r="I1902" s="236"/>
      <c r="J1902" s="236"/>
      <c r="K1902" s="236"/>
      <c r="L1902" s="236"/>
      <c r="M1902" s="236"/>
      <c r="N1902" s="236"/>
      <c r="O1902" s="236"/>
      <c r="P1902" s="236"/>
      <c r="Q1902" s="236"/>
      <c r="R1902" s="236"/>
      <c r="S1902" s="236"/>
    </row>
    <row r="1903" ht="13.5" customHeight="1">
      <c r="A1903" s="236"/>
      <c r="B1903" t="s" s="596">
        <v>765</v>
      </c>
      <c r="C1903" t="s" s="675">
        <v>3064</v>
      </c>
      <c r="D1903" t="s" s="205">
        <f>D1804</f>
        <v>2000</v>
      </c>
      <c r="E1903" s="677">
        <v>5</v>
      </c>
      <c r="F1903" s="236"/>
      <c r="G1903" s="662">
        <f>E1903*F1903</f>
        <v>0</v>
      </c>
      <c r="H1903" s="662">
        <f>IF($S$11="Y",G1903*0.15,0)</f>
        <v>0</v>
      </c>
      <c r="I1903" s="236"/>
      <c r="J1903" s="236"/>
      <c r="K1903" s="236"/>
      <c r="L1903" s="236"/>
      <c r="M1903" s="236"/>
      <c r="N1903" s="236"/>
      <c r="O1903" s="236"/>
      <c r="P1903" s="236"/>
      <c r="Q1903" s="236"/>
      <c r="R1903" s="236"/>
      <c r="S1903" s="236"/>
    </row>
    <row r="1904" ht="13.5" customHeight="1">
      <c r="A1904" s="236"/>
      <c r="B1904" t="s" s="596">
        <v>765</v>
      </c>
      <c r="C1904" t="s" s="675">
        <v>3064</v>
      </c>
      <c r="D1904" t="s" s="684">
        <f>D1805</f>
        <v>2001</v>
      </c>
      <c r="E1904" s="677">
        <v>0</v>
      </c>
      <c r="F1904" s="236"/>
      <c r="G1904" s="662">
        <f>E1904*F1904</f>
        <v>0</v>
      </c>
      <c r="H1904" s="662">
        <f>IF($S$11="Y",G1904*0.15,0)</f>
        <v>0</v>
      </c>
      <c r="I1904" s="236"/>
      <c r="J1904" s="236"/>
      <c r="K1904" s="236"/>
      <c r="L1904" s="236"/>
      <c r="M1904" s="236"/>
      <c r="N1904" s="236"/>
      <c r="O1904" s="236"/>
      <c r="P1904" s="236"/>
      <c r="Q1904" s="236"/>
      <c r="R1904" s="236"/>
      <c r="S1904" s="236"/>
    </row>
    <row r="1905" ht="13.5" customHeight="1">
      <c r="A1905" s="236"/>
      <c r="B1905" t="s" s="596">
        <v>765</v>
      </c>
      <c r="C1905" t="s" s="675">
        <v>3064</v>
      </c>
      <c r="D1905" t="s" s="686">
        <f>D1806</f>
        <v>2003</v>
      </c>
      <c r="E1905" s="677">
        <v>5</v>
      </c>
      <c r="F1905" s="236"/>
      <c r="G1905" s="662">
        <f>E1905*F1905</f>
        <v>0</v>
      </c>
      <c r="H1905" s="662">
        <f>IF($S$11="Y",G1905*0.15,0)</f>
        <v>0</v>
      </c>
      <c r="I1905" s="236"/>
      <c r="J1905" s="236"/>
      <c r="K1905" s="236"/>
      <c r="L1905" s="236"/>
      <c r="M1905" s="236"/>
      <c r="N1905" s="236"/>
      <c r="O1905" s="236"/>
      <c r="P1905" s="236"/>
      <c r="Q1905" s="236"/>
      <c r="R1905" s="236"/>
      <c r="S1905" s="236"/>
    </row>
    <row r="1906" ht="13.5" customHeight="1">
      <c r="A1906" s="236"/>
      <c r="B1906" t="s" s="596">
        <v>765</v>
      </c>
      <c r="C1906" t="s" s="675">
        <v>3064</v>
      </c>
      <c r="D1906" t="s" s="690">
        <f>D1807</f>
        <v>2004</v>
      </c>
      <c r="E1906" s="677">
        <v>0</v>
      </c>
      <c r="F1906" s="236"/>
      <c r="G1906" s="662">
        <f>E1906*F1906</f>
        <v>0</v>
      </c>
      <c r="H1906" s="662">
        <f>IF($S$11="Y",G1906*0.15,0)</f>
        <v>0</v>
      </c>
      <c r="I1906" s="236"/>
      <c r="J1906" s="236"/>
      <c r="K1906" s="236"/>
      <c r="L1906" s="236"/>
      <c r="M1906" s="236"/>
      <c r="N1906" s="236"/>
      <c r="O1906" s="236"/>
      <c r="P1906" s="236"/>
      <c r="Q1906" s="236"/>
      <c r="R1906" s="236"/>
      <c r="S1906" s="236"/>
    </row>
    <row r="1907" ht="13.5" customHeight="1">
      <c r="A1907" s="236"/>
      <c r="B1907" t="s" s="596">
        <v>765</v>
      </c>
      <c r="C1907" t="s" s="675">
        <v>3064</v>
      </c>
      <c r="D1907" t="s" s="692">
        <f>D1808</f>
        <v>2005</v>
      </c>
      <c r="E1907" s="677">
        <v>0</v>
      </c>
      <c r="F1907" s="236"/>
      <c r="G1907" s="662">
        <f>E1907*F1907</f>
        <v>0</v>
      </c>
      <c r="H1907" s="662">
        <f>IF($S$11="Y",G1907*0.15,0)</f>
        <v>0</v>
      </c>
      <c r="I1907" s="236"/>
      <c r="J1907" s="236"/>
      <c r="K1907" s="236"/>
      <c r="L1907" s="236"/>
      <c r="M1907" s="236"/>
      <c r="N1907" s="236"/>
      <c r="O1907" s="236"/>
      <c r="P1907" s="236"/>
      <c r="Q1907" s="236"/>
      <c r="R1907" s="236"/>
      <c r="S1907" s="236"/>
    </row>
    <row r="1908" ht="13.5" customHeight="1">
      <c r="A1908" s="236"/>
      <c r="B1908" t="s" s="596">
        <v>765</v>
      </c>
      <c r="C1908" t="s" s="675">
        <v>3064</v>
      </c>
      <c r="D1908" t="s" s="180">
        <f>D1809</f>
        <v>2006</v>
      </c>
      <c r="E1908" s="677">
        <v>9</v>
      </c>
      <c r="F1908" s="236"/>
      <c r="G1908" s="662">
        <f>E1908*F1908</f>
        <v>0</v>
      </c>
      <c r="H1908" s="662">
        <f>IF($S$11="Y",G1908*0.15,0)</f>
        <v>0</v>
      </c>
      <c r="I1908" s="236"/>
      <c r="J1908" s="236"/>
      <c r="K1908" s="236"/>
      <c r="L1908" s="236"/>
      <c r="M1908" s="236"/>
      <c r="N1908" s="236"/>
      <c r="O1908" s="236"/>
      <c r="P1908" s="236"/>
      <c r="Q1908" s="236"/>
      <c r="R1908" s="236"/>
      <c r="S1908" s="236"/>
    </row>
    <row r="1909" ht="13.5" customHeight="1">
      <c r="A1909" s="236"/>
      <c r="B1909" t="s" s="596">
        <v>765</v>
      </c>
      <c r="C1909" t="s" s="675">
        <v>3064</v>
      </c>
      <c r="D1909" t="s" s="695">
        <f>D1810</f>
        <v>2007</v>
      </c>
      <c r="E1909" s="677">
        <v>1</v>
      </c>
      <c r="F1909" s="236"/>
      <c r="G1909" s="662">
        <f>E1909*F1909</f>
        <v>0</v>
      </c>
      <c r="H1909" s="662">
        <f>IF($S$11="Y",G1909*0.15,0)</f>
        <v>0</v>
      </c>
      <c r="I1909" s="236"/>
      <c r="J1909" s="236"/>
      <c r="K1909" s="236"/>
      <c r="L1909" s="236"/>
      <c r="M1909" s="236"/>
      <c r="N1909" s="236"/>
      <c r="O1909" s="236"/>
      <c r="P1909" s="236"/>
      <c r="Q1909" s="236"/>
      <c r="R1909" s="236"/>
      <c r="S1909" s="236"/>
    </row>
    <row r="1910" ht="13.5" customHeight="1">
      <c r="A1910" s="236"/>
      <c r="B1910" t="s" s="596">
        <v>767</v>
      </c>
      <c r="C1910" t="s" s="675">
        <v>3065</v>
      </c>
      <c r="D1910" t="s" s="676">
        <f>D1811</f>
        <v>1996</v>
      </c>
      <c r="E1910" s="677">
        <v>6</v>
      </c>
      <c r="F1910" s="236"/>
      <c r="G1910" s="662">
        <f>E1910*F1910</f>
        <v>0</v>
      </c>
      <c r="H1910" s="662">
        <f>IF($S$11="Y",G1910*0.15,0)</f>
        <v>0</v>
      </c>
      <c r="I1910" s="236"/>
      <c r="J1910" s="236"/>
      <c r="K1910" s="236"/>
      <c r="L1910" s="236"/>
      <c r="M1910" s="236"/>
      <c r="N1910" s="236"/>
      <c r="O1910" s="236"/>
      <c r="P1910" s="236"/>
      <c r="Q1910" s="236"/>
      <c r="R1910" s="236"/>
      <c r="S1910" s="236"/>
    </row>
    <row r="1911" ht="13.5" customHeight="1">
      <c r="A1911" s="236"/>
      <c r="B1911" t="s" s="596">
        <v>767</v>
      </c>
      <c r="C1911" t="s" s="675">
        <v>3065</v>
      </c>
      <c r="D1911" t="s" s="91">
        <f>D1812</f>
        <v>1998</v>
      </c>
      <c r="E1911" s="677">
        <v>0</v>
      </c>
      <c r="F1911" s="236"/>
      <c r="G1911" s="662">
        <f>E1911*F1911</f>
        <v>0</v>
      </c>
      <c r="H1911" s="662">
        <f>IF($S$11="Y",G1911*0.15,0)</f>
        <v>0</v>
      </c>
      <c r="I1911" s="236"/>
      <c r="J1911" s="236"/>
      <c r="K1911" s="236"/>
      <c r="L1911" s="236"/>
      <c r="M1911" s="236"/>
      <c r="N1911" s="236"/>
      <c r="O1911" s="236"/>
      <c r="P1911" s="236"/>
      <c r="Q1911" s="236"/>
      <c r="R1911" s="236"/>
      <c r="S1911" s="236"/>
    </row>
    <row r="1912" ht="13.5" customHeight="1">
      <c r="A1912" s="236"/>
      <c r="B1912" t="s" s="596">
        <v>767</v>
      </c>
      <c r="C1912" t="s" s="675">
        <v>3065</v>
      </c>
      <c r="D1912" t="s" s="205">
        <f>D1813</f>
        <v>2000</v>
      </c>
      <c r="E1912" s="677">
        <v>8</v>
      </c>
      <c r="F1912" s="236"/>
      <c r="G1912" s="662">
        <f>E1912*F1912</f>
        <v>0</v>
      </c>
      <c r="H1912" s="662">
        <f>IF($S$11="Y",G1912*0.15,0)</f>
        <v>0</v>
      </c>
      <c r="I1912" s="236"/>
      <c r="J1912" s="236"/>
      <c r="K1912" s="236"/>
      <c r="L1912" s="236"/>
      <c r="M1912" s="236"/>
      <c r="N1912" s="236"/>
      <c r="O1912" s="236"/>
      <c r="P1912" s="236"/>
      <c r="Q1912" s="236"/>
      <c r="R1912" s="236"/>
      <c r="S1912" s="236"/>
    </row>
    <row r="1913" ht="13.5" customHeight="1">
      <c r="A1913" s="236"/>
      <c r="B1913" t="s" s="596">
        <v>767</v>
      </c>
      <c r="C1913" t="s" s="675">
        <v>3065</v>
      </c>
      <c r="D1913" t="s" s="684">
        <f>D1814</f>
        <v>2001</v>
      </c>
      <c r="E1913" s="677">
        <v>0</v>
      </c>
      <c r="F1913" s="236"/>
      <c r="G1913" s="662">
        <f>E1913*F1913</f>
        <v>0</v>
      </c>
      <c r="H1913" s="662">
        <f>IF($S$11="Y",G1913*0.15,0)</f>
        <v>0</v>
      </c>
      <c r="I1913" s="236"/>
      <c r="J1913" s="236"/>
      <c r="K1913" s="236"/>
      <c r="L1913" s="236"/>
      <c r="M1913" s="236"/>
      <c r="N1913" s="236"/>
      <c r="O1913" s="236"/>
      <c r="P1913" s="236"/>
      <c r="Q1913" s="236"/>
      <c r="R1913" s="236"/>
      <c r="S1913" s="236"/>
    </row>
    <row r="1914" ht="13.5" customHeight="1">
      <c r="A1914" s="236"/>
      <c r="B1914" t="s" s="596">
        <v>767</v>
      </c>
      <c r="C1914" t="s" s="675">
        <v>3065</v>
      </c>
      <c r="D1914" t="s" s="686">
        <f>D1815</f>
        <v>2003</v>
      </c>
      <c r="E1914" s="677">
        <v>5</v>
      </c>
      <c r="F1914" s="236"/>
      <c r="G1914" s="662">
        <f>E1914*F1914</f>
        <v>0</v>
      </c>
      <c r="H1914" s="662">
        <f>IF($S$11="Y",G1914*0.15,0)</f>
        <v>0</v>
      </c>
      <c r="I1914" s="236"/>
      <c r="J1914" s="236"/>
      <c r="K1914" s="236"/>
      <c r="L1914" s="236"/>
      <c r="M1914" s="236"/>
      <c r="N1914" s="236"/>
      <c r="O1914" s="236"/>
      <c r="P1914" s="236"/>
      <c r="Q1914" s="236"/>
      <c r="R1914" s="236"/>
      <c r="S1914" s="236"/>
    </row>
    <row r="1915" ht="13.5" customHeight="1">
      <c r="A1915" s="236"/>
      <c r="B1915" t="s" s="596">
        <v>767</v>
      </c>
      <c r="C1915" t="s" s="675">
        <v>3065</v>
      </c>
      <c r="D1915" t="s" s="690">
        <f>D1816</f>
        <v>2004</v>
      </c>
      <c r="E1915" s="677">
        <v>0</v>
      </c>
      <c r="F1915" s="236"/>
      <c r="G1915" s="662">
        <f>E1915*F1915</f>
        <v>0</v>
      </c>
      <c r="H1915" s="662">
        <f>IF($S$11="Y",G1915*0.15,0)</f>
        <v>0</v>
      </c>
      <c r="I1915" s="236"/>
      <c r="J1915" s="236"/>
      <c r="K1915" s="236"/>
      <c r="L1915" s="236"/>
      <c r="M1915" s="236"/>
      <c r="N1915" s="236"/>
      <c r="O1915" s="236"/>
      <c r="P1915" s="236"/>
      <c r="Q1915" s="236"/>
      <c r="R1915" s="236"/>
      <c r="S1915" s="236"/>
    </row>
    <row r="1916" ht="13.5" customHeight="1">
      <c r="A1916" s="236"/>
      <c r="B1916" t="s" s="596">
        <v>767</v>
      </c>
      <c r="C1916" t="s" s="675">
        <v>3065</v>
      </c>
      <c r="D1916" t="s" s="692">
        <f>D1817</f>
        <v>2005</v>
      </c>
      <c r="E1916" s="677">
        <v>0</v>
      </c>
      <c r="F1916" s="236"/>
      <c r="G1916" s="662">
        <f>E1916*F1916</f>
        <v>0</v>
      </c>
      <c r="H1916" s="662">
        <f>IF($S$11="Y",G1916*0.15,0)</f>
        <v>0</v>
      </c>
      <c r="I1916" s="236"/>
      <c r="J1916" s="236"/>
      <c r="K1916" s="236"/>
      <c r="L1916" s="236"/>
      <c r="M1916" s="236"/>
      <c r="N1916" s="236"/>
      <c r="O1916" s="236"/>
      <c r="P1916" s="236"/>
      <c r="Q1916" s="236"/>
      <c r="R1916" s="236"/>
      <c r="S1916" s="236"/>
    </row>
    <row r="1917" ht="13.5" customHeight="1">
      <c r="A1917" s="236"/>
      <c r="B1917" t="s" s="596">
        <v>767</v>
      </c>
      <c r="C1917" t="s" s="675">
        <v>3065</v>
      </c>
      <c r="D1917" t="s" s="180">
        <f>D1818</f>
        <v>2006</v>
      </c>
      <c r="E1917" s="677">
        <v>9</v>
      </c>
      <c r="F1917" s="236"/>
      <c r="G1917" s="662">
        <f>E1917*F1917</f>
        <v>0</v>
      </c>
      <c r="H1917" s="662">
        <f>IF($S$11="Y",G1917*0.15,0)</f>
        <v>0</v>
      </c>
      <c r="I1917" s="236"/>
      <c r="J1917" s="236"/>
      <c r="K1917" s="236"/>
      <c r="L1917" s="236"/>
      <c r="M1917" s="236"/>
      <c r="N1917" s="236"/>
      <c r="O1917" s="236"/>
      <c r="P1917" s="236"/>
      <c r="Q1917" s="236"/>
      <c r="R1917" s="236"/>
      <c r="S1917" s="236"/>
    </row>
    <row r="1918" ht="13.5" customHeight="1">
      <c r="A1918" s="236"/>
      <c r="B1918" t="s" s="596">
        <v>767</v>
      </c>
      <c r="C1918" t="s" s="675">
        <v>3065</v>
      </c>
      <c r="D1918" t="s" s="695">
        <f>D1819</f>
        <v>2007</v>
      </c>
      <c r="E1918" s="677">
        <v>0</v>
      </c>
      <c r="F1918" s="236"/>
      <c r="G1918" s="662">
        <f>E1918*F1918</f>
        <v>0</v>
      </c>
      <c r="H1918" s="662">
        <f>IF($S$11="Y",G1918*0.15,0)</f>
        <v>0</v>
      </c>
      <c r="I1918" s="236"/>
      <c r="J1918" s="236"/>
      <c r="K1918" s="236"/>
      <c r="L1918" s="236"/>
      <c r="M1918" s="236"/>
      <c r="N1918" s="236"/>
      <c r="O1918" s="236"/>
      <c r="P1918" s="236"/>
      <c r="Q1918" s="236"/>
      <c r="R1918" s="236"/>
      <c r="S1918" s="236"/>
    </row>
    <row r="1919" ht="13.5" customHeight="1">
      <c r="A1919" s="236"/>
      <c r="B1919" t="s" s="596">
        <v>768</v>
      </c>
      <c r="C1919" t="s" s="675">
        <v>3066</v>
      </c>
      <c r="D1919" t="s" s="676">
        <f>D1820</f>
        <v>1996</v>
      </c>
      <c r="E1919" s="677">
        <v>5</v>
      </c>
      <c r="F1919" s="236"/>
      <c r="G1919" s="662">
        <f>E1919*F1919</f>
        <v>0</v>
      </c>
      <c r="H1919" s="662">
        <f>IF($S$11="Y",G1919*0.15,0)</f>
        <v>0</v>
      </c>
      <c r="I1919" s="236"/>
      <c r="J1919" s="236"/>
      <c r="K1919" s="236"/>
      <c r="L1919" s="236"/>
      <c r="M1919" s="236"/>
      <c r="N1919" s="236"/>
      <c r="O1919" s="236"/>
      <c r="P1919" s="236"/>
      <c r="Q1919" s="236"/>
      <c r="R1919" s="236"/>
      <c r="S1919" s="236"/>
    </row>
    <row r="1920" ht="13.5" customHeight="1">
      <c r="A1920" s="236"/>
      <c r="B1920" t="s" s="596">
        <v>768</v>
      </c>
      <c r="C1920" t="s" s="675">
        <v>3066</v>
      </c>
      <c r="D1920" t="s" s="91">
        <f>D1821</f>
        <v>1998</v>
      </c>
      <c r="E1920" s="677">
        <v>0</v>
      </c>
      <c r="F1920" s="236"/>
      <c r="G1920" s="662">
        <f>E1920*F1920</f>
        <v>0</v>
      </c>
      <c r="H1920" s="662">
        <f>IF($S$11="Y",G1920*0.15,0)</f>
        <v>0</v>
      </c>
      <c r="I1920" s="236"/>
      <c r="J1920" s="236"/>
      <c r="K1920" s="236"/>
      <c r="L1920" s="236"/>
      <c r="M1920" s="236"/>
      <c r="N1920" s="236"/>
      <c r="O1920" s="236"/>
      <c r="P1920" s="236"/>
      <c r="Q1920" s="236"/>
      <c r="R1920" s="236"/>
      <c r="S1920" s="236"/>
    </row>
    <row r="1921" ht="13.5" customHeight="1">
      <c r="A1921" s="236"/>
      <c r="B1921" t="s" s="596">
        <v>768</v>
      </c>
      <c r="C1921" t="s" s="675">
        <v>3066</v>
      </c>
      <c r="D1921" t="s" s="205">
        <f>D1822</f>
        <v>2000</v>
      </c>
      <c r="E1921" s="677">
        <v>5</v>
      </c>
      <c r="F1921" s="236"/>
      <c r="G1921" s="662">
        <f>E1921*F1921</f>
        <v>0</v>
      </c>
      <c r="H1921" s="662">
        <f>IF($S$11="Y",G1921*0.15,0)</f>
        <v>0</v>
      </c>
      <c r="I1921" s="236"/>
      <c r="J1921" s="236"/>
      <c r="K1921" s="236"/>
      <c r="L1921" s="236"/>
      <c r="M1921" s="236"/>
      <c r="N1921" s="236"/>
      <c r="O1921" s="236"/>
      <c r="P1921" s="236"/>
      <c r="Q1921" s="236"/>
      <c r="R1921" s="236"/>
      <c r="S1921" s="236"/>
    </row>
    <row r="1922" ht="13.5" customHeight="1">
      <c r="A1922" s="236"/>
      <c r="B1922" t="s" s="596">
        <v>768</v>
      </c>
      <c r="C1922" t="s" s="675">
        <v>3066</v>
      </c>
      <c r="D1922" t="s" s="684">
        <f>D1823</f>
        <v>2001</v>
      </c>
      <c r="E1922" s="677">
        <v>0</v>
      </c>
      <c r="F1922" s="236"/>
      <c r="G1922" s="662">
        <f>E1922*F1922</f>
        <v>0</v>
      </c>
      <c r="H1922" s="662">
        <f>IF($S$11="Y",G1922*0.15,0)</f>
        <v>0</v>
      </c>
      <c r="I1922" s="236"/>
      <c r="J1922" s="236"/>
      <c r="K1922" s="236"/>
      <c r="L1922" s="236"/>
      <c r="M1922" s="236"/>
      <c r="N1922" s="236"/>
      <c r="O1922" s="236"/>
      <c r="P1922" s="236"/>
      <c r="Q1922" s="236"/>
      <c r="R1922" s="236"/>
      <c r="S1922" s="236"/>
    </row>
    <row r="1923" ht="13.5" customHeight="1">
      <c r="A1923" s="236"/>
      <c r="B1923" t="s" s="596">
        <v>768</v>
      </c>
      <c r="C1923" t="s" s="675">
        <v>3066</v>
      </c>
      <c r="D1923" t="s" s="686">
        <f>D1824</f>
        <v>2003</v>
      </c>
      <c r="E1923" s="677">
        <v>5</v>
      </c>
      <c r="F1923" s="236"/>
      <c r="G1923" s="662">
        <f>E1923*F1923</f>
        <v>0</v>
      </c>
      <c r="H1923" s="662">
        <f>IF($S$11="Y",G1923*0.15,0)</f>
        <v>0</v>
      </c>
      <c r="I1923" s="236"/>
      <c r="J1923" s="236"/>
      <c r="K1923" s="236"/>
      <c r="L1923" s="236"/>
      <c r="M1923" s="236"/>
      <c r="N1923" s="236"/>
      <c r="O1923" s="236"/>
      <c r="P1923" s="236"/>
      <c r="Q1923" s="236"/>
      <c r="R1923" s="236"/>
      <c r="S1923" s="236"/>
    </row>
    <row r="1924" ht="13.5" customHeight="1">
      <c r="A1924" s="236"/>
      <c r="B1924" t="s" s="596">
        <v>768</v>
      </c>
      <c r="C1924" t="s" s="675">
        <v>3066</v>
      </c>
      <c r="D1924" t="s" s="690">
        <f>D1825</f>
        <v>2004</v>
      </c>
      <c r="E1924" s="677">
        <v>0</v>
      </c>
      <c r="F1924" s="236"/>
      <c r="G1924" s="662">
        <f>E1924*F1924</f>
        <v>0</v>
      </c>
      <c r="H1924" s="662">
        <f>IF($S$11="Y",G1924*0.15,0)</f>
        <v>0</v>
      </c>
      <c r="I1924" s="236"/>
      <c r="J1924" s="236"/>
      <c r="K1924" s="236"/>
      <c r="L1924" s="236"/>
      <c r="M1924" s="236"/>
      <c r="N1924" s="236"/>
      <c r="O1924" s="236"/>
      <c r="P1924" s="236"/>
      <c r="Q1924" s="236"/>
      <c r="R1924" s="236"/>
      <c r="S1924" s="236"/>
    </row>
    <row r="1925" ht="13.5" customHeight="1">
      <c r="A1925" s="236"/>
      <c r="B1925" t="s" s="596">
        <v>768</v>
      </c>
      <c r="C1925" t="s" s="675">
        <v>3066</v>
      </c>
      <c r="D1925" t="s" s="692">
        <f>D1826</f>
        <v>2005</v>
      </c>
      <c r="E1925" s="677">
        <v>0</v>
      </c>
      <c r="F1925" s="236"/>
      <c r="G1925" s="662">
        <f>E1925*F1925</f>
        <v>0</v>
      </c>
      <c r="H1925" s="662">
        <f>IF($S$11="Y",G1925*0.15,0)</f>
        <v>0</v>
      </c>
      <c r="I1925" s="236"/>
      <c r="J1925" s="236"/>
      <c r="K1925" s="236"/>
      <c r="L1925" s="236"/>
      <c r="M1925" s="236"/>
      <c r="N1925" s="236"/>
      <c r="O1925" s="236"/>
      <c r="P1925" s="236"/>
      <c r="Q1925" s="236"/>
      <c r="R1925" s="236"/>
      <c r="S1925" s="236"/>
    </row>
    <row r="1926" ht="13.5" customHeight="1">
      <c r="A1926" s="236"/>
      <c r="B1926" t="s" s="596">
        <v>768</v>
      </c>
      <c r="C1926" t="s" s="675">
        <v>3066</v>
      </c>
      <c r="D1926" t="s" s="180">
        <f>D1827</f>
        <v>2006</v>
      </c>
      <c r="E1926" s="677">
        <v>7</v>
      </c>
      <c r="F1926" s="236"/>
      <c r="G1926" s="662">
        <f>E1926*F1926</f>
        <v>0</v>
      </c>
      <c r="H1926" s="662">
        <f>IF($S$11="Y",G1926*0.15,0)</f>
        <v>0</v>
      </c>
      <c r="I1926" s="236"/>
      <c r="J1926" s="236"/>
      <c r="K1926" s="236"/>
      <c r="L1926" s="236"/>
      <c r="M1926" s="236"/>
      <c r="N1926" s="236"/>
      <c r="O1926" s="236"/>
      <c r="P1926" s="236"/>
      <c r="Q1926" s="236"/>
      <c r="R1926" s="236"/>
      <c r="S1926" s="236"/>
    </row>
    <row r="1927" ht="13.5" customHeight="1">
      <c r="A1927" s="236"/>
      <c r="B1927" t="s" s="596">
        <v>768</v>
      </c>
      <c r="C1927" t="s" s="675">
        <v>3066</v>
      </c>
      <c r="D1927" t="s" s="695">
        <f>D1828</f>
        <v>2007</v>
      </c>
      <c r="E1927" s="677">
        <v>0</v>
      </c>
      <c r="F1927" s="236"/>
      <c r="G1927" s="662">
        <f>E1927*F1927</f>
        <v>0</v>
      </c>
      <c r="H1927" s="662">
        <f>IF($S$11="Y",G1927*0.15,0)</f>
        <v>0</v>
      </c>
      <c r="I1927" s="236"/>
      <c r="J1927" s="236"/>
      <c r="K1927" s="236"/>
      <c r="L1927" s="236"/>
      <c r="M1927" s="236"/>
      <c r="N1927" s="236"/>
      <c r="O1927" s="236"/>
      <c r="P1927" s="236"/>
      <c r="Q1927" s="236"/>
      <c r="R1927" s="236"/>
      <c r="S1927" s="236"/>
    </row>
    <row r="1928" ht="13.5" customHeight="1">
      <c r="A1928" s="236"/>
      <c r="B1928" t="s" s="596">
        <v>770</v>
      </c>
      <c r="C1928" t="s" s="675">
        <v>3067</v>
      </c>
      <c r="D1928" t="s" s="676">
        <f>D1829</f>
        <v>1996</v>
      </c>
      <c r="E1928" s="677">
        <v>0</v>
      </c>
      <c r="F1928" s="236"/>
      <c r="G1928" s="662">
        <f>E1928*F1928</f>
        <v>0</v>
      </c>
      <c r="H1928" s="662">
        <f>IF($S$11="Y",G1928*0.15,0)</f>
        <v>0</v>
      </c>
      <c r="I1928" s="236"/>
      <c r="J1928" s="236"/>
      <c r="K1928" s="236"/>
      <c r="L1928" s="236"/>
      <c r="M1928" s="236"/>
      <c r="N1928" s="236"/>
      <c r="O1928" s="236"/>
      <c r="P1928" s="236"/>
      <c r="Q1928" s="236"/>
      <c r="R1928" s="236"/>
      <c r="S1928" s="236"/>
    </row>
    <row r="1929" ht="13.5" customHeight="1">
      <c r="A1929" s="236"/>
      <c r="B1929" t="s" s="596">
        <v>770</v>
      </c>
      <c r="C1929" t="s" s="675">
        <v>3067</v>
      </c>
      <c r="D1929" t="s" s="91">
        <f>D1830</f>
        <v>1998</v>
      </c>
      <c r="E1929" s="677">
        <v>0</v>
      </c>
      <c r="F1929" s="236"/>
      <c r="G1929" s="662">
        <f>E1929*F1929</f>
        <v>0</v>
      </c>
      <c r="H1929" s="662">
        <f>IF($S$11="Y",G1929*0.15,0)</f>
        <v>0</v>
      </c>
      <c r="I1929" s="236"/>
      <c r="J1929" s="236"/>
      <c r="K1929" s="236"/>
      <c r="L1929" s="236"/>
      <c r="M1929" s="236"/>
      <c r="N1929" s="236"/>
      <c r="O1929" s="236"/>
      <c r="P1929" s="236"/>
      <c r="Q1929" s="236"/>
      <c r="R1929" s="236"/>
      <c r="S1929" s="236"/>
    </row>
    <row r="1930" ht="13.5" customHeight="1">
      <c r="A1930" s="236"/>
      <c r="B1930" t="s" s="596">
        <v>770</v>
      </c>
      <c r="C1930" t="s" s="675">
        <v>3067</v>
      </c>
      <c r="D1930" t="s" s="205">
        <f>D1831</f>
        <v>2000</v>
      </c>
      <c r="E1930" s="677">
        <v>0</v>
      </c>
      <c r="F1930" s="236"/>
      <c r="G1930" s="662">
        <f>E1930*F1930</f>
        <v>0</v>
      </c>
      <c r="H1930" s="662">
        <f>IF($S$11="Y",G1930*0.15,0)</f>
        <v>0</v>
      </c>
      <c r="I1930" s="236"/>
      <c r="J1930" s="236"/>
      <c r="K1930" s="236"/>
      <c r="L1930" s="236"/>
      <c r="M1930" s="236"/>
      <c r="N1930" s="236"/>
      <c r="O1930" s="236"/>
      <c r="P1930" s="236"/>
      <c r="Q1930" s="236"/>
      <c r="R1930" s="236"/>
      <c r="S1930" s="236"/>
    </row>
    <row r="1931" ht="13.5" customHeight="1">
      <c r="A1931" s="236"/>
      <c r="B1931" t="s" s="596">
        <v>770</v>
      </c>
      <c r="C1931" t="s" s="675">
        <v>3067</v>
      </c>
      <c r="D1931" t="s" s="684">
        <f>D1832</f>
        <v>2001</v>
      </c>
      <c r="E1931" s="677">
        <v>0</v>
      </c>
      <c r="F1931" s="236"/>
      <c r="G1931" s="662">
        <f>E1931*F1931</f>
        <v>0</v>
      </c>
      <c r="H1931" s="662">
        <f>IF($S$11="Y",G1931*0.15,0)</f>
        <v>0</v>
      </c>
      <c r="I1931" s="236"/>
      <c r="J1931" s="236"/>
      <c r="K1931" s="236"/>
      <c r="L1931" s="236"/>
      <c r="M1931" s="236"/>
      <c r="N1931" s="236"/>
      <c r="O1931" s="236"/>
      <c r="P1931" s="236"/>
      <c r="Q1931" s="236"/>
      <c r="R1931" s="236"/>
      <c r="S1931" s="236"/>
    </row>
    <row r="1932" ht="13.5" customHeight="1">
      <c r="A1932" s="236"/>
      <c r="B1932" t="s" s="596">
        <v>770</v>
      </c>
      <c r="C1932" t="s" s="675">
        <v>3067</v>
      </c>
      <c r="D1932" t="s" s="686">
        <f>D1833</f>
        <v>2003</v>
      </c>
      <c r="E1932" s="677">
        <v>0</v>
      </c>
      <c r="F1932" s="236"/>
      <c r="G1932" s="662">
        <f>E1932*F1932</f>
        <v>0</v>
      </c>
      <c r="H1932" s="662">
        <f>IF($S$11="Y",G1932*0.15,0)</f>
        <v>0</v>
      </c>
      <c r="I1932" s="236"/>
      <c r="J1932" s="236"/>
      <c r="K1932" s="236"/>
      <c r="L1932" s="236"/>
      <c r="M1932" s="236"/>
      <c r="N1932" s="236"/>
      <c r="O1932" s="236"/>
      <c r="P1932" s="236"/>
      <c r="Q1932" s="236"/>
      <c r="R1932" s="236"/>
      <c r="S1932" s="236"/>
    </row>
    <row r="1933" ht="13.5" customHeight="1">
      <c r="A1933" s="236"/>
      <c r="B1933" t="s" s="596">
        <v>770</v>
      </c>
      <c r="C1933" t="s" s="675">
        <v>3067</v>
      </c>
      <c r="D1933" t="s" s="690">
        <f>D1834</f>
        <v>2004</v>
      </c>
      <c r="E1933" s="677">
        <v>0</v>
      </c>
      <c r="F1933" s="236"/>
      <c r="G1933" s="662">
        <f>E1933*F1933</f>
        <v>0</v>
      </c>
      <c r="H1933" s="662">
        <f>IF($S$11="Y",G1933*0.15,0)</f>
        <v>0</v>
      </c>
      <c r="I1933" s="236"/>
      <c r="J1933" s="236"/>
      <c r="K1933" s="236"/>
      <c r="L1933" s="236"/>
      <c r="M1933" s="236"/>
      <c r="N1933" s="236"/>
      <c r="O1933" s="236"/>
      <c r="P1933" s="236"/>
      <c r="Q1933" s="236"/>
      <c r="R1933" s="236"/>
      <c r="S1933" s="236"/>
    </row>
    <row r="1934" ht="13.5" customHeight="1">
      <c r="A1934" s="236"/>
      <c r="B1934" t="s" s="596">
        <v>770</v>
      </c>
      <c r="C1934" t="s" s="675">
        <v>3067</v>
      </c>
      <c r="D1934" t="s" s="692">
        <f>D1835</f>
        <v>2005</v>
      </c>
      <c r="E1934" s="677">
        <v>0</v>
      </c>
      <c r="F1934" s="236"/>
      <c r="G1934" s="662">
        <f>E1934*F1934</f>
        <v>0</v>
      </c>
      <c r="H1934" s="662">
        <f>IF($S$11="Y",G1934*0.15,0)</f>
        <v>0</v>
      </c>
      <c r="I1934" s="236"/>
      <c r="J1934" s="236"/>
      <c r="K1934" s="236"/>
      <c r="L1934" s="236"/>
      <c r="M1934" s="236"/>
      <c r="N1934" s="236"/>
      <c r="O1934" s="236"/>
      <c r="P1934" s="236"/>
      <c r="Q1934" s="236"/>
      <c r="R1934" s="236"/>
      <c r="S1934" s="236"/>
    </row>
    <row r="1935" ht="13.5" customHeight="1">
      <c r="A1935" s="236"/>
      <c r="B1935" t="s" s="596">
        <v>770</v>
      </c>
      <c r="C1935" t="s" s="675">
        <v>3067</v>
      </c>
      <c r="D1935" t="s" s="180">
        <f>D1836</f>
        <v>2006</v>
      </c>
      <c r="E1935" s="677">
        <v>0</v>
      </c>
      <c r="F1935" s="236"/>
      <c r="G1935" s="662">
        <f>E1935*F1935</f>
        <v>0</v>
      </c>
      <c r="H1935" s="662">
        <f>IF($S$11="Y",G1935*0.15,0)</f>
        <v>0</v>
      </c>
      <c r="I1935" s="236"/>
      <c r="J1935" s="236"/>
      <c r="K1935" s="236"/>
      <c r="L1935" s="236"/>
      <c r="M1935" s="236"/>
      <c r="N1935" s="236"/>
      <c r="O1935" s="236"/>
      <c r="P1935" s="236"/>
      <c r="Q1935" s="236"/>
      <c r="R1935" s="236"/>
      <c r="S1935" s="236"/>
    </row>
    <row r="1936" ht="13.5" customHeight="1">
      <c r="A1936" s="236"/>
      <c r="B1936" t="s" s="596">
        <v>770</v>
      </c>
      <c r="C1936" t="s" s="675">
        <v>3067</v>
      </c>
      <c r="D1936" t="s" s="695">
        <f>D1837</f>
        <v>2007</v>
      </c>
      <c r="E1936" s="677">
        <v>0</v>
      </c>
      <c r="F1936" s="236"/>
      <c r="G1936" s="662">
        <f>E1936*F1936</f>
        <v>0</v>
      </c>
      <c r="H1936" s="662">
        <f>IF($S$11="Y",G1936*0.15,0)</f>
        <v>0</v>
      </c>
      <c r="I1936" s="236"/>
      <c r="J1936" s="236"/>
      <c r="K1936" s="236"/>
      <c r="L1936" s="236"/>
      <c r="M1936" s="236"/>
      <c r="N1936" s="236"/>
      <c r="O1936" s="236"/>
      <c r="P1936" s="236"/>
      <c r="Q1936" s="236"/>
      <c r="R1936" s="236"/>
      <c r="S1936" s="236"/>
    </row>
    <row r="1937" ht="13.5" customHeight="1">
      <c r="A1937" s="236"/>
      <c r="B1937" t="s" s="596">
        <v>822</v>
      </c>
      <c r="C1937" t="s" s="675">
        <v>3068</v>
      </c>
      <c r="D1937" t="s" s="676">
        <f>D1820</f>
        <v>1996</v>
      </c>
      <c r="E1937" s="677">
        <v>4</v>
      </c>
      <c r="F1937" s="236"/>
      <c r="G1937" s="662">
        <f>E1937*F1937</f>
        <v>0</v>
      </c>
      <c r="H1937" s="662">
        <f>IF($S$11="Y",G1937*0.15,0)</f>
        <v>0</v>
      </c>
      <c r="I1937" s="236"/>
      <c r="J1937" s="236"/>
      <c r="K1937" s="236"/>
      <c r="L1937" s="236"/>
      <c r="M1937" s="236"/>
      <c r="N1937" s="236"/>
      <c r="O1937" s="236"/>
      <c r="P1937" s="236"/>
      <c r="Q1937" s="236"/>
      <c r="R1937" s="236"/>
      <c r="S1937" s="236"/>
    </row>
    <row r="1938" ht="13.5" customHeight="1">
      <c r="A1938" s="236"/>
      <c r="B1938" t="s" s="596">
        <v>822</v>
      </c>
      <c r="C1938" t="s" s="675">
        <v>3068</v>
      </c>
      <c r="D1938" t="s" s="91">
        <f>D1821</f>
        <v>1998</v>
      </c>
      <c r="E1938" s="677">
        <v>0</v>
      </c>
      <c r="F1938" s="236"/>
      <c r="G1938" s="662">
        <f>E1938*F1938</f>
        <v>0</v>
      </c>
      <c r="H1938" s="662">
        <f>IF($S$11="Y",G1938*0.15,0)</f>
        <v>0</v>
      </c>
      <c r="I1938" s="236"/>
      <c r="J1938" s="236"/>
      <c r="K1938" s="236"/>
      <c r="L1938" s="236"/>
      <c r="M1938" s="236"/>
      <c r="N1938" s="236"/>
      <c r="O1938" s="236"/>
      <c r="P1938" s="236"/>
      <c r="Q1938" s="236"/>
      <c r="R1938" s="236"/>
      <c r="S1938" s="236"/>
    </row>
    <row r="1939" ht="13.5" customHeight="1">
      <c r="A1939" s="236"/>
      <c r="B1939" t="s" s="596">
        <v>822</v>
      </c>
      <c r="C1939" t="s" s="675">
        <v>3068</v>
      </c>
      <c r="D1939" t="s" s="205">
        <f>D1822</f>
        <v>2000</v>
      </c>
      <c r="E1939" s="677">
        <v>7</v>
      </c>
      <c r="F1939" s="236"/>
      <c r="G1939" s="662">
        <f>E1939*F1939</f>
        <v>0</v>
      </c>
      <c r="H1939" s="662">
        <f>IF($S$11="Y",G1939*0.15,0)</f>
        <v>0</v>
      </c>
      <c r="I1939" s="236"/>
      <c r="J1939" s="236"/>
      <c r="K1939" s="236"/>
      <c r="L1939" s="236"/>
      <c r="M1939" s="236"/>
      <c r="N1939" s="236"/>
      <c r="O1939" s="236"/>
      <c r="P1939" s="236"/>
      <c r="Q1939" s="236"/>
      <c r="R1939" s="236"/>
      <c r="S1939" s="236"/>
    </row>
    <row r="1940" ht="13.5" customHeight="1">
      <c r="A1940" s="236"/>
      <c r="B1940" t="s" s="596">
        <v>822</v>
      </c>
      <c r="C1940" t="s" s="675">
        <v>3068</v>
      </c>
      <c r="D1940" t="s" s="684">
        <f>D1823</f>
        <v>2001</v>
      </c>
      <c r="E1940" s="677">
        <v>0</v>
      </c>
      <c r="F1940" s="236"/>
      <c r="G1940" s="662">
        <f>E1940*F1940</f>
        <v>0</v>
      </c>
      <c r="H1940" s="662">
        <f>IF($S$11="Y",G1940*0.15,0)</f>
        <v>0</v>
      </c>
      <c r="I1940" s="236"/>
      <c r="J1940" s="236"/>
      <c r="K1940" s="236"/>
      <c r="L1940" s="236"/>
      <c r="M1940" s="236"/>
      <c r="N1940" s="236"/>
      <c r="O1940" s="236"/>
      <c r="P1940" s="236"/>
      <c r="Q1940" s="236"/>
      <c r="R1940" s="236"/>
      <c r="S1940" s="236"/>
    </row>
    <row r="1941" ht="13.5" customHeight="1">
      <c r="A1941" s="236"/>
      <c r="B1941" t="s" s="596">
        <v>822</v>
      </c>
      <c r="C1941" t="s" s="675">
        <v>3068</v>
      </c>
      <c r="D1941" t="s" s="686">
        <f>D1824</f>
        <v>2003</v>
      </c>
      <c r="E1941" s="677">
        <v>4</v>
      </c>
      <c r="F1941" s="236"/>
      <c r="G1941" s="662">
        <f>E1941*F1941</f>
        <v>0</v>
      </c>
      <c r="H1941" s="662">
        <f>IF($S$11="Y",G1941*0.15,0)</f>
        <v>0</v>
      </c>
      <c r="I1941" s="236"/>
      <c r="J1941" s="236"/>
      <c r="K1941" s="236"/>
      <c r="L1941" s="236"/>
      <c r="M1941" s="236"/>
      <c r="N1941" s="236"/>
      <c r="O1941" s="236"/>
      <c r="P1941" s="236"/>
      <c r="Q1941" s="236"/>
      <c r="R1941" s="236"/>
      <c r="S1941" s="236"/>
    </row>
    <row r="1942" ht="13.5" customHeight="1">
      <c r="A1942" s="236"/>
      <c r="B1942" t="s" s="596">
        <v>822</v>
      </c>
      <c r="C1942" t="s" s="675">
        <v>3068</v>
      </c>
      <c r="D1942" t="s" s="690">
        <f>D1825</f>
        <v>2004</v>
      </c>
      <c r="E1942" s="677">
        <v>0</v>
      </c>
      <c r="F1942" s="236"/>
      <c r="G1942" s="662">
        <f>E1942*F1942</f>
        <v>0</v>
      </c>
      <c r="H1942" s="662">
        <f>IF($S$11="Y",G1942*0.15,0)</f>
        <v>0</v>
      </c>
      <c r="I1942" s="236"/>
      <c r="J1942" s="236"/>
      <c r="K1942" s="236"/>
      <c r="L1942" s="236"/>
      <c r="M1942" s="236"/>
      <c r="N1942" s="236"/>
      <c r="O1942" s="236"/>
      <c r="P1942" s="236"/>
      <c r="Q1942" s="236"/>
      <c r="R1942" s="236"/>
      <c r="S1942" s="236"/>
    </row>
    <row r="1943" ht="13.5" customHeight="1">
      <c r="A1943" s="236"/>
      <c r="B1943" t="s" s="596">
        <v>822</v>
      </c>
      <c r="C1943" t="s" s="675">
        <v>3068</v>
      </c>
      <c r="D1943" t="s" s="692">
        <f>D1826</f>
        <v>2005</v>
      </c>
      <c r="E1943" s="677">
        <v>0</v>
      </c>
      <c r="F1943" s="236"/>
      <c r="G1943" s="662">
        <f>E1943*F1943</f>
        <v>0</v>
      </c>
      <c r="H1943" s="662">
        <f>IF($S$11="Y",G1943*0.15,0)</f>
        <v>0</v>
      </c>
      <c r="I1943" s="236"/>
      <c r="J1943" s="236"/>
      <c r="K1943" s="236"/>
      <c r="L1943" s="236"/>
      <c r="M1943" s="236"/>
      <c r="N1943" s="236"/>
      <c r="O1943" s="236"/>
      <c r="P1943" s="236"/>
      <c r="Q1943" s="236"/>
      <c r="R1943" s="236"/>
      <c r="S1943" s="236"/>
    </row>
    <row r="1944" ht="13.5" customHeight="1">
      <c r="A1944" s="236"/>
      <c r="B1944" t="s" s="596">
        <v>822</v>
      </c>
      <c r="C1944" t="s" s="675">
        <v>3068</v>
      </c>
      <c r="D1944" t="s" s="180">
        <f>D1827</f>
        <v>2006</v>
      </c>
      <c r="E1944" s="677">
        <v>8</v>
      </c>
      <c r="F1944" s="236"/>
      <c r="G1944" s="662">
        <f>E1944*F1944</f>
        <v>0</v>
      </c>
      <c r="H1944" s="662">
        <f>IF($S$11="Y",G1944*0.15,0)</f>
        <v>0</v>
      </c>
      <c r="I1944" s="236"/>
      <c r="J1944" s="236"/>
      <c r="K1944" s="236"/>
      <c r="L1944" s="236"/>
      <c r="M1944" s="236"/>
      <c r="N1944" s="236"/>
      <c r="O1944" s="236"/>
      <c r="P1944" s="236"/>
      <c r="Q1944" s="236"/>
      <c r="R1944" s="236"/>
      <c r="S1944" s="236"/>
    </row>
    <row r="1945" ht="13.5" customHeight="1">
      <c r="A1945" s="236"/>
      <c r="B1945" t="s" s="596">
        <v>822</v>
      </c>
      <c r="C1945" t="s" s="675">
        <v>3068</v>
      </c>
      <c r="D1945" t="s" s="695">
        <f>D1828</f>
        <v>2007</v>
      </c>
      <c r="E1945" s="677">
        <v>0</v>
      </c>
      <c r="F1945" s="236"/>
      <c r="G1945" s="662">
        <f>E1945*F1945</f>
        <v>0</v>
      </c>
      <c r="H1945" s="662">
        <f>IF($S$11="Y",G1945*0.15,0)</f>
        <v>0</v>
      </c>
      <c r="I1945" s="236"/>
      <c r="J1945" s="236"/>
      <c r="K1945" s="236"/>
      <c r="L1945" s="236"/>
      <c r="M1945" s="236"/>
      <c r="N1945" s="236"/>
      <c r="O1945" s="236"/>
      <c r="P1945" s="236"/>
      <c r="Q1945" s="236"/>
      <c r="R1945" s="236"/>
      <c r="S1945" s="236"/>
    </row>
    <row r="1946" ht="13.5" customHeight="1">
      <c r="A1946" s="236"/>
      <c r="B1946" t="s" s="596">
        <v>731</v>
      </c>
      <c r="C1946" t="s" s="675">
        <v>3069</v>
      </c>
      <c r="D1946" t="s" s="676">
        <f>D1793</f>
        <v>1996</v>
      </c>
      <c r="E1946" s="677">
        <v>4</v>
      </c>
      <c r="F1946" s="236"/>
      <c r="G1946" s="662">
        <f>E1946*F1946</f>
        <v>0</v>
      </c>
      <c r="H1946" s="662">
        <f>IF($S$11="Y",G1946*0.15,0)</f>
        <v>0</v>
      </c>
      <c r="I1946" s="236"/>
      <c r="J1946" s="236"/>
      <c r="K1946" s="236"/>
      <c r="L1946" s="236"/>
      <c r="M1946" s="236"/>
      <c r="N1946" s="236"/>
      <c r="O1946" s="236"/>
      <c r="P1946" s="236"/>
      <c r="Q1946" s="236"/>
      <c r="R1946" s="236"/>
      <c r="S1946" s="236"/>
    </row>
    <row r="1947" ht="13.5" customHeight="1">
      <c r="A1947" s="236"/>
      <c r="B1947" t="s" s="596">
        <v>731</v>
      </c>
      <c r="C1947" t="s" s="675">
        <v>3069</v>
      </c>
      <c r="D1947" t="s" s="91">
        <f>D1794</f>
        <v>1998</v>
      </c>
      <c r="E1947" s="677">
        <v>0</v>
      </c>
      <c r="F1947" s="236"/>
      <c r="G1947" s="662">
        <f>E1947*F1947</f>
        <v>0</v>
      </c>
      <c r="H1947" s="662">
        <f>IF($S$11="Y",G1947*0.15,0)</f>
        <v>0</v>
      </c>
      <c r="I1947" s="236"/>
      <c r="J1947" s="236"/>
      <c r="K1947" s="236"/>
      <c r="L1947" s="236"/>
      <c r="M1947" s="236"/>
      <c r="N1947" s="236"/>
      <c r="O1947" s="236"/>
      <c r="P1947" s="236"/>
      <c r="Q1947" s="236"/>
      <c r="R1947" s="236"/>
      <c r="S1947" s="236"/>
    </row>
    <row r="1948" ht="13.5" customHeight="1">
      <c r="A1948" s="236"/>
      <c r="B1948" t="s" s="596">
        <v>731</v>
      </c>
      <c r="C1948" t="s" s="675">
        <v>3069</v>
      </c>
      <c r="D1948" t="s" s="205">
        <f>D1795</f>
        <v>2000</v>
      </c>
      <c r="E1948" s="677">
        <v>4</v>
      </c>
      <c r="F1948" s="236"/>
      <c r="G1948" s="662">
        <f>E1948*F1948</f>
        <v>0</v>
      </c>
      <c r="H1948" s="662">
        <f>IF($S$11="Y",G1948*0.15,0)</f>
        <v>0</v>
      </c>
      <c r="I1948" s="236"/>
      <c r="J1948" s="236"/>
      <c r="K1948" s="236"/>
      <c r="L1948" s="236"/>
      <c r="M1948" s="236"/>
      <c r="N1948" s="236"/>
      <c r="O1948" s="236"/>
      <c r="P1948" s="236"/>
      <c r="Q1948" s="236"/>
      <c r="R1948" s="236"/>
      <c r="S1948" s="236"/>
    </row>
    <row r="1949" ht="13.5" customHeight="1">
      <c r="A1949" s="236"/>
      <c r="B1949" t="s" s="596">
        <v>731</v>
      </c>
      <c r="C1949" t="s" s="675">
        <v>3069</v>
      </c>
      <c r="D1949" t="s" s="684">
        <f>D1796</f>
        <v>2001</v>
      </c>
      <c r="E1949" s="677">
        <v>0</v>
      </c>
      <c r="F1949" s="236"/>
      <c r="G1949" s="662">
        <f>E1949*F1949</f>
        <v>0</v>
      </c>
      <c r="H1949" s="662">
        <f>IF($S$11="Y",G1949*0.15,0)</f>
        <v>0</v>
      </c>
      <c r="I1949" s="236"/>
      <c r="J1949" s="236"/>
      <c r="K1949" s="236"/>
      <c r="L1949" s="236"/>
      <c r="M1949" s="236"/>
      <c r="N1949" s="236"/>
      <c r="O1949" s="236"/>
      <c r="P1949" s="236"/>
      <c r="Q1949" s="236"/>
      <c r="R1949" s="236"/>
      <c r="S1949" s="236"/>
    </row>
    <row r="1950" ht="13.5" customHeight="1">
      <c r="A1950" s="236"/>
      <c r="B1950" t="s" s="596">
        <v>731</v>
      </c>
      <c r="C1950" t="s" s="675">
        <v>3069</v>
      </c>
      <c r="D1950" t="s" s="686">
        <f>D1797</f>
        <v>2003</v>
      </c>
      <c r="E1950" s="677">
        <v>5</v>
      </c>
      <c r="F1950" s="236"/>
      <c r="G1950" s="662">
        <f>E1950*F1950</f>
        <v>0</v>
      </c>
      <c r="H1950" s="662">
        <f>IF($S$11="Y",G1950*0.15,0)</f>
        <v>0</v>
      </c>
      <c r="I1950" s="236"/>
      <c r="J1950" s="236"/>
      <c r="K1950" s="236"/>
      <c r="L1950" s="236"/>
      <c r="M1950" s="236"/>
      <c r="N1950" s="236"/>
      <c r="O1950" s="236"/>
      <c r="P1950" s="236"/>
      <c r="Q1950" s="236"/>
      <c r="R1950" s="236"/>
      <c r="S1950" s="236"/>
    </row>
    <row r="1951" ht="13.5" customHeight="1">
      <c r="A1951" s="236"/>
      <c r="B1951" t="s" s="596">
        <v>731</v>
      </c>
      <c r="C1951" t="s" s="675">
        <v>3069</v>
      </c>
      <c r="D1951" t="s" s="690">
        <f>D1798</f>
        <v>2004</v>
      </c>
      <c r="E1951" s="677">
        <v>0</v>
      </c>
      <c r="F1951" s="236"/>
      <c r="G1951" s="662">
        <f>E1951*F1951</f>
        <v>0</v>
      </c>
      <c r="H1951" s="662">
        <f>IF($S$11="Y",G1951*0.15,0)</f>
        <v>0</v>
      </c>
      <c r="I1951" s="236"/>
      <c r="J1951" s="236"/>
      <c r="K1951" s="236"/>
      <c r="L1951" s="236"/>
      <c r="M1951" s="236"/>
      <c r="N1951" s="236"/>
      <c r="O1951" s="236"/>
      <c r="P1951" s="236"/>
      <c r="Q1951" s="236"/>
      <c r="R1951" s="236"/>
      <c r="S1951" s="236"/>
    </row>
    <row r="1952" ht="13.5" customHeight="1">
      <c r="A1952" s="236"/>
      <c r="B1952" t="s" s="596">
        <v>731</v>
      </c>
      <c r="C1952" t="s" s="675">
        <v>3069</v>
      </c>
      <c r="D1952" t="s" s="692">
        <f>D1799</f>
        <v>2005</v>
      </c>
      <c r="E1952" s="677">
        <v>0</v>
      </c>
      <c r="F1952" s="236"/>
      <c r="G1952" s="662">
        <f>E1952*F1952</f>
        <v>0</v>
      </c>
      <c r="H1952" s="662">
        <f>IF($S$11="Y",G1952*0.15,0)</f>
        <v>0</v>
      </c>
      <c r="I1952" s="236"/>
      <c r="J1952" s="236"/>
      <c r="K1952" s="236"/>
      <c r="L1952" s="236"/>
      <c r="M1952" s="236"/>
      <c r="N1952" s="236"/>
      <c r="O1952" s="236"/>
      <c r="P1952" s="236"/>
      <c r="Q1952" s="236"/>
      <c r="R1952" s="236"/>
      <c r="S1952" s="236"/>
    </row>
    <row r="1953" ht="13.5" customHeight="1">
      <c r="A1953" s="236"/>
      <c r="B1953" t="s" s="596">
        <v>731</v>
      </c>
      <c r="C1953" t="s" s="675">
        <v>3069</v>
      </c>
      <c r="D1953" t="s" s="180">
        <f>D1800</f>
        <v>2006</v>
      </c>
      <c r="E1953" s="677">
        <v>7</v>
      </c>
      <c r="F1953" s="236"/>
      <c r="G1953" s="662">
        <f>E1953*F1953</f>
        <v>0</v>
      </c>
      <c r="H1953" s="662">
        <f>IF($S$11="Y",G1953*0.15,0)</f>
        <v>0</v>
      </c>
      <c r="I1953" s="236"/>
      <c r="J1953" s="236"/>
      <c r="K1953" s="236"/>
      <c r="L1953" s="236"/>
      <c r="M1953" s="236"/>
      <c r="N1953" s="236"/>
      <c r="O1953" s="236"/>
      <c r="P1953" s="236"/>
      <c r="Q1953" s="236"/>
      <c r="R1953" s="236"/>
      <c r="S1953" s="236"/>
    </row>
    <row r="1954" ht="13.5" customHeight="1">
      <c r="A1954" s="236"/>
      <c r="B1954" t="s" s="596">
        <v>731</v>
      </c>
      <c r="C1954" t="s" s="675">
        <v>3069</v>
      </c>
      <c r="D1954" t="s" s="695">
        <f>D1801</f>
        <v>2007</v>
      </c>
      <c r="E1954" s="677">
        <v>1</v>
      </c>
      <c r="F1954" s="236"/>
      <c r="G1954" s="662">
        <f>E1954*F1954</f>
        <v>0</v>
      </c>
      <c r="H1954" s="662">
        <f>IF($S$11="Y",G1954*0.15,0)</f>
        <v>0</v>
      </c>
      <c r="I1954" s="236"/>
      <c r="J1954" s="236"/>
      <c r="K1954" s="236"/>
      <c r="L1954" s="236"/>
      <c r="M1954" s="236"/>
      <c r="N1954" s="236"/>
      <c r="O1954" s="236"/>
      <c r="P1954" s="236"/>
      <c r="Q1954" s="236"/>
      <c r="R1954" s="236"/>
      <c r="S1954" s="236"/>
    </row>
    <row r="1955" ht="13.5" customHeight="1">
      <c r="A1955" s="236"/>
      <c r="B1955" t="s" s="596">
        <v>772</v>
      </c>
      <c r="C1955" t="s" s="675">
        <v>3070</v>
      </c>
      <c r="D1955" t="s" s="676">
        <f>D1802</f>
        <v>1996</v>
      </c>
      <c r="E1955" s="677">
        <v>6</v>
      </c>
      <c r="F1955" s="236"/>
      <c r="G1955" s="662">
        <f>E1955*F1955</f>
        <v>0</v>
      </c>
      <c r="H1955" s="662">
        <f>IF($S$11="Y",G1955*0.15,0)</f>
        <v>0</v>
      </c>
      <c r="I1955" s="236"/>
      <c r="J1955" s="236"/>
      <c r="K1955" s="236"/>
      <c r="L1955" s="236"/>
      <c r="M1955" s="236"/>
      <c r="N1955" s="236"/>
      <c r="O1955" s="236"/>
      <c r="P1955" s="236"/>
      <c r="Q1955" s="236"/>
      <c r="R1955" s="236"/>
      <c r="S1955" s="236"/>
    </row>
    <row r="1956" ht="13.5" customHeight="1">
      <c r="A1956" s="236"/>
      <c r="B1956" t="s" s="596">
        <v>772</v>
      </c>
      <c r="C1956" t="s" s="675">
        <v>3070</v>
      </c>
      <c r="D1956" t="s" s="91">
        <f>D1803</f>
        <v>1998</v>
      </c>
      <c r="E1956" s="677">
        <v>0</v>
      </c>
      <c r="F1956" s="236"/>
      <c r="G1956" s="662">
        <f>E1956*F1956</f>
        <v>0</v>
      </c>
      <c r="H1956" s="662">
        <f>IF($S$11="Y",G1956*0.15,0)</f>
        <v>0</v>
      </c>
      <c r="I1956" s="236"/>
      <c r="J1956" s="236"/>
      <c r="K1956" s="236"/>
      <c r="L1956" s="236"/>
      <c r="M1956" s="236"/>
      <c r="N1956" s="236"/>
      <c r="O1956" s="236"/>
      <c r="P1956" s="236"/>
      <c r="Q1956" s="236"/>
      <c r="R1956" s="236"/>
      <c r="S1956" s="236"/>
    </row>
    <row r="1957" ht="13.5" customHeight="1">
      <c r="A1957" s="236"/>
      <c r="B1957" t="s" s="596">
        <v>772</v>
      </c>
      <c r="C1957" t="s" s="675">
        <v>3070</v>
      </c>
      <c r="D1957" t="s" s="205">
        <f>D1804</f>
        <v>2000</v>
      </c>
      <c r="E1957" s="677">
        <v>5</v>
      </c>
      <c r="F1957" s="236"/>
      <c r="G1957" s="662">
        <f>E1957*F1957</f>
        <v>0</v>
      </c>
      <c r="H1957" s="662">
        <f>IF($S$11="Y",G1957*0.15,0)</f>
        <v>0</v>
      </c>
      <c r="I1957" s="236"/>
      <c r="J1957" s="236"/>
      <c r="K1957" s="236"/>
      <c r="L1957" s="236"/>
      <c r="M1957" s="236"/>
      <c r="N1957" s="236"/>
      <c r="O1957" s="236"/>
      <c r="P1957" s="236"/>
      <c r="Q1957" s="236"/>
      <c r="R1957" s="236"/>
      <c r="S1957" s="236"/>
    </row>
    <row r="1958" ht="13.5" customHeight="1">
      <c r="A1958" s="236"/>
      <c r="B1958" t="s" s="596">
        <v>772</v>
      </c>
      <c r="C1958" t="s" s="675">
        <v>3070</v>
      </c>
      <c r="D1958" t="s" s="684">
        <f>D1805</f>
        <v>2001</v>
      </c>
      <c r="E1958" s="677">
        <v>0</v>
      </c>
      <c r="F1958" s="236"/>
      <c r="G1958" s="662">
        <f>E1958*F1958</f>
        <v>0</v>
      </c>
      <c r="H1958" s="662">
        <f>IF($S$11="Y",G1958*0.15,0)</f>
        <v>0</v>
      </c>
      <c r="I1958" s="236"/>
      <c r="J1958" s="236"/>
      <c r="K1958" s="236"/>
      <c r="L1958" s="236"/>
      <c r="M1958" s="236"/>
      <c r="N1958" s="236"/>
      <c r="O1958" s="236"/>
      <c r="P1958" s="236"/>
      <c r="Q1958" s="236"/>
      <c r="R1958" s="236"/>
      <c r="S1958" s="236"/>
    </row>
    <row r="1959" ht="13.5" customHeight="1">
      <c r="A1959" s="236"/>
      <c r="B1959" t="s" s="596">
        <v>772</v>
      </c>
      <c r="C1959" t="s" s="675">
        <v>3070</v>
      </c>
      <c r="D1959" t="s" s="686">
        <f>D1806</f>
        <v>2003</v>
      </c>
      <c r="E1959" s="677">
        <v>5</v>
      </c>
      <c r="F1959" s="236"/>
      <c r="G1959" s="662">
        <f>E1959*F1959</f>
        <v>0</v>
      </c>
      <c r="H1959" s="662">
        <f>IF($S$11="Y",G1959*0.15,0)</f>
        <v>0</v>
      </c>
      <c r="I1959" s="236"/>
      <c r="J1959" s="236"/>
      <c r="K1959" s="236"/>
      <c r="L1959" s="236"/>
      <c r="M1959" s="236"/>
      <c r="N1959" s="236"/>
      <c r="O1959" s="236"/>
      <c r="P1959" s="236"/>
      <c r="Q1959" s="236"/>
      <c r="R1959" s="236"/>
      <c r="S1959" s="236"/>
    </row>
    <row r="1960" ht="13.5" customHeight="1">
      <c r="A1960" s="236"/>
      <c r="B1960" t="s" s="596">
        <v>772</v>
      </c>
      <c r="C1960" t="s" s="675">
        <v>3070</v>
      </c>
      <c r="D1960" t="s" s="690">
        <f>D1807</f>
        <v>2004</v>
      </c>
      <c r="E1960" s="677">
        <v>0</v>
      </c>
      <c r="F1960" s="236"/>
      <c r="G1960" s="662">
        <f>E1960*F1960</f>
        <v>0</v>
      </c>
      <c r="H1960" s="662">
        <f>IF($S$11="Y",G1960*0.15,0)</f>
        <v>0</v>
      </c>
      <c r="I1960" s="236"/>
      <c r="J1960" s="236"/>
      <c r="K1960" s="236"/>
      <c r="L1960" s="236"/>
      <c r="M1960" s="236"/>
      <c r="N1960" s="236"/>
      <c r="O1960" s="236"/>
      <c r="P1960" s="236"/>
      <c r="Q1960" s="236"/>
      <c r="R1960" s="236"/>
      <c r="S1960" s="236"/>
    </row>
    <row r="1961" ht="13.5" customHeight="1">
      <c r="A1961" s="236"/>
      <c r="B1961" t="s" s="596">
        <v>772</v>
      </c>
      <c r="C1961" t="s" s="675">
        <v>3070</v>
      </c>
      <c r="D1961" t="s" s="692">
        <f>D1808</f>
        <v>2005</v>
      </c>
      <c r="E1961" s="677">
        <v>0</v>
      </c>
      <c r="F1961" s="236"/>
      <c r="G1961" s="662">
        <f>E1961*F1961</f>
        <v>0</v>
      </c>
      <c r="H1961" s="662">
        <f>IF($S$11="Y",G1961*0.15,0)</f>
        <v>0</v>
      </c>
      <c r="I1961" s="236"/>
      <c r="J1961" s="236"/>
      <c r="K1961" s="236"/>
      <c r="L1961" s="236"/>
      <c r="M1961" s="236"/>
      <c r="N1961" s="236"/>
      <c r="O1961" s="236"/>
      <c r="P1961" s="236"/>
      <c r="Q1961" s="236"/>
      <c r="R1961" s="236"/>
      <c r="S1961" s="236"/>
    </row>
    <row r="1962" ht="13.5" customHeight="1">
      <c r="A1962" s="236"/>
      <c r="B1962" t="s" s="596">
        <v>772</v>
      </c>
      <c r="C1962" t="s" s="675">
        <v>3070</v>
      </c>
      <c r="D1962" t="s" s="180">
        <f>D1809</f>
        <v>2006</v>
      </c>
      <c r="E1962" s="677">
        <v>10</v>
      </c>
      <c r="F1962" s="236"/>
      <c r="G1962" s="662">
        <f>E1962*F1962</f>
        <v>0</v>
      </c>
      <c r="H1962" s="662">
        <f>IF($S$11="Y",G1962*0.15,0)</f>
        <v>0</v>
      </c>
      <c r="I1962" s="236"/>
      <c r="J1962" s="236"/>
      <c r="K1962" s="236"/>
      <c r="L1962" s="236"/>
      <c r="M1962" s="236"/>
      <c r="N1962" s="236"/>
      <c r="O1962" s="236"/>
      <c r="P1962" s="236"/>
      <c r="Q1962" s="236"/>
      <c r="R1962" s="236"/>
      <c r="S1962" s="236"/>
    </row>
    <row r="1963" ht="13.5" customHeight="1">
      <c r="A1963" s="236"/>
      <c r="B1963" t="s" s="596">
        <v>772</v>
      </c>
      <c r="C1963" t="s" s="675">
        <v>3070</v>
      </c>
      <c r="D1963" t="s" s="695">
        <f>D1810</f>
        <v>2007</v>
      </c>
      <c r="E1963" s="677">
        <v>1</v>
      </c>
      <c r="F1963" s="236"/>
      <c r="G1963" s="662">
        <f>E1963*F1963</f>
        <v>0</v>
      </c>
      <c r="H1963" s="662">
        <f>IF($S$11="Y",G1963*0.15,0)</f>
        <v>0</v>
      </c>
      <c r="I1963" s="236"/>
      <c r="J1963" s="236"/>
      <c r="K1963" s="236"/>
      <c r="L1963" s="236"/>
      <c r="M1963" s="236"/>
      <c r="N1963" s="236"/>
      <c r="O1963" s="236"/>
      <c r="P1963" s="236"/>
      <c r="Q1963" s="236"/>
      <c r="R1963" s="236"/>
      <c r="S1963" s="236"/>
    </row>
    <row r="1964" ht="13.5" customHeight="1">
      <c r="A1964" s="236"/>
      <c r="B1964" t="s" s="596">
        <v>774</v>
      </c>
      <c r="C1964" t="s" s="675">
        <v>3071</v>
      </c>
      <c r="D1964" t="s" s="676">
        <f>D1838</f>
        <v>1996</v>
      </c>
      <c r="E1964" s="677">
        <v>6</v>
      </c>
      <c r="F1964" s="236"/>
      <c r="G1964" s="662">
        <f>E1964*F1964</f>
        <v>0</v>
      </c>
      <c r="H1964" s="662">
        <f>IF($S$11="Y",G1964*0.15,0)</f>
        <v>0</v>
      </c>
      <c r="I1964" s="236"/>
      <c r="J1964" s="236"/>
      <c r="K1964" s="236"/>
      <c r="L1964" s="236"/>
      <c r="M1964" s="236"/>
      <c r="N1964" s="236"/>
      <c r="O1964" s="236"/>
      <c r="P1964" s="236"/>
      <c r="Q1964" s="236"/>
      <c r="R1964" s="236"/>
      <c r="S1964" s="236"/>
    </row>
    <row r="1965" ht="13.5" customHeight="1">
      <c r="A1965" s="236"/>
      <c r="B1965" t="s" s="596">
        <v>774</v>
      </c>
      <c r="C1965" t="s" s="675">
        <v>3071</v>
      </c>
      <c r="D1965" t="s" s="91">
        <f>D1839</f>
        <v>1998</v>
      </c>
      <c r="E1965" s="677">
        <v>0</v>
      </c>
      <c r="F1965" s="236"/>
      <c r="G1965" s="662">
        <f>E1965*F1965</f>
        <v>0</v>
      </c>
      <c r="H1965" s="662">
        <f>IF($S$11="Y",G1965*0.15,0)</f>
        <v>0</v>
      </c>
      <c r="I1965" s="236"/>
      <c r="J1965" s="236"/>
      <c r="K1965" s="236"/>
      <c r="L1965" s="236"/>
      <c r="M1965" s="236"/>
      <c r="N1965" s="236"/>
      <c r="O1965" s="236"/>
      <c r="P1965" s="236"/>
      <c r="Q1965" s="236"/>
      <c r="R1965" s="236"/>
      <c r="S1965" s="236"/>
    </row>
    <row r="1966" ht="13.5" customHeight="1">
      <c r="A1966" s="236"/>
      <c r="B1966" t="s" s="596">
        <v>774</v>
      </c>
      <c r="C1966" t="s" s="675">
        <v>3071</v>
      </c>
      <c r="D1966" t="s" s="205">
        <f>D1840</f>
        <v>2000</v>
      </c>
      <c r="E1966" s="677">
        <v>6</v>
      </c>
      <c r="F1966" s="236"/>
      <c r="G1966" s="662">
        <f>E1966*F1966</f>
        <v>0</v>
      </c>
      <c r="H1966" s="662">
        <f>IF($S$11="Y",G1966*0.15,0)</f>
        <v>0</v>
      </c>
      <c r="I1966" s="236"/>
      <c r="J1966" s="236"/>
      <c r="K1966" s="236"/>
      <c r="L1966" s="236"/>
      <c r="M1966" s="236"/>
      <c r="N1966" s="236"/>
      <c r="O1966" s="236"/>
      <c r="P1966" s="236"/>
      <c r="Q1966" s="236"/>
      <c r="R1966" s="236"/>
      <c r="S1966" s="236"/>
    </row>
    <row r="1967" ht="13.5" customHeight="1">
      <c r="A1967" s="236"/>
      <c r="B1967" t="s" s="596">
        <v>774</v>
      </c>
      <c r="C1967" t="s" s="675">
        <v>3071</v>
      </c>
      <c r="D1967" t="s" s="684">
        <f>D1841</f>
        <v>2001</v>
      </c>
      <c r="E1967" s="677">
        <v>0</v>
      </c>
      <c r="F1967" s="236"/>
      <c r="G1967" s="662">
        <f>E1967*F1967</f>
        <v>0</v>
      </c>
      <c r="H1967" s="662">
        <f>IF($S$11="Y",G1967*0.15,0)</f>
        <v>0</v>
      </c>
      <c r="I1967" s="236"/>
      <c r="J1967" s="236"/>
      <c r="K1967" s="236"/>
      <c r="L1967" s="236"/>
      <c r="M1967" s="236"/>
      <c r="N1967" s="236"/>
      <c r="O1967" s="236"/>
      <c r="P1967" s="236"/>
      <c r="Q1967" s="236"/>
      <c r="R1967" s="236"/>
      <c r="S1967" s="236"/>
    </row>
    <row r="1968" ht="13.5" customHeight="1">
      <c r="A1968" s="236"/>
      <c r="B1968" t="s" s="596">
        <v>774</v>
      </c>
      <c r="C1968" t="s" s="675">
        <v>3071</v>
      </c>
      <c r="D1968" t="s" s="686">
        <f>D1842</f>
        <v>2003</v>
      </c>
      <c r="E1968" s="677">
        <v>4</v>
      </c>
      <c r="F1968" s="236"/>
      <c r="G1968" s="662">
        <f>E1968*F1968</f>
        <v>0</v>
      </c>
      <c r="H1968" s="662">
        <f>IF($S$11="Y",G1968*0.15,0)</f>
        <v>0</v>
      </c>
      <c r="I1968" s="236"/>
      <c r="J1968" s="236"/>
      <c r="K1968" s="236"/>
      <c r="L1968" s="236"/>
      <c r="M1968" s="236"/>
      <c r="N1968" s="236"/>
      <c r="O1968" s="236"/>
      <c r="P1968" s="236"/>
      <c r="Q1968" s="236"/>
      <c r="R1968" s="236"/>
      <c r="S1968" s="236"/>
    </row>
    <row r="1969" ht="13.5" customHeight="1">
      <c r="A1969" s="236"/>
      <c r="B1969" t="s" s="596">
        <v>774</v>
      </c>
      <c r="C1969" t="s" s="675">
        <v>3071</v>
      </c>
      <c r="D1969" t="s" s="690">
        <f>D1843</f>
        <v>2004</v>
      </c>
      <c r="E1969" s="677">
        <v>0</v>
      </c>
      <c r="F1969" s="236"/>
      <c r="G1969" s="662">
        <f>E1969*F1969</f>
        <v>0</v>
      </c>
      <c r="H1969" s="662">
        <f>IF($S$11="Y",G1969*0.15,0)</f>
        <v>0</v>
      </c>
      <c r="I1969" s="236"/>
      <c r="J1969" s="236"/>
      <c r="K1969" s="236"/>
      <c r="L1969" s="236"/>
      <c r="M1969" s="236"/>
      <c r="N1969" s="236"/>
      <c r="O1969" s="236"/>
      <c r="P1969" s="236"/>
      <c r="Q1969" s="236"/>
      <c r="R1969" s="236"/>
      <c r="S1969" s="236"/>
    </row>
    <row r="1970" ht="13.5" customHeight="1">
      <c r="A1970" s="236"/>
      <c r="B1970" t="s" s="596">
        <v>774</v>
      </c>
      <c r="C1970" t="s" s="675">
        <v>3071</v>
      </c>
      <c r="D1970" t="s" s="692">
        <f>D1844</f>
        <v>2005</v>
      </c>
      <c r="E1970" s="677">
        <v>0</v>
      </c>
      <c r="F1970" s="236"/>
      <c r="G1970" s="662">
        <f>E1970*F1970</f>
        <v>0</v>
      </c>
      <c r="H1970" s="662">
        <f>IF($S$11="Y",G1970*0.15,0)</f>
        <v>0</v>
      </c>
      <c r="I1970" s="236"/>
      <c r="J1970" s="236"/>
      <c r="K1970" s="236"/>
      <c r="L1970" s="236"/>
      <c r="M1970" s="236"/>
      <c r="N1970" s="236"/>
      <c r="O1970" s="236"/>
      <c r="P1970" s="236"/>
      <c r="Q1970" s="236"/>
      <c r="R1970" s="236"/>
      <c r="S1970" s="236"/>
    </row>
    <row r="1971" ht="13.5" customHeight="1">
      <c r="A1971" s="236"/>
      <c r="B1971" t="s" s="596">
        <v>774</v>
      </c>
      <c r="C1971" t="s" s="675">
        <v>3071</v>
      </c>
      <c r="D1971" t="s" s="180">
        <f>D1845</f>
        <v>2006</v>
      </c>
      <c r="E1971" s="677">
        <v>13</v>
      </c>
      <c r="F1971" s="236"/>
      <c r="G1971" s="662">
        <f>E1971*F1971</f>
        <v>0</v>
      </c>
      <c r="H1971" s="662">
        <f>IF($S$11="Y",G1971*0.15,0)</f>
        <v>0</v>
      </c>
      <c r="I1971" s="236"/>
      <c r="J1971" s="236"/>
      <c r="K1971" s="236"/>
      <c r="L1971" s="236"/>
      <c r="M1971" s="236"/>
      <c r="N1971" s="236"/>
      <c r="O1971" s="236"/>
      <c r="P1971" s="236"/>
      <c r="Q1971" s="236"/>
      <c r="R1971" s="236"/>
      <c r="S1971" s="236"/>
    </row>
    <row r="1972" ht="13.5" customHeight="1">
      <c r="A1972" s="236"/>
      <c r="B1972" t="s" s="596">
        <v>774</v>
      </c>
      <c r="C1972" t="s" s="675">
        <v>3071</v>
      </c>
      <c r="D1972" t="s" s="695">
        <f>D1846</f>
        <v>2007</v>
      </c>
      <c r="E1972" s="677">
        <v>0</v>
      </c>
      <c r="F1972" s="236"/>
      <c r="G1972" s="662">
        <f>E1972*F1972</f>
        <v>0</v>
      </c>
      <c r="H1972" s="662">
        <f>IF($S$11="Y",G1972*0.15,0)</f>
        <v>0</v>
      </c>
      <c r="I1972" s="236"/>
      <c r="J1972" s="236"/>
      <c r="K1972" s="236"/>
      <c r="L1972" s="236"/>
      <c r="M1972" s="236"/>
      <c r="N1972" s="236"/>
      <c r="O1972" s="236"/>
      <c r="P1972" s="236"/>
      <c r="Q1972" s="236"/>
      <c r="R1972" s="236"/>
      <c r="S1972" s="236"/>
    </row>
    <row r="1973" ht="13.5" customHeight="1">
      <c r="A1973" s="236"/>
      <c r="B1973" t="s" s="596">
        <v>733</v>
      </c>
      <c r="C1973" t="s" s="675">
        <v>3072</v>
      </c>
      <c r="D1973" t="s" s="676">
        <f>D1847</f>
        <v>1996</v>
      </c>
      <c r="E1973" s="677">
        <v>5</v>
      </c>
      <c r="F1973" s="236"/>
      <c r="G1973" s="662">
        <f>E1973*F1973</f>
        <v>0</v>
      </c>
      <c r="H1973" s="662">
        <f>IF($S$11="Y",G1973*0.15,0)</f>
        <v>0</v>
      </c>
      <c r="I1973" s="236"/>
      <c r="J1973" s="236"/>
      <c r="K1973" s="236"/>
      <c r="L1973" s="236"/>
      <c r="M1973" s="236"/>
      <c r="N1973" s="236"/>
      <c r="O1973" s="236"/>
      <c r="P1973" s="236"/>
      <c r="Q1973" s="236"/>
      <c r="R1973" s="236"/>
      <c r="S1973" s="236"/>
    </row>
    <row r="1974" ht="13.5" customHeight="1">
      <c r="A1974" s="236"/>
      <c r="B1974" t="s" s="596">
        <v>733</v>
      </c>
      <c r="C1974" t="s" s="675">
        <v>3072</v>
      </c>
      <c r="D1974" t="s" s="91">
        <f>D1848</f>
        <v>1998</v>
      </c>
      <c r="E1974" s="677">
        <v>0</v>
      </c>
      <c r="F1974" s="236"/>
      <c r="G1974" s="662">
        <f>E1974*F1974</f>
        <v>0</v>
      </c>
      <c r="H1974" s="662">
        <f>IF($S$11="Y",G1974*0.15,0)</f>
        <v>0</v>
      </c>
      <c r="I1974" s="236"/>
      <c r="J1974" s="236"/>
      <c r="K1974" s="236"/>
      <c r="L1974" s="236"/>
      <c r="M1974" s="236"/>
      <c r="N1974" s="236"/>
      <c r="O1974" s="236"/>
      <c r="P1974" s="236"/>
      <c r="Q1974" s="236"/>
      <c r="R1974" s="236"/>
      <c r="S1974" s="236"/>
    </row>
    <row r="1975" ht="13.5" customHeight="1">
      <c r="A1975" s="236"/>
      <c r="B1975" t="s" s="596">
        <v>733</v>
      </c>
      <c r="C1975" t="s" s="675">
        <v>3072</v>
      </c>
      <c r="D1975" t="s" s="205">
        <f>D1849</f>
        <v>2000</v>
      </c>
      <c r="E1975" s="677">
        <v>7</v>
      </c>
      <c r="F1975" s="236"/>
      <c r="G1975" s="662">
        <f>E1975*F1975</f>
        <v>0</v>
      </c>
      <c r="H1975" s="662">
        <f>IF($S$11="Y",G1975*0.15,0)</f>
        <v>0</v>
      </c>
      <c r="I1975" s="236"/>
      <c r="J1975" s="236"/>
      <c r="K1975" s="236"/>
      <c r="L1975" s="236"/>
      <c r="M1975" s="236"/>
      <c r="N1975" s="236"/>
      <c r="O1975" s="236"/>
      <c r="P1975" s="236"/>
      <c r="Q1975" s="236"/>
      <c r="R1975" s="236"/>
      <c r="S1975" s="236"/>
    </row>
    <row r="1976" ht="13.5" customHeight="1">
      <c r="A1976" s="236"/>
      <c r="B1976" t="s" s="596">
        <v>733</v>
      </c>
      <c r="C1976" t="s" s="675">
        <v>3072</v>
      </c>
      <c r="D1976" t="s" s="684">
        <f>D1850</f>
        <v>2001</v>
      </c>
      <c r="E1976" s="677">
        <v>0</v>
      </c>
      <c r="F1976" s="236"/>
      <c r="G1976" s="662">
        <f>E1976*F1976</f>
        <v>0</v>
      </c>
      <c r="H1976" s="662">
        <f>IF($S$11="Y",G1976*0.15,0)</f>
        <v>0</v>
      </c>
      <c r="I1976" s="236"/>
      <c r="J1976" s="236"/>
      <c r="K1976" s="236"/>
      <c r="L1976" s="236"/>
      <c r="M1976" s="236"/>
      <c r="N1976" s="236"/>
      <c r="O1976" s="236"/>
      <c r="P1976" s="236"/>
      <c r="Q1976" s="236"/>
      <c r="R1976" s="236"/>
      <c r="S1976" s="236"/>
    </row>
    <row r="1977" ht="13.5" customHeight="1">
      <c r="A1977" s="236"/>
      <c r="B1977" t="s" s="596">
        <v>733</v>
      </c>
      <c r="C1977" t="s" s="675">
        <v>3072</v>
      </c>
      <c r="D1977" t="s" s="686">
        <f>D1851</f>
        <v>2003</v>
      </c>
      <c r="E1977" s="677">
        <v>4</v>
      </c>
      <c r="F1977" s="236"/>
      <c r="G1977" s="662">
        <f>E1977*F1977</f>
        <v>0</v>
      </c>
      <c r="H1977" s="662">
        <f>IF($S$11="Y",G1977*0.15,0)</f>
        <v>0</v>
      </c>
      <c r="I1977" s="236"/>
      <c r="J1977" s="236"/>
      <c r="K1977" s="236"/>
      <c r="L1977" s="236"/>
      <c r="M1977" s="236"/>
      <c r="N1977" s="236"/>
      <c r="O1977" s="236"/>
      <c r="P1977" s="236"/>
      <c r="Q1977" s="236"/>
      <c r="R1977" s="236"/>
      <c r="S1977" s="236"/>
    </row>
    <row r="1978" ht="13.5" customHeight="1">
      <c r="A1978" s="236"/>
      <c r="B1978" t="s" s="596">
        <v>733</v>
      </c>
      <c r="C1978" t="s" s="675">
        <v>3072</v>
      </c>
      <c r="D1978" t="s" s="690">
        <f>D1852</f>
        <v>2004</v>
      </c>
      <c r="E1978" s="677">
        <v>0</v>
      </c>
      <c r="F1978" s="236"/>
      <c r="G1978" s="662">
        <f>E1978*F1978</f>
        <v>0</v>
      </c>
      <c r="H1978" s="662">
        <f>IF($S$11="Y",G1978*0.15,0)</f>
        <v>0</v>
      </c>
      <c r="I1978" s="236"/>
      <c r="J1978" s="236"/>
      <c r="K1978" s="236"/>
      <c r="L1978" s="236"/>
      <c r="M1978" s="236"/>
      <c r="N1978" s="236"/>
      <c r="O1978" s="236"/>
      <c r="P1978" s="236"/>
      <c r="Q1978" s="236"/>
      <c r="R1978" s="236"/>
      <c r="S1978" s="236"/>
    </row>
    <row r="1979" ht="13.5" customHeight="1">
      <c r="A1979" s="236"/>
      <c r="B1979" t="s" s="596">
        <v>733</v>
      </c>
      <c r="C1979" t="s" s="675">
        <v>3072</v>
      </c>
      <c r="D1979" t="s" s="692">
        <f>D1853</f>
        <v>2005</v>
      </c>
      <c r="E1979" s="677">
        <v>0</v>
      </c>
      <c r="F1979" s="236"/>
      <c r="G1979" s="662">
        <f>E1979*F1979</f>
        <v>0</v>
      </c>
      <c r="H1979" s="662">
        <f>IF($S$11="Y",G1979*0.15,0)</f>
        <v>0</v>
      </c>
      <c r="I1979" s="236"/>
      <c r="J1979" s="236"/>
      <c r="K1979" s="236"/>
      <c r="L1979" s="236"/>
      <c r="M1979" s="236"/>
      <c r="N1979" s="236"/>
      <c r="O1979" s="236"/>
      <c r="P1979" s="236"/>
      <c r="Q1979" s="236"/>
      <c r="R1979" s="236"/>
      <c r="S1979" s="236"/>
    </row>
    <row r="1980" ht="13.5" customHeight="1">
      <c r="A1980" s="236"/>
      <c r="B1980" t="s" s="596">
        <v>733</v>
      </c>
      <c r="C1980" t="s" s="675">
        <v>3072</v>
      </c>
      <c r="D1980" t="s" s="180">
        <f>D1854</f>
        <v>2006</v>
      </c>
      <c r="E1980" s="677">
        <v>6</v>
      </c>
      <c r="F1980" s="236"/>
      <c r="G1980" s="662">
        <f>E1980*F1980</f>
        <v>0</v>
      </c>
      <c r="H1980" s="662">
        <f>IF($S$11="Y",G1980*0.15,0)</f>
        <v>0</v>
      </c>
      <c r="I1980" s="236"/>
      <c r="J1980" s="236"/>
      <c r="K1980" s="236"/>
      <c r="L1980" s="236"/>
      <c r="M1980" s="236"/>
      <c r="N1980" s="236"/>
      <c r="O1980" s="236"/>
      <c r="P1980" s="236"/>
      <c r="Q1980" s="236"/>
      <c r="R1980" s="236"/>
      <c r="S1980" s="236"/>
    </row>
    <row r="1981" ht="13.5" customHeight="1">
      <c r="A1981" s="236"/>
      <c r="B1981" t="s" s="596">
        <v>733</v>
      </c>
      <c r="C1981" t="s" s="675">
        <v>3072</v>
      </c>
      <c r="D1981" t="s" s="695">
        <f>D1855</f>
        <v>2007</v>
      </c>
      <c r="E1981" s="677">
        <v>1</v>
      </c>
      <c r="F1981" s="236"/>
      <c r="G1981" s="662">
        <f>E1981*F1981</f>
        <v>0</v>
      </c>
      <c r="H1981" s="662">
        <f>IF($S$11="Y",G1981*0.15,0)</f>
        <v>0</v>
      </c>
      <c r="I1981" s="236"/>
      <c r="J1981" s="236"/>
      <c r="K1981" s="236"/>
      <c r="L1981" s="236"/>
      <c r="M1981" s="236"/>
      <c r="N1981" s="236"/>
      <c r="O1981" s="236"/>
      <c r="P1981" s="236"/>
      <c r="Q1981" s="236"/>
      <c r="R1981" s="236"/>
      <c r="S1981" s="236"/>
    </row>
    <row r="1982" ht="13.5" customHeight="1">
      <c r="A1982" s="236"/>
      <c r="B1982" t="s" s="596">
        <v>734</v>
      </c>
      <c r="C1982" t="s" s="675">
        <v>3073</v>
      </c>
      <c r="D1982" t="s" s="676">
        <f>D1838</f>
        <v>1996</v>
      </c>
      <c r="E1982" s="677">
        <v>6</v>
      </c>
      <c r="F1982" s="236"/>
      <c r="G1982" s="662">
        <f>E1982*F1982</f>
        <v>0</v>
      </c>
      <c r="H1982" s="662">
        <f>IF($S$11="Y",G1982*0.15,0)</f>
        <v>0</v>
      </c>
      <c r="I1982" s="236"/>
      <c r="J1982" s="236"/>
      <c r="K1982" s="236"/>
      <c r="L1982" s="236"/>
      <c r="M1982" s="236"/>
      <c r="N1982" s="236"/>
      <c r="O1982" s="236"/>
      <c r="P1982" s="236"/>
      <c r="Q1982" s="236"/>
      <c r="R1982" s="236"/>
      <c r="S1982" s="236"/>
    </row>
    <row r="1983" ht="13.5" customHeight="1">
      <c r="A1983" s="236"/>
      <c r="B1983" t="s" s="596">
        <v>734</v>
      </c>
      <c r="C1983" t="s" s="675">
        <v>3073</v>
      </c>
      <c r="D1983" t="s" s="91">
        <f>D1839</f>
        <v>1998</v>
      </c>
      <c r="E1983" s="677">
        <v>0</v>
      </c>
      <c r="F1983" s="236"/>
      <c r="G1983" s="662">
        <f>E1983*F1983</f>
        <v>0</v>
      </c>
      <c r="H1983" s="662">
        <f>IF($S$11="Y",G1983*0.15,0)</f>
        <v>0</v>
      </c>
      <c r="I1983" s="236"/>
      <c r="J1983" s="236"/>
      <c r="K1983" s="236"/>
      <c r="L1983" s="236"/>
      <c r="M1983" s="236"/>
      <c r="N1983" s="236"/>
      <c r="O1983" s="236"/>
      <c r="P1983" s="236"/>
      <c r="Q1983" s="236"/>
      <c r="R1983" s="236"/>
      <c r="S1983" s="236"/>
    </row>
    <row r="1984" ht="13.5" customHeight="1">
      <c r="A1984" s="236"/>
      <c r="B1984" t="s" s="596">
        <v>734</v>
      </c>
      <c r="C1984" t="s" s="675">
        <v>3073</v>
      </c>
      <c r="D1984" t="s" s="205">
        <f>D1840</f>
        <v>2000</v>
      </c>
      <c r="E1984" s="677">
        <v>4</v>
      </c>
      <c r="F1984" s="236"/>
      <c r="G1984" s="662">
        <f>E1984*F1984</f>
        <v>0</v>
      </c>
      <c r="H1984" s="662">
        <f>IF($S$11="Y",G1984*0.15,0)</f>
        <v>0</v>
      </c>
      <c r="I1984" s="236"/>
      <c r="J1984" s="236"/>
      <c r="K1984" s="236"/>
      <c r="L1984" s="236"/>
      <c r="M1984" s="236"/>
      <c r="N1984" s="236"/>
      <c r="O1984" s="236"/>
      <c r="P1984" s="236"/>
      <c r="Q1984" s="236"/>
      <c r="R1984" s="236"/>
      <c r="S1984" s="236"/>
    </row>
    <row r="1985" ht="13.5" customHeight="1">
      <c r="A1985" s="236"/>
      <c r="B1985" t="s" s="596">
        <v>734</v>
      </c>
      <c r="C1985" t="s" s="675">
        <v>3073</v>
      </c>
      <c r="D1985" t="s" s="684">
        <f>D1841</f>
        <v>2001</v>
      </c>
      <c r="E1985" s="677">
        <v>0</v>
      </c>
      <c r="F1985" s="236"/>
      <c r="G1985" s="662">
        <f>E1985*F1985</f>
        <v>0</v>
      </c>
      <c r="H1985" s="662">
        <f>IF($S$11="Y",G1985*0.15,0)</f>
        <v>0</v>
      </c>
      <c r="I1985" s="236"/>
      <c r="J1985" s="236"/>
      <c r="K1985" s="236"/>
      <c r="L1985" s="236"/>
      <c r="M1985" s="236"/>
      <c r="N1985" s="236"/>
      <c r="O1985" s="236"/>
      <c r="P1985" s="236"/>
      <c r="Q1985" s="236"/>
      <c r="R1985" s="236"/>
      <c r="S1985" s="236"/>
    </row>
    <row r="1986" ht="13.5" customHeight="1">
      <c r="A1986" s="236"/>
      <c r="B1986" t="s" s="596">
        <v>734</v>
      </c>
      <c r="C1986" t="s" s="675">
        <v>3073</v>
      </c>
      <c r="D1986" t="s" s="686">
        <f>D1842</f>
        <v>2003</v>
      </c>
      <c r="E1986" s="677">
        <v>4</v>
      </c>
      <c r="F1986" s="236"/>
      <c r="G1986" s="662">
        <f>E1986*F1986</f>
        <v>0</v>
      </c>
      <c r="H1986" s="662">
        <f>IF($S$11="Y",G1986*0.15,0)</f>
        <v>0</v>
      </c>
      <c r="I1986" s="236"/>
      <c r="J1986" s="236"/>
      <c r="K1986" s="236"/>
      <c r="L1986" s="236"/>
      <c r="M1986" s="236"/>
      <c r="N1986" s="236"/>
      <c r="O1986" s="236"/>
      <c r="P1986" s="236"/>
      <c r="Q1986" s="236"/>
      <c r="R1986" s="236"/>
      <c r="S1986" s="236"/>
    </row>
    <row r="1987" ht="13.5" customHeight="1">
      <c r="A1987" s="236"/>
      <c r="B1987" t="s" s="596">
        <v>734</v>
      </c>
      <c r="C1987" t="s" s="675">
        <v>3073</v>
      </c>
      <c r="D1987" t="s" s="690">
        <f>D1843</f>
        <v>2004</v>
      </c>
      <c r="E1987" s="677">
        <v>0</v>
      </c>
      <c r="F1987" s="236"/>
      <c r="G1987" s="662">
        <f>E1987*F1987</f>
        <v>0</v>
      </c>
      <c r="H1987" s="662">
        <f>IF($S$11="Y",G1987*0.15,0)</f>
        <v>0</v>
      </c>
      <c r="I1987" s="236"/>
      <c r="J1987" s="236"/>
      <c r="K1987" s="236"/>
      <c r="L1987" s="236"/>
      <c r="M1987" s="236"/>
      <c r="N1987" s="236"/>
      <c r="O1987" s="236"/>
      <c r="P1987" s="236"/>
      <c r="Q1987" s="236"/>
      <c r="R1987" s="236"/>
      <c r="S1987" s="236"/>
    </row>
    <row r="1988" ht="13.5" customHeight="1">
      <c r="A1988" s="236"/>
      <c r="B1988" t="s" s="596">
        <v>734</v>
      </c>
      <c r="C1988" t="s" s="675">
        <v>3073</v>
      </c>
      <c r="D1988" t="s" s="692">
        <f>D1844</f>
        <v>2005</v>
      </c>
      <c r="E1988" s="677">
        <v>0</v>
      </c>
      <c r="F1988" s="236"/>
      <c r="G1988" s="662">
        <f>E1988*F1988</f>
        <v>0</v>
      </c>
      <c r="H1988" s="662">
        <f>IF($S$11="Y",G1988*0.15,0)</f>
        <v>0</v>
      </c>
      <c r="I1988" s="236"/>
      <c r="J1988" s="236"/>
      <c r="K1988" s="236"/>
      <c r="L1988" s="236"/>
      <c r="M1988" s="236"/>
      <c r="N1988" s="236"/>
      <c r="O1988" s="236"/>
      <c r="P1988" s="236"/>
      <c r="Q1988" s="236"/>
      <c r="R1988" s="236"/>
      <c r="S1988" s="236"/>
    </row>
    <row r="1989" ht="13.5" customHeight="1">
      <c r="A1989" s="236"/>
      <c r="B1989" t="s" s="596">
        <v>734</v>
      </c>
      <c r="C1989" t="s" s="675">
        <v>3073</v>
      </c>
      <c r="D1989" t="s" s="180">
        <f>D1845</f>
        <v>2006</v>
      </c>
      <c r="E1989" s="677">
        <v>6</v>
      </c>
      <c r="F1989" s="236"/>
      <c r="G1989" s="662">
        <f>E1989*F1989</f>
        <v>0</v>
      </c>
      <c r="H1989" s="662">
        <f>IF($S$11="Y",G1989*0.15,0)</f>
        <v>0</v>
      </c>
      <c r="I1989" s="236"/>
      <c r="J1989" s="236"/>
      <c r="K1989" s="236"/>
      <c r="L1989" s="236"/>
      <c r="M1989" s="236"/>
      <c r="N1989" s="236"/>
      <c r="O1989" s="236"/>
      <c r="P1989" s="236"/>
      <c r="Q1989" s="236"/>
      <c r="R1989" s="236"/>
      <c r="S1989" s="236"/>
    </row>
    <row r="1990" ht="13.5" customHeight="1">
      <c r="A1990" s="236"/>
      <c r="B1990" t="s" s="596">
        <v>734</v>
      </c>
      <c r="C1990" t="s" s="675">
        <v>3073</v>
      </c>
      <c r="D1990" t="s" s="695">
        <f>D1846</f>
        <v>2007</v>
      </c>
      <c r="E1990" s="677">
        <v>0</v>
      </c>
      <c r="F1990" s="236"/>
      <c r="G1990" s="662">
        <f>E1990*F1990</f>
        <v>0</v>
      </c>
      <c r="H1990" s="662">
        <f>IF($S$11="Y",G1990*0.15,0)</f>
        <v>0</v>
      </c>
      <c r="I1990" s="236"/>
      <c r="J1990" s="236"/>
      <c r="K1990" s="236"/>
      <c r="L1990" s="236"/>
      <c r="M1990" s="236"/>
      <c r="N1990" s="236"/>
      <c r="O1990" s="236"/>
      <c r="P1990" s="236"/>
      <c r="Q1990" s="236"/>
      <c r="R1990" s="236"/>
      <c r="S1990" s="236"/>
    </row>
    <row r="1991" ht="13.5" customHeight="1">
      <c r="A1991" s="236"/>
      <c r="B1991" t="s" s="596">
        <v>775</v>
      </c>
      <c r="C1991" t="s" s="675">
        <v>3074</v>
      </c>
      <c r="D1991" t="s" s="676">
        <f>D1838</f>
        <v>1996</v>
      </c>
      <c r="E1991" s="677">
        <v>5</v>
      </c>
      <c r="F1991" s="236"/>
      <c r="G1991" s="662">
        <f>E1991*F1991</f>
        <v>0</v>
      </c>
      <c r="H1991" s="662">
        <f>IF($S$11="Y",G1991*0.15,0)</f>
        <v>0</v>
      </c>
      <c r="I1991" s="236"/>
      <c r="J1991" s="236"/>
      <c r="K1991" s="236"/>
      <c r="L1991" s="236"/>
      <c r="M1991" s="236"/>
      <c r="N1991" s="236"/>
      <c r="O1991" s="236"/>
      <c r="P1991" s="236"/>
      <c r="Q1991" s="236"/>
      <c r="R1991" s="236"/>
      <c r="S1991" s="236"/>
    </row>
    <row r="1992" ht="13.5" customHeight="1">
      <c r="A1992" s="236"/>
      <c r="B1992" t="s" s="596">
        <v>775</v>
      </c>
      <c r="C1992" t="s" s="675">
        <v>3074</v>
      </c>
      <c r="D1992" t="s" s="91">
        <f>D1839</f>
        <v>1998</v>
      </c>
      <c r="E1992" s="677">
        <v>0</v>
      </c>
      <c r="F1992" s="236"/>
      <c r="G1992" s="662">
        <f>E1992*F1992</f>
        <v>0</v>
      </c>
      <c r="H1992" s="662">
        <f>IF($S$11="Y",G1992*0.15,0)</f>
        <v>0</v>
      </c>
      <c r="I1992" s="236"/>
      <c r="J1992" s="236"/>
      <c r="K1992" s="236"/>
      <c r="L1992" s="236"/>
      <c r="M1992" s="236"/>
      <c r="N1992" s="236"/>
      <c r="O1992" s="236"/>
      <c r="P1992" s="236"/>
      <c r="Q1992" s="236"/>
      <c r="R1992" s="236"/>
      <c r="S1992" s="236"/>
    </row>
    <row r="1993" ht="13.5" customHeight="1">
      <c r="A1993" s="236"/>
      <c r="B1993" t="s" s="596">
        <v>775</v>
      </c>
      <c r="C1993" t="s" s="675">
        <v>3074</v>
      </c>
      <c r="D1993" t="s" s="205">
        <f>D1840</f>
        <v>2000</v>
      </c>
      <c r="E1993" s="677">
        <v>5</v>
      </c>
      <c r="F1993" s="236"/>
      <c r="G1993" s="662">
        <f>E1993*F1993</f>
        <v>0</v>
      </c>
      <c r="H1993" s="662">
        <f>IF($S$11="Y",G1993*0.15,0)</f>
        <v>0</v>
      </c>
      <c r="I1993" s="236"/>
      <c r="J1993" s="236"/>
      <c r="K1993" s="236"/>
      <c r="L1993" s="236"/>
      <c r="M1993" s="236"/>
      <c r="N1993" s="236"/>
      <c r="O1993" s="236"/>
      <c r="P1993" s="236"/>
      <c r="Q1993" s="236"/>
      <c r="R1993" s="236"/>
      <c r="S1993" s="236"/>
    </row>
    <row r="1994" ht="13.5" customHeight="1">
      <c r="A1994" s="236"/>
      <c r="B1994" t="s" s="596">
        <v>775</v>
      </c>
      <c r="C1994" t="s" s="675">
        <v>3074</v>
      </c>
      <c r="D1994" t="s" s="684">
        <f>D1841</f>
        <v>2001</v>
      </c>
      <c r="E1994" s="677">
        <v>0</v>
      </c>
      <c r="F1994" s="236"/>
      <c r="G1994" s="662">
        <f>E1994*F1994</f>
        <v>0</v>
      </c>
      <c r="H1994" s="662">
        <f>IF($S$11="Y",G1994*0.15,0)</f>
        <v>0</v>
      </c>
      <c r="I1994" s="236"/>
      <c r="J1994" s="236"/>
      <c r="K1994" s="236"/>
      <c r="L1994" s="236"/>
      <c r="M1994" s="236"/>
      <c r="N1994" s="236"/>
      <c r="O1994" s="236"/>
      <c r="P1994" s="236"/>
      <c r="Q1994" s="236"/>
      <c r="R1994" s="236"/>
      <c r="S1994" s="236"/>
    </row>
    <row r="1995" ht="13.5" customHeight="1">
      <c r="A1995" s="236"/>
      <c r="B1995" t="s" s="596">
        <v>775</v>
      </c>
      <c r="C1995" t="s" s="675">
        <v>3074</v>
      </c>
      <c r="D1995" t="s" s="686">
        <f>D1842</f>
        <v>2003</v>
      </c>
      <c r="E1995" s="677">
        <v>2</v>
      </c>
      <c r="F1995" s="236"/>
      <c r="G1995" s="662">
        <f>E1995*F1995</f>
        <v>0</v>
      </c>
      <c r="H1995" s="662">
        <f>IF($S$11="Y",G1995*0.15,0)</f>
        <v>0</v>
      </c>
      <c r="I1995" s="236"/>
      <c r="J1995" s="236"/>
      <c r="K1995" s="236"/>
      <c r="L1995" s="236"/>
      <c r="M1995" s="236"/>
      <c r="N1995" s="236"/>
      <c r="O1995" s="236"/>
      <c r="P1995" s="236"/>
      <c r="Q1995" s="236"/>
      <c r="R1995" s="236"/>
      <c r="S1995" s="236"/>
    </row>
    <row r="1996" ht="13.5" customHeight="1">
      <c r="A1996" s="236"/>
      <c r="B1996" t="s" s="596">
        <v>775</v>
      </c>
      <c r="C1996" t="s" s="675">
        <v>3074</v>
      </c>
      <c r="D1996" t="s" s="690">
        <f>D1843</f>
        <v>2004</v>
      </c>
      <c r="E1996" s="677">
        <v>0</v>
      </c>
      <c r="F1996" s="236"/>
      <c r="G1996" s="662">
        <f>E1996*F1996</f>
        <v>0</v>
      </c>
      <c r="H1996" s="662">
        <f>IF($S$11="Y",G1996*0.15,0)</f>
        <v>0</v>
      </c>
      <c r="I1996" s="236"/>
      <c r="J1996" s="236"/>
      <c r="K1996" s="236"/>
      <c r="L1996" s="236"/>
      <c r="M1996" s="236"/>
      <c r="N1996" s="236"/>
      <c r="O1996" s="236"/>
      <c r="P1996" s="236"/>
      <c r="Q1996" s="236"/>
      <c r="R1996" s="236"/>
      <c r="S1996" s="236"/>
    </row>
    <row r="1997" ht="13.5" customHeight="1">
      <c r="A1997" s="236"/>
      <c r="B1997" t="s" s="596">
        <v>775</v>
      </c>
      <c r="C1997" t="s" s="675">
        <v>3074</v>
      </c>
      <c r="D1997" t="s" s="692">
        <f>D1844</f>
        <v>2005</v>
      </c>
      <c r="E1997" s="677">
        <v>0</v>
      </c>
      <c r="F1997" s="236"/>
      <c r="G1997" s="662">
        <f>E1997*F1997</f>
        <v>0</v>
      </c>
      <c r="H1997" s="662">
        <f>IF($S$11="Y",G1997*0.15,0)</f>
        <v>0</v>
      </c>
      <c r="I1997" s="236"/>
      <c r="J1997" s="236"/>
      <c r="K1997" s="236"/>
      <c r="L1997" s="236"/>
      <c r="M1997" s="236"/>
      <c r="N1997" s="236"/>
      <c r="O1997" s="236"/>
      <c r="P1997" s="236"/>
      <c r="Q1997" s="236"/>
      <c r="R1997" s="236"/>
      <c r="S1997" s="236"/>
    </row>
    <row r="1998" ht="13.5" customHeight="1">
      <c r="A1998" s="236"/>
      <c r="B1998" t="s" s="596">
        <v>775</v>
      </c>
      <c r="C1998" t="s" s="675">
        <v>3074</v>
      </c>
      <c r="D1998" t="s" s="180">
        <f>D1845</f>
        <v>2006</v>
      </c>
      <c r="E1998" s="677">
        <v>10</v>
      </c>
      <c r="F1998" s="236"/>
      <c r="G1998" s="662">
        <f>E1998*F1998</f>
        <v>0</v>
      </c>
      <c r="H1998" s="662">
        <f>IF($S$11="Y",G1998*0.15,0)</f>
        <v>0</v>
      </c>
      <c r="I1998" s="236"/>
      <c r="J1998" s="236"/>
      <c r="K1998" s="236"/>
      <c r="L1998" s="236"/>
      <c r="M1998" s="236"/>
      <c r="N1998" s="236"/>
      <c r="O1998" s="236"/>
      <c r="P1998" s="236"/>
      <c r="Q1998" s="236"/>
      <c r="R1998" s="236"/>
      <c r="S1998" s="236"/>
    </row>
    <row r="1999" ht="13.5" customHeight="1">
      <c r="A1999" s="236"/>
      <c r="B1999" t="s" s="596">
        <v>775</v>
      </c>
      <c r="C1999" t="s" s="675">
        <v>3074</v>
      </c>
      <c r="D1999" t="s" s="695">
        <f>D1846</f>
        <v>2007</v>
      </c>
      <c r="E1999" s="677">
        <v>0</v>
      </c>
      <c r="F1999" s="236"/>
      <c r="G1999" s="662">
        <f>E1999*F1999</f>
        <v>0</v>
      </c>
      <c r="H1999" s="662">
        <f>IF($S$11="Y",G1999*0.15,0)</f>
        <v>0</v>
      </c>
      <c r="I1999" s="236"/>
      <c r="J1999" s="236"/>
      <c r="K1999" s="236"/>
      <c r="L1999" s="236"/>
      <c r="M1999" s="236"/>
      <c r="N1999" s="236"/>
      <c r="O1999" s="236"/>
      <c r="P1999" s="236"/>
      <c r="Q1999" s="236"/>
      <c r="R1999" s="236"/>
      <c r="S1999" s="236"/>
    </row>
    <row r="2000" ht="13.5" customHeight="1">
      <c r="A2000" s="236"/>
      <c r="B2000" t="s" s="596">
        <v>736</v>
      </c>
      <c r="C2000" t="s" s="675">
        <v>3075</v>
      </c>
      <c r="D2000" t="s" s="676">
        <f>D1847</f>
        <v>1996</v>
      </c>
      <c r="E2000" s="677">
        <v>5</v>
      </c>
      <c r="F2000" s="236"/>
      <c r="G2000" s="662">
        <f>E2000*F2000</f>
        <v>0</v>
      </c>
      <c r="H2000" s="662">
        <f>IF($S$11="Y",G2000*0.15,0)</f>
        <v>0</v>
      </c>
      <c r="I2000" s="236"/>
      <c r="J2000" s="236"/>
      <c r="K2000" s="236"/>
      <c r="L2000" s="236"/>
      <c r="M2000" s="236"/>
      <c r="N2000" s="236"/>
      <c r="O2000" s="236"/>
      <c r="P2000" s="236"/>
      <c r="Q2000" s="236"/>
      <c r="R2000" s="236"/>
      <c r="S2000" s="236"/>
    </row>
    <row r="2001" ht="13.5" customHeight="1">
      <c r="A2001" s="236"/>
      <c r="B2001" t="s" s="596">
        <v>736</v>
      </c>
      <c r="C2001" t="s" s="675">
        <v>3075</v>
      </c>
      <c r="D2001" t="s" s="91">
        <f>D1848</f>
        <v>1998</v>
      </c>
      <c r="E2001" s="677">
        <v>0</v>
      </c>
      <c r="F2001" s="236"/>
      <c r="G2001" s="662">
        <f>E2001*F2001</f>
        <v>0</v>
      </c>
      <c r="H2001" s="662">
        <f>IF($S$11="Y",G2001*0.15,0)</f>
        <v>0</v>
      </c>
      <c r="I2001" s="236"/>
      <c r="J2001" s="236"/>
      <c r="K2001" s="236"/>
      <c r="L2001" s="236"/>
      <c r="M2001" s="236"/>
      <c r="N2001" s="236"/>
      <c r="O2001" s="236"/>
      <c r="P2001" s="236"/>
      <c r="Q2001" s="236"/>
      <c r="R2001" s="236"/>
      <c r="S2001" s="236"/>
    </row>
    <row r="2002" ht="13.5" customHeight="1">
      <c r="A2002" s="236"/>
      <c r="B2002" t="s" s="596">
        <v>736</v>
      </c>
      <c r="C2002" t="s" s="675">
        <v>3075</v>
      </c>
      <c r="D2002" t="s" s="205">
        <f>D1849</f>
        <v>2000</v>
      </c>
      <c r="E2002" s="677">
        <v>5</v>
      </c>
      <c r="F2002" s="236"/>
      <c r="G2002" s="662">
        <f>E2002*F2002</f>
        <v>0</v>
      </c>
      <c r="H2002" s="662">
        <f>IF($S$11="Y",G2002*0.15,0)</f>
        <v>0</v>
      </c>
      <c r="I2002" s="236"/>
      <c r="J2002" s="236"/>
      <c r="K2002" s="236"/>
      <c r="L2002" s="236"/>
      <c r="M2002" s="236"/>
      <c r="N2002" s="236"/>
      <c r="O2002" s="236"/>
      <c r="P2002" s="236"/>
      <c r="Q2002" s="236"/>
      <c r="R2002" s="236"/>
      <c r="S2002" s="236"/>
    </row>
    <row r="2003" ht="13.5" customHeight="1">
      <c r="A2003" s="236"/>
      <c r="B2003" t="s" s="596">
        <v>736</v>
      </c>
      <c r="C2003" t="s" s="675">
        <v>3075</v>
      </c>
      <c r="D2003" t="s" s="684">
        <f>D1850</f>
        <v>2001</v>
      </c>
      <c r="E2003" s="677">
        <v>0</v>
      </c>
      <c r="F2003" s="236"/>
      <c r="G2003" s="662">
        <f>E2003*F2003</f>
        <v>0</v>
      </c>
      <c r="H2003" s="662">
        <f>IF($S$11="Y",G2003*0.15,0)</f>
        <v>0</v>
      </c>
      <c r="I2003" s="236"/>
      <c r="J2003" s="236"/>
      <c r="K2003" s="236"/>
      <c r="L2003" s="236"/>
      <c r="M2003" s="236"/>
      <c r="N2003" s="236"/>
      <c r="O2003" s="236"/>
      <c r="P2003" s="236"/>
      <c r="Q2003" s="236"/>
      <c r="R2003" s="236"/>
      <c r="S2003" s="236"/>
    </row>
    <row r="2004" ht="13.5" customHeight="1">
      <c r="A2004" s="236"/>
      <c r="B2004" t="s" s="596">
        <v>736</v>
      </c>
      <c r="C2004" t="s" s="675">
        <v>3075</v>
      </c>
      <c r="D2004" t="s" s="686">
        <f>D1851</f>
        <v>2003</v>
      </c>
      <c r="E2004" s="677">
        <v>4</v>
      </c>
      <c r="F2004" s="236"/>
      <c r="G2004" s="662">
        <f>E2004*F2004</f>
        <v>0</v>
      </c>
      <c r="H2004" s="662">
        <f>IF($S$11="Y",G2004*0.15,0)</f>
        <v>0</v>
      </c>
      <c r="I2004" s="236"/>
      <c r="J2004" s="236"/>
      <c r="K2004" s="236"/>
      <c r="L2004" s="236"/>
      <c r="M2004" s="236"/>
      <c r="N2004" s="236"/>
      <c r="O2004" s="236"/>
      <c r="P2004" s="236"/>
      <c r="Q2004" s="236"/>
      <c r="R2004" s="236"/>
      <c r="S2004" s="236"/>
    </row>
    <row r="2005" ht="13.5" customHeight="1">
      <c r="A2005" s="236"/>
      <c r="B2005" t="s" s="596">
        <v>736</v>
      </c>
      <c r="C2005" t="s" s="675">
        <v>3075</v>
      </c>
      <c r="D2005" t="s" s="690">
        <f>D1852</f>
        <v>2004</v>
      </c>
      <c r="E2005" s="677">
        <v>0</v>
      </c>
      <c r="F2005" s="236"/>
      <c r="G2005" s="662">
        <f>E2005*F2005</f>
        <v>0</v>
      </c>
      <c r="H2005" s="662">
        <f>IF($S$11="Y",G2005*0.15,0)</f>
        <v>0</v>
      </c>
      <c r="I2005" s="236"/>
      <c r="J2005" s="236"/>
      <c r="K2005" s="236"/>
      <c r="L2005" s="236"/>
      <c r="M2005" s="236"/>
      <c r="N2005" s="236"/>
      <c r="O2005" s="236"/>
      <c r="P2005" s="236"/>
      <c r="Q2005" s="236"/>
      <c r="R2005" s="236"/>
      <c r="S2005" s="236"/>
    </row>
    <row r="2006" ht="13.5" customHeight="1">
      <c r="A2006" s="236"/>
      <c r="B2006" t="s" s="596">
        <v>736</v>
      </c>
      <c r="C2006" t="s" s="675">
        <v>3075</v>
      </c>
      <c r="D2006" t="s" s="692">
        <f>D1853</f>
        <v>2005</v>
      </c>
      <c r="E2006" s="677">
        <v>0</v>
      </c>
      <c r="F2006" s="236"/>
      <c r="G2006" s="662">
        <f>E2006*F2006</f>
        <v>0</v>
      </c>
      <c r="H2006" s="662">
        <f>IF($S$11="Y",G2006*0.15,0)</f>
        <v>0</v>
      </c>
      <c r="I2006" s="236"/>
      <c r="J2006" s="236"/>
      <c r="K2006" s="236"/>
      <c r="L2006" s="236"/>
      <c r="M2006" s="236"/>
      <c r="N2006" s="236"/>
      <c r="O2006" s="236"/>
      <c r="P2006" s="236"/>
      <c r="Q2006" s="236"/>
      <c r="R2006" s="236"/>
      <c r="S2006" s="236"/>
    </row>
    <row r="2007" ht="13.5" customHeight="1">
      <c r="A2007" s="236"/>
      <c r="B2007" t="s" s="596">
        <v>736</v>
      </c>
      <c r="C2007" t="s" s="675">
        <v>3075</v>
      </c>
      <c r="D2007" t="s" s="180">
        <f>D1854</f>
        <v>2006</v>
      </c>
      <c r="E2007" s="677">
        <v>8</v>
      </c>
      <c r="F2007" s="236"/>
      <c r="G2007" s="662">
        <f>E2007*F2007</f>
        <v>0</v>
      </c>
      <c r="H2007" s="662">
        <f>IF($S$11="Y",G2007*0.15,0)</f>
        <v>0</v>
      </c>
      <c r="I2007" s="236"/>
      <c r="J2007" s="236"/>
      <c r="K2007" s="236"/>
      <c r="L2007" s="236"/>
      <c r="M2007" s="236"/>
      <c r="N2007" s="236"/>
      <c r="O2007" s="236"/>
      <c r="P2007" s="236"/>
      <c r="Q2007" s="236"/>
      <c r="R2007" s="236"/>
      <c r="S2007" s="236"/>
    </row>
    <row r="2008" ht="13.5" customHeight="1">
      <c r="A2008" s="236"/>
      <c r="B2008" t="s" s="596">
        <v>736</v>
      </c>
      <c r="C2008" t="s" s="675">
        <v>3075</v>
      </c>
      <c r="D2008" t="s" s="695">
        <f>D1855</f>
        <v>2007</v>
      </c>
      <c r="E2008" s="677">
        <v>0</v>
      </c>
      <c r="F2008" s="236"/>
      <c r="G2008" s="662">
        <f>E2008*F2008</f>
        <v>0</v>
      </c>
      <c r="H2008" s="662">
        <f>IF($S$11="Y",G2008*0.15,0)</f>
        <v>0</v>
      </c>
      <c r="I2008" s="236"/>
      <c r="J2008" s="236"/>
      <c r="K2008" s="236"/>
      <c r="L2008" s="236"/>
      <c r="M2008" s="236"/>
      <c r="N2008" s="236"/>
      <c r="O2008" s="236"/>
      <c r="P2008" s="236"/>
      <c r="Q2008" s="236"/>
      <c r="R2008" s="236"/>
      <c r="S2008" s="236"/>
    </row>
    <row r="2009" ht="13.5" customHeight="1">
      <c r="A2009" s="236"/>
      <c r="B2009" t="s" s="596">
        <v>777</v>
      </c>
      <c r="C2009" t="s" s="675">
        <v>3076</v>
      </c>
      <c r="D2009" t="s" s="676">
        <f>D1883</f>
        <v>1996</v>
      </c>
      <c r="E2009" s="677">
        <v>5</v>
      </c>
      <c r="F2009" s="236"/>
      <c r="G2009" s="662">
        <f>E2009*F2009</f>
        <v>0</v>
      </c>
      <c r="H2009" s="662">
        <f>IF($S$11="Y",G2009*0.15,0)</f>
        <v>0</v>
      </c>
      <c r="I2009" s="236"/>
      <c r="J2009" s="236"/>
      <c r="K2009" s="236"/>
      <c r="L2009" s="236"/>
      <c r="M2009" s="236"/>
      <c r="N2009" s="236"/>
      <c r="O2009" s="236"/>
      <c r="P2009" s="236"/>
      <c r="Q2009" s="236"/>
      <c r="R2009" s="236"/>
      <c r="S2009" s="236"/>
    </row>
    <row r="2010" ht="13.5" customHeight="1">
      <c r="A2010" s="236"/>
      <c r="B2010" t="s" s="596">
        <v>777</v>
      </c>
      <c r="C2010" t="s" s="675">
        <v>3076</v>
      </c>
      <c r="D2010" t="s" s="91">
        <f>D1884</f>
        <v>1998</v>
      </c>
      <c r="E2010" s="677">
        <v>0</v>
      </c>
      <c r="F2010" s="236"/>
      <c r="G2010" s="662">
        <f>E2010*F2010</f>
        <v>0</v>
      </c>
      <c r="H2010" s="662">
        <f>IF($S$11="Y",G2010*0.15,0)</f>
        <v>0</v>
      </c>
      <c r="I2010" s="236"/>
      <c r="J2010" s="236"/>
      <c r="K2010" s="236"/>
      <c r="L2010" s="236"/>
      <c r="M2010" s="236"/>
      <c r="N2010" s="236"/>
      <c r="O2010" s="236"/>
      <c r="P2010" s="236"/>
      <c r="Q2010" s="236"/>
      <c r="R2010" s="236"/>
      <c r="S2010" s="236"/>
    </row>
    <row r="2011" ht="13.5" customHeight="1">
      <c r="A2011" s="236"/>
      <c r="B2011" t="s" s="596">
        <v>777</v>
      </c>
      <c r="C2011" t="s" s="675">
        <v>3076</v>
      </c>
      <c r="D2011" t="s" s="205">
        <f>D1885</f>
        <v>2000</v>
      </c>
      <c r="E2011" s="677">
        <v>5</v>
      </c>
      <c r="F2011" s="236"/>
      <c r="G2011" s="662">
        <f>E2011*F2011</f>
        <v>0</v>
      </c>
      <c r="H2011" s="662">
        <f>IF($S$11="Y",G2011*0.15,0)</f>
        <v>0</v>
      </c>
      <c r="I2011" s="236"/>
      <c r="J2011" s="236"/>
      <c r="K2011" s="236"/>
      <c r="L2011" s="236"/>
      <c r="M2011" s="236"/>
      <c r="N2011" s="236"/>
      <c r="O2011" s="236"/>
      <c r="P2011" s="236"/>
      <c r="Q2011" s="236"/>
      <c r="R2011" s="236"/>
      <c r="S2011" s="236"/>
    </row>
    <row r="2012" ht="13.5" customHeight="1">
      <c r="A2012" s="236"/>
      <c r="B2012" t="s" s="596">
        <v>777</v>
      </c>
      <c r="C2012" t="s" s="675">
        <v>3076</v>
      </c>
      <c r="D2012" t="s" s="684">
        <f>D1886</f>
        <v>2001</v>
      </c>
      <c r="E2012" s="677">
        <v>0</v>
      </c>
      <c r="F2012" s="236"/>
      <c r="G2012" s="662">
        <f>E2012*F2012</f>
        <v>0</v>
      </c>
      <c r="H2012" s="662">
        <f>IF($S$11="Y",G2012*0.15,0)</f>
        <v>0</v>
      </c>
      <c r="I2012" s="236"/>
      <c r="J2012" s="236"/>
      <c r="K2012" s="236"/>
      <c r="L2012" s="236"/>
      <c r="M2012" s="236"/>
      <c r="N2012" s="236"/>
      <c r="O2012" s="236"/>
      <c r="P2012" s="236"/>
      <c r="Q2012" s="236"/>
      <c r="R2012" s="236"/>
      <c r="S2012" s="236"/>
    </row>
    <row r="2013" ht="13.5" customHeight="1">
      <c r="A2013" s="236"/>
      <c r="B2013" t="s" s="596">
        <v>777</v>
      </c>
      <c r="C2013" t="s" s="675">
        <v>3076</v>
      </c>
      <c r="D2013" t="s" s="686">
        <f>D1887</f>
        <v>2003</v>
      </c>
      <c r="E2013" s="677">
        <v>4</v>
      </c>
      <c r="F2013" s="236"/>
      <c r="G2013" s="662">
        <f>E2013*F2013</f>
        <v>0</v>
      </c>
      <c r="H2013" s="662">
        <f>IF($S$11="Y",G2013*0.15,0)</f>
        <v>0</v>
      </c>
      <c r="I2013" s="236"/>
      <c r="J2013" s="236"/>
      <c r="K2013" s="236"/>
      <c r="L2013" s="236"/>
      <c r="M2013" s="236"/>
      <c r="N2013" s="236"/>
      <c r="O2013" s="236"/>
      <c r="P2013" s="236"/>
      <c r="Q2013" s="236"/>
      <c r="R2013" s="236"/>
      <c r="S2013" s="236"/>
    </row>
    <row r="2014" ht="13.5" customHeight="1">
      <c r="A2014" s="236"/>
      <c r="B2014" t="s" s="596">
        <v>777</v>
      </c>
      <c r="C2014" t="s" s="675">
        <v>3076</v>
      </c>
      <c r="D2014" t="s" s="690">
        <f>D1888</f>
        <v>2004</v>
      </c>
      <c r="E2014" s="677">
        <v>0</v>
      </c>
      <c r="F2014" s="236"/>
      <c r="G2014" s="662">
        <f>E2014*F2014</f>
        <v>0</v>
      </c>
      <c r="H2014" s="662">
        <f>IF($S$11="Y",G2014*0.15,0)</f>
        <v>0</v>
      </c>
      <c r="I2014" s="236"/>
      <c r="J2014" s="236"/>
      <c r="K2014" s="236"/>
      <c r="L2014" s="236"/>
      <c r="M2014" s="236"/>
      <c r="N2014" s="236"/>
      <c r="O2014" s="236"/>
      <c r="P2014" s="236"/>
      <c r="Q2014" s="236"/>
      <c r="R2014" s="236"/>
      <c r="S2014" s="236"/>
    </row>
    <row r="2015" ht="13.5" customHeight="1">
      <c r="A2015" s="236"/>
      <c r="B2015" t="s" s="596">
        <v>777</v>
      </c>
      <c r="C2015" t="s" s="675">
        <v>3076</v>
      </c>
      <c r="D2015" t="s" s="692">
        <f>D1889</f>
        <v>2005</v>
      </c>
      <c r="E2015" s="677">
        <v>0</v>
      </c>
      <c r="F2015" s="236"/>
      <c r="G2015" s="662">
        <f>E2015*F2015</f>
        <v>0</v>
      </c>
      <c r="H2015" s="662">
        <f>IF($S$11="Y",G2015*0.15,0)</f>
        <v>0</v>
      </c>
      <c r="I2015" s="236"/>
      <c r="J2015" s="236"/>
      <c r="K2015" s="236"/>
      <c r="L2015" s="236"/>
      <c r="M2015" s="236"/>
      <c r="N2015" s="236"/>
      <c r="O2015" s="236"/>
      <c r="P2015" s="236"/>
      <c r="Q2015" s="236"/>
      <c r="R2015" s="236"/>
      <c r="S2015" s="236"/>
    </row>
    <row r="2016" ht="13.5" customHeight="1">
      <c r="A2016" s="236"/>
      <c r="B2016" t="s" s="596">
        <v>777</v>
      </c>
      <c r="C2016" t="s" s="675">
        <v>3076</v>
      </c>
      <c r="D2016" t="s" s="180">
        <f>D1890</f>
        <v>2006</v>
      </c>
      <c r="E2016" s="677">
        <v>11</v>
      </c>
      <c r="F2016" s="236"/>
      <c r="G2016" s="662">
        <f>E2016*F2016</f>
        <v>0</v>
      </c>
      <c r="H2016" s="662">
        <f>IF($S$11="Y",G2016*0.15,0)</f>
        <v>0</v>
      </c>
      <c r="I2016" s="236"/>
      <c r="J2016" s="236"/>
      <c r="K2016" s="236"/>
      <c r="L2016" s="236"/>
      <c r="M2016" s="236"/>
      <c r="N2016" s="236"/>
      <c r="O2016" s="236"/>
      <c r="P2016" s="236"/>
      <c r="Q2016" s="236"/>
      <c r="R2016" s="236"/>
      <c r="S2016" s="236"/>
    </row>
    <row r="2017" ht="13.5" customHeight="1">
      <c r="A2017" s="236"/>
      <c r="B2017" t="s" s="596">
        <v>777</v>
      </c>
      <c r="C2017" t="s" s="675">
        <v>3076</v>
      </c>
      <c r="D2017" t="s" s="695">
        <f>D1891</f>
        <v>2007</v>
      </c>
      <c r="E2017" s="677">
        <v>0</v>
      </c>
      <c r="F2017" s="236"/>
      <c r="G2017" s="662">
        <f>E2017*F2017</f>
        <v>0</v>
      </c>
      <c r="H2017" s="662">
        <f>IF($S$11="Y",G2017*0.15,0)</f>
        <v>0</v>
      </c>
      <c r="I2017" s="236"/>
      <c r="J2017" s="236"/>
      <c r="K2017" s="236"/>
      <c r="L2017" s="236"/>
      <c r="M2017" s="236"/>
      <c r="N2017" s="236"/>
      <c r="O2017" s="236"/>
      <c r="P2017" s="236"/>
      <c r="Q2017" s="236"/>
      <c r="R2017" s="236"/>
      <c r="S2017" s="236"/>
    </row>
    <row r="2018" ht="13.5" customHeight="1">
      <c r="A2018" s="236"/>
      <c r="B2018" t="s" s="596">
        <v>779</v>
      </c>
      <c r="C2018" t="s" s="675">
        <v>3077</v>
      </c>
      <c r="D2018" t="s" s="676">
        <f>D1892</f>
        <v>1996</v>
      </c>
      <c r="E2018" s="677">
        <v>5</v>
      </c>
      <c r="F2018" s="236"/>
      <c r="G2018" s="662">
        <f>E2018*F2018</f>
        <v>0</v>
      </c>
      <c r="H2018" s="662">
        <f>IF($S$11="Y",G2018*0.15,0)</f>
        <v>0</v>
      </c>
      <c r="I2018" s="236"/>
      <c r="J2018" s="236"/>
      <c r="K2018" s="236"/>
      <c r="L2018" s="236"/>
      <c r="M2018" s="236"/>
      <c r="N2018" s="236"/>
      <c r="O2018" s="236"/>
      <c r="P2018" s="236"/>
      <c r="Q2018" s="236"/>
      <c r="R2018" s="236"/>
      <c r="S2018" s="236"/>
    </row>
    <row r="2019" ht="13.5" customHeight="1">
      <c r="A2019" s="236"/>
      <c r="B2019" t="s" s="596">
        <v>779</v>
      </c>
      <c r="C2019" t="s" s="675">
        <v>3077</v>
      </c>
      <c r="D2019" t="s" s="91">
        <f>D1893</f>
        <v>1998</v>
      </c>
      <c r="E2019" s="677">
        <v>0</v>
      </c>
      <c r="F2019" s="236"/>
      <c r="G2019" s="662">
        <f>E2019*F2019</f>
        <v>0</v>
      </c>
      <c r="H2019" s="662">
        <f>IF($S$11="Y",G2019*0.15,0)</f>
        <v>0</v>
      </c>
      <c r="I2019" s="236"/>
      <c r="J2019" s="236"/>
      <c r="K2019" s="236"/>
      <c r="L2019" s="236"/>
      <c r="M2019" s="236"/>
      <c r="N2019" s="236"/>
      <c r="O2019" s="236"/>
      <c r="P2019" s="236"/>
      <c r="Q2019" s="236"/>
      <c r="R2019" s="236"/>
      <c r="S2019" s="236"/>
    </row>
    <row r="2020" ht="13.5" customHeight="1">
      <c r="A2020" s="236"/>
      <c r="B2020" t="s" s="596">
        <v>779</v>
      </c>
      <c r="C2020" t="s" s="675">
        <v>3077</v>
      </c>
      <c r="D2020" t="s" s="205">
        <f>D1894</f>
        <v>2000</v>
      </c>
      <c r="E2020" s="677">
        <v>4</v>
      </c>
      <c r="F2020" s="236"/>
      <c r="G2020" s="662">
        <f>E2020*F2020</f>
        <v>0</v>
      </c>
      <c r="H2020" s="662">
        <f>IF($S$11="Y",G2020*0.15,0)</f>
        <v>0</v>
      </c>
      <c r="I2020" s="236"/>
      <c r="J2020" s="236"/>
      <c r="K2020" s="236"/>
      <c r="L2020" s="236"/>
      <c r="M2020" s="236"/>
      <c r="N2020" s="236"/>
      <c r="O2020" s="236"/>
      <c r="P2020" s="236"/>
      <c r="Q2020" s="236"/>
      <c r="R2020" s="236"/>
      <c r="S2020" s="236"/>
    </row>
    <row r="2021" ht="13.5" customHeight="1">
      <c r="A2021" s="236"/>
      <c r="B2021" t="s" s="596">
        <v>779</v>
      </c>
      <c r="C2021" t="s" s="675">
        <v>3077</v>
      </c>
      <c r="D2021" t="s" s="684">
        <f>D1895</f>
        <v>2001</v>
      </c>
      <c r="E2021" s="677">
        <v>0</v>
      </c>
      <c r="F2021" s="236"/>
      <c r="G2021" s="662">
        <f>E2021*F2021</f>
        <v>0</v>
      </c>
      <c r="H2021" s="662">
        <f>IF($S$11="Y",G2021*0.15,0)</f>
        <v>0</v>
      </c>
      <c r="I2021" s="236"/>
      <c r="J2021" s="236"/>
      <c r="K2021" s="236"/>
      <c r="L2021" s="236"/>
      <c r="M2021" s="236"/>
      <c r="N2021" s="236"/>
      <c r="O2021" s="236"/>
      <c r="P2021" s="236"/>
      <c r="Q2021" s="236"/>
      <c r="R2021" s="236"/>
      <c r="S2021" s="236"/>
    </row>
    <row r="2022" ht="13.5" customHeight="1">
      <c r="A2022" s="236"/>
      <c r="B2022" t="s" s="596">
        <v>779</v>
      </c>
      <c r="C2022" t="s" s="675">
        <v>3077</v>
      </c>
      <c r="D2022" t="s" s="686">
        <f>D1896</f>
        <v>2003</v>
      </c>
      <c r="E2022" s="677">
        <v>5</v>
      </c>
      <c r="F2022" s="236"/>
      <c r="G2022" s="662">
        <f>E2022*F2022</f>
        <v>0</v>
      </c>
      <c r="H2022" s="662">
        <f>IF($S$11="Y",G2022*0.15,0)</f>
        <v>0</v>
      </c>
      <c r="I2022" s="236"/>
      <c r="J2022" s="236"/>
      <c r="K2022" s="236"/>
      <c r="L2022" s="236"/>
      <c r="M2022" s="236"/>
      <c r="N2022" s="236"/>
      <c r="O2022" s="236"/>
      <c r="P2022" s="236"/>
      <c r="Q2022" s="236"/>
      <c r="R2022" s="236"/>
      <c r="S2022" s="236"/>
    </row>
    <row r="2023" ht="13.5" customHeight="1">
      <c r="A2023" s="236"/>
      <c r="B2023" t="s" s="596">
        <v>779</v>
      </c>
      <c r="C2023" t="s" s="675">
        <v>3077</v>
      </c>
      <c r="D2023" t="s" s="690">
        <f>D1897</f>
        <v>2004</v>
      </c>
      <c r="E2023" s="677">
        <v>0</v>
      </c>
      <c r="F2023" s="236"/>
      <c r="G2023" s="662">
        <f>E2023*F2023</f>
        <v>0</v>
      </c>
      <c r="H2023" s="662">
        <f>IF($S$11="Y",G2023*0.15,0)</f>
        <v>0</v>
      </c>
      <c r="I2023" s="236"/>
      <c r="J2023" s="236"/>
      <c r="K2023" s="236"/>
      <c r="L2023" s="236"/>
      <c r="M2023" s="236"/>
      <c r="N2023" s="236"/>
      <c r="O2023" s="236"/>
      <c r="P2023" s="236"/>
      <c r="Q2023" s="236"/>
      <c r="R2023" s="236"/>
      <c r="S2023" s="236"/>
    </row>
    <row r="2024" ht="13.5" customHeight="1">
      <c r="A2024" s="236"/>
      <c r="B2024" t="s" s="596">
        <v>779</v>
      </c>
      <c r="C2024" t="s" s="675">
        <v>3077</v>
      </c>
      <c r="D2024" t="s" s="692">
        <f>D1898</f>
        <v>2005</v>
      </c>
      <c r="E2024" s="677">
        <v>0</v>
      </c>
      <c r="F2024" s="236"/>
      <c r="G2024" s="662">
        <f>E2024*F2024</f>
        <v>0</v>
      </c>
      <c r="H2024" s="662">
        <f>IF($S$11="Y",G2024*0.15,0)</f>
        <v>0</v>
      </c>
      <c r="I2024" s="236"/>
      <c r="J2024" s="236"/>
      <c r="K2024" s="236"/>
      <c r="L2024" s="236"/>
      <c r="M2024" s="236"/>
      <c r="N2024" s="236"/>
      <c r="O2024" s="236"/>
      <c r="P2024" s="236"/>
      <c r="Q2024" s="236"/>
      <c r="R2024" s="236"/>
      <c r="S2024" s="236"/>
    </row>
    <row r="2025" ht="13.5" customHeight="1">
      <c r="A2025" s="236"/>
      <c r="B2025" t="s" s="596">
        <v>779</v>
      </c>
      <c r="C2025" t="s" s="675">
        <v>3077</v>
      </c>
      <c r="D2025" t="s" s="180">
        <f>D1899</f>
        <v>2006</v>
      </c>
      <c r="E2025" s="677">
        <v>9</v>
      </c>
      <c r="F2025" s="236"/>
      <c r="G2025" s="662">
        <f>E2025*F2025</f>
        <v>0</v>
      </c>
      <c r="H2025" s="662">
        <f>IF($S$11="Y",G2025*0.15,0)</f>
        <v>0</v>
      </c>
      <c r="I2025" s="236"/>
      <c r="J2025" s="236"/>
      <c r="K2025" s="236"/>
      <c r="L2025" s="236"/>
      <c r="M2025" s="236"/>
      <c r="N2025" s="236"/>
      <c r="O2025" s="236"/>
      <c r="P2025" s="236"/>
      <c r="Q2025" s="236"/>
      <c r="R2025" s="236"/>
      <c r="S2025" s="236"/>
    </row>
    <row r="2026" ht="13.5" customHeight="1">
      <c r="A2026" s="236"/>
      <c r="B2026" t="s" s="596">
        <v>779</v>
      </c>
      <c r="C2026" t="s" s="675">
        <v>3077</v>
      </c>
      <c r="D2026" t="s" s="695">
        <f>D1900</f>
        <v>2007</v>
      </c>
      <c r="E2026" s="677">
        <v>0</v>
      </c>
      <c r="F2026" s="236"/>
      <c r="G2026" s="662">
        <f>E2026*F2026</f>
        <v>0</v>
      </c>
      <c r="H2026" s="662">
        <f>IF($S$11="Y",G2026*0.15,0)</f>
        <v>0</v>
      </c>
      <c r="I2026" s="236"/>
      <c r="J2026" s="236"/>
      <c r="K2026" s="236"/>
      <c r="L2026" s="236"/>
      <c r="M2026" s="236"/>
      <c r="N2026" s="236"/>
      <c r="O2026" s="236"/>
      <c r="P2026" s="236"/>
      <c r="Q2026" s="236"/>
      <c r="R2026" s="236"/>
      <c r="S2026" s="236"/>
    </row>
    <row r="2027" ht="13.5" customHeight="1">
      <c r="A2027" s="236"/>
      <c r="B2027" t="s" s="596">
        <v>738</v>
      </c>
      <c r="C2027" t="s" s="675">
        <v>3078</v>
      </c>
      <c r="D2027" t="s" s="676">
        <f>D1901</f>
        <v>1996</v>
      </c>
      <c r="E2027" s="677">
        <v>4</v>
      </c>
      <c r="F2027" s="236"/>
      <c r="G2027" s="662">
        <f>E2027*F2027</f>
        <v>0</v>
      </c>
      <c r="H2027" s="662">
        <f>IF($S$11="Y",G2027*0.15,0)</f>
        <v>0</v>
      </c>
      <c r="I2027" s="236"/>
      <c r="J2027" s="236"/>
      <c r="K2027" s="236"/>
      <c r="L2027" s="236"/>
      <c r="M2027" s="236"/>
      <c r="N2027" s="236"/>
      <c r="O2027" s="236"/>
      <c r="P2027" s="236"/>
      <c r="Q2027" s="236"/>
      <c r="R2027" s="236"/>
      <c r="S2027" s="236"/>
    </row>
    <row r="2028" ht="13.5" customHeight="1">
      <c r="A2028" s="236"/>
      <c r="B2028" t="s" s="596">
        <v>738</v>
      </c>
      <c r="C2028" t="s" s="675">
        <v>3078</v>
      </c>
      <c r="D2028" t="s" s="91">
        <f>D1902</f>
        <v>1998</v>
      </c>
      <c r="E2028" s="677">
        <v>0</v>
      </c>
      <c r="F2028" s="236"/>
      <c r="G2028" s="662">
        <f>E2028*F2028</f>
        <v>0</v>
      </c>
      <c r="H2028" s="662">
        <f>IF($S$11="Y",G2028*0.15,0)</f>
        <v>0</v>
      </c>
      <c r="I2028" s="236"/>
      <c r="J2028" s="236"/>
      <c r="K2028" s="236"/>
      <c r="L2028" s="236"/>
      <c r="M2028" s="236"/>
      <c r="N2028" s="236"/>
      <c r="O2028" s="236"/>
      <c r="P2028" s="236"/>
      <c r="Q2028" s="236"/>
      <c r="R2028" s="236"/>
      <c r="S2028" s="236"/>
    </row>
    <row r="2029" ht="13.5" customHeight="1">
      <c r="A2029" s="236"/>
      <c r="B2029" t="s" s="596">
        <v>738</v>
      </c>
      <c r="C2029" t="s" s="675">
        <v>3078</v>
      </c>
      <c r="D2029" t="s" s="205">
        <f>D1903</f>
        <v>2000</v>
      </c>
      <c r="E2029" s="677">
        <v>3</v>
      </c>
      <c r="F2029" s="236"/>
      <c r="G2029" s="662">
        <f>E2029*F2029</f>
        <v>0</v>
      </c>
      <c r="H2029" s="662">
        <f>IF($S$11="Y",G2029*0.15,0)</f>
        <v>0</v>
      </c>
      <c r="I2029" s="236"/>
      <c r="J2029" s="236"/>
      <c r="K2029" s="236"/>
      <c r="L2029" s="236"/>
      <c r="M2029" s="236"/>
      <c r="N2029" s="236"/>
      <c r="O2029" s="236"/>
      <c r="P2029" s="236"/>
      <c r="Q2029" s="236"/>
      <c r="R2029" s="236"/>
      <c r="S2029" s="236"/>
    </row>
    <row r="2030" ht="13.5" customHeight="1">
      <c r="A2030" s="236"/>
      <c r="B2030" t="s" s="596">
        <v>738</v>
      </c>
      <c r="C2030" t="s" s="675">
        <v>3078</v>
      </c>
      <c r="D2030" t="s" s="684">
        <f>D1904</f>
        <v>2001</v>
      </c>
      <c r="E2030" s="677">
        <v>1</v>
      </c>
      <c r="F2030" s="236"/>
      <c r="G2030" s="662">
        <f>E2030*F2030</f>
        <v>0</v>
      </c>
      <c r="H2030" s="662">
        <f>IF($S$11="Y",G2030*0.15,0)</f>
        <v>0</v>
      </c>
      <c r="I2030" s="236"/>
      <c r="J2030" s="236"/>
      <c r="K2030" s="236"/>
      <c r="L2030" s="236"/>
      <c r="M2030" s="236"/>
      <c r="N2030" s="236"/>
      <c r="O2030" s="236"/>
      <c r="P2030" s="236"/>
      <c r="Q2030" s="236"/>
      <c r="R2030" s="236"/>
      <c r="S2030" s="236"/>
    </row>
    <row r="2031" ht="13.5" customHeight="1">
      <c r="A2031" s="236"/>
      <c r="B2031" t="s" s="596">
        <v>738</v>
      </c>
      <c r="C2031" t="s" s="675">
        <v>3078</v>
      </c>
      <c r="D2031" t="s" s="686">
        <f>D1905</f>
        <v>2003</v>
      </c>
      <c r="E2031" s="677">
        <v>4</v>
      </c>
      <c r="F2031" s="236"/>
      <c r="G2031" s="662">
        <f>E2031*F2031</f>
        <v>0</v>
      </c>
      <c r="H2031" s="662">
        <f>IF($S$11="Y",G2031*0.15,0)</f>
        <v>0</v>
      </c>
      <c r="I2031" s="236"/>
      <c r="J2031" s="236"/>
      <c r="K2031" s="236"/>
      <c r="L2031" s="236"/>
      <c r="M2031" s="236"/>
      <c r="N2031" s="236"/>
      <c r="O2031" s="236"/>
      <c r="P2031" s="236"/>
      <c r="Q2031" s="236"/>
      <c r="R2031" s="236"/>
      <c r="S2031" s="236"/>
    </row>
    <row r="2032" ht="13.5" customHeight="1">
      <c r="A2032" s="236"/>
      <c r="B2032" t="s" s="596">
        <v>738</v>
      </c>
      <c r="C2032" t="s" s="675">
        <v>3078</v>
      </c>
      <c r="D2032" t="s" s="690">
        <f>D1906</f>
        <v>2004</v>
      </c>
      <c r="E2032" s="677">
        <v>0</v>
      </c>
      <c r="F2032" s="236"/>
      <c r="G2032" s="662">
        <f>E2032*F2032</f>
        <v>0</v>
      </c>
      <c r="H2032" s="662">
        <f>IF($S$11="Y",G2032*0.15,0)</f>
        <v>0</v>
      </c>
      <c r="I2032" s="236"/>
      <c r="J2032" s="236"/>
      <c r="K2032" s="236"/>
      <c r="L2032" s="236"/>
      <c r="M2032" s="236"/>
      <c r="N2032" s="236"/>
      <c r="O2032" s="236"/>
      <c r="P2032" s="236"/>
      <c r="Q2032" s="236"/>
      <c r="R2032" s="236"/>
      <c r="S2032" s="236"/>
    </row>
    <row r="2033" ht="13.5" customHeight="1">
      <c r="A2033" s="236"/>
      <c r="B2033" t="s" s="596">
        <v>738</v>
      </c>
      <c r="C2033" t="s" s="675">
        <v>3078</v>
      </c>
      <c r="D2033" t="s" s="692">
        <f>D1907</f>
        <v>2005</v>
      </c>
      <c r="E2033" s="677">
        <v>0</v>
      </c>
      <c r="F2033" s="236"/>
      <c r="G2033" s="662">
        <f>E2033*F2033</f>
        <v>0</v>
      </c>
      <c r="H2033" s="662">
        <f>IF($S$11="Y",G2033*0.15,0)</f>
        <v>0</v>
      </c>
      <c r="I2033" s="236"/>
      <c r="J2033" s="236"/>
      <c r="K2033" s="236"/>
      <c r="L2033" s="236"/>
      <c r="M2033" s="236"/>
      <c r="N2033" s="236"/>
      <c r="O2033" s="236"/>
      <c r="P2033" s="236"/>
      <c r="Q2033" s="236"/>
      <c r="R2033" s="236"/>
      <c r="S2033" s="236"/>
    </row>
    <row r="2034" ht="13.5" customHeight="1">
      <c r="A2034" s="236"/>
      <c r="B2034" t="s" s="596">
        <v>738</v>
      </c>
      <c r="C2034" t="s" s="675">
        <v>3078</v>
      </c>
      <c r="D2034" t="s" s="180">
        <f>D1908</f>
        <v>2006</v>
      </c>
      <c r="E2034" s="677">
        <v>5</v>
      </c>
      <c r="F2034" s="236"/>
      <c r="G2034" s="662">
        <f>E2034*F2034</f>
        <v>0</v>
      </c>
      <c r="H2034" s="662">
        <f>IF($S$11="Y",G2034*0.15,0)</f>
        <v>0</v>
      </c>
      <c r="I2034" s="236"/>
      <c r="J2034" s="236"/>
      <c r="K2034" s="236"/>
      <c r="L2034" s="236"/>
      <c r="M2034" s="236"/>
      <c r="N2034" s="236"/>
      <c r="O2034" s="236"/>
      <c r="P2034" s="236"/>
      <c r="Q2034" s="236"/>
      <c r="R2034" s="236"/>
      <c r="S2034" s="236"/>
    </row>
    <row r="2035" ht="13.5" customHeight="1">
      <c r="A2035" s="236"/>
      <c r="B2035" t="s" s="596">
        <v>738</v>
      </c>
      <c r="C2035" t="s" s="675">
        <v>3078</v>
      </c>
      <c r="D2035" t="s" s="695">
        <f>D1909</f>
        <v>2007</v>
      </c>
      <c r="E2035" s="677">
        <v>0</v>
      </c>
      <c r="F2035" s="236"/>
      <c r="G2035" s="662">
        <f>E2035*F2035</f>
        <v>0</v>
      </c>
      <c r="H2035" s="662">
        <f>IF($S$11="Y",G2035*0.15,0)</f>
        <v>0</v>
      </c>
      <c r="I2035" s="236"/>
      <c r="J2035" s="236"/>
      <c r="K2035" s="236"/>
      <c r="L2035" s="236"/>
      <c r="M2035" s="236"/>
      <c r="N2035" s="236"/>
      <c r="O2035" s="236"/>
      <c r="P2035" s="236"/>
      <c r="Q2035" s="236"/>
      <c r="R2035" s="236"/>
      <c r="S2035" s="236"/>
    </row>
    <row r="2036" ht="13.5" customHeight="1">
      <c r="A2036" s="236"/>
      <c r="B2036" t="s" s="596">
        <v>739</v>
      </c>
      <c r="C2036" t="s" s="675">
        <v>3079</v>
      </c>
      <c r="D2036" t="s" s="676">
        <f>D1910</f>
        <v>1996</v>
      </c>
      <c r="E2036" s="677">
        <v>5</v>
      </c>
      <c r="F2036" s="236"/>
      <c r="G2036" s="662">
        <f>E2036*F2036</f>
        <v>0</v>
      </c>
      <c r="H2036" s="662">
        <f>IF($S$11="Y",G2036*0.15,0)</f>
        <v>0</v>
      </c>
      <c r="I2036" s="236"/>
      <c r="J2036" s="236"/>
      <c r="K2036" s="236"/>
      <c r="L2036" s="236"/>
      <c r="M2036" s="236"/>
      <c r="N2036" s="236"/>
      <c r="O2036" s="236"/>
      <c r="P2036" s="236"/>
      <c r="Q2036" s="236"/>
      <c r="R2036" s="236"/>
      <c r="S2036" s="236"/>
    </row>
    <row r="2037" ht="13.5" customHeight="1">
      <c r="A2037" s="236"/>
      <c r="B2037" t="s" s="596">
        <v>739</v>
      </c>
      <c r="C2037" t="s" s="675">
        <v>3079</v>
      </c>
      <c r="D2037" t="s" s="91">
        <f>D1911</f>
        <v>1998</v>
      </c>
      <c r="E2037" s="677">
        <v>0</v>
      </c>
      <c r="F2037" s="236"/>
      <c r="G2037" s="662">
        <f>E2037*F2037</f>
        <v>0</v>
      </c>
      <c r="H2037" s="662">
        <f>IF($S$11="Y",G2037*0.15,0)</f>
        <v>0</v>
      </c>
      <c r="I2037" s="236"/>
      <c r="J2037" s="236"/>
      <c r="K2037" s="236"/>
      <c r="L2037" s="236"/>
      <c r="M2037" s="236"/>
      <c r="N2037" s="236"/>
      <c r="O2037" s="236"/>
      <c r="P2037" s="236"/>
      <c r="Q2037" s="236"/>
      <c r="R2037" s="236"/>
      <c r="S2037" s="236"/>
    </row>
    <row r="2038" ht="13.5" customHeight="1">
      <c r="A2038" s="236"/>
      <c r="B2038" t="s" s="596">
        <v>739</v>
      </c>
      <c r="C2038" t="s" s="675">
        <v>3079</v>
      </c>
      <c r="D2038" t="s" s="205">
        <f>D1912</f>
        <v>2000</v>
      </c>
      <c r="E2038" s="677">
        <v>4</v>
      </c>
      <c r="F2038" s="236"/>
      <c r="G2038" s="662">
        <f>E2038*F2038</f>
        <v>0</v>
      </c>
      <c r="H2038" s="662">
        <f>IF($S$11="Y",G2038*0.15,0)</f>
        <v>0</v>
      </c>
      <c r="I2038" s="236"/>
      <c r="J2038" s="236"/>
      <c r="K2038" s="236"/>
      <c r="L2038" s="236"/>
      <c r="M2038" s="236"/>
      <c r="N2038" s="236"/>
      <c r="O2038" s="236"/>
      <c r="P2038" s="236"/>
      <c r="Q2038" s="236"/>
      <c r="R2038" s="236"/>
      <c r="S2038" s="236"/>
    </row>
    <row r="2039" ht="13.5" customHeight="1">
      <c r="A2039" s="236"/>
      <c r="B2039" t="s" s="596">
        <v>739</v>
      </c>
      <c r="C2039" t="s" s="675">
        <v>3079</v>
      </c>
      <c r="D2039" t="s" s="684">
        <f>D1913</f>
        <v>2001</v>
      </c>
      <c r="E2039" s="677">
        <v>0</v>
      </c>
      <c r="F2039" s="236"/>
      <c r="G2039" s="662">
        <f>E2039*F2039</f>
        <v>0</v>
      </c>
      <c r="H2039" s="662">
        <f>IF($S$11="Y",G2039*0.15,0)</f>
        <v>0</v>
      </c>
      <c r="I2039" s="236"/>
      <c r="J2039" s="236"/>
      <c r="K2039" s="236"/>
      <c r="L2039" s="236"/>
      <c r="M2039" s="236"/>
      <c r="N2039" s="236"/>
      <c r="O2039" s="236"/>
      <c r="P2039" s="236"/>
      <c r="Q2039" s="236"/>
      <c r="R2039" s="236"/>
      <c r="S2039" s="236"/>
    </row>
    <row r="2040" ht="13.5" customHeight="1">
      <c r="A2040" s="236"/>
      <c r="B2040" t="s" s="596">
        <v>739</v>
      </c>
      <c r="C2040" t="s" s="675">
        <v>3079</v>
      </c>
      <c r="D2040" t="s" s="686">
        <f>D1914</f>
        <v>2003</v>
      </c>
      <c r="E2040" s="677">
        <v>5</v>
      </c>
      <c r="F2040" s="236"/>
      <c r="G2040" s="662">
        <f>E2040*F2040</f>
        <v>0</v>
      </c>
      <c r="H2040" s="662">
        <f>IF($S$11="Y",G2040*0.15,0)</f>
        <v>0</v>
      </c>
      <c r="I2040" s="236"/>
      <c r="J2040" s="236"/>
      <c r="K2040" s="236"/>
      <c r="L2040" s="236"/>
      <c r="M2040" s="236"/>
      <c r="N2040" s="236"/>
      <c r="O2040" s="236"/>
      <c r="P2040" s="236"/>
      <c r="Q2040" s="236"/>
      <c r="R2040" s="236"/>
      <c r="S2040" s="236"/>
    </row>
    <row r="2041" ht="13.5" customHeight="1">
      <c r="A2041" s="236"/>
      <c r="B2041" t="s" s="596">
        <v>739</v>
      </c>
      <c r="C2041" t="s" s="675">
        <v>3079</v>
      </c>
      <c r="D2041" t="s" s="690">
        <f>D1915</f>
        <v>2004</v>
      </c>
      <c r="E2041" s="677">
        <v>0</v>
      </c>
      <c r="F2041" s="236"/>
      <c r="G2041" s="662">
        <f>E2041*F2041</f>
        <v>0</v>
      </c>
      <c r="H2041" s="662">
        <f>IF($S$11="Y",G2041*0.15,0)</f>
        <v>0</v>
      </c>
      <c r="I2041" s="236"/>
      <c r="J2041" s="236"/>
      <c r="K2041" s="236"/>
      <c r="L2041" s="236"/>
      <c r="M2041" s="236"/>
      <c r="N2041" s="236"/>
      <c r="O2041" s="236"/>
      <c r="P2041" s="236"/>
      <c r="Q2041" s="236"/>
      <c r="R2041" s="236"/>
      <c r="S2041" s="236"/>
    </row>
    <row r="2042" ht="13.5" customHeight="1">
      <c r="A2042" s="236"/>
      <c r="B2042" t="s" s="596">
        <v>739</v>
      </c>
      <c r="C2042" t="s" s="675">
        <v>3079</v>
      </c>
      <c r="D2042" t="s" s="692">
        <f>D1916</f>
        <v>2005</v>
      </c>
      <c r="E2042" s="677">
        <v>0</v>
      </c>
      <c r="F2042" s="236"/>
      <c r="G2042" s="662">
        <f>E2042*F2042</f>
        <v>0</v>
      </c>
      <c r="H2042" s="662">
        <f>IF($S$11="Y",G2042*0.15,0)</f>
        <v>0</v>
      </c>
      <c r="I2042" s="236"/>
      <c r="J2042" s="236"/>
      <c r="K2042" s="236"/>
      <c r="L2042" s="236"/>
      <c r="M2042" s="236"/>
      <c r="N2042" s="236"/>
      <c r="O2042" s="236"/>
      <c r="P2042" s="236"/>
      <c r="Q2042" s="236"/>
      <c r="R2042" s="236"/>
      <c r="S2042" s="236"/>
    </row>
    <row r="2043" ht="13.5" customHeight="1">
      <c r="A2043" s="236"/>
      <c r="B2043" t="s" s="596">
        <v>739</v>
      </c>
      <c r="C2043" t="s" s="675">
        <v>3079</v>
      </c>
      <c r="D2043" t="s" s="180">
        <f>D1917</f>
        <v>2006</v>
      </c>
      <c r="E2043" s="677">
        <v>10</v>
      </c>
      <c r="F2043" s="236"/>
      <c r="G2043" s="662">
        <f>E2043*F2043</f>
        <v>0</v>
      </c>
      <c r="H2043" s="662">
        <f>IF($S$11="Y",G2043*0.15,0)</f>
        <v>0</v>
      </c>
      <c r="I2043" s="236"/>
      <c r="J2043" s="236"/>
      <c r="K2043" s="236"/>
      <c r="L2043" s="236"/>
      <c r="M2043" s="236"/>
      <c r="N2043" s="236"/>
      <c r="O2043" s="236"/>
      <c r="P2043" s="236"/>
      <c r="Q2043" s="236"/>
      <c r="R2043" s="236"/>
      <c r="S2043" s="236"/>
    </row>
    <row r="2044" ht="13.5" customHeight="1">
      <c r="A2044" s="236"/>
      <c r="B2044" t="s" s="596">
        <v>739</v>
      </c>
      <c r="C2044" t="s" s="675">
        <v>3079</v>
      </c>
      <c r="D2044" t="s" s="695">
        <f>D1918</f>
        <v>2007</v>
      </c>
      <c r="E2044" s="677">
        <v>0</v>
      </c>
      <c r="F2044" s="236"/>
      <c r="G2044" s="662">
        <f>E2044*F2044</f>
        <v>0</v>
      </c>
      <c r="H2044" s="662">
        <f>IF($S$11="Y",G2044*0.15,0)</f>
        <v>0</v>
      </c>
      <c r="I2044" s="236"/>
      <c r="J2044" s="236"/>
      <c r="K2044" s="236"/>
      <c r="L2044" s="236"/>
      <c r="M2044" s="236"/>
      <c r="N2044" s="236"/>
      <c r="O2044" s="236"/>
      <c r="P2044" s="236"/>
      <c r="Q2044" s="236"/>
      <c r="R2044" s="236"/>
      <c r="S2044" s="236"/>
    </row>
    <row r="2045" ht="13.5" customHeight="1">
      <c r="A2045" s="236"/>
      <c r="B2045" t="s" s="596">
        <v>781</v>
      </c>
      <c r="C2045" t="s" s="675">
        <v>3080</v>
      </c>
      <c r="D2045" t="s" s="676">
        <f>D1946</f>
        <v>1996</v>
      </c>
      <c r="E2045" s="677">
        <v>5</v>
      </c>
      <c r="F2045" s="236"/>
      <c r="G2045" s="662">
        <f>E2045*F2045</f>
        <v>0</v>
      </c>
      <c r="H2045" s="662">
        <f>IF($S$11="Y",G2045*0.15,0)</f>
        <v>0</v>
      </c>
      <c r="I2045" s="236"/>
      <c r="J2045" s="236"/>
      <c r="K2045" s="236"/>
      <c r="L2045" s="236"/>
      <c r="M2045" s="236"/>
      <c r="N2045" s="236"/>
      <c r="O2045" s="236"/>
      <c r="P2045" s="236"/>
      <c r="Q2045" s="236"/>
      <c r="R2045" s="236"/>
      <c r="S2045" s="236"/>
    </row>
    <row r="2046" ht="13.5" customHeight="1">
      <c r="A2046" s="236"/>
      <c r="B2046" t="s" s="596">
        <v>781</v>
      </c>
      <c r="C2046" t="s" s="675">
        <v>3080</v>
      </c>
      <c r="D2046" t="s" s="91">
        <f>D1947</f>
        <v>1998</v>
      </c>
      <c r="E2046" s="677">
        <v>0</v>
      </c>
      <c r="F2046" s="236"/>
      <c r="G2046" s="662">
        <f>E2046*F2046</f>
        <v>0</v>
      </c>
      <c r="H2046" s="662">
        <f>IF($S$11="Y",G2046*0.15,0)</f>
        <v>0</v>
      </c>
      <c r="I2046" s="236"/>
      <c r="J2046" s="236"/>
      <c r="K2046" s="236"/>
      <c r="L2046" s="236"/>
      <c r="M2046" s="236"/>
      <c r="N2046" s="236"/>
      <c r="O2046" s="236"/>
      <c r="P2046" s="236"/>
      <c r="Q2046" s="236"/>
      <c r="R2046" s="236"/>
      <c r="S2046" s="236"/>
    </row>
    <row r="2047" ht="13.5" customHeight="1">
      <c r="A2047" s="236"/>
      <c r="B2047" t="s" s="596">
        <v>781</v>
      </c>
      <c r="C2047" t="s" s="675">
        <v>3080</v>
      </c>
      <c r="D2047" t="s" s="205">
        <f>D1948</f>
        <v>2000</v>
      </c>
      <c r="E2047" s="677">
        <v>5</v>
      </c>
      <c r="F2047" s="236"/>
      <c r="G2047" s="662">
        <f>E2047*F2047</f>
        <v>0</v>
      </c>
      <c r="H2047" s="662">
        <f>IF($S$11="Y",G2047*0.15,0)</f>
        <v>0</v>
      </c>
      <c r="I2047" s="236"/>
      <c r="J2047" s="236"/>
      <c r="K2047" s="236"/>
      <c r="L2047" s="236"/>
      <c r="M2047" s="236"/>
      <c r="N2047" s="236"/>
      <c r="O2047" s="236"/>
      <c r="P2047" s="236"/>
      <c r="Q2047" s="236"/>
      <c r="R2047" s="236"/>
      <c r="S2047" s="236"/>
    </row>
    <row r="2048" ht="13.5" customHeight="1">
      <c r="A2048" s="236"/>
      <c r="B2048" t="s" s="596">
        <v>781</v>
      </c>
      <c r="C2048" t="s" s="675">
        <v>3080</v>
      </c>
      <c r="D2048" t="s" s="684">
        <f>D1949</f>
        <v>2001</v>
      </c>
      <c r="E2048" s="677">
        <v>0</v>
      </c>
      <c r="F2048" s="236"/>
      <c r="G2048" s="662">
        <f>E2048*F2048</f>
        <v>0</v>
      </c>
      <c r="H2048" s="662">
        <f>IF($S$11="Y",G2048*0.15,0)</f>
        <v>0</v>
      </c>
      <c r="I2048" s="236"/>
      <c r="J2048" s="236"/>
      <c r="K2048" s="236"/>
      <c r="L2048" s="236"/>
      <c r="M2048" s="236"/>
      <c r="N2048" s="236"/>
      <c r="O2048" s="236"/>
      <c r="P2048" s="236"/>
      <c r="Q2048" s="236"/>
      <c r="R2048" s="236"/>
      <c r="S2048" s="236"/>
    </row>
    <row r="2049" ht="13.5" customHeight="1">
      <c r="A2049" s="236"/>
      <c r="B2049" t="s" s="596">
        <v>781</v>
      </c>
      <c r="C2049" t="s" s="675">
        <v>3080</v>
      </c>
      <c r="D2049" t="s" s="686">
        <f>D1950</f>
        <v>2003</v>
      </c>
      <c r="E2049" s="677">
        <v>5</v>
      </c>
      <c r="F2049" s="236"/>
      <c r="G2049" s="662">
        <f>E2049*F2049</f>
        <v>0</v>
      </c>
      <c r="H2049" s="662">
        <f>IF($S$11="Y",G2049*0.15,0)</f>
        <v>0</v>
      </c>
      <c r="I2049" s="236"/>
      <c r="J2049" s="236"/>
      <c r="K2049" s="236"/>
      <c r="L2049" s="236"/>
      <c r="M2049" s="236"/>
      <c r="N2049" s="236"/>
      <c r="O2049" s="236"/>
      <c r="P2049" s="236"/>
      <c r="Q2049" s="236"/>
      <c r="R2049" s="236"/>
      <c r="S2049" s="236"/>
    </row>
    <row r="2050" ht="13.5" customHeight="1">
      <c r="A2050" s="236"/>
      <c r="B2050" t="s" s="596">
        <v>781</v>
      </c>
      <c r="C2050" t="s" s="675">
        <v>3080</v>
      </c>
      <c r="D2050" t="s" s="690">
        <f>D1951</f>
        <v>2004</v>
      </c>
      <c r="E2050" s="677">
        <v>0</v>
      </c>
      <c r="F2050" s="236"/>
      <c r="G2050" s="662">
        <f>E2050*F2050</f>
        <v>0</v>
      </c>
      <c r="H2050" s="662">
        <f>IF($S$11="Y",G2050*0.15,0)</f>
        <v>0</v>
      </c>
      <c r="I2050" s="236"/>
      <c r="J2050" s="236"/>
      <c r="K2050" s="236"/>
      <c r="L2050" s="236"/>
      <c r="M2050" s="236"/>
      <c r="N2050" s="236"/>
      <c r="O2050" s="236"/>
      <c r="P2050" s="236"/>
      <c r="Q2050" s="236"/>
      <c r="R2050" s="236"/>
      <c r="S2050" s="236"/>
    </row>
    <row r="2051" ht="13.5" customHeight="1">
      <c r="A2051" s="236"/>
      <c r="B2051" t="s" s="596">
        <v>781</v>
      </c>
      <c r="C2051" t="s" s="675">
        <v>3080</v>
      </c>
      <c r="D2051" t="s" s="692">
        <f>D1952</f>
        <v>2005</v>
      </c>
      <c r="E2051" s="677">
        <v>0</v>
      </c>
      <c r="F2051" s="236"/>
      <c r="G2051" s="662">
        <f>E2051*F2051</f>
        <v>0</v>
      </c>
      <c r="H2051" s="662">
        <f>IF($S$11="Y",G2051*0.15,0)</f>
        <v>0</v>
      </c>
      <c r="I2051" s="236"/>
      <c r="J2051" s="236"/>
      <c r="K2051" s="236"/>
      <c r="L2051" s="236"/>
      <c r="M2051" s="236"/>
      <c r="N2051" s="236"/>
      <c r="O2051" s="236"/>
      <c r="P2051" s="236"/>
      <c r="Q2051" s="236"/>
      <c r="R2051" s="236"/>
      <c r="S2051" s="236"/>
    </row>
    <row r="2052" ht="13.5" customHeight="1">
      <c r="A2052" s="236"/>
      <c r="B2052" t="s" s="596">
        <v>781</v>
      </c>
      <c r="C2052" t="s" s="675">
        <v>3080</v>
      </c>
      <c r="D2052" t="s" s="180">
        <f>D1953</f>
        <v>2006</v>
      </c>
      <c r="E2052" s="677">
        <v>11</v>
      </c>
      <c r="F2052" s="236"/>
      <c r="G2052" s="662">
        <f>E2052*F2052</f>
        <v>0</v>
      </c>
      <c r="H2052" s="662">
        <f>IF($S$11="Y",G2052*0.15,0)</f>
        <v>0</v>
      </c>
      <c r="I2052" s="236"/>
      <c r="J2052" s="236"/>
      <c r="K2052" s="236"/>
      <c r="L2052" s="236"/>
      <c r="M2052" s="236"/>
      <c r="N2052" s="236"/>
      <c r="O2052" s="236"/>
      <c r="P2052" s="236"/>
      <c r="Q2052" s="236"/>
      <c r="R2052" s="236"/>
      <c r="S2052" s="236"/>
    </row>
    <row r="2053" ht="13.5" customHeight="1">
      <c r="A2053" s="236"/>
      <c r="B2053" t="s" s="596">
        <v>781</v>
      </c>
      <c r="C2053" t="s" s="675">
        <v>3080</v>
      </c>
      <c r="D2053" t="s" s="695">
        <f>D1954</f>
        <v>2007</v>
      </c>
      <c r="E2053" s="677">
        <v>0</v>
      </c>
      <c r="F2053" s="236"/>
      <c r="G2053" s="662">
        <f>E2053*F2053</f>
        <v>0</v>
      </c>
      <c r="H2053" s="662">
        <f>IF($S$11="Y",G2053*0.15,0)</f>
        <v>0</v>
      </c>
      <c r="I2053" s="236"/>
      <c r="J2053" s="236"/>
      <c r="K2053" s="236"/>
      <c r="L2053" s="236"/>
      <c r="M2053" s="236"/>
      <c r="N2053" s="236"/>
      <c r="O2053" s="236"/>
      <c r="P2053" s="236"/>
      <c r="Q2053" s="236"/>
      <c r="R2053" s="236"/>
      <c r="S2053" s="236"/>
    </row>
    <row r="2054" ht="13.5" customHeight="1">
      <c r="A2054" s="236"/>
      <c r="B2054" t="s" s="596">
        <v>783</v>
      </c>
      <c r="C2054" t="s" s="675">
        <v>3081</v>
      </c>
      <c r="D2054" t="s" s="676">
        <f>D1955</f>
        <v>1996</v>
      </c>
      <c r="E2054" s="677">
        <v>4</v>
      </c>
      <c r="F2054" s="236"/>
      <c r="G2054" s="662">
        <f>E2054*F2054</f>
        <v>0</v>
      </c>
      <c r="H2054" s="662">
        <f>IF($S$11="Y",G2054*0.15,0)</f>
        <v>0</v>
      </c>
      <c r="I2054" s="236"/>
      <c r="J2054" s="236"/>
      <c r="K2054" s="236"/>
      <c r="L2054" s="236"/>
      <c r="M2054" s="236"/>
      <c r="N2054" s="236"/>
      <c r="O2054" s="236"/>
      <c r="P2054" s="236"/>
      <c r="Q2054" s="236"/>
      <c r="R2054" s="236"/>
      <c r="S2054" s="236"/>
    </row>
    <row r="2055" ht="13.5" customHeight="1">
      <c r="A2055" s="236"/>
      <c r="B2055" t="s" s="596">
        <v>783</v>
      </c>
      <c r="C2055" t="s" s="675">
        <v>3081</v>
      </c>
      <c r="D2055" t="s" s="91">
        <f>D1956</f>
        <v>1998</v>
      </c>
      <c r="E2055" s="677">
        <v>0</v>
      </c>
      <c r="F2055" s="236"/>
      <c r="G2055" s="662">
        <f>E2055*F2055</f>
        <v>0</v>
      </c>
      <c r="H2055" s="662">
        <f>IF($S$11="Y",G2055*0.15,0)</f>
        <v>0</v>
      </c>
      <c r="I2055" s="236"/>
      <c r="J2055" s="236"/>
      <c r="K2055" s="236"/>
      <c r="L2055" s="236"/>
      <c r="M2055" s="236"/>
      <c r="N2055" s="236"/>
      <c r="O2055" s="236"/>
      <c r="P2055" s="236"/>
      <c r="Q2055" s="236"/>
      <c r="R2055" s="236"/>
      <c r="S2055" s="236"/>
    </row>
    <row r="2056" ht="13.5" customHeight="1">
      <c r="A2056" s="236"/>
      <c r="B2056" t="s" s="596">
        <v>783</v>
      </c>
      <c r="C2056" t="s" s="675">
        <v>3081</v>
      </c>
      <c r="D2056" t="s" s="205">
        <f>D1957</f>
        <v>2000</v>
      </c>
      <c r="E2056" s="677">
        <v>7</v>
      </c>
      <c r="F2056" s="236"/>
      <c r="G2056" s="662">
        <f>E2056*F2056</f>
        <v>0</v>
      </c>
      <c r="H2056" s="662">
        <f>IF($S$11="Y",G2056*0.15,0)</f>
        <v>0</v>
      </c>
      <c r="I2056" s="236"/>
      <c r="J2056" s="236"/>
      <c r="K2056" s="236"/>
      <c r="L2056" s="236"/>
      <c r="M2056" s="236"/>
      <c r="N2056" s="236"/>
      <c r="O2056" s="236"/>
      <c r="P2056" s="236"/>
      <c r="Q2056" s="236"/>
      <c r="R2056" s="236"/>
      <c r="S2056" s="236"/>
    </row>
    <row r="2057" ht="13.5" customHeight="1">
      <c r="A2057" s="236"/>
      <c r="B2057" t="s" s="596">
        <v>783</v>
      </c>
      <c r="C2057" t="s" s="675">
        <v>3081</v>
      </c>
      <c r="D2057" t="s" s="684">
        <f>D1958</f>
        <v>2001</v>
      </c>
      <c r="E2057" s="677">
        <v>0</v>
      </c>
      <c r="F2057" s="236"/>
      <c r="G2057" s="662">
        <f>E2057*F2057</f>
        <v>0</v>
      </c>
      <c r="H2057" s="662">
        <f>IF($S$11="Y",G2057*0.15,0)</f>
        <v>0</v>
      </c>
      <c r="I2057" s="236"/>
      <c r="J2057" s="236"/>
      <c r="K2057" s="236"/>
      <c r="L2057" s="236"/>
      <c r="M2057" s="236"/>
      <c r="N2057" s="236"/>
      <c r="O2057" s="236"/>
      <c r="P2057" s="236"/>
      <c r="Q2057" s="236"/>
      <c r="R2057" s="236"/>
      <c r="S2057" s="236"/>
    </row>
    <row r="2058" ht="13.5" customHeight="1">
      <c r="A2058" s="236"/>
      <c r="B2058" t="s" s="596">
        <v>783</v>
      </c>
      <c r="C2058" t="s" s="675">
        <v>3081</v>
      </c>
      <c r="D2058" t="s" s="686">
        <f>D1959</f>
        <v>2003</v>
      </c>
      <c r="E2058" s="677">
        <v>5</v>
      </c>
      <c r="F2058" s="236"/>
      <c r="G2058" s="662">
        <f>E2058*F2058</f>
        <v>0</v>
      </c>
      <c r="H2058" s="662">
        <f>IF($S$11="Y",G2058*0.15,0)</f>
        <v>0</v>
      </c>
      <c r="I2058" s="236"/>
      <c r="J2058" s="236"/>
      <c r="K2058" s="236"/>
      <c r="L2058" s="236"/>
      <c r="M2058" s="236"/>
      <c r="N2058" s="236"/>
      <c r="O2058" s="236"/>
      <c r="P2058" s="236"/>
      <c r="Q2058" s="236"/>
      <c r="R2058" s="236"/>
      <c r="S2058" s="236"/>
    </row>
    <row r="2059" ht="13.5" customHeight="1">
      <c r="A2059" s="236"/>
      <c r="B2059" t="s" s="596">
        <v>783</v>
      </c>
      <c r="C2059" t="s" s="675">
        <v>3081</v>
      </c>
      <c r="D2059" t="s" s="690">
        <f>D1960</f>
        <v>2004</v>
      </c>
      <c r="E2059" s="677">
        <v>0</v>
      </c>
      <c r="F2059" s="236"/>
      <c r="G2059" s="662">
        <f>E2059*F2059</f>
        <v>0</v>
      </c>
      <c r="H2059" s="662">
        <f>IF($S$11="Y",G2059*0.15,0)</f>
        <v>0</v>
      </c>
      <c r="I2059" s="236"/>
      <c r="J2059" s="236"/>
      <c r="K2059" s="236"/>
      <c r="L2059" s="236"/>
      <c r="M2059" s="236"/>
      <c r="N2059" s="236"/>
      <c r="O2059" s="236"/>
      <c r="P2059" s="236"/>
      <c r="Q2059" s="236"/>
      <c r="R2059" s="236"/>
      <c r="S2059" s="236"/>
    </row>
    <row r="2060" ht="13.5" customHeight="1">
      <c r="A2060" s="236"/>
      <c r="B2060" t="s" s="596">
        <v>783</v>
      </c>
      <c r="C2060" t="s" s="675">
        <v>3081</v>
      </c>
      <c r="D2060" t="s" s="692">
        <f>D1961</f>
        <v>2005</v>
      </c>
      <c r="E2060" s="677">
        <v>0</v>
      </c>
      <c r="F2060" s="236"/>
      <c r="G2060" s="662">
        <f>E2060*F2060</f>
        <v>0</v>
      </c>
      <c r="H2060" s="662">
        <f>IF($S$11="Y",G2060*0.15,0)</f>
        <v>0</v>
      </c>
      <c r="I2060" s="236"/>
      <c r="J2060" s="236"/>
      <c r="K2060" s="236"/>
      <c r="L2060" s="236"/>
      <c r="M2060" s="236"/>
      <c r="N2060" s="236"/>
      <c r="O2060" s="236"/>
      <c r="P2060" s="236"/>
      <c r="Q2060" s="236"/>
      <c r="R2060" s="236"/>
      <c r="S2060" s="236"/>
    </row>
    <row r="2061" ht="13.5" customHeight="1">
      <c r="A2061" s="236"/>
      <c r="B2061" t="s" s="596">
        <v>783</v>
      </c>
      <c r="C2061" t="s" s="675">
        <v>3081</v>
      </c>
      <c r="D2061" t="s" s="180">
        <f>D1962</f>
        <v>2006</v>
      </c>
      <c r="E2061" s="677">
        <v>11</v>
      </c>
      <c r="F2061" s="236"/>
      <c r="G2061" s="662">
        <f>E2061*F2061</f>
        <v>0</v>
      </c>
      <c r="H2061" s="662">
        <f>IF($S$11="Y",G2061*0.15,0)</f>
        <v>0</v>
      </c>
      <c r="I2061" s="236"/>
      <c r="J2061" s="236"/>
      <c r="K2061" s="236"/>
      <c r="L2061" s="236"/>
      <c r="M2061" s="236"/>
      <c r="N2061" s="236"/>
      <c r="O2061" s="236"/>
      <c r="P2061" s="236"/>
      <c r="Q2061" s="236"/>
      <c r="R2061" s="236"/>
      <c r="S2061" s="236"/>
    </row>
    <row r="2062" ht="13.5" customHeight="1">
      <c r="A2062" s="236"/>
      <c r="B2062" t="s" s="596">
        <v>783</v>
      </c>
      <c r="C2062" t="s" s="675">
        <v>3081</v>
      </c>
      <c r="D2062" t="s" s="695">
        <f>D1963</f>
        <v>2007</v>
      </c>
      <c r="E2062" s="677">
        <v>0</v>
      </c>
      <c r="F2062" s="236"/>
      <c r="G2062" s="662">
        <f>E2062*F2062</f>
        <v>0</v>
      </c>
      <c r="H2062" s="662">
        <f>IF($S$11="Y",G2062*0.15,0)</f>
        <v>0</v>
      </c>
      <c r="I2062" s="236"/>
      <c r="J2062" s="236"/>
      <c r="K2062" s="236"/>
      <c r="L2062" s="236"/>
      <c r="M2062" s="236"/>
      <c r="N2062" s="236"/>
      <c r="O2062" s="236"/>
      <c r="P2062" s="236"/>
      <c r="Q2062" s="236"/>
      <c r="R2062" s="236"/>
      <c r="S2062" s="236"/>
    </row>
    <row r="2063" ht="13.5" customHeight="1">
      <c r="A2063" s="236"/>
      <c r="B2063" t="s" s="596">
        <v>741</v>
      </c>
      <c r="C2063" t="s" s="675">
        <v>3082</v>
      </c>
      <c r="D2063" t="s" s="676">
        <f>D1847</f>
        <v>1996</v>
      </c>
      <c r="E2063" s="677">
        <v>5</v>
      </c>
      <c r="F2063" s="236"/>
      <c r="G2063" s="662">
        <f>E2063*F2063</f>
        <v>0</v>
      </c>
      <c r="H2063" s="662">
        <f>IF($S$11="Y",G2063*0.15,0)</f>
        <v>0</v>
      </c>
      <c r="I2063" s="236"/>
      <c r="J2063" s="236"/>
      <c r="K2063" s="236"/>
      <c r="L2063" s="236"/>
      <c r="M2063" s="236"/>
      <c r="N2063" s="236"/>
      <c r="O2063" s="236"/>
      <c r="P2063" s="236"/>
      <c r="Q2063" s="236"/>
      <c r="R2063" s="236"/>
      <c r="S2063" s="236"/>
    </row>
    <row r="2064" ht="13.5" customHeight="1">
      <c r="A2064" s="236"/>
      <c r="B2064" t="s" s="596">
        <v>741</v>
      </c>
      <c r="C2064" t="s" s="675">
        <v>3082</v>
      </c>
      <c r="D2064" t="s" s="91">
        <f>D1848</f>
        <v>1998</v>
      </c>
      <c r="E2064" s="677">
        <v>0</v>
      </c>
      <c r="F2064" s="236"/>
      <c r="G2064" s="662">
        <f>E2064*F2064</f>
        <v>0</v>
      </c>
      <c r="H2064" s="662">
        <f>IF($S$11="Y",G2064*0.15,0)</f>
        <v>0</v>
      </c>
      <c r="I2064" s="236"/>
      <c r="J2064" s="236"/>
      <c r="K2064" s="236"/>
      <c r="L2064" s="236"/>
      <c r="M2064" s="236"/>
      <c r="N2064" s="236"/>
      <c r="O2064" s="236"/>
      <c r="P2064" s="236"/>
      <c r="Q2064" s="236"/>
      <c r="R2064" s="236"/>
      <c r="S2064" s="236"/>
    </row>
    <row r="2065" ht="13.5" customHeight="1">
      <c r="A2065" s="236"/>
      <c r="B2065" t="s" s="596">
        <v>741</v>
      </c>
      <c r="C2065" t="s" s="675">
        <v>3082</v>
      </c>
      <c r="D2065" t="s" s="205">
        <f>D1849</f>
        <v>2000</v>
      </c>
      <c r="E2065" s="677">
        <v>4</v>
      </c>
      <c r="F2065" s="236"/>
      <c r="G2065" s="662">
        <f>E2065*F2065</f>
        <v>0</v>
      </c>
      <c r="H2065" s="662">
        <f>IF($S$11="Y",G2065*0.15,0)</f>
        <v>0</v>
      </c>
      <c r="I2065" s="236"/>
      <c r="J2065" s="236"/>
      <c r="K2065" s="236"/>
      <c r="L2065" s="236"/>
      <c r="M2065" s="236"/>
      <c r="N2065" s="236"/>
      <c r="O2065" s="236"/>
      <c r="P2065" s="236"/>
      <c r="Q2065" s="236"/>
      <c r="R2065" s="236"/>
      <c r="S2065" s="236"/>
    </row>
    <row r="2066" ht="13.5" customHeight="1">
      <c r="A2066" s="236"/>
      <c r="B2066" t="s" s="596">
        <v>741</v>
      </c>
      <c r="C2066" t="s" s="675">
        <v>3082</v>
      </c>
      <c r="D2066" t="s" s="684">
        <f>D1850</f>
        <v>2001</v>
      </c>
      <c r="E2066" s="677">
        <v>0</v>
      </c>
      <c r="F2066" s="236"/>
      <c r="G2066" s="662">
        <f>E2066*F2066</f>
        <v>0</v>
      </c>
      <c r="H2066" s="662">
        <f>IF($S$11="Y",G2066*0.15,0)</f>
        <v>0</v>
      </c>
      <c r="I2066" s="236"/>
      <c r="J2066" s="236"/>
      <c r="K2066" s="236"/>
      <c r="L2066" s="236"/>
      <c r="M2066" s="236"/>
      <c r="N2066" s="236"/>
      <c r="O2066" s="236"/>
      <c r="P2066" s="236"/>
      <c r="Q2066" s="236"/>
      <c r="R2066" s="236"/>
      <c r="S2066" s="236"/>
    </row>
    <row r="2067" ht="13.5" customHeight="1">
      <c r="A2067" s="236"/>
      <c r="B2067" t="s" s="596">
        <v>741</v>
      </c>
      <c r="C2067" t="s" s="675">
        <v>3082</v>
      </c>
      <c r="D2067" t="s" s="686">
        <f>D1851</f>
        <v>2003</v>
      </c>
      <c r="E2067" s="677">
        <v>4</v>
      </c>
      <c r="F2067" s="236"/>
      <c r="G2067" s="662">
        <f>E2067*F2067</f>
        <v>0</v>
      </c>
      <c r="H2067" s="662">
        <f>IF($S$11="Y",G2067*0.15,0)</f>
        <v>0</v>
      </c>
      <c r="I2067" s="236"/>
      <c r="J2067" s="236"/>
      <c r="K2067" s="236"/>
      <c r="L2067" s="236"/>
      <c r="M2067" s="236"/>
      <c r="N2067" s="236"/>
      <c r="O2067" s="236"/>
      <c r="P2067" s="236"/>
      <c r="Q2067" s="236"/>
      <c r="R2067" s="236"/>
      <c r="S2067" s="236"/>
    </row>
    <row r="2068" ht="13.5" customHeight="1">
      <c r="A2068" s="236"/>
      <c r="B2068" t="s" s="596">
        <v>741</v>
      </c>
      <c r="C2068" t="s" s="675">
        <v>3082</v>
      </c>
      <c r="D2068" t="s" s="690">
        <f>D1852</f>
        <v>2004</v>
      </c>
      <c r="E2068" s="677">
        <v>0</v>
      </c>
      <c r="F2068" s="236"/>
      <c r="G2068" s="662">
        <f>E2068*F2068</f>
        <v>0</v>
      </c>
      <c r="H2068" s="662">
        <f>IF($S$11="Y",G2068*0.15,0)</f>
        <v>0</v>
      </c>
      <c r="I2068" s="236"/>
      <c r="J2068" s="236"/>
      <c r="K2068" s="236"/>
      <c r="L2068" s="236"/>
      <c r="M2068" s="236"/>
      <c r="N2068" s="236"/>
      <c r="O2068" s="236"/>
      <c r="P2068" s="236"/>
      <c r="Q2068" s="236"/>
      <c r="R2068" s="236"/>
      <c r="S2068" s="236"/>
    </row>
    <row r="2069" ht="13.5" customHeight="1">
      <c r="A2069" s="236"/>
      <c r="B2069" t="s" s="596">
        <v>741</v>
      </c>
      <c r="C2069" t="s" s="675">
        <v>3082</v>
      </c>
      <c r="D2069" t="s" s="692">
        <f>D1853</f>
        <v>2005</v>
      </c>
      <c r="E2069" s="677">
        <v>0</v>
      </c>
      <c r="F2069" s="236"/>
      <c r="G2069" s="662">
        <f>E2069*F2069</f>
        <v>0</v>
      </c>
      <c r="H2069" s="662">
        <f>IF($S$11="Y",G2069*0.15,0)</f>
        <v>0</v>
      </c>
      <c r="I2069" s="236"/>
      <c r="J2069" s="236"/>
      <c r="K2069" s="236"/>
      <c r="L2069" s="236"/>
      <c r="M2069" s="236"/>
      <c r="N2069" s="236"/>
      <c r="O2069" s="236"/>
      <c r="P2069" s="236"/>
      <c r="Q2069" s="236"/>
      <c r="R2069" s="236"/>
      <c r="S2069" s="236"/>
    </row>
    <row r="2070" ht="13.5" customHeight="1">
      <c r="A2070" s="236"/>
      <c r="B2070" t="s" s="596">
        <v>741</v>
      </c>
      <c r="C2070" t="s" s="675">
        <v>3082</v>
      </c>
      <c r="D2070" t="s" s="180">
        <f>D1854</f>
        <v>2006</v>
      </c>
      <c r="E2070" s="677">
        <v>10</v>
      </c>
      <c r="F2070" s="236"/>
      <c r="G2070" s="662">
        <f>E2070*F2070</f>
        <v>0</v>
      </c>
      <c r="H2070" s="662">
        <f>IF($S$11="Y",G2070*0.15,0)</f>
        <v>0</v>
      </c>
      <c r="I2070" s="236"/>
      <c r="J2070" s="236"/>
      <c r="K2070" s="236"/>
      <c r="L2070" s="236"/>
      <c r="M2070" s="236"/>
      <c r="N2070" s="236"/>
      <c r="O2070" s="236"/>
      <c r="P2070" s="236"/>
      <c r="Q2070" s="236"/>
      <c r="R2070" s="236"/>
      <c r="S2070" s="236"/>
    </row>
    <row r="2071" ht="13.5" customHeight="1">
      <c r="A2071" s="236"/>
      <c r="B2071" t="s" s="596">
        <v>741</v>
      </c>
      <c r="C2071" t="s" s="675">
        <v>3082</v>
      </c>
      <c r="D2071" t="s" s="695">
        <f>D1855</f>
        <v>2007</v>
      </c>
      <c r="E2071" s="677">
        <v>0</v>
      </c>
      <c r="F2071" s="236"/>
      <c r="G2071" s="662">
        <f>E2071*F2071</f>
        <v>0</v>
      </c>
      <c r="H2071" s="662">
        <f>IF($S$11="Y",G2071*0.15,0)</f>
        <v>0</v>
      </c>
      <c r="I2071" s="236"/>
      <c r="J2071" s="236"/>
      <c r="K2071" s="236"/>
      <c r="L2071" s="236"/>
      <c r="M2071" s="236"/>
      <c r="N2071" s="236"/>
      <c r="O2071" s="236"/>
      <c r="P2071" s="236"/>
      <c r="Q2071" s="236"/>
      <c r="R2071" s="236"/>
      <c r="S2071" s="236"/>
    </row>
    <row r="2072" ht="13.5" customHeight="1">
      <c r="A2072" s="236"/>
      <c r="B2072" t="s" s="596">
        <v>743</v>
      </c>
      <c r="C2072" t="s" s="675">
        <v>3083</v>
      </c>
      <c r="D2072" t="s" s="676">
        <f>D1892</f>
        <v>1996</v>
      </c>
      <c r="E2072" s="677">
        <v>5</v>
      </c>
      <c r="F2072" s="236"/>
      <c r="G2072" s="662">
        <f>E2072*F2072</f>
        <v>0</v>
      </c>
      <c r="H2072" s="662">
        <f>IF($S$11="Y",G2072*0.15,0)</f>
        <v>0</v>
      </c>
      <c r="I2072" s="236"/>
      <c r="J2072" s="236"/>
      <c r="K2072" s="236"/>
      <c r="L2072" s="236"/>
      <c r="M2072" s="236"/>
      <c r="N2072" s="236"/>
      <c r="O2072" s="236"/>
      <c r="P2072" s="236"/>
      <c r="Q2072" s="236"/>
      <c r="R2072" s="236"/>
      <c r="S2072" s="236"/>
    </row>
    <row r="2073" ht="13.5" customHeight="1">
      <c r="A2073" s="236"/>
      <c r="B2073" t="s" s="596">
        <v>743</v>
      </c>
      <c r="C2073" t="s" s="675">
        <v>3083</v>
      </c>
      <c r="D2073" t="s" s="91">
        <f>D1893</f>
        <v>1998</v>
      </c>
      <c r="E2073" s="677">
        <v>0</v>
      </c>
      <c r="F2073" s="236"/>
      <c r="G2073" s="662">
        <f>E2073*F2073</f>
        <v>0</v>
      </c>
      <c r="H2073" s="662">
        <f>IF($S$11="Y",G2073*0.15,0)</f>
        <v>0</v>
      </c>
      <c r="I2073" s="236"/>
      <c r="J2073" s="236"/>
      <c r="K2073" s="236"/>
      <c r="L2073" s="236"/>
      <c r="M2073" s="236"/>
      <c r="N2073" s="236"/>
      <c r="O2073" s="236"/>
      <c r="P2073" s="236"/>
      <c r="Q2073" s="236"/>
      <c r="R2073" s="236"/>
      <c r="S2073" s="236"/>
    </row>
    <row r="2074" ht="13.5" customHeight="1">
      <c r="A2074" s="236"/>
      <c r="B2074" t="s" s="596">
        <v>743</v>
      </c>
      <c r="C2074" t="s" s="675">
        <v>3083</v>
      </c>
      <c r="D2074" t="s" s="205">
        <f>D1894</f>
        <v>2000</v>
      </c>
      <c r="E2074" s="677">
        <v>5</v>
      </c>
      <c r="F2074" s="236"/>
      <c r="G2074" s="662">
        <f>E2074*F2074</f>
        <v>0</v>
      </c>
      <c r="H2074" s="662">
        <f>IF($S$11="Y",G2074*0.15,0)</f>
        <v>0</v>
      </c>
      <c r="I2074" s="236"/>
      <c r="J2074" s="236"/>
      <c r="K2074" s="236"/>
      <c r="L2074" s="236"/>
      <c r="M2074" s="236"/>
      <c r="N2074" s="236"/>
      <c r="O2074" s="236"/>
      <c r="P2074" s="236"/>
      <c r="Q2074" s="236"/>
      <c r="R2074" s="236"/>
      <c r="S2074" s="236"/>
    </row>
    <row r="2075" ht="13.5" customHeight="1">
      <c r="A2075" s="236"/>
      <c r="B2075" t="s" s="596">
        <v>743</v>
      </c>
      <c r="C2075" t="s" s="675">
        <v>3083</v>
      </c>
      <c r="D2075" t="s" s="684">
        <f>D1895</f>
        <v>2001</v>
      </c>
      <c r="E2075" s="677">
        <v>0</v>
      </c>
      <c r="F2075" s="236"/>
      <c r="G2075" s="662">
        <f>E2075*F2075</f>
        <v>0</v>
      </c>
      <c r="H2075" s="662">
        <f>IF($S$11="Y",G2075*0.15,0)</f>
        <v>0</v>
      </c>
      <c r="I2075" s="236"/>
      <c r="J2075" s="236"/>
      <c r="K2075" s="236"/>
      <c r="L2075" s="236"/>
      <c r="M2075" s="236"/>
      <c r="N2075" s="236"/>
      <c r="O2075" s="236"/>
      <c r="P2075" s="236"/>
      <c r="Q2075" s="236"/>
      <c r="R2075" s="236"/>
      <c r="S2075" s="236"/>
    </row>
    <row r="2076" ht="13.5" customHeight="1">
      <c r="A2076" s="236"/>
      <c r="B2076" t="s" s="596">
        <v>743</v>
      </c>
      <c r="C2076" t="s" s="675">
        <v>3083</v>
      </c>
      <c r="D2076" t="s" s="686">
        <f>D1896</f>
        <v>2003</v>
      </c>
      <c r="E2076" s="677">
        <v>4</v>
      </c>
      <c r="F2076" s="236"/>
      <c r="G2076" s="662">
        <f>E2076*F2076</f>
        <v>0</v>
      </c>
      <c r="H2076" s="662">
        <f>IF($S$11="Y",G2076*0.15,0)</f>
        <v>0</v>
      </c>
      <c r="I2076" s="236"/>
      <c r="J2076" s="236"/>
      <c r="K2076" s="236"/>
      <c r="L2076" s="236"/>
      <c r="M2076" s="236"/>
      <c r="N2076" s="236"/>
      <c r="O2076" s="236"/>
      <c r="P2076" s="236"/>
      <c r="Q2076" s="236"/>
      <c r="R2076" s="236"/>
      <c r="S2076" s="236"/>
    </row>
    <row r="2077" ht="13.5" customHeight="1">
      <c r="A2077" s="236"/>
      <c r="B2077" t="s" s="596">
        <v>743</v>
      </c>
      <c r="C2077" t="s" s="675">
        <v>3083</v>
      </c>
      <c r="D2077" t="s" s="690">
        <f>D1897</f>
        <v>2004</v>
      </c>
      <c r="E2077" s="677">
        <v>0</v>
      </c>
      <c r="F2077" s="236"/>
      <c r="G2077" s="662">
        <f>E2077*F2077</f>
        <v>0</v>
      </c>
      <c r="H2077" s="662">
        <f>IF($S$11="Y",G2077*0.15,0)</f>
        <v>0</v>
      </c>
      <c r="I2077" s="236"/>
      <c r="J2077" s="236"/>
      <c r="K2077" s="236"/>
      <c r="L2077" s="236"/>
      <c r="M2077" s="236"/>
      <c r="N2077" s="236"/>
      <c r="O2077" s="236"/>
      <c r="P2077" s="236"/>
      <c r="Q2077" s="236"/>
      <c r="R2077" s="236"/>
      <c r="S2077" s="236"/>
    </row>
    <row r="2078" ht="13.5" customHeight="1">
      <c r="A2078" s="236"/>
      <c r="B2078" t="s" s="596">
        <v>743</v>
      </c>
      <c r="C2078" t="s" s="675">
        <v>3083</v>
      </c>
      <c r="D2078" t="s" s="692">
        <f>D1898</f>
        <v>2005</v>
      </c>
      <c r="E2078" s="677">
        <v>0</v>
      </c>
      <c r="F2078" s="236"/>
      <c r="G2078" s="662">
        <f>E2078*F2078</f>
        <v>0</v>
      </c>
      <c r="H2078" s="662">
        <f>IF($S$11="Y",G2078*0.15,0)</f>
        <v>0</v>
      </c>
      <c r="I2078" s="236"/>
      <c r="J2078" s="236"/>
      <c r="K2078" s="236"/>
      <c r="L2078" s="236"/>
      <c r="M2078" s="236"/>
      <c r="N2078" s="236"/>
      <c r="O2078" s="236"/>
      <c r="P2078" s="236"/>
      <c r="Q2078" s="236"/>
      <c r="R2078" s="236"/>
      <c r="S2078" s="236"/>
    </row>
    <row r="2079" ht="13.5" customHeight="1">
      <c r="A2079" s="236"/>
      <c r="B2079" t="s" s="596">
        <v>743</v>
      </c>
      <c r="C2079" t="s" s="675">
        <v>3083</v>
      </c>
      <c r="D2079" t="s" s="180">
        <f>D1899</f>
        <v>2006</v>
      </c>
      <c r="E2079" s="677">
        <v>9</v>
      </c>
      <c r="F2079" s="236"/>
      <c r="G2079" s="662">
        <f>E2079*F2079</f>
        <v>0</v>
      </c>
      <c r="H2079" s="662">
        <f>IF($S$11="Y",G2079*0.15,0)</f>
        <v>0</v>
      </c>
      <c r="I2079" s="236"/>
      <c r="J2079" s="236"/>
      <c r="K2079" s="236"/>
      <c r="L2079" s="236"/>
      <c r="M2079" s="236"/>
      <c r="N2079" s="236"/>
      <c r="O2079" s="236"/>
      <c r="P2079" s="236"/>
      <c r="Q2079" s="236"/>
      <c r="R2079" s="236"/>
      <c r="S2079" s="236"/>
    </row>
    <row r="2080" ht="13.5" customHeight="1">
      <c r="A2080" s="236"/>
      <c r="B2080" t="s" s="596">
        <v>743</v>
      </c>
      <c r="C2080" t="s" s="675">
        <v>3083</v>
      </c>
      <c r="D2080" t="s" s="695">
        <f>D1900</f>
        <v>2007</v>
      </c>
      <c r="E2080" s="677">
        <v>0</v>
      </c>
      <c r="F2080" s="236"/>
      <c r="G2080" s="662">
        <f>E2080*F2080</f>
        <v>0</v>
      </c>
      <c r="H2080" s="662">
        <f>IF($S$11="Y",G2080*0.15,0)</f>
        <v>0</v>
      </c>
      <c r="I2080" s="236"/>
      <c r="J2080" s="236"/>
      <c r="K2080" s="236"/>
      <c r="L2080" s="236"/>
      <c r="M2080" s="236"/>
      <c r="N2080" s="236"/>
      <c r="O2080" s="236"/>
      <c r="P2080" s="236"/>
      <c r="Q2080" s="236"/>
      <c r="R2080" s="236"/>
      <c r="S2080" s="236"/>
    </row>
    <row r="2081" ht="13.5" customHeight="1">
      <c r="A2081" s="236"/>
      <c r="B2081" t="s" s="596">
        <v>785</v>
      </c>
      <c r="C2081" t="s" s="675">
        <v>3084</v>
      </c>
      <c r="D2081" t="s" s="676">
        <f>D1991</f>
        <v>1996</v>
      </c>
      <c r="E2081" s="677">
        <v>5</v>
      </c>
      <c r="F2081" s="236"/>
      <c r="G2081" s="662">
        <f>E2081*F2081</f>
        <v>0</v>
      </c>
      <c r="H2081" s="662">
        <f>IF($S$11="Y",G2081*0.15,0)</f>
        <v>0</v>
      </c>
      <c r="I2081" s="236"/>
      <c r="J2081" s="236"/>
      <c r="K2081" s="236"/>
      <c r="L2081" s="236"/>
      <c r="M2081" s="236"/>
      <c r="N2081" s="236"/>
      <c r="O2081" s="236"/>
      <c r="P2081" s="236"/>
      <c r="Q2081" s="236"/>
      <c r="R2081" s="236"/>
      <c r="S2081" s="236"/>
    </row>
    <row r="2082" ht="13.5" customHeight="1">
      <c r="A2082" s="236"/>
      <c r="B2082" t="s" s="596">
        <v>785</v>
      </c>
      <c r="C2082" t="s" s="675">
        <v>3084</v>
      </c>
      <c r="D2082" t="s" s="91">
        <f>D1992</f>
        <v>1998</v>
      </c>
      <c r="E2082" s="677">
        <v>0</v>
      </c>
      <c r="F2082" s="236"/>
      <c r="G2082" s="662">
        <f>E2082*F2082</f>
        <v>0</v>
      </c>
      <c r="H2082" s="662">
        <f>IF($S$11="Y",G2082*0.15,0)</f>
        <v>0</v>
      </c>
      <c r="I2082" s="236"/>
      <c r="J2082" s="236"/>
      <c r="K2082" s="236"/>
      <c r="L2082" s="236"/>
      <c r="M2082" s="236"/>
      <c r="N2082" s="236"/>
      <c r="O2082" s="236"/>
      <c r="P2082" s="236"/>
      <c r="Q2082" s="236"/>
      <c r="R2082" s="236"/>
      <c r="S2082" s="236"/>
    </row>
    <row r="2083" ht="13.5" customHeight="1">
      <c r="A2083" s="236"/>
      <c r="B2083" t="s" s="596">
        <v>785</v>
      </c>
      <c r="C2083" t="s" s="675">
        <v>3084</v>
      </c>
      <c r="D2083" t="s" s="205">
        <f>D1993</f>
        <v>2000</v>
      </c>
      <c r="E2083" s="677">
        <v>5</v>
      </c>
      <c r="F2083" s="236"/>
      <c r="G2083" s="662">
        <f>E2083*F2083</f>
        <v>0</v>
      </c>
      <c r="H2083" s="662">
        <f>IF($S$11="Y",G2083*0.15,0)</f>
        <v>0</v>
      </c>
      <c r="I2083" s="236"/>
      <c r="J2083" s="236"/>
      <c r="K2083" s="236"/>
      <c r="L2083" s="236"/>
      <c r="M2083" s="236"/>
      <c r="N2083" s="236"/>
      <c r="O2083" s="236"/>
      <c r="P2083" s="236"/>
      <c r="Q2083" s="236"/>
      <c r="R2083" s="236"/>
      <c r="S2083" s="236"/>
    </row>
    <row r="2084" ht="13.5" customHeight="1">
      <c r="A2084" s="236"/>
      <c r="B2084" t="s" s="596">
        <v>785</v>
      </c>
      <c r="C2084" t="s" s="675">
        <v>3084</v>
      </c>
      <c r="D2084" t="s" s="684">
        <f>D1994</f>
        <v>2001</v>
      </c>
      <c r="E2084" s="677">
        <v>0</v>
      </c>
      <c r="F2084" s="236"/>
      <c r="G2084" s="662">
        <f>E2084*F2084</f>
        <v>0</v>
      </c>
      <c r="H2084" s="662">
        <f>IF($S$11="Y",G2084*0.15,0)</f>
        <v>0</v>
      </c>
      <c r="I2084" s="236"/>
      <c r="J2084" s="236"/>
      <c r="K2084" s="236"/>
      <c r="L2084" s="236"/>
      <c r="M2084" s="236"/>
      <c r="N2084" s="236"/>
      <c r="O2084" s="236"/>
      <c r="P2084" s="236"/>
      <c r="Q2084" s="236"/>
      <c r="R2084" s="236"/>
      <c r="S2084" s="236"/>
    </row>
    <row r="2085" ht="13.5" customHeight="1">
      <c r="A2085" s="236"/>
      <c r="B2085" t="s" s="596">
        <v>785</v>
      </c>
      <c r="C2085" t="s" s="675">
        <v>3084</v>
      </c>
      <c r="D2085" t="s" s="686">
        <f>D1995</f>
        <v>2003</v>
      </c>
      <c r="E2085" s="677">
        <v>4</v>
      </c>
      <c r="F2085" s="236"/>
      <c r="G2085" s="662">
        <f>E2085*F2085</f>
        <v>0</v>
      </c>
      <c r="H2085" s="662">
        <f>IF($S$11="Y",G2085*0.15,0)</f>
        <v>0</v>
      </c>
      <c r="I2085" s="236"/>
      <c r="J2085" s="236"/>
      <c r="K2085" s="236"/>
      <c r="L2085" s="236"/>
      <c r="M2085" s="236"/>
      <c r="N2085" s="236"/>
      <c r="O2085" s="236"/>
      <c r="P2085" s="236"/>
      <c r="Q2085" s="236"/>
      <c r="R2085" s="236"/>
      <c r="S2085" s="236"/>
    </row>
    <row r="2086" ht="13.5" customHeight="1">
      <c r="A2086" s="236"/>
      <c r="B2086" t="s" s="596">
        <v>785</v>
      </c>
      <c r="C2086" t="s" s="675">
        <v>3084</v>
      </c>
      <c r="D2086" t="s" s="690">
        <f>D1996</f>
        <v>2004</v>
      </c>
      <c r="E2086" s="677">
        <v>0</v>
      </c>
      <c r="F2086" s="236"/>
      <c r="G2086" s="662">
        <f>E2086*F2086</f>
        <v>0</v>
      </c>
      <c r="H2086" s="662">
        <f>IF($S$11="Y",G2086*0.15,0)</f>
        <v>0</v>
      </c>
      <c r="I2086" s="236"/>
      <c r="J2086" s="236"/>
      <c r="K2086" s="236"/>
      <c r="L2086" s="236"/>
      <c r="M2086" s="236"/>
      <c r="N2086" s="236"/>
      <c r="O2086" s="236"/>
      <c r="P2086" s="236"/>
      <c r="Q2086" s="236"/>
      <c r="R2086" s="236"/>
      <c r="S2086" s="236"/>
    </row>
    <row r="2087" ht="13.5" customHeight="1">
      <c r="A2087" s="236"/>
      <c r="B2087" t="s" s="596">
        <v>785</v>
      </c>
      <c r="C2087" t="s" s="675">
        <v>3084</v>
      </c>
      <c r="D2087" t="s" s="692">
        <f>D1997</f>
        <v>2005</v>
      </c>
      <c r="E2087" s="677">
        <v>0</v>
      </c>
      <c r="F2087" s="236"/>
      <c r="G2087" s="662">
        <f>E2087*F2087</f>
        <v>0</v>
      </c>
      <c r="H2087" s="662">
        <f>IF($S$11="Y",G2087*0.15,0)</f>
        <v>0</v>
      </c>
      <c r="I2087" s="236"/>
      <c r="J2087" s="236"/>
      <c r="K2087" s="236"/>
      <c r="L2087" s="236"/>
      <c r="M2087" s="236"/>
      <c r="N2087" s="236"/>
      <c r="O2087" s="236"/>
      <c r="P2087" s="236"/>
      <c r="Q2087" s="236"/>
      <c r="R2087" s="236"/>
      <c r="S2087" s="236"/>
    </row>
    <row r="2088" ht="13.5" customHeight="1">
      <c r="A2088" s="236"/>
      <c r="B2088" t="s" s="596">
        <v>785</v>
      </c>
      <c r="C2088" t="s" s="675">
        <v>3084</v>
      </c>
      <c r="D2088" t="s" s="180">
        <f>D1998</f>
        <v>2006</v>
      </c>
      <c r="E2088" s="677">
        <v>10</v>
      </c>
      <c r="F2088" s="236"/>
      <c r="G2088" s="662">
        <f>E2088*F2088</f>
        <v>0</v>
      </c>
      <c r="H2088" s="662">
        <f>IF($S$11="Y",G2088*0.15,0)</f>
        <v>0</v>
      </c>
      <c r="I2088" s="236"/>
      <c r="J2088" s="236"/>
      <c r="K2088" s="236"/>
      <c r="L2088" s="236"/>
      <c r="M2088" s="236"/>
      <c r="N2088" s="236"/>
      <c r="O2088" s="236"/>
      <c r="P2088" s="236"/>
      <c r="Q2088" s="236"/>
      <c r="R2088" s="236"/>
      <c r="S2088" s="236"/>
    </row>
    <row r="2089" ht="13.5" customHeight="1">
      <c r="A2089" s="236"/>
      <c r="B2089" t="s" s="596">
        <v>785</v>
      </c>
      <c r="C2089" t="s" s="675">
        <v>3084</v>
      </c>
      <c r="D2089" t="s" s="695">
        <f>D1999</f>
        <v>2007</v>
      </c>
      <c r="E2089" s="677">
        <v>0</v>
      </c>
      <c r="F2089" s="236"/>
      <c r="G2089" s="662">
        <f>E2089*F2089</f>
        <v>0</v>
      </c>
      <c r="H2089" s="662">
        <f>IF($S$11="Y",G2089*0.15,0)</f>
        <v>0</v>
      </c>
      <c r="I2089" s="236"/>
      <c r="J2089" s="236"/>
      <c r="K2089" s="236"/>
      <c r="L2089" s="236"/>
      <c r="M2089" s="236"/>
      <c r="N2089" s="236"/>
      <c r="O2089" s="236"/>
      <c r="P2089" s="236"/>
      <c r="Q2089" s="236"/>
      <c r="R2089" s="236"/>
      <c r="S2089" s="236"/>
    </row>
    <row r="2090" ht="13.5" customHeight="1">
      <c r="A2090" s="236"/>
      <c r="B2090" t="s" s="596">
        <v>804</v>
      </c>
      <c r="C2090" t="s" s="675">
        <v>3085</v>
      </c>
      <c r="D2090" t="s" s="676">
        <f>D2000</f>
        <v>1996</v>
      </c>
      <c r="E2090" s="677">
        <v>4</v>
      </c>
      <c r="F2090" s="236"/>
      <c r="G2090" s="662">
        <f>E2090*F2090</f>
        <v>0</v>
      </c>
      <c r="H2090" s="662">
        <f>IF($S$11="Y",G2090*0.15,0)</f>
        <v>0</v>
      </c>
      <c r="I2090" s="236"/>
      <c r="J2090" s="236"/>
      <c r="K2090" s="236"/>
      <c r="L2090" s="236"/>
      <c r="M2090" s="236"/>
      <c r="N2090" s="236"/>
      <c r="O2090" s="236"/>
      <c r="P2090" s="236"/>
      <c r="Q2090" s="236"/>
      <c r="R2090" s="236"/>
      <c r="S2090" s="236"/>
    </row>
    <row r="2091" ht="13.5" customHeight="1">
      <c r="A2091" s="236"/>
      <c r="B2091" t="s" s="596">
        <v>804</v>
      </c>
      <c r="C2091" t="s" s="675">
        <v>3085</v>
      </c>
      <c r="D2091" t="s" s="91">
        <f>D2001</f>
        <v>1998</v>
      </c>
      <c r="E2091" s="677">
        <v>0</v>
      </c>
      <c r="F2091" s="236"/>
      <c r="G2091" s="662">
        <f>E2091*F2091</f>
        <v>0</v>
      </c>
      <c r="H2091" s="662">
        <f>IF($S$11="Y",G2091*0.15,0)</f>
        <v>0</v>
      </c>
      <c r="I2091" s="236"/>
      <c r="J2091" s="236"/>
      <c r="K2091" s="236"/>
      <c r="L2091" s="236"/>
      <c r="M2091" s="236"/>
      <c r="N2091" s="236"/>
      <c r="O2091" s="236"/>
      <c r="P2091" s="236"/>
      <c r="Q2091" s="236"/>
      <c r="R2091" s="236"/>
      <c r="S2091" s="236"/>
    </row>
    <row r="2092" ht="13.5" customHeight="1">
      <c r="A2092" s="236"/>
      <c r="B2092" t="s" s="596">
        <v>804</v>
      </c>
      <c r="C2092" t="s" s="675">
        <v>3085</v>
      </c>
      <c r="D2092" t="s" s="205">
        <f>D2002</f>
        <v>2000</v>
      </c>
      <c r="E2092" s="677">
        <v>3</v>
      </c>
      <c r="F2092" s="236"/>
      <c r="G2092" s="662">
        <f>E2092*F2092</f>
        <v>0</v>
      </c>
      <c r="H2092" s="662">
        <f>IF($S$11="Y",G2092*0.15,0)</f>
        <v>0</v>
      </c>
      <c r="I2092" s="236"/>
      <c r="J2092" s="236"/>
      <c r="K2092" s="236"/>
      <c r="L2092" s="236"/>
      <c r="M2092" s="236"/>
      <c r="N2092" s="236"/>
      <c r="O2092" s="236"/>
      <c r="P2092" s="236"/>
      <c r="Q2092" s="236"/>
      <c r="R2092" s="236"/>
      <c r="S2092" s="236"/>
    </row>
    <row r="2093" ht="13.5" customHeight="1">
      <c r="A2093" s="236"/>
      <c r="B2093" t="s" s="596">
        <v>804</v>
      </c>
      <c r="C2093" t="s" s="675">
        <v>3085</v>
      </c>
      <c r="D2093" t="s" s="684">
        <f>D2003</f>
        <v>2001</v>
      </c>
      <c r="E2093" s="677">
        <v>0</v>
      </c>
      <c r="F2093" s="236"/>
      <c r="G2093" s="662">
        <f>E2093*F2093</f>
        <v>0</v>
      </c>
      <c r="H2093" s="662">
        <f>IF($S$11="Y",G2093*0.15,0)</f>
        <v>0</v>
      </c>
      <c r="I2093" s="236"/>
      <c r="J2093" s="236"/>
      <c r="K2093" s="236"/>
      <c r="L2093" s="236"/>
      <c r="M2093" s="236"/>
      <c r="N2093" s="236"/>
      <c r="O2093" s="236"/>
      <c r="P2093" s="236"/>
      <c r="Q2093" s="236"/>
      <c r="R2093" s="236"/>
      <c r="S2093" s="236"/>
    </row>
    <row r="2094" ht="13.5" customHeight="1">
      <c r="A2094" s="236"/>
      <c r="B2094" t="s" s="596">
        <v>804</v>
      </c>
      <c r="C2094" t="s" s="675">
        <v>3085</v>
      </c>
      <c r="D2094" t="s" s="686">
        <f>D2004</f>
        <v>2003</v>
      </c>
      <c r="E2094" s="677">
        <v>6</v>
      </c>
      <c r="F2094" s="236"/>
      <c r="G2094" s="662">
        <f>E2094*F2094</f>
        <v>0</v>
      </c>
      <c r="H2094" s="662">
        <f>IF($S$11="Y",G2094*0.15,0)</f>
        <v>0</v>
      </c>
      <c r="I2094" s="236"/>
      <c r="J2094" s="236"/>
      <c r="K2094" s="236"/>
      <c r="L2094" s="236"/>
      <c r="M2094" s="236"/>
      <c r="N2094" s="236"/>
      <c r="O2094" s="236"/>
      <c r="P2094" s="236"/>
      <c r="Q2094" s="236"/>
      <c r="R2094" s="236"/>
      <c r="S2094" s="236"/>
    </row>
    <row r="2095" ht="13.5" customHeight="1">
      <c r="A2095" s="236"/>
      <c r="B2095" t="s" s="596">
        <v>804</v>
      </c>
      <c r="C2095" t="s" s="675">
        <v>3085</v>
      </c>
      <c r="D2095" t="s" s="690">
        <f>D2005</f>
        <v>2004</v>
      </c>
      <c r="E2095" s="677">
        <v>0</v>
      </c>
      <c r="F2095" s="236"/>
      <c r="G2095" s="662">
        <f>E2095*F2095</f>
        <v>0</v>
      </c>
      <c r="H2095" s="662">
        <f>IF($S$11="Y",G2095*0.15,0)</f>
        <v>0</v>
      </c>
      <c r="I2095" s="236"/>
      <c r="J2095" s="236"/>
      <c r="K2095" s="236"/>
      <c r="L2095" s="236"/>
      <c r="M2095" s="236"/>
      <c r="N2095" s="236"/>
      <c r="O2095" s="236"/>
      <c r="P2095" s="236"/>
      <c r="Q2095" s="236"/>
      <c r="R2095" s="236"/>
      <c r="S2095" s="236"/>
    </row>
    <row r="2096" ht="13.5" customHeight="1">
      <c r="A2096" s="236"/>
      <c r="B2096" t="s" s="596">
        <v>804</v>
      </c>
      <c r="C2096" t="s" s="675">
        <v>3085</v>
      </c>
      <c r="D2096" t="s" s="692">
        <f>D2006</f>
        <v>2005</v>
      </c>
      <c r="E2096" s="677">
        <v>0</v>
      </c>
      <c r="F2096" s="236"/>
      <c r="G2096" s="662">
        <f>E2096*F2096</f>
        <v>0</v>
      </c>
      <c r="H2096" s="662">
        <f>IF($S$11="Y",G2096*0.15,0)</f>
        <v>0</v>
      </c>
      <c r="I2096" s="236"/>
      <c r="J2096" s="236"/>
      <c r="K2096" s="236"/>
      <c r="L2096" s="236"/>
      <c r="M2096" s="236"/>
      <c r="N2096" s="236"/>
      <c r="O2096" s="236"/>
      <c r="P2096" s="236"/>
      <c r="Q2096" s="236"/>
      <c r="R2096" s="236"/>
      <c r="S2096" s="236"/>
    </row>
    <row r="2097" ht="13.5" customHeight="1">
      <c r="A2097" s="236"/>
      <c r="B2097" t="s" s="596">
        <v>804</v>
      </c>
      <c r="C2097" t="s" s="675">
        <v>3085</v>
      </c>
      <c r="D2097" t="s" s="180">
        <f>D2007</f>
        <v>2006</v>
      </c>
      <c r="E2097" s="677">
        <v>5</v>
      </c>
      <c r="F2097" s="236"/>
      <c r="G2097" s="662">
        <f>E2097*F2097</f>
        <v>0</v>
      </c>
      <c r="H2097" s="662">
        <f>IF($S$11="Y",G2097*0.15,0)</f>
        <v>0</v>
      </c>
      <c r="I2097" s="236"/>
      <c r="J2097" s="236"/>
      <c r="K2097" s="236"/>
      <c r="L2097" s="236"/>
      <c r="M2097" s="236"/>
      <c r="N2097" s="236"/>
      <c r="O2097" s="236"/>
      <c r="P2097" s="236"/>
      <c r="Q2097" s="236"/>
      <c r="R2097" s="236"/>
      <c r="S2097" s="236"/>
    </row>
    <row r="2098" ht="13.5" customHeight="1">
      <c r="A2098" s="236"/>
      <c r="B2098" t="s" s="596">
        <v>804</v>
      </c>
      <c r="C2098" t="s" s="675">
        <v>3085</v>
      </c>
      <c r="D2098" t="s" s="695">
        <f>D2008</f>
        <v>2007</v>
      </c>
      <c r="E2098" s="677">
        <v>0</v>
      </c>
      <c r="F2098" s="236"/>
      <c r="G2098" s="662">
        <f>E2098*F2098</f>
        <v>0</v>
      </c>
      <c r="H2098" s="662">
        <f>IF($S$11="Y",G2098*0.15,0)</f>
        <v>0</v>
      </c>
      <c r="I2098" s="236"/>
      <c r="J2098" s="236"/>
      <c r="K2098" s="236"/>
      <c r="L2098" s="236"/>
      <c r="M2098" s="236"/>
      <c r="N2098" s="236"/>
      <c r="O2098" s="236"/>
      <c r="P2098" s="236"/>
      <c r="Q2098" s="236"/>
      <c r="R2098" s="236"/>
      <c r="S2098" s="236"/>
    </row>
    <row r="2099" ht="13.5" customHeight="1">
      <c r="A2099" s="236"/>
      <c r="B2099" t="s" s="596">
        <v>806</v>
      </c>
      <c r="C2099" t="s" s="675">
        <v>3086</v>
      </c>
      <c r="D2099" t="s" s="676">
        <f>D2081</f>
        <v>1996</v>
      </c>
      <c r="E2099" s="677">
        <v>5</v>
      </c>
      <c r="F2099" s="236"/>
      <c r="G2099" s="662">
        <f>E2099*F2099</f>
        <v>0</v>
      </c>
      <c r="H2099" s="662">
        <f>IF($S$11="Y",G2099*0.15,0)</f>
        <v>0</v>
      </c>
      <c r="I2099" s="236"/>
      <c r="J2099" s="236"/>
      <c r="K2099" s="236"/>
      <c r="L2099" s="236"/>
      <c r="M2099" s="236"/>
      <c r="N2099" s="236"/>
      <c r="O2099" s="236"/>
      <c r="P2099" s="236"/>
      <c r="Q2099" s="236"/>
      <c r="R2099" s="236"/>
      <c r="S2099" s="236"/>
    </row>
    <row r="2100" ht="13.5" customHeight="1">
      <c r="A2100" s="236"/>
      <c r="B2100" t="s" s="596">
        <v>806</v>
      </c>
      <c r="C2100" t="s" s="675">
        <v>3086</v>
      </c>
      <c r="D2100" t="s" s="91">
        <f>D2082</f>
        <v>1998</v>
      </c>
      <c r="E2100" s="677">
        <v>0</v>
      </c>
      <c r="F2100" s="236"/>
      <c r="G2100" s="662">
        <f>E2100*F2100</f>
        <v>0</v>
      </c>
      <c r="H2100" s="662">
        <f>IF($S$11="Y",G2100*0.15,0)</f>
        <v>0</v>
      </c>
      <c r="I2100" s="236"/>
      <c r="J2100" s="236"/>
      <c r="K2100" s="236"/>
      <c r="L2100" s="236"/>
      <c r="M2100" s="236"/>
      <c r="N2100" s="236"/>
      <c r="O2100" s="236"/>
      <c r="P2100" s="236"/>
      <c r="Q2100" s="236"/>
      <c r="R2100" s="236"/>
      <c r="S2100" s="236"/>
    </row>
    <row r="2101" ht="13.5" customHeight="1">
      <c r="A2101" s="236"/>
      <c r="B2101" t="s" s="596">
        <v>806</v>
      </c>
      <c r="C2101" t="s" s="675">
        <v>3086</v>
      </c>
      <c r="D2101" t="s" s="205">
        <f>D2083</f>
        <v>2000</v>
      </c>
      <c r="E2101" s="677">
        <v>2</v>
      </c>
      <c r="F2101" s="236"/>
      <c r="G2101" s="662">
        <f>E2101*F2101</f>
        <v>0</v>
      </c>
      <c r="H2101" s="662">
        <f>IF($S$11="Y",G2101*0.15,0)</f>
        <v>0</v>
      </c>
      <c r="I2101" s="236"/>
      <c r="J2101" s="236"/>
      <c r="K2101" s="236"/>
      <c r="L2101" s="236"/>
      <c r="M2101" s="236"/>
      <c r="N2101" s="236"/>
      <c r="O2101" s="236"/>
      <c r="P2101" s="236"/>
      <c r="Q2101" s="236"/>
      <c r="R2101" s="236"/>
      <c r="S2101" s="236"/>
    </row>
    <row r="2102" ht="13.5" customHeight="1">
      <c r="A2102" s="236"/>
      <c r="B2102" t="s" s="596">
        <v>806</v>
      </c>
      <c r="C2102" t="s" s="675">
        <v>3086</v>
      </c>
      <c r="D2102" t="s" s="684">
        <f>D2084</f>
        <v>2001</v>
      </c>
      <c r="E2102" s="677">
        <v>0</v>
      </c>
      <c r="F2102" s="236"/>
      <c r="G2102" s="662">
        <f>E2102*F2102</f>
        <v>0</v>
      </c>
      <c r="H2102" s="662">
        <f>IF($S$11="Y",G2102*0.15,0)</f>
        <v>0</v>
      </c>
      <c r="I2102" s="236"/>
      <c r="J2102" s="236"/>
      <c r="K2102" s="236"/>
      <c r="L2102" s="236"/>
      <c r="M2102" s="236"/>
      <c r="N2102" s="236"/>
      <c r="O2102" s="236"/>
      <c r="P2102" s="236"/>
      <c r="Q2102" s="236"/>
      <c r="R2102" s="236"/>
      <c r="S2102" s="236"/>
    </row>
    <row r="2103" ht="13.5" customHeight="1">
      <c r="A2103" s="236"/>
      <c r="B2103" t="s" s="596">
        <v>806</v>
      </c>
      <c r="C2103" t="s" s="675">
        <v>3086</v>
      </c>
      <c r="D2103" t="s" s="686">
        <f>D2085</f>
        <v>2003</v>
      </c>
      <c r="E2103" s="677">
        <v>9</v>
      </c>
      <c r="F2103" s="236"/>
      <c r="G2103" s="662">
        <f>E2103*F2103</f>
        <v>0</v>
      </c>
      <c r="H2103" s="662">
        <f>IF($S$11="Y",G2103*0.15,0)</f>
        <v>0</v>
      </c>
      <c r="I2103" s="236"/>
      <c r="J2103" s="236"/>
      <c r="K2103" s="236"/>
      <c r="L2103" s="236"/>
      <c r="M2103" s="236"/>
      <c r="N2103" s="236"/>
      <c r="O2103" s="236"/>
      <c r="P2103" s="236"/>
      <c r="Q2103" s="236"/>
      <c r="R2103" s="236"/>
      <c r="S2103" s="236"/>
    </row>
    <row r="2104" ht="13.5" customHeight="1">
      <c r="A2104" s="236"/>
      <c r="B2104" t="s" s="596">
        <v>806</v>
      </c>
      <c r="C2104" t="s" s="675">
        <v>3086</v>
      </c>
      <c r="D2104" t="s" s="690">
        <f>D2086</f>
        <v>2004</v>
      </c>
      <c r="E2104" s="677">
        <v>0</v>
      </c>
      <c r="F2104" s="236"/>
      <c r="G2104" s="662">
        <f>E2104*F2104</f>
        <v>0</v>
      </c>
      <c r="H2104" s="662">
        <f>IF($S$11="Y",G2104*0.15,0)</f>
        <v>0</v>
      </c>
      <c r="I2104" s="236"/>
      <c r="J2104" s="236"/>
      <c r="K2104" s="236"/>
      <c r="L2104" s="236"/>
      <c r="M2104" s="236"/>
      <c r="N2104" s="236"/>
      <c r="O2104" s="236"/>
      <c r="P2104" s="236"/>
      <c r="Q2104" s="236"/>
      <c r="R2104" s="236"/>
      <c r="S2104" s="236"/>
    </row>
    <row r="2105" ht="13.5" customHeight="1">
      <c r="A2105" s="236"/>
      <c r="B2105" t="s" s="596">
        <v>806</v>
      </c>
      <c r="C2105" t="s" s="675">
        <v>3086</v>
      </c>
      <c r="D2105" t="s" s="692">
        <f>D2087</f>
        <v>2005</v>
      </c>
      <c r="E2105" s="677">
        <v>0</v>
      </c>
      <c r="F2105" s="236"/>
      <c r="G2105" s="662">
        <f>E2105*F2105</f>
        <v>0</v>
      </c>
      <c r="H2105" s="662">
        <f>IF($S$11="Y",G2105*0.15,0)</f>
        <v>0</v>
      </c>
      <c r="I2105" s="236"/>
      <c r="J2105" s="236"/>
      <c r="K2105" s="236"/>
      <c r="L2105" s="236"/>
      <c r="M2105" s="236"/>
      <c r="N2105" s="236"/>
      <c r="O2105" s="236"/>
      <c r="P2105" s="236"/>
      <c r="Q2105" s="236"/>
      <c r="R2105" s="236"/>
      <c r="S2105" s="236"/>
    </row>
    <row r="2106" ht="13.5" customHeight="1">
      <c r="A2106" s="236"/>
      <c r="B2106" t="s" s="596">
        <v>806</v>
      </c>
      <c r="C2106" t="s" s="675">
        <v>3086</v>
      </c>
      <c r="D2106" t="s" s="180">
        <f>D2088</f>
        <v>2006</v>
      </c>
      <c r="E2106" s="677">
        <v>6</v>
      </c>
      <c r="F2106" s="236"/>
      <c r="G2106" s="662">
        <f>E2106*F2106</f>
        <v>0</v>
      </c>
      <c r="H2106" s="662">
        <f>IF($S$11="Y",G2106*0.15,0)</f>
        <v>0</v>
      </c>
      <c r="I2106" s="236"/>
      <c r="J2106" s="236"/>
      <c r="K2106" s="236"/>
      <c r="L2106" s="236"/>
      <c r="M2106" s="236"/>
      <c r="N2106" s="236"/>
      <c r="O2106" s="236"/>
      <c r="P2106" s="236"/>
      <c r="Q2106" s="236"/>
      <c r="R2106" s="236"/>
      <c r="S2106" s="236"/>
    </row>
    <row r="2107" ht="13.5" customHeight="1">
      <c r="A2107" s="236"/>
      <c r="B2107" t="s" s="596">
        <v>806</v>
      </c>
      <c r="C2107" t="s" s="675">
        <v>3086</v>
      </c>
      <c r="D2107" t="s" s="695">
        <f>D2089</f>
        <v>2007</v>
      </c>
      <c r="E2107" s="677">
        <v>0</v>
      </c>
      <c r="F2107" s="236"/>
      <c r="G2107" s="662">
        <f>E2107*F2107</f>
        <v>0</v>
      </c>
      <c r="H2107" s="662">
        <f>IF($S$11="Y",G2107*0.15,0)</f>
        <v>0</v>
      </c>
      <c r="I2107" s="236"/>
      <c r="J2107" s="236"/>
      <c r="K2107" s="236"/>
      <c r="L2107" s="236"/>
      <c r="M2107" s="236"/>
      <c r="N2107" s="236"/>
      <c r="O2107" s="236"/>
      <c r="P2107" s="236"/>
      <c r="Q2107" s="236"/>
      <c r="R2107" s="236"/>
      <c r="S2107" s="236"/>
    </row>
    <row r="2108" ht="13.5" customHeight="1">
      <c r="A2108" s="236"/>
      <c r="B2108" t="s" s="596">
        <v>808</v>
      </c>
      <c r="C2108" t="s" s="675">
        <v>3087</v>
      </c>
      <c r="D2108" t="s" s="676">
        <f>D2099</f>
        <v>1996</v>
      </c>
      <c r="E2108" s="677">
        <v>5</v>
      </c>
      <c r="F2108" s="236"/>
      <c r="G2108" s="662">
        <f>E2108*F2108</f>
        <v>0</v>
      </c>
      <c r="H2108" s="662">
        <f>IF($S$11="Y",G2108*0.15,0)</f>
        <v>0</v>
      </c>
      <c r="I2108" s="236"/>
      <c r="J2108" s="236"/>
      <c r="K2108" s="236"/>
      <c r="L2108" s="236"/>
      <c r="M2108" s="236"/>
      <c r="N2108" s="236"/>
      <c r="O2108" s="236"/>
      <c r="P2108" s="236"/>
      <c r="Q2108" s="236"/>
      <c r="R2108" s="236"/>
      <c r="S2108" s="236"/>
    </row>
    <row r="2109" ht="13.5" customHeight="1">
      <c r="A2109" s="236"/>
      <c r="B2109" t="s" s="596">
        <v>808</v>
      </c>
      <c r="C2109" t="s" s="675">
        <v>3087</v>
      </c>
      <c r="D2109" t="s" s="91">
        <f>D2100</f>
        <v>1998</v>
      </c>
      <c r="E2109" s="677">
        <v>0</v>
      </c>
      <c r="F2109" s="236"/>
      <c r="G2109" s="662">
        <f>E2109*F2109</f>
        <v>0</v>
      </c>
      <c r="H2109" s="662">
        <f>IF($S$11="Y",G2109*0.15,0)</f>
        <v>0</v>
      </c>
      <c r="I2109" s="236"/>
      <c r="J2109" s="236"/>
      <c r="K2109" s="236"/>
      <c r="L2109" s="236"/>
      <c r="M2109" s="236"/>
      <c r="N2109" s="236"/>
      <c r="O2109" s="236"/>
      <c r="P2109" s="236"/>
      <c r="Q2109" s="236"/>
      <c r="R2109" s="236"/>
      <c r="S2109" s="236"/>
    </row>
    <row r="2110" ht="13.5" customHeight="1">
      <c r="A2110" s="236"/>
      <c r="B2110" t="s" s="596">
        <v>808</v>
      </c>
      <c r="C2110" t="s" s="675">
        <v>3087</v>
      </c>
      <c r="D2110" t="s" s="205">
        <f>D2101</f>
        <v>2000</v>
      </c>
      <c r="E2110" s="677">
        <v>5</v>
      </c>
      <c r="F2110" s="236"/>
      <c r="G2110" s="662">
        <f>E2110*F2110</f>
        <v>0</v>
      </c>
      <c r="H2110" s="662">
        <f>IF($S$11="Y",G2110*0.15,0)</f>
        <v>0</v>
      </c>
      <c r="I2110" s="236"/>
      <c r="J2110" s="236"/>
      <c r="K2110" s="236"/>
      <c r="L2110" s="236"/>
      <c r="M2110" s="236"/>
      <c r="N2110" s="236"/>
      <c r="O2110" s="236"/>
      <c r="P2110" s="236"/>
      <c r="Q2110" s="236"/>
      <c r="R2110" s="236"/>
      <c r="S2110" s="236"/>
    </row>
    <row r="2111" ht="13.5" customHeight="1">
      <c r="A2111" s="236"/>
      <c r="B2111" t="s" s="596">
        <v>808</v>
      </c>
      <c r="C2111" t="s" s="675">
        <v>3087</v>
      </c>
      <c r="D2111" t="s" s="684">
        <f>D2102</f>
        <v>2001</v>
      </c>
      <c r="E2111" s="677">
        <v>0</v>
      </c>
      <c r="F2111" s="236"/>
      <c r="G2111" s="662">
        <f>E2111*F2111</f>
        <v>0</v>
      </c>
      <c r="H2111" s="662">
        <f>IF($S$11="Y",G2111*0.15,0)</f>
        <v>0</v>
      </c>
      <c r="I2111" s="236"/>
      <c r="J2111" s="236"/>
      <c r="K2111" s="236"/>
      <c r="L2111" s="236"/>
      <c r="M2111" s="236"/>
      <c r="N2111" s="236"/>
      <c r="O2111" s="236"/>
      <c r="P2111" s="236"/>
      <c r="Q2111" s="236"/>
      <c r="R2111" s="236"/>
      <c r="S2111" s="236"/>
    </row>
    <row r="2112" ht="13.5" customHeight="1">
      <c r="A2112" s="236"/>
      <c r="B2112" t="s" s="596">
        <v>808</v>
      </c>
      <c r="C2112" t="s" s="675">
        <v>3087</v>
      </c>
      <c r="D2112" t="s" s="686">
        <f>D2103</f>
        <v>2003</v>
      </c>
      <c r="E2112" s="677">
        <v>3</v>
      </c>
      <c r="F2112" s="236"/>
      <c r="G2112" s="662">
        <f>E2112*F2112</f>
        <v>0</v>
      </c>
      <c r="H2112" s="662">
        <f>IF($S$11="Y",G2112*0.15,0)</f>
        <v>0</v>
      </c>
      <c r="I2112" s="236"/>
      <c r="J2112" s="236"/>
      <c r="K2112" s="236"/>
      <c r="L2112" s="236"/>
      <c r="M2112" s="236"/>
      <c r="N2112" s="236"/>
      <c r="O2112" s="236"/>
      <c r="P2112" s="236"/>
      <c r="Q2112" s="236"/>
      <c r="R2112" s="236"/>
      <c r="S2112" s="236"/>
    </row>
    <row r="2113" ht="13.5" customHeight="1">
      <c r="A2113" s="236"/>
      <c r="B2113" t="s" s="596">
        <v>808</v>
      </c>
      <c r="C2113" t="s" s="675">
        <v>3087</v>
      </c>
      <c r="D2113" t="s" s="690">
        <f>D2104</f>
        <v>2004</v>
      </c>
      <c r="E2113" s="677">
        <v>0</v>
      </c>
      <c r="F2113" s="236"/>
      <c r="G2113" s="662">
        <f>E2113*F2113</f>
        <v>0</v>
      </c>
      <c r="H2113" s="662">
        <f>IF($S$11="Y",G2113*0.15,0)</f>
        <v>0</v>
      </c>
      <c r="I2113" s="236"/>
      <c r="J2113" s="236"/>
      <c r="K2113" s="236"/>
      <c r="L2113" s="236"/>
      <c r="M2113" s="236"/>
      <c r="N2113" s="236"/>
      <c r="O2113" s="236"/>
      <c r="P2113" s="236"/>
      <c r="Q2113" s="236"/>
      <c r="R2113" s="236"/>
      <c r="S2113" s="236"/>
    </row>
    <row r="2114" ht="13.5" customHeight="1">
      <c r="A2114" s="236"/>
      <c r="B2114" t="s" s="596">
        <v>808</v>
      </c>
      <c r="C2114" t="s" s="675">
        <v>3087</v>
      </c>
      <c r="D2114" t="s" s="692">
        <f>D2105</f>
        <v>2005</v>
      </c>
      <c r="E2114" s="677">
        <v>0</v>
      </c>
      <c r="F2114" s="236"/>
      <c r="G2114" s="662">
        <f>E2114*F2114</f>
        <v>0</v>
      </c>
      <c r="H2114" s="662">
        <f>IF($S$11="Y",G2114*0.15,0)</f>
        <v>0</v>
      </c>
      <c r="I2114" s="236"/>
      <c r="J2114" s="236"/>
      <c r="K2114" s="236"/>
      <c r="L2114" s="236"/>
      <c r="M2114" s="236"/>
      <c r="N2114" s="236"/>
      <c r="O2114" s="236"/>
      <c r="P2114" s="236"/>
      <c r="Q2114" s="236"/>
      <c r="R2114" s="236"/>
      <c r="S2114" s="236"/>
    </row>
    <row r="2115" ht="13.5" customHeight="1">
      <c r="A2115" s="236"/>
      <c r="B2115" t="s" s="596">
        <v>808</v>
      </c>
      <c r="C2115" t="s" s="675">
        <v>3087</v>
      </c>
      <c r="D2115" t="s" s="180">
        <f>D2106</f>
        <v>2006</v>
      </c>
      <c r="E2115" s="677">
        <v>6</v>
      </c>
      <c r="F2115" s="236"/>
      <c r="G2115" s="662">
        <f>E2115*F2115</f>
        <v>0</v>
      </c>
      <c r="H2115" s="662">
        <f>IF($S$11="Y",G2115*0.15,0)</f>
        <v>0</v>
      </c>
      <c r="I2115" s="236"/>
      <c r="J2115" s="236"/>
      <c r="K2115" s="236"/>
      <c r="L2115" s="236"/>
      <c r="M2115" s="236"/>
      <c r="N2115" s="236"/>
      <c r="O2115" s="236"/>
      <c r="P2115" s="236"/>
      <c r="Q2115" s="236"/>
      <c r="R2115" s="236"/>
      <c r="S2115" s="236"/>
    </row>
    <row r="2116" ht="13.5" customHeight="1">
      <c r="A2116" s="236"/>
      <c r="B2116" t="s" s="596">
        <v>808</v>
      </c>
      <c r="C2116" t="s" s="675">
        <v>3087</v>
      </c>
      <c r="D2116" t="s" s="695">
        <f>D2107</f>
        <v>2007</v>
      </c>
      <c r="E2116" s="677">
        <v>0</v>
      </c>
      <c r="F2116" s="236"/>
      <c r="G2116" s="662">
        <f>E2116*F2116</f>
        <v>0</v>
      </c>
      <c r="H2116" s="662">
        <f>IF($S$11="Y",G2116*0.15,0)</f>
        <v>0</v>
      </c>
      <c r="I2116" s="236"/>
      <c r="J2116" s="236"/>
      <c r="K2116" s="236"/>
      <c r="L2116" s="236"/>
      <c r="M2116" s="236"/>
      <c r="N2116" s="236"/>
      <c r="O2116" s="236"/>
      <c r="P2116" s="236"/>
      <c r="Q2116" s="236"/>
      <c r="R2116" s="236"/>
      <c r="S2116" s="236"/>
    </row>
    <row r="2117" ht="13.5" customHeight="1">
      <c r="A2117" s="236"/>
      <c r="B2117" t="s" s="596">
        <v>810</v>
      </c>
      <c r="C2117" t="s" s="675">
        <v>3088</v>
      </c>
      <c r="D2117" t="s" s="676">
        <f>D2108</f>
        <v>1996</v>
      </c>
      <c r="E2117" s="677">
        <v>5</v>
      </c>
      <c r="F2117" s="236"/>
      <c r="G2117" s="662">
        <f>E2117*F2117</f>
        <v>0</v>
      </c>
      <c r="H2117" s="662">
        <f>IF($S$11="Y",G2117*0.15,0)</f>
        <v>0</v>
      </c>
      <c r="I2117" s="236"/>
      <c r="J2117" s="236"/>
      <c r="K2117" s="236"/>
      <c r="L2117" s="236"/>
      <c r="M2117" s="236"/>
      <c r="N2117" s="236"/>
      <c r="O2117" s="236"/>
      <c r="P2117" s="236"/>
      <c r="Q2117" s="236"/>
      <c r="R2117" s="236"/>
      <c r="S2117" s="236"/>
    </row>
    <row r="2118" ht="13.5" customHeight="1">
      <c r="A2118" s="236"/>
      <c r="B2118" t="s" s="596">
        <v>810</v>
      </c>
      <c r="C2118" t="s" s="675">
        <v>3088</v>
      </c>
      <c r="D2118" t="s" s="91">
        <f>D2109</f>
        <v>1998</v>
      </c>
      <c r="E2118" s="677">
        <v>0</v>
      </c>
      <c r="F2118" s="236"/>
      <c r="G2118" s="662">
        <f>E2118*F2118</f>
        <v>0</v>
      </c>
      <c r="H2118" s="662">
        <f>IF($S$11="Y",G2118*0.15,0)</f>
        <v>0</v>
      </c>
      <c r="I2118" s="236"/>
      <c r="J2118" s="236"/>
      <c r="K2118" s="236"/>
      <c r="L2118" s="236"/>
      <c r="M2118" s="236"/>
      <c r="N2118" s="236"/>
      <c r="O2118" s="236"/>
      <c r="P2118" s="236"/>
      <c r="Q2118" s="236"/>
      <c r="R2118" s="236"/>
      <c r="S2118" s="236"/>
    </row>
    <row r="2119" ht="13.5" customHeight="1">
      <c r="A2119" s="236"/>
      <c r="B2119" t="s" s="596">
        <v>810</v>
      </c>
      <c r="C2119" t="s" s="675">
        <v>3088</v>
      </c>
      <c r="D2119" t="s" s="205">
        <f>D2110</f>
        <v>2000</v>
      </c>
      <c r="E2119" s="677">
        <v>3</v>
      </c>
      <c r="F2119" s="236"/>
      <c r="G2119" s="662">
        <f>E2119*F2119</f>
        <v>0</v>
      </c>
      <c r="H2119" s="662">
        <f>IF($S$11="Y",G2119*0.15,0)</f>
        <v>0</v>
      </c>
      <c r="I2119" s="236"/>
      <c r="J2119" s="236"/>
      <c r="K2119" s="236"/>
      <c r="L2119" s="236"/>
      <c r="M2119" s="236"/>
      <c r="N2119" s="236"/>
      <c r="O2119" s="236"/>
      <c r="P2119" s="236"/>
      <c r="Q2119" s="236"/>
      <c r="R2119" s="236"/>
      <c r="S2119" s="236"/>
    </row>
    <row r="2120" ht="13.5" customHeight="1">
      <c r="A2120" s="236"/>
      <c r="B2120" t="s" s="596">
        <v>810</v>
      </c>
      <c r="C2120" t="s" s="675">
        <v>3088</v>
      </c>
      <c r="D2120" t="s" s="684">
        <f>D2111</f>
        <v>2001</v>
      </c>
      <c r="E2120" s="677">
        <v>0</v>
      </c>
      <c r="F2120" s="236"/>
      <c r="G2120" s="662">
        <f>E2120*F2120</f>
        <v>0</v>
      </c>
      <c r="H2120" s="662">
        <f>IF($S$11="Y",G2120*0.15,0)</f>
        <v>0</v>
      </c>
      <c r="I2120" s="236"/>
      <c r="J2120" s="236"/>
      <c r="K2120" s="236"/>
      <c r="L2120" s="236"/>
      <c r="M2120" s="236"/>
      <c r="N2120" s="236"/>
      <c r="O2120" s="236"/>
      <c r="P2120" s="236"/>
      <c r="Q2120" s="236"/>
      <c r="R2120" s="236"/>
      <c r="S2120" s="236"/>
    </row>
    <row r="2121" ht="13.5" customHeight="1">
      <c r="A2121" s="236"/>
      <c r="B2121" t="s" s="596">
        <v>810</v>
      </c>
      <c r="C2121" t="s" s="675">
        <v>3088</v>
      </c>
      <c r="D2121" t="s" s="686">
        <f>D2112</f>
        <v>2003</v>
      </c>
      <c r="E2121" s="677">
        <v>8</v>
      </c>
      <c r="F2121" s="236"/>
      <c r="G2121" s="662">
        <f>E2121*F2121</f>
        <v>0</v>
      </c>
      <c r="H2121" s="662">
        <f>IF($S$11="Y",G2121*0.15,0)</f>
        <v>0</v>
      </c>
      <c r="I2121" s="236"/>
      <c r="J2121" s="236"/>
      <c r="K2121" s="236"/>
      <c r="L2121" s="236"/>
      <c r="M2121" s="236"/>
      <c r="N2121" s="236"/>
      <c r="O2121" s="236"/>
      <c r="P2121" s="236"/>
      <c r="Q2121" s="236"/>
      <c r="R2121" s="236"/>
      <c r="S2121" s="236"/>
    </row>
    <row r="2122" ht="13.5" customHeight="1">
      <c r="A2122" s="236"/>
      <c r="B2122" t="s" s="596">
        <v>810</v>
      </c>
      <c r="C2122" t="s" s="675">
        <v>3088</v>
      </c>
      <c r="D2122" t="s" s="690">
        <f>D2113</f>
        <v>2004</v>
      </c>
      <c r="E2122" s="677">
        <v>0</v>
      </c>
      <c r="F2122" s="236"/>
      <c r="G2122" s="662">
        <f>E2122*F2122</f>
        <v>0</v>
      </c>
      <c r="H2122" s="662">
        <f>IF($S$11="Y",G2122*0.15,0)</f>
        <v>0</v>
      </c>
      <c r="I2122" s="236"/>
      <c r="J2122" s="236"/>
      <c r="K2122" s="236"/>
      <c r="L2122" s="236"/>
      <c r="M2122" s="236"/>
      <c r="N2122" s="236"/>
      <c r="O2122" s="236"/>
      <c r="P2122" s="236"/>
      <c r="Q2122" s="236"/>
      <c r="R2122" s="236"/>
      <c r="S2122" s="236"/>
    </row>
    <row r="2123" ht="13.5" customHeight="1">
      <c r="A2123" s="236"/>
      <c r="B2123" t="s" s="596">
        <v>810</v>
      </c>
      <c r="C2123" t="s" s="675">
        <v>3088</v>
      </c>
      <c r="D2123" t="s" s="692">
        <f>D2114</f>
        <v>2005</v>
      </c>
      <c r="E2123" s="677">
        <v>0</v>
      </c>
      <c r="F2123" s="236"/>
      <c r="G2123" s="662">
        <f>E2123*F2123</f>
        <v>0</v>
      </c>
      <c r="H2123" s="662">
        <f>IF($S$11="Y",G2123*0.15,0)</f>
        <v>0</v>
      </c>
      <c r="I2123" s="236"/>
      <c r="J2123" s="236"/>
      <c r="K2123" s="236"/>
      <c r="L2123" s="236"/>
      <c r="M2123" s="236"/>
      <c r="N2123" s="236"/>
      <c r="O2123" s="236"/>
      <c r="P2123" s="236"/>
      <c r="Q2123" s="236"/>
      <c r="R2123" s="236"/>
      <c r="S2123" s="236"/>
    </row>
    <row r="2124" ht="13.5" customHeight="1">
      <c r="A2124" s="236"/>
      <c r="B2124" t="s" s="596">
        <v>810</v>
      </c>
      <c r="C2124" t="s" s="675">
        <v>3088</v>
      </c>
      <c r="D2124" t="s" s="180">
        <f>D2115</f>
        <v>2006</v>
      </c>
      <c r="E2124" s="677">
        <v>10</v>
      </c>
      <c r="F2124" s="236"/>
      <c r="G2124" s="662">
        <f>E2124*F2124</f>
        <v>0</v>
      </c>
      <c r="H2124" s="662">
        <f>IF($S$11="Y",G2124*0.15,0)</f>
        <v>0</v>
      </c>
      <c r="I2124" s="236"/>
      <c r="J2124" s="236"/>
      <c r="K2124" s="236"/>
      <c r="L2124" s="236"/>
      <c r="M2124" s="236"/>
      <c r="N2124" s="236"/>
      <c r="O2124" s="236"/>
      <c r="P2124" s="236"/>
      <c r="Q2124" s="236"/>
      <c r="R2124" s="236"/>
      <c r="S2124" s="236"/>
    </row>
    <row r="2125" ht="13.5" customHeight="1">
      <c r="A2125" s="236"/>
      <c r="B2125" t="s" s="596">
        <v>810</v>
      </c>
      <c r="C2125" t="s" s="675">
        <v>3088</v>
      </c>
      <c r="D2125" t="s" s="695">
        <f>D2116</f>
        <v>2007</v>
      </c>
      <c r="E2125" s="677">
        <v>0</v>
      </c>
      <c r="F2125" s="236"/>
      <c r="G2125" s="662">
        <f>E2125*F2125</f>
        <v>0</v>
      </c>
      <c r="H2125" s="662">
        <f>IF($S$11="Y",G2125*0.15,0)</f>
        <v>0</v>
      </c>
      <c r="I2125" s="236"/>
      <c r="J2125" s="236"/>
      <c r="K2125" s="236"/>
      <c r="L2125" s="236"/>
      <c r="M2125" s="236"/>
      <c r="N2125" s="236"/>
      <c r="O2125" s="236"/>
      <c r="P2125" s="236"/>
      <c r="Q2125" s="236"/>
      <c r="R2125" s="236"/>
      <c r="S2125" s="236"/>
    </row>
    <row r="2126" ht="13.5" customHeight="1">
      <c r="A2126" s="236"/>
      <c r="B2126" t="s" s="596">
        <v>812</v>
      </c>
      <c r="C2126" t="s" s="675">
        <v>3089</v>
      </c>
      <c r="D2126" t="s" s="676">
        <f>D2117</f>
        <v>1996</v>
      </c>
      <c r="E2126" s="677">
        <v>5</v>
      </c>
      <c r="F2126" s="236"/>
      <c r="G2126" s="662">
        <f>E2126*F2126</f>
        <v>0</v>
      </c>
      <c r="H2126" s="662">
        <f>IF($S$11="Y",G2126*0.15,0)</f>
        <v>0</v>
      </c>
      <c r="I2126" s="236"/>
      <c r="J2126" s="236"/>
      <c r="K2126" s="236"/>
      <c r="L2126" s="236"/>
      <c r="M2126" s="236"/>
      <c r="N2126" s="236"/>
      <c r="O2126" s="236"/>
      <c r="P2126" s="236"/>
      <c r="Q2126" s="236"/>
      <c r="R2126" s="236"/>
      <c r="S2126" s="236"/>
    </row>
    <row r="2127" ht="13.5" customHeight="1">
      <c r="A2127" s="236"/>
      <c r="B2127" t="s" s="596">
        <v>812</v>
      </c>
      <c r="C2127" t="s" s="675">
        <v>3089</v>
      </c>
      <c r="D2127" t="s" s="91">
        <f>D2118</f>
        <v>1998</v>
      </c>
      <c r="E2127" s="677">
        <v>0</v>
      </c>
      <c r="F2127" s="236"/>
      <c r="G2127" s="662">
        <f>E2127*F2127</f>
        <v>0</v>
      </c>
      <c r="H2127" s="662">
        <f>IF($S$11="Y",G2127*0.15,0)</f>
        <v>0</v>
      </c>
      <c r="I2127" s="236"/>
      <c r="J2127" s="236"/>
      <c r="K2127" s="236"/>
      <c r="L2127" s="236"/>
      <c r="M2127" s="236"/>
      <c r="N2127" s="236"/>
      <c r="O2127" s="236"/>
      <c r="P2127" s="236"/>
      <c r="Q2127" s="236"/>
      <c r="R2127" s="236"/>
      <c r="S2127" s="236"/>
    </row>
    <row r="2128" ht="13.5" customHeight="1">
      <c r="A2128" s="236"/>
      <c r="B2128" t="s" s="596">
        <v>812</v>
      </c>
      <c r="C2128" t="s" s="675">
        <v>3089</v>
      </c>
      <c r="D2128" t="s" s="205">
        <f>D2119</f>
        <v>2000</v>
      </c>
      <c r="E2128" s="677">
        <v>3</v>
      </c>
      <c r="F2128" s="236"/>
      <c r="G2128" s="662">
        <f>E2128*F2128</f>
        <v>0</v>
      </c>
      <c r="H2128" s="662">
        <f>IF($S$11="Y",G2128*0.15,0)</f>
        <v>0</v>
      </c>
      <c r="I2128" s="236"/>
      <c r="J2128" s="236"/>
      <c r="K2128" s="236"/>
      <c r="L2128" s="236"/>
      <c r="M2128" s="236"/>
      <c r="N2128" s="236"/>
      <c r="O2128" s="236"/>
      <c r="P2128" s="236"/>
      <c r="Q2128" s="236"/>
      <c r="R2128" s="236"/>
      <c r="S2128" s="236"/>
    </row>
    <row r="2129" ht="13.5" customHeight="1">
      <c r="A2129" s="236"/>
      <c r="B2129" t="s" s="596">
        <v>812</v>
      </c>
      <c r="C2129" t="s" s="675">
        <v>3089</v>
      </c>
      <c r="D2129" t="s" s="684">
        <f>D2120</f>
        <v>2001</v>
      </c>
      <c r="E2129" s="677">
        <v>0</v>
      </c>
      <c r="F2129" s="236"/>
      <c r="G2129" s="662">
        <f>E2129*F2129</f>
        <v>0</v>
      </c>
      <c r="H2129" s="662">
        <f>IF($S$11="Y",G2129*0.15,0)</f>
        <v>0</v>
      </c>
      <c r="I2129" s="236"/>
      <c r="J2129" s="236"/>
      <c r="K2129" s="236"/>
      <c r="L2129" s="236"/>
      <c r="M2129" s="236"/>
      <c r="N2129" s="236"/>
      <c r="O2129" s="236"/>
      <c r="P2129" s="236"/>
      <c r="Q2129" s="236"/>
      <c r="R2129" s="236"/>
      <c r="S2129" s="236"/>
    </row>
    <row r="2130" ht="13.5" customHeight="1">
      <c r="A2130" s="236"/>
      <c r="B2130" t="s" s="596">
        <v>812</v>
      </c>
      <c r="C2130" t="s" s="675">
        <v>3089</v>
      </c>
      <c r="D2130" t="s" s="686">
        <f>D2121</f>
        <v>2003</v>
      </c>
      <c r="E2130" s="677">
        <v>9</v>
      </c>
      <c r="F2130" s="236"/>
      <c r="G2130" s="662">
        <f>E2130*F2130</f>
        <v>0</v>
      </c>
      <c r="H2130" s="662">
        <f>IF($S$11="Y",G2130*0.15,0)</f>
        <v>0</v>
      </c>
      <c r="I2130" s="236"/>
      <c r="J2130" s="236"/>
      <c r="K2130" s="236"/>
      <c r="L2130" s="236"/>
      <c r="M2130" s="236"/>
      <c r="N2130" s="236"/>
      <c r="O2130" s="236"/>
      <c r="P2130" s="236"/>
      <c r="Q2130" s="236"/>
      <c r="R2130" s="236"/>
      <c r="S2130" s="236"/>
    </row>
    <row r="2131" ht="13.5" customHeight="1">
      <c r="A2131" s="236"/>
      <c r="B2131" t="s" s="596">
        <v>812</v>
      </c>
      <c r="C2131" t="s" s="675">
        <v>3089</v>
      </c>
      <c r="D2131" t="s" s="690">
        <f>D2122</f>
        <v>2004</v>
      </c>
      <c r="E2131" s="677">
        <v>0</v>
      </c>
      <c r="F2131" s="236"/>
      <c r="G2131" s="662">
        <f>E2131*F2131</f>
        <v>0</v>
      </c>
      <c r="H2131" s="662">
        <f>IF($S$11="Y",G2131*0.15,0)</f>
        <v>0</v>
      </c>
      <c r="I2131" s="236"/>
      <c r="J2131" s="236"/>
      <c r="K2131" s="236"/>
      <c r="L2131" s="236"/>
      <c r="M2131" s="236"/>
      <c r="N2131" s="236"/>
      <c r="O2131" s="236"/>
      <c r="P2131" s="236"/>
      <c r="Q2131" s="236"/>
      <c r="R2131" s="236"/>
      <c r="S2131" s="236"/>
    </row>
    <row r="2132" ht="13.5" customHeight="1">
      <c r="A2132" s="236"/>
      <c r="B2132" t="s" s="596">
        <v>812</v>
      </c>
      <c r="C2132" t="s" s="675">
        <v>3089</v>
      </c>
      <c r="D2132" t="s" s="692">
        <f>D2123</f>
        <v>2005</v>
      </c>
      <c r="E2132" s="677">
        <v>0</v>
      </c>
      <c r="F2132" s="236"/>
      <c r="G2132" s="662">
        <f>E2132*F2132</f>
        <v>0</v>
      </c>
      <c r="H2132" s="662">
        <f>IF($S$11="Y",G2132*0.15,0)</f>
        <v>0</v>
      </c>
      <c r="I2132" s="236"/>
      <c r="J2132" s="236"/>
      <c r="K2132" s="236"/>
      <c r="L2132" s="236"/>
      <c r="M2132" s="236"/>
      <c r="N2132" s="236"/>
      <c r="O2132" s="236"/>
      <c r="P2132" s="236"/>
      <c r="Q2132" s="236"/>
      <c r="R2132" s="236"/>
      <c r="S2132" s="236"/>
    </row>
    <row r="2133" ht="13.5" customHeight="1">
      <c r="A2133" s="236"/>
      <c r="B2133" t="s" s="596">
        <v>812</v>
      </c>
      <c r="C2133" t="s" s="675">
        <v>3089</v>
      </c>
      <c r="D2133" t="s" s="180">
        <f>D2124</f>
        <v>2006</v>
      </c>
      <c r="E2133" s="677">
        <v>5</v>
      </c>
      <c r="F2133" s="236"/>
      <c r="G2133" s="662">
        <f>E2133*F2133</f>
        <v>0</v>
      </c>
      <c r="H2133" s="662">
        <f>IF($S$11="Y",G2133*0.15,0)</f>
        <v>0</v>
      </c>
      <c r="I2133" s="236"/>
      <c r="J2133" s="236"/>
      <c r="K2133" s="236"/>
      <c r="L2133" s="236"/>
      <c r="M2133" s="236"/>
      <c r="N2133" s="236"/>
      <c r="O2133" s="236"/>
      <c r="P2133" s="236"/>
      <c r="Q2133" s="236"/>
      <c r="R2133" s="236"/>
      <c r="S2133" s="236"/>
    </row>
    <row r="2134" ht="13.5" customHeight="1">
      <c r="A2134" s="236"/>
      <c r="B2134" t="s" s="596">
        <v>812</v>
      </c>
      <c r="C2134" t="s" s="675">
        <v>3089</v>
      </c>
      <c r="D2134" t="s" s="695">
        <f>D2125</f>
        <v>2007</v>
      </c>
      <c r="E2134" s="677">
        <v>0</v>
      </c>
      <c r="F2134" s="236"/>
      <c r="G2134" s="662">
        <f>E2134*F2134</f>
        <v>0</v>
      </c>
      <c r="H2134" s="662">
        <f>IF($S$11="Y",G2134*0.15,0)</f>
        <v>0</v>
      </c>
      <c r="I2134" s="236"/>
      <c r="J2134" s="236"/>
      <c r="K2134" s="236"/>
      <c r="L2134" s="236"/>
      <c r="M2134" s="236"/>
      <c r="N2134" s="236"/>
      <c r="O2134" s="236"/>
      <c r="P2134" s="236"/>
      <c r="Q2134" s="236"/>
      <c r="R2134" s="236"/>
      <c r="S2134" s="236"/>
    </row>
    <row r="2135" ht="13.5" customHeight="1">
      <c r="A2135" s="236"/>
      <c r="B2135" t="s" s="596">
        <v>802</v>
      </c>
      <c r="C2135" t="s" s="675">
        <v>3090</v>
      </c>
      <c r="D2135" t="s" s="676">
        <f>D2108</f>
        <v>1996</v>
      </c>
      <c r="E2135" s="677">
        <v>5</v>
      </c>
      <c r="F2135" s="236"/>
      <c r="G2135" s="662">
        <f>E2135*F2135</f>
        <v>0</v>
      </c>
      <c r="H2135" s="662">
        <f>IF($S$11="Y",G2135*0.15,0)</f>
        <v>0</v>
      </c>
      <c r="I2135" s="236"/>
      <c r="J2135" s="236"/>
      <c r="K2135" s="236"/>
      <c r="L2135" s="236"/>
      <c r="M2135" s="236"/>
      <c r="N2135" s="236"/>
      <c r="O2135" s="236"/>
      <c r="P2135" s="236"/>
      <c r="Q2135" s="236"/>
      <c r="R2135" s="236"/>
      <c r="S2135" s="236"/>
    </row>
    <row r="2136" ht="13.5" customHeight="1">
      <c r="A2136" s="236"/>
      <c r="B2136" t="s" s="596">
        <v>802</v>
      </c>
      <c r="C2136" t="s" s="675">
        <v>3090</v>
      </c>
      <c r="D2136" t="s" s="91">
        <f>D2109</f>
        <v>1998</v>
      </c>
      <c r="E2136" s="677">
        <v>0</v>
      </c>
      <c r="F2136" s="236"/>
      <c r="G2136" s="662">
        <f>E2136*F2136</f>
        <v>0</v>
      </c>
      <c r="H2136" s="662">
        <f>IF($S$11="Y",G2136*0.15,0)</f>
        <v>0</v>
      </c>
      <c r="I2136" s="236"/>
      <c r="J2136" s="236"/>
      <c r="K2136" s="236"/>
      <c r="L2136" s="236"/>
      <c r="M2136" s="236"/>
      <c r="N2136" s="236"/>
      <c r="O2136" s="236"/>
      <c r="P2136" s="236"/>
      <c r="Q2136" s="236"/>
      <c r="R2136" s="236"/>
      <c r="S2136" s="236"/>
    </row>
    <row r="2137" ht="13.5" customHeight="1">
      <c r="A2137" s="236"/>
      <c r="B2137" t="s" s="596">
        <v>802</v>
      </c>
      <c r="C2137" t="s" s="675">
        <v>3090</v>
      </c>
      <c r="D2137" t="s" s="205">
        <f>D2110</f>
        <v>2000</v>
      </c>
      <c r="E2137" s="677">
        <v>6</v>
      </c>
      <c r="F2137" s="236"/>
      <c r="G2137" s="662">
        <f>E2137*F2137</f>
        <v>0</v>
      </c>
      <c r="H2137" s="662">
        <f>IF($S$11="Y",G2137*0.15,0)</f>
        <v>0</v>
      </c>
      <c r="I2137" s="236"/>
      <c r="J2137" s="236"/>
      <c r="K2137" s="236"/>
      <c r="L2137" s="236"/>
      <c r="M2137" s="236"/>
      <c r="N2137" s="236"/>
      <c r="O2137" s="236"/>
      <c r="P2137" s="236"/>
      <c r="Q2137" s="236"/>
      <c r="R2137" s="236"/>
      <c r="S2137" s="236"/>
    </row>
    <row r="2138" ht="13.5" customHeight="1">
      <c r="A2138" s="236"/>
      <c r="B2138" t="s" s="596">
        <v>802</v>
      </c>
      <c r="C2138" t="s" s="675">
        <v>3090</v>
      </c>
      <c r="D2138" t="s" s="684">
        <f>D2111</f>
        <v>2001</v>
      </c>
      <c r="E2138" s="677">
        <v>0</v>
      </c>
      <c r="F2138" s="236"/>
      <c r="G2138" s="662">
        <f>E2138*F2138</f>
        <v>0</v>
      </c>
      <c r="H2138" s="662">
        <f>IF($S$11="Y",G2138*0.15,0)</f>
        <v>0</v>
      </c>
      <c r="I2138" s="236"/>
      <c r="J2138" s="236"/>
      <c r="K2138" s="236"/>
      <c r="L2138" s="236"/>
      <c r="M2138" s="236"/>
      <c r="N2138" s="236"/>
      <c r="O2138" s="236"/>
      <c r="P2138" s="236"/>
      <c r="Q2138" s="236"/>
      <c r="R2138" s="236"/>
      <c r="S2138" s="236"/>
    </row>
    <row r="2139" ht="13.5" customHeight="1">
      <c r="A2139" s="236"/>
      <c r="B2139" t="s" s="596">
        <v>802</v>
      </c>
      <c r="C2139" t="s" s="675">
        <v>3090</v>
      </c>
      <c r="D2139" t="s" s="686">
        <f>D2112</f>
        <v>2003</v>
      </c>
      <c r="E2139" s="677">
        <v>7</v>
      </c>
      <c r="F2139" s="236"/>
      <c r="G2139" s="662">
        <f>E2139*F2139</f>
        <v>0</v>
      </c>
      <c r="H2139" s="662">
        <f>IF($S$11="Y",G2139*0.15,0)</f>
        <v>0</v>
      </c>
      <c r="I2139" s="236"/>
      <c r="J2139" s="236"/>
      <c r="K2139" s="236"/>
      <c r="L2139" s="236"/>
      <c r="M2139" s="236"/>
      <c r="N2139" s="236"/>
      <c r="O2139" s="236"/>
      <c r="P2139" s="236"/>
      <c r="Q2139" s="236"/>
      <c r="R2139" s="236"/>
      <c r="S2139" s="236"/>
    </row>
    <row r="2140" ht="13.5" customHeight="1">
      <c r="A2140" s="236"/>
      <c r="B2140" t="s" s="596">
        <v>802</v>
      </c>
      <c r="C2140" t="s" s="675">
        <v>3090</v>
      </c>
      <c r="D2140" t="s" s="690">
        <f>D2113</f>
        <v>2004</v>
      </c>
      <c r="E2140" s="677">
        <v>0</v>
      </c>
      <c r="F2140" s="236"/>
      <c r="G2140" s="662">
        <f>E2140*F2140</f>
        <v>0</v>
      </c>
      <c r="H2140" s="662">
        <f>IF($S$11="Y",G2140*0.15,0)</f>
        <v>0</v>
      </c>
      <c r="I2140" s="236"/>
      <c r="J2140" s="236"/>
      <c r="K2140" s="236"/>
      <c r="L2140" s="236"/>
      <c r="M2140" s="236"/>
      <c r="N2140" s="236"/>
      <c r="O2140" s="236"/>
      <c r="P2140" s="236"/>
      <c r="Q2140" s="236"/>
      <c r="R2140" s="236"/>
      <c r="S2140" s="236"/>
    </row>
    <row r="2141" ht="13.5" customHeight="1">
      <c r="A2141" s="236"/>
      <c r="B2141" t="s" s="596">
        <v>802</v>
      </c>
      <c r="C2141" t="s" s="675">
        <v>3090</v>
      </c>
      <c r="D2141" t="s" s="692">
        <f>D2114</f>
        <v>2005</v>
      </c>
      <c r="E2141" s="677">
        <v>0</v>
      </c>
      <c r="F2141" s="236"/>
      <c r="G2141" s="662">
        <f>E2141*F2141</f>
        <v>0</v>
      </c>
      <c r="H2141" s="662">
        <f>IF($S$11="Y",G2141*0.15,0)</f>
        <v>0</v>
      </c>
      <c r="I2141" s="236"/>
      <c r="J2141" s="236"/>
      <c r="K2141" s="236"/>
      <c r="L2141" s="236"/>
      <c r="M2141" s="236"/>
      <c r="N2141" s="236"/>
      <c r="O2141" s="236"/>
      <c r="P2141" s="236"/>
      <c r="Q2141" s="236"/>
      <c r="R2141" s="236"/>
      <c r="S2141" s="236"/>
    </row>
    <row r="2142" ht="13.5" customHeight="1">
      <c r="A2142" s="236"/>
      <c r="B2142" t="s" s="596">
        <v>802</v>
      </c>
      <c r="C2142" t="s" s="675">
        <v>3090</v>
      </c>
      <c r="D2142" t="s" s="180">
        <f>D2115</f>
        <v>2006</v>
      </c>
      <c r="E2142" s="677">
        <v>5</v>
      </c>
      <c r="F2142" s="236"/>
      <c r="G2142" s="662">
        <f>E2142*F2142</f>
        <v>0</v>
      </c>
      <c r="H2142" s="662">
        <f>IF($S$11="Y",G2142*0.15,0)</f>
        <v>0</v>
      </c>
      <c r="I2142" s="236"/>
      <c r="J2142" s="236"/>
      <c r="K2142" s="236"/>
      <c r="L2142" s="236"/>
      <c r="M2142" s="236"/>
      <c r="N2142" s="236"/>
      <c r="O2142" s="236"/>
      <c r="P2142" s="236"/>
      <c r="Q2142" s="236"/>
      <c r="R2142" s="236"/>
      <c r="S2142" s="236"/>
    </row>
    <row r="2143" ht="13.5" customHeight="1">
      <c r="A2143" s="236"/>
      <c r="B2143" t="s" s="596">
        <v>802</v>
      </c>
      <c r="C2143" t="s" s="675">
        <v>3090</v>
      </c>
      <c r="D2143" t="s" s="695">
        <f>D2116</f>
        <v>2007</v>
      </c>
      <c r="E2143" s="677">
        <v>0</v>
      </c>
      <c r="F2143" s="236"/>
      <c r="G2143" s="662">
        <f>E2143*F2143</f>
        <v>0</v>
      </c>
      <c r="H2143" s="662">
        <f>IF($S$11="Y",G2143*0.15,0)</f>
        <v>0</v>
      </c>
      <c r="I2143" s="236"/>
      <c r="J2143" s="236"/>
      <c r="K2143" s="236"/>
      <c r="L2143" s="236"/>
      <c r="M2143" s="236"/>
      <c r="N2143" s="236"/>
      <c r="O2143" s="236"/>
      <c r="P2143" s="236"/>
      <c r="Q2143" s="236"/>
      <c r="R2143" s="236"/>
      <c r="S2143" s="236"/>
    </row>
    <row r="2144" ht="13.5" customHeight="1">
      <c r="A2144" s="236"/>
      <c r="B2144" t="s" s="596">
        <v>814</v>
      </c>
      <c r="C2144" t="s" s="675">
        <v>3091</v>
      </c>
      <c r="D2144" t="s" s="676">
        <f>D2099</f>
        <v>1996</v>
      </c>
      <c r="E2144" s="677">
        <v>4</v>
      </c>
      <c r="F2144" s="236"/>
      <c r="G2144" s="662">
        <f>E2144*F2144</f>
        <v>0</v>
      </c>
      <c r="H2144" s="662">
        <f>IF($S$11="Y",G2144*0.15,0)</f>
        <v>0</v>
      </c>
      <c r="I2144" s="236"/>
      <c r="J2144" s="236"/>
      <c r="K2144" s="236"/>
      <c r="L2144" s="236"/>
      <c r="M2144" s="236"/>
      <c r="N2144" s="236"/>
      <c r="O2144" s="236"/>
      <c r="P2144" s="236"/>
      <c r="Q2144" s="236"/>
      <c r="R2144" s="236"/>
      <c r="S2144" s="236"/>
    </row>
    <row r="2145" ht="13.5" customHeight="1">
      <c r="A2145" s="236"/>
      <c r="B2145" t="s" s="596">
        <v>814</v>
      </c>
      <c r="C2145" t="s" s="675">
        <v>3091</v>
      </c>
      <c r="D2145" t="s" s="91">
        <f>D2100</f>
        <v>1998</v>
      </c>
      <c r="E2145" s="677">
        <v>0</v>
      </c>
      <c r="F2145" s="236"/>
      <c r="G2145" s="662">
        <f>E2145*F2145</f>
        <v>0</v>
      </c>
      <c r="H2145" s="662">
        <f>IF($S$11="Y",G2145*0.15,0)</f>
        <v>0</v>
      </c>
      <c r="I2145" s="236"/>
      <c r="J2145" s="236"/>
      <c r="K2145" s="236"/>
      <c r="L2145" s="236"/>
      <c r="M2145" s="236"/>
      <c r="N2145" s="236"/>
      <c r="O2145" s="236"/>
      <c r="P2145" s="236"/>
      <c r="Q2145" s="236"/>
      <c r="R2145" s="236"/>
      <c r="S2145" s="236"/>
    </row>
    <row r="2146" ht="13.5" customHeight="1">
      <c r="A2146" s="236"/>
      <c r="B2146" t="s" s="596">
        <v>814</v>
      </c>
      <c r="C2146" t="s" s="675">
        <v>3091</v>
      </c>
      <c r="D2146" t="s" s="205">
        <f>D2101</f>
        <v>2000</v>
      </c>
      <c r="E2146" s="677">
        <v>1</v>
      </c>
      <c r="F2146" s="236"/>
      <c r="G2146" s="662">
        <f>E2146*F2146</f>
        <v>0</v>
      </c>
      <c r="H2146" s="662">
        <f>IF($S$11="Y",G2146*0.15,0)</f>
        <v>0</v>
      </c>
      <c r="I2146" s="236"/>
      <c r="J2146" s="236"/>
      <c r="K2146" s="236"/>
      <c r="L2146" s="236"/>
      <c r="M2146" s="236"/>
      <c r="N2146" s="236"/>
      <c r="O2146" s="236"/>
      <c r="P2146" s="236"/>
      <c r="Q2146" s="236"/>
      <c r="R2146" s="236"/>
      <c r="S2146" s="236"/>
    </row>
    <row r="2147" ht="13.5" customHeight="1">
      <c r="A2147" s="236"/>
      <c r="B2147" t="s" s="596">
        <v>814</v>
      </c>
      <c r="C2147" t="s" s="675">
        <v>3091</v>
      </c>
      <c r="D2147" t="s" s="684">
        <f>D2102</f>
        <v>2001</v>
      </c>
      <c r="E2147" s="677">
        <v>0</v>
      </c>
      <c r="F2147" s="236"/>
      <c r="G2147" s="662">
        <f>E2147*F2147</f>
        <v>0</v>
      </c>
      <c r="H2147" s="662">
        <f>IF($S$11="Y",G2147*0.15,0)</f>
        <v>0</v>
      </c>
      <c r="I2147" s="236"/>
      <c r="J2147" s="236"/>
      <c r="K2147" s="236"/>
      <c r="L2147" s="236"/>
      <c r="M2147" s="236"/>
      <c r="N2147" s="236"/>
      <c r="O2147" s="236"/>
      <c r="P2147" s="236"/>
      <c r="Q2147" s="236"/>
      <c r="R2147" s="236"/>
      <c r="S2147" s="236"/>
    </row>
    <row r="2148" ht="13.5" customHeight="1">
      <c r="A2148" s="236"/>
      <c r="B2148" t="s" s="596">
        <v>814</v>
      </c>
      <c r="C2148" t="s" s="675">
        <v>3091</v>
      </c>
      <c r="D2148" t="s" s="686">
        <f>D2103</f>
        <v>2003</v>
      </c>
      <c r="E2148" s="677">
        <v>6</v>
      </c>
      <c r="F2148" s="236"/>
      <c r="G2148" s="662">
        <f>E2148*F2148</f>
        <v>0</v>
      </c>
      <c r="H2148" s="662">
        <f>IF($S$11="Y",G2148*0.15,0)</f>
        <v>0</v>
      </c>
      <c r="I2148" s="236"/>
      <c r="J2148" s="236"/>
      <c r="K2148" s="236"/>
      <c r="L2148" s="236"/>
      <c r="M2148" s="236"/>
      <c r="N2148" s="236"/>
      <c r="O2148" s="236"/>
      <c r="P2148" s="236"/>
      <c r="Q2148" s="236"/>
      <c r="R2148" s="236"/>
      <c r="S2148" s="236"/>
    </row>
    <row r="2149" ht="13.5" customHeight="1">
      <c r="A2149" s="236"/>
      <c r="B2149" t="s" s="596">
        <v>814</v>
      </c>
      <c r="C2149" t="s" s="675">
        <v>3091</v>
      </c>
      <c r="D2149" t="s" s="690">
        <f>D2104</f>
        <v>2004</v>
      </c>
      <c r="E2149" s="677">
        <v>0</v>
      </c>
      <c r="F2149" s="236"/>
      <c r="G2149" s="662">
        <f>E2149*F2149</f>
        <v>0</v>
      </c>
      <c r="H2149" s="662">
        <f>IF($S$11="Y",G2149*0.15,0)</f>
        <v>0</v>
      </c>
      <c r="I2149" s="236"/>
      <c r="J2149" s="236"/>
      <c r="K2149" s="236"/>
      <c r="L2149" s="236"/>
      <c r="M2149" s="236"/>
      <c r="N2149" s="236"/>
      <c r="O2149" s="236"/>
      <c r="P2149" s="236"/>
      <c r="Q2149" s="236"/>
      <c r="R2149" s="236"/>
      <c r="S2149" s="236"/>
    </row>
    <row r="2150" ht="13.5" customHeight="1">
      <c r="A2150" s="236"/>
      <c r="B2150" t="s" s="596">
        <v>814</v>
      </c>
      <c r="C2150" t="s" s="675">
        <v>3091</v>
      </c>
      <c r="D2150" t="s" s="692">
        <f>D2105</f>
        <v>2005</v>
      </c>
      <c r="E2150" s="677">
        <v>0</v>
      </c>
      <c r="F2150" s="236"/>
      <c r="G2150" s="662">
        <f>E2150*F2150</f>
        <v>0</v>
      </c>
      <c r="H2150" s="662">
        <f>IF($S$11="Y",G2150*0.15,0)</f>
        <v>0</v>
      </c>
      <c r="I2150" s="236"/>
      <c r="J2150" s="236"/>
      <c r="K2150" s="236"/>
      <c r="L2150" s="236"/>
      <c r="M2150" s="236"/>
      <c r="N2150" s="236"/>
      <c r="O2150" s="236"/>
      <c r="P2150" s="236"/>
      <c r="Q2150" s="236"/>
      <c r="R2150" s="236"/>
      <c r="S2150" s="236"/>
    </row>
    <row r="2151" ht="13.5" customHeight="1">
      <c r="A2151" s="236"/>
      <c r="B2151" t="s" s="596">
        <v>814</v>
      </c>
      <c r="C2151" t="s" s="675">
        <v>3091</v>
      </c>
      <c r="D2151" t="s" s="180">
        <f>D2106</f>
        <v>2006</v>
      </c>
      <c r="E2151" s="677">
        <v>8</v>
      </c>
      <c r="F2151" s="236"/>
      <c r="G2151" s="662">
        <f>E2151*F2151</f>
        <v>0</v>
      </c>
      <c r="H2151" s="662">
        <f>IF($S$11="Y",G2151*0.15,0)</f>
        <v>0</v>
      </c>
      <c r="I2151" s="236"/>
      <c r="J2151" s="236"/>
      <c r="K2151" s="236"/>
      <c r="L2151" s="236"/>
      <c r="M2151" s="236"/>
      <c r="N2151" s="236"/>
      <c r="O2151" s="236"/>
      <c r="P2151" s="236"/>
      <c r="Q2151" s="236"/>
      <c r="R2151" s="236"/>
      <c r="S2151" s="236"/>
    </row>
    <row r="2152" ht="13.5" customHeight="1">
      <c r="A2152" s="236"/>
      <c r="B2152" t="s" s="596">
        <v>814</v>
      </c>
      <c r="C2152" t="s" s="675">
        <v>3091</v>
      </c>
      <c r="D2152" t="s" s="695">
        <f>D2107</f>
        <v>2007</v>
      </c>
      <c r="E2152" s="677">
        <v>0</v>
      </c>
      <c r="F2152" s="236"/>
      <c r="G2152" s="662">
        <f>E2152*F2152</f>
        <v>0</v>
      </c>
      <c r="H2152" s="662">
        <f>IF($S$11="Y",G2152*0.15,0)</f>
        <v>0</v>
      </c>
      <c r="I2152" s="236"/>
      <c r="J2152" s="236"/>
      <c r="K2152" s="236"/>
      <c r="L2152" s="236"/>
      <c r="M2152" s="236"/>
      <c r="N2152" s="236"/>
      <c r="O2152" s="236"/>
      <c r="P2152" s="236"/>
      <c r="Q2152" s="236"/>
      <c r="R2152" s="236"/>
      <c r="S2152" s="236"/>
    </row>
    <row r="2153" ht="13.5" customHeight="1">
      <c r="A2153" s="236"/>
      <c r="B2153" t="s" s="596">
        <v>787</v>
      </c>
      <c r="C2153" t="s" s="675">
        <v>3092</v>
      </c>
      <c r="D2153" t="s" s="676">
        <f>D2108</f>
        <v>1996</v>
      </c>
      <c r="E2153" s="677">
        <v>5</v>
      </c>
      <c r="F2153" s="236"/>
      <c r="G2153" s="662">
        <f>E2153*F2153</f>
        <v>0</v>
      </c>
      <c r="H2153" s="662">
        <f>IF($S$11="Y",G2153*0.15,0)</f>
        <v>0</v>
      </c>
      <c r="I2153" s="236"/>
      <c r="J2153" s="236"/>
      <c r="K2153" s="236"/>
      <c r="L2153" s="236"/>
      <c r="M2153" s="236"/>
      <c r="N2153" s="236"/>
      <c r="O2153" s="236"/>
      <c r="P2153" s="236"/>
      <c r="Q2153" s="236"/>
      <c r="R2153" s="236"/>
      <c r="S2153" s="236"/>
    </row>
    <row r="2154" ht="13.5" customHeight="1">
      <c r="A2154" s="236"/>
      <c r="B2154" t="s" s="596">
        <v>787</v>
      </c>
      <c r="C2154" t="s" s="675">
        <v>3092</v>
      </c>
      <c r="D2154" t="s" s="91">
        <f>D2109</f>
        <v>1998</v>
      </c>
      <c r="E2154" s="677">
        <v>0</v>
      </c>
      <c r="F2154" s="236"/>
      <c r="G2154" s="662">
        <f>E2154*F2154</f>
        <v>0</v>
      </c>
      <c r="H2154" s="662">
        <f>IF($S$11="Y",G2154*0.15,0)</f>
        <v>0</v>
      </c>
      <c r="I2154" s="236"/>
      <c r="J2154" s="236"/>
      <c r="K2154" s="236"/>
      <c r="L2154" s="236"/>
      <c r="M2154" s="236"/>
      <c r="N2154" s="236"/>
      <c r="O2154" s="236"/>
      <c r="P2154" s="236"/>
      <c r="Q2154" s="236"/>
      <c r="R2154" s="236"/>
      <c r="S2154" s="236"/>
    </row>
    <row r="2155" ht="13.5" customHeight="1">
      <c r="A2155" s="236"/>
      <c r="B2155" t="s" s="596">
        <v>787</v>
      </c>
      <c r="C2155" t="s" s="675">
        <v>3092</v>
      </c>
      <c r="D2155" t="s" s="205">
        <f>D2110</f>
        <v>2000</v>
      </c>
      <c r="E2155" s="677">
        <v>6</v>
      </c>
      <c r="F2155" s="236"/>
      <c r="G2155" s="662">
        <f>E2155*F2155</f>
        <v>0</v>
      </c>
      <c r="H2155" s="662">
        <f>IF($S$11="Y",G2155*0.15,0)</f>
        <v>0</v>
      </c>
      <c r="I2155" s="236"/>
      <c r="J2155" s="236"/>
      <c r="K2155" s="236"/>
      <c r="L2155" s="236"/>
      <c r="M2155" s="236"/>
      <c r="N2155" s="236"/>
      <c r="O2155" s="236"/>
      <c r="P2155" s="236"/>
      <c r="Q2155" s="236"/>
      <c r="R2155" s="236"/>
      <c r="S2155" s="236"/>
    </row>
    <row r="2156" ht="13.5" customHeight="1">
      <c r="A2156" s="236"/>
      <c r="B2156" t="s" s="596">
        <v>787</v>
      </c>
      <c r="C2156" t="s" s="675">
        <v>3092</v>
      </c>
      <c r="D2156" t="s" s="684">
        <f>D2111</f>
        <v>2001</v>
      </c>
      <c r="E2156" s="677">
        <v>0</v>
      </c>
      <c r="F2156" s="236"/>
      <c r="G2156" s="662">
        <f>E2156*F2156</f>
        <v>0</v>
      </c>
      <c r="H2156" s="662">
        <f>IF($S$11="Y",G2156*0.15,0)</f>
        <v>0</v>
      </c>
      <c r="I2156" s="236"/>
      <c r="J2156" s="236"/>
      <c r="K2156" s="236"/>
      <c r="L2156" s="236"/>
      <c r="M2156" s="236"/>
      <c r="N2156" s="236"/>
      <c r="O2156" s="236"/>
      <c r="P2156" s="236"/>
      <c r="Q2156" s="236"/>
      <c r="R2156" s="236"/>
      <c r="S2156" s="236"/>
    </row>
    <row r="2157" ht="13.5" customHeight="1">
      <c r="A2157" s="236"/>
      <c r="B2157" t="s" s="596">
        <v>787</v>
      </c>
      <c r="C2157" t="s" s="675">
        <v>3092</v>
      </c>
      <c r="D2157" t="s" s="686">
        <f>D2112</f>
        <v>2003</v>
      </c>
      <c r="E2157" s="677">
        <v>4</v>
      </c>
      <c r="F2157" s="236"/>
      <c r="G2157" s="662">
        <f>E2157*F2157</f>
        <v>0</v>
      </c>
      <c r="H2157" s="662">
        <f>IF($S$11="Y",G2157*0.15,0)</f>
        <v>0</v>
      </c>
      <c r="I2157" s="236"/>
      <c r="J2157" s="236"/>
      <c r="K2157" s="236"/>
      <c r="L2157" s="236"/>
      <c r="M2157" s="236"/>
      <c r="N2157" s="236"/>
      <c r="O2157" s="236"/>
      <c r="P2157" s="236"/>
      <c r="Q2157" s="236"/>
      <c r="R2157" s="236"/>
      <c r="S2157" s="236"/>
    </row>
    <row r="2158" ht="13.5" customHeight="1">
      <c r="A2158" s="236"/>
      <c r="B2158" t="s" s="596">
        <v>787</v>
      </c>
      <c r="C2158" t="s" s="675">
        <v>3092</v>
      </c>
      <c r="D2158" t="s" s="690">
        <f>D2113</f>
        <v>2004</v>
      </c>
      <c r="E2158" s="677">
        <v>0</v>
      </c>
      <c r="F2158" s="236"/>
      <c r="G2158" s="662">
        <f>E2158*F2158</f>
        <v>0</v>
      </c>
      <c r="H2158" s="662">
        <f>IF($S$11="Y",G2158*0.15,0)</f>
        <v>0</v>
      </c>
      <c r="I2158" s="236"/>
      <c r="J2158" s="236"/>
      <c r="K2158" s="236"/>
      <c r="L2158" s="236"/>
      <c r="M2158" s="236"/>
      <c r="N2158" s="236"/>
      <c r="O2158" s="236"/>
      <c r="P2158" s="236"/>
      <c r="Q2158" s="236"/>
      <c r="R2158" s="236"/>
      <c r="S2158" s="236"/>
    </row>
    <row r="2159" ht="13.5" customHeight="1">
      <c r="A2159" s="236"/>
      <c r="B2159" t="s" s="596">
        <v>787</v>
      </c>
      <c r="C2159" t="s" s="675">
        <v>3092</v>
      </c>
      <c r="D2159" t="s" s="692">
        <f>D2114</f>
        <v>2005</v>
      </c>
      <c r="E2159" s="677">
        <v>0</v>
      </c>
      <c r="F2159" s="236"/>
      <c r="G2159" s="662">
        <f>E2159*F2159</f>
        <v>0</v>
      </c>
      <c r="H2159" s="662">
        <f>IF($S$11="Y",G2159*0.15,0)</f>
        <v>0</v>
      </c>
      <c r="I2159" s="236"/>
      <c r="J2159" s="236"/>
      <c r="K2159" s="236"/>
      <c r="L2159" s="236"/>
      <c r="M2159" s="236"/>
      <c r="N2159" s="236"/>
      <c r="O2159" s="236"/>
      <c r="P2159" s="236"/>
      <c r="Q2159" s="236"/>
      <c r="R2159" s="236"/>
      <c r="S2159" s="236"/>
    </row>
    <row r="2160" ht="13.5" customHeight="1">
      <c r="A2160" s="236"/>
      <c r="B2160" t="s" s="596">
        <v>787</v>
      </c>
      <c r="C2160" t="s" s="675">
        <v>3092</v>
      </c>
      <c r="D2160" t="s" s="180">
        <f>D2115</f>
        <v>2006</v>
      </c>
      <c r="E2160" s="677">
        <v>11</v>
      </c>
      <c r="F2160" s="236"/>
      <c r="G2160" s="662">
        <f>E2160*F2160</f>
        <v>0</v>
      </c>
      <c r="H2160" s="662">
        <f>IF($S$11="Y",G2160*0.15,0)</f>
        <v>0</v>
      </c>
      <c r="I2160" s="236"/>
      <c r="J2160" s="236"/>
      <c r="K2160" s="236"/>
      <c r="L2160" s="236"/>
      <c r="M2160" s="236"/>
      <c r="N2160" s="236"/>
      <c r="O2160" s="236"/>
      <c r="P2160" s="236"/>
      <c r="Q2160" s="236"/>
      <c r="R2160" s="236"/>
      <c r="S2160" s="236"/>
    </row>
    <row r="2161" ht="13.5" customHeight="1">
      <c r="A2161" s="236"/>
      <c r="B2161" t="s" s="596">
        <v>787</v>
      </c>
      <c r="C2161" t="s" s="675">
        <v>3092</v>
      </c>
      <c r="D2161" t="s" s="695">
        <f>D2116</f>
        <v>2007</v>
      </c>
      <c r="E2161" s="677">
        <v>0</v>
      </c>
      <c r="F2161" s="236"/>
      <c r="G2161" s="662">
        <f>E2161*F2161</f>
        <v>0</v>
      </c>
      <c r="H2161" s="662">
        <f>IF($S$11="Y",G2161*0.15,0)</f>
        <v>0</v>
      </c>
      <c r="I2161" s="236"/>
      <c r="J2161" s="236"/>
      <c r="K2161" s="236"/>
      <c r="L2161" s="236"/>
      <c r="M2161" s="236"/>
      <c r="N2161" s="236"/>
      <c r="O2161" s="236"/>
      <c r="P2161" s="236"/>
      <c r="Q2161" s="236"/>
      <c r="R2161" s="236"/>
      <c r="S2161" s="236"/>
    </row>
    <row r="2162" ht="13.5" customHeight="1">
      <c r="A2162" s="236"/>
      <c r="B2162" t="s" s="596">
        <v>745</v>
      </c>
      <c r="C2162" t="s" s="675">
        <v>3093</v>
      </c>
      <c r="D2162" t="s" s="676">
        <f>D2117</f>
        <v>1996</v>
      </c>
      <c r="E2162" s="677">
        <v>5</v>
      </c>
      <c r="F2162" s="236"/>
      <c r="G2162" s="662">
        <f>E2162*F2162</f>
        <v>0</v>
      </c>
      <c r="H2162" s="662">
        <f>IF($S$11="Y",G2162*0.15,0)</f>
        <v>0</v>
      </c>
      <c r="I2162" s="236"/>
      <c r="J2162" s="236"/>
      <c r="K2162" s="236"/>
      <c r="L2162" s="236"/>
      <c r="M2162" s="236"/>
      <c r="N2162" s="236"/>
      <c r="O2162" s="236"/>
      <c r="P2162" s="236"/>
      <c r="Q2162" s="236"/>
      <c r="R2162" s="236"/>
      <c r="S2162" s="236"/>
    </row>
    <row r="2163" ht="13.5" customHeight="1">
      <c r="A2163" s="236"/>
      <c r="B2163" t="s" s="596">
        <v>745</v>
      </c>
      <c r="C2163" t="s" s="675">
        <v>3093</v>
      </c>
      <c r="D2163" t="s" s="91">
        <f>D2118</f>
        <v>1998</v>
      </c>
      <c r="E2163" s="677">
        <v>0</v>
      </c>
      <c r="F2163" s="236"/>
      <c r="G2163" s="662">
        <f>E2163*F2163</f>
        <v>0</v>
      </c>
      <c r="H2163" s="662">
        <f>IF($S$11="Y",G2163*0.15,0)</f>
        <v>0</v>
      </c>
      <c r="I2163" s="236"/>
      <c r="J2163" s="236"/>
      <c r="K2163" s="236"/>
      <c r="L2163" s="236"/>
      <c r="M2163" s="236"/>
      <c r="N2163" s="236"/>
      <c r="O2163" s="236"/>
      <c r="P2163" s="236"/>
      <c r="Q2163" s="236"/>
      <c r="R2163" s="236"/>
      <c r="S2163" s="236"/>
    </row>
    <row r="2164" ht="13.5" customHeight="1">
      <c r="A2164" s="236"/>
      <c r="B2164" t="s" s="596">
        <v>745</v>
      </c>
      <c r="C2164" t="s" s="675">
        <v>3093</v>
      </c>
      <c r="D2164" t="s" s="205">
        <f>D2119</f>
        <v>2000</v>
      </c>
      <c r="E2164" s="677">
        <v>7</v>
      </c>
      <c r="F2164" s="236"/>
      <c r="G2164" s="662">
        <f>E2164*F2164</f>
        <v>0</v>
      </c>
      <c r="H2164" s="662">
        <f>IF($S$11="Y",G2164*0.15,0)</f>
        <v>0</v>
      </c>
      <c r="I2164" s="236"/>
      <c r="J2164" s="236"/>
      <c r="K2164" s="236"/>
      <c r="L2164" s="236"/>
      <c r="M2164" s="236"/>
      <c r="N2164" s="236"/>
      <c r="O2164" s="236"/>
      <c r="P2164" s="236"/>
      <c r="Q2164" s="236"/>
      <c r="R2164" s="236"/>
      <c r="S2164" s="236"/>
    </row>
    <row r="2165" ht="13.5" customHeight="1">
      <c r="A2165" s="236"/>
      <c r="B2165" t="s" s="596">
        <v>745</v>
      </c>
      <c r="C2165" t="s" s="675">
        <v>3093</v>
      </c>
      <c r="D2165" t="s" s="684">
        <f>D2120</f>
        <v>2001</v>
      </c>
      <c r="E2165" s="677">
        <v>0</v>
      </c>
      <c r="F2165" s="236"/>
      <c r="G2165" s="662">
        <f>E2165*F2165</f>
        <v>0</v>
      </c>
      <c r="H2165" s="662">
        <f>IF($S$11="Y",G2165*0.15,0)</f>
        <v>0</v>
      </c>
      <c r="I2165" s="236"/>
      <c r="J2165" s="236"/>
      <c r="K2165" s="236"/>
      <c r="L2165" s="236"/>
      <c r="M2165" s="236"/>
      <c r="N2165" s="236"/>
      <c r="O2165" s="236"/>
      <c r="P2165" s="236"/>
      <c r="Q2165" s="236"/>
      <c r="R2165" s="236"/>
      <c r="S2165" s="236"/>
    </row>
    <row r="2166" ht="13.5" customHeight="1">
      <c r="A2166" s="236"/>
      <c r="B2166" t="s" s="596">
        <v>745</v>
      </c>
      <c r="C2166" t="s" s="675">
        <v>3093</v>
      </c>
      <c r="D2166" t="s" s="686">
        <f>D2121</f>
        <v>2003</v>
      </c>
      <c r="E2166" s="677">
        <v>4</v>
      </c>
      <c r="F2166" s="236"/>
      <c r="G2166" s="662">
        <f>E2166*F2166</f>
        <v>0</v>
      </c>
      <c r="H2166" s="662">
        <f>IF($S$11="Y",G2166*0.15,0)</f>
        <v>0</v>
      </c>
      <c r="I2166" s="236"/>
      <c r="J2166" s="236"/>
      <c r="K2166" s="236"/>
      <c r="L2166" s="236"/>
      <c r="M2166" s="236"/>
      <c r="N2166" s="236"/>
      <c r="O2166" s="236"/>
      <c r="P2166" s="236"/>
      <c r="Q2166" s="236"/>
      <c r="R2166" s="236"/>
      <c r="S2166" s="236"/>
    </row>
    <row r="2167" ht="13.5" customHeight="1">
      <c r="A2167" s="236"/>
      <c r="B2167" t="s" s="596">
        <v>745</v>
      </c>
      <c r="C2167" t="s" s="675">
        <v>3093</v>
      </c>
      <c r="D2167" t="s" s="690">
        <f>D2122</f>
        <v>2004</v>
      </c>
      <c r="E2167" s="677">
        <v>0</v>
      </c>
      <c r="F2167" s="236"/>
      <c r="G2167" s="662">
        <f>E2167*F2167</f>
        <v>0</v>
      </c>
      <c r="H2167" s="662">
        <f>IF($S$11="Y",G2167*0.15,0)</f>
        <v>0</v>
      </c>
      <c r="I2167" s="236"/>
      <c r="J2167" s="236"/>
      <c r="K2167" s="236"/>
      <c r="L2167" s="236"/>
      <c r="M2167" s="236"/>
      <c r="N2167" s="236"/>
      <c r="O2167" s="236"/>
      <c r="P2167" s="236"/>
      <c r="Q2167" s="236"/>
      <c r="R2167" s="236"/>
      <c r="S2167" s="236"/>
    </row>
    <row r="2168" ht="13.5" customHeight="1">
      <c r="A2168" s="236"/>
      <c r="B2168" t="s" s="596">
        <v>745</v>
      </c>
      <c r="C2168" t="s" s="675">
        <v>3093</v>
      </c>
      <c r="D2168" t="s" s="692">
        <f>D2123</f>
        <v>2005</v>
      </c>
      <c r="E2168" s="677">
        <v>0</v>
      </c>
      <c r="F2168" s="236"/>
      <c r="G2168" s="662">
        <f>E2168*F2168</f>
        <v>0</v>
      </c>
      <c r="H2168" s="662">
        <f>IF($S$11="Y",G2168*0.15,0)</f>
        <v>0</v>
      </c>
      <c r="I2168" s="236"/>
      <c r="J2168" s="236"/>
      <c r="K2168" s="236"/>
      <c r="L2168" s="236"/>
      <c r="M2168" s="236"/>
      <c r="N2168" s="236"/>
      <c r="O2168" s="236"/>
      <c r="P2168" s="236"/>
      <c r="Q2168" s="236"/>
      <c r="R2168" s="236"/>
      <c r="S2168" s="236"/>
    </row>
    <row r="2169" ht="13.5" customHeight="1">
      <c r="A2169" s="236"/>
      <c r="B2169" t="s" s="596">
        <v>745</v>
      </c>
      <c r="C2169" t="s" s="675">
        <v>3093</v>
      </c>
      <c r="D2169" t="s" s="180">
        <f>D2124</f>
        <v>2006</v>
      </c>
      <c r="E2169" s="677">
        <v>11</v>
      </c>
      <c r="F2169" s="236"/>
      <c r="G2169" s="662">
        <f>E2169*F2169</f>
        <v>0</v>
      </c>
      <c r="H2169" s="662">
        <f>IF($S$11="Y",G2169*0.15,0)</f>
        <v>0</v>
      </c>
      <c r="I2169" s="236"/>
      <c r="J2169" s="236"/>
      <c r="K2169" s="236"/>
      <c r="L2169" s="236"/>
      <c r="M2169" s="236"/>
      <c r="N2169" s="236"/>
      <c r="O2169" s="236"/>
      <c r="P2169" s="236"/>
      <c r="Q2169" s="236"/>
      <c r="R2169" s="236"/>
      <c r="S2169" s="236"/>
    </row>
    <row r="2170" ht="13.5" customHeight="1">
      <c r="A2170" s="236"/>
      <c r="B2170" t="s" s="596">
        <v>745</v>
      </c>
      <c r="C2170" t="s" s="675">
        <v>3093</v>
      </c>
      <c r="D2170" t="s" s="695">
        <f>D2125</f>
        <v>2007</v>
      </c>
      <c r="E2170" s="677">
        <v>0</v>
      </c>
      <c r="F2170" s="236"/>
      <c r="G2170" s="662">
        <f>E2170*F2170</f>
        <v>0</v>
      </c>
      <c r="H2170" s="662">
        <f>IF($S$11="Y",G2170*0.15,0)</f>
        <v>0</v>
      </c>
      <c r="I2170" s="236"/>
      <c r="J2170" s="236"/>
      <c r="K2170" s="236"/>
      <c r="L2170" s="236"/>
      <c r="M2170" s="236"/>
      <c r="N2170" s="236"/>
      <c r="O2170" s="236"/>
      <c r="P2170" s="236"/>
      <c r="Q2170" s="236"/>
      <c r="R2170" s="236"/>
      <c r="S2170" s="236"/>
    </row>
    <row r="2171" ht="13.5" customHeight="1">
      <c r="A2171" s="236"/>
      <c r="B2171" t="s" s="596">
        <v>816</v>
      </c>
      <c r="C2171" t="s" s="675">
        <v>3094</v>
      </c>
      <c r="D2171" t="s" s="676">
        <f>D2135</f>
        <v>1996</v>
      </c>
      <c r="E2171" s="677">
        <v>0</v>
      </c>
      <c r="F2171" s="236"/>
      <c r="G2171" s="662">
        <f>E2171*F2171</f>
        <v>0</v>
      </c>
      <c r="H2171" s="662">
        <f>IF($S$11="Y",G2171*0.15,0)</f>
        <v>0</v>
      </c>
      <c r="I2171" s="236"/>
      <c r="J2171" s="236"/>
      <c r="K2171" s="236"/>
      <c r="L2171" s="236"/>
      <c r="M2171" s="236"/>
      <c r="N2171" s="236"/>
      <c r="O2171" s="236"/>
      <c r="P2171" s="236"/>
      <c r="Q2171" s="236"/>
      <c r="R2171" s="236"/>
      <c r="S2171" s="236"/>
    </row>
    <row r="2172" ht="13.5" customHeight="1">
      <c r="A2172" s="236"/>
      <c r="B2172" t="s" s="596">
        <v>816</v>
      </c>
      <c r="C2172" t="s" s="675">
        <v>3094</v>
      </c>
      <c r="D2172" t="s" s="91">
        <f>D2136</f>
        <v>1998</v>
      </c>
      <c r="E2172" s="677">
        <v>1</v>
      </c>
      <c r="F2172" s="236"/>
      <c r="G2172" s="662">
        <f>E2172*F2172</f>
        <v>0</v>
      </c>
      <c r="H2172" s="662">
        <f>IF($S$11="Y",G2172*0.15,0)</f>
        <v>0</v>
      </c>
      <c r="I2172" s="236"/>
      <c r="J2172" s="236"/>
      <c r="K2172" s="236"/>
      <c r="L2172" s="236"/>
      <c r="M2172" s="236"/>
      <c r="N2172" s="236"/>
      <c r="O2172" s="236"/>
      <c r="P2172" s="236"/>
      <c r="Q2172" s="236"/>
      <c r="R2172" s="236"/>
      <c r="S2172" s="236"/>
    </row>
    <row r="2173" ht="13.5" customHeight="1">
      <c r="A2173" s="236"/>
      <c r="B2173" t="s" s="596">
        <v>816</v>
      </c>
      <c r="C2173" t="s" s="675">
        <v>3094</v>
      </c>
      <c r="D2173" t="s" s="205">
        <f>D2137</f>
        <v>2000</v>
      </c>
      <c r="E2173" s="677">
        <v>0</v>
      </c>
      <c r="F2173" s="236"/>
      <c r="G2173" s="662">
        <f>E2173*F2173</f>
        <v>0</v>
      </c>
      <c r="H2173" s="662">
        <f>IF($S$11="Y",G2173*0.15,0)</f>
        <v>0</v>
      </c>
      <c r="I2173" s="236"/>
      <c r="J2173" s="236"/>
      <c r="K2173" s="236"/>
      <c r="L2173" s="236"/>
      <c r="M2173" s="236"/>
      <c r="N2173" s="236"/>
      <c r="O2173" s="236"/>
      <c r="P2173" s="236"/>
      <c r="Q2173" s="236"/>
      <c r="R2173" s="236"/>
      <c r="S2173" s="236"/>
    </row>
    <row r="2174" ht="13.5" customHeight="1">
      <c r="A2174" s="236"/>
      <c r="B2174" t="s" s="596">
        <v>816</v>
      </c>
      <c r="C2174" t="s" s="675">
        <v>3094</v>
      </c>
      <c r="D2174" t="s" s="684">
        <f>D2138</f>
        <v>2001</v>
      </c>
      <c r="E2174" s="677">
        <v>1</v>
      </c>
      <c r="F2174" s="236"/>
      <c r="G2174" s="662">
        <f>E2174*F2174</f>
        <v>0</v>
      </c>
      <c r="H2174" s="662">
        <f>IF($S$11="Y",G2174*0.15,0)</f>
        <v>0</v>
      </c>
      <c r="I2174" s="236"/>
      <c r="J2174" s="236"/>
      <c r="K2174" s="236"/>
      <c r="L2174" s="236"/>
      <c r="M2174" s="236"/>
      <c r="N2174" s="236"/>
      <c r="O2174" s="236"/>
      <c r="P2174" s="236"/>
      <c r="Q2174" s="236"/>
      <c r="R2174" s="236"/>
      <c r="S2174" s="236"/>
    </row>
    <row r="2175" ht="13.5" customHeight="1">
      <c r="A2175" s="236"/>
      <c r="B2175" t="s" s="596">
        <v>816</v>
      </c>
      <c r="C2175" t="s" s="675">
        <v>3094</v>
      </c>
      <c r="D2175" t="s" s="686">
        <f>D2139</f>
        <v>2003</v>
      </c>
      <c r="E2175" s="677">
        <v>0</v>
      </c>
      <c r="F2175" s="236"/>
      <c r="G2175" s="662">
        <f>E2175*F2175</f>
        <v>0</v>
      </c>
      <c r="H2175" s="662">
        <f>IF($S$11="Y",G2175*0.15,0)</f>
        <v>0</v>
      </c>
      <c r="I2175" s="236"/>
      <c r="J2175" s="236"/>
      <c r="K2175" s="236"/>
      <c r="L2175" s="236"/>
      <c r="M2175" s="236"/>
      <c r="N2175" s="236"/>
      <c r="O2175" s="236"/>
      <c r="P2175" s="236"/>
      <c r="Q2175" s="236"/>
      <c r="R2175" s="236"/>
      <c r="S2175" s="236"/>
    </row>
    <row r="2176" ht="13.5" customHeight="1">
      <c r="A2176" s="236"/>
      <c r="B2176" t="s" s="596">
        <v>816</v>
      </c>
      <c r="C2176" t="s" s="675">
        <v>3094</v>
      </c>
      <c r="D2176" t="s" s="690">
        <f>D2140</f>
        <v>2004</v>
      </c>
      <c r="E2176" s="677">
        <v>0</v>
      </c>
      <c r="F2176" s="236"/>
      <c r="G2176" s="662">
        <f>E2176*F2176</f>
        <v>0</v>
      </c>
      <c r="H2176" s="662">
        <f>IF($S$11="Y",G2176*0.15,0)</f>
        <v>0</v>
      </c>
      <c r="I2176" s="236"/>
      <c r="J2176" s="236"/>
      <c r="K2176" s="236"/>
      <c r="L2176" s="236"/>
      <c r="M2176" s="236"/>
      <c r="N2176" s="236"/>
      <c r="O2176" s="236"/>
      <c r="P2176" s="236"/>
      <c r="Q2176" s="236"/>
      <c r="R2176" s="236"/>
      <c r="S2176" s="236"/>
    </row>
    <row r="2177" ht="13.5" customHeight="1">
      <c r="A2177" s="236"/>
      <c r="B2177" t="s" s="596">
        <v>816</v>
      </c>
      <c r="C2177" t="s" s="675">
        <v>3094</v>
      </c>
      <c r="D2177" t="s" s="692">
        <f>D2141</f>
        <v>2005</v>
      </c>
      <c r="E2177" s="677">
        <v>0</v>
      </c>
      <c r="F2177" s="236"/>
      <c r="G2177" s="662">
        <f>E2177*F2177</f>
        <v>0</v>
      </c>
      <c r="H2177" s="662">
        <f>IF($S$11="Y",G2177*0.15,0)</f>
        <v>0</v>
      </c>
      <c r="I2177" s="236"/>
      <c r="J2177" s="236"/>
      <c r="K2177" s="236"/>
      <c r="L2177" s="236"/>
      <c r="M2177" s="236"/>
      <c r="N2177" s="236"/>
      <c r="O2177" s="236"/>
      <c r="P2177" s="236"/>
      <c r="Q2177" s="236"/>
      <c r="R2177" s="236"/>
      <c r="S2177" s="236"/>
    </row>
    <row r="2178" ht="13.5" customHeight="1">
      <c r="A2178" s="236"/>
      <c r="B2178" t="s" s="596">
        <v>816</v>
      </c>
      <c r="C2178" t="s" s="675">
        <v>3094</v>
      </c>
      <c r="D2178" t="s" s="180">
        <f>D2142</f>
        <v>2006</v>
      </c>
      <c r="E2178" s="677">
        <v>0</v>
      </c>
      <c r="F2178" s="236"/>
      <c r="G2178" s="662">
        <f>E2178*F2178</f>
        <v>0</v>
      </c>
      <c r="H2178" s="662">
        <f>IF($S$11="Y",G2178*0.15,0)</f>
        <v>0</v>
      </c>
      <c r="I2178" s="236"/>
      <c r="J2178" s="236"/>
      <c r="K2178" s="236"/>
      <c r="L2178" s="236"/>
      <c r="M2178" s="236"/>
      <c r="N2178" s="236"/>
      <c r="O2178" s="236"/>
      <c r="P2178" s="236"/>
      <c r="Q2178" s="236"/>
      <c r="R2178" s="236"/>
      <c r="S2178" s="236"/>
    </row>
    <row r="2179" ht="13.5" customHeight="1">
      <c r="A2179" s="236"/>
      <c r="B2179" t="s" s="596">
        <v>816</v>
      </c>
      <c r="C2179" t="s" s="675">
        <v>3094</v>
      </c>
      <c r="D2179" t="s" s="695">
        <f>D2143</f>
        <v>2007</v>
      </c>
      <c r="E2179" s="677">
        <v>1</v>
      </c>
      <c r="F2179" s="236"/>
      <c r="G2179" s="662">
        <f>E2179*F2179</f>
        <v>0</v>
      </c>
      <c r="H2179" s="662">
        <f>IF($S$11="Y",G2179*0.15,0)</f>
        <v>0</v>
      </c>
      <c r="I2179" s="236"/>
      <c r="J2179" s="236"/>
      <c r="K2179" s="236"/>
      <c r="L2179" s="236"/>
      <c r="M2179" s="236"/>
      <c r="N2179" s="236"/>
      <c r="O2179" s="236"/>
      <c r="P2179" s="236"/>
      <c r="Q2179" s="236"/>
      <c r="R2179" s="236"/>
      <c r="S2179" s="236"/>
    </row>
    <row r="2180" ht="13.5" customHeight="1">
      <c r="A2180" s="236"/>
      <c r="B2180" t="s" s="596">
        <v>818</v>
      </c>
      <c r="C2180" t="s" s="675">
        <v>3095</v>
      </c>
      <c r="D2180" t="s" s="676">
        <f>D2144</f>
        <v>1996</v>
      </c>
      <c r="E2180" s="677">
        <v>5</v>
      </c>
      <c r="F2180" s="236"/>
      <c r="G2180" s="662">
        <f>E2180*F2180</f>
        <v>0</v>
      </c>
      <c r="H2180" s="662">
        <f>IF($S$11="Y",G2180*0.15,0)</f>
        <v>0</v>
      </c>
      <c r="I2180" s="236"/>
      <c r="J2180" s="236"/>
      <c r="K2180" s="236"/>
      <c r="L2180" s="236"/>
      <c r="M2180" s="236"/>
      <c r="N2180" s="236"/>
      <c r="O2180" s="236"/>
      <c r="P2180" s="236"/>
      <c r="Q2180" s="236"/>
      <c r="R2180" s="236"/>
      <c r="S2180" s="236"/>
    </row>
    <row r="2181" ht="13.5" customHeight="1">
      <c r="A2181" s="236"/>
      <c r="B2181" t="s" s="596">
        <v>818</v>
      </c>
      <c r="C2181" t="s" s="675">
        <v>3095</v>
      </c>
      <c r="D2181" t="s" s="91">
        <f>D2145</f>
        <v>1998</v>
      </c>
      <c r="E2181" s="677">
        <v>0</v>
      </c>
      <c r="F2181" s="236"/>
      <c r="G2181" s="662">
        <f>E2181*F2181</f>
        <v>0</v>
      </c>
      <c r="H2181" s="662">
        <f>IF($S$11="Y",G2181*0.15,0)</f>
        <v>0</v>
      </c>
      <c r="I2181" s="236"/>
      <c r="J2181" s="236"/>
      <c r="K2181" s="236"/>
      <c r="L2181" s="236"/>
      <c r="M2181" s="236"/>
      <c r="N2181" s="236"/>
      <c r="O2181" s="236"/>
      <c r="P2181" s="236"/>
      <c r="Q2181" s="236"/>
      <c r="R2181" s="236"/>
      <c r="S2181" s="236"/>
    </row>
    <row r="2182" ht="13.5" customHeight="1">
      <c r="A2182" s="236"/>
      <c r="B2182" t="s" s="596">
        <v>818</v>
      </c>
      <c r="C2182" t="s" s="675">
        <v>3095</v>
      </c>
      <c r="D2182" t="s" s="205">
        <f>D2146</f>
        <v>2000</v>
      </c>
      <c r="E2182" s="677">
        <v>3</v>
      </c>
      <c r="F2182" s="236"/>
      <c r="G2182" s="662">
        <f>E2182*F2182</f>
        <v>0</v>
      </c>
      <c r="H2182" s="662">
        <f>IF($S$11="Y",G2182*0.15,0)</f>
        <v>0</v>
      </c>
      <c r="I2182" s="236"/>
      <c r="J2182" s="236"/>
      <c r="K2182" s="236"/>
      <c r="L2182" s="236"/>
      <c r="M2182" s="236"/>
      <c r="N2182" s="236"/>
      <c r="O2182" s="236"/>
      <c r="P2182" s="236"/>
      <c r="Q2182" s="236"/>
      <c r="R2182" s="236"/>
      <c r="S2182" s="236"/>
    </row>
    <row r="2183" ht="13.5" customHeight="1">
      <c r="A2183" s="236"/>
      <c r="B2183" t="s" s="596">
        <v>818</v>
      </c>
      <c r="C2183" t="s" s="675">
        <v>3095</v>
      </c>
      <c r="D2183" t="s" s="684">
        <f>D2147</f>
        <v>2001</v>
      </c>
      <c r="E2183" s="677">
        <v>0</v>
      </c>
      <c r="F2183" s="236"/>
      <c r="G2183" s="662">
        <f>E2183*F2183</f>
        <v>0</v>
      </c>
      <c r="H2183" s="662">
        <f>IF($S$11="Y",G2183*0.15,0)</f>
        <v>0</v>
      </c>
      <c r="I2183" s="236"/>
      <c r="J2183" s="236"/>
      <c r="K2183" s="236"/>
      <c r="L2183" s="236"/>
      <c r="M2183" s="236"/>
      <c r="N2183" s="236"/>
      <c r="O2183" s="236"/>
      <c r="P2183" s="236"/>
      <c r="Q2183" s="236"/>
      <c r="R2183" s="236"/>
      <c r="S2183" s="236"/>
    </row>
    <row r="2184" ht="13.5" customHeight="1">
      <c r="A2184" s="236"/>
      <c r="B2184" t="s" s="596">
        <v>818</v>
      </c>
      <c r="C2184" t="s" s="675">
        <v>3095</v>
      </c>
      <c r="D2184" t="s" s="686">
        <f>D2148</f>
        <v>2003</v>
      </c>
      <c r="E2184" s="677">
        <v>4</v>
      </c>
      <c r="F2184" s="236"/>
      <c r="G2184" s="662">
        <f>E2184*F2184</f>
        <v>0</v>
      </c>
      <c r="H2184" s="662">
        <f>IF($S$11="Y",G2184*0.15,0)</f>
        <v>0</v>
      </c>
      <c r="I2184" s="236"/>
      <c r="J2184" s="236"/>
      <c r="K2184" s="236"/>
      <c r="L2184" s="236"/>
      <c r="M2184" s="236"/>
      <c r="N2184" s="236"/>
      <c r="O2184" s="236"/>
      <c r="P2184" s="236"/>
      <c r="Q2184" s="236"/>
      <c r="R2184" s="236"/>
      <c r="S2184" s="236"/>
    </row>
    <row r="2185" ht="13.5" customHeight="1">
      <c r="A2185" s="236"/>
      <c r="B2185" t="s" s="596">
        <v>818</v>
      </c>
      <c r="C2185" t="s" s="675">
        <v>3095</v>
      </c>
      <c r="D2185" t="s" s="690">
        <f>D2149</f>
        <v>2004</v>
      </c>
      <c r="E2185" s="677">
        <v>0</v>
      </c>
      <c r="F2185" s="236"/>
      <c r="G2185" s="662">
        <f>E2185*F2185</f>
        <v>0</v>
      </c>
      <c r="H2185" s="662">
        <f>IF($S$11="Y",G2185*0.15,0)</f>
        <v>0</v>
      </c>
      <c r="I2185" s="236"/>
      <c r="J2185" s="236"/>
      <c r="K2185" s="236"/>
      <c r="L2185" s="236"/>
      <c r="M2185" s="236"/>
      <c r="N2185" s="236"/>
      <c r="O2185" s="236"/>
      <c r="P2185" s="236"/>
      <c r="Q2185" s="236"/>
      <c r="R2185" s="236"/>
      <c r="S2185" s="236"/>
    </row>
    <row r="2186" ht="13.5" customHeight="1">
      <c r="A2186" s="236"/>
      <c r="B2186" t="s" s="596">
        <v>818</v>
      </c>
      <c r="C2186" t="s" s="675">
        <v>3095</v>
      </c>
      <c r="D2186" t="s" s="692">
        <f>D2150</f>
        <v>2005</v>
      </c>
      <c r="E2186" s="677">
        <v>0</v>
      </c>
      <c r="F2186" s="236"/>
      <c r="G2186" s="662">
        <f>E2186*F2186</f>
        <v>0</v>
      </c>
      <c r="H2186" s="662">
        <f>IF($S$11="Y",G2186*0.15,0)</f>
        <v>0</v>
      </c>
      <c r="I2186" s="236"/>
      <c r="J2186" s="236"/>
      <c r="K2186" s="236"/>
      <c r="L2186" s="236"/>
      <c r="M2186" s="236"/>
      <c r="N2186" s="236"/>
      <c r="O2186" s="236"/>
      <c r="P2186" s="236"/>
      <c r="Q2186" s="236"/>
      <c r="R2186" s="236"/>
      <c r="S2186" s="236"/>
    </row>
    <row r="2187" ht="13.5" customHeight="1">
      <c r="A2187" s="236"/>
      <c r="B2187" t="s" s="596">
        <v>818</v>
      </c>
      <c r="C2187" t="s" s="675">
        <v>3095</v>
      </c>
      <c r="D2187" t="s" s="180">
        <f>D2151</f>
        <v>2006</v>
      </c>
      <c r="E2187" s="677">
        <v>10</v>
      </c>
      <c r="F2187" s="236"/>
      <c r="G2187" s="662">
        <f>E2187*F2187</f>
        <v>0</v>
      </c>
      <c r="H2187" s="662">
        <f>IF($S$11="Y",G2187*0.15,0)</f>
        <v>0</v>
      </c>
      <c r="I2187" s="236"/>
      <c r="J2187" s="236"/>
      <c r="K2187" s="236"/>
      <c r="L2187" s="236"/>
      <c r="M2187" s="236"/>
      <c r="N2187" s="236"/>
      <c r="O2187" s="236"/>
      <c r="P2187" s="236"/>
      <c r="Q2187" s="236"/>
      <c r="R2187" s="236"/>
      <c r="S2187" s="236"/>
    </row>
    <row r="2188" ht="13.5" customHeight="1">
      <c r="A2188" s="236"/>
      <c r="B2188" t="s" s="596">
        <v>818</v>
      </c>
      <c r="C2188" t="s" s="675">
        <v>3095</v>
      </c>
      <c r="D2188" t="s" s="695">
        <f>D2152</f>
        <v>2007</v>
      </c>
      <c r="E2188" s="677">
        <v>0</v>
      </c>
      <c r="F2188" s="236"/>
      <c r="G2188" s="662">
        <f>E2188*F2188</f>
        <v>0</v>
      </c>
      <c r="H2188" s="662">
        <f>IF($S$11="Y",G2188*0.15,0)</f>
        <v>0</v>
      </c>
      <c r="I2188" s="236"/>
      <c r="J2188" s="236"/>
      <c r="K2188" s="236"/>
      <c r="L2188" s="236"/>
      <c r="M2188" s="236"/>
      <c r="N2188" s="236"/>
      <c r="O2188" s="236"/>
      <c r="P2188" s="236"/>
      <c r="Q2188" s="236"/>
      <c r="R2188" s="236"/>
      <c r="S2188" s="236"/>
    </row>
    <row r="2189" ht="13.5" customHeight="1">
      <c r="A2189" s="236"/>
      <c r="B2189" t="s" s="596">
        <v>789</v>
      </c>
      <c r="C2189" t="s" s="675">
        <v>3096</v>
      </c>
      <c r="D2189" t="s" s="676">
        <f>D2144</f>
        <v>1996</v>
      </c>
      <c r="E2189" s="677">
        <v>6</v>
      </c>
      <c r="F2189" s="236"/>
      <c r="G2189" s="662">
        <f>E2189*F2189</f>
        <v>0</v>
      </c>
      <c r="H2189" s="662">
        <f>IF($S$11="Y",G2189*0.15,0)</f>
        <v>0</v>
      </c>
      <c r="I2189" s="236"/>
      <c r="J2189" s="236"/>
      <c r="K2189" s="236"/>
      <c r="L2189" s="236"/>
      <c r="M2189" s="236"/>
      <c r="N2189" s="236"/>
      <c r="O2189" s="236"/>
      <c r="P2189" s="236"/>
      <c r="Q2189" s="236"/>
      <c r="R2189" s="236"/>
      <c r="S2189" s="236"/>
    </row>
    <row r="2190" ht="13.5" customHeight="1">
      <c r="A2190" s="236"/>
      <c r="B2190" t="s" s="596">
        <v>789</v>
      </c>
      <c r="C2190" t="s" s="675">
        <v>3096</v>
      </c>
      <c r="D2190" t="s" s="91">
        <f>D2145</f>
        <v>1998</v>
      </c>
      <c r="E2190" s="677">
        <v>0</v>
      </c>
      <c r="F2190" s="236"/>
      <c r="G2190" s="662">
        <f>E2190*F2190</f>
        <v>0</v>
      </c>
      <c r="H2190" s="662">
        <f>IF($S$11="Y",G2190*0.15,0)</f>
        <v>0</v>
      </c>
      <c r="I2190" s="236"/>
      <c r="J2190" s="236"/>
      <c r="K2190" s="236"/>
      <c r="L2190" s="236"/>
      <c r="M2190" s="236"/>
      <c r="N2190" s="236"/>
      <c r="O2190" s="236"/>
      <c r="P2190" s="236"/>
      <c r="Q2190" s="236"/>
      <c r="R2190" s="236"/>
      <c r="S2190" s="236"/>
    </row>
    <row r="2191" ht="13.5" customHeight="1">
      <c r="A2191" s="236"/>
      <c r="B2191" t="s" s="596">
        <v>789</v>
      </c>
      <c r="C2191" t="s" s="675">
        <v>3096</v>
      </c>
      <c r="D2191" t="s" s="205">
        <f>D2146</f>
        <v>2000</v>
      </c>
      <c r="E2191" s="677">
        <v>5</v>
      </c>
      <c r="F2191" s="236"/>
      <c r="G2191" s="662">
        <f>E2191*F2191</f>
        <v>0</v>
      </c>
      <c r="H2191" s="662">
        <f>IF($S$11="Y",G2191*0.15,0)</f>
        <v>0</v>
      </c>
      <c r="I2191" s="236"/>
      <c r="J2191" s="236"/>
      <c r="K2191" s="236"/>
      <c r="L2191" s="236"/>
      <c r="M2191" s="236"/>
      <c r="N2191" s="236"/>
      <c r="O2191" s="236"/>
      <c r="P2191" s="236"/>
      <c r="Q2191" s="236"/>
      <c r="R2191" s="236"/>
      <c r="S2191" s="236"/>
    </row>
    <row r="2192" ht="13.5" customHeight="1">
      <c r="A2192" s="236"/>
      <c r="B2192" t="s" s="596">
        <v>789</v>
      </c>
      <c r="C2192" t="s" s="675">
        <v>3096</v>
      </c>
      <c r="D2192" t="s" s="684">
        <f>D2147</f>
        <v>2001</v>
      </c>
      <c r="E2192" s="677">
        <v>0</v>
      </c>
      <c r="F2192" s="236"/>
      <c r="G2192" s="662">
        <f>E2192*F2192</f>
        <v>0</v>
      </c>
      <c r="H2192" s="662">
        <f>IF($S$11="Y",G2192*0.15,0)</f>
        <v>0</v>
      </c>
      <c r="I2192" s="236"/>
      <c r="J2192" s="236"/>
      <c r="K2192" s="236"/>
      <c r="L2192" s="236"/>
      <c r="M2192" s="236"/>
      <c r="N2192" s="236"/>
      <c r="O2192" s="236"/>
      <c r="P2192" s="236"/>
      <c r="Q2192" s="236"/>
      <c r="R2192" s="236"/>
      <c r="S2192" s="236"/>
    </row>
    <row r="2193" ht="13.5" customHeight="1">
      <c r="A2193" s="236"/>
      <c r="B2193" t="s" s="596">
        <v>789</v>
      </c>
      <c r="C2193" t="s" s="675">
        <v>3096</v>
      </c>
      <c r="D2193" t="s" s="686">
        <f>D2148</f>
        <v>2003</v>
      </c>
      <c r="E2193" s="677">
        <v>3</v>
      </c>
      <c r="F2193" s="236"/>
      <c r="G2193" s="662">
        <f>E2193*F2193</f>
        <v>0</v>
      </c>
      <c r="H2193" s="662">
        <f>IF($S$11="Y",G2193*0.15,0)</f>
        <v>0</v>
      </c>
      <c r="I2193" s="236"/>
      <c r="J2193" s="236"/>
      <c r="K2193" s="236"/>
      <c r="L2193" s="236"/>
      <c r="M2193" s="236"/>
      <c r="N2193" s="236"/>
      <c r="O2193" s="236"/>
      <c r="P2193" s="236"/>
      <c r="Q2193" s="236"/>
      <c r="R2193" s="236"/>
      <c r="S2193" s="236"/>
    </row>
    <row r="2194" ht="13.5" customHeight="1">
      <c r="A2194" s="236"/>
      <c r="B2194" t="s" s="596">
        <v>789</v>
      </c>
      <c r="C2194" t="s" s="675">
        <v>3096</v>
      </c>
      <c r="D2194" t="s" s="690">
        <f>D2149</f>
        <v>2004</v>
      </c>
      <c r="E2194" s="677">
        <v>0</v>
      </c>
      <c r="F2194" s="236"/>
      <c r="G2194" s="662">
        <f>E2194*F2194</f>
        <v>0</v>
      </c>
      <c r="H2194" s="662">
        <f>IF($S$11="Y",G2194*0.15,0)</f>
        <v>0</v>
      </c>
      <c r="I2194" s="236"/>
      <c r="J2194" s="236"/>
      <c r="K2194" s="236"/>
      <c r="L2194" s="236"/>
      <c r="M2194" s="236"/>
      <c r="N2194" s="236"/>
      <c r="O2194" s="236"/>
      <c r="P2194" s="236"/>
      <c r="Q2194" s="236"/>
      <c r="R2194" s="236"/>
      <c r="S2194" s="236"/>
    </row>
    <row r="2195" ht="13.5" customHeight="1">
      <c r="A2195" s="236"/>
      <c r="B2195" t="s" s="596">
        <v>789</v>
      </c>
      <c r="C2195" t="s" s="675">
        <v>3096</v>
      </c>
      <c r="D2195" t="s" s="692">
        <f>D2150</f>
        <v>2005</v>
      </c>
      <c r="E2195" s="677">
        <v>1</v>
      </c>
      <c r="F2195" s="236"/>
      <c r="G2195" s="662">
        <f>E2195*F2195</f>
        <v>0</v>
      </c>
      <c r="H2195" s="662">
        <f>IF($S$11="Y",G2195*0.15,0)</f>
        <v>0</v>
      </c>
      <c r="I2195" s="236"/>
      <c r="J2195" s="236"/>
      <c r="K2195" s="236"/>
      <c r="L2195" s="236"/>
      <c r="M2195" s="236"/>
      <c r="N2195" s="236"/>
      <c r="O2195" s="236"/>
      <c r="P2195" s="236"/>
      <c r="Q2195" s="236"/>
      <c r="R2195" s="236"/>
      <c r="S2195" s="236"/>
    </row>
    <row r="2196" ht="13.5" customHeight="1">
      <c r="A2196" s="236"/>
      <c r="B2196" t="s" s="596">
        <v>789</v>
      </c>
      <c r="C2196" t="s" s="675">
        <v>3096</v>
      </c>
      <c r="D2196" t="s" s="180">
        <f>D2151</f>
        <v>2006</v>
      </c>
      <c r="E2196" s="677">
        <v>11</v>
      </c>
      <c r="F2196" s="236"/>
      <c r="G2196" s="662">
        <f>E2196*F2196</f>
        <v>0</v>
      </c>
      <c r="H2196" s="662">
        <f>IF($S$11="Y",G2196*0.15,0)</f>
        <v>0</v>
      </c>
      <c r="I2196" s="236"/>
      <c r="J2196" s="236"/>
      <c r="K2196" s="236"/>
      <c r="L2196" s="236"/>
      <c r="M2196" s="236"/>
      <c r="N2196" s="236"/>
      <c r="O2196" s="236"/>
      <c r="P2196" s="236"/>
      <c r="Q2196" s="236"/>
      <c r="R2196" s="236"/>
      <c r="S2196" s="236"/>
    </row>
    <row r="2197" ht="13.5" customHeight="1">
      <c r="A2197" s="236"/>
      <c r="B2197" t="s" s="596">
        <v>789</v>
      </c>
      <c r="C2197" t="s" s="675">
        <v>3096</v>
      </c>
      <c r="D2197" t="s" s="695">
        <f>D2152</f>
        <v>2007</v>
      </c>
      <c r="E2197" s="677">
        <v>0</v>
      </c>
      <c r="F2197" s="236"/>
      <c r="G2197" s="662">
        <f>E2197*F2197</f>
        <v>0</v>
      </c>
      <c r="H2197" s="662">
        <f>IF($S$11="Y",G2197*0.15,0)</f>
        <v>0</v>
      </c>
      <c r="I2197" s="236"/>
      <c r="J2197" s="236"/>
      <c r="K2197" s="236"/>
      <c r="L2197" s="236"/>
      <c r="M2197" s="236"/>
      <c r="N2197" s="236"/>
      <c r="O2197" s="236"/>
      <c r="P2197" s="236"/>
      <c r="Q2197" s="236"/>
      <c r="R2197" s="236"/>
      <c r="S2197" s="236"/>
    </row>
    <row r="2198" ht="13.5" customHeight="1">
      <c r="A2198" s="236"/>
      <c r="B2198" t="s" s="596">
        <v>790</v>
      </c>
      <c r="C2198" t="s" s="675">
        <v>3097</v>
      </c>
      <c r="D2198" t="s" s="676">
        <f>D2153</f>
        <v>1996</v>
      </c>
      <c r="E2198" s="677">
        <v>4</v>
      </c>
      <c r="F2198" s="236"/>
      <c r="G2198" s="662">
        <f>E2198*F2198</f>
        <v>0</v>
      </c>
      <c r="H2198" s="662">
        <f>IF($S$11="Y",G2198*0.15,0)</f>
        <v>0</v>
      </c>
      <c r="I2198" s="236"/>
      <c r="J2198" s="236"/>
      <c r="K2198" s="236"/>
      <c r="L2198" s="236"/>
      <c r="M2198" s="236"/>
      <c r="N2198" s="236"/>
      <c r="O2198" s="236"/>
      <c r="P2198" s="236"/>
      <c r="Q2198" s="236"/>
      <c r="R2198" s="236"/>
      <c r="S2198" s="236"/>
    </row>
    <row r="2199" ht="13.5" customHeight="1">
      <c r="A2199" s="236"/>
      <c r="B2199" t="s" s="596">
        <v>790</v>
      </c>
      <c r="C2199" t="s" s="675">
        <v>3097</v>
      </c>
      <c r="D2199" t="s" s="91">
        <f>D2154</f>
        <v>1998</v>
      </c>
      <c r="E2199" s="677">
        <v>0</v>
      </c>
      <c r="F2199" s="236"/>
      <c r="G2199" s="662">
        <f>E2199*F2199</f>
        <v>0</v>
      </c>
      <c r="H2199" s="662">
        <f>IF($S$11="Y",G2199*0.15,0)</f>
        <v>0</v>
      </c>
      <c r="I2199" s="236"/>
      <c r="J2199" s="236"/>
      <c r="K2199" s="236"/>
      <c r="L2199" s="236"/>
      <c r="M2199" s="236"/>
      <c r="N2199" s="236"/>
      <c r="O2199" s="236"/>
      <c r="P2199" s="236"/>
      <c r="Q2199" s="236"/>
      <c r="R2199" s="236"/>
      <c r="S2199" s="236"/>
    </row>
    <row r="2200" ht="13.5" customHeight="1">
      <c r="A2200" s="236"/>
      <c r="B2200" t="s" s="596">
        <v>790</v>
      </c>
      <c r="C2200" t="s" s="675">
        <v>3097</v>
      </c>
      <c r="D2200" t="s" s="205">
        <f>D2155</f>
        <v>2000</v>
      </c>
      <c r="E2200" s="677">
        <v>4</v>
      </c>
      <c r="F2200" s="236"/>
      <c r="G2200" s="662">
        <f>E2200*F2200</f>
        <v>0</v>
      </c>
      <c r="H2200" s="662">
        <f>IF($S$11="Y",G2200*0.15,0)</f>
        <v>0</v>
      </c>
      <c r="I2200" s="236"/>
      <c r="J2200" s="236"/>
      <c r="K2200" s="236"/>
      <c r="L2200" s="236"/>
      <c r="M2200" s="236"/>
      <c r="N2200" s="236"/>
      <c r="O2200" s="236"/>
      <c r="P2200" s="236"/>
      <c r="Q2200" s="236"/>
      <c r="R2200" s="236"/>
      <c r="S2200" s="236"/>
    </row>
    <row r="2201" ht="13.5" customHeight="1">
      <c r="A2201" s="236"/>
      <c r="B2201" t="s" s="596">
        <v>790</v>
      </c>
      <c r="C2201" t="s" s="675">
        <v>3097</v>
      </c>
      <c r="D2201" t="s" s="684">
        <f>D2156</f>
        <v>2001</v>
      </c>
      <c r="E2201" s="677">
        <v>0</v>
      </c>
      <c r="F2201" s="236"/>
      <c r="G2201" s="662">
        <f>E2201*F2201</f>
        <v>0</v>
      </c>
      <c r="H2201" s="662">
        <f>IF($S$11="Y",G2201*0.15,0)</f>
        <v>0</v>
      </c>
      <c r="I2201" s="236"/>
      <c r="J2201" s="236"/>
      <c r="K2201" s="236"/>
      <c r="L2201" s="236"/>
      <c r="M2201" s="236"/>
      <c r="N2201" s="236"/>
      <c r="O2201" s="236"/>
      <c r="P2201" s="236"/>
      <c r="Q2201" s="236"/>
      <c r="R2201" s="236"/>
      <c r="S2201" s="236"/>
    </row>
    <row r="2202" ht="13.5" customHeight="1">
      <c r="A2202" s="236"/>
      <c r="B2202" t="s" s="596">
        <v>790</v>
      </c>
      <c r="C2202" t="s" s="675">
        <v>3097</v>
      </c>
      <c r="D2202" t="s" s="686">
        <f>D2157</f>
        <v>2003</v>
      </c>
      <c r="E2202" s="677">
        <v>4</v>
      </c>
      <c r="F2202" s="236"/>
      <c r="G2202" s="662">
        <f>E2202*F2202</f>
        <v>0</v>
      </c>
      <c r="H2202" s="662">
        <f>IF($S$11="Y",G2202*0.15,0)</f>
        <v>0</v>
      </c>
      <c r="I2202" s="236"/>
      <c r="J2202" s="236"/>
      <c r="K2202" s="236"/>
      <c r="L2202" s="236"/>
      <c r="M2202" s="236"/>
      <c r="N2202" s="236"/>
      <c r="O2202" s="236"/>
      <c r="P2202" s="236"/>
      <c r="Q2202" s="236"/>
      <c r="R2202" s="236"/>
      <c r="S2202" s="236"/>
    </row>
    <row r="2203" ht="13.5" customHeight="1">
      <c r="A2203" s="236"/>
      <c r="B2203" t="s" s="596">
        <v>790</v>
      </c>
      <c r="C2203" t="s" s="675">
        <v>3097</v>
      </c>
      <c r="D2203" t="s" s="690">
        <f>D2158</f>
        <v>2004</v>
      </c>
      <c r="E2203" s="677">
        <v>0</v>
      </c>
      <c r="F2203" s="236"/>
      <c r="G2203" s="662">
        <f>E2203*F2203</f>
        <v>0</v>
      </c>
      <c r="H2203" s="662">
        <f>IF($S$11="Y",G2203*0.15,0)</f>
        <v>0</v>
      </c>
      <c r="I2203" s="236"/>
      <c r="J2203" s="236"/>
      <c r="K2203" s="236"/>
      <c r="L2203" s="236"/>
      <c r="M2203" s="236"/>
      <c r="N2203" s="236"/>
      <c r="O2203" s="236"/>
      <c r="P2203" s="236"/>
      <c r="Q2203" s="236"/>
      <c r="R2203" s="236"/>
      <c r="S2203" s="236"/>
    </row>
    <row r="2204" ht="13.5" customHeight="1">
      <c r="A2204" s="236"/>
      <c r="B2204" t="s" s="596">
        <v>790</v>
      </c>
      <c r="C2204" t="s" s="675">
        <v>3097</v>
      </c>
      <c r="D2204" t="s" s="692">
        <f>D2159</f>
        <v>2005</v>
      </c>
      <c r="E2204" s="677">
        <v>0</v>
      </c>
      <c r="F2204" s="236"/>
      <c r="G2204" s="662">
        <f>E2204*F2204</f>
        <v>0</v>
      </c>
      <c r="H2204" s="662">
        <f>IF($S$11="Y",G2204*0.15,0)</f>
        <v>0</v>
      </c>
      <c r="I2204" s="236"/>
      <c r="J2204" s="236"/>
      <c r="K2204" s="236"/>
      <c r="L2204" s="236"/>
      <c r="M2204" s="236"/>
      <c r="N2204" s="236"/>
      <c r="O2204" s="236"/>
      <c r="P2204" s="236"/>
      <c r="Q2204" s="236"/>
      <c r="R2204" s="236"/>
      <c r="S2204" s="236"/>
    </row>
    <row r="2205" ht="13.5" customHeight="1">
      <c r="A2205" s="236"/>
      <c r="B2205" t="s" s="596">
        <v>790</v>
      </c>
      <c r="C2205" t="s" s="675">
        <v>3097</v>
      </c>
      <c r="D2205" t="s" s="180">
        <f>D2160</f>
        <v>2006</v>
      </c>
      <c r="E2205" s="677">
        <v>8</v>
      </c>
      <c r="F2205" s="236"/>
      <c r="G2205" s="662">
        <f>E2205*F2205</f>
        <v>0</v>
      </c>
      <c r="H2205" s="662">
        <f>IF($S$11="Y",G2205*0.15,0)</f>
        <v>0</v>
      </c>
      <c r="I2205" s="236"/>
      <c r="J2205" s="236"/>
      <c r="K2205" s="236"/>
      <c r="L2205" s="236"/>
      <c r="M2205" s="236"/>
      <c r="N2205" s="236"/>
      <c r="O2205" s="236"/>
      <c r="P2205" s="236"/>
      <c r="Q2205" s="236"/>
      <c r="R2205" s="236"/>
      <c r="S2205" s="236"/>
    </row>
    <row r="2206" ht="13.5" customHeight="1">
      <c r="A2206" s="236"/>
      <c r="B2206" t="s" s="596">
        <v>790</v>
      </c>
      <c r="C2206" t="s" s="675">
        <v>3097</v>
      </c>
      <c r="D2206" t="s" s="695">
        <f>D2161</f>
        <v>2007</v>
      </c>
      <c r="E2206" s="677">
        <v>0</v>
      </c>
      <c r="F2206" s="236"/>
      <c r="G2206" s="662">
        <f>E2206*F2206</f>
        <v>0</v>
      </c>
      <c r="H2206" s="662">
        <f>IF($S$11="Y",G2206*0.15,0)</f>
        <v>0</v>
      </c>
      <c r="I2206" s="236"/>
      <c r="J2206" s="236"/>
      <c r="K2206" s="236"/>
      <c r="L2206" s="236"/>
      <c r="M2206" s="236"/>
      <c r="N2206" s="236"/>
      <c r="O2206" s="236"/>
      <c r="P2206" s="236"/>
      <c r="Q2206" s="236"/>
      <c r="R2206" s="236"/>
      <c r="S2206" s="236"/>
    </row>
    <row r="2207" ht="13.5" customHeight="1">
      <c r="A2207" s="236"/>
      <c r="B2207" t="s" s="596">
        <v>746</v>
      </c>
      <c r="C2207" t="s" s="675">
        <v>3098</v>
      </c>
      <c r="D2207" t="s" s="676">
        <f>D2153</f>
        <v>1996</v>
      </c>
      <c r="E2207" s="677">
        <v>4</v>
      </c>
      <c r="F2207" s="236"/>
      <c r="G2207" s="662">
        <f>E2207*F2207</f>
        <v>0</v>
      </c>
      <c r="H2207" s="662">
        <f>IF($S$11="Y",G2207*0.15,0)</f>
        <v>0</v>
      </c>
      <c r="I2207" s="236"/>
      <c r="J2207" s="236"/>
      <c r="K2207" s="236"/>
      <c r="L2207" s="236"/>
      <c r="M2207" s="236"/>
      <c r="N2207" s="236"/>
      <c r="O2207" s="236"/>
      <c r="P2207" s="236"/>
      <c r="Q2207" s="236"/>
      <c r="R2207" s="236"/>
      <c r="S2207" s="236"/>
    </row>
    <row r="2208" ht="13.5" customHeight="1">
      <c r="A2208" s="236"/>
      <c r="B2208" t="s" s="596">
        <v>746</v>
      </c>
      <c r="C2208" t="s" s="675">
        <v>3098</v>
      </c>
      <c r="D2208" t="s" s="91">
        <f>D2154</f>
        <v>1998</v>
      </c>
      <c r="E2208" s="677">
        <v>0</v>
      </c>
      <c r="F2208" s="236"/>
      <c r="G2208" s="662">
        <f>E2208*F2208</f>
        <v>0</v>
      </c>
      <c r="H2208" s="662">
        <f>IF($S$11="Y",G2208*0.15,0)</f>
        <v>0</v>
      </c>
      <c r="I2208" s="236"/>
      <c r="J2208" s="236"/>
      <c r="K2208" s="236"/>
      <c r="L2208" s="236"/>
      <c r="M2208" s="236"/>
      <c r="N2208" s="236"/>
      <c r="O2208" s="236"/>
      <c r="P2208" s="236"/>
      <c r="Q2208" s="236"/>
      <c r="R2208" s="236"/>
      <c r="S2208" s="236"/>
    </row>
    <row r="2209" ht="13.5" customHeight="1">
      <c r="A2209" s="236"/>
      <c r="B2209" t="s" s="596">
        <v>746</v>
      </c>
      <c r="C2209" t="s" s="675">
        <v>3098</v>
      </c>
      <c r="D2209" t="s" s="205">
        <f>D2155</f>
        <v>2000</v>
      </c>
      <c r="E2209" s="677">
        <v>4</v>
      </c>
      <c r="F2209" s="236"/>
      <c r="G2209" s="662">
        <f>E2209*F2209</f>
        <v>0</v>
      </c>
      <c r="H2209" s="662">
        <f>IF($S$11="Y",G2209*0.15,0)</f>
        <v>0</v>
      </c>
      <c r="I2209" s="236"/>
      <c r="J2209" s="236"/>
      <c r="K2209" s="236"/>
      <c r="L2209" s="236"/>
      <c r="M2209" s="236"/>
      <c r="N2209" s="236"/>
      <c r="O2209" s="236"/>
      <c r="P2209" s="236"/>
      <c r="Q2209" s="236"/>
      <c r="R2209" s="236"/>
      <c r="S2209" s="236"/>
    </row>
    <row r="2210" ht="13.5" customHeight="1">
      <c r="A2210" s="236"/>
      <c r="B2210" t="s" s="596">
        <v>746</v>
      </c>
      <c r="C2210" t="s" s="675">
        <v>3098</v>
      </c>
      <c r="D2210" t="s" s="684">
        <f>D2156</f>
        <v>2001</v>
      </c>
      <c r="E2210" s="677">
        <v>0</v>
      </c>
      <c r="F2210" s="236"/>
      <c r="G2210" s="662">
        <f>E2210*F2210</f>
        <v>0</v>
      </c>
      <c r="H2210" s="662">
        <f>IF($S$11="Y",G2210*0.15,0)</f>
        <v>0</v>
      </c>
      <c r="I2210" s="236"/>
      <c r="J2210" s="236"/>
      <c r="K2210" s="236"/>
      <c r="L2210" s="236"/>
      <c r="M2210" s="236"/>
      <c r="N2210" s="236"/>
      <c r="O2210" s="236"/>
      <c r="P2210" s="236"/>
      <c r="Q2210" s="236"/>
      <c r="R2210" s="236"/>
      <c r="S2210" s="236"/>
    </row>
    <row r="2211" ht="13.5" customHeight="1">
      <c r="A2211" s="236"/>
      <c r="B2211" t="s" s="596">
        <v>746</v>
      </c>
      <c r="C2211" t="s" s="675">
        <v>3098</v>
      </c>
      <c r="D2211" t="s" s="686">
        <f>D2157</f>
        <v>2003</v>
      </c>
      <c r="E2211" s="677">
        <v>5</v>
      </c>
      <c r="F2211" s="236"/>
      <c r="G2211" s="662">
        <f>E2211*F2211</f>
        <v>0</v>
      </c>
      <c r="H2211" s="662">
        <f>IF($S$11="Y",G2211*0.15,0)</f>
        <v>0</v>
      </c>
      <c r="I2211" s="236"/>
      <c r="J2211" s="236"/>
      <c r="K2211" s="236"/>
      <c r="L2211" s="236"/>
      <c r="M2211" s="236"/>
      <c r="N2211" s="236"/>
      <c r="O2211" s="236"/>
      <c r="P2211" s="236"/>
      <c r="Q2211" s="236"/>
      <c r="R2211" s="236"/>
      <c r="S2211" s="236"/>
    </row>
    <row r="2212" ht="13.5" customHeight="1">
      <c r="A2212" s="236"/>
      <c r="B2212" t="s" s="596">
        <v>746</v>
      </c>
      <c r="C2212" t="s" s="675">
        <v>3098</v>
      </c>
      <c r="D2212" t="s" s="690">
        <f>D2158</f>
        <v>2004</v>
      </c>
      <c r="E2212" s="677">
        <v>0</v>
      </c>
      <c r="F2212" s="236"/>
      <c r="G2212" s="662">
        <f>E2212*F2212</f>
        <v>0</v>
      </c>
      <c r="H2212" s="662">
        <f>IF($S$11="Y",G2212*0.15,0)</f>
        <v>0</v>
      </c>
      <c r="I2212" s="236"/>
      <c r="J2212" s="236"/>
      <c r="K2212" s="236"/>
      <c r="L2212" s="236"/>
      <c r="M2212" s="236"/>
      <c r="N2212" s="236"/>
      <c r="O2212" s="236"/>
      <c r="P2212" s="236"/>
      <c r="Q2212" s="236"/>
      <c r="R2212" s="236"/>
      <c r="S2212" s="236"/>
    </row>
    <row r="2213" ht="13.5" customHeight="1">
      <c r="A2213" s="236"/>
      <c r="B2213" t="s" s="596">
        <v>746</v>
      </c>
      <c r="C2213" t="s" s="675">
        <v>3098</v>
      </c>
      <c r="D2213" t="s" s="692">
        <f>D2159</f>
        <v>2005</v>
      </c>
      <c r="E2213" s="677">
        <v>0</v>
      </c>
      <c r="F2213" s="236"/>
      <c r="G2213" s="662">
        <f>E2213*F2213</f>
        <v>0</v>
      </c>
      <c r="H2213" s="662">
        <f>IF($S$11="Y",G2213*0.15,0)</f>
        <v>0</v>
      </c>
      <c r="I2213" s="236"/>
      <c r="J2213" s="236"/>
      <c r="K2213" s="236"/>
      <c r="L2213" s="236"/>
      <c r="M2213" s="236"/>
      <c r="N2213" s="236"/>
      <c r="O2213" s="236"/>
      <c r="P2213" s="236"/>
      <c r="Q2213" s="236"/>
      <c r="R2213" s="236"/>
      <c r="S2213" s="236"/>
    </row>
    <row r="2214" ht="13.5" customHeight="1">
      <c r="A2214" s="236"/>
      <c r="B2214" t="s" s="596">
        <v>746</v>
      </c>
      <c r="C2214" t="s" s="675">
        <v>3098</v>
      </c>
      <c r="D2214" t="s" s="180">
        <f>D2160</f>
        <v>2006</v>
      </c>
      <c r="E2214" s="677">
        <v>11</v>
      </c>
      <c r="F2214" s="236"/>
      <c r="G2214" s="662">
        <f>E2214*F2214</f>
        <v>0</v>
      </c>
      <c r="H2214" s="662">
        <f>IF($S$11="Y",G2214*0.15,0)</f>
        <v>0</v>
      </c>
      <c r="I2214" s="236"/>
      <c r="J2214" s="236"/>
      <c r="K2214" s="236"/>
      <c r="L2214" s="236"/>
      <c r="M2214" s="236"/>
      <c r="N2214" s="236"/>
      <c r="O2214" s="236"/>
      <c r="P2214" s="236"/>
      <c r="Q2214" s="236"/>
      <c r="R2214" s="236"/>
      <c r="S2214" s="236"/>
    </row>
    <row r="2215" ht="13.5" customHeight="1">
      <c r="A2215" s="236"/>
      <c r="B2215" t="s" s="596">
        <v>746</v>
      </c>
      <c r="C2215" t="s" s="675">
        <v>3098</v>
      </c>
      <c r="D2215" t="s" s="695">
        <f>D2161</f>
        <v>2007</v>
      </c>
      <c r="E2215" s="677">
        <v>0</v>
      </c>
      <c r="F2215" s="236"/>
      <c r="G2215" s="662">
        <f>E2215*F2215</f>
        <v>0</v>
      </c>
      <c r="H2215" s="662">
        <f>IF($S$11="Y",G2215*0.15,0)</f>
        <v>0</v>
      </c>
      <c r="I2215" s="236"/>
      <c r="J2215" s="236"/>
      <c r="K2215" s="236"/>
      <c r="L2215" s="236"/>
      <c r="M2215" s="236"/>
      <c r="N2215" s="236"/>
      <c r="O2215" s="236"/>
      <c r="P2215" s="236"/>
      <c r="Q2215" s="236"/>
      <c r="R2215" s="236"/>
      <c r="S2215" s="236"/>
    </row>
    <row r="2216" ht="13.5" customHeight="1">
      <c r="A2216" s="236"/>
      <c r="B2216" t="s" s="596">
        <v>748</v>
      </c>
      <c r="C2216" t="s" s="675">
        <v>3099</v>
      </c>
      <c r="D2216" t="s" s="676">
        <f>D2117</f>
        <v>1996</v>
      </c>
      <c r="E2216" s="677">
        <v>5</v>
      </c>
      <c r="F2216" s="236"/>
      <c r="G2216" s="662">
        <f>E2216*F2216</f>
        <v>0</v>
      </c>
      <c r="H2216" s="662">
        <f>IF($S$11="Y",G2216*0.15,0)</f>
        <v>0</v>
      </c>
      <c r="I2216" s="236"/>
      <c r="J2216" s="236"/>
      <c r="K2216" s="236"/>
      <c r="L2216" s="236"/>
      <c r="M2216" s="236"/>
      <c r="N2216" s="236"/>
      <c r="O2216" s="236"/>
      <c r="P2216" s="236"/>
      <c r="Q2216" s="236"/>
      <c r="R2216" s="236"/>
      <c r="S2216" s="236"/>
    </row>
    <row r="2217" ht="13.5" customHeight="1">
      <c r="A2217" s="236"/>
      <c r="B2217" t="s" s="596">
        <v>748</v>
      </c>
      <c r="C2217" t="s" s="675">
        <v>3099</v>
      </c>
      <c r="D2217" t="s" s="91">
        <f>D2118</f>
        <v>1998</v>
      </c>
      <c r="E2217" s="677">
        <v>0</v>
      </c>
      <c r="F2217" s="236"/>
      <c r="G2217" s="662">
        <f>E2217*F2217</f>
        <v>0</v>
      </c>
      <c r="H2217" s="662">
        <f>IF($S$11="Y",G2217*0.15,0)</f>
        <v>0</v>
      </c>
      <c r="I2217" s="236"/>
      <c r="J2217" s="236"/>
      <c r="K2217" s="236"/>
      <c r="L2217" s="236"/>
      <c r="M2217" s="236"/>
      <c r="N2217" s="236"/>
      <c r="O2217" s="236"/>
      <c r="P2217" s="236"/>
      <c r="Q2217" s="236"/>
      <c r="R2217" s="236"/>
      <c r="S2217" s="236"/>
    </row>
    <row r="2218" ht="13.5" customHeight="1">
      <c r="A2218" s="236"/>
      <c r="B2218" t="s" s="596">
        <v>748</v>
      </c>
      <c r="C2218" t="s" s="675">
        <v>3099</v>
      </c>
      <c r="D2218" t="s" s="205">
        <f>D2119</f>
        <v>2000</v>
      </c>
      <c r="E2218" s="677">
        <v>4</v>
      </c>
      <c r="F2218" s="236"/>
      <c r="G2218" s="662">
        <f>E2218*F2218</f>
        <v>0</v>
      </c>
      <c r="H2218" s="662">
        <f>IF($S$11="Y",G2218*0.15,0)</f>
        <v>0</v>
      </c>
      <c r="I2218" s="236"/>
      <c r="J2218" s="236"/>
      <c r="K2218" s="236"/>
      <c r="L2218" s="236"/>
      <c r="M2218" s="236"/>
      <c r="N2218" s="236"/>
      <c r="O2218" s="236"/>
      <c r="P2218" s="236"/>
      <c r="Q2218" s="236"/>
      <c r="R2218" s="236"/>
      <c r="S2218" s="236"/>
    </row>
    <row r="2219" ht="13.5" customHeight="1">
      <c r="A2219" s="236"/>
      <c r="B2219" t="s" s="596">
        <v>748</v>
      </c>
      <c r="C2219" t="s" s="675">
        <v>3099</v>
      </c>
      <c r="D2219" t="s" s="684">
        <f>D2120</f>
        <v>2001</v>
      </c>
      <c r="E2219" s="677">
        <v>0</v>
      </c>
      <c r="F2219" s="236"/>
      <c r="G2219" s="662">
        <f>E2219*F2219</f>
        <v>0</v>
      </c>
      <c r="H2219" s="662">
        <f>IF($S$11="Y",G2219*0.15,0)</f>
        <v>0</v>
      </c>
      <c r="I2219" s="236"/>
      <c r="J2219" s="236"/>
      <c r="K2219" s="236"/>
      <c r="L2219" s="236"/>
      <c r="M2219" s="236"/>
      <c r="N2219" s="236"/>
      <c r="O2219" s="236"/>
      <c r="P2219" s="236"/>
      <c r="Q2219" s="236"/>
      <c r="R2219" s="236"/>
      <c r="S2219" s="236"/>
    </row>
    <row r="2220" ht="13.5" customHeight="1">
      <c r="A2220" s="236"/>
      <c r="B2220" t="s" s="596">
        <v>748</v>
      </c>
      <c r="C2220" t="s" s="675">
        <v>3099</v>
      </c>
      <c r="D2220" t="s" s="686">
        <f>D2121</f>
        <v>2003</v>
      </c>
      <c r="E2220" s="677">
        <v>4</v>
      </c>
      <c r="F2220" s="236"/>
      <c r="G2220" s="662">
        <f>E2220*F2220</f>
        <v>0</v>
      </c>
      <c r="H2220" s="662">
        <f>IF($S$11="Y",G2220*0.15,0)</f>
        <v>0</v>
      </c>
      <c r="I2220" s="236"/>
      <c r="J2220" s="236"/>
      <c r="K2220" s="236"/>
      <c r="L2220" s="236"/>
      <c r="M2220" s="236"/>
      <c r="N2220" s="236"/>
      <c r="O2220" s="236"/>
      <c r="P2220" s="236"/>
      <c r="Q2220" s="236"/>
      <c r="R2220" s="236"/>
      <c r="S2220" s="236"/>
    </row>
    <row r="2221" ht="13.5" customHeight="1">
      <c r="A2221" s="236"/>
      <c r="B2221" t="s" s="596">
        <v>748</v>
      </c>
      <c r="C2221" t="s" s="675">
        <v>3099</v>
      </c>
      <c r="D2221" t="s" s="690">
        <f>D2122</f>
        <v>2004</v>
      </c>
      <c r="E2221" s="677">
        <v>0</v>
      </c>
      <c r="F2221" s="236"/>
      <c r="G2221" s="662">
        <f>E2221*F2221</f>
        <v>0</v>
      </c>
      <c r="H2221" s="662">
        <f>IF($S$11="Y",G2221*0.15,0)</f>
        <v>0</v>
      </c>
      <c r="I2221" s="236"/>
      <c r="J2221" s="236"/>
      <c r="K2221" s="236"/>
      <c r="L2221" s="236"/>
      <c r="M2221" s="236"/>
      <c r="N2221" s="236"/>
      <c r="O2221" s="236"/>
      <c r="P2221" s="236"/>
      <c r="Q2221" s="236"/>
      <c r="R2221" s="236"/>
      <c r="S2221" s="236"/>
    </row>
    <row r="2222" ht="13.5" customHeight="1">
      <c r="A2222" s="236"/>
      <c r="B2222" t="s" s="596">
        <v>748</v>
      </c>
      <c r="C2222" t="s" s="675">
        <v>3099</v>
      </c>
      <c r="D2222" t="s" s="692">
        <f>D2123</f>
        <v>2005</v>
      </c>
      <c r="E2222" s="677">
        <v>0</v>
      </c>
      <c r="F2222" s="236"/>
      <c r="G2222" s="662">
        <f>E2222*F2222</f>
        <v>0</v>
      </c>
      <c r="H2222" s="662">
        <f>IF($S$11="Y",G2222*0.15,0)</f>
        <v>0</v>
      </c>
      <c r="I2222" s="236"/>
      <c r="J2222" s="236"/>
      <c r="K2222" s="236"/>
      <c r="L2222" s="236"/>
      <c r="M2222" s="236"/>
      <c r="N2222" s="236"/>
      <c r="O2222" s="236"/>
      <c r="P2222" s="236"/>
      <c r="Q2222" s="236"/>
      <c r="R2222" s="236"/>
      <c r="S2222" s="236"/>
    </row>
    <row r="2223" ht="13.5" customHeight="1">
      <c r="A2223" s="236"/>
      <c r="B2223" t="s" s="596">
        <v>748</v>
      </c>
      <c r="C2223" t="s" s="675">
        <v>3099</v>
      </c>
      <c r="D2223" t="s" s="180">
        <f>D2124</f>
        <v>2006</v>
      </c>
      <c r="E2223" s="677">
        <v>10</v>
      </c>
      <c r="F2223" s="236"/>
      <c r="G2223" s="662">
        <f>E2223*F2223</f>
        <v>0</v>
      </c>
      <c r="H2223" s="662">
        <f>IF($S$11="Y",G2223*0.15,0)</f>
        <v>0</v>
      </c>
      <c r="I2223" s="236"/>
      <c r="J2223" s="236"/>
      <c r="K2223" s="236"/>
      <c r="L2223" s="236"/>
      <c r="M2223" s="236"/>
      <c r="N2223" s="236"/>
      <c r="O2223" s="236"/>
      <c r="P2223" s="236"/>
      <c r="Q2223" s="236"/>
      <c r="R2223" s="236"/>
      <c r="S2223" s="236"/>
    </row>
    <row r="2224" ht="13.5" customHeight="1">
      <c r="A2224" s="236"/>
      <c r="B2224" t="s" s="596">
        <v>748</v>
      </c>
      <c r="C2224" t="s" s="675">
        <v>3099</v>
      </c>
      <c r="D2224" t="s" s="695">
        <f>D2125</f>
        <v>2007</v>
      </c>
      <c r="E2224" s="677">
        <v>0</v>
      </c>
      <c r="F2224" s="236"/>
      <c r="G2224" s="662">
        <f>E2224*F2224</f>
        <v>0</v>
      </c>
      <c r="H2224" s="662">
        <f>IF($S$11="Y",G2224*0.15,0)</f>
        <v>0</v>
      </c>
      <c r="I2224" s="236"/>
      <c r="J2224" s="236"/>
      <c r="K2224" s="236"/>
      <c r="L2224" s="236"/>
      <c r="M2224" s="236"/>
      <c r="N2224" s="236"/>
      <c r="O2224" s="236"/>
      <c r="P2224" s="236"/>
      <c r="Q2224" s="236"/>
      <c r="R2224" s="236"/>
      <c r="S2224" s="236"/>
    </row>
    <row r="2225" ht="13.5" customHeight="1">
      <c r="A2225" s="236"/>
      <c r="B2225" t="s" s="596">
        <v>792</v>
      </c>
      <c r="C2225" t="s" s="675">
        <v>3100</v>
      </c>
      <c r="D2225" t="s" s="676">
        <f>D2126</f>
        <v>1996</v>
      </c>
      <c r="E2225" s="677">
        <v>5</v>
      </c>
      <c r="F2225" s="236"/>
      <c r="G2225" s="662">
        <f>E2225*F2225</f>
        <v>0</v>
      </c>
      <c r="H2225" s="662">
        <f>IF($S$11="Y",G2225*0.15,0)</f>
        <v>0</v>
      </c>
      <c r="I2225" s="236"/>
      <c r="J2225" s="236"/>
      <c r="K2225" s="236"/>
      <c r="L2225" s="236"/>
      <c r="M2225" s="236"/>
      <c r="N2225" s="236"/>
      <c r="O2225" s="236"/>
      <c r="P2225" s="236"/>
      <c r="Q2225" s="236"/>
      <c r="R2225" s="236"/>
      <c r="S2225" s="236"/>
    </row>
    <row r="2226" ht="13.5" customHeight="1">
      <c r="A2226" s="236"/>
      <c r="B2226" t="s" s="596">
        <v>792</v>
      </c>
      <c r="C2226" t="s" s="675">
        <v>3100</v>
      </c>
      <c r="D2226" t="s" s="91">
        <f>D2127</f>
        <v>1998</v>
      </c>
      <c r="E2226" s="677">
        <v>0</v>
      </c>
      <c r="F2226" s="236"/>
      <c r="G2226" s="662">
        <f>E2226*F2226</f>
        <v>0</v>
      </c>
      <c r="H2226" s="662">
        <f>IF($S$11="Y",G2226*0.15,0)</f>
        <v>0</v>
      </c>
      <c r="I2226" s="236"/>
      <c r="J2226" s="236"/>
      <c r="K2226" s="236"/>
      <c r="L2226" s="236"/>
      <c r="M2226" s="236"/>
      <c r="N2226" s="236"/>
      <c r="O2226" s="236"/>
      <c r="P2226" s="236"/>
      <c r="Q2226" s="236"/>
      <c r="R2226" s="236"/>
      <c r="S2226" s="236"/>
    </row>
    <row r="2227" ht="13.5" customHeight="1">
      <c r="A2227" s="236"/>
      <c r="B2227" t="s" s="596">
        <v>792</v>
      </c>
      <c r="C2227" t="s" s="675">
        <v>3100</v>
      </c>
      <c r="D2227" t="s" s="205">
        <f>D2128</f>
        <v>2000</v>
      </c>
      <c r="E2227" s="677">
        <v>5</v>
      </c>
      <c r="F2227" s="236"/>
      <c r="G2227" s="662">
        <f>E2227*F2227</f>
        <v>0</v>
      </c>
      <c r="H2227" s="662">
        <f>IF($S$11="Y",G2227*0.15,0)</f>
        <v>0</v>
      </c>
      <c r="I2227" s="236"/>
      <c r="J2227" s="236"/>
      <c r="K2227" s="236"/>
      <c r="L2227" s="236"/>
      <c r="M2227" s="236"/>
      <c r="N2227" s="236"/>
      <c r="O2227" s="236"/>
      <c r="P2227" s="236"/>
      <c r="Q2227" s="236"/>
      <c r="R2227" s="236"/>
      <c r="S2227" s="236"/>
    </row>
    <row r="2228" ht="13.5" customHeight="1">
      <c r="A2228" s="236"/>
      <c r="B2228" t="s" s="596">
        <v>792</v>
      </c>
      <c r="C2228" t="s" s="675">
        <v>3100</v>
      </c>
      <c r="D2228" t="s" s="684">
        <f>D2129</f>
        <v>2001</v>
      </c>
      <c r="E2228" s="677">
        <v>0</v>
      </c>
      <c r="F2228" s="236"/>
      <c r="G2228" s="662">
        <f>E2228*F2228</f>
        <v>0</v>
      </c>
      <c r="H2228" s="662">
        <f>IF($S$11="Y",G2228*0.15,0)</f>
        <v>0</v>
      </c>
      <c r="I2228" s="236"/>
      <c r="J2228" s="236"/>
      <c r="K2228" s="236"/>
      <c r="L2228" s="236"/>
      <c r="M2228" s="236"/>
      <c r="N2228" s="236"/>
      <c r="O2228" s="236"/>
      <c r="P2228" s="236"/>
      <c r="Q2228" s="236"/>
      <c r="R2228" s="236"/>
      <c r="S2228" s="236"/>
    </row>
    <row r="2229" ht="13.5" customHeight="1">
      <c r="A2229" s="236"/>
      <c r="B2229" t="s" s="596">
        <v>792</v>
      </c>
      <c r="C2229" t="s" s="675">
        <v>3100</v>
      </c>
      <c r="D2229" t="s" s="686">
        <f>D2130</f>
        <v>2003</v>
      </c>
      <c r="E2229" s="677">
        <v>6</v>
      </c>
      <c r="F2229" s="236"/>
      <c r="G2229" s="662">
        <f>E2229*F2229</f>
        <v>0</v>
      </c>
      <c r="H2229" s="662">
        <f>IF($S$11="Y",G2229*0.15,0)</f>
        <v>0</v>
      </c>
      <c r="I2229" s="236"/>
      <c r="J2229" s="236"/>
      <c r="K2229" s="236"/>
      <c r="L2229" s="236"/>
      <c r="M2229" s="236"/>
      <c r="N2229" s="236"/>
      <c r="O2229" s="236"/>
      <c r="P2229" s="236"/>
      <c r="Q2229" s="236"/>
      <c r="R2229" s="236"/>
      <c r="S2229" s="236"/>
    </row>
    <row r="2230" ht="13.5" customHeight="1">
      <c r="A2230" s="236"/>
      <c r="B2230" t="s" s="596">
        <v>792</v>
      </c>
      <c r="C2230" t="s" s="675">
        <v>3100</v>
      </c>
      <c r="D2230" t="s" s="690">
        <f>D2131</f>
        <v>2004</v>
      </c>
      <c r="E2230" s="677">
        <v>0</v>
      </c>
      <c r="F2230" s="236"/>
      <c r="G2230" s="662">
        <f>E2230*F2230</f>
        <v>0</v>
      </c>
      <c r="H2230" s="662">
        <f>IF($S$11="Y",G2230*0.15,0)</f>
        <v>0</v>
      </c>
      <c r="I2230" s="236"/>
      <c r="J2230" s="236"/>
      <c r="K2230" s="236"/>
      <c r="L2230" s="236"/>
      <c r="M2230" s="236"/>
      <c r="N2230" s="236"/>
      <c r="O2230" s="236"/>
      <c r="P2230" s="236"/>
      <c r="Q2230" s="236"/>
      <c r="R2230" s="236"/>
      <c r="S2230" s="236"/>
    </row>
    <row r="2231" ht="13.5" customHeight="1">
      <c r="A2231" s="236"/>
      <c r="B2231" t="s" s="596">
        <v>792</v>
      </c>
      <c r="C2231" t="s" s="675">
        <v>3100</v>
      </c>
      <c r="D2231" t="s" s="692">
        <f>D2132</f>
        <v>2005</v>
      </c>
      <c r="E2231" s="677">
        <v>0</v>
      </c>
      <c r="F2231" s="236"/>
      <c r="G2231" s="662">
        <f>E2231*F2231</f>
        <v>0</v>
      </c>
      <c r="H2231" s="662">
        <f>IF($S$11="Y",G2231*0.15,0)</f>
        <v>0</v>
      </c>
      <c r="I2231" s="236"/>
      <c r="J2231" s="236"/>
      <c r="K2231" s="236"/>
      <c r="L2231" s="236"/>
      <c r="M2231" s="236"/>
      <c r="N2231" s="236"/>
      <c r="O2231" s="236"/>
      <c r="P2231" s="236"/>
      <c r="Q2231" s="236"/>
      <c r="R2231" s="236"/>
      <c r="S2231" s="236"/>
    </row>
    <row r="2232" ht="13.5" customHeight="1">
      <c r="A2232" s="236"/>
      <c r="B2232" t="s" s="596">
        <v>792</v>
      </c>
      <c r="C2232" t="s" s="675">
        <v>3100</v>
      </c>
      <c r="D2232" t="s" s="180">
        <f>D2133</f>
        <v>2006</v>
      </c>
      <c r="E2232" s="677">
        <v>12</v>
      </c>
      <c r="F2232" s="236"/>
      <c r="G2232" s="662">
        <f>E2232*F2232</f>
        <v>0</v>
      </c>
      <c r="H2232" s="662">
        <f>IF($S$11="Y",G2232*0.15,0)</f>
        <v>0</v>
      </c>
      <c r="I2232" s="236"/>
      <c r="J2232" s="236"/>
      <c r="K2232" s="236"/>
      <c r="L2232" s="236"/>
      <c r="M2232" s="236"/>
      <c r="N2232" s="236"/>
      <c r="O2232" s="236"/>
      <c r="P2232" s="236"/>
      <c r="Q2232" s="236"/>
      <c r="R2232" s="236"/>
      <c r="S2232" s="236"/>
    </row>
    <row r="2233" ht="13.5" customHeight="1">
      <c r="A2233" s="236"/>
      <c r="B2233" t="s" s="596">
        <v>792</v>
      </c>
      <c r="C2233" t="s" s="675">
        <v>3100</v>
      </c>
      <c r="D2233" t="s" s="695">
        <f>D2134</f>
        <v>2007</v>
      </c>
      <c r="E2233" s="677">
        <v>0</v>
      </c>
      <c r="F2233" s="236"/>
      <c r="G2233" s="662">
        <f>E2233*F2233</f>
        <v>0</v>
      </c>
      <c r="H2233" s="662">
        <f>IF($S$11="Y",G2233*0.15,0)</f>
        <v>0</v>
      </c>
      <c r="I2233" s="236"/>
      <c r="J2233" s="236"/>
      <c r="K2233" s="236"/>
      <c r="L2233" s="236"/>
      <c r="M2233" s="236"/>
      <c r="N2233" s="236"/>
      <c r="O2233" s="236"/>
      <c r="P2233" s="236"/>
      <c r="Q2233" s="236"/>
      <c r="R2233" s="236"/>
      <c r="S2233" s="236"/>
    </row>
    <row r="2234" ht="13.5" customHeight="1">
      <c r="A2234" s="236"/>
      <c r="B2234" t="s" s="596">
        <v>793</v>
      </c>
      <c r="C2234" t="s" s="675">
        <v>3101</v>
      </c>
      <c r="D2234" t="s" s="676">
        <f>D2135</f>
        <v>1996</v>
      </c>
      <c r="E2234" s="677">
        <v>5</v>
      </c>
      <c r="F2234" s="236"/>
      <c r="G2234" s="662">
        <f>E2234*F2234</f>
        <v>0</v>
      </c>
      <c r="H2234" s="662">
        <f>IF($S$11="Y",G2234*0.15,0)</f>
        <v>0</v>
      </c>
      <c r="I2234" s="236"/>
      <c r="J2234" s="236"/>
      <c r="K2234" s="236"/>
      <c r="L2234" s="236"/>
      <c r="M2234" s="236"/>
      <c r="N2234" s="236"/>
      <c r="O2234" s="236"/>
      <c r="P2234" s="236"/>
      <c r="Q2234" s="236"/>
      <c r="R2234" s="236"/>
      <c r="S2234" s="236"/>
    </row>
    <row r="2235" ht="13.5" customHeight="1">
      <c r="A2235" s="236"/>
      <c r="B2235" t="s" s="596">
        <v>793</v>
      </c>
      <c r="C2235" t="s" s="675">
        <v>3101</v>
      </c>
      <c r="D2235" t="s" s="91">
        <f>D2136</f>
        <v>1998</v>
      </c>
      <c r="E2235" s="677">
        <v>0</v>
      </c>
      <c r="F2235" s="236"/>
      <c r="G2235" s="662">
        <f>E2235*F2235</f>
        <v>0</v>
      </c>
      <c r="H2235" s="662">
        <f>IF($S$11="Y",G2235*0.15,0)</f>
        <v>0</v>
      </c>
      <c r="I2235" s="236"/>
      <c r="J2235" s="236"/>
      <c r="K2235" s="236"/>
      <c r="L2235" s="236"/>
      <c r="M2235" s="236"/>
      <c r="N2235" s="236"/>
      <c r="O2235" s="236"/>
      <c r="P2235" s="236"/>
      <c r="Q2235" s="236"/>
      <c r="R2235" s="236"/>
      <c r="S2235" s="236"/>
    </row>
    <row r="2236" ht="13.5" customHeight="1">
      <c r="A2236" s="236"/>
      <c r="B2236" t="s" s="596">
        <v>793</v>
      </c>
      <c r="C2236" t="s" s="675">
        <v>3101</v>
      </c>
      <c r="D2236" t="s" s="205">
        <f>D2137</f>
        <v>2000</v>
      </c>
      <c r="E2236" s="677">
        <v>3</v>
      </c>
      <c r="F2236" s="236"/>
      <c r="G2236" s="662">
        <f>E2236*F2236</f>
        <v>0</v>
      </c>
      <c r="H2236" s="662">
        <f>IF($S$11="Y",G2236*0.15,0)</f>
        <v>0</v>
      </c>
      <c r="I2236" s="236"/>
      <c r="J2236" s="236"/>
      <c r="K2236" s="236"/>
      <c r="L2236" s="236"/>
      <c r="M2236" s="236"/>
      <c r="N2236" s="236"/>
      <c r="O2236" s="236"/>
      <c r="P2236" s="236"/>
      <c r="Q2236" s="236"/>
      <c r="R2236" s="236"/>
      <c r="S2236" s="236"/>
    </row>
    <row r="2237" ht="13.5" customHeight="1">
      <c r="A2237" s="236"/>
      <c r="B2237" t="s" s="596">
        <v>793</v>
      </c>
      <c r="C2237" t="s" s="675">
        <v>3101</v>
      </c>
      <c r="D2237" t="s" s="684">
        <f>D2138</f>
        <v>2001</v>
      </c>
      <c r="E2237" s="677">
        <v>0</v>
      </c>
      <c r="F2237" s="236"/>
      <c r="G2237" s="662">
        <f>E2237*F2237</f>
        <v>0</v>
      </c>
      <c r="H2237" s="662">
        <f>IF($S$11="Y",G2237*0.15,0)</f>
        <v>0</v>
      </c>
      <c r="I2237" s="236"/>
      <c r="J2237" s="236"/>
      <c r="K2237" s="236"/>
      <c r="L2237" s="236"/>
      <c r="M2237" s="236"/>
      <c r="N2237" s="236"/>
      <c r="O2237" s="236"/>
      <c r="P2237" s="236"/>
      <c r="Q2237" s="236"/>
      <c r="R2237" s="236"/>
      <c r="S2237" s="236"/>
    </row>
    <row r="2238" ht="13.5" customHeight="1">
      <c r="A2238" s="236"/>
      <c r="B2238" t="s" s="596">
        <v>793</v>
      </c>
      <c r="C2238" t="s" s="675">
        <v>3101</v>
      </c>
      <c r="D2238" t="s" s="686">
        <f>D2139</f>
        <v>2003</v>
      </c>
      <c r="E2238" s="677">
        <v>4</v>
      </c>
      <c r="F2238" s="236"/>
      <c r="G2238" s="662">
        <f>E2238*F2238</f>
        <v>0</v>
      </c>
      <c r="H2238" s="662">
        <f>IF($S$11="Y",G2238*0.15,0)</f>
        <v>0</v>
      </c>
      <c r="I2238" s="236"/>
      <c r="J2238" s="236"/>
      <c r="K2238" s="236"/>
      <c r="L2238" s="236"/>
      <c r="M2238" s="236"/>
      <c r="N2238" s="236"/>
      <c r="O2238" s="236"/>
      <c r="P2238" s="236"/>
      <c r="Q2238" s="236"/>
      <c r="R2238" s="236"/>
      <c r="S2238" s="236"/>
    </row>
    <row r="2239" ht="13.5" customHeight="1">
      <c r="A2239" s="236"/>
      <c r="B2239" t="s" s="596">
        <v>793</v>
      </c>
      <c r="C2239" t="s" s="675">
        <v>3101</v>
      </c>
      <c r="D2239" t="s" s="690">
        <f>D2140</f>
        <v>2004</v>
      </c>
      <c r="E2239" s="677">
        <v>0</v>
      </c>
      <c r="F2239" s="236"/>
      <c r="G2239" s="662">
        <f>E2239*F2239</f>
        <v>0</v>
      </c>
      <c r="H2239" s="662">
        <f>IF($S$11="Y",G2239*0.15,0)</f>
        <v>0</v>
      </c>
      <c r="I2239" s="236"/>
      <c r="J2239" s="236"/>
      <c r="K2239" s="236"/>
      <c r="L2239" s="236"/>
      <c r="M2239" s="236"/>
      <c r="N2239" s="236"/>
      <c r="O2239" s="236"/>
      <c r="P2239" s="236"/>
      <c r="Q2239" s="236"/>
      <c r="R2239" s="236"/>
      <c r="S2239" s="236"/>
    </row>
    <row r="2240" ht="13.5" customHeight="1">
      <c r="A2240" s="236"/>
      <c r="B2240" t="s" s="596">
        <v>793</v>
      </c>
      <c r="C2240" t="s" s="675">
        <v>3101</v>
      </c>
      <c r="D2240" t="s" s="692">
        <f>D2141</f>
        <v>2005</v>
      </c>
      <c r="E2240" s="677">
        <v>0</v>
      </c>
      <c r="F2240" s="236"/>
      <c r="G2240" s="662">
        <f>E2240*F2240</f>
        <v>0</v>
      </c>
      <c r="H2240" s="662">
        <f>IF($S$11="Y",G2240*0.15,0)</f>
        <v>0</v>
      </c>
      <c r="I2240" s="236"/>
      <c r="J2240" s="236"/>
      <c r="K2240" s="236"/>
      <c r="L2240" s="236"/>
      <c r="M2240" s="236"/>
      <c r="N2240" s="236"/>
      <c r="O2240" s="236"/>
      <c r="P2240" s="236"/>
      <c r="Q2240" s="236"/>
      <c r="R2240" s="236"/>
      <c r="S2240" s="236"/>
    </row>
    <row r="2241" ht="13.5" customHeight="1">
      <c r="A2241" s="236"/>
      <c r="B2241" t="s" s="596">
        <v>793</v>
      </c>
      <c r="C2241" t="s" s="675">
        <v>3101</v>
      </c>
      <c r="D2241" t="s" s="180">
        <f>D2142</f>
        <v>2006</v>
      </c>
      <c r="E2241" s="677">
        <v>8</v>
      </c>
      <c r="F2241" s="236"/>
      <c r="G2241" s="662">
        <f>E2241*F2241</f>
        <v>0</v>
      </c>
      <c r="H2241" s="662">
        <f>IF($S$11="Y",G2241*0.15,0)</f>
        <v>0</v>
      </c>
      <c r="I2241" s="236"/>
      <c r="J2241" s="236"/>
      <c r="K2241" s="236"/>
      <c r="L2241" s="236"/>
      <c r="M2241" s="236"/>
      <c r="N2241" s="236"/>
      <c r="O2241" s="236"/>
      <c r="P2241" s="236"/>
      <c r="Q2241" s="236"/>
      <c r="R2241" s="236"/>
      <c r="S2241" s="236"/>
    </row>
    <row r="2242" ht="13.5" customHeight="1">
      <c r="A2242" s="236"/>
      <c r="B2242" t="s" s="596">
        <v>793</v>
      </c>
      <c r="C2242" t="s" s="675">
        <v>3101</v>
      </c>
      <c r="D2242" t="s" s="695">
        <f>D2143</f>
        <v>2007</v>
      </c>
      <c r="E2242" s="677">
        <v>0</v>
      </c>
      <c r="F2242" s="236"/>
      <c r="G2242" s="662">
        <f>E2242*F2242</f>
        <v>0</v>
      </c>
      <c r="H2242" s="662">
        <f>IF($S$11="Y",G2242*0.15,0)</f>
        <v>0</v>
      </c>
      <c r="I2242" s="236"/>
      <c r="J2242" s="236"/>
      <c r="K2242" s="236"/>
      <c r="L2242" s="236"/>
      <c r="M2242" s="236"/>
      <c r="N2242" s="236"/>
      <c r="O2242" s="236"/>
      <c r="P2242" s="236"/>
      <c r="Q2242" s="236"/>
      <c r="R2242" s="236"/>
      <c r="S2242" s="236"/>
    </row>
    <row r="2243" ht="13.5" customHeight="1">
      <c r="A2243" s="236"/>
      <c r="B2243" t="s" s="596">
        <v>796</v>
      </c>
      <c r="C2243" t="s" s="675">
        <v>3102</v>
      </c>
      <c r="D2243" t="s" s="676">
        <f>D2144</f>
        <v>1996</v>
      </c>
      <c r="E2243" s="677">
        <v>5</v>
      </c>
      <c r="F2243" s="236"/>
      <c r="G2243" s="662">
        <f>E2243*F2243</f>
        <v>0</v>
      </c>
      <c r="H2243" s="662">
        <f>IF($S$11="Y",G2243*0.15,0)</f>
        <v>0</v>
      </c>
      <c r="I2243" s="236"/>
      <c r="J2243" s="236"/>
      <c r="K2243" s="236"/>
      <c r="L2243" s="236"/>
      <c r="M2243" s="236"/>
      <c r="N2243" s="236"/>
      <c r="O2243" s="236"/>
      <c r="P2243" s="236"/>
      <c r="Q2243" s="236"/>
      <c r="R2243" s="236"/>
      <c r="S2243" s="236"/>
    </row>
    <row r="2244" ht="13.5" customHeight="1">
      <c r="A2244" s="236"/>
      <c r="B2244" t="s" s="596">
        <v>796</v>
      </c>
      <c r="C2244" t="s" s="675">
        <v>3102</v>
      </c>
      <c r="D2244" t="s" s="91">
        <f>D2145</f>
        <v>1998</v>
      </c>
      <c r="E2244" s="677">
        <v>0</v>
      </c>
      <c r="F2244" s="236"/>
      <c r="G2244" s="662">
        <f>E2244*F2244</f>
        <v>0</v>
      </c>
      <c r="H2244" s="662">
        <f>IF($S$11="Y",G2244*0.15,0)</f>
        <v>0</v>
      </c>
      <c r="I2244" s="236"/>
      <c r="J2244" s="236"/>
      <c r="K2244" s="236"/>
      <c r="L2244" s="236"/>
      <c r="M2244" s="236"/>
      <c r="N2244" s="236"/>
      <c r="O2244" s="236"/>
      <c r="P2244" s="236"/>
      <c r="Q2244" s="236"/>
      <c r="R2244" s="236"/>
      <c r="S2244" s="236"/>
    </row>
    <row r="2245" ht="13.5" customHeight="1">
      <c r="A2245" s="236"/>
      <c r="B2245" t="s" s="596">
        <v>796</v>
      </c>
      <c r="C2245" t="s" s="675">
        <v>3102</v>
      </c>
      <c r="D2245" t="s" s="205">
        <f>D2146</f>
        <v>2000</v>
      </c>
      <c r="E2245" s="677">
        <v>5</v>
      </c>
      <c r="F2245" s="236"/>
      <c r="G2245" s="662">
        <f>E2245*F2245</f>
        <v>0</v>
      </c>
      <c r="H2245" s="662">
        <f>IF($S$11="Y",G2245*0.15,0)</f>
        <v>0</v>
      </c>
      <c r="I2245" s="236"/>
      <c r="J2245" s="236"/>
      <c r="K2245" s="236"/>
      <c r="L2245" s="236"/>
      <c r="M2245" s="236"/>
      <c r="N2245" s="236"/>
      <c r="O2245" s="236"/>
      <c r="P2245" s="236"/>
      <c r="Q2245" s="236"/>
      <c r="R2245" s="236"/>
      <c r="S2245" s="236"/>
    </row>
    <row r="2246" ht="13.5" customHeight="1">
      <c r="A2246" s="236"/>
      <c r="B2246" t="s" s="596">
        <v>796</v>
      </c>
      <c r="C2246" t="s" s="675">
        <v>3102</v>
      </c>
      <c r="D2246" t="s" s="684">
        <f>D2147</f>
        <v>2001</v>
      </c>
      <c r="E2246" s="677">
        <v>0</v>
      </c>
      <c r="F2246" s="236"/>
      <c r="G2246" s="662">
        <f>E2246*F2246</f>
        <v>0</v>
      </c>
      <c r="H2246" s="662">
        <f>IF($S$11="Y",G2246*0.15,0)</f>
        <v>0</v>
      </c>
      <c r="I2246" s="236"/>
      <c r="J2246" s="236"/>
      <c r="K2246" s="236"/>
      <c r="L2246" s="236"/>
      <c r="M2246" s="236"/>
      <c r="N2246" s="236"/>
      <c r="O2246" s="236"/>
      <c r="P2246" s="236"/>
      <c r="Q2246" s="236"/>
      <c r="R2246" s="236"/>
      <c r="S2246" s="236"/>
    </row>
    <row r="2247" ht="13.5" customHeight="1">
      <c r="A2247" s="236"/>
      <c r="B2247" t="s" s="596">
        <v>796</v>
      </c>
      <c r="C2247" t="s" s="675">
        <v>3102</v>
      </c>
      <c r="D2247" t="s" s="686">
        <f>D2148</f>
        <v>2003</v>
      </c>
      <c r="E2247" s="677">
        <v>5</v>
      </c>
      <c r="F2247" s="236"/>
      <c r="G2247" s="662">
        <f>E2247*F2247</f>
        <v>0</v>
      </c>
      <c r="H2247" s="662">
        <f>IF($S$11="Y",G2247*0.15,0)</f>
        <v>0</v>
      </c>
      <c r="I2247" s="236"/>
      <c r="J2247" s="236"/>
      <c r="K2247" s="236"/>
      <c r="L2247" s="236"/>
      <c r="M2247" s="236"/>
      <c r="N2247" s="236"/>
      <c r="O2247" s="236"/>
      <c r="P2247" s="236"/>
      <c r="Q2247" s="236"/>
      <c r="R2247" s="236"/>
      <c r="S2247" s="236"/>
    </row>
    <row r="2248" ht="13.5" customHeight="1">
      <c r="A2248" s="236"/>
      <c r="B2248" t="s" s="596">
        <v>796</v>
      </c>
      <c r="C2248" t="s" s="675">
        <v>3102</v>
      </c>
      <c r="D2248" t="s" s="690">
        <f>D2149</f>
        <v>2004</v>
      </c>
      <c r="E2248" s="677">
        <v>0</v>
      </c>
      <c r="F2248" s="236"/>
      <c r="G2248" s="662">
        <f>E2248*F2248</f>
        <v>0</v>
      </c>
      <c r="H2248" s="662">
        <f>IF($S$11="Y",G2248*0.15,0)</f>
        <v>0</v>
      </c>
      <c r="I2248" s="236"/>
      <c r="J2248" s="236"/>
      <c r="K2248" s="236"/>
      <c r="L2248" s="236"/>
      <c r="M2248" s="236"/>
      <c r="N2248" s="236"/>
      <c r="O2248" s="236"/>
      <c r="P2248" s="236"/>
      <c r="Q2248" s="236"/>
      <c r="R2248" s="236"/>
      <c r="S2248" s="236"/>
    </row>
    <row r="2249" ht="13.5" customHeight="1">
      <c r="A2249" s="236"/>
      <c r="B2249" t="s" s="596">
        <v>796</v>
      </c>
      <c r="C2249" t="s" s="675">
        <v>3102</v>
      </c>
      <c r="D2249" t="s" s="692">
        <f>D2150</f>
        <v>2005</v>
      </c>
      <c r="E2249" s="677">
        <v>0</v>
      </c>
      <c r="F2249" s="236"/>
      <c r="G2249" s="662">
        <f>E2249*F2249</f>
        <v>0</v>
      </c>
      <c r="H2249" s="662">
        <f>IF($S$11="Y",G2249*0.15,0)</f>
        <v>0</v>
      </c>
      <c r="I2249" s="236"/>
      <c r="J2249" s="236"/>
      <c r="K2249" s="236"/>
      <c r="L2249" s="236"/>
      <c r="M2249" s="236"/>
      <c r="N2249" s="236"/>
      <c r="O2249" s="236"/>
      <c r="P2249" s="236"/>
      <c r="Q2249" s="236"/>
      <c r="R2249" s="236"/>
      <c r="S2249" s="236"/>
    </row>
    <row r="2250" ht="13.5" customHeight="1">
      <c r="A2250" s="236"/>
      <c r="B2250" t="s" s="596">
        <v>796</v>
      </c>
      <c r="C2250" t="s" s="675">
        <v>3102</v>
      </c>
      <c r="D2250" t="s" s="180">
        <f>D2151</f>
        <v>2006</v>
      </c>
      <c r="E2250" s="677">
        <v>12</v>
      </c>
      <c r="F2250" s="236"/>
      <c r="G2250" s="662">
        <f>E2250*F2250</f>
        <v>0</v>
      </c>
      <c r="H2250" s="662">
        <f>IF($S$11="Y",G2250*0.15,0)</f>
        <v>0</v>
      </c>
      <c r="I2250" s="236"/>
      <c r="J2250" s="236"/>
      <c r="K2250" s="236"/>
      <c r="L2250" s="236"/>
      <c r="M2250" s="236"/>
      <c r="N2250" s="236"/>
      <c r="O2250" s="236"/>
      <c r="P2250" s="236"/>
      <c r="Q2250" s="236"/>
      <c r="R2250" s="236"/>
      <c r="S2250" s="236"/>
    </row>
    <row r="2251" ht="13.5" customHeight="1">
      <c r="A2251" s="236"/>
      <c r="B2251" t="s" s="596">
        <v>796</v>
      </c>
      <c r="C2251" t="s" s="675">
        <v>3102</v>
      </c>
      <c r="D2251" t="s" s="695">
        <f>D2152</f>
        <v>2007</v>
      </c>
      <c r="E2251" s="677">
        <v>1</v>
      </c>
      <c r="F2251" s="236"/>
      <c r="G2251" s="662">
        <f>E2251*F2251</f>
        <v>0</v>
      </c>
      <c r="H2251" s="662">
        <f>IF($S$11="Y",G2251*0.15,0)</f>
        <v>0</v>
      </c>
      <c r="I2251" s="236"/>
      <c r="J2251" s="236"/>
      <c r="K2251" s="236"/>
      <c r="L2251" s="236"/>
      <c r="M2251" s="236"/>
      <c r="N2251" s="236"/>
      <c r="O2251" s="236"/>
      <c r="P2251" s="236"/>
      <c r="Q2251" s="236"/>
      <c r="R2251" s="236"/>
      <c r="S2251" s="236"/>
    </row>
    <row r="2252" ht="13.5" customHeight="1">
      <c r="A2252" s="236"/>
      <c r="B2252" t="s" s="596">
        <v>750</v>
      </c>
      <c r="C2252" t="s" s="675">
        <v>3103</v>
      </c>
      <c r="D2252" t="s" s="676">
        <f>D2144</f>
        <v>1996</v>
      </c>
      <c r="E2252" s="677">
        <v>5</v>
      </c>
      <c r="F2252" s="236"/>
      <c r="G2252" s="662">
        <f>E2252*F2252</f>
        <v>0</v>
      </c>
      <c r="H2252" s="662">
        <f>IF($S$11="Y",G2252*0.15,0)</f>
        <v>0</v>
      </c>
      <c r="I2252" s="236"/>
      <c r="J2252" s="236"/>
      <c r="K2252" s="236"/>
      <c r="L2252" s="236"/>
      <c r="M2252" s="236"/>
      <c r="N2252" s="236"/>
      <c r="O2252" s="236"/>
      <c r="P2252" s="236"/>
      <c r="Q2252" s="236"/>
      <c r="R2252" s="236"/>
      <c r="S2252" s="236"/>
    </row>
    <row r="2253" ht="13.5" customHeight="1">
      <c r="A2253" s="236"/>
      <c r="B2253" t="s" s="596">
        <v>750</v>
      </c>
      <c r="C2253" t="s" s="675">
        <v>3103</v>
      </c>
      <c r="D2253" t="s" s="91">
        <f>D2145</f>
        <v>1998</v>
      </c>
      <c r="E2253" s="677">
        <v>0</v>
      </c>
      <c r="F2253" s="236"/>
      <c r="G2253" s="662">
        <f>E2253*F2253</f>
        <v>0</v>
      </c>
      <c r="H2253" s="662">
        <f>IF($S$11="Y",G2253*0.15,0)</f>
        <v>0</v>
      </c>
      <c r="I2253" s="236"/>
      <c r="J2253" s="236"/>
      <c r="K2253" s="236"/>
      <c r="L2253" s="236"/>
      <c r="M2253" s="236"/>
      <c r="N2253" s="236"/>
      <c r="O2253" s="236"/>
      <c r="P2253" s="236"/>
      <c r="Q2253" s="236"/>
      <c r="R2253" s="236"/>
      <c r="S2253" s="236"/>
    </row>
    <row r="2254" ht="13.5" customHeight="1">
      <c r="A2254" s="236"/>
      <c r="B2254" t="s" s="596">
        <v>750</v>
      </c>
      <c r="C2254" t="s" s="675">
        <v>3103</v>
      </c>
      <c r="D2254" t="s" s="205">
        <f>D2146</f>
        <v>2000</v>
      </c>
      <c r="E2254" s="677">
        <v>5</v>
      </c>
      <c r="F2254" s="236"/>
      <c r="G2254" s="662">
        <f>E2254*F2254</f>
        <v>0</v>
      </c>
      <c r="H2254" s="662">
        <f>IF($S$11="Y",G2254*0.15,0)</f>
        <v>0</v>
      </c>
      <c r="I2254" s="236"/>
      <c r="J2254" s="236"/>
      <c r="K2254" s="236"/>
      <c r="L2254" s="236"/>
      <c r="M2254" s="236"/>
      <c r="N2254" s="236"/>
      <c r="O2254" s="236"/>
      <c r="P2254" s="236"/>
      <c r="Q2254" s="236"/>
      <c r="R2254" s="236"/>
      <c r="S2254" s="236"/>
    </row>
    <row r="2255" ht="13.5" customHeight="1">
      <c r="A2255" s="236"/>
      <c r="B2255" t="s" s="596">
        <v>750</v>
      </c>
      <c r="C2255" t="s" s="675">
        <v>3103</v>
      </c>
      <c r="D2255" t="s" s="684">
        <f>D2147</f>
        <v>2001</v>
      </c>
      <c r="E2255" s="677">
        <v>0</v>
      </c>
      <c r="F2255" s="236"/>
      <c r="G2255" s="662">
        <f>E2255*F2255</f>
        <v>0</v>
      </c>
      <c r="H2255" s="662">
        <f>IF($S$11="Y",G2255*0.15,0)</f>
        <v>0</v>
      </c>
      <c r="I2255" s="236"/>
      <c r="J2255" s="236"/>
      <c r="K2255" s="236"/>
      <c r="L2255" s="236"/>
      <c r="M2255" s="236"/>
      <c r="N2255" s="236"/>
      <c r="O2255" s="236"/>
      <c r="P2255" s="236"/>
      <c r="Q2255" s="236"/>
      <c r="R2255" s="236"/>
      <c r="S2255" s="236"/>
    </row>
    <row r="2256" ht="13.5" customHeight="1">
      <c r="A2256" s="236"/>
      <c r="B2256" t="s" s="596">
        <v>750</v>
      </c>
      <c r="C2256" t="s" s="675">
        <v>3103</v>
      </c>
      <c r="D2256" t="s" s="686">
        <f>D2148</f>
        <v>2003</v>
      </c>
      <c r="E2256" s="677">
        <v>4</v>
      </c>
      <c r="F2256" s="236"/>
      <c r="G2256" s="662">
        <f>E2256*F2256</f>
        <v>0</v>
      </c>
      <c r="H2256" s="662">
        <f>IF($S$11="Y",G2256*0.15,0)</f>
        <v>0</v>
      </c>
      <c r="I2256" s="236"/>
      <c r="J2256" s="236"/>
      <c r="K2256" s="236"/>
      <c r="L2256" s="236"/>
      <c r="M2256" s="236"/>
      <c r="N2256" s="236"/>
      <c r="O2256" s="236"/>
      <c r="P2256" s="236"/>
      <c r="Q2256" s="236"/>
      <c r="R2256" s="236"/>
      <c r="S2256" s="236"/>
    </row>
    <row r="2257" ht="13.5" customHeight="1">
      <c r="A2257" s="236"/>
      <c r="B2257" t="s" s="596">
        <v>750</v>
      </c>
      <c r="C2257" t="s" s="675">
        <v>3103</v>
      </c>
      <c r="D2257" t="s" s="690">
        <f>D2149</f>
        <v>2004</v>
      </c>
      <c r="E2257" s="677">
        <v>0</v>
      </c>
      <c r="F2257" s="236"/>
      <c r="G2257" s="662">
        <f>E2257*F2257</f>
        <v>0</v>
      </c>
      <c r="H2257" s="662">
        <f>IF($S$11="Y",G2257*0.15,0)</f>
        <v>0</v>
      </c>
      <c r="I2257" s="236"/>
      <c r="J2257" s="236"/>
      <c r="K2257" s="236"/>
      <c r="L2257" s="236"/>
      <c r="M2257" s="236"/>
      <c r="N2257" s="236"/>
      <c r="O2257" s="236"/>
      <c r="P2257" s="236"/>
      <c r="Q2257" s="236"/>
      <c r="R2257" s="236"/>
      <c r="S2257" s="236"/>
    </row>
    <row r="2258" ht="13.5" customHeight="1">
      <c r="A2258" s="236"/>
      <c r="B2258" t="s" s="596">
        <v>750</v>
      </c>
      <c r="C2258" t="s" s="675">
        <v>3103</v>
      </c>
      <c r="D2258" t="s" s="692">
        <f>D2150</f>
        <v>2005</v>
      </c>
      <c r="E2258" s="677">
        <v>0</v>
      </c>
      <c r="F2258" s="236"/>
      <c r="G2258" s="662">
        <f>E2258*F2258</f>
        <v>0</v>
      </c>
      <c r="H2258" s="662">
        <f>IF($S$11="Y",G2258*0.15,0)</f>
        <v>0</v>
      </c>
      <c r="I2258" s="236"/>
      <c r="J2258" s="236"/>
      <c r="K2258" s="236"/>
      <c r="L2258" s="236"/>
      <c r="M2258" s="236"/>
      <c r="N2258" s="236"/>
      <c r="O2258" s="236"/>
      <c r="P2258" s="236"/>
      <c r="Q2258" s="236"/>
      <c r="R2258" s="236"/>
      <c r="S2258" s="236"/>
    </row>
    <row r="2259" ht="13.5" customHeight="1">
      <c r="A2259" s="236"/>
      <c r="B2259" t="s" s="596">
        <v>750</v>
      </c>
      <c r="C2259" t="s" s="675">
        <v>3103</v>
      </c>
      <c r="D2259" t="s" s="180">
        <f>D2151</f>
        <v>2006</v>
      </c>
      <c r="E2259" s="677">
        <v>10</v>
      </c>
      <c r="F2259" s="236"/>
      <c r="G2259" s="662">
        <f>E2259*F2259</f>
        <v>0</v>
      </c>
      <c r="H2259" s="662">
        <f>IF($S$11="Y",G2259*0.15,0)</f>
        <v>0</v>
      </c>
      <c r="I2259" s="236"/>
      <c r="J2259" s="236"/>
      <c r="K2259" s="236"/>
      <c r="L2259" s="236"/>
      <c r="M2259" s="236"/>
      <c r="N2259" s="236"/>
      <c r="O2259" s="236"/>
      <c r="P2259" s="236"/>
      <c r="Q2259" s="236"/>
      <c r="R2259" s="236"/>
      <c r="S2259" s="236"/>
    </row>
    <row r="2260" ht="13.5" customHeight="1">
      <c r="A2260" s="236"/>
      <c r="B2260" t="s" s="596">
        <v>750</v>
      </c>
      <c r="C2260" t="s" s="675">
        <v>3103</v>
      </c>
      <c r="D2260" t="s" s="695">
        <f>D2152</f>
        <v>2007</v>
      </c>
      <c r="E2260" s="677">
        <v>0</v>
      </c>
      <c r="F2260" s="236"/>
      <c r="G2260" s="662">
        <f>E2260*F2260</f>
        <v>0</v>
      </c>
      <c r="H2260" s="662">
        <f>IF($S$11="Y",G2260*0.15,0)</f>
        <v>0</v>
      </c>
      <c r="I2260" s="236"/>
      <c r="J2260" s="236"/>
      <c r="K2260" s="236"/>
      <c r="L2260" s="236"/>
      <c r="M2260" s="236"/>
      <c r="N2260" s="236"/>
      <c r="O2260" s="236"/>
      <c r="P2260" s="236"/>
      <c r="Q2260" s="236"/>
      <c r="R2260" s="236"/>
      <c r="S2260" s="236"/>
    </row>
    <row r="2261" ht="13.5" customHeight="1">
      <c r="A2261" s="236"/>
      <c r="B2261" t="s" s="596">
        <v>797</v>
      </c>
      <c r="C2261" t="s" s="675">
        <v>3104</v>
      </c>
      <c r="D2261" t="s" s="676">
        <f>D2153</f>
        <v>1996</v>
      </c>
      <c r="E2261" s="677">
        <v>4</v>
      </c>
      <c r="F2261" s="236"/>
      <c r="G2261" s="662">
        <f>E2261*F2261</f>
        <v>0</v>
      </c>
      <c r="H2261" s="662">
        <f>IF($S$11="Y",G2261*0.15,0)</f>
        <v>0</v>
      </c>
      <c r="I2261" s="236"/>
      <c r="J2261" s="236"/>
      <c r="K2261" s="236"/>
      <c r="L2261" s="236"/>
      <c r="M2261" s="236"/>
      <c r="N2261" s="236"/>
      <c r="O2261" s="236"/>
      <c r="P2261" s="236"/>
      <c r="Q2261" s="236"/>
      <c r="R2261" s="236"/>
      <c r="S2261" s="236"/>
    </row>
    <row r="2262" ht="13.5" customHeight="1">
      <c r="A2262" s="236"/>
      <c r="B2262" t="s" s="596">
        <v>797</v>
      </c>
      <c r="C2262" t="s" s="675">
        <v>3104</v>
      </c>
      <c r="D2262" t="s" s="91">
        <f>D2154</f>
        <v>1998</v>
      </c>
      <c r="E2262" s="677">
        <v>0</v>
      </c>
      <c r="F2262" s="236"/>
      <c r="G2262" s="662">
        <f>E2262*F2262</f>
        <v>0</v>
      </c>
      <c r="H2262" s="662">
        <f>IF($S$11="Y",G2262*0.15,0)</f>
        <v>0</v>
      </c>
      <c r="I2262" s="236"/>
      <c r="J2262" s="236"/>
      <c r="K2262" s="236"/>
      <c r="L2262" s="236"/>
      <c r="M2262" s="236"/>
      <c r="N2262" s="236"/>
      <c r="O2262" s="236"/>
      <c r="P2262" s="236"/>
      <c r="Q2262" s="236"/>
      <c r="R2262" s="236"/>
      <c r="S2262" s="236"/>
    </row>
    <row r="2263" ht="13.5" customHeight="1">
      <c r="A2263" s="236"/>
      <c r="B2263" t="s" s="596">
        <v>797</v>
      </c>
      <c r="C2263" t="s" s="675">
        <v>3104</v>
      </c>
      <c r="D2263" t="s" s="205">
        <f>D2155</f>
        <v>2000</v>
      </c>
      <c r="E2263" s="677">
        <v>4</v>
      </c>
      <c r="F2263" s="236"/>
      <c r="G2263" s="662">
        <f>E2263*F2263</f>
        <v>0</v>
      </c>
      <c r="H2263" s="662">
        <f>IF($S$11="Y",G2263*0.15,0)</f>
        <v>0</v>
      </c>
      <c r="I2263" s="236"/>
      <c r="J2263" s="236"/>
      <c r="K2263" s="236"/>
      <c r="L2263" s="236"/>
      <c r="M2263" s="236"/>
      <c r="N2263" s="236"/>
      <c r="O2263" s="236"/>
      <c r="P2263" s="236"/>
      <c r="Q2263" s="236"/>
      <c r="R2263" s="236"/>
      <c r="S2263" s="236"/>
    </row>
    <row r="2264" ht="13.5" customHeight="1">
      <c r="A2264" s="236"/>
      <c r="B2264" t="s" s="596">
        <v>797</v>
      </c>
      <c r="C2264" t="s" s="675">
        <v>3104</v>
      </c>
      <c r="D2264" t="s" s="684">
        <f>D2156</f>
        <v>2001</v>
      </c>
      <c r="E2264" s="677">
        <v>0</v>
      </c>
      <c r="F2264" s="236"/>
      <c r="G2264" s="662">
        <f>E2264*F2264</f>
        <v>0</v>
      </c>
      <c r="H2264" s="662">
        <f>IF($S$11="Y",G2264*0.15,0)</f>
        <v>0</v>
      </c>
      <c r="I2264" s="236"/>
      <c r="J2264" s="236"/>
      <c r="K2264" s="236"/>
      <c r="L2264" s="236"/>
      <c r="M2264" s="236"/>
      <c r="N2264" s="236"/>
      <c r="O2264" s="236"/>
      <c r="P2264" s="236"/>
      <c r="Q2264" s="236"/>
      <c r="R2264" s="236"/>
      <c r="S2264" s="236"/>
    </row>
    <row r="2265" ht="13.5" customHeight="1">
      <c r="A2265" s="236"/>
      <c r="B2265" t="s" s="596">
        <v>797</v>
      </c>
      <c r="C2265" t="s" s="675">
        <v>3104</v>
      </c>
      <c r="D2265" t="s" s="686">
        <f>D2157</f>
        <v>2003</v>
      </c>
      <c r="E2265" s="677">
        <v>5</v>
      </c>
      <c r="F2265" s="236"/>
      <c r="G2265" s="662">
        <f>E2265*F2265</f>
        <v>0</v>
      </c>
      <c r="H2265" s="662">
        <f>IF($S$11="Y",G2265*0.15,0)</f>
        <v>0</v>
      </c>
      <c r="I2265" s="236"/>
      <c r="J2265" s="236"/>
      <c r="K2265" s="236"/>
      <c r="L2265" s="236"/>
      <c r="M2265" s="236"/>
      <c r="N2265" s="236"/>
      <c r="O2265" s="236"/>
      <c r="P2265" s="236"/>
      <c r="Q2265" s="236"/>
      <c r="R2265" s="236"/>
      <c r="S2265" s="236"/>
    </row>
    <row r="2266" ht="13.5" customHeight="1">
      <c r="A2266" s="236"/>
      <c r="B2266" t="s" s="596">
        <v>797</v>
      </c>
      <c r="C2266" t="s" s="675">
        <v>3104</v>
      </c>
      <c r="D2266" t="s" s="690">
        <f>D2158</f>
        <v>2004</v>
      </c>
      <c r="E2266" s="677">
        <v>0</v>
      </c>
      <c r="F2266" s="236"/>
      <c r="G2266" s="662">
        <f>E2266*F2266</f>
        <v>0</v>
      </c>
      <c r="H2266" s="662">
        <f>IF($S$11="Y",G2266*0.15,0)</f>
        <v>0</v>
      </c>
      <c r="I2266" s="236"/>
      <c r="J2266" s="236"/>
      <c r="K2266" s="236"/>
      <c r="L2266" s="236"/>
      <c r="M2266" s="236"/>
      <c r="N2266" s="236"/>
      <c r="O2266" s="236"/>
      <c r="P2266" s="236"/>
      <c r="Q2266" s="236"/>
      <c r="R2266" s="236"/>
      <c r="S2266" s="236"/>
    </row>
    <row r="2267" ht="13.5" customHeight="1">
      <c r="A2267" s="236"/>
      <c r="B2267" t="s" s="596">
        <v>797</v>
      </c>
      <c r="C2267" t="s" s="675">
        <v>3104</v>
      </c>
      <c r="D2267" t="s" s="692">
        <f>D2159</f>
        <v>2005</v>
      </c>
      <c r="E2267" s="677">
        <v>0</v>
      </c>
      <c r="F2267" s="236"/>
      <c r="G2267" s="662">
        <f>E2267*F2267</f>
        <v>0</v>
      </c>
      <c r="H2267" s="662">
        <f>IF($S$11="Y",G2267*0.15,0)</f>
        <v>0</v>
      </c>
      <c r="I2267" s="236"/>
      <c r="J2267" s="236"/>
      <c r="K2267" s="236"/>
      <c r="L2267" s="236"/>
      <c r="M2267" s="236"/>
      <c r="N2267" s="236"/>
      <c r="O2267" s="236"/>
      <c r="P2267" s="236"/>
      <c r="Q2267" s="236"/>
      <c r="R2267" s="236"/>
      <c r="S2267" s="236"/>
    </row>
    <row r="2268" ht="13.5" customHeight="1">
      <c r="A2268" s="236"/>
      <c r="B2268" t="s" s="596">
        <v>797</v>
      </c>
      <c r="C2268" t="s" s="675">
        <v>3104</v>
      </c>
      <c r="D2268" t="s" s="180">
        <f>D2160</f>
        <v>2006</v>
      </c>
      <c r="E2268" s="677">
        <v>10</v>
      </c>
      <c r="F2268" s="236"/>
      <c r="G2268" s="662">
        <f>E2268*F2268</f>
        <v>0</v>
      </c>
      <c r="H2268" s="662">
        <f>IF($S$11="Y",G2268*0.15,0)</f>
        <v>0</v>
      </c>
      <c r="I2268" s="236"/>
      <c r="J2268" s="236"/>
      <c r="K2268" s="236"/>
      <c r="L2268" s="236"/>
      <c r="M2268" s="236"/>
      <c r="N2268" s="236"/>
      <c r="O2268" s="236"/>
      <c r="P2268" s="236"/>
      <c r="Q2268" s="236"/>
      <c r="R2268" s="236"/>
      <c r="S2268" s="236"/>
    </row>
    <row r="2269" ht="13.5" customHeight="1">
      <c r="A2269" s="236"/>
      <c r="B2269" t="s" s="596">
        <v>797</v>
      </c>
      <c r="C2269" t="s" s="675">
        <v>3104</v>
      </c>
      <c r="D2269" t="s" s="695">
        <f>D2161</f>
        <v>2007</v>
      </c>
      <c r="E2269" s="677">
        <v>0</v>
      </c>
      <c r="F2269" s="236"/>
      <c r="G2269" s="662">
        <f>E2269*F2269</f>
        <v>0</v>
      </c>
      <c r="H2269" s="662">
        <f>IF($S$11="Y",G2269*0.15,0)</f>
        <v>0</v>
      </c>
      <c r="I2269" s="236"/>
      <c r="J2269" s="236"/>
      <c r="K2269" s="236"/>
      <c r="L2269" s="236"/>
      <c r="M2269" s="236"/>
      <c r="N2269" s="236"/>
      <c r="O2269" s="236"/>
      <c r="P2269" s="236"/>
      <c r="Q2269" s="236"/>
      <c r="R2269" s="236"/>
      <c r="S2269" s="236"/>
    </row>
    <row r="2270" ht="13.5" customHeight="1">
      <c r="A2270" s="236"/>
      <c r="B2270" t="s" s="596">
        <v>794</v>
      </c>
      <c r="C2270" t="s" s="675">
        <v>3105</v>
      </c>
      <c r="D2270" t="s" s="676">
        <f>D2144</f>
        <v>1996</v>
      </c>
      <c r="E2270" s="677">
        <v>7</v>
      </c>
      <c r="F2270" s="236"/>
      <c r="G2270" s="662">
        <f>E2270*F2270</f>
        <v>0</v>
      </c>
      <c r="H2270" s="662">
        <f>IF($S$11="Y",G2270*0.15,0)</f>
        <v>0</v>
      </c>
      <c r="I2270" s="236"/>
      <c r="J2270" s="236"/>
      <c r="K2270" s="236"/>
      <c r="L2270" s="236"/>
      <c r="M2270" s="236"/>
      <c r="N2270" s="236"/>
      <c r="O2270" s="236"/>
      <c r="P2270" s="236"/>
      <c r="Q2270" s="236"/>
      <c r="R2270" s="236"/>
      <c r="S2270" s="236"/>
    </row>
    <row r="2271" ht="13.5" customHeight="1">
      <c r="A2271" s="236"/>
      <c r="B2271" t="s" s="596">
        <v>794</v>
      </c>
      <c r="C2271" t="s" s="675">
        <v>3105</v>
      </c>
      <c r="D2271" t="s" s="91">
        <f>D2145</f>
        <v>1998</v>
      </c>
      <c r="E2271" s="677">
        <v>0</v>
      </c>
      <c r="F2271" s="236"/>
      <c r="G2271" s="662">
        <f>E2271*F2271</f>
        <v>0</v>
      </c>
      <c r="H2271" s="662">
        <f>IF($S$11="Y",G2271*0.15,0)</f>
        <v>0</v>
      </c>
      <c r="I2271" s="236"/>
      <c r="J2271" s="236"/>
      <c r="K2271" s="236"/>
      <c r="L2271" s="236"/>
      <c r="M2271" s="236"/>
      <c r="N2271" s="236"/>
      <c r="O2271" s="236"/>
      <c r="P2271" s="236"/>
      <c r="Q2271" s="236"/>
      <c r="R2271" s="236"/>
      <c r="S2271" s="236"/>
    </row>
    <row r="2272" ht="13.5" customHeight="1">
      <c r="A2272" s="236"/>
      <c r="B2272" t="s" s="596">
        <v>794</v>
      </c>
      <c r="C2272" t="s" s="675">
        <v>3105</v>
      </c>
      <c r="D2272" t="s" s="205">
        <f>D2146</f>
        <v>2000</v>
      </c>
      <c r="E2272" s="677">
        <v>7</v>
      </c>
      <c r="F2272" s="236"/>
      <c r="G2272" s="662">
        <f>E2272*F2272</f>
        <v>0</v>
      </c>
      <c r="H2272" s="662">
        <f>IF($S$11="Y",G2272*0.15,0)</f>
        <v>0</v>
      </c>
      <c r="I2272" s="236"/>
      <c r="J2272" s="236"/>
      <c r="K2272" s="236"/>
      <c r="L2272" s="236"/>
      <c r="M2272" s="236"/>
      <c r="N2272" s="236"/>
      <c r="O2272" s="236"/>
      <c r="P2272" s="236"/>
      <c r="Q2272" s="236"/>
      <c r="R2272" s="236"/>
      <c r="S2272" s="236"/>
    </row>
    <row r="2273" ht="13.5" customHeight="1">
      <c r="A2273" s="236"/>
      <c r="B2273" t="s" s="596">
        <v>794</v>
      </c>
      <c r="C2273" t="s" s="675">
        <v>3105</v>
      </c>
      <c r="D2273" t="s" s="684">
        <f>D2147</f>
        <v>2001</v>
      </c>
      <c r="E2273" s="677">
        <v>0</v>
      </c>
      <c r="F2273" s="236"/>
      <c r="G2273" s="662">
        <f>E2273*F2273</f>
        <v>0</v>
      </c>
      <c r="H2273" s="662">
        <f>IF($S$11="Y",G2273*0.15,0)</f>
        <v>0</v>
      </c>
      <c r="I2273" s="236"/>
      <c r="J2273" s="236"/>
      <c r="K2273" s="236"/>
      <c r="L2273" s="236"/>
      <c r="M2273" s="236"/>
      <c r="N2273" s="236"/>
      <c r="O2273" s="236"/>
      <c r="P2273" s="236"/>
      <c r="Q2273" s="236"/>
      <c r="R2273" s="236"/>
      <c r="S2273" s="236"/>
    </row>
    <row r="2274" ht="13.5" customHeight="1">
      <c r="A2274" s="236"/>
      <c r="B2274" t="s" s="596">
        <v>794</v>
      </c>
      <c r="C2274" t="s" s="675">
        <v>3105</v>
      </c>
      <c r="D2274" t="s" s="686">
        <f>D2148</f>
        <v>2003</v>
      </c>
      <c r="E2274" s="677">
        <v>4</v>
      </c>
      <c r="F2274" s="236"/>
      <c r="G2274" s="662">
        <f>E2274*F2274</f>
        <v>0</v>
      </c>
      <c r="H2274" s="662">
        <f>IF($S$11="Y",G2274*0.15,0)</f>
        <v>0</v>
      </c>
      <c r="I2274" s="236"/>
      <c r="J2274" s="236"/>
      <c r="K2274" s="236"/>
      <c r="L2274" s="236"/>
      <c r="M2274" s="236"/>
      <c r="N2274" s="236"/>
      <c r="O2274" s="236"/>
      <c r="P2274" s="236"/>
      <c r="Q2274" s="236"/>
      <c r="R2274" s="236"/>
      <c r="S2274" s="236"/>
    </row>
    <row r="2275" ht="13.5" customHeight="1">
      <c r="A2275" s="236"/>
      <c r="B2275" t="s" s="596">
        <v>794</v>
      </c>
      <c r="C2275" t="s" s="675">
        <v>3105</v>
      </c>
      <c r="D2275" t="s" s="690">
        <f>D2149</f>
        <v>2004</v>
      </c>
      <c r="E2275" s="677">
        <v>0</v>
      </c>
      <c r="F2275" s="236"/>
      <c r="G2275" s="662">
        <f>E2275*F2275</f>
        <v>0</v>
      </c>
      <c r="H2275" s="662">
        <f>IF($S$11="Y",G2275*0.15,0)</f>
        <v>0</v>
      </c>
      <c r="I2275" s="236"/>
      <c r="J2275" s="236"/>
      <c r="K2275" s="236"/>
      <c r="L2275" s="236"/>
      <c r="M2275" s="236"/>
      <c r="N2275" s="236"/>
      <c r="O2275" s="236"/>
      <c r="P2275" s="236"/>
      <c r="Q2275" s="236"/>
      <c r="R2275" s="236"/>
      <c r="S2275" s="236"/>
    </row>
    <row r="2276" ht="13.5" customHeight="1">
      <c r="A2276" s="236"/>
      <c r="B2276" t="s" s="596">
        <v>794</v>
      </c>
      <c r="C2276" t="s" s="675">
        <v>3105</v>
      </c>
      <c r="D2276" t="s" s="692">
        <f>D2150</f>
        <v>2005</v>
      </c>
      <c r="E2276" s="677">
        <v>0</v>
      </c>
      <c r="F2276" s="236"/>
      <c r="G2276" s="662">
        <f>E2276*F2276</f>
        <v>0</v>
      </c>
      <c r="H2276" s="662">
        <f>IF($S$11="Y",G2276*0.15,0)</f>
        <v>0</v>
      </c>
      <c r="I2276" s="236"/>
      <c r="J2276" s="236"/>
      <c r="K2276" s="236"/>
      <c r="L2276" s="236"/>
      <c r="M2276" s="236"/>
      <c r="N2276" s="236"/>
      <c r="O2276" s="236"/>
      <c r="P2276" s="236"/>
      <c r="Q2276" s="236"/>
      <c r="R2276" s="236"/>
      <c r="S2276" s="236"/>
    </row>
    <row r="2277" ht="13.5" customHeight="1">
      <c r="A2277" s="236"/>
      <c r="B2277" t="s" s="596">
        <v>794</v>
      </c>
      <c r="C2277" t="s" s="675">
        <v>3105</v>
      </c>
      <c r="D2277" t="s" s="180">
        <f>D2151</f>
        <v>2006</v>
      </c>
      <c r="E2277" s="677">
        <v>6</v>
      </c>
      <c r="F2277" s="236"/>
      <c r="G2277" s="662">
        <f>E2277*F2277</f>
        <v>0</v>
      </c>
      <c r="H2277" s="662">
        <f>IF($S$11="Y",G2277*0.15,0)</f>
        <v>0</v>
      </c>
      <c r="I2277" s="236"/>
      <c r="J2277" s="236"/>
      <c r="K2277" s="236"/>
      <c r="L2277" s="236"/>
      <c r="M2277" s="236"/>
      <c r="N2277" s="236"/>
      <c r="O2277" s="236"/>
      <c r="P2277" s="236"/>
      <c r="Q2277" s="236"/>
      <c r="R2277" s="236"/>
      <c r="S2277" s="236"/>
    </row>
    <row r="2278" ht="13.5" customHeight="1">
      <c r="A2278" s="236"/>
      <c r="B2278" t="s" s="596">
        <v>794</v>
      </c>
      <c r="C2278" t="s" s="675">
        <v>3105</v>
      </c>
      <c r="D2278" t="s" s="695">
        <f>D2152</f>
        <v>2007</v>
      </c>
      <c r="E2278" s="677">
        <v>0</v>
      </c>
      <c r="F2278" s="236"/>
      <c r="G2278" s="662">
        <f>E2278*F2278</f>
        <v>0</v>
      </c>
      <c r="H2278" s="662">
        <f>IF($S$11="Y",G2278*0.15,0)</f>
        <v>0</v>
      </c>
      <c r="I2278" s="236"/>
      <c r="J2278" s="236"/>
      <c r="K2278" s="236"/>
      <c r="L2278" s="236"/>
      <c r="M2278" s="236"/>
      <c r="N2278" s="236"/>
      <c r="O2278" s="236"/>
      <c r="P2278" s="236"/>
      <c r="Q2278" s="236"/>
      <c r="R2278" s="236"/>
      <c r="S2278" s="236"/>
    </row>
    <row r="2279" ht="13.5" customHeight="1">
      <c r="A2279" s="236"/>
      <c r="B2279" t="s" s="596">
        <v>798</v>
      </c>
      <c r="C2279" t="s" s="675">
        <v>3106</v>
      </c>
      <c r="D2279" t="s" s="676">
        <f>D2153</f>
        <v>1996</v>
      </c>
      <c r="E2279" s="677">
        <v>6</v>
      </c>
      <c r="F2279" s="236"/>
      <c r="G2279" s="662">
        <f>E2279*F2279</f>
        <v>0</v>
      </c>
      <c r="H2279" s="662">
        <f>IF($S$11="Y",G2279*0.15,0)</f>
        <v>0</v>
      </c>
      <c r="I2279" s="236"/>
      <c r="J2279" s="236"/>
      <c r="K2279" s="236"/>
      <c r="L2279" s="236"/>
      <c r="M2279" s="236"/>
      <c r="N2279" s="236"/>
      <c r="O2279" s="236"/>
      <c r="P2279" s="236"/>
      <c r="Q2279" s="236"/>
      <c r="R2279" s="236"/>
      <c r="S2279" s="236"/>
    </row>
    <row r="2280" ht="13.5" customHeight="1">
      <c r="A2280" s="236"/>
      <c r="B2280" t="s" s="596">
        <v>798</v>
      </c>
      <c r="C2280" t="s" s="675">
        <v>3106</v>
      </c>
      <c r="D2280" t="s" s="91">
        <f>D2154</f>
        <v>1998</v>
      </c>
      <c r="E2280" s="677">
        <v>0</v>
      </c>
      <c r="F2280" s="236"/>
      <c r="G2280" s="662">
        <f>E2280*F2280</f>
        <v>0</v>
      </c>
      <c r="H2280" s="662">
        <f>IF($S$11="Y",G2280*0.15,0)</f>
        <v>0</v>
      </c>
      <c r="I2280" s="236"/>
      <c r="J2280" s="236"/>
      <c r="K2280" s="236"/>
      <c r="L2280" s="236"/>
      <c r="M2280" s="236"/>
      <c r="N2280" s="236"/>
      <c r="O2280" s="236"/>
      <c r="P2280" s="236"/>
      <c r="Q2280" s="236"/>
      <c r="R2280" s="236"/>
      <c r="S2280" s="236"/>
    </row>
    <row r="2281" ht="13.5" customHeight="1">
      <c r="A2281" s="236"/>
      <c r="B2281" t="s" s="596">
        <v>798</v>
      </c>
      <c r="C2281" t="s" s="675">
        <v>3106</v>
      </c>
      <c r="D2281" t="s" s="205">
        <f>D2155</f>
        <v>2000</v>
      </c>
      <c r="E2281" s="677">
        <v>4</v>
      </c>
      <c r="F2281" s="236"/>
      <c r="G2281" s="662">
        <f>E2281*F2281</f>
        <v>0</v>
      </c>
      <c r="H2281" s="662">
        <f>IF($S$11="Y",G2281*0.15,0)</f>
        <v>0</v>
      </c>
      <c r="I2281" s="236"/>
      <c r="J2281" s="236"/>
      <c r="K2281" s="236"/>
      <c r="L2281" s="236"/>
      <c r="M2281" s="236"/>
      <c r="N2281" s="236"/>
      <c r="O2281" s="236"/>
      <c r="P2281" s="236"/>
      <c r="Q2281" s="236"/>
      <c r="R2281" s="236"/>
      <c r="S2281" s="236"/>
    </row>
    <row r="2282" ht="13.5" customHeight="1">
      <c r="A2282" s="236"/>
      <c r="B2282" t="s" s="596">
        <v>798</v>
      </c>
      <c r="C2282" t="s" s="675">
        <v>3106</v>
      </c>
      <c r="D2282" t="s" s="684">
        <f>D2156</f>
        <v>2001</v>
      </c>
      <c r="E2282" s="677">
        <v>0</v>
      </c>
      <c r="F2282" s="236"/>
      <c r="G2282" s="662">
        <f>E2282*F2282</f>
        <v>0</v>
      </c>
      <c r="H2282" s="662">
        <f>IF($S$11="Y",G2282*0.15,0)</f>
        <v>0</v>
      </c>
      <c r="I2282" s="236"/>
      <c r="J2282" s="236"/>
      <c r="K2282" s="236"/>
      <c r="L2282" s="236"/>
      <c r="M2282" s="236"/>
      <c r="N2282" s="236"/>
      <c r="O2282" s="236"/>
      <c r="P2282" s="236"/>
      <c r="Q2282" s="236"/>
      <c r="R2282" s="236"/>
      <c r="S2282" s="236"/>
    </row>
    <row r="2283" ht="13.5" customHeight="1">
      <c r="A2283" s="236"/>
      <c r="B2283" t="s" s="596">
        <v>798</v>
      </c>
      <c r="C2283" t="s" s="675">
        <v>3106</v>
      </c>
      <c r="D2283" t="s" s="686">
        <f>D2157</f>
        <v>2003</v>
      </c>
      <c r="E2283" s="677">
        <v>5</v>
      </c>
      <c r="F2283" s="236"/>
      <c r="G2283" s="662">
        <f>E2283*F2283</f>
        <v>0</v>
      </c>
      <c r="H2283" s="662">
        <f>IF($S$11="Y",G2283*0.15,0)</f>
        <v>0</v>
      </c>
      <c r="I2283" s="236"/>
      <c r="J2283" s="236"/>
      <c r="K2283" s="236"/>
      <c r="L2283" s="236"/>
      <c r="M2283" s="236"/>
      <c r="N2283" s="236"/>
      <c r="O2283" s="236"/>
      <c r="P2283" s="236"/>
      <c r="Q2283" s="236"/>
      <c r="R2283" s="236"/>
      <c r="S2283" s="236"/>
    </row>
    <row r="2284" ht="13.5" customHeight="1">
      <c r="A2284" s="236"/>
      <c r="B2284" t="s" s="596">
        <v>798</v>
      </c>
      <c r="C2284" t="s" s="675">
        <v>3106</v>
      </c>
      <c r="D2284" t="s" s="690">
        <f>D2158</f>
        <v>2004</v>
      </c>
      <c r="E2284" s="677">
        <v>0</v>
      </c>
      <c r="F2284" s="236"/>
      <c r="G2284" s="662">
        <f>E2284*F2284</f>
        <v>0</v>
      </c>
      <c r="H2284" s="662">
        <f>IF($S$11="Y",G2284*0.15,0)</f>
        <v>0</v>
      </c>
      <c r="I2284" s="236"/>
      <c r="J2284" s="236"/>
      <c r="K2284" s="236"/>
      <c r="L2284" s="236"/>
      <c r="M2284" s="236"/>
      <c r="N2284" s="236"/>
      <c r="O2284" s="236"/>
      <c r="P2284" s="236"/>
      <c r="Q2284" s="236"/>
      <c r="R2284" s="236"/>
      <c r="S2284" s="236"/>
    </row>
    <row r="2285" ht="13.5" customHeight="1">
      <c r="A2285" s="236"/>
      <c r="B2285" t="s" s="596">
        <v>798</v>
      </c>
      <c r="C2285" t="s" s="675">
        <v>3106</v>
      </c>
      <c r="D2285" t="s" s="692">
        <f>D2159</f>
        <v>2005</v>
      </c>
      <c r="E2285" s="677">
        <v>0</v>
      </c>
      <c r="F2285" s="236"/>
      <c r="G2285" s="662">
        <f>E2285*F2285</f>
        <v>0</v>
      </c>
      <c r="H2285" s="662">
        <f>IF($S$11="Y",G2285*0.15,0)</f>
        <v>0</v>
      </c>
      <c r="I2285" s="236"/>
      <c r="J2285" s="236"/>
      <c r="K2285" s="236"/>
      <c r="L2285" s="236"/>
      <c r="M2285" s="236"/>
      <c r="N2285" s="236"/>
      <c r="O2285" s="236"/>
      <c r="P2285" s="236"/>
      <c r="Q2285" s="236"/>
      <c r="R2285" s="236"/>
      <c r="S2285" s="236"/>
    </row>
    <row r="2286" ht="13.5" customHeight="1">
      <c r="A2286" s="236"/>
      <c r="B2286" t="s" s="596">
        <v>798</v>
      </c>
      <c r="C2286" t="s" s="675">
        <v>3106</v>
      </c>
      <c r="D2286" t="s" s="180">
        <f>D2160</f>
        <v>2006</v>
      </c>
      <c r="E2286" s="677">
        <v>10</v>
      </c>
      <c r="F2286" s="236"/>
      <c r="G2286" s="662">
        <f>E2286*F2286</f>
        <v>0</v>
      </c>
      <c r="H2286" s="662">
        <f>IF($S$11="Y",G2286*0.15,0)</f>
        <v>0</v>
      </c>
      <c r="I2286" s="236"/>
      <c r="J2286" s="236"/>
      <c r="K2286" s="236"/>
      <c r="L2286" s="236"/>
      <c r="M2286" s="236"/>
      <c r="N2286" s="236"/>
      <c r="O2286" s="236"/>
      <c r="P2286" s="236"/>
      <c r="Q2286" s="236"/>
      <c r="R2286" s="236"/>
      <c r="S2286" s="236"/>
    </row>
    <row r="2287" ht="13.5" customHeight="1">
      <c r="A2287" s="236"/>
      <c r="B2287" t="s" s="596">
        <v>798</v>
      </c>
      <c r="C2287" t="s" s="675">
        <v>3106</v>
      </c>
      <c r="D2287" t="s" s="695">
        <f>D2161</f>
        <v>2007</v>
      </c>
      <c r="E2287" s="677">
        <v>0</v>
      </c>
      <c r="F2287" s="236"/>
      <c r="G2287" s="662">
        <f>E2287*F2287</f>
        <v>0</v>
      </c>
      <c r="H2287" s="662">
        <f>IF($S$11="Y",G2287*0.15,0)</f>
        <v>0</v>
      </c>
      <c r="I2287" s="236"/>
      <c r="J2287" s="236"/>
      <c r="K2287" s="236"/>
      <c r="L2287" s="236"/>
      <c r="M2287" s="236"/>
      <c r="N2287" s="236"/>
      <c r="O2287" s="236"/>
      <c r="P2287" s="236"/>
      <c r="Q2287" s="236"/>
      <c r="R2287" s="236"/>
      <c r="S2287" s="236"/>
    </row>
    <row r="2288" ht="13.5" customHeight="1">
      <c r="A2288" s="236"/>
      <c r="B2288" t="s" s="596">
        <v>752</v>
      </c>
      <c r="C2288" t="s" s="675">
        <v>3107</v>
      </c>
      <c r="D2288" t="s" s="676">
        <f>D2153</f>
        <v>1996</v>
      </c>
      <c r="E2288" s="677">
        <v>5</v>
      </c>
      <c r="F2288" s="236"/>
      <c r="G2288" s="662">
        <f>E2288*F2288</f>
        <v>0</v>
      </c>
      <c r="H2288" s="662">
        <f>IF($S$11="Y",G2288*0.15,0)</f>
        <v>0</v>
      </c>
      <c r="I2288" s="236"/>
      <c r="J2288" s="236"/>
      <c r="K2288" s="236"/>
      <c r="L2288" s="236"/>
      <c r="M2288" s="236"/>
      <c r="N2288" s="236"/>
      <c r="O2288" s="236"/>
      <c r="P2288" s="236"/>
      <c r="Q2288" s="236"/>
      <c r="R2288" s="236"/>
      <c r="S2288" s="236"/>
    </row>
    <row r="2289" ht="13.5" customHeight="1">
      <c r="A2289" s="236"/>
      <c r="B2289" t="s" s="596">
        <v>752</v>
      </c>
      <c r="C2289" t="s" s="675">
        <v>3107</v>
      </c>
      <c r="D2289" t="s" s="91">
        <f>D2154</f>
        <v>1998</v>
      </c>
      <c r="E2289" s="677">
        <v>0</v>
      </c>
      <c r="F2289" s="236"/>
      <c r="G2289" s="662">
        <f>E2289*F2289</f>
        <v>0</v>
      </c>
      <c r="H2289" s="662">
        <f>IF($S$11="Y",G2289*0.15,0)</f>
        <v>0</v>
      </c>
      <c r="I2289" s="236"/>
      <c r="J2289" s="236"/>
      <c r="K2289" s="236"/>
      <c r="L2289" s="236"/>
      <c r="M2289" s="236"/>
      <c r="N2289" s="236"/>
      <c r="O2289" s="236"/>
      <c r="P2289" s="236"/>
      <c r="Q2289" s="236"/>
      <c r="R2289" s="236"/>
      <c r="S2289" s="236"/>
    </row>
    <row r="2290" ht="13.5" customHeight="1">
      <c r="A2290" s="236"/>
      <c r="B2290" t="s" s="596">
        <v>752</v>
      </c>
      <c r="C2290" t="s" s="675">
        <v>3107</v>
      </c>
      <c r="D2290" t="s" s="205">
        <f>D2155</f>
        <v>2000</v>
      </c>
      <c r="E2290" s="677">
        <v>3</v>
      </c>
      <c r="F2290" s="236"/>
      <c r="G2290" s="662">
        <f>E2290*F2290</f>
        <v>0</v>
      </c>
      <c r="H2290" s="662">
        <f>IF($S$11="Y",G2290*0.15,0)</f>
        <v>0</v>
      </c>
      <c r="I2290" s="236"/>
      <c r="J2290" s="236"/>
      <c r="K2290" s="236"/>
      <c r="L2290" s="236"/>
      <c r="M2290" s="236"/>
      <c r="N2290" s="236"/>
      <c r="O2290" s="236"/>
      <c r="P2290" s="236"/>
      <c r="Q2290" s="236"/>
      <c r="R2290" s="236"/>
      <c r="S2290" s="236"/>
    </row>
    <row r="2291" ht="13.5" customHeight="1">
      <c r="A2291" s="236"/>
      <c r="B2291" t="s" s="596">
        <v>752</v>
      </c>
      <c r="C2291" t="s" s="675">
        <v>3107</v>
      </c>
      <c r="D2291" t="s" s="684">
        <f>D2156</f>
        <v>2001</v>
      </c>
      <c r="E2291" s="677">
        <v>0</v>
      </c>
      <c r="F2291" s="236"/>
      <c r="G2291" s="662">
        <f>E2291*F2291</f>
        <v>0</v>
      </c>
      <c r="H2291" s="662">
        <f>IF($S$11="Y",G2291*0.15,0)</f>
        <v>0</v>
      </c>
      <c r="I2291" s="236"/>
      <c r="J2291" s="236"/>
      <c r="K2291" s="236"/>
      <c r="L2291" s="236"/>
      <c r="M2291" s="236"/>
      <c r="N2291" s="236"/>
      <c r="O2291" s="236"/>
      <c r="P2291" s="236"/>
      <c r="Q2291" s="236"/>
      <c r="R2291" s="236"/>
      <c r="S2291" s="236"/>
    </row>
    <row r="2292" ht="13.5" customHeight="1">
      <c r="A2292" s="236"/>
      <c r="B2292" t="s" s="596">
        <v>752</v>
      </c>
      <c r="C2292" t="s" s="675">
        <v>3107</v>
      </c>
      <c r="D2292" t="s" s="686">
        <f>D2157</f>
        <v>2003</v>
      </c>
      <c r="E2292" s="677">
        <v>4</v>
      </c>
      <c r="F2292" s="236"/>
      <c r="G2292" s="662">
        <f>E2292*F2292</f>
        <v>0</v>
      </c>
      <c r="H2292" s="662">
        <f>IF($S$11="Y",G2292*0.15,0)</f>
        <v>0</v>
      </c>
      <c r="I2292" s="236"/>
      <c r="J2292" s="236"/>
      <c r="K2292" s="236"/>
      <c r="L2292" s="236"/>
      <c r="M2292" s="236"/>
      <c r="N2292" s="236"/>
      <c r="O2292" s="236"/>
      <c r="P2292" s="236"/>
      <c r="Q2292" s="236"/>
      <c r="R2292" s="236"/>
      <c r="S2292" s="236"/>
    </row>
    <row r="2293" ht="13.5" customHeight="1">
      <c r="A2293" s="236"/>
      <c r="B2293" t="s" s="596">
        <v>752</v>
      </c>
      <c r="C2293" t="s" s="675">
        <v>3107</v>
      </c>
      <c r="D2293" t="s" s="690">
        <f>D2158</f>
        <v>2004</v>
      </c>
      <c r="E2293" s="677">
        <v>0</v>
      </c>
      <c r="F2293" s="236"/>
      <c r="G2293" s="662">
        <f>E2293*F2293</f>
        <v>0</v>
      </c>
      <c r="H2293" s="662">
        <f>IF($S$11="Y",G2293*0.15,0)</f>
        <v>0</v>
      </c>
      <c r="I2293" s="236"/>
      <c r="J2293" s="236"/>
      <c r="K2293" s="236"/>
      <c r="L2293" s="236"/>
      <c r="M2293" s="236"/>
      <c r="N2293" s="236"/>
      <c r="O2293" s="236"/>
      <c r="P2293" s="236"/>
      <c r="Q2293" s="236"/>
      <c r="R2293" s="236"/>
      <c r="S2293" s="236"/>
    </row>
    <row r="2294" ht="13.5" customHeight="1">
      <c r="A2294" s="236"/>
      <c r="B2294" t="s" s="596">
        <v>752</v>
      </c>
      <c r="C2294" t="s" s="675">
        <v>3107</v>
      </c>
      <c r="D2294" t="s" s="692">
        <f>D2159</f>
        <v>2005</v>
      </c>
      <c r="E2294" s="677">
        <v>0</v>
      </c>
      <c r="F2294" s="236"/>
      <c r="G2294" s="662">
        <f>E2294*F2294</f>
        <v>0</v>
      </c>
      <c r="H2294" s="662">
        <f>IF($S$11="Y",G2294*0.15,0)</f>
        <v>0</v>
      </c>
      <c r="I2294" s="236"/>
      <c r="J2294" s="236"/>
      <c r="K2294" s="236"/>
      <c r="L2294" s="236"/>
      <c r="M2294" s="236"/>
      <c r="N2294" s="236"/>
      <c r="O2294" s="236"/>
      <c r="P2294" s="236"/>
      <c r="Q2294" s="236"/>
      <c r="R2294" s="236"/>
      <c r="S2294" s="236"/>
    </row>
    <row r="2295" ht="13.5" customHeight="1">
      <c r="A2295" s="236"/>
      <c r="B2295" t="s" s="596">
        <v>752</v>
      </c>
      <c r="C2295" t="s" s="675">
        <v>3107</v>
      </c>
      <c r="D2295" t="s" s="180">
        <f>D2160</f>
        <v>2006</v>
      </c>
      <c r="E2295" s="677">
        <v>9</v>
      </c>
      <c r="F2295" s="236"/>
      <c r="G2295" s="662">
        <f>E2295*F2295</f>
        <v>0</v>
      </c>
      <c r="H2295" s="662">
        <f>IF($S$11="Y",G2295*0.15,0)</f>
        <v>0</v>
      </c>
      <c r="I2295" s="236"/>
      <c r="J2295" s="236"/>
      <c r="K2295" s="236"/>
      <c r="L2295" s="236"/>
      <c r="M2295" s="236"/>
      <c r="N2295" s="236"/>
      <c r="O2295" s="236"/>
      <c r="P2295" s="236"/>
      <c r="Q2295" s="236"/>
      <c r="R2295" s="236"/>
      <c r="S2295" s="236"/>
    </row>
    <row r="2296" ht="13.5" customHeight="1">
      <c r="A2296" s="236"/>
      <c r="B2296" t="s" s="596">
        <v>752</v>
      </c>
      <c r="C2296" t="s" s="675">
        <v>3107</v>
      </c>
      <c r="D2296" t="s" s="695">
        <f>D2161</f>
        <v>2007</v>
      </c>
      <c r="E2296" s="677">
        <v>0</v>
      </c>
      <c r="F2296" s="236"/>
      <c r="G2296" s="662">
        <f>E2296*F2296</f>
        <v>0</v>
      </c>
      <c r="H2296" s="662">
        <f>IF($S$11="Y",G2296*0.15,0)</f>
        <v>0</v>
      </c>
      <c r="I2296" s="236"/>
      <c r="J2296" s="236"/>
      <c r="K2296" s="236"/>
      <c r="L2296" s="236"/>
      <c r="M2296" s="236"/>
      <c r="N2296" s="236"/>
      <c r="O2296" s="236"/>
      <c r="P2296" s="236"/>
      <c r="Q2296" s="236"/>
      <c r="R2296" s="236"/>
      <c r="S2296" s="236"/>
    </row>
    <row r="2297" ht="13.5" customHeight="1">
      <c r="A2297" s="236"/>
      <c r="B2297" t="s" s="596">
        <v>753</v>
      </c>
      <c r="C2297" t="s" s="675">
        <v>3108</v>
      </c>
      <c r="D2297" t="s" s="676">
        <f>D2153</f>
        <v>1996</v>
      </c>
      <c r="E2297" s="677">
        <v>4</v>
      </c>
      <c r="F2297" s="236"/>
      <c r="G2297" s="662">
        <f>E2297*F2297</f>
        <v>0</v>
      </c>
      <c r="H2297" s="662">
        <f>IF($S$11="Y",G2297*0.15,0)</f>
        <v>0</v>
      </c>
      <c r="I2297" s="236"/>
      <c r="J2297" s="236"/>
      <c r="K2297" s="236"/>
      <c r="L2297" s="236"/>
      <c r="M2297" s="236"/>
      <c r="N2297" s="236"/>
      <c r="O2297" s="236"/>
      <c r="P2297" s="236"/>
      <c r="Q2297" s="236"/>
      <c r="R2297" s="236"/>
      <c r="S2297" s="236"/>
    </row>
    <row r="2298" ht="13.5" customHeight="1">
      <c r="A2298" s="236"/>
      <c r="B2298" t="s" s="596">
        <v>753</v>
      </c>
      <c r="C2298" t="s" s="675">
        <v>3108</v>
      </c>
      <c r="D2298" t="s" s="91">
        <f>D2154</f>
        <v>1998</v>
      </c>
      <c r="E2298" s="677">
        <v>0</v>
      </c>
      <c r="F2298" s="236"/>
      <c r="G2298" s="662">
        <f>E2298*F2298</f>
        <v>0</v>
      </c>
      <c r="H2298" s="662">
        <f>IF($S$11="Y",G2298*0.15,0)</f>
        <v>0</v>
      </c>
      <c r="I2298" s="236"/>
      <c r="J2298" s="236"/>
      <c r="K2298" s="236"/>
      <c r="L2298" s="236"/>
      <c r="M2298" s="236"/>
      <c r="N2298" s="236"/>
      <c r="O2298" s="236"/>
      <c r="P2298" s="236"/>
      <c r="Q2298" s="236"/>
      <c r="R2298" s="236"/>
      <c r="S2298" s="236"/>
    </row>
    <row r="2299" ht="13.5" customHeight="1">
      <c r="A2299" s="236"/>
      <c r="B2299" t="s" s="596">
        <v>753</v>
      </c>
      <c r="C2299" t="s" s="675">
        <v>3108</v>
      </c>
      <c r="D2299" t="s" s="205">
        <f>D2155</f>
        <v>2000</v>
      </c>
      <c r="E2299" s="677">
        <v>5</v>
      </c>
      <c r="F2299" s="236"/>
      <c r="G2299" s="662">
        <f>E2299*F2299</f>
        <v>0</v>
      </c>
      <c r="H2299" s="662">
        <f>IF($S$11="Y",G2299*0.15,0)</f>
        <v>0</v>
      </c>
      <c r="I2299" s="236"/>
      <c r="J2299" s="236"/>
      <c r="K2299" s="236"/>
      <c r="L2299" s="236"/>
      <c r="M2299" s="236"/>
      <c r="N2299" s="236"/>
      <c r="O2299" s="236"/>
      <c r="P2299" s="236"/>
      <c r="Q2299" s="236"/>
      <c r="R2299" s="236"/>
      <c r="S2299" s="236"/>
    </row>
    <row r="2300" ht="13.5" customHeight="1">
      <c r="A2300" s="236"/>
      <c r="B2300" t="s" s="596">
        <v>753</v>
      </c>
      <c r="C2300" t="s" s="675">
        <v>3108</v>
      </c>
      <c r="D2300" t="s" s="684">
        <f>D2156</f>
        <v>2001</v>
      </c>
      <c r="E2300" s="677">
        <v>0</v>
      </c>
      <c r="F2300" s="236"/>
      <c r="G2300" s="662">
        <f>E2300*F2300</f>
        <v>0</v>
      </c>
      <c r="H2300" s="662">
        <f>IF($S$11="Y",G2300*0.15,0)</f>
        <v>0</v>
      </c>
      <c r="I2300" s="236"/>
      <c r="J2300" s="236"/>
      <c r="K2300" s="236"/>
      <c r="L2300" s="236"/>
      <c r="M2300" s="236"/>
      <c r="N2300" s="236"/>
      <c r="O2300" s="236"/>
      <c r="P2300" s="236"/>
      <c r="Q2300" s="236"/>
      <c r="R2300" s="236"/>
      <c r="S2300" s="236"/>
    </row>
    <row r="2301" ht="13.5" customHeight="1">
      <c r="A2301" s="236"/>
      <c r="B2301" t="s" s="596">
        <v>753</v>
      </c>
      <c r="C2301" t="s" s="675">
        <v>3108</v>
      </c>
      <c r="D2301" t="s" s="686">
        <f>D2157</f>
        <v>2003</v>
      </c>
      <c r="E2301" s="677">
        <v>4</v>
      </c>
      <c r="F2301" s="236"/>
      <c r="G2301" s="662">
        <f>E2301*F2301</f>
        <v>0</v>
      </c>
      <c r="H2301" s="662">
        <f>IF($S$11="Y",G2301*0.15,0)</f>
        <v>0</v>
      </c>
      <c r="I2301" s="236"/>
      <c r="J2301" s="236"/>
      <c r="K2301" s="236"/>
      <c r="L2301" s="236"/>
      <c r="M2301" s="236"/>
      <c r="N2301" s="236"/>
      <c r="O2301" s="236"/>
      <c r="P2301" s="236"/>
      <c r="Q2301" s="236"/>
      <c r="R2301" s="236"/>
      <c r="S2301" s="236"/>
    </row>
    <row r="2302" ht="13.5" customHeight="1">
      <c r="A2302" s="236"/>
      <c r="B2302" t="s" s="596">
        <v>753</v>
      </c>
      <c r="C2302" t="s" s="675">
        <v>3108</v>
      </c>
      <c r="D2302" t="s" s="690">
        <f>D2158</f>
        <v>2004</v>
      </c>
      <c r="E2302" s="677">
        <v>0</v>
      </c>
      <c r="F2302" s="236"/>
      <c r="G2302" s="662">
        <f>E2302*F2302</f>
        <v>0</v>
      </c>
      <c r="H2302" s="662">
        <f>IF($S$11="Y",G2302*0.15,0)</f>
        <v>0</v>
      </c>
      <c r="I2302" s="236"/>
      <c r="J2302" s="236"/>
      <c r="K2302" s="236"/>
      <c r="L2302" s="236"/>
      <c r="M2302" s="236"/>
      <c r="N2302" s="236"/>
      <c r="O2302" s="236"/>
      <c r="P2302" s="236"/>
      <c r="Q2302" s="236"/>
      <c r="R2302" s="236"/>
      <c r="S2302" s="236"/>
    </row>
    <row r="2303" ht="13.5" customHeight="1">
      <c r="A2303" s="236"/>
      <c r="B2303" t="s" s="596">
        <v>753</v>
      </c>
      <c r="C2303" t="s" s="675">
        <v>3108</v>
      </c>
      <c r="D2303" t="s" s="692">
        <f>D2159</f>
        <v>2005</v>
      </c>
      <c r="E2303" s="677">
        <v>0</v>
      </c>
      <c r="F2303" s="236"/>
      <c r="G2303" s="662">
        <f>E2303*F2303</f>
        <v>0</v>
      </c>
      <c r="H2303" s="662">
        <f>IF($S$11="Y",G2303*0.15,0)</f>
        <v>0</v>
      </c>
      <c r="I2303" s="236"/>
      <c r="J2303" s="236"/>
      <c r="K2303" s="236"/>
      <c r="L2303" s="236"/>
      <c r="M2303" s="236"/>
      <c r="N2303" s="236"/>
      <c r="O2303" s="236"/>
      <c r="P2303" s="236"/>
      <c r="Q2303" s="236"/>
      <c r="R2303" s="236"/>
      <c r="S2303" s="236"/>
    </row>
    <row r="2304" ht="13.5" customHeight="1">
      <c r="A2304" s="236"/>
      <c r="B2304" t="s" s="596">
        <v>753</v>
      </c>
      <c r="C2304" t="s" s="675">
        <v>3108</v>
      </c>
      <c r="D2304" t="s" s="180">
        <f>D2160</f>
        <v>2006</v>
      </c>
      <c r="E2304" s="677">
        <v>9</v>
      </c>
      <c r="F2304" s="236"/>
      <c r="G2304" s="662">
        <f>E2304*F2304</f>
        <v>0</v>
      </c>
      <c r="H2304" s="662">
        <f>IF($S$11="Y",G2304*0.15,0)</f>
        <v>0</v>
      </c>
      <c r="I2304" s="236"/>
      <c r="J2304" s="236"/>
      <c r="K2304" s="236"/>
      <c r="L2304" s="236"/>
      <c r="M2304" s="236"/>
      <c r="N2304" s="236"/>
      <c r="O2304" s="236"/>
      <c r="P2304" s="236"/>
      <c r="Q2304" s="236"/>
      <c r="R2304" s="236"/>
      <c r="S2304" s="236"/>
    </row>
    <row r="2305" ht="13.5" customHeight="1">
      <c r="A2305" s="236"/>
      <c r="B2305" t="s" s="596">
        <v>753</v>
      </c>
      <c r="C2305" t="s" s="675">
        <v>3108</v>
      </c>
      <c r="D2305" t="s" s="695">
        <f>D2161</f>
        <v>2007</v>
      </c>
      <c r="E2305" s="677">
        <v>0</v>
      </c>
      <c r="F2305" s="236"/>
      <c r="G2305" s="662">
        <f>E2305*F2305</f>
        <v>0</v>
      </c>
      <c r="H2305" s="662">
        <f>IF($S$11="Y",G2305*0.15,0)</f>
        <v>0</v>
      </c>
      <c r="I2305" s="236"/>
      <c r="J2305" s="236"/>
      <c r="K2305" s="236"/>
      <c r="L2305" s="236"/>
      <c r="M2305" s="236"/>
      <c r="N2305" s="236"/>
      <c r="O2305" s="236"/>
      <c r="P2305" s="236"/>
      <c r="Q2305" s="236"/>
      <c r="R2305" s="236"/>
      <c r="S2305" s="236"/>
    </row>
    <row r="2306" ht="13.5" customHeight="1">
      <c r="A2306" s="236"/>
      <c r="B2306" t="s" s="596">
        <v>824</v>
      </c>
      <c r="C2306" t="s" s="675">
        <v>3109</v>
      </c>
      <c r="D2306" t="s" s="676">
        <f>D2144</f>
        <v>1996</v>
      </c>
      <c r="E2306" s="677">
        <v>5</v>
      </c>
      <c r="F2306" s="236"/>
      <c r="G2306" s="662">
        <f>E2306*F2306</f>
        <v>0</v>
      </c>
      <c r="H2306" s="662">
        <f>IF($S$11="Y",G2306*0.15,0)</f>
        <v>0</v>
      </c>
      <c r="I2306" s="236"/>
      <c r="J2306" s="236"/>
      <c r="K2306" s="236"/>
      <c r="L2306" s="236"/>
      <c r="M2306" s="236"/>
      <c r="N2306" s="236"/>
      <c r="O2306" s="236"/>
      <c r="P2306" s="236"/>
      <c r="Q2306" s="236"/>
      <c r="R2306" s="236"/>
      <c r="S2306" s="236"/>
    </row>
    <row r="2307" ht="13.5" customHeight="1">
      <c r="A2307" s="236"/>
      <c r="B2307" t="s" s="596">
        <v>824</v>
      </c>
      <c r="C2307" t="s" s="675">
        <v>3109</v>
      </c>
      <c r="D2307" t="s" s="91">
        <f>D2145</f>
        <v>1998</v>
      </c>
      <c r="E2307" s="677">
        <v>0</v>
      </c>
      <c r="F2307" s="236"/>
      <c r="G2307" s="662">
        <f>E2307*F2307</f>
        <v>0</v>
      </c>
      <c r="H2307" s="662">
        <f>IF($S$11="Y",G2307*0.15,0)</f>
        <v>0</v>
      </c>
      <c r="I2307" s="236"/>
      <c r="J2307" s="236"/>
      <c r="K2307" s="236"/>
      <c r="L2307" s="236"/>
      <c r="M2307" s="236"/>
      <c r="N2307" s="236"/>
      <c r="O2307" s="236"/>
      <c r="P2307" s="236"/>
      <c r="Q2307" s="236"/>
      <c r="R2307" s="236"/>
      <c r="S2307" s="236"/>
    </row>
    <row r="2308" ht="13.5" customHeight="1">
      <c r="A2308" s="236"/>
      <c r="B2308" t="s" s="596">
        <v>824</v>
      </c>
      <c r="C2308" t="s" s="675">
        <v>3109</v>
      </c>
      <c r="D2308" t="s" s="205">
        <f>D2146</f>
        <v>2000</v>
      </c>
      <c r="E2308" s="677">
        <v>6</v>
      </c>
      <c r="F2308" s="236"/>
      <c r="G2308" s="662">
        <f>E2308*F2308</f>
        <v>0</v>
      </c>
      <c r="H2308" s="662">
        <f>IF($S$11="Y",G2308*0.15,0)</f>
        <v>0</v>
      </c>
      <c r="I2308" s="236"/>
      <c r="J2308" s="236"/>
      <c r="K2308" s="236"/>
      <c r="L2308" s="236"/>
      <c r="M2308" s="236"/>
      <c r="N2308" s="236"/>
      <c r="O2308" s="236"/>
      <c r="P2308" s="236"/>
      <c r="Q2308" s="236"/>
      <c r="R2308" s="236"/>
      <c r="S2308" s="236"/>
    </row>
    <row r="2309" ht="13.5" customHeight="1">
      <c r="A2309" s="236"/>
      <c r="B2309" t="s" s="596">
        <v>824</v>
      </c>
      <c r="C2309" t="s" s="675">
        <v>3109</v>
      </c>
      <c r="D2309" t="s" s="684">
        <f>D2147</f>
        <v>2001</v>
      </c>
      <c r="E2309" s="677">
        <v>0</v>
      </c>
      <c r="F2309" s="236"/>
      <c r="G2309" s="662">
        <f>E2309*F2309</f>
        <v>0</v>
      </c>
      <c r="H2309" s="662">
        <f>IF($S$11="Y",G2309*0.15,0)</f>
        <v>0</v>
      </c>
      <c r="I2309" s="236"/>
      <c r="J2309" s="236"/>
      <c r="K2309" s="236"/>
      <c r="L2309" s="236"/>
      <c r="M2309" s="236"/>
      <c r="N2309" s="236"/>
      <c r="O2309" s="236"/>
      <c r="P2309" s="236"/>
      <c r="Q2309" s="236"/>
      <c r="R2309" s="236"/>
      <c r="S2309" s="236"/>
    </row>
    <row r="2310" ht="13.5" customHeight="1">
      <c r="A2310" s="236"/>
      <c r="B2310" t="s" s="596">
        <v>824</v>
      </c>
      <c r="C2310" t="s" s="675">
        <v>3109</v>
      </c>
      <c r="D2310" t="s" s="686">
        <f>D2148</f>
        <v>2003</v>
      </c>
      <c r="E2310" s="677">
        <v>5</v>
      </c>
      <c r="F2310" s="236"/>
      <c r="G2310" s="662">
        <f>E2310*F2310</f>
        <v>0</v>
      </c>
      <c r="H2310" s="662">
        <f>IF($S$11="Y",G2310*0.15,0)</f>
        <v>0</v>
      </c>
      <c r="I2310" s="236"/>
      <c r="J2310" s="236"/>
      <c r="K2310" s="236"/>
      <c r="L2310" s="236"/>
      <c r="M2310" s="236"/>
      <c r="N2310" s="236"/>
      <c r="O2310" s="236"/>
      <c r="P2310" s="236"/>
      <c r="Q2310" s="236"/>
      <c r="R2310" s="236"/>
      <c r="S2310" s="236"/>
    </row>
    <row r="2311" ht="13.5" customHeight="1">
      <c r="A2311" s="236"/>
      <c r="B2311" t="s" s="596">
        <v>824</v>
      </c>
      <c r="C2311" t="s" s="675">
        <v>3109</v>
      </c>
      <c r="D2311" t="s" s="690">
        <f>D2149</f>
        <v>2004</v>
      </c>
      <c r="E2311" s="677">
        <v>0</v>
      </c>
      <c r="F2311" s="236"/>
      <c r="G2311" s="662">
        <f>E2311*F2311</f>
        <v>0</v>
      </c>
      <c r="H2311" s="662">
        <f>IF($S$11="Y",G2311*0.15,0)</f>
        <v>0</v>
      </c>
      <c r="I2311" s="236"/>
      <c r="J2311" s="236"/>
      <c r="K2311" s="236"/>
      <c r="L2311" s="236"/>
      <c r="M2311" s="236"/>
      <c r="N2311" s="236"/>
      <c r="O2311" s="236"/>
      <c r="P2311" s="236"/>
      <c r="Q2311" s="236"/>
      <c r="R2311" s="236"/>
      <c r="S2311" s="236"/>
    </row>
    <row r="2312" ht="13.5" customHeight="1">
      <c r="A2312" s="236"/>
      <c r="B2312" t="s" s="596">
        <v>824</v>
      </c>
      <c r="C2312" t="s" s="675">
        <v>3109</v>
      </c>
      <c r="D2312" t="s" s="692">
        <f>D2150</f>
        <v>2005</v>
      </c>
      <c r="E2312" s="677">
        <v>0</v>
      </c>
      <c r="F2312" s="236"/>
      <c r="G2312" s="662">
        <f>E2312*F2312</f>
        <v>0</v>
      </c>
      <c r="H2312" s="662">
        <f>IF($S$11="Y",G2312*0.15,0)</f>
        <v>0</v>
      </c>
      <c r="I2312" s="236"/>
      <c r="J2312" s="236"/>
      <c r="K2312" s="236"/>
      <c r="L2312" s="236"/>
      <c r="M2312" s="236"/>
      <c r="N2312" s="236"/>
      <c r="O2312" s="236"/>
      <c r="P2312" s="236"/>
      <c r="Q2312" s="236"/>
      <c r="R2312" s="236"/>
      <c r="S2312" s="236"/>
    </row>
    <row r="2313" ht="13.5" customHeight="1">
      <c r="A2313" s="236"/>
      <c r="B2313" t="s" s="596">
        <v>824</v>
      </c>
      <c r="C2313" t="s" s="675">
        <v>3109</v>
      </c>
      <c r="D2313" t="s" s="180">
        <f>D2151</f>
        <v>2006</v>
      </c>
      <c r="E2313" s="677">
        <v>10</v>
      </c>
      <c r="F2313" s="236"/>
      <c r="G2313" s="662">
        <f>E2313*F2313</f>
        <v>0</v>
      </c>
      <c r="H2313" s="662">
        <f>IF($S$11="Y",G2313*0.15,0)</f>
        <v>0</v>
      </c>
      <c r="I2313" s="236"/>
      <c r="J2313" s="236"/>
      <c r="K2313" s="236"/>
      <c r="L2313" s="236"/>
      <c r="M2313" s="236"/>
      <c r="N2313" s="236"/>
      <c r="O2313" s="236"/>
      <c r="P2313" s="236"/>
      <c r="Q2313" s="236"/>
      <c r="R2313" s="236"/>
      <c r="S2313" s="236"/>
    </row>
    <row r="2314" ht="13.5" customHeight="1">
      <c r="A2314" s="236"/>
      <c r="B2314" t="s" s="596">
        <v>824</v>
      </c>
      <c r="C2314" t="s" s="675">
        <v>3109</v>
      </c>
      <c r="D2314" t="s" s="698">
        <f>D2152</f>
        <v>2007</v>
      </c>
      <c r="E2314" s="677">
        <v>0</v>
      </c>
      <c r="F2314" s="236"/>
      <c r="G2314" s="662">
        <f>E2314*F2314</f>
        <v>0</v>
      </c>
      <c r="H2314" s="662">
        <f>IF($S$11="Y",G2314*0.15,0)</f>
        <v>0</v>
      </c>
      <c r="I2314" s="236"/>
      <c r="J2314" s="236"/>
      <c r="K2314" s="236"/>
      <c r="L2314" s="236"/>
      <c r="M2314" s="236"/>
      <c r="N2314" s="236"/>
      <c r="O2314" s="236"/>
      <c r="P2314" s="236"/>
      <c r="Q2314" s="236"/>
      <c r="R2314" s="236"/>
      <c r="S2314" s="236"/>
    </row>
  </sheetData>
  <conditionalFormatting sqref="N19:N88">
    <cfRule type="cellIs" dxfId="8" priority="1" operator="lessThan" stopIfTrue="1">
      <formula>0</formula>
    </cfRule>
    <cfRule type="cellIs" dxfId="9" priority="2" operator="greaterThan" stopIfTrue="1">
      <formula>0</formula>
    </cfRule>
  </conditionalFormatting>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11.xml><?xml version="1.0" encoding="utf-8"?>
<worksheet xmlns:r="http://schemas.openxmlformats.org/officeDocument/2006/relationships" xmlns="http://schemas.openxmlformats.org/spreadsheetml/2006/main">
  <dimension ref="A1:S4384"/>
  <sheetViews>
    <sheetView workbookViewId="0" defaultGridColor="0" colorId="10"/>
  </sheetViews>
  <sheetFormatPr defaultColWidth="8.83333" defaultRowHeight="13.5" customHeight="1" outlineLevelRow="0" outlineLevelCol="0"/>
  <cols>
    <col min="1" max="1" hidden="1" width="8.83333" style="671" customWidth="1"/>
    <col min="2" max="2" width="13.8516" style="671" customWidth="1"/>
    <col min="3" max="3" width="34.5" style="671" customWidth="1"/>
    <col min="4" max="4" width="10.1719" style="671" customWidth="1"/>
    <col min="5" max="5" width="8" style="671" customWidth="1"/>
    <col min="6" max="7" width="9" style="671" customWidth="1"/>
    <col min="8" max="8" width="12.1719" style="671" customWidth="1"/>
    <col min="9" max="9" width="8.67188" style="671" customWidth="1"/>
    <col min="10" max="10" width="6.67188" style="671" customWidth="1"/>
    <col min="11" max="11" width="8.85156" style="671" customWidth="1"/>
    <col min="12" max="13" width="13.3516" style="671" customWidth="1"/>
    <col min="14" max="14" width="11.6719" style="671" customWidth="1"/>
    <col min="15" max="17" width="8.85156" style="671" customWidth="1"/>
    <col min="18" max="18" width="11.3516" style="671" customWidth="1"/>
    <col min="19" max="19" width="8.85156" style="671" customWidth="1"/>
    <col min="20" max="16384" width="8.85156" style="736" customWidth="1"/>
  </cols>
  <sheetData>
    <row r="1" s="671" customFormat="1" ht="15.5" customHeight="1">
      <c r="B1" t="s" s="596">
        <v>273</v>
      </c>
      <c r="C1" t="s" s="596">
        <v>1985</v>
      </c>
      <c r="D1" t="s" s="672">
        <v>1986</v>
      </c>
      <c r="E1" t="s" s="596">
        <v>1987</v>
      </c>
      <c r="F1" t="s" s="596">
        <v>1944</v>
      </c>
      <c r="G1" t="s" s="596">
        <v>1988</v>
      </c>
      <c r="H1" t="s" s="596">
        <v>1989</v>
      </c>
      <c r="I1" t="s" s="596">
        <v>1990</v>
      </c>
      <c r="J1" t="s" s="596">
        <v>1991</v>
      </c>
      <c r="K1" t="s" s="596">
        <v>1955</v>
      </c>
      <c r="M1" t="s" s="673">
        <v>1992</v>
      </c>
      <c r="N1" s="674">
        <f>SUM(G2:G4339)</f>
        <v>0</v>
      </c>
      <c r="R1" t="s" s="672">
        <v>1993</v>
      </c>
      <c r="S1" t="s" s="596">
        <v>1994</v>
      </c>
    </row>
    <row r="2" s="671" customFormat="1" ht="15" customHeight="1">
      <c r="B2" t="s" s="596">
        <v>1158</v>
      </c>
      <c r="C2" t="s" s="675">
        <v>1995</v>
      </c>
      <c r="D2" t="s" s="676">
        <v>30</v>
      </c>
      <c r="E2" s="677">
        <v>0</v>
      </c>
      <c r="G2" s="662">
        <f>E2*F2</f>
        <v>0</v>
      </c>
      <c r="H2" s="662">
        <v>0</v>
      </c>
      <c r="M2" t="s" s="678">
        <v>888</v>
      </c>
      <c r="N2" s="679">
        <f>_xlfn.IFS((N1)&lt;11999.99,0,AND((N1)&gt;11999.99,(N1)&lt;25000),N1*-0.04,(N1)&gt;24999.99,N1*-0.08)</f>
        <v>0</v>
      </c>
      <c r="R2" t="s" s="680">
        <f>'Kilter Holds'!T35</f>
        <v>1996</v>
      </c>
      <c r="S2" t="s" s="681">
        <v>1997</v>
      </c>
    </row>
    <row r="3" s="671" customFormat="1" ht="15" customHeight="1">
      <c r="B3" t="s" s="596">
        <v>1158</v>
      </c>
      <c r="C3" t="s" s="675">
        <v>1995</v>
      </c>
      <c r="D3" t="s" s="91">
        <v>32</v>
      </c>
      <c r="E3" s="677">
        <v>0</v>
      </c>
      <c r="G3" s="662">
        <f>E3*F3</f>
        <v>0</v>
      </c>
      <c r="H3" s="662">
        <v>0</v>
      </c>
      <c r="M3" t="s" s="678">
        <v>1989</v>
      </c>
      <c r="N3" s="679">
        <f>SUM(H2:H4339)</f>
        <v>0</v>
      </c>
      <c r="R3" t="s" s="682">
        <f>'Kilter Holds'!U35</f>
        <v>1998</v>
      </c>
      <c r="S3" t="s" s="681">
        <v>1997</v>
      </c>
    </row>
    <row r="4" s="671" customFormat="1" ht="15" customHeight="1">
      <c r="B4" t="s" s="596">
        <v>1158</v>
      </c>
      <c r="C4" t="s" s="675">
        <v>1995</v>
      </c>
      <c r="D4" t="s" s="205">
        <v>34</v>
      </c>
      <c r="E4" s="677">
        <v>0</v>
      </c>
      <c r="G4" s="662">
        <f>E4*F4</f>
        <v>0</v>
      </c>
      <c r="H4" s="662">
        <v>0</v>
      </c>
      <c r="M4" t="s" s="678">
        <v>1999</v>
      </c>
      <c r="N4" s="679">
        <v>0</v>
      </c>
      <c r="R4" t="s" s="683">
        <f>'Kilter Holds'!V35</f>
        <v>2000</v>
      </c>
      <c r="S4" t="s" s="681">
        <v>1997</v>
      </c>
    </row>
    <row r="5" s="671" customFormat="1" ht="15" customHeight="1">
      <c r="B5" t="s" s="596">
        <v>1158</v>
      </c>
      <c r="C5" t="s" s="675">
        <v>1995</v>
      </c>
      <c r="D5" t="s" s="684">
        <v>36</v>
      </c>
      <c r="E5" s="677">
        <v>0</v>
      </c>
      <c r="G5" s="662">
        <f>E5*F5</f>
        <v>0</v>
      </c>
      <c r="H5" s="662">
        <v>0</v>
      </c>
      <c r="M5" t="s" s="678">
        <v>8</v>
      </c>
      <c r="N5" s="679">
        <f>'Bolts'!B1163</f>
        <v>3</v>
      </c>
      <c r="R5" t="s" s="685">
        <f>'Kilter Holds'!W35</f>
        <v>2001</v>
      </c>
      <c r="S5" t="s" s="681">
        <v>1997</v>
      </c>
    </row>
    <row r="6" s="671" customFormat="1" ht="15" customHeight="1">
      <c r="B6" t="s" s="596">
        <v>1158</v>
      </c>
      <c r="C6" t="s" s="675">
        <v>1995</v>
      </c>
      <c r="D6" t="s" s="686">
        <v>38</v>
      </c>
      <c r="E6" s="677">
        <v>0</v>
      </c>
      <c r="G6" s="662">
        <f>E6*F6</f>
        <v>0</v>
      </c>
      <c r="H6" s="662">
        <v>0</v>
      </c>
      <c r="M6" t="s" s="678">
        <v>2002</v>
      </c>
      <c r="N6" s="679"/>
      <c r="R6" t="s" s="689">
        <f>'Kilter Holds'!X35</f>
        <v>2003</v>
      </c>
      <c r="S6" t="s" s="681">
        <v>1997</v>
      </c>
    </row>
    <row r="7" s="671" customFormat="1" ht="14" customHeight="1">
      <c r="B7" t="s" s="596">
        <v>1158</v>
      </c>
      <c r="C7" t="s" s="675">
        <v>1995</v>
      </c>
      <c r="D7" t="s" s="690">
        <v>40</v>
      </c>
      <c r="E7" s="677">
        <v>0</v>
      </c>
      <c r="G7" s="662">
        <f>E7*F7</f>
        <v>0</v>
      </c>
      <c r="H7" s="662">
        <v>0</v>
      </c>
      <c r="M7" t="s" s="687">
        <v>17</v>
      </c>
      <c r="N7" s="688">
        <f>SUM(N1:N6)</f>
        <v>3</v>
      </c>
      <c r="R7" t="s" s="691">
        <f>'Kilter Holds'!Y35</f>
        <v>2004</v>
      </c>
      <c r="S7" t="s" s="681">
        <v>1997</v>
      </c>
    </row>
    <row r="8" s="671" customFormat="1" ht="15.5" customHeight="1">
      <c r="B8" t="s" s="596">
        <v>1158</v>
      </c>
      <c r="C8" t="s" s="675">
        <v>1995</v>
      </c>
      <c r="D8" t="s" s="692">
        <v>42</v>
      </c>
      <c r="E8" s="677">
        <v>0</v>
      </c>
      <c r="G8" s="662">
        <f>E8*F8</f>
        <v>0</v>
      </c>
      <c r="H8" s="662">
        <v>0</v>
      </c>
      <c r="R8" t="s" s="693">
        <f>'Kilter Holds'!Z35</f>
        <v>2005</v>
      </c>
      <c r="S8" t="s" s="681">
        <v>1997</v>
      </c>
    </row>
    <row r="9" s="671" customFormat="1" ht="15" customHeight="1">
      <c r="B9" t="s" s="596">
        <v>1158</v>
      </c>
      <c r="C9" t="s" s="675">
        <v>1995</v>
      </c>
      <c r="D9" t="s" s="180">
        <v>44</v>
      </c>
      <c r="E9" s="677">
        <v>0</v>
      </c>
      <c r="G9" s="662">
        <f>E9*F9</f>
        <v>0</v>
      </c>
      <c r="H9" s="662">
        <v>0</v>
      </c>
      <c r="R9" t="s" s="694">
        <f>'Kilter Holds'!AA35</f>
        <v>2006</v>
      </c>
      <c r="S9" t="s" s="681">
        <v>1997</v>
      </c>
    </row>
    <row r="10" s="671" customFormat="1" ht="15" customHeight="1">
      <c r="B10" t="s" s="596">
        <v>1158</v>
      </c>
      <c r="C10" t="s" s="675">
        <v>1995</v>
      </c>
      <c r="D10" t="s" s="695">
        <v>2849</v>
      </c>
      <c r="E10" s="677">
        <v>0</v>
      </c>
      <c r="G10" s="662">
        <f>E10*F10</f>
        <v>0</v>
      </c>
      <c r="H10" s="662">
        <v>0</v>
      </c>
      <c r="R10" t="s" s="696">
        <f>'Kilter Holds'!AB35</f>
        <v>2007</v>
      </c>
      <c r="S10" t="s" s="681">
        <v>2008</v>
      </c>
    </row>
    <row r="11" s="671" customFormat="1" ht="15" customHeight="1">
      <c r="B11" t="s" s="596">
        <v>1159</v>
      </c>
      <c r="C11" t="s" s="675">
        <v>2009</v>
      </c>
      <c r="D11" t="s" s="676">
        <v>30</v>
      </c>
      <c r="E11" s="677">
        <v>0</v>
      </c>
      <c r="G11" s="662">
        <f>E11*F11</f>
        <v>0</v>
      </c>
      <c r="H11" s="662">
        <v>0</v>
      </c>
      <c r="R11" t="s" s="669">
        <v>2010</v>
      </c>
      <c r="S11" t="s" s="596">
        <v>1997</v>
      </c>
    </row>
    <row r="12" s="671" customFormat="1" ht="15" customHeight="1">
      <c r="B12" t="s" s="596">
        <v>1159</v>
      </c>
      <c r="C12" t="s" s="675">
        <v>2009</v>
      </c>
      <c r="D12" t="s" s="91">
        <v>32</v>
      </c>
      <c r="E12" s="677">
        <v>0</v>
      </c>
      <c r="G12" s="662">
        <f>E12*F12</f>
        <v>0</v>
      </c>
      <c r="H12" s="662">
        <v>0</v>
      </c>
    </row>
    <row r="13" s="671" customFormat="1" ht="15" customHeight="1">
      <c r="B13" t="s" s="596">
        <v>1159</v>
      </c>
      <c r="C13" t="s" s="675">
        <v>2009</v>
      </c>
      <c r="D13" t="s" s="205">
        <v>34</v>
      </c>
      <c r="E13" s="677">
        <v>0</v>
      </c>
      <c r="G13" s="662">
        <f>E13*F13</f>
        <v>0</v>
      </c>
      <c r="H13" s="662">
        <v>0</v>
      </c>
    </row>
    <row r="14" s="671" customFormat="1" ht="15" customHeight="1">
      <c r="B14" t="s" s="596">
        <v>1159</v>
      </c>
      <c r="C14" t="s" s="675">
        <v>2009</v>
      </c>
      <c r="D14" t="s" s="684">
        <v>36</v>
      </c>
      <c r="E14" s="677">
        <v>0</v>
      </c>
      <c r="G14" s="662">
        <f>E14*F14</f>
        <v>0</v>
      </c>
      <c r="H14" s="662">
        <v>0</v>
      </c>
    </row>
    <row r="15" s="671" customFormat="1" ht="15" customHeight="1">
      <c r="B15" t="s" s="596">
        <v>1159</v>
      </c>
      <c r="C15" t="s" s="675">
        <v>2009</v>
      </c>
      <c r="D15" t="s" s="686">
        <v>38</v>
      </c>
      <c r="E15" s="677">
        <v>0</v>
      </c>
      <c r="G15" s="662">
        <f>E15*F15</f>
        <v>0</v>
      </c>
      <c r="H15" s="662">
        <v>0</v>
      </c>
    </row>
    <row r="16" s="671" customFormat="1" ht="15" customHeight="1">
      <c r="B16" t="s" s="596">
        <v>1159</v>
      </c>
      <c r="C16" t="s" s="675">
        <v>2009</v>
      </c>
      <c r="D16" t="s" s="690">
        <v>40</v>
      </c>
      <c r="E16" s="677">
        <v>0</v>
      </c>
      <c r="G16" s="662">
        <f>E16*F16</f>
        <v>0</v>
      </c>
      <c r="H16" s="662">
        <v>0</v>
      </c>
    </row>
    <row r="17" s="671" customFormat="1" ht="15" customHeight="1">
      <c r="B17" t="s" s="596">
        <v>1159</v>
      </c>
      <c r="C17" t="s" s="675">
        <v>2009</v>
      </c>
      <c r="D17" t="s" s="692">
        <v>42</v>
      </c>
      <c r="E17" s="677">
        <v>0</v>
      </c>
      <c r="G17" s="662">
        <f>E17*F17</f>
        <v>0</v>
      </c>
      <c r="H17" s="662">
        <v>0</v>
      </c>
    </row>
    <row r="18" s="671" customFormat="1" ht="15" customHeight="1">
      <c r="B18" t="s" s="596">
        <v>1159</v>
      </c>
      <c r="C18" t="s" s="675">
        <v>2009</v>
      </c>
      <c r="D18" t="s" s="180">
        <v>44</v>
      </c>
      <c r="E18" s="677">
        <v>0</v>
      </c>
      <c r="G18" s="662">
        <f>E18*F18</f>
        <v>0</v>
      </c>
      <c r="H18" s="662">
        <v>0</v>
      </c>
    </row>
    <row r="19" s="671" customFormat="1" ht="15" customHeight="1">
      <c r="B19" t="s" s="596">
        <v>1159</v>
      </c>
      <c r="C19" t="s" s="675">
        <v>2009</v>
      </c>
      <c r="D19" t="s" s="695">
        <v>2849</v>
      </c>
      <c r="E19" s="677">
        <v>0</v>
      </c>
      <c r="G19" s="662">
        <f>E19*F19</f>
        <v>0</v>
      </c>
      <c r="H19" s="662">
        <v>0</v>
      </c>
    </row>
    <row r="20" s="671" customFormat="1" ht="15" customHeight="1">
      <c r="B20" t="s" s="596">
        <v>1160</v>
      </c>
      <c r="C20" t="s" s="675">
        <v>2011</v>
      </c>
      <c r="D20" t="s" s="676">
        <v>30</v>
      </c>
      <c r="E20" s="677">
        <v>0</v>
      </c>
      <c r="G20" s="662">
        <f>E20*F20</f>
        <v>0</v>
      </c>
      <c r="H20" s="662">
        <v>0</v>
      </c>
    </row>
    <row r="21" s="671" customFormat="1" ht="15" customHeight="1">
      <c r="B21" t="s" s="596">
        <v>1160</v>
      </c>
      <c r="C21" t="s" s="675">
        <v>2011</v>
      </c>
      <c r="D21" t="s" s="91">
        <v>32</v>
      </c>
      <c r="E21" s="677">
        <v>0</v>
      </c>
      <c r="G21" s="662">
        <f>E21*F21</f>
        <v>0</v>
      </c>
      <c r="H21" s="662">
        <v>0</v>
      </c>
    </row>
    <row r="22" s="671" customFormat="1" ht="15" customHeight="1">
      <c r="B22" t="s" s="596">
        <v>1160</v>
      </c>
      <c r="C22" t="s" s="675">
        <v>2011</v>
      </c>
      <c r="D22" t="s" s="205">
        <v>34</v>
      </c>
      <c r="E22" s="677">
        <v>0</v>
      </c>
      <c r="G22" s="662">
        <f>E22*F22</f>
        <v>0</v>
      </c>
      <c r="H22" s="662">
        <v>0</v>
      </c>
    </row>
    <row r="23" s="671" customFormat="1" ht="15" customHeight="1">
      <c r="B23" t="s" s="596">
        <v>1160</v>
      </c>
      <c r="C23" t="s" s="675">
        <v>2011</v>
      </c>
      <c r="D23" t="s" s="684">
        <v>36</v>
      </c>
      <c r="E23" s="677">
        <v>0</v>
      </c>
      <c r="G23" s="662">
        <f>E23*F23</f>
        <v>0</v>
      </c>
      <c r="H23" s="662">
        <v>0</v>
      </c>
    </row>
    <row r="24" s="671" customFormat="1" ht="15" customHeight="1">
      <c r="B24" t="s" s="596">
        <v>1160</v>
      </c>
      <c r="C24" t="s" s="675">
        <v>2011</v>
      </c>
      <c r="D24" t="s" s="686">
        <v>38</v>
      </c>
      <c r="E24" s="677">
        <v>0</v>
      </c>
      <c r="G24" s="662">
        <f>E24*F24</f>
        <v>0</v>
      </c>
      <c r="H24" s="662">
        <v>0</v>
      </c>
    </row>
    <row r="25" s="671" customFormat="1" ht="15" customHeight="1">
      <c r="B25" t="s" s="596">
        <v>1160</v>
      </c>
      <c r="C25" t="s" s="675">
        <v>2011</v>
      </c>
      <c r="D25" t="s" s="690">
        <v>40</v>
      </c>
      <c r="E25" s="677">
        <v>0</v>
      </c>
      <c r="G25" s="662">
        <f>E25*F25</f>
        <v>0</v>
      </c>
      <c r="H25" s="662">
        <v>0</v>
      </c>
    </row>
    <row r="26" s="671" customFormat="1" ht="15" customHeight="1">
      <c r="B26" t="s" s="596">
        <v>1160</v>
      </c>
      <c r="C26" t="s" s="675">
        <v>2011</v>
      </c>
      <c r="D26" t="s" s="692">
        <v>42</v>
      </c>
      <c r="E26" s="677">
        <v>0</v>
      </c>
      <c r="G26" s="662">
        <f>E26*F26</f>
        <v>0</v>
      </c>
      <c r="H26" s="662">
        <v>0</v>
      </c>
      <c r="K26" s="662"/>
    </row>
    <row r="27" s="671" customFormat="1" ht="15" customHeight="1">
      <c r="B27" t="s" s="596">
        <v>1160</v>
      </c>
      <c r="C27" t="s" s="675">
        <v>2011</v>
      </c>
      <c r="D27" t="s" s="180">
        <v>44</v>
      </c>
      <c r="E27" s="677">
        <v>0</v>
      </c>
      <c r="G27" s="662">
        <f>E27*F27</f>
        <v>0</v>
      </c>
      <c r="H27" s="662">
        <v>0</v>
      </c>
    </row>
    <row r="28" s="671" customFormat="1" ht="15" customHeight="1">
      <c r="B28" t="s" s="596">
        <v>1160</v>
      </c>
      <c r="C28" t="s" s="675">
        <v>2011</v>
      </c>
      <c r="D28" t="s" s="695">
        <v>2849</v>
      </c>
      <c r="E28" s="677">
        <v>0</v>
      </c>
      <c r="G28" s="662">
        <f>E28*F28</f>
        <v>0</v>
      </c>
      <c r="H28" s="662">
        <v>0</v>
      </c>
    </row>
    <row r="29" s="671" customFormat="1" ht="15" customHeight="1">
      <c r="B29" t="s" s="596">
        <v>1161</v>
      </c>
      <c r="C29" t="s" s="675">
        <v>2012</v>
      </c>
      <c r="D29" t="s" s="676">
        <v>30</v>
      </c>
      <c r="E29" s="677">
        <v>0</v>
      </c>
      <c r="G29" s="662">
        <f>E29*F29</f>
        <v>0</v>
      </c>
      <c r="H29" s="662">
        <v>0</v>
      </c>
    </row>
    <row r="30" s="671" customFormat="1" ht="15" customHeight="1">
      <c r="B30" t="s" s="596">
        <v>1161</v>
      </c>
      <c r="C30" t="s" s="675">
        <v>2012</v>
      </c>
      <c r="D30" t="s" s="91">
        <v>32</v>
      </c>
      <c r="E30" s="677">
        <v>0</v>
      </c>
      <c r="G30" s="662">
        <f>E30*F30</f>
        <v>0</v>
      </c>
      <c r="H30" s="662">
        <v>0</v>
      </c>
    </row>
    <row r="31" s="671" customFormat="1" ht="15" customHeight="1">
      <c r="B31" t="s" s="596">
        <v>1161</v>
      </c>
      <c r="C31" t="s" s="675">
        <v>2012</v>
      </c>
      <c r="D31" t="s" s="205">
        <v>34</v>
      </c>
      <c r="E31" s="677">
        <v>0</v>
      </c>
      <c r="G31" s="662">
        <f>E31*F31</f>
        <v>0</v>
      </c>
      <c r="H31" s="662">
        <v>0</v>
      </c>
    </row>
    <row r="32" s="671" customFormat="1" ht="15" customHeight="1">
      <c r="B32" t="s" s="596">
        <v>1161</v>
      </c>
      <c r="C32" t="s" s="675">
        <v>2012</v>
      </c>
      <c r="D32" t="s" s="684">
        <v>36</v>
      </c>
      <c r="E32" s="677">
        <v>0</v>
      </c>
      <c r="G32" s="662">
        <f>E32*F32</f>
        <v>0</v>
      </c>
      <c r="H32" s="662">
        <v>0</v>
      </c>
    </row>
    <row r="33" s="671" customFormat="1" ht="15" customHeight="1">
      <c r="B33" t="s" s="596">
        <v>1161</v>
      </c>
      <c r="C33" t="s" s="675">
        <v>2012</v>
      </c>
      <c r="D33" t="s" s="686">
        <v>38</v>
      </c>
      <c r="E33" s="677">
        <v>0</v>
      </c>
      <c r="G33" s="662">
        <f>E33*F33</f>
        <v>0</v>
      </c>
      <c r="H33" s="662">
        <v>0</v>
      </c>
    </row>
    <row r="34" s="671" customFormat="1" ht="15" customHeight="1">
      <c r="B34" t="s" s="596">
        <v>1161</v>
      </c>
      <c r="C34" t="s" s="675">
        <v>2012</v>
      </c>
      <c r="D34" t="s" s="690">
        <v>40</v>
      </c>
      <c r="E34" s="677">
        <v>0</v>
      </c>
      <c r="G34" s="662">
        <f>E34*F34</f>
        <v>0</v>
      </c>
      <c r="H34" s="662">
        <v>0</v>
      </c>
    </row>
    <row r="35" s="671" customFormat="1" ht="15" customHeight="1">
      <c r="B35" t="s" s="596">
        <v>1161</v>
      </c>
      <c r="C35" t="s" s="675">
        <v>2012</v>
      </c>
      <c r="D35" t="s" s="692">
        <v>42</v>
      </c>
      <c r="E35" s="677">
        <v>0</v>
      </c>
      <c r="G35" s="662">
        <f>E35*F35</f>
        <v>0</v>
      </c>
      <c r="H35" s="662">
        <v>0</v>
      </c>
    </row>
    <row r="36" s="671" customFormat="1" ht="15" customHeight="1">
      <c r="B36" t="s" s="596">
        <v>1161</v>
      </c>
      <c r="C36" t="s" s="675">
        <v>2012</v>
      </c>
      <c r="D36" t="s" s="180">
        <v>44</v>
      </c>
      <c r="E36" s="677">
        <v>0</v>
      </c>
      <c r="G36" s="662">
        <f>E36*F36</f>
        <v>0</v>
      </c>
      <c r="H36" s="662">
        <v>0</v>
      </c>
    </row>
    <row r="37" s="671" customFormat="1" ht="15" customHeight="1">
      <c r="B37" t="s" s="596">
        <v>1161</v>
      </c>
      <c r="C37" t="s" s="675">
        <v>2012</v>
      </c>
      <c r="D37" t="s" s="695">
        <v>2849</v>
      </c>
      <c r="E37" s="677">
        <v>0</v>
      </c>
      <c r="G37" s="662">
        <f>E37*F37</f>
        <v>0</v>
      </c>
      <c r="H37" s="662">
        <v>0</v>
      </c>
    </row>
    <row r="38" s="671" customFormat="1" ht="15" customHeight="1">
      <c r="B38" t="s" s="596">
        <v>1162</v>
      </c>
      <c r="C38" t="s" s="675">
        <v>2013</v>
      </c>
      <c r="D38" t="s" s="676">
        <v>30</v>
      </c>
      <c r="E38" s="677">
        <v>0</v>
      </c>
      <c r="G38" s="662">
        <f>E38*F38</f>
        <v>0</v>
      </c>
      <c r="H38" s="662">
        <v>0</v>
      </c>
    </row>
    <row r="39" s="671" customFormat="1" ht="15" customHeight="1">
      <c r="B39" t="s" s="596">
        <v>1162</v>
      </c>
      <c r="C39" t="s" s="675">
        <v>2013</v>
      </c>
      <c r="D39" t="s" s="91">
        <v>32</v>
      </c>
      <c r="E39" s="677">
        <v>0</v>
      </c>
      <c r="G39" s="662">
        <f>E39*F39</f>
        <v>0</v>
      </c>
      <c r="H39" s="662">
        <v>0</v>
      </c>
    </row>
    <row r="40" s="671" customFormat="1" ht="15" customHeight="1">
      <c r="B40" t="s" s="596">
        <v>1162</v>
      </c>
      <c r="C40" t="s" s="675">
        <v>2013</v>
      </c>
      <c r="D40" t="s" s="205">
        <v>34</v>
      </c>
      <c r="E40" s="677">
        <v>0</v>
      </c>
      <c r="G40" s="662">
        <f>E40*F40</f>
        <v>0</v>
      </c>
      <c r="H40" s="662">
        <v>0</v>
      </c>
    </row>
    <row r="41" s="671" customFormat="1" ht="15" customHeight="1">
      <c r="B41" t="s" s="596">
        <v>1162</v>
      </c>
      <c r="C41" t="s" s="675">
        <v>2013</v>
      </c>
      <c r="D41" t="s" s="684">
        <v>36</v>
      </c>
      <c r="E41" s="677">
        <v>0</v>
      </c>
      <c r="G41" s="662">
        <f>E41*F41</f>
        <v>0</v>
      </c>
      <c r="H41" s="662">
        <v>0</v>
      </c>
    </row>
    <row r="42" s="671" customFormat="1" ht="15" customHeight="1">
      <c r="B42" t="s" s="596">
        <v>1162</v>
      </c>
      <c r="C42" t="s" s="675">
        <v>2013</v>
      </c>
      <c r="D42" t="s" s="686">
        <v>38</v>
      </c>
      <c r="E42" s="677">
        <v>0</v>
      </c>
      <c r="G42" s="662">
        <f>E42*F42</f>
        <v>0</v>
      </c>
      <c r="H42" s="662">
        <v>0</v>
      </c>
    </row>
    <row r="43" s="671" customFormat="1" ht="15" customHeight="1">
      <c r="B43" t="s" s="596">
        <v>1162</v>
      </c>
      <c r="C43" t="s" s="675">
        <v>2013</v>
      </c>
      <c r="D43" t="s" s="690">
        <v>40</v>
      </c>
      <c r="E43" s="677">
        <v>0</v>
      </c>
      <c r="G43" s="662">
        <f>E43*F43</f>
        <v>0</v>
      </c>
      <c r="H43" s="662">
        <v>0</v>
      </c>
    </row>
    <row r="44" s="671" customFormat="1" ht="15" customHeight="1">
      <c r="B44" t="s" s="596">
        <v>1162</v>
      </c>
      <c r="C44" t="s" s="675">
        <v>2013</v>
      </c>
      <c r="D44" t="s" s="692">
        <v>42</v>
      </c>
      <c r="E44" s="677">
        <v>0</v>
      </c>
      <c r="G44" s="662">
        <f>E44*F44</f>
        <v>0</v>
      </c>
      <c r="H44" s="662">
        <v>0</v>
      </c>
    </row>
    <row r="45" s="671" customFormat="1" ht="15" customHeight="1">
      <c r="B45" t="s" s="596">
        <v>1162</v>
      </c>
      <c r="C45" t="s" s="675">
        <v>2013</v>
      </c>
      <c r="D45" t="s" s="180">
        <v>44</v>
      </c>
      <c r="E45" s="677">
        <v>0</v>
      </c>
      <c r="G45" s="662">
        <f>E45*F45</f>
        <v>0</v>
      </c>
      <c r="H45" s="662">
        <v>0</v>
      </c>
    </row>
    <row r="46" s="671" customFormat="1" ht="15" customHeight="1">
      <c r="B46" t="s" s="596">
        <v>1162</v>
      </c>
      <c r="C46" t="s" s="675">
        <v>2013</v>
      </c>
      <c r="D46" t="s" s="695">
        <v>2849</v>
      </c>
      <c r="E46" s="677">
        <v>0</v>
      </c>
      <c r="G46" s="662">
        <f>E46*F46</f>
        <v>0</v>
      </c>
      <c r="H46" s="662">
        <v>0</v>
      </c>
    </row>
    <row r="47" s="671" customFormat="1" ht="15" customHeight="1">
      <c r="B47" t="s" s="596">
        <v>1163</v>
      </c>
      <c r="C47" t="s" s="675">
        <v>2014</v>
      </c>
      <c r="D47" t="s" s="676">
        <v>30</v>
      </c>
      <c r="E47" s="677">
        <v>0</v>
      </c>
      <c r="G47" s="662">
        <f>E47*F47</f>
        <v>0</v>
      </c>
      <c r="H47" s="662">
        <v>0</v>
      </c>
    </row>
    <row r="48" s="671" customFormat="1" ht="15" customHeight="1">
      <c r="B48" t="s" s="596">
        <v>1163</v>
      </c>
      <c r="C48" t="s" s="675">
        <v>2014</v>
      </c>
      <c r="D48" t="s" s="91">
        <v>32</v>
      </c>
      <c r="E48" s="677">
        <v>0</v>
      </c>
      <c r="G48" s="662">
        <f>E48*F48</f>
        <v>0</v>
      </c>
      <c r="H48" s="662">
        <v>0</v>
      </c>
    </row>
    <row r="49" s="671" customFormat="1" ht="15" customHeight="1">
      <c r="B49" t="s" s="596">
        <v>1163</v>
      </c>
      <c r="C49" t="s" s="675">
        <v>2014</v>
      </c>
      <c r="D49" t="s" s="205">
        <v>34</v>
      </c>
      <c r="E49" s="677">
        <v>0</v>
      </c>
      <c r="G49" s="662">
        <f>E49*F49</f>
        <v>0</v>
      </c>
      <c r="H49" s="662">
        <v>0</v>
      </c>
    </row>
    <row r="50" s="671" customFormat="1" ht="15" customHeight="1">
      <c r="B50" t="s" s="596">
        <v>1163</v>
      </c>
      <c r="C50" t="s" s="675">
        <v>2014</v>
      </c>
      <c r="D50" t="s" s="684">
        <v>36</v>
      </c>
      <c r="E50" s="677">
        <v>0</v>
      </c>
      <c r="G50" s="662">
        <f>E50*F50</f>
        <v>0</v>
      </c>
      <c r="H50" s="662">
        <v>0</v>
      </c>
    </row>
    <row r="51" s="671" customFormat="1" ht="15" customHeight="1">
      <c r="B51" t="s" s="596">
        <v>1163</v>
      </c>
      <c r="C51" t="s" s="675">
        <v>2014</v>
      </c>
      <c r="D51" t="s" s="686">
        <v>38</v>
      </c>
      <c r="E51" s="677">
        <v>0</v>
      </c>
      <c r="G51" s="662">
        <f>E51*F51</f>
        <v>0</v>
      </c>
      <c r="H51" s="662">
        <v>0</v>
      </c>
    </row>
    <row r="52" s="671" customFormat="1" ht="15" customHeight="1">
      <c r="B52" t="s" s="596">
        <v>1163</v>
      </c>
      <c r="C52" t="s" s="675">
        <v>2014</v>
      </c>
      <c r="D52" t="s" s="690">
        <v>40</v>
      </c>
      <c r="E52" s="677">
        <v>0</v>
      </c>
      <c r="G52" s="662">
        <f>E52*F52</f>
        <v>0</v>
      </c>
      <c r="H52" s="662">
        <v>0</v>
      </c>
    </row>
    <row r="53" s="671" customFormat="1" ht="15" customHeight="1">
      <c r="B53" t="s" s="596">
        <v>1163</v>
      </c>
      <c r="C53" t="s" s="675">
        <v>2014</v>
      </c>
      <c r="D53" t="s" s="692">
        <v>42</v>
      </c>
      <c r="E53" s="677">
        <v>0</v>
      </c>
      <c r="G53" s="662">
        <f>E53*F53</f>
        <v>0</v>
      </c>
      <c r="H53" s="662">
        <v>0</v>
      </c>
    </row>
    <row r="54" s="671" customFormat="1" ht="15" customHeight="1">
      <c r="B54" t="s" s="596">
        <v>1163</v>
      </c>
      <c r="C54" t="s" s="675">
        <v>2014</v>
      </c>
      <c r="D54" t="s" s="180">
        <v>44</v>
      </c>
      <c r="E54" s="677">
        <v>0</v>
      </c>
      <c r="G54" s="662">
        <f>E54*F54</f>
        <v>0</v>
      </c>
      <c r="H54" s="662">
        <v>0</v>
      </c>
    </row>
    <row r="55" s="671" customFormat="1" ht="15" customHeight="1">
      <c r="B55" t="s" s="596">
        <v>1163</v>
      </c>
      <c r="C55" t="s" s="675">
        <v>2014</v>
      </c>
      <c r="D55" t="s" s="695">
        <v>2849</v>
      </c>
      <c r="E55" s="677">
        <v>0</v>
      </c>
      <c r="G55" s="662">
        <f>E55*F55</f>
        <v>0</v>
      </c>
      <c r="H55" s="662">
        <v>0</v>
      </c>
    </row>
    <row r="56" s="671" customFormat="1" ht="15" customHeight="1">
      <c r="B56" t="s" s="596">
        <v>1164</v>
      </c>
      <c r="C56" t="s" s="675">
        <v>2015</v>
      </c>
      <c r="D56" t="s" s="676">
        <v>30</v>
      </c>
      <c r="E56" s="677">
        <v>0</v>
      </c>
      <c r="G56" s="662">
        <f>E56*F56</f>
        <v>0</v>
      </c>
      <c r="H56" s="662">
        <v>0</v>
      </c>
    </row>
    <row r="57" s="671" customFormat="1" ht="15" customHeight="1">
      <c r="B57" t="s" s="596">
        <v>1164</v>
      </c>
      <c r="C57" t="s" s="675">
        <v>2015</v>
      </c>
      <c r="D57" t="s" s="91">
        <v>32</v>
      </c>
      <c r="E57" s="677">
        <v>0</v>
      </c>
      <c r="G57" s="662">
        <f>E57*F57</f>
        <v>0</v>
      </c>
      <c r="H57" s="662">
        <v>0</v>
      </c>
    </row>
    <row r="58" s="671" customFormat="1" ht="15" customHeight="1">
      <c r="B58" t="s" s="596">
        <v>1164</v>
      </c>
      <c r="C58" t="s" s="675">
        <v>2015</v>
      </c>
      <c r="D58" t="s" s="205">
        <v>34</v>
      </c>
      <c r="E58" s="677">
        <v>0</v>
      </c>
      <c r="G58" s="662">
        <f>E58*F58</f>
        <v>0</v>
      </c>
      <c r="H58" s="662">
        <v>0</v>
      </c>
    </row>
    <row r="59" s="671" customFormat="1" ht="15" customHeight="1">
      <c r="B59" t="s" s="596">
        <v>1164</v>
      </c>
      <c r="C59" t="s" s="675">
        <v>2015</v>
      </c>
      <c r="D59" t="s" s="684">
        <v>36</v>
      </c>
      <c r="E59" s="677">
        <v>0</v>
      </c>
      <c r="G59" s="662">
        <f>E59*F59</f>
        <v>0</v>
      </c>
      <c r="H59" s="662">
        <v>0</v>
      </c>
    </row>
    <row r="60" s="671" customFormat="1" ht="15" customHeight="1">
      <c r="B60" t="s" s="596">
        <v>1164</v>
      </c>
      <c r="C60" t="s" s="675">
        <v>2015</v>
      </c>
      <c r="D60" t="s" s="686">
        <v>38</v>
      </c>
      <c r="E60" s="677">
        <v>0</v>
      </c>
      <c r="G60" s="662">
        <f>E60*F60</f>
        <v>0</v>
      </c>
      <c r="H60" s="662">
        <v>0</v>
      </c>
    </row>
    <row r="61" s="671" customFormat="1" ht="15" customHeight="1">
      <c r="B61" t="s" s="596">
        <v>1164</v>
      </c>
      <c r="C61" t="s" s="675">
        <v>2015</v>
      </c>
      <c r="D61" t="s" s="690">
        <v>40</v>
      </c>
      <c r="E61" s="677">
        <v>0</v>
      </c>
      <c r="G61" s="662">
        <f>E61*F61</f>
        <v>0</v>
      </c>
      <c r="H61" s="662">
        <v>0</v>
      </c>
    </row>
    <row r="62" s="671" customFormat="1" ht="15" customHeight="1">
      <c r="B62" t="s" s="596">
        <v>1164</v>
      </c>
      <c r="C62" t="s" s="675">
        <v>2015</v>
      </c>
      <c r="D62" t="s" s="692">
        <v>42</v>
      </c>
      <c r="E62" s="677">
        <v>0</v>
      </c>
      <c r="G62" s="662">
        <f>E62*F62</f>
        <v>0</v>
      </c>
      <c r="H62" s="662">
        <v>0</v>
      </c>
    </row>
    <row r="63" s="671" customFormat="1" ht="15" customHeight="1">
      <c r="B63" t="s" s="596">
        <v>1164</v>
      </c>
      <c r="C63" t="s" s="675">
        <v>2015</v>
      </c>
      <c r="D63" t="s" s="180">
        <v>44</v>
      </c>
      <c r="E63" s="677">
        <v>0</v>
      </c>
      <c r="G63" s="662">
        <f>E63*F63</f>
        <v>0</v>
      </c>
      <c r="H63" s="662">
        <v>0</v>
      </c>
    </row>
    <row r="64" s="671" customFormat="1" ht="15" customHeight="1">
      <c r="B64" t="s" s="596">
        <v>1164</v>
      </c>
      <c r="C64" t="s" s="675">
        <v>2015</v>
      </c>
      <c r="D64" t="s" s="695">
        <v>2849</v>
      </c>
      <c r="E64" s="677">
        <v>0</v>
      </c>
      <c r="G64" s="662">
        <f>E64*F64</f>
        <v>0</v>
      </c>
      <c r="H64" s="662">
        <v>0</v>
      </c>
    </row>
    <row r="65" s="671" customFormat="1" ht="15" customHeight="1">
      <c r="B65" t="s" s="596">
        <v>1165</v>
      </c>
      <c r="C65" t="s" s="675">
        <v>2016</v>
      </c>
      <c r="D65" t="s" s="676">
        <v>30</v>
      </c>
      <c r="E65" s="677">
        <v>0</v>
      </c>
      <c r="G65" s="662">
        <f>E65*F65</f>
        <v>0</v>
      </c>
      <c r="H65" s="662">
        <v>0</v>
      </c>
    </row>
    <row r="66" s="671" customFormat="1" ht="15" customHeight="1">
      <c r="B66" t="s" s="596">
        <v>1165</v>
      </c>
      <c r="C66" t="s" s="675">
        <v>2016</v>
      </c>
      <c r="D66" t="s" s="91">
        <v>32</v>
      </c>
      <c r="E66" s="677">
        <v>0</v>
      </c>
      <c r="G66" s="662">
        <f>E66*F66</f>
        <v>0</v>
      </c>
      <c r="H66" s="662">
        <v>0</v>
      </c>
    </row>
    <row r="67" s="671" customFormat="1" ht="15" customHeight="1">
      <c r="B67" t="s" s="596">
        <v>1165</v>
      </c>
      <c r="C67" t="s" s="675">
        <v>2016</v>
      </c>
      <c r="D67" t="s" s="205">
        <v>34</v>
      </c>
      <c r="E67" s="677">
        <v>0</v>
      </c>
      <c r="G67" s="662">
        <f>E67*F67</f>
        <v>0</v>
      </c>
      <c r="H67" s="662">
        <v>0</v>
      </c>
    </row>
    <row r="68" s="671" customFormat="1" ht="15" customHeight="1">
      <c r="B68" t="s" s="596">
        <v>1165</v>
      </c>
      <c r="C68" t="s" s="675">
        <v>2016</v>
      </c>
      <c r="D68" t="s" s="684">
        <v>36</v>
      </c>
      <c r="E68" s="677">
        <v>0</v>
      </c>
      <c r="G68" s="662">
        <f>E68*F68</f>
        <v>0</v>
      </c>
      <c r="H68" s="662">
        <v>0</v>
      </c>
    </row>
    <row r="69" s="671" customFormat="1" ht="15" customHeight="1">
      <c r="B69" t="s" s="596">
        <v>1165</v>
      </c>
      <c r="C69" t="s" s="675">
        <v>2016</v>
      </c>
      <c r="D69" t="s" s="686">
        <v>38</v>
      </c>
      <c r="E69" s="677">
        <v>0</v>
      </c>
      <c r="G69" s="662">
        <f>E69*F69</f>
        <v>0</v>
      </c>
      <c r="H69" s="662">
        <v>0</v>
      </c>
    </row>
    <row r="70" s="671" customFormat="1" ht="15" customHeight="1">
      <c r="B70" t="s" s="596">
        <v>1165</v>
      </c>
      <c r="C70" t="s" s="675">
        <v>2016</v>
      </c>
      <c r="D70" t="s" s="690">
        <v>40</v>
      </c>
      <c r="E70" s="677">
        <v>0</v>
      </c>
      <c r="G70" s="662">
        <f>E70*F70</f>
        <v>0</v>
      </c>
      <c r="H70" s="662">
        <v>0</v>
      </c>
    </row>
    <row r="71" s="671" customFormat="1" ht="15" customHeight="1">
      <c r="B71" t="s" s="596">
        <v>1165</v>
      </c>
      <c r="C71" t="s" s="675">
        <v>2016</v>
      </c>
      <c r="D71" t="s" s="692">
        <v>42</v>
      </c>
      <c r="E71" s="677">
        <v>0</v>
      </c>
      <c r="G71" s="662">
        <f>E71*F71</f>
        <v>0</v>
      </c>
      <c r="H71" s="662">
        <v>0</v>
      </c>
    </row>
    <row r="72" s="671" customFormat="1" ht="15" customHeight="1">
      <c r="B72" t="s" s="596">
        <v>1165</v>
      </c>
      <c r="C72" t="s" s="675">
        <v>2016</v>
      </c>
      <c r="D72" t="s" s="180">
        <v>44</v>
      </c>
      <c r="E72" s="677">
        <v>0</v>
      </c>
      <c r="G72" s="662">
        <f>E72*F72</f>
        <v>0</v>
      </c>
      <c r="H72" s="662">
        <v>0</v>
      </c>
    </row>
    <row r="73" s="671" customFormat="1" ht="15" customHeight="1">
      <c r="B73" t="s" s="596">
        <v>1165</v>
      </c>
      <c r="C73" t="s" s="675">
        <v>2016</v>
      </c>
      <c r="D73" t="s" s="695">
        <v>2849</v>
      </c>
      <c r="E73" s="677">
        <v>0</v>
      </c>
      <c r="G73" s="662">
        <f>E73*F73</f>
        <v>0</v>
      </c>
      <c r="H73" s="662">
        <v>0</v>
      </c>
    </row>
    <row r="74" s="671" customFormat="1" ht="15" customHeight="1">
      <c r="B74" t="s" s="596">
        <v>1166</v>
      </c>
      <c r="C74" t="s" s="675">
        <v>2017</v>
      </c>
      <c r="D74" t="s" s="676">
        <v>30</v>
      </c>
      <c r="E74" s="677">
        <v>0</v>
      </c>
      <c r="G74" s="662">
        <f>E74*F74</f>
        <v>0</v>
      </c>
      <c r="H74" s="662">
        <v>0</v>
      </c>
    </row>
    <row r="75" s="671" customFormat="1" ht="15" customHeight="1">
      <c r="B75" t="s" s="596">
        <v>1166</v>
      </c>
      <c r="C75" t="s" s="675">
        <v>2017</v>
      </c>
      <c r="D75" t="s" s="91">
        <v>32</v>
      </c>
      <c r="E75" s="677">
        <v>0</v>
      </c>
      <c r="G75" s="662">
        <f>E75*F75</f>
        <v>0</v>
      </c>
      <c r="H75" s="662">
        <v>0</v>
      </c>
    </row>
    <row r="76" s="671" customFormat="1" ht="15" customHeight="1">
      <c r="B76" t="s" s="596">
        <v>1166</v>
      </c>
      <c r="C76" t="s" s="675">
        <v>2017</v>
      </c>
      <c r="D76" t="s" s="205">
        <v>34</v>
      </c>
      <c r="E76" s="677">
        <v>0</v>
      </c>
      <c r="G76" s="662">
        <f>E76*F76</f>
        <v>0</v>
      </c>
      <c r="H76" s="662">
        <v>0</v>
      </c>
    </row>
    <row r="77" s="671" customFormat="1" ht="15" customHeight="1">
      <c r="B77" t="s" s="596">
        <v>1166</v>
      </c>
      <c r="C77" t="s" s="675">
        <v>2017</v>
      </c>
      <c r="D77" t="s" s="684">
        <v>36</v>
      </c>
      <c r="E77" s="677">
        <v>0</v>
      </c>
      <c r="G77" s="662">
        <f>E77*F77</f>
        <v>0</v>
      </c>
      <c r="H77" s="662">
        <v>0</v>
      </c>
    </row>
    <row r="78" s="671" customFormat="1" ht="15" customHeight="1">
      <c r="B78" t="s" s="596">
        <v>1166</v>
      </c>
      <c r="C78" t="s" s="675">
        <v>2017</v>
      </c>
      <c r="D78" t="s" s="686">
        <v>38</v>
      </c>
      <c r="E78" s="677">
        <v>0</v>
      </c>
      <c r="G78" s="662">
        <f>E78*F78</f>
        <v>0</v>
      </c>
      <c r="H78" s="662">
        <v>0</v>
      </c>
    </row>
    <row r="79" s="671" customFormat="1" ht="15" customHeight="1">
      <c r="B79" t="s" s="596">
        <v>1166</v>
      </c>
      <c r="C79" t="s" s="675">
        <v>2017</v>
      </c>
      <c r="D79" t="s" s="690">
        <v>40</v>
      </c>
      <c r="E79" s="677">
        <v>0</v>
      </c>
      <c r="G79" s="662">
        <f>E79*F79</f>
        <v>0</v>
      </c>
      <c r="H79" s="662">
        <v>0</v>
      </c>
    </row>
    <row r="80" s="671" customFormat="1" ht="15" customHeight="1">
      <c r="B80" t="s" s="596">
        <v>1166</v>
      </c>
      <c r="C80" t="s" s="675">
        <v>2017</v>
      </c>
      <c r="D80" t="s" s="692">
        <v>42</v>
      </c>
      <c r="E80" s="677">
        <v>0</v>
      </c>
      <c r="G80" s="662">
        <f>E80*F80</f>
        <v>0</v>
      </c>
      <c r="H80" s="662">
        <v>0</v>
      </c>
    </row>
    <row r="81" s="671" customFormat="1" ht="15" customHeight="1">
      <c r="B81" t="s" s="596">
        <v>1166</v>
      </c>
      <c r="C81" t="s" s="675">
        <v>2017</v>
      </c>
      <c r="D81" t="s" s="180">
        <v>44</v>
      </c>
      <c r="E81" s="677">
        <v>0</v>
      </c>
      <c r="G81" s="662">
        <f>E81*F81</f>
        <v>0</v>
      </c>
      <c r="H81" s="662">
        <v>0</v>
      </c>
    </row>
    <row r="82" s="671" customFormat="1" ht="15" customHeight="1">
      <c r="B82" t="s" s="596">
        <v>1166</v>
      </c>
      <c r="C82" t="s" s="675">
        <v>2017</v>
      </c>
      <c r="D82" t="s" s="695">
        <v>2849</v>
      </c>
      <c r="E82" s="677">
        <v>0</v>
      </c>
      <c r="G82" s="662">
        <f>E82*F82</f>
        <v>0</v>
      </c>
      <c r="H82" s="662">
        <v>0</v>
      </c>
    </row>
    <row r="83" s="671" customFormat="1" ht="15" customHeight="1">
      <c r="B83" t="s" s="596">
        <v>1167</v>
      </c>
      <c r="C83" t="s" s="675">
        <v>2018</v>
      </c>
      <c r="D83" t="s" s="676">
        <v>30</v>
      </c>
      <c r="E83" s="677">
        <v>0</v>
      </c>
      <c r="G83" s="662">
        <f>E83*F83</f>
        <v>0</v>
      </c>
      <c r="H83" s="662">
        <v>0</v>
      </c>
    </row>
    <row r="84" s="671" customFormat="1" ht="15" customHeight="1">
      <c r="B84" t="s" s="596">
        <v>1167</v>
      </c>
      <c r="C84" t="s" s="675">
        <v>2018</v>
      </c>
      <c r="D84" t="s" s="91">
        <v>32</v>
      </c>
      <c r="E84" s="677">
        <v>0</v>
      </c>
      <c r="G84" s="662">
        <f>E84*F84</f>
        <v>0</v>
      </c>
      <c r="H84" s="662">
        <v>0</v>
      </c>
    </row>
    <row r="85" s="671" customFormat="1" ht="15" customHeight="1">
      <c r="B85" t="s" s="596">
        <v>1167</v>
      </c>
      <c r="C85" t="s" s="675">
        <v>2018</v>
      </c>
      <c r="D85" t="s" s="205">
        <v>34</v>
      </c>
      <c r="E85" s="677">
        <v>0</v>
      </c>
      <c r="G85" s="662">
        <f>E85*F85</f>
        <v>0</v>
      </c>
      <c r="H85" s="662">
        <v>0</v>
      </c>
    </row>
    <row r="86" s="671" customFormat="1" ht="15" customHeight="1">
      <c r="B86" t="s" s="596">
        <v>1167</v>
      </c>
      <c r="C86" t="s" s="675">
        <v>2018</v>
      </c>
      <c r="D86" t="s" s="684">
        <v>36</v>
      </c>
      <c r="E86" s="677">
        <v>0</v>
      </c>
      <c r="G86" s="662">
        <f>E86*F86</f>
        <v>0</v>
      </c>
      <c r="H86" s="662">
        <v>0</v>
      </c>
    </row>
    <row r="87" s="671" customFormat="1" ht="15" customHeight="1">
      <c r="B87" t="s" s="596">
        <v>1167</v>
      </c>
      <c r="C87" t="s" s="675">
        <v>2018</v>
      </c>
      <c r="D87" t="s" s="686">
        <v>38</v>
      </c>
      <c r="E87" s="677">
        <v>0</v>
      </c>
      <c r="G87" s="662">
        <f>E87*F87</f>
        <v>0</v>
      </c>
      <c r="H87" s="662">
        <v>0</v>
      </c>
    </row>
    <row r="88" s="671" customFormat="1" ht="15" customHeight="1">
      <c r="B88" t="s" s="596">
        <v>1167</v>
      </c>
      <c r="C88" t="s" s="675">
        <v>2018</v>
      </c>
      <c r="D88" t="s" s="690">
        <v>40</v>
      </c>
      <c r="E88" s="677">
        <v>0</v>
      </c>
      <c r="G88" s="662">
        <f>E88*F88</f>
        <v>0</v>
      </c>
      <c r="H88" s="662">
        <v>0</v>
      </c>
    </row>
    <row r="89" s="671" customFormat="1" ht="15" customHeight="1">
      <c r="B89" t="s" s="596">
        <v>1167</v>
      </c>
      <c r="C89" t="s" s="675">
        <v>2018</v>
      </c>
      <c r="D89" t="s" s="692">
        <v>42</v>
      </c>
      <c r="E89" s="677">
        <v>0</v>
      </c>
      <c r="G89" s="662">
        <f>E89*F89</f>
        <v>0</v>
      </c>
      <c r="H89" s="662">
        <v>0</v>
      </c>
    </row>
    <row r="90" s="671" customFormat="1" ht="15" customHeight="1">
      <c r="B90" t="s" s="596">
        <v>1167</v>
      </c>
      <c r="C90" t="s" s="675">
        <v>2018</v>
      </c>
      <c r="D90" t="s" s="180">
        <v>44</v>
      </c>
      <c r="E90" s="677">
        <v>0</v>
      </c>
      <c r="G90" s="662">
        <f>E90*F90</f>
        <v>0</v>
      </c>
      <c r="H90" s="662">
        <v>0</v>
      </c>
    </row>
    <row r="91" s="671" customFormat="1" ht="15" customHeight="1">
      <c r="B91" t="s" s="596">
        <v>1167</v>
      </c>
      <c r="C91" t="s" s="675">
        <v>2018</v>
      </c>
      <c r="D91" t="s" s="695">
        <v>2849</v>
      </c>
      <c r="E91" s="677">
        <v>0</v>
      </c>
      <c r="G91" s="662">
        <f>E91*F91</f>
        <v>0</v>
      </c>
      <c r="H91" s="662">
        <v>0</v>
      </c>
    </row>
    <row r="92" s="671" customFormat="1" ht="15" customHeight="1">
      <c r="B92" t="s" s="596">
        <v>1168</v>
      </c>
      <c r="C92" t="s" s="675">
        <v>2019</v>
      </c>
      <c r="D92" t="s" s="676">
        <v>30</v>
      </c>
      <c r="E92" s="677">
        <v>0</v>
      </c>
      <c r="G92" s="662">
        <f>E92*F92</f>
        <v>0</v>
      </c>
      <c r="H92" s="662">
        <v>0</v>
      </c>
    </row>
    <row r="93" s="671" customFormat="1" ht="15" customHeight="1">
      <c r="B93" t="s" s="596">
        <v>1168</v>
      </c>
      <c r="C93" t="s" s="675">
        <v>2019</v>
      </c>
      <c r="D93" t="s" s="91">
        <v>32</v>
      </c>
      <c r="E93" s="677">
        <v>0</v>
      </c>
      <c r="G93" s="662">
        <f>E93*F93</f>
        <v>0</v>
      </c>
      <c r="H93" s="662">
        <v>0</v>
      </c>
    </row>
    <row r="94" s="671" customFormat="1" ht="15" customHeight="1">
      <c r="B94" t="s" s="596">
        <v>1168</v>
      </c>
      <c r="C94" t="s" s="675">
        <v>2019</v>
      </c>
      <c r="D94" t="s" s="205">
        <v>34</v>
      </c>
      <c r="E94" s="677">
        <v>0</v>
      </c>
      <c r="G94" s="662">
        <f>E94*F94</f>
        <v>0</v>
      </c>
      <c r="H94" s="662">
        <v>0</v>
      </c>
    </row>
    <row r="95" s="671" customFormat="1" ht="15" customHeight="1">
      <c r="B95" t="s" s="596">
        <v>1168</v>
      </c>
      <c r="C95" t="s" s="675">
        <v>2019</v>
      </c>
      <c r="D95" t="s" s="684">
        <v>36</v>
      </c>
      <c r="E95" s="677">
        <v>0</v>
      </c>
      <c r="G95" s="662">
        <f>E95*F95</f>
        <v>0</v>
      </c>
      <c r="H95" s="662">
        <v>0</v>
      </c>
    </row>
    <row r="96" s="671" customFormat="1" ht="15" customHeight="1">
      <c r="B96" t="s" s="596">
        <v>1168</v>
      </c>
      <c r="C96" t="s" s="675">
        <v>2019</v>
      </c>
      <c r="D96" t="s" s="686">
        <v>38</v>
      </c>
      <c r="E96" s="677">
        <v>0</v>
      </c>
      <c r="G96" s="662">
        <f>E96*F96</f>
        <v>0</v>
      </c>
      <c r="H96" s="662">
        <v>0</v>
      </c>
    </row>
    <row r="97" s="671" customFormat="1" ht="15" customHeight="1">
      <c r="B97" t="s" s="596">
        <v>1168</v>
      </c>
      <c r="C97" t="s" s="675">
        <v>2019</v>
      </c>
      <c r="D97" t="s" s="690">
        <v>40</v>
      </c>
      <c r="E97" s="677">
        <v>0</v>
      </c>
      <c r="G97" s="662">
        <f>E97*F97</f>
        <v>0</v>
      </c>
      <c r="H97" s="662">
        <v>0</v>
      </c>
    </row>
    <row r="98" s="671" customFormat="1" ht="15" customHeight="1">
      <c r="B98" t="s" s="596">
        <v>1168</v>
      </c>
      <c r="C98" t="s" s="675">
        <v>2019</v>
      </c>
      <c r="D98" t="s" s="692">
        <v>42</v>
      </c>
      <c r="E98" s="677">
        <v>0</v>
      </c>
      <c r="G98" s="662">
        <f>E98*F98</f>
        <v>0</v>
      </c>
      <c r="H98" s="662">
        <v>0</v>
      </c>
    </row>
    <row r="99" s="671" customFormat="1" ht="15" customHeight="1">
      <c r="B99" t="s" s="596">
        <v>1168</v>
      </c>
      <c r="C99" t="s" s="675">
        <v>2019</v>
      </c>
      <c r="D99" t="s" s="180">
        <v>44</v>
      </c>
      <c r="E99" s="677">
        <v>0</v>
      </c>
      <c r="G99" s="662">
        <f>E99*F99</f>
        <v>0</v>
      </c>
      <c r="H99" s="662">
        <v>0</v>
      </c>
    </row>
    <row r="100" s="671" customFormat="1" ht="15" customHeight="1">
      <c r="B100" t="s" s="596">
        <v>1168</v>
      </c>
      <c r="C100" t="s" s="675">
        <v>2019</v>
      </c>
      <c r="D100" t="s" s="695">
        <v>2849</v>
      </c>
      <c r="E100" s="677">
        <v>0</v>
      </c>
      <c r="G100" s="662">
        <f>E100*F100</f>
        <v>0</v>
      </c>
      <c r="H100" s="662">
        <v>0</v>
      </c>
    </row>
    <row r="101" s="671" customFormat="1" ht="15" customHeight="1">
      <c r="B101" t="s" s="596">
        <v>1169</v>
      </c>
      <c r="C101" t="s" s="675">
        <v>2020</v>
      </c>
      <c r="D101" t="s" s="676">
        <v>30</v>
      </c>
      <c r="E101" s="677">
        <v>0</v>
      </c>
      <c r="G101" s="662">
        <f>E101*F101</f>
        <v>0</v>
      </c>
      <c r="H101" s="662">
        <v>0</v>
      </c>
    </row>
    <row r="102" s="671" customFormat="1" ht="15" customHeight="1">
      <c r="B102" t="s" s="596">
        <v>1169</v>
      </c>
      <c r="C102" t="s" s="675">
        <v>2020</v>
      </c>
      <c r="D102" t="s" s="91">
        <v>32</v>
      </c>
      <c r="E102" s="677">
        <v>0</v>
      </c>
      <c r="G102" s="662">
        <f>E102*F102</f>
        <v>0</v>
      </c>
      <c r="H102" s="662">
        <v>0</v>
      </c>
    </row>
    <row r="103" s="671" customFormat="1" ht="15" customHeight="1">
      <c r="B103" t="s" s="596">
        <v>1169</v>
      </c>
      <c r="C103" t="s" s="675">
        <v>2020</v>
      </c>
      <c r="D103" t="s" s="205">
        <v>34</v>
      </c>
      <c r="E103" s="677">
        <v>0</v>
      </c>
      <c r="G103" s="662">
        <f>E103*F103</f>
        <v>0</v>
      </c>
      <c r="H103" s="662">
        <v>0</v>
      </c>
    </row>
    <row r="104" s="671" customFormat="1" ht="15" customHeight="1">
      <c r="B104" t="s" s="596">
        <v>1169</v>
      </c>
      <c r="C104" t="s" s="675">
        <v>2020</v>
      </c>
      <c r="D104" t="s" s="684">
        <v>36</v>
      </c>
      <c r="E104" s="677">
        <v>0</v>
      </c>
      <c r="G104" s="662">
        <f>E104*F104</f>
        <v>0</v>
      </c>
      <c r="H104" s="662">
        <v>0</v>
      </c>
    </row>
    <row r="105" s="671" customFormat="1" ht="15" customHeight="1">
      <c r="B105" t="s" s="596">
        <v>1169</v>
      </c>
      <c r="C105" t="s" s="675">
        <v>2020</v>
      </c>
      <c r="D105" t="s" s="686">
        <v>38</v>
      </c>
      <c r="E105" s="677">
        <v>0</v>
      </c>
      <c r="G105" s="662">
        <f>E105*F105</f>
        <v>0</v>
      </c>
      <c r="H105" s="662">
        <v>0</v>
      </c>
    </row>
    <row r="106" s="671" customFormat="1" ht="15" customHeight="1">
      <c r="B106" t="s" s="596">
        <v>1169</v>
      </c>
      <c r="C106" t="s" s="675">
        <v>2020</v>
      </c>
      <c r="D106" t="s" s="690">
        <v>40</v>
      </c>
      <c r="E106" s="677">
        <v>0</v>
      </c>
      <c r="G106" s="662">
        <f>E106*F106</f>
        <v>0</v>
      </c>
      <c r="H106" s="662">
        <v>0</v>
      </c>
    </row>
    <row r="107" s="671" customFormat="1" ht="15" customHeight="1">
      <c r="B107" t="s" s="596">
        <v>1169</v>
      </c>
      <c r="C107" t="s" s="675">
        <v>2020</v>
      </c>
      <c r="D107" t="s" s="692">
        <v>42</v>
      </c>
      <c r="E107" s="677">
        <v>0</v>
      </c>
      <c r="G107" s="662">
        <f>E107*F107</f>
        <v>0</v>
      </c>
      <c r="H107" s="662">
        <v>0</v>
      </c>
    </row>
    <row r="108" s="671" customFormat="1" ht="15" customHeight="1">
      <c r="B108" t="s" s="596">
        <v>1169</v>
      </c>
      <c r="C108" t="s" s="675">
        <v>2020</v>
      </c>
      <c r="D108" t="s" s="180">
        <v>44</v>
      </c>
      <c r="E108" s="677">
        <v>0</v>
      </c>
      <c r="G108" s="662">
        <f>E108*F108</f>
        <v>0</v>
      </c>
      <c r="H108" s="662">
        <v>0</v>
      </c>
    </row>
    <row r="109" s="671" customFormat="1" ht="15" customHeight="1">
      <c r="B109" t="s" s="596">
        <v>1169</v>
      </c>
      <c r="C109" t="s" s="675">
        <v>2020</v>
      </c>
      <c r="D109" t="s" s="695">
        <v>2849</v>
      </c>
      <c r="E109" s="677">
        <v>0</v>
      </c>
      <c r="G109" s="662">
        <f>E109*F109</f>
        <v>0</v>
      </c>
      <c r="H109" s="662">
        <v>0</v>
      </c>
    </row>
    <row r="110" s="671" customFormat="1" ht="15" customHeight="1">
      <c r="B110" t="s" s="596">
        <v>1170</v>
      </c>
      <c r="C110" t="s" s="675">
        <v>2021</v>
      </c>
      <c r="D110" t="s" s="676">
        <v>30</v>
      </c>
      <c r="E110" s="677">
        <v>0</v>
      </c>
      <c r="G110" s="662">
        <f>E110*F110</f>
        <v>0</v>
      </c>
      <c r="H110" s="662">
        <v>0</v>
      </c>
    </row>
    <row r="111" s="671" customFormat="1" ht="15" customHeight="1">
      <c r="B111" t="s" s="596">
        <v>1170</v>
      </c>
      <c r="C111" t="s" s="675">
        <v>2021</v>
      </c>
      <c r="D111" t="s" s="91">
        <v>32</v>
      </c>
      <c r="E111" s="677">
        <v>0</v>
      </c>
      <c r="G111" s="662">
        <f>E111*F111</f>
        <v>0</v>
      </c>
      <c r="H111" s="662">
        <v>0</v>
      </c>
    </row>
    <row r="112" s="671" customFormat="1" ht="15" customHeight="1">
      <c r="B112" t="s" s="596">
        <v>1170</v>
      </c>
      <c r="C112" t="s" s="675">
        <v>2021</v>
      </c>
      <c r="D112" t="s" s="205">
        <v>34</v>
      </c>
      <c r="E112" s="677">
        <v>0</v>
      </c>
      <c r="G112" s="662">
        <f>E112*F112</f>
        <v>0</v>
      </c>
      <c r="H112" s="662">
        <v>0</v>
      </c>
    </row>
    <row r="113" s="671" customFormat="1" ht="15" customHeight="1">
      <c r="B113" t="s" s="596">
        <v>1170</v>
      </c>
      <c r="C113" t="s" s="675">
        <v>2021</v>
      </c>
      <c r="D113" t="s" s="684">
        <v>36</v>
      </c>
      <c r="E113" s="677">
        <v>0</v>
      </c>
      <c r="G113" s="662">
        <f>E113*F113</f>
        <v>0</v>
      </c>
      <c r="H113" s="662">
        <v>0</v>
      </c>
    </row>
    <row r="114" s="671" customFormat="1" ht="15" customHeight="1">
      <c r="B114" t="s" s="596">
        <v>1170</v>
      </c>
      <c r="C114" t="s" s="675">
        <v>2021</v>
      </c>
      <c r="D114" t="s" s="686">
        <v>38</v>
      </c>
      <c r="E114" s="677">
        <v>0</v>
      </c>
      <c r="G114" s="662">
        <f>E114*F114</f>
        <v>0</v>
      </c>
      <c r="H114" s="662">
        <v>0</v>
      </c>
    </row>
    <row r="115" s="671" customFormat="1" ht="15" customHeight="1">
      <c r="B115" t="s" s="596">
        <v>1170</v>
      </c>
      <c r="C115" t="s" s="675">
        <v>2021</v>
      </c>
      <c r="D115" t="s" s="690">
        <v>40</v>
      </c>
      <c r="E115" s="677">
        <v>0</v>
      </c>
      <c r="G115" s="662">
        <f>E115*F115</f>
        <v>0</v>
      </c>
      <c r="H115" s="662">
        <v>0</v>
      </c>
    </row>
    <row r="116" s="671" customFormat="1" ht="15" customHeight="1">
      <c r="B116" t="s" s="596">
        <v>1170</v>
      </c>
      <c r="C116" t="s" s="675">
        <v>2021</v>
      </c>
      <c r="D116" t="s" s="692">
        <v>42</v>
      </c>
      <c r="E116" s="677">
        <v>0</v>
      </c>
      <c r="G116" s="662">
        <f>E116*F116</f>
        <v>0</v>
      </c>
      <c r="H116" s="662">
        <v>0</v>
      </c>
    </row>
    <row r="117" s="671" customFormat="1" ht="15" customHeight="1">
      <c r="B117" t="s" s="596">
        <v>1170</v>
      </c>
      <c r="C117" t="s" s="675">
        <v>2021</v>
      </c>
      <c r="D117" t="s" s="180">
        <v>44</v>
      </c>
      <c r="E117" s="677">
        <v>0</v>
      </c>
      <c r="G117" s="662">
        <f>E117*F117</f>
        <v>0</v>
      </c>
      <c r="H117" s="662">
        <v>0</v>
      </c>
    </row>
    <row r="118" s="671" customFormat="1" ht="15" customHeight="1">
      <c r="B118" t="s" s="596">
        <v>1170</v>
      </c>
      <c r="C118" t="s" s="675">
        <v>2021</v>
      </c>
      <c r="D118" t="s" s="695">
        <v>2849</v>
      </c>
      <c r="E118" s="677">
        <v>0</v>
      </c>
      <c r="G118" s="662">
        <f>E118*F118</f>
        <v>0</v>
      </c>
      <c r="H118" s="662">
        <v>0</v>
      </c>
    </row>
    <row r="119" s="671" customFormat="1" ht="15" customHeight="1">
      <c r="B119" t="s" s="596">
        <v>1171</v>
      </c>
      <c r="C119" t="s" s="675">
        <v>2022</v>
      </c>
      <c r="D119" t="s" s="676">
        <v>30</v>
      </c>
      <c r="E119" s="677">
        <v>0</v>
      </c>
      <c r="G119" s="662">
        <f>E119*F119</f>
        <v>0</v>
      </c>
      <c r="H119" s="662">
        <v>0</v>
      </c>
    </row>
    <row r="120" s="671" customFormat="1" ht="15" customHeight="1">
      <c r="B120" t="s" s="596">
        <v>1171</v>
      </c>
      <c r="C120" t="s" s="675">
        <v>2022</v>
      </c>
      <c r="D120" t="s" s="91">
        <v>32</v>
      </c>
      <c r="E120" s="677">
        <v>0</v>
      </c>
      <c r="G120" s="662">
        <f>E120*F120</f>
        <v>0</v>
      </c>
      <c r="H120" s="662">
        <v>0</v>
      </c>
    </row>
    <row r="121" s="671" customFormat="1" ht="15" customHeight="1">
      <c r="B121" t="s" s="596">
        <v>1171</v>
      </c>
      <c r="C121" t="s" s="675">
        <v>2022</v>
      </c>
      <c r="D121" t="s" s="205">
        <v>34</v>
      </c>
      <c r="E121" s="677">
        <v>0</v>
      </c>
      <c r="G121" s="662">
        <f>E121*F121</f>
        <v>0</v>
      </c>
      <c r="H121" s="662">
        <v>0</v>
      </c>
    </row>
    <row r="122" s="671" customFormat="1" ht="15" customHeight="1">
      <c r="B122" t="s" s="596">
        <v>1171</v>
      </c>
      <c r="C122" t="s" s="675">
        <v>2022</v>
      </c>
      <c r="D122" t="s" s="684">
        <v>36</v>
      </c>
      <c r="E122" s="677">
        <v>0</v>
      </c>
      <c r="G122" s="662">
        <f>E122*F122</f>
        <v>0</v>
      </c>
      <c r="H122" s="662">
        <v>0</v>
      </c>
    </row>
    <row r="123" s="671" customFormat="1" ht="15" customHeight="1">
      <c r="B123" t="s" s="596">
        <v>1171</v>
      </c>
      <c r="C123" t="s" s="675">
        <v>2022</v>
      </c>
      <c r="D123" t="s" s="686">
        <v>38</v>
      </c>
      <c r="E123" s="677">
        <v>0</v>
      </c>
      <c r="G123" s="662">
        <f>E123*F123</f>
        <v>0</v>
      </c>
      <c r="H123" s="662">
        <v>0</v>
      </c>
    </row>
    <row r="124" s="671" customFormat="1" ht="15" customHeight="1">
      <c r="B124" t="s" s="596">
        <v>1171</v>
      </c>
      <c r="C124" t="s" s="675">
        <v>2022</v>
      </c>
      <c r="D124" t="s" s="690">
        <v>40</v>
      </c>
      <c r="E124" s="677">
        <v>0</v>
      </c>
      <c r="G124" s="662">
        <f>E124*F124</f>
        <v>0</v>
      </c>
      <c r="H124" s="662">
        <v>0</v>
      </c>
    </row>
    <row r="125" s="671" customFormat="1" ht="15" customHeight="1">
      <c r="B125" t="s" s="596">
        <v>1171</v>
      </c>
      <c r="C125" t="s" s="675">
        <v>2022</v>
      </c>
      <c r="D125" t="s" s="692">
        <v>42</v>
      </c>
      <c r="E125" s="677">
        <v>0</v>
      </c>
      <c r="G125" s="662">
        <f>E125*F125</f>
        <v>0</v>
      </c>
      <c r="H125" s="662">
        <v>0</v>
      </c>
    </row>
    <row r="126" s="671" customFormat="1" ht="15" customHeight="1">
      <c r="B126" t="s" s="596">
        <v>1171</v>
      </c>
      <c r="C126" t="s" s="675">
        <v>2022</v>
      </c>
      <c r="D126" t="s" s="180">
        <v>44</v>
      </c>
      <c r="E126" s="677">
        <v>0</v>
      </c>
      <c r="G126" s="662">
        <f>E126*F126</f>
        <v>0</v>
      </c>
      <c r="H126" s="662">
        <v>0</v>
      </c>
    </row>
    <row r="127" s="671" customFormat="1" ht="15" customHeight="1">
      <c r="B127" t="s" s="596">
        <v>1171</v>
      </c>
      <c r="C127" t="s" s="675">
        <v>2022</v>
      </c>
      <c r="D127" t="s" s="695">
        <v>2849</v>
      </c>
      <c r="E127" s="677">
        <v>0</v>
      </c>
      <c r="G127" s="662">
        <f>E127*F127</f>
        <v>0</v>
      </c>
      <c r="H127" s="662">
        <v>0</v>
      </c>
    </row>
    <row r="128" s="671" customFormat="1" ht="15" customHeight="1">
      <c r="B128" t="s" s="596">
        <v>1172</v>
      </c>
      <c r="C128" t="s" s="675">
        <v>2023</v>
      </c>
      <c r="D128" t="s" s="676">
        <v>30</v>
      </c>
      <c r="E128" s="677">
        <v>0</v>
      </c>
      <c r="G128" s="662">
        <f>E128*F128</f>
        <v>0</v>
      </c>
      <c r="H128" s="662">
        <v>0</v>
      </c>
    </row>
    <row r="129" s="671" customFormat="1" ht="15" customHeight="1">
      <c r="B129" t="s" s="596">
        <v>1172</v>
      </c>
      <c r="C129" t="s" s="675">
        <v>2023</v>
      </c>
      <c r="D129" t="s" s="91">
        <v>32</v>
      </c>
      <c r="E129" s="677">
        <v>0</v>
      </c>
      <c r="G129" s="662">
        <f>E129*F129</f>
        <v>0</v>
      </c>
      <c r="H129" s="662">
        <v>0</v>
      </c>
    </row>
    <row r="130" s="671" customFormat="1" ht="15" customHeight="1">
      <c r="B130" t="s" s="596">
        <v>1172</v>
      </c>
      <c r="C130" t="s" s="675">
        <v>2023</v>
      </c>
      <c r="D130" t="s" s="205">
        <v>34</v>
      </c>
      <c r="E130" s="677">
        <v>0</v>
      </c>
      <c r="G130" s="662">
        <f>E130*F130</f>
        <v>0</v>
      </c>
      <c r="H130" s="662">
        <v>0</v>
      </c>
    </row>
    <row r="131" s="671" customFormat="1" ht="15" customHeight="1">
      <c r="B131" t="s" s="596">
        <v>1172</v>
      </c>
      <c r="C131" t="s" s="675">
        <v>2023</v>
      </c>
      <c r="D131" t="s" s="684">
        <v>36</v>
      </c>
      <c r="E131" s="677">
        <v>0</v>
      </c>
      <c r="G131" s="662">
        <f>E131*F131</f>
        <v>0</v>
      </c>
      <c r="H131" s="662">
        <v>0</v>
      </c>
    </row>
    <row r="132" s="671" customFormat="1" ht="15" customHeight="1">
      <c r="B132" t="s" s="596">
        <v>1172</v>
      </c>
      <c r="C132" t="s" s="675">
        <v>2023</v>
      </c>
      <c r="D132" t="s" s="686">
        <v>38</v>
      </c>
      <c r="E132" s="677">
        <v>0</v>
      </c>
      <c r="G132" s="662">
        <f>E132*F132</f>
        <v>0</v>
      </c>
      <c r="H132" s="662">
        <v>0</v>
      </c>
    </row>
    <row r="133" s="671" customFormat="1" ht="15" customHeight="1">
      <c r="B133" t="s" s="596">
        <v>1172</v>
      </c>
      <c r="C133" t="s" s="675">
        <v>2023</v>
      </c>
      <c r="D133" t="s" s="690">
        <v>40</v>
      </c>
      <c r="E133" s="677">
        <v>0</v>
      </c>
      <c r="G133" s="662">
        <f>E133*F133</f>
        <v>0</v>
      </c>
      <c r="H133" s="662">
        <v>0</v>
      </c>
    </row>
    <row r="134" s="671" customFormat="1" ht="15" customHeight="1">
      <c r="B134" t="s" s="596">
        <v>1172</v>
      </c>
      <c r="C134" t="s" s="675">
        <v>2023</v>
      </c>
      <c r="D134" t="s" s="692">
        <v>42</v>
      </c>
      <c r="E134" s="677">
        <v>0</v>
      </c>
      <c r="G134" s="662">
        <f>E134*F134</f>
        <v>0</v>
      </c>
      <c r="H134" s="662">
        <v>0</v>
      </c>
    </row>
    <row r="135" s="671" customFormat="1" ht="15" customHeight="1">
      <c r="B135" t="s" s="596">
        <v>1172</v>
      </c>
      <c r="C135" t="s" s="675">
        <v>2023</v>
      </c>
      <c r="D135" t="s" s="180">
        <v>44</v>
      </c>
      <c r="E135" s="677">
        <v>0</v>
      </c>
      <c r="G135" s="662">
        <f>E135*F135</f>
        <v>0</v>
      </c>
      <c r="H135" s="662">
        <v>0</v>
      </c>
    </row>
    <row r="136" s="671" customFormat="1" ht="15" customHeight="1">
      <c r="B136" t="s" s="596">
        <v>1172</v>
      </c>
      <c r="C136" t="s" s="675">
        <v>2023</v>
      </c>
      <c r="D136" t="s" s="695">
        <v>2849</v>
      </c>
      <c r="E136" s="677">
        <v>0</v>
      </c>
      <c r="G136" s="662">
        <f>E136*F136</f>
        <v>0</v>
      </c>
      <c r="H136" s="662">
        <v>0</v>
      </c>
    </row>
    <row r="137" s="671" customFormat="1" ht="15" customHeight="1">
      <c r="B137" t="s" s="596">
        <v>1173</v>
      </c>
      <c r="C137" t="s" s="675">
        <v>2024</v>
      </c>
      <c r="D137" t="s" s="676">
        <v>30</v>
      </c>
      <c r="E137" s="677">
        <v>0</v>
      </c>
      <c r="G137" s="662">
        <f>E137*F137</f>
        <v>0</v>
      </c>
      <c r="H137" s="662">
        <v>0</v>
      </c>
    </row>
    <row r="138" s="671" customFormat="1" ht="15" customHeight="1">
      <c r="B138" t="s" s="596">
        <v>1173</v>
      </c>
      <c r="C138" t="s" s="675">
        <v>2024</v>
      </c>
      <c r="D138" t="s" s="91">
        <v>32</v>
      </c>
      <c r="E138" s="677">
        <v>0</v>
      </c>
      <c r="G138" s="662">
        <f>E138*F138</f>
        <v>0</v>
      </c>
      <c r="H138" s="662">
        <v>0</v>
      </c>
    </row>
    <row r="139" s="671" customFormat="1" ht="15" customHeight="1">
      <c r="B139" t="s" s="596">
        <v>1173</v>
      </c>
      <c r="C139" t="s" s="675">
        <v>2024</v>
      </c>
      <c r="D139" t="s" s="205">
        <v>34</v>
      </c>
      <c r="E139" s="677">
        <v>0</v>
      </c>
      <c r="G139" s="662">
        <f>E139*F139</f>
        <v>0</v>
      </c>
      <c r="H139" s="662">
        <v>0</v>
      </c>
    </row>
    <row r="140" s="671" customFormat="1" ht="15" customHeight="1">
      <c r="B140" t="s" s="596">
        <v>1173</v>
      </c>
      <c r="C140" t="s" s="675">
        <v>2024</v>
      </c>
      <c r="D140" t="s" s="684">
        <v>36</v>
      </c>
      <c r="E140" s="677">
        <v>0</v>
      </c>
      <c r="G140" s="662">
        <f>E140*F140</f>
        <v>0</v>
      </c>
      <c r="H140" s="662">
        <v>0</v>
      </c>
    </row>
    <row r="141" s="671" customFormat="1" ht="15" customHeight="1">
      <c r="B141" t="s" s="596">
        <v>1173</v>
      </c>
      <c r="C141" t="s" s="675">
        <v>2024</v>
      </c>
      <c r="D141" t="s" s="686">
        <v>38</v>
      </c>
      <c r="E141" s="677">
        <v>0</v>
      </c>
      <c r="G141" s="662">
        <f>E141*F141</f>
        <v>0</v>
      </c>
      <c r="H141" s="662">
        <v>0</v>
      </c>
    </row>
    <row r="142" s="671" customFormat="1" ht="15" customHeight="1">
      <c r="B142" t="s" s="596">
        <v>1173</v>
      </c>
      <c r="C142" t="s" s="675">
        <v>2024</v>
      </c>
      <c r="D142" t="s" s="690">
        <v>40</v>
      </c>
      <c r="E142" s="677">
        <v>0</v>
      </c>
      <c r="G142" s="662">
        <f>E142*F142</f>
        <v>0</v>
      </c>
      <c r="H142" s="662">
        <v>0</v>
      </c>
    </row>
    <row r="143" s="671" customFormat="1" ht="15" customHeight="1">
      <c r="B143" t="s" s="596">
        <v>1173</v>
      </c>
      <c r="C143" t="s" s="675">
        <v>2024</v>
      </c>
      <c r="D143" t="s" s="692">
        <v>42</v>
      </c>
      <c r="E143" s="677">
        <v>0</v>
      </c>
      <c r="G143" s="662">
        <f>E143*F143</f>
        <v>0</v>
      </c>
      <c r="H143" s="662">
        <v>0</v>
      </c>
    </row>
    <row r="144" s="671" customFormat="1" ht="15" customHeight="1">
      <c r="B144" t="s" s="596">
        <v>1173</v>
      </c>
      <c r="C144" t="s" s="675">
        <v>2024</v>
      </c>
      <c r="D144" t="s" s="180">
        <v>44</v>
      </c>
      <c r="E144" s="677">
        <v>0</v>
      </c>
      <c r="G144" s="662">
        <f>E144*F144</f>
        <v>0</v>
      </c>
      <c r="H144" s="662">
        <v>0</v>
      </c>
    </row>
    <row r="145" s="671" customFormat="1" ht="15" customHeight="1">
      <c r="B145" t="s" s="596">
        <v>1173</v>
      </c>
      <c r="C145" t="s" s="675">
        <v>2024</v>
      </c>
      <c r="D145" t="s" s="695">
        <v>2849</v>
      </c>
      <c r="E145" s="677">
        <v>0</v>
      </c>
      <c r="G145" s="662">
        <f>E145*F145</f>
        <v>0</v>
      </c>
      <c r="H145" s="662">
        <v>0</v>
      </c>
    </row>
    <row r="146" s="671" customFormat="1" ht="15" customHeight="1">
      <c r="B146" t="s" s="596">
        <v>1174</v>
      </c>
      <c r="C146" t="s" s="675">
        <v>2025</v>
      </c>
      <c r="D146" t="s" s="676">
        <v>30</v>
      </c>
      <c r="E146" s="677">
        <v>0</v>
      </c>
      <c r="G146" s="662">
        <f>E146*F146</f>
        <v>0</v>
      </c>
      <c r="H146" s="662">
        <v>0</v>
      </c>
    </row>
    <row r="147" s="671" customFormat="1" ht="15" customHeight="1">
      <c r="B147" t="s" s="596">
        <v>1174</v>
      </c>
      <c r="C147" t="s" s="675">
        <v>2025</v>
      </c>
      <c r="D147" t="s" s="91">
        <v>32</v>
      </c>
      <c r="E147" s="677">
        <v>0</v>
      </c>
      <c r="G147" s="662">
        <f>E147*F147</f>
        <v>0</v>
      </c>
      <c r="H147" s="662">
        <v>0</v>
      </c>
    </row>
    <row r="148" s="671" customFormat="1" ht="15" customHeight="1">
      <c r="B148" t="s" s="596">
        <v>1174</v>
      </c>
      <c r="C148" t="s" s="675">
        <v>2025</v>
      </c>
      <c r="D148" t="s" s="205">
        <v>34</v>
      </c>
      <c r="E148" s="677">
        <v>0</v>
      </c>
      <c r="G148" s="662">
        <f>E148*F148</f>
        <v>0</v>
      </c>
      <c r="H148" s="662">
        <v>0</v>
      </c>
    </row>
    <row r="149" s="671" customFormat="1" ht="15" customHeight="1">
      <c r="B149" t="s" s="596">
        <v>1174</v>
      </c>
      <c r="C149" t="s" s="675">
        <v>2025</v>
      </c>
      <c r="D149" t="s" s="684">
        <v>36</v>
      </c>
      <c r="E149" s="677">
        <v>0</v>
      </c>
      <c r="G149" s="662">
        <f>E149*F149</f>
        <v>0</v>
      </c>
      <c r="H149" s="662">
        <v>0</v>
      </c>
    </row>
    <row r="150" s="671" customFormat="1" ht="15" customHeight="1">
      <c r="B150" t="s" s="596">
        <v>1174</v>
      </c>
      <c r="C150" t="s" s="675">
        <v>2025</v>
      </c>
      <c r="D150" t="s" s="686">
        <v>38</v>
      </c>
      <c r="E150" s="677">
        <v>0</v>
      </c>
      <c r="G150" s="662">
        <f>E150*F150</f>
        <v>0</v>
      </c>
      <c r="H150" s="662">
        <v>0</v>
      </c>
    </row>
    <row r="151" s="671" customFormat="1" ht="15" customHeight="1">
      <c r="B151" t="s" s="596">
        <v>1174</v>
      </c>
      <c r="C151" t="s" s="675">
        <v>2025</v>
      </c>
      <c r="D151" t="s" s="690">
        <v>40</v>
      </c>
      <c r="E151" s="677">
        <v>0</v>
      </c>
      <c r="G151" s="662">
        <f>E151*F151</f>
        <v>0</v>
      </c>
      <c r="H151" s="662">
        <v>0</v>
      </c>
    </row>
    <row r="152" s="671" customFormat="1" ht="15" customHeight="1">
      <c r="B152" t="s" s="596">
        <v>1174</v>
      </c>
      <c r="C152" t="s" s="675">
        <v>2025</v>
      </c>
      <c r="D152" t="s" s="692">
        <v>42</v>
      </c>
      <c r="E152" s="677">
        <v>0</v>
      </c>
      <c r="G152" s="662">
        <f>E152*F152</f>
        <v>0</v>
      </c>
      <c r="H152" s="662">
        <v>0</v>
      </c>
    </row>
    <row r="153" s="671" customFormat="1" ht="15" customHeight="1">
      <c r="B153" t="s" s="596">
        <v>1174</v>
      </c>
      <c r="C153" t="s" s="675">
        <v>2025</v>
      </c>
      <c r="D153" t="s" s="180">
        <v>44</v>
      </c>
      <c r="E153" s="677">
        <v>0</v>
      </c>
      <c r="G153" s="662">
        <f>E153*F153</f>
        <v>0</v>
      </c>
      <c r="H153" s="662">
        <v>0</v>
      </c>
    </row>
    <row r="154" s="671" customFormat="1" ht="15" customHeight="1">
      <c r="B154" t="s" s="596">
        <v>1174</v>
      </c>
      <c r="C154" t="s" s="675">
        <v>2025</v>
      </c>
      <c r="D154" t="s" s="695">
        <v>2849</v>
      </c>
      <c r="E154" s="677">
        <v>0</v>
      </c>
      <c r="G154" s="662">
        <f>E154*F154</f>
        <v>0</v>
      </c>
      <c r="H154" s="662">
        <v>0</v>
      </c>
    </row>
    <row r="155" s="671" customFormat="1" ht="15" customHeight="1">
      <c r="B155" t="s" s="596">
        <v>1175</v>
      </c>
      <c r="C155" t="s" s="675">
        <v>2026</v>
      </c>
      <c r="D155" t="s" s="676">
        <v>30</v>
      </c>
      <c r="E155" s="677">
        <v>0</v>
      </c>
      <c r="G155" s="662">
        <f>E155*F155</f>
        <v>0</v>
      </c>
      <c r="H155" s="662">
        <v>0</v>
      </c>
    </row>
    <row r="156" s="671" customFormat="1" ht="15" customHeight="1">
      <c r="B156" t="s" s="596">
        <v>1175</v>
      </c>
      <c r="C156" t="s" s="675">
        <v>2026</v>
      </c>
      <c r="D156" t="s" s="91">
        <v>32</v>
      </c>
      <c r="E156" s="677">
        <v>0</v>
      </c>
      <c r="G156" s="662">
        <f>E156*F156</f>
        <v>0</v>
      </c>
      <c r="H156" s="662">
        <v>0</v>
      </c>
    </row>
    <row r="157" s="671" customFormat="1" ht="15" customHeight="1">
      <c r="B157" t="s" s="596">
        <v>1175</v>
      </c>
      <c r="C157" t="s" s="675">
        <v>2026</v>
      </c>
      <c r="D157" t="s" s="205">
        <v>34</v>
      </c>
      <c r="E157" s="677">
        <v>0</v>
      </c>
      <c r="G157" s="662">
        <f>E157*F157</f>
        <v>0</v>
      </c>
      <c r="H157" s="662">
        <v>0</v>
      </c>
    </row>
    <row r="158" s="671" customFormat="1" ht="15" customHeight="1">
      <c r="B158" t="s" s="596">
        <v>1175</v>
      </c>
      <c r="C158" t="s" s="675">
        <v>2026</v>
      </c>
      <c r="D158" t="s" s="684">
        <v>36</v>
      </c>
      <c r="E158" s="677">
        <v>0</v>
      </c>
      <c r="G158" s="662">
        <f>E158*F158</f>
        <v>0</v>
      </c>
      <c r="H158" s="662">
        <v>0</v>
      </c>
    </row>
    <row r="159" s="671" customFormat="1" ht="15" customHeight="1">
      <c r="B159" t="s" s="596">
        <v>1175</v>
      </c>
      <c r="C159" t="s" s="675">
        <v>2026</v>
      </c>
      <c r="D159" t="s" s="686">
        <v>38</v>
      </c>
      <c r="E159" s="677">
        <v>0</v>
      </c>
      <c r="G159" s="662">
        <f>E159*F159</f>
        <v>0</v>
      </c>
      <c r="H159" s="662">
        <v>0</v>
      </c>
    </row>
    <row r="160" s="671" customFormat="1" ht="15" customHeight="1">
      <c r="B160" t="s" s="596">
        <v>1175</v>
      </c>
      <c r="C160" t="s" s="675">
        <v>2026</v>
      </c>
      <c r="D160" t="s" s="690">
        <v>40</v>
      </c>
      <c r="E160" s="677">
        <v>0</v>
      </c>
      <c r="G160" s="662">
        <f>E160*F160</f>
        <v>0</v>
      </c>
      <c r="H160" s="662">
        <v>0</v>
      </c>
    </row>
    <row r="161" s="671" customFormat="1" ht="15" customHeight="1">
      <c r="B161" t="s" s="596">
        <v>1175</v>
      </c>
      <c r="C161" t="s" s="675">
        <v>2026</v>
      </c>
      <c r="D161" t="s" s="692">
        <v>42</v>
      </c>
      <c r="E161" s="677">
        <v>0</v>
      </c>
      <c r="G161" s="662">
        <f>E161*F161</f>
        <v>0</v>
      </c>
      <c r="H161" s="662">
        <v>0</v>
      </c>
    </row>
    <row r="162" s="671" customFormat="1" ht="15" customHeight="1">
      <c r="B162" t="s" s="596">
        <v>1175</v>
      </c>
      <c r="C162" t="s" s="675">
        <v>2026</v>
      </c>
      <c r="D162" t="s" s="180">
        <v>44</v>
      </c>
      <c r="E162" s="677">
        <v>0</v>
      </c>
      <c r="G162" s="662">
        <f>E162*F162</f>
        <v>0</v>
      </c>
      <c r="H162" s="662">
        <v>0</v>
      </c>
    </row>
    <row r="163" s="671" customFormat="1" ht="15" customHeight="1">
      <c r="B163" t="s" s="596">
        <v>1175</v>
      </c>
      <c r="C163" t="s" s="675">
        <v>2026</v>
      </c>
      <c r="D163" t="s" s="695">
        <v>2849</v>
      </c>
      <c r="E163" s="677">
        <v>0</v>
      </c>
      <c r="G163" s="662">
        <f>E163*F163</f>
        <v>0</v>
      </c>
      <c r="H163" s="662">
        <v>0</v>
      </c>
    </row>
    <row r="164" s="671" customFormat="1" ht="15" customHeight="1">
      <c r="B164" t="s" s="596">
        <v>1176</v>
      </c>
      <c r="C164" t="s" s="675">
        <v>2027</v>
      </c>
      <c r="D164" t="s" s="676">
        <v>30</v>
      </c>
      <c r="E164" s="677">
        <v>0</v>
      </c>
      <c r="G164" s="662">
        <f>E164*F164</f>
        <v>0</v>
      </c>
      <c r="H164" s="662">
        <v>0</v>
      </c>
    </row>
    <row r="165" s="671" customFormat="1" ht="15" customHeight="1">
      <c r="B165" t="s" s="596">
        <v>1176</v>
      </c>
      <c r="C165" t="s" s="675">
        <v>2027</v>
      </c>
      <c r="D165" t="s" s="91">
        <v>32</v>
      </c>
      <c r="E165" s="677">
        <v>0</v>
      </c>
      <c r="G165" s="662">
        <f>E165*F165</f>
        <v>0</v>
      </c>
      <c r="H165" s="662">
        <v>0</v>
      </c>
    </row>
    <row r="166" s="671" customFormat="1" ht="15" customHeight="1">
      <c r="B166" t="s" s="596">
        <v>1176</v>
      </c>
      <c r="C166" t="s" s="675">
        <v>2027</v>
      </c>
      <c r="D166" t="s" s="205">
        <v>34</v>
      </c>
      <c r="E166" s="677">
        <v>0</v>
      </c>
      <c r="G166" s="662">
        <f>E166*F166</f>
        <v>0</v>
      </c>
      <c r="H166" s="662">
        <v>0</v>
      </c>
    </row>
    <row r="167" s="671" customFormat="1" ht="15" customHeight="1">
      <c r="B167" t="s" s="596">
        <v>1176</v>
      </c>
      <c r="C167" t="s" s="675">
        <v>2027</v>
      </c>
      <c r="D167" t="s" s="684">
        <v>36</v>
      </c>
      <c r="E167" s="677">
        <v>0</v>
      </c>
      <c r="G167" s="662">
        <f>E167*F167</f>
        <v>0</v>
      </c>
      <c r="H167" s="662">
        <v>0</v>
      </c>
    </row>
    <row r="168" s="671" customFormat="1" ht="15" customHeight="1">
      <c r="B168" t="s" s="596">
        <v>1176</v>
      </c>
      <c r="C168" t="s" s="675">
        <v>2027</v>
      </c>
      <c r="D168" t="s" s="686">
        <v>38</v>
      </c>
      <c r="E168" s="677">
        <v>0</v>
      </c>
      <c r="G168" s="662">
        <f>E168*F168</f>
        <v>0</v>
      </c>
      <c r="H168" s="662">
        <v>0</v>
      </c>
    </row>
    <row r="169" s="671" customFormat="1" ht="15" customHeight="1">
      <c r="B169" t="s" s="596">
        <v>1176</v>
      </c>
      <c r="C169" t="s" s="675">
        <v>2027</v>
      </c>
      <c r="D169" t="s" s="690">
        <v>40</v>
      </c>
      <c r="E169" s="677">
        <v>0</v>
      </c>
      <c r="G169" s="662">
        <f>E169*F169</f>
        <v>0</v>
      </c>
      <c r="H169" s="662">
        <v>0</v>
      </c>
    </row>
    <row r="170" s="671" customFormat="1" ht="15" customHeight="1">
      <c r="B170" t="s" s="596">
        <v>1176</v>
      </c>
      <c r="C170" t="s" s="675">
        <v>2027</v>
      </c>
      <c r="D170" t="s" s="692">
        <v>42</v>
      </c>
      <c r="E170" s="677">
        <v>0</v>
      </c>
      <c r="G170" s="662">
        <f>E170*F170</f>
        <v>0</v>
      </c>
      <c r="H170" s="662">
        <v>0</v>
      </c>
    </row>
    <row r="171" s="671" customFormat="1" ht="15" customHeight="1">
      <c r="B171" t="s" s="596">
        <v>1176</v>
      </c>
      <c r="C171" t="s" s="675">
        <v>2027</v>
      </c>
      <c r="D171" t="s" s="180">
        <v>44</v>
      </c>
      <c r="E171" s="677">
        <v>0</v>
      </c>
      <c r="G171" s="662">
        <f>E171*F171</f>
        <v>0</v>
      </c>
      <c r="H171" s="662">
        <v>0</v>
      </c>
    </row>
    <row r="172" s="671" customFormat="1" ht="15" customHeight="1">
      <c r="B172" t="s" s="596">
        <v>1176</v>
      </c>
      <c r="C172" t="s" s="675">
        <v>2027</v>
      </c>
      <c r="D172" t="s" s="695">
        <v>2849</v>
      </c>
      <c r="E172" s="677">
        <v>0</v>
      </c>
      <c r="G172" s="662">
        <f>E172*F172</f>
        <v>0</v>
      </c>
      <c r="H172" s="662">
        <v>0</v>
      </c>
    </row>
    <row r="173" s="671" customFormat="1" ht="15" customHeight="1">
      <c r="B173" t="s" s="596">
        <v>1177</v>
      </c>
      <c r="C173" t="s" s="675">
        <v>2028</v>
      </c>
      <c r="D173" t="s" s="676">
        <v>30</v>
      </c>
      <c r="E173" s="677">
        <v>0</v>
      </c>
      <c r="G173" s="662">
        <f>E173*F173</f>
        <v>0</v>
      </c>
      <c r="H173" s="662">
        <v>0</v>
      </c>
    </row>
    <row r="174" s="671" customFormat="1" ht="15" customHeight="1">
      <c r="B174" t="s" s="596">
        <v>1177</v>
      </c>
      <c r="C174" t="s" s="675">
        <v>2028</v>
      </c>
      <c r="D174" t="s" s="91">
        <v>32</v>
      </c>
      <c r="E174" s="677">
        <v>0</v>
      </c>
      <c r="G174" s="662">
        <f>E174*F174</f>
        <v>0</v>
      </c>
      <c r="H174" s="662">
        <v>0</v>
      </c>
    </row>
    <row r="175" s="671" customFormat="1" ht="15" customHeight="1">
      <c r="B175" t="s" s="596">
        <v>1177</v>
      </c>
      <c r="C175" t="s" s="675">
        <v>2028</v>
      </c>
      <c r="D175" t="s" s="205">
        <v>34</v>
      </c>
      <c r="E175" s="677">
        <v>0</v>
      </c>
      <c r="G175" s="662">
        <f>E175*F175</f>
        <v>0</v>
      </c>
      <c r="H175" s="662">
        <v>0</v>
      </c>
    </row>
    <row r="176" s="671" customFormat="1" ht="15" customHeight="1">
      <c r="B176" t="s" s="596">
        <v>1177</v>
      </c>
      <c r="C176" t="s" s="675">
        <v>2028</v>
      </c>
      <c r="D176" t="s" s="684">
        <v>36</v>
      </c>
      <c r="E176" s="677">
        <v>0</v>
      </c>
      <c r="G176" s="662">
        <f>E176*F176</f>
        <v>0</v>
      </c>
      <c r="H176" s="662">
        <v>0</v>
      </c>
    </row>
    <row r="177" s="671" customFormat="1" ht="15" customHeight="1">
      <c r="B177" t="s" s="596">
        <v>1177</v>
      </c>
      <c r="C177" t="s" s="675">
        <v>2028</v>
      </c>
      <c r="D177" t="s" s="686">
        <v>38</v>
      </c>
      <c r="E177" s="677">
        <v>0</v>
      </c>
      <c r="G177" s="662">
        <f>E177*F177</f>
        <v>0</v>
      </c>
      <c r="H177" s="662">
        <v>0</v>
      </c>
    </row>
    <row r="178" s="671" customFormat="1" ht="15" customHeight="1">
      <c r="B178" t="s" s="596">
        <v>1177</v>
      </c>
      <c r="C178" t="s" s="675">
        <v>2028</v>
      </c>
      <c r="D178" t="s" s="690">
        <v>40</v>
      </c>
      <c r="E178" s="677">
        <v>0</v>
      </c>
      <c r="G178" s="662">
        <f>E178*F178</f>
        <v>0</v>
      </c>
      <c r="H178" s="662">
        <v>0</v>
      </c>
    </row>
    <row r="179" s="671" customFormat="1" ht="15" customHeight="1">
      <c r="B179" t="s" s="596">
        <v>1177</v>
      </c>
      <c r="C179" t="s" s="675">
        <v>2028</v>
      </c>
      <c r="D179" t="s" s="692">
        <v>42</v>
      </c>
      <c r="E179" s="677">
        <v>0</v>
      </c>
      <c r="G179" s="662">
        <f>E179*F179</f>
        <v>0</v>
      </c>
      <c r="H179" s="662">
        <v>0</v>
      </c>
    </row>
    <row r="180" s="671" customFormat="1" ht="15" customHeight="1">
      <c r="B180" t="s" s="596">
        <v>1177</v>
      </c>
      <c r="C180" t="s" s="675">
        <v>2028</v>
      </c>
      <c r="D180" t="s" s="180">
        <v>44</v>
      </c>
      <c r="E180" s="677">
        <v>0</v>
      </c>
      <c r="G180" s="662">
        <f>E180*F180</f>
        <v>0</v>
      </c>
      <c r="H180" s="662">
        <v>0</v>
      </c>
    </row>
    <row r="181" s="671" customFormat="1" ht="15" customHeight="1">
      <c r="B181" t="s" s="596">
        <v>1177</v>
      </c>
      <c r="C181" t="s" s="675">
        <v>2028</v>
      </c>
      <c r="D181" t="s" s="695">
        <v>2849</v>
      </c>
      <c r="E181" s="677">
        <v>0</v>
      </c>
      <c r="G181" s="662">
        <f>E181*F181</f>
        <v>0</v>
      </c>
      <c r="H181" s="662">
        <v>0</v>
      </c>
    </row>
    <row r="182" s="671" customFormat="1" ht="15" customHeight="1">
      <c r="B182" t="s" s="596">
        <v>1178</v>
      </c>
      <c r="C182" t="s" s="675">
        <v>2029</v>
      </c>
      <c r="D182" t="s" s="676">
        <v>30</v>
      </c>
      <c r="E182" s="677">
        <v>0</v>
      </c>
      <c r="G182" s="662">
        <f>E182*F182</f>
        <v>0</v>
      </c>
      <c r="H182" s="662">
        <v>0</v>
      </c>
    </row>
    <row r="183" s="671" customFormat="1" ht="15" customHeight="1">
      <c r="B183" t="s" s="596">
        <v>1178</v>
      </c>
      <c r="C183" t="s" s="675">
        <v>2029</v>
      </c>
      <c r="D183" t="s" s="91">
        <v>32</v>
      </c>
      <c r="E183" s="677">
        <v>0</v>
      </c>
      <c r="G183" s="662">
        <f>E183*F183</f>
        <v>0</v>
      </c>
      <c r="H183" s="662">
        <v>0</v>
      </c>
    </row>
    <row r="184" s="671" customFormat="1" ht="15" customHeight="1">
      <c r="B184" t="s" s="596">
        <v>1178</v>
      </c>
      <c r="C184" t="s" s="675">
        <v>2029</v>
      </c>
      <c r="D184" t="s" s="205">
        <v>34</v>
      </c>
      <c r="E184" s="677">
        <v>0</v>
      </c>
      <c r="G184" s="662">
        <f>E184*F184</f>
        <v>0</v>
      </c>
      <c r="H184" s="662">
        <v>0</v>
      </c>
    </row>
    <row r="185" s="671" customFormat="1" ht="15" customHeight="1">
      <c r="B185" t="s" s="596">
        <v>1178</v>
      </c>
      <c r="C185" t="s" s="675">
        <v>2029</v>
      </c>
      <c r="D185" t="s" s="684">
        <v>36</v>
      </c>
      <c r="E185" s="677">
        <v>0</v>
      </c>
      <c r="G185" s="662">
        <f>E185*F185</f>
        <v>0</v>
      </c>
      <c r="H185" s="662">
        <v>0</v>
      </c>
    </row>
    <row r="186" s="671" customFormat="1" ht="15" customHeight="1">
      <c r="B186" t="s" s="596">
        <v>1178</v>
      </c>
      <c r="C186" t="s" s="675">
        <v>2029</v>
      </c>
      <c r="D186" t="s" s="686">
        <v>38</v>
      </c>
      <c r="E186" s="677">
        <v>0</v>
      </c>
      <c r="G186" s="662">
        <f>E186*F186</f>
        <v>0</v>
      </c>
      <c r="H186" s="662">
        <v>0</v>
      </c>
    </row>
    <row r="187" s="671" customFormat="1" ht="15" customHeight="1">
      <c r="B187" t="s" s="596">
        <v>1178</v>
      </c>
      <c r="C187" t="s" s="675">
        <v>2029</v>
      </c>
      <c r="D187" t="s" s="690">
        <v>40</v>
      </c>
      <c r="E187" s="677">
        <v>0</v>
      </c>
      <c r="G187" s="662">
        <f>E187*F187</f>
        <v>0</v>
      </c>
      <c r="H187" s="662">
        <v>0</v>
      </c>
    </row>
    <row r="188" s="671" customFormat="1" ht="15" customHeight="1">
      <c r="B188" t="s" s="596">
        <v>1178</v>
      </c>
      <c r="C188" t="s" s="675">
        <v>2029</v>
      </c>
      <c r="D188" t="s" s="692">
        <v>42</v>
      </c>
      <c r="E188" s="677">
        <v>0</v>
      </c>
      <c r="G188" s="662">
        <f>E188*F188</f>
        <v>0</v>
      </c>
      <c r="H188" s="662">
        <v>0</v>
      </c>
    </row>
    <row r="189" s="671" customFormat="1" ht="15" customHeight="1">
      <c r="B189" t="s" s="596">
        <v>1178</v>
      </c>
      <c r="C189" t="s" s="675">
        <v>2029</v>
      </c>
      <c r="D189" t="s" s="180">
        <v>44</v>
      </c>
      <c r="E189" s="677">
        <v>0</v>
      </c>
      <c r="G189" s="662">
        <f>E189*F189</f>
        <v>0</v>
      </c>
      <c r="H189" s="662">
        <v>0</v>
      </c>
    </row>
    <row r="190" s="671" customFormat="1" ht="15" customHeight="1">
      <c r="B190" t="s" s="596">
        <v>1178</v>
      </c>
      <c r="C190" t="s" s="675">
        <v>2029</v>
      </c>
      <c r="D190" t="s" s="695">
        <v>2849</v>
      </c>
      <c r="E190" s="677">
        <v>0</v>
      </c>
      <c r="G190" s="662">
        <f>E190*F190</f>
        <v>0</v>
      </c>
      <c r="H190" s="662">
        <v>0</v>
      </c>
    </row>
    <row r="191" s="671" customFormat="1" ht="15" customHeight="1">
      <c r="B191" t="s" s="596">
        <v>1179</v>
      </c>
      <c r="C191" t="s" s="675">
        <v>2030</v>
      </c>
      <c r="D191" t="s" s="676">
        <v>30</v>
      </c>
      <c r="E191" s="677">
        <v>0</v>
      </c>
      <c r="G191" s="662">
        <f>E191*F191</f>
        <v>0</v>
      </c>
      <c r="H191" s="662">
        <v>0</v>
      </c>
    </row>
    <row r="192" s="671" customFormat="1" ht="15" customHeight="1">
      <c r="B192" t="s" s="596">
        <v>1179</v>
      </c>
      <c r="C192" t="s" s="675">
        <v>2030</v>
      </c>
      <c r="D192" t="s" s="91">
        <v>32</v>
      </c>
      <c r="E192" s="677">
        <v>0</v>
      </c>
      <c r="G192" s="662">
        <f>E192*F192</f>
        <v>0</v>
      </c>
      <c r="H192" s="662">
        <v>0</v>
      </c>
    </row>
    <row r="193" s="671" customFormat="1" ht="15" customHeight="1">
      <c r="B193" t="s" s="596">
        <v>1179</v>
      </c>
      <c r="C193" t="s" s="675">
        <v>2030</v>
      </c>
      <c r="D193" t="s" s="205">
        <v>34</v>
      </c>
      <c r="E193" s="677">
        <v>0</v>
      </c>
      <c r="G193" s="662">
        <f>E193*F193</f>
        <v>0</v>
      </c>
      <c r="H193" s="662">
        <v>0</v>
      </c>
    </row>
    <row r="194" s="671" customFormat="1" ht="15" customHeight="1">
      <c r="B194" t="s" s="596">
        <v>1179</v>
      </c>
      <c r="C194" t="s" s="675">
        <v>2030</v>
      </c>
      <c r="D194" t="s" s="684">
        <v>36</v>
      </c>
      <c r="E194" s="677">
        <v>0</v>
      </c>
      <c r="G194" s="662">
        <f>E194*F194</f>
        <v>0</v>
      </c>
      <c r="H194" s="662">
        <v>0</v>
      </c>
    </row>
    <row r="195" s="671" customFormat="1" ht="15" customHeight="1">
      <c r="B195" t="s" s="596">
        <v>1179</v>
      </c>
      <c r="C195" t="s" s="675">
        <v>2030</v>
      </c>
      <c r="D195" t="s" s="686">
        <v>38</v>
      </c>
      <c r="E195" s="677">
        <v>0</v>
      </c>
      <c r="G195" s="662">
        <f>E195*F195</f>
        <v>0</v>
      </c>
      <c r="H195" s="662">
        <v>0</v>
      </c>
    </row>
    <row r="196" s="671" customFormat="1" ht="15" customHeight="1">
      <c r="B196" t="s" s="596">
        <v>1179</v>
      </c>
      <c r="C196" t="s" s="675">
        <v>2030</v>
      </c>
      <c r="D196" t="s" s="690">
        <v>40</v>
      </c>
      <c r="E196" s="677">
        <v>0</v>
      </c>
      <c r="G196" s="662">
        <f>E196*F196</f>
        <v>0</v>
      </c>
      <c r="H196" s="662">
        <v>0</v>
      </c>
    </row>
    <row r="197" s="671" customFormat="1" ht="15" customHeight="1">
      <c r="B197" t="s" s="596">
        <v>1179</v>
      </c>
      <c r="C197" t="s" s="675">
        <v>2030</v>
      </c>
      <c r="D197" t="s" s="692">
        <v>42</v>
      </c>
      <c r="E197" s="677">
        <v>0</v>
      </c>
      <c r="G197" s="662">
        <f>E197*F197</f>
        <v>0</v>
      </c>
      <c r="H197" s="662">
        <v>0</v>
      </c>
    </row>
    <row r="198" s="671" customFormat="1" ht="15" customHeight="1">
      <c r="B198" t="s" s="596">
        <v>1179</v>
      </c>
      <c r="C198" t="s" s="675">
        <v>2030</v>
      </c>
      <c r="D198" t="s" s="180">
        <v>44</v>
      </c>
      <c r="E198" s="677">
        <v>0</v>
      </c>
      <c r="G198" s="662">
        <f>E198*F198</f>
        <v>0</v>
      </c>
      <c r="H198" s="662">
        <v>0</v>
      </c>
    </row>
    <row r="199" s="671" customFormat="1" ht="15" customHeight="1">
      <c r="B199" t="s" s="596">
        <v>1179</v>
      </c>
      <c r="C199" t="s" s="675">
        <v>2030</v>
      </c>
      <c r="D199" t="s" s="695">
        <v>2849</v>
      </c>
      <c r="E199" s="677">
        <v>0</v>
      </c>
      <c r="G199" s="662">
        <f>E199*F199</f>
        <v>0</v>
      </c>
      <c r="H199" s="662">
        <v>0</v>
      </c>
    </row>
    <row r="200" s="671" customFormat="1" ht="15" customHeight="1">
      <c r="B200" t="s" s="596">
        <v>1180</v>
      </c>
      <c r="C200" t="s" s="675">
        <v>2031</v>
      </c>
      <c r="D200" t="s" s="676">
        <v>30</v>
      </c>
      <c r="E200" s="677">
        <v>0</v>
      </c>
      <c r="G200" s="662">
        <f>E200*F200</f>
        <v>0</v>
      </c>
      <c r="H200" s="662">
        <v>0</v>
      </c>
    </row>
    <row r="201" s="671" customFormat="1" ht="15" customHeight="1">
      <c r="B201" t="s" s="596">
        <v>1180</v>
      </c>
      <c r="C201" t="s" s="675">
        <v>2031</v>
      </c>
      <c r="D201" t="s" s="91">
        <v>32</v>
      </c>
      <c r="E201" s="677">
        <v>0</v>
      </c>
      <c r="G201" s="662">
        <f>E201*F201</f>
        <v>0</v>
      </c>
      <c r="H201" s="662">
        <v>0</v>
      </c>
    </row>
    <row r="202" s="671" customFormat="1" ht="15" customHeight="1">
      <c r="B202" t="s" s="596">
        <v>1180</v>
      </c>
      <c r="C202" t="s" s="675">
        <v>2031</v>
      </c>
      <c r="D202" t="s" s="205">
        <v>34</v>
      </c>
      <c r="E202" s="677">
        <v>0</v>
      </c>
      <c r="G202" s="662">
        <f>E202*F202</f>
        <v>0</v>
      </c>
      <c r="H202" s="662">
        <v>0</v>
      </c>
    </row>
    <row r="203" s="671" customFormat="1" ht="15" customHeight="1">
      <c r="B203" t="s" s="596">
        <v>1180</v>
      </c>
      <c r="C203" t="s" s="675">
        <v>2031</v>
      </c>
      <c r="D203" t="s" s="684">
        <v>36</v>
      </c>
      <c r="E203" s="677">
        <v>0</v>
      </c>
      <c r="G203" s="662">
        <f>E203*F203</f>
        <v>0</v>
      </c>
      <c r="H203" s="662">
        <v>0</v>
      </c>
    </row>
    <row r="204" s="671" customFormat="1" ht="15" customHeight="1">
      <c r="B204" t="s" s="596">
        <v>1180</v>
      </c>
      <c r="C204" t="s" s="675">
        <v>2031</v>
      </c>
      <c r="D204" t="s" s="686">
        <v>38</v>
      </c>
      <c r="E204" s="677">
        <v>0</v>
      </c>
      <c r="G204" s="662">
        <f>E204*F204</f>
        <v>0</v>
      </c>
      <c r="H204" s="662">
        <v>0</v>
      </c>
    </row>
    <row r="205" s="671" customFormat="1" ht="15" customHeight="1">
      <c r="B205" t="s" s="596">
        <v>1180</v>
      </c>
      <c r="C205" t="s" s="675">
        <v>2031</v>
      </c>
      <c r="D205" t="s" s="690">
        <v>40</v>
      </c>
      <c r="E205" s="677">
        <v>0</v>
      </c>
      <c r="G205" s="662">
        <f>E205*F205</f>
        <v>0</v>
      </c>
      <c r="H205" s="662">
        <v>0</v>
      </c>
    </row>
    <row r="206" s="671" customFormat="1" ht="15" customHeight="1">
      <c r="B206" t="s" s="596">
        <v>1180</v>
      </c>
      <c r="C206" t="s" s="675">
        <v>2031</v>
      </c>
      <c r="D206" t="s" s="692">
        <v>42</v>
      </c>
      <c r="E206" s="677">
        <v>0</v>
      </c>
      <c r="G206" s="662">
        <f>E206*F206</f>
        <v>0</v>
      </c>
      <c r="H206" s="662">
        <v>0</v>
      </c>
    </row>
    <row r="207" s="671" customFormat="1" ht="15" customHeight="1">
      <c r="B207" t="s" s="596">
        <v>1180</v>
      </c>
      <c r="C207" t="s" s="675">
        <v>2031</v>
      </c>
      <c r="D207" t="s" s="180">
        <v>44</v>
      </c>
      <c r="E207" s="677">
        <v>0</v>
      </c>
      <c r="G207" s="662">
        <f>E207*F207</f>
        <v>0</v>
      </c>
      <c r="H207" s="662">
        <v>0</v>
      </c>
    </row>
    <row r="208" s="671" customFormat="1" ht="15" customHeight="1">
      <c r="B208" t="s" s="596">
        <v>1180</v>
      </c>
      <c r="C208" t="s" s="675">
        <v>2031</v>
      </c>
      <c r="D208" t="s" s="695">
        <v>2849</v>
      </c>
      <c r="E208" s="677">
        <v>0</v>
      </c>
      <c r="G208" s="662">
        <f>E208*F208</f>
        <v>0</v>
      </c>
      <c r="H208" s="662">
        <v>0</v>
      </c>
    </row>
    <row r="209" s="671" customFormat="1" ht="15" customHeight="1">
      <c r="B209" t="s" s="596">
        <v>1181</v>
      </c>
      <c r="C209" t="s" s="675">
        <v>2032</v>
      </c>
      <c r="D209" t="s" s="676">
        <v>30</v>
      </c>
      <c r="E209" s="677">
        <v>0</v>
      </c>
      <c r="G209" s="662">
        <f>E209*F209</f>
        <v>0</v>
      </c>
      <c r="H209" s="662">
        <v>0</v>
      </c>
    </row>
    <row r="210" s="671" customFormat="1" ht="15" customHeight="1">
      <c r="B210" t="s" s="596">
        <v>1181</v>
      </c>
      <c r="C210" t="s" s="675">
        <v>2032</v>
      </c>
      <c r="D210" t="s" s="91">
        <v>32</v>
      </c>
      <c r="E210" s="677">
        <v>0</v>
      </c>
      <c r="G210" s="662">
        <f>E210*F210</f>
        <v>0</v>
      </c>
      <c r="H210" s="662">
        <v>0</v>
      </c>
    </row>
    <row r="211" s="671" customFormat="1" ht="15" customHeight="1">
      <c r="B211" t="s" s="596">
        <v>1181</v>
      </c>
      <c r="C211" t="s" s="675">
        <v>2032</v>
      </c>
      <c r="D211" t="s" s="205">
        <v>34</v>
      </c>
      <c r="E211" s="677">
        <v>0</v>
      </c>
      <c r="G211" s="662">
        <f>E211*F211</f>
        <v>0</v>
      </c>
      <c r="H211" s="662">
        <v>0</v>
      </c>
    </row>
    <row r="212" s="671" customFormat="1" ht="15" customHeight="1">
      <c r="B212" t="s" s="596">
        <v>1181</v>
      </c>
      <c r="C212" t="s" s="675">
        <v>2032</v>
      </c>
      <c r="D212" t="s" s="684">
        <v>36</v>
      </c>
      <c r="E212" s="677">
        <v>0</v>
      </c>
      <c r="G212" s="662">
        <f>E212*F212</f>
        <v>0</v>
      </c>
      <c r="H212" s="662">
        <v>0</v>
      </c>
    </row>
    <row r="213" s="671" customFormat="1" ht="15" customHeight="1">
      <c r="B213" t="s" s="596">
        <v>1181</v>
      </c>
      <c r="C213" t="s" s="675">
        <v>2032</v>
      </c>
      <c r="D213" t="s" s="686">
        <v>38</v>
      </c>
      <c r="E213" s="677">
        <v>0</v>
      </c>
      <c r="G213" s="662">
        <f>E213*F213</f>
        <v>0</v>
      </c>
      <c r="H213" s="662">
        <v>0</v>
      </c>
    </row>
    <row r="214" s="671" customFormat="1" ht="15" customHeight="1">
      <c r="B214" t="s" s="596">
        <v>1181</v>
      </c>
      <c r="C214" t="s" s="675">
        <v>2032</v>
      </c>
      <c r="D214" t="s" s="690">
        <v>40</v>
      </c>
      <c r="E214" s="677">
        <v>0</v>
      </c>
      <c r="G214" s="662">
        <f>E214*F214</f>
        <v>0</v>
      </c>
      <c r="H214" s="662">
        <v>0</v>
      </c>
    </row>
    <row r="215" s="671" customFormat="1" ht="15" customHeight="1">
      <c r="B215" t="s" s="596">
        <v>1181</v>
      </c>
      <c r="C215" t="s" s="675">
        <v>2032</v>
      </c>
      <c r="D215" t="s" s="692">
        <v>42</v>
      </c>
      <c r="E215" s="677">
        <v>0</v>
      </c>
      <c r="G215" s="662">
        <f>E215*F215</f>
        <v>0</v>
      </c>
      <c r="H215" s="662">
        <v>0</v>
      </c>
    </row>
    <row r="216" s="671" customFormat="1" ht="15" customHeight="1">
      <c r="B216" t="s" s="596">
        <v>1181</v>
      </c>
      <c r="C216" t="s" s="675">
        <v>2032</v>
      </c>
      <c r="D216" t="s" s="180">
        <v>44</v>
      </c>
      <c r="E216" s="677">
        <v>0</v>
      </c>
      <c r="G216" s="662">
        <f>E216*F216</f>
        <v>0</v>
      </c>
      <c r="H216" s="662">
        <v>0</v>
      </c>
    </row>
    <row r="217" s="671" customFormat="1" ht="15" customHeight="1">
      <c r="B217" t="s" s="596">
        <v>1181</v>
      </c>
      <c r="C217" t="s" s="675">
        <v>2032</v>
      </c>
      <c r="D217" t="s" s="695">
        <v>2849</v>
      </c>
      <c r="E217" s="677">
        <v>0</v>
      </c>
      <c r="G217" s="662">
        <f>E217*F217</f>
        <v>0</v>
      </c>
      <c r="H217" s="662">
        <v>0</v>
      </c>
    </row>
    <row r="218" s="671" customFormat="1" ht="15" customHeight="1">
      <c r="B218" t="s" s="596">
        <v>1182</v>
      </c>
      <c r="C218" t="s" s="675">
        <v>2033</v>
      </c>
      <c r="D218" t="s" s="676">
        <v>30</v>
      </c>
      <c r="E218" s="677">
        <v>0</v>
      </c>
      <c r="G218" s="662">
        <f>E218*F218</f>
        <v>0</v>
      </c>
      <c r="H218" s="662">
        <v>0</v>
      </c>
    </row>
    <row r="219" s="671" customFormat="1" ht="15" customHeight="1">
      <c r="B219" t="s" s="596">
        <v>1182</v>
      </c>
      <c r="C219" t="s" s="675">
        <v>2033</v>
      </c>
      <c r="D219" t="s" s="91">
        <v>32</v>
      </c>
      <c r="E219" s="677">
        <v>0</v>
      </c>
      <c r="G219" s="662">
        <f>E219*F219</f>
        <v>0</v>
      </c>
      <c r="H219" s="662">
        <v>0</v>
      </c>
    </row>
    <row r="220" s="671" customFormat="1" ht="15" customHeight="1">
      <c r="B220" t="s" s="596">
        <v>1182</v>
      </c>
      <c r="C220" t="s" s="675">
        <v>2033</v>
      </c>
      <c r="D220" t="s" s="205">
        <v>34</v>
      </c>
      <c r="E220" s="677">
        <v>0</v>
      </c>
      <c r="G220" s="662">
        <f>E220*F220</f>
        <v>0</v>
      </c>
      <c r="H220" s="662">
        <v>0</v>
      </c>
    </row>
    <row r="221" s="671" customFormat="1" ht="15" customHeight="1">
      <c r="B221" t="s" s="596">
        <v>1182</v>
      </c>
      <c r="C221" t="s" s="675">
        <v>2033</v>
      </c>
      <c r="D221" t="s" s="684">
        <v>36</v>
      </c>
      <c r="E221" s="677">
        <v>0</v>
      </c>
      <c r="G221" s="662">
        <f>E221*F221</f>
        <v>0</v>
      </c>
      <c r="H221" s="662">
        <v>0</v>
      </c>
    </row>
    <row r="222" s="671" customFormat="1" ht="15" customHeight="1">
      <c r="B222" t="s" s="596">
        <v>1182</v>
      </c>
      <c r="C222" t="s" s="675">
        <v>2033</v>
      </c>
      <c r="D222" t="s" s="686">
        <v>38</v>
      </c>
      <c r="E222" s="677">
        <v>0</v>
      </c>
      <c r="G222" s="662">
        <f>E222*F222</f>
        <v>0</v>
      </c>
      <c r="H222" s="662">
        <v>0</v>
      </c>
    </row>
    <row r="223" s="671" customFormat="1" ht="15" customHeight="1">
      <c r="B223" t="s" s="596">
        <v>1182</v>
      </c>
      <c r="C223" t="s" s="675">
        <v>2033</v>
      </c>
      <c r="D223" t="s" s="690">
        <v>40</v>
      </c>
      <c r="E223" s="677">
        <v>0</v>
      </c>
      <c r="G223" s="662">
        <f>E223*F223</f>
        <v>0</v>
      </c>
      <c r="H223" s="662">
        <v>0</v>
      </c>
    </row>
    <row r="224" s="671" customFormat="1" ht="15" customHeight="1">
      <c r="B224" t="s" s="596">
        <v>1182</v>
      </c>
      <c r="C224" t="s" s="675">
        <v>2033</v>
      </c>
      <c r="D224" t="s" s="692">
        <v>42</v>
      </c>
      <c r="E224" s="677">
        <v>0</v>
      </c>
      <c r="G224" s="662">
        <f>E224*F224</f>
        <v>0</v>
      </c>
      <c r="H224" s="662">
        <v>0</v>
      </c>
    </row>
    <row r="225" s="671" customFormat="1" ht="15" customHeight="1">
      <c r="B225" t="s" s="596">
        <v>1182</v>
      </c>
      <c r="C225" t="s" s="675">
        <v>2033</v>
      </c>
      <c r="D225" t="s" s="180">
        <v>44</v>
      </c>
      <c r="E225" s="677">
        <v>0</v>
      </c>
      <c r="G225" s="662">
        <f>E225*F225</f>
        <v>0</v>
      </c>
      <c r="H225" s="662">
        <v>0</v>
      </c>
    </row>
    <row r="226" s="671" customFormat="1" ht="15" customHeight="1">
      <c r="B226" t="s" s="596">
        <v>1182</v>
      </c>
      <c r="C226" t="s" s="675">
        <v>2033</v>
      </c>
      <c r="D226" t="s" s="695">
        <v>2849</v>
      </c>
      <c r="E226" s="677">
        <v>0</v>
      </c>
      <c r="G226" s="662">
        <f>E226*F226</f>
        <v>0</v>
      </c>
      <c r="H226" s="662">
        <v>0</v>
      </c>
    </row>
    <row r="227" s="671" customFormat="1" ht="15" customHeight="1">
      <c r="B227" t="s" s="596">
        <v>1183</v>
      </c>
      <c r="C227" t="s" s="675">
        <v>2034</v>
      </c>
      <c r="D227" t="s" s="676">
        <v>30</v>
      </c>
      <c r="E227" s="677">
        <v>0</v>
      </c>
      <c r="G227" s="662">
        <f>E227*F227</f>
        <v>0</v>
      </c>
      <c r="H227" s="662">
        <v>0</v>
      </c>
    </row>
    <row r="228" s="671" customFormat="1" ht="15" customHeight="1">
      <c r="B228" t="s" s="596">
        <v>1183</v>
      </c>
      <c r="C228" t="s" s="675">
        <v>2034</v>
      </c>
      <c r="D228" t="s" s="91">
        <v>32</v>
      </c>
      <c r="E228" s="677">
        <v>0</v>
      </c>
      <c r="G228" s="662">
        <f>E228*F228</f>
        <v>0</v>
      </c>
      <c r="H228" s="662">
        <v>0</v>
      </c>
    </row>
    <row r="229" s="671" customFormat="1" ht="15" customHeight="1">
      <c r="B229" t="s" s="596">
        <v>1183</v>
      </c>
      <c r="C229" t="s" s="675">
        <v>2034</v>
      </c>
      <c r="D229" t="s" s="205">
        <v>34</v>
      </c>
      <c r="E229" s="677">
        <v>0</v>
      </c>
      <c r="G229" s="662">
        <f>E229*F229</f>
        <v>0</v>
      </c>
      <c r="H229" s="662">
        <v>0</v>
      </c>
    </row>
    <row r="230" s="671" customFormat="1" ht="15" customHeight="1">
      <c r="B230" t="s" s="596">
        <v>1183</v>
      </c>
      <c r="C230" t="s" s="675">
        <v>2034</v>
      </c>
      <c r="D230" t="s" s="684">
        <v>36</v>
      </c>
      <c r="E230" s="677">
        <v>0</v>
      </c>
      <c r="G230" s="662">
        <f>E230*F230</f>
        <v>0</v>
      </c>
      <c r="H230" s="662">
        <v>0</v>
      </c>
    </row>
    <row r="231" s="671" customFormat="1" ht="15" customHeight="1">
      <c r="B231" t="s" s="596">
        <v>1183</v>
      </c>
      <c r="C231" t="s" s="675">
        <v>2034</v>
      </c>
      <c r="D231" t="s" s="686">
        <v>38</v>
      </c>
      <c r="E231" s="677">
        <v>0</v>
      </c>
      <c r="G231" s="662">
        <f>E231*F231</f>
        <v>0</v>
      </c>
      <c r="H231" s="662">
        <v>0</v>
      </c>
    </row>
    <row r="232" s="671" customFormat="1" ht="15" customHeight="1">
      <c r="B232" t="s" s="596">
        <v>1183</v>
      </c>
      <c r="C232" t="s" s="675">
        <v>2034</v>
      </c>
      <c r="D232" t="s" s="690">
        <v>40</v>
      </c>
      <c r="E232" s="677">
        <v>0</v>
      </c>
      <c r="G232" s="662">
        <f>E232*F232</f>
        <v>0</v>
      </c>
      <c r="H232" s="662">
        <v>0</v>
      </c>
    </row>
    <row r="233" s="671" customFormat="1" ht="15" customHeight="1">
      <c r="B233" t="s" s="596">
        <v>1183</v>
      </c>
      <c r="C233" t="s" s="675">
        <v>2034</v>
      </c>
      <c r="D233" t="s" s="692">
        <v>42</v>
      </c>
      <c r="E233" s="677">
        <v>0</v>
      </c>
      <c r="G233" s="662">
        <f>E233*F233</f>
        <v>0</v>
      </c>
      <c r="H233" s="662">
        <v>0</v>
      </c>
    </row>
    <row r="234" s="671" customFormat="1" ht="15" customHeight="1">
      <c r="B234" t="s" s="596">
        <v>1183</v>
      </c>
      <c r="C234" t="s" s="675">
        <v>2034</v>
      </c>
      <c r="D234" t="s" s="180">
        <v>44</v>
      </c>
      <c r="E234" s="677">
        <v>0</v>
      </c>
      <c r="G234" s="662">
        <f>E234*F234</f>
        <v>0</v>
      </c>
      <c r="H234" s="662">
        <v>0</v>
      </c>
    </row>
    <row r="235" s="671" customFormat="1" ht="15" customHeight="1">
      <c r="B235" t="s" s="596">
        <v>1183</v>
      </c>
      <c r="C235" t="s" s="675">
        <v>2034</v>
      </c>
      <c r="D235" t="s" s="695">
        <v>2849</v>
      </c>
      <c r="E235" s="677">
        <v>0</v>
      </c>
      <c r="G235" s="662">
        <f>E235*F235</f>
        <v>0</v>
      </c>
      <c r="H235" s="662">
        <v>0</v>
      </c>
    </row>
    <row r="236" s="671" customFormat="1" ht="15" customHeight="1">
      <c r="B236" t="s" s="596">
        <v>1184</v>
      </c>
      <c r="C236" t="s" s="675">
        <v>2035</v>
      </c>
      <c r="D236" t="s" s="676">
        <v>30</v>
      </c>
      <c r="E236" s="677">
        <v>0</v>
      </c>
      <c r="G236" s="662">
        <f>E236*F236</f>
        <v>0</v>
      </c>
      <c r="H236" s="662">
        <v>0</v>
      </c>
    </row>
    <row r="237" s="671" customFormat="1" ht="15" customHeight="1">
      <c r="B237" t="s" s="596">
        <v>1184</v>
      </c>
      <c r="C237" t="s" s="675">
        <v>2035</v>
      </c>
      <c r="D237" t="s" s="91">
        <v>32</v>
      </c>
      <c r="E237" s="677">
        <v>0</v>
      </c>
      <c r="G237" s="662">
        <f>E237*F237</f>
        <v>0</v>
      </c>
      <c r="H237" s="662">
        <v>0</v>
      </c>
    </row>
    <row r="238" s="671" customFormat="1" ht="15" customHeight="1">
      <c r="B238" t="s" s="596">
        <v>1184</v>
      </c>
      <c r="C238" t="s" s="675">
        <v>2035</v>
      </c>
      <c r="D238" t="s" s="205">
        <v>34</v>
      </c>
      <c r="E238" s="677">
        <v>0</v>
      </c>
      <c r="G238" s="662">
        <f>E238*F238</f>
        <v>0</v>
      </c>
      <c r="H238" s="662">
        <v>0</v>
      </c>
    </row>
    <row r="239" s="671" customFormat="1" ht="15" customHeight="1">
      <c r="B239" t="s" s="596">
        <v>1184</v>
      </c>
      <c r="C239" t="s" s="675">
        <v>2035</v>
      </c>
      <c r="D239" t="s" s="684">
        <v>36</v>
      </c>
      <c r="E239" s="677">
        <v>0</v>
      </c>
      <c r="G239" s="662">
        <f>E239*F239</f>
        <v>0</v>
      </c>
      <c r="H239" s="662">
        <v>0</v>
      </c>
    </row>
    <row r="240" s="671" customFormat="1" ht="15" customHeight="1">
      <c r="B240" t="s" s="596">
        <v>1184</v>
      </c>
      <c r="C240" t="s" s="675">
        <v>2035</v>
      </c>
      <c r="D240" t="s" s="686">
        <v>38</v>
      </c>
      <c r="E240" s="677">
        <v>0</v>
      </c>
      <c r="G240" s="662">
        <f>E240*F240</f>
        <v>0</v>
      </c>
      <c r="H240" s="662">
        <v>0</v>
      </c>
    </row>
    <row r="241" s="671" customFormat="1" ht="15" customHeight="1">
      <c r="B241" t="s" s="596">
        <v>1184</v>
      </c>
      <c r="C241" t="s" s="675">
        <v>2035</v>
      </c>
      <c r="D241" t="s" s="690">
        <v>40</v>
      </c>
      <c r="E241" s="677">
        <v>0</v>
      </c>
      <c r="G241" s="662">
        <f>E241*F241</f>
        <v>0</v>
      </c>
      <c r="H241" s="662">
        <v>0</v>
      </c>
    </row>
    <row r="242" s="671" customFormat="1" ht="15" customHeight="1">
      <c r="B242" t="s" s="596">
        <v>1184</v>
      </c>
      <c r="C242" t="s" s="675">
        <v>2035</v>
      </c>
      <c r="D242" t="s" s="692">
        <v>42</v>
      </c>
      <c r="E242" s="677">
        <v>0</v>
      </c>
      <c r="G242" s="662">
        <f>E242*F242</f>
        <v>0</v>
      </c>
      <c r="H242" s="662">
        <v>0</v>
      </c>
    </row>
    <row r="243" s="671" customFormat="1" ht="15" customHeight="1">
      <c r="B243" t="s" s="596">
        <v>1184</v>
      </c>
      <c r="C243" t="s" s="675">
        <v>2035</v>
      </c>
      <c r="D243" t="s" s="180">
        <v>44</v>
      </c>
      <c r="E243" s="677">
        <v>0</v>
      </c>
      <c r="G243" s="662">
        <f>E243*F243</f>
        <v>0</v>
      </c>
      <c r="H243" s="662">
        <v>0</v>
      </c>
    </row>
    <row r="244" s="671" customFormat="1" ht="15" customHeight="1">
      <c r="B244" t="s" s="596">
        <v>1184</v>
      </c>
      <c r="C244" t="s" s="675">
        <v>2035</v>
      </c>
      <c r="D244" t="s" s="695">
        <v>2849</v>
      </c>
      <c r="E244" s="677">
        <v>0</v>
      </c>
      <c r="G244" s="662">
        <f>E244*F244</f>
        <v>0</v>
      </c>
      <c r="H244" s="662">
        <v>0</v>
      </c>
    </row>
    <row r="245" s="671" customFormat="1" ht="15" customHeight="1">
      <c r="B245" t="s" s="596">
        <v>1185</v>
      </c>
      <c r="C245" t="s" s="675">
        <v>2036</v>
      </c>
      <c r="D245" t="s" s="676">
        <v>30</v>
      </c>
      <c r="E245" s="677">
        <v>0</v>
      </c>
      <c r="G245" s="662">
        <f>E245*F245</f>
        <v>0</v>
      </c>
      <c r="H245" s="662">
        <v>0</v>
      </c>
    </row>
    <row r="246" s="671" customFormat="1" ht="15" customHeight="1">
      <c r="B246" t="s" s="596">
        <v>1185</v>
      </c>
      <c r="C246" t="s" s="675">
        <v>2036</v>
      </c>
      <c r="D246" t="s" s="91">
        <v>32</v>
      </c>
      <c r="E246" s="677">
        <v>0</v>
      </c>
      <c r="G246" s="662">
        <f>E246*F246</f>
        <v>0</v>
      </c>
      <c r="H246" s="662">
        <v>0</v>
      </c>
    </row>
    <row r="247" s="671" customFormat="1" ht="15" customHeight="1">
      <c r="B247" t="s" s="596">
        <v>1185</v>
      </c>
      <c r="C247" t="s" s="675">
        <v>2036</v>
      </c>
      <c r="D247" t="s" s="205">
        <v>34</v>
      </c>
      <c r="E247" s="677">
        <v>0</v>
      </c>
      <c r="G247" s="662">
        <f>E247*F247</f>
        <v>0</v>
      </c>
      <c r="H247" s="662">
        <v>0</v>
      </c>
    </row>
    <row r="248" s="671" customFormat="1" ht="15" customHeight="1">
      <c r="B248" t="s" s="596">
        <v>1185</v>
      </c>
      <c r="C248" t="s" s="675">
        <v>2036</v>
      </c>
      <c r="D248" t="s" s="684">
        <v>36</v>
      </c>
      <c r="E248" s="677">
        <v>0</v>
      </c>
      <c r="G248" s="662">
        <f>E248*F248</f>
        <v>0</v>
      </c>
      <c r="H248" s="662">
        <v>0</v>
      </c>
    </row>
    <row r="249" s="671" customFormat="1" ht="15" customHeight="1">
      <c r="B249" t="s" s="596">
        <v>1185</v>
      </c>
      <c r="C249" t="s" s="675">
        <v>2036</v>
      </c>
      <c r="D249" t="s" s="686">
        <v>38</v>
      </c>
      <c r="E249" s="677">
        <v>0</v>
      </c>
      <c r="G249" s="662">
        <f>E249*F249</f>
        <v>0</v>
      </c>
      <c r="H249" s="662">
        <v>0</v>
      </c>
    </row>
    <row r="250" s="671" customFormat="1" ht="15" customHeight="1">
      <c r="B250" t="s" s="596">
        <v>1185</v>
      </c>
      <c r="C250" t="s" s="675">
        <v>2036</v>
      </c>
      <c r="D250" t="s" s="690">
        <v>40</v>
      </c>
      <c r="E250" s="677">
        <v>0</v>
      </c>
      <c r="G250" s="662">
        <f>E250*F250</f>
        <v>0</v>
      </c>
      <c r="H250" s="662">
        <v>0</v>
      </c>
    </row>
    <row r="251" s="671" customFormat="1" ht="15" customHeight="1">
      <c r="B251" t="s" s="596">
        <v>1185</v>
      </c>
      <c r="C251" t="s" s="675">
        <v>2036</v>
      </c>
      <c r="D251" t="s" s="692">
        <v>42</v>
      </c>
      <c r="E251" s="677">
        <v>0</v>
      </c>
      <c r="G251" s="662">
        <f>E251*F251</f>
        <v>0</v>
      </c>
      <c r="H251" s="662">
        <v>0</v>
      </c>
    </row>
    <row r="252" s="671" customFormat="1" ht="15" customHeight="1">
      <c r="B252" t="s" s="596">
        <v>1185</v>
      </c>
      <c r="C252" t="s" s="675">
        <v>2036</v>
      </c>
      <c r="D252" t="s" s="180">
        <v>44</v>
      </c>
      <c r="E252" s="677">
        <v>0</v>
      </c>
      <c r="G252" s="662">
        <f>E252*F252</f>
        <v>0</v>
      </c>
      <c r="H252" s="662">
        <v>0</v>
      </c>
    </row>
    <row r="253" s="671" customFormat="1" ht="15" customHeight="1">
      <c r="B253" t="s" s="596">
        <v>1185</v>
      </c>
      <c r="C253" t="s" s="675">
        <v>2036</v>
      </c>
      <c r="D253" t="s" s="695">
        <v>2849</v>
      </c>
      <c r="E253" s="677">
        <v>0</v>
      </c>
      <c r="G253" s="662">
        <f>E253*F253</f>
        <v>0</v>
      </c>
      <c r="H253" s="662">
        <v>0</v>
      </c>
    </row>
    <row r="254" s="671" customFormat="1" ht="15" customHeight="1">
      <c r="B254" t="s" s="596">
        <v>1187</v>
      </c>
      <c r="C254" t="s" s="675">
        <v>2037</v>
      </c>
      <c r="D254" t="s" s="676">
        <v>30</v>
      </c>
      <c r="E254" s="677">
        <v>0</v>
      </c>
      <c r="G254" s="662">
        <f>E254*F254</f>
        <v>0</v>
      </c>
      <c r="H254" s="662">
        <v>0</v>
      </c>
    </row>
    <row r="255" s="671" customFormat="1" ht="15" customHeight="1">
      <c r="B255" t="s" s="596">
        <v>1187</v>
      </c>
      <c r="C255" t="s" s="675">
        <v>2037</v>
      </c>
      <c r="D255" t="s" s="91">
        <v>32</v>
      </c>
      <c r="E255" s="677">
        <v>0</v>
      </c>
      <c r="G255" s="662">
        <f>E255*F255</f>
        <v>0</v>
      </c>
      <c r="H255" s="662">
        <v>0</v>
      </c>
    </row>
    <row r="256" s="671" customFormat="1" ht="15" customHeight="1">
      <c r="B256" t="s" s="596">
        <v>1187</v>
      </c>
      <c r="C256" t="s" s="675">
        <v>2037</v>
      </c>
      <c r="D256" t="s" s="205">
        <v>34</v>
      </c>
      <c r="E256" s="677">
        <v>0</v>
      </c>
      <c r="G256" s="662">
        <f>E256*F256</f>
        <v>0</v>
      </c>
      <c r="H256" s="662">
        <v>0</v>
      </c>
    </row>
    <row r="257" s="671" customFormat="1" ht="15" customHeight="1">
      <c r="B257" t="s" s="596">
        <v>1187</v>
      </c>
      <c r="C257" t="s" s="675">
        <v>2037</v>
      </c>
      <c r="D257" t="s" s="684">
        <v>36</v>
      </c>
      <c r="E257" s="677">
        <v>0</v>
      </c>
      <c r="G257" s="662">
        <f>E257*F257</f>
        <v>0</v>
      </c>
      <c r="H257" s="662">
        <v>0</v>
      </c>
    </row>
    <row r="258" s="671" customFormat="1" ht="15" customHeight="1">
      <c r="B258" t="s" s="596">
        <v>1187</v>
      </c>
      <c r="C258" t="s" s="675">
        <v>2037</v>
      </c>
      <c r="D258" t="s" s="686">
        <v>38</v>
      </c>
      <c r="E258" s="677">
        <v>0</v>
      </c>
      <c r="G258" s="662">
        <f>E258*F258</f>
        <v>0</v>
      </c>
      <c r="H258" s="662">
        <v>0</v>
      </c>
    </row>
    <row r="259" s="671" customFormat="1" ht="15" customHeight="1">
      <c r="B259" t="s" s="596">
        <v>1187</v>
      </c>
      <c r="C259" t="s" s="675">
        <v>2037</v>
      </c>
      <c r="D259" t="s" s="690">
        <v>40</v>
      </c>
      <c r="E259" s="677">
        <v>0</v>
      </c>
      <c r="G259" s="662">
        <f>E259*F259</f>
        <v>0</v>
      </c>
      <c r="H259" s="662">
        <v>0</v>
      </c>
    </row>
    <row r="260" s="671" customFormat="1" ht="15" customHeight="1">
      <c r="B260" t="s" s="596">
        <v>1187</v>
      </c>
      <c r="C260" t="s" s="675">
        <v>2037</v>
      </c>
      <c r="D260" t="s" s="692">
        <v>42</v>
      </c>
      <c r="E260" s="677">
        <v>0</v>
      </c>
      <c r="G260" s="662">
        <f>E260*F260</f>
        <v>0</v>
      </c>
      <c r="H260" s="662">
        <v>0</v>
      </c>
    </row>
    <row r="261" s="671" customFormat="1" ht="15" customHeight="1">
      <c r="B261" t="s" s="596">
        <v>1187</v>
      </c>
      <c r="C261" t="s" s="675">
        <v>2037</v>
      </c>
      <c r="D261" t="s" s="180">
        <v>44</v>
      </c>
      <c r="E261" s="677">
        <v>0</v>
      </c>
      <c r="G261" s="662">
        <f>E261*F261</f>
        <v>0</v>
      </c>
      <c r="H261" s="662">
        <v>0</v>
      </c>
    </row>
    <row r="262" s="671" customFormat="1" ht="15" customHeight="1">
      <c r="B262" t="s" s="596">
        <v>1187</v>
      </c>
      <c r="C262" t="s" s="675">
        <v>2037</v>
      </c>
      <c r="D262" t="s" s="695">
        <v>2849</v>
      </c>
      <c r="E262" s="677">
        <v>0</v>
      </c>
      <c r="G262" s="662">
        <f>E262*F262</f>
        <v>0</v>
      </c>
      <c r="H262" s="662">
        <v>0</v>
      </c>
    </row>
    <row r="263" s="671" customFormat="1" ht="15" customHeight="1">
      <c r="B263" t="s" s="596">
        <v>1188</v>
      </c>
      <c r="C263" t="s" s="675">
        <v>2038</v>
      </c>
      <c r="D263" t="s" s="676">
        <v>30</v>
      </c>
      <c r="E263" s="677">
        <v>0</v>
      </c>
      <c r="G263" s="662">
        <f>E263*F263</f>
        <v>0</v>
      </c>
      <c r="H263" s="662">
        <v>0</v>
      </c>
    </row>
    <row r="264" s="671" customFormat="1" ht="15" customHeight="1">
      <c r="B264" t="s" s="596">
        <v>1188</v>
      </c>
      <c r="C264" t="s" s="675">
        <v>2038</v>
      </c>
      <c r="D264" t="s" s="91">
        <v>32</v>
      </c>
      <c r="E264" s="677">
        <v>0</v>
      </c>
      <c r="G264" s="662">
        <f>E264*F264</f>
        <v>0</v>
      </c>
      <c r="H264" s="662">
        <v>0</v>
      </c>
    </row>
    <row r="265" s="671" customFormat="1" ht="15" customHeight="1">
      <c r="B265" t="s" s="596">
        <v>1188</v>
      </c>
      <c r="C265" t="s" s="675">
        <v>2038</v>
      </c>
      <c r="D265" t="s" s="205">
        <v>34</v>
      </c>
      <c r="E265" s="677">
        <v>0</v>
      </c>
      <c r="G265" s="662">
        <f>E265*F265</f>
        <v>0</v>
      </c>
      <c r="H265" s="662">
        <v>0</v>
      </c>
    </row>
    <row r="266" s="671" customFormat="1" ht="15" customHeight="1">
      <c r="B266" t="s" s="596">
        <v>1188</v>
      </c>
      <c r="C266" t="s" s="675">
        <v>2038</v>
      </c>
      <c r="D266" t="s" s="684">
        <v>36</v>
      </c>
      <c r="E266" s="677">
        <v>0</v>
      </c>
      <c r="G266" s="662">
        <f>E266*F266</f>
        <v>0</v>
      </c>
      <c r="H266" s="662">
        <v>0</v>
      </c>
    </row>
    <row r="267" s="671" customFormat="1" ht="15" customHeight="1">
      <c r="B267" t="s" s="596">
        <v>1188</v>
      </c>
      <c r="C267" t="s" s="675">
        <v>2038</v>
      </c>
      <c r="D267" t="s" s="686">
        <v>38</v>
      </c>
      <c r="E267" s="677">
        <v>0</v>
      </c>
      <c r="G267" s="662">
        <f>E267*F267</f>
        <v>0</v>
      </c>
      <c r="H267" s="662">
        <v>0</v>
      </c>
    </row>
    <row r="268" s="671" customFormat="1" ht="15" customHeight="1">
      <c r="B268" t="s" s="596">
        <v>1188</v>
      </c>
      <c r="C268" t="s" s="675">
        <v>2038</v>
      </c>
      <c r="D268" t="s" s="690">
        <v>40</v>
      </c>
      <c r="E268" s="677">
        <v>0</v>
      </c>
      <c r="G268" s="662">
        <f>E268*F268</f>
        <v>0</v>
      </c>
      <c r="H268" s="662">
        <v>0</v>
      </c>
    </row>
    <row r="269" s="671" customFormat="1" ht="15" customHeight="1">
      <c r="B269" t="s" s="596">
        <v>1188</v>
      </c>
      <c r="C269" t="s" s="675">
        <v>2038</v>
      </c>
      <c r="D269" t="s" s="692">
        <v>42</v>
      </c>
      <c r="E269" s="677">
        <v>0</v>
      </c>
      <c r="G269" s="662">
        <f>E269*F269</f>
        <v>0</v>
      </c>
      <c r="H269" s="662">
        <v>0</v>
      </c>
    </row>
    <row r="270" s="671" customFormat="1" ht="15" customHeight="1">
      <c r="B270" t="s" s="596">
        <v>1188</v>
      </c>
      <c r="C270" t="s" s="675">
        <v>2038</v>
      </c>
      <c r="D270" t="s" s="180">
        <v>44</v>
      </c>
      <c r="E270" s="677">
        <v>0</v>
      </c>
      <c r="G270" s="662">
        <f>E270*F270</f>
        <v>0</v>
      </c>
      <c r="H270" s="662">
        <v>0</v>
      </c>
    </row>
    <row r="271" s="671" customFormat="1" ht="15" customHeight="1">
      <c r="B271" t="s" s="596">
        <v>1188</v>
      </c>
      <c r="C271" t="s" s="675">
        <v>2038</v>
      </c>
      <c r="D271" t="s" s="695">
        <v>2849</v>
      </c>
      <c r="E271" s="677">
        <v>0</v>
      </c>
      <c r="G271" s="662">
        <f>E271*F271</f>
        <v>0</v>
      </c>
      <c r="H271" s="662">
        <v>0</v>
      </c>
    </row>
    <row r="272" s="671" customFormat="1" ht="15" customHeight="1">
      <c r="B272" t="s" s="596">
        <v>1189</v>
      </c>
      <c r="C272" t="s" s="675">
        <v>2039</v>
      </c>
      <c r="D272" t="s" s="676">
        <v>30</v>
      </c>
      <c r="E272" s="677">
        <v>0</v>
      </c>
      <c r="G272" s="662">
        <f>E272*F272</f>
        <v>0</v>
      </c>
      <c r="H272" s="662">
        <v>0</v>
      </c>
    </row>
    <row r="273" s="671" customFormat="1" ht="15" customHeight="1">
      <c r="B273" t="s" s="596">
        <v>1189</v>
      </c>
      <c r="C273" t="s" s="675">
        <v>2039</v>
      </c>
      <c r="D273" t="s" s="91">
        <v>32</v>
      </c>
      <c r="E273" s="677">
        <v>0</v>
      </c>
      <c r="G273" s="662">
        <f>E273*F273</f>
        <v>0</v>
      </c>
      <c r="H273" s="662">
        <v>0</v>
      </c>
    </row>
    <row r="274" s="671" customFormat="1" ht="15" customHeight="1">
      <c r="B274" t="s" s="596">
        <v>1189</v>
      </c>
      <c r="C274" t="s" s="675">
        <v>2039</v>
      </c>
      <c r="D274" t="s" s="205">
        <v>34</v>
      </c>
      <c r="E274" s="677">
        <v>0</v>
      </c>
      <c r="G274" s="662">
        <f>E274*F274</f>
        <v>0</v>
      </c>
      <c r="H274" s="662">
        <v>0</v>
      </c>
    </row>
    <row r="275" s="671" customFormat="1" ht="15" customHeight="1">
      <c r="B275" t="s" s="596">
        <v>1189</v>
      </c>
      <c r="C275" t="s" s="675">
        <v>2039</v>
      </c>
      <c r="D275" t="s" s="684">
        <v>36</v>
      </c>
      <c r="E275" s="677">
        <v>0</v>
      </c>
      <c r="G275" s="662">
        <f>E275*F275</f>
        <v>0</v>
      </c>
      <c r="H275" s="662">
        <v>0</v>
      </c>
    </row>
    <row r="276" s="671" customFormat="1" ht="15" customHeight="1">
      <c r="B276" t="s" s="596">
        <v>1189</v>
      </c>
      <c r="C276" t="s" s="675">
        <v>2039</v>
      </c>
      <c r="D276" t="s" s="686">
        <v>38</v>
      </c>
      <c r="E276" s="677">
        <v>0</v>
      </c>
      <c r="G276" s="662">
        <f>E276*F276</f>
        <v>0</v>
      </c>
      <c r="H276" s="662">
        <v>0</v>
      </c>
    </row>
    <row r="277" s="671" customFormat="1" ht="15" customHeight="1">
      <c r="B277" t="s" s="596">
        <v>1189</v>
      </c>
      <c r="C277" t="s" s="675">
        <v>2039</v>
      </c>
      <c r="D277" t="s" s="690">
        <v>40</v>
      </c>
      <c r="E277" s="677">
        <v>0</v>
      </c>
      <c r="G277" s="662">
        <f>E277*F277</f>
        <v>0</v>
      </c>
      <c r="H277" s="662">
        <v>0</v>
      </c>
    </row>
    <row r="278" s="671" customFormat="1" ht="15" customHeight="1">
      <c r="B278" t="s" s="596">
        <v>1189</v>
      </c>
      <c r="C278" t="s" s="675">
        <v>2039</v>
      </c>
      <c r="D278" t="s" s="692">
        <v>42</v>
      </c>
      <c r="E278" s="677">
        <v>0</v>
      </c>
      <c r="G278" s="662">
        <f>E278*F278</f>
        <v>0</v>
      </c>
      <c r="H278" s="662">
        <v>0</v>
      </c>
    </row>
    <row r="279" s="671" customFormat="1" ht="15" customHeight="1">
      <c r="B279" t="s" s="596">
        <v>1189</v>
      </c>
      <c r="C279" t="s" s="675">
        <v>2039</v>
      </c>
      <c r="D279" t="s" s="180">
        <v>44</v>
      </c>
      <c r="E279" s="677">
        <v>0</v>
      </c>
      <c r="G279" s="662">
        <f>E279*F279</f>
        <v>0</v>
      </c>
      <c r="H279" s="662">
        <v>0</v>
      </c>
    </row>
    <row r="280" s="671" customFormat="1" ht="15" customHeight="1">
      <c r="B280" t="s" s="596">
        <v>1189</v>
      </c>
      <c r="C280" t="s" s="675">
        <v>2039</v>
      </c>
      <c r="D280" t="s" s="695">
        <v>2849</v>
      </c>
      <c r="E280" s="677">
        <v>0</v>
      </c>
      <c r="G280" s="662">
        <f>E280*F280</f>
        <v>0</v>
      </c>
      <c r="H280" s="662">
        <v>0</v>
      </c>
    </row>
    <row r="281" s="671" customFormat="1" ht="15" customHeight="1">
      <c r="B281" t="s" s="596">
        <v>1190</v>
      </c>
      <c r="C281" t="s" s="675">
        <v>2040</v>
      </c>
      <c r="D281" t="s" s="676">
        <v>30</v>
      </c>
      <c r="E281" s="677">
        <v>0</v>
      </c>
      <c r="G281" s="662">
        <f>E281*F281</f>
        <v>0</v>
      </c>
      <c r="H281" s="662">
        <v>0</v>
      </c>
    </row>
    <row r="282" s="671" customFormat="1" ht="15" customHeight="1">
      <c r="B282" t="s" s="596">
        <v>1190</v>
      </c>
      <c r="C282" t="s" s="675">
        <v>2040</v>
      </c>
      <c r="D282" t="s" s="91">
        <v>32</v>
      </c>
      <c r="E282" s="677">
        <v>0</v>
      </c>
      <c r="G282" s="662">
        <f>E282*F282</f>
        <v>0</v>
      </c>
      <c r="H282" s="662">
        <v>0</v>
      </c>
    </row>
    <row r="283" s="671" customFormat="1" ht="15" customHeight="1">
      <c r="B283" t="s" s="596">
        <v>1190</v>
      </c>
      <c r="C283" t="s" s="675">
        <v>2040</v>
      </c>
      <c r="D283" t="s" s="205">
        <v>34</v>
      </c>
      <c r="E283" s="677">
        <v>0</v>
      </c>
      <c r="G283" s="662">
        <f>E283*F283</f>
        <v>0</v>
      </c>
      <c r="H283" s="662">
        <v>0</v>
      </c>
    </row>
    <row r="284" s="671" customFormat="1" ht="15" customHeight="1">
      <c r="B284" t="s" s="596">
        <v>1190</v>
      </c>
      <c r="C284" t="s" s="675">
        <v>2040</v>
      </c>
      <c r="D284" t="s" s="684">
        <v>36</v>
      </c>
      <c r="E284" s="677">
        <v>0</v>
      </c>
      <c r="G284" s="662">
        <f>E284*F284</f>
        <v>0</v>
      </c>
      <c r="H284" s="662">
        <v>0</v>
      </c>
    </row>
    <row r="285" s="671" customFormat="1" ht="15" customHeight="1">
      <c r="B285" t="s" s="596">
        <v>1190</v>
      </c>
      <c r="C285" t="s" s="675">
        <v>2040</v>
      </c>
      <c r="D285" t="s" s="686">
        <v>38</v>
      </c>
      <c r="E285" s="677">
        <v>0</v>
      </c>
      <c r="G285" s="662">
        <f>E285*F285</f>
        <v>0</v>
      </c>
      <c r="H285" s="662">
        <v>0</v>
      </c>
    </row>
    <row r="286" s="671" customFormat="1" ht="15" customHeight="1">
      <c r="B286" t="s" s="596">
        <v>1190</v>
      </c>
      <c r="C286" t="s" s="675">
        <v>2040</v>
      </c>
      <c r="D286" t="s" s="690">
        <v>40</v>
      </c>
      <c r="E286" s="677">
        <v>0</v>
      </c>
      <c r="G286" s="662">
        <f>E286*F286</f>
        <v>0</v>
      </c>
      <c r="H286" s="662">
        <v>0</v>
      </c>
    </row>
    <row r="287" s="671" customFormat="1" ht="15" customHeight="1">
      <c r="B287" t="s" s="596">
        <v>1190</v>
      </c>
      <c r="C287" t="s" s="675">
        <v>2040</v>
      </c>
      <c r="D287" t="s" s="692">
        <v>42</v>
      </c>
      <c r="E287" s="677">
        <v>0</v>
      </c>
      <c r="G287" s="662">
        <f>E287*F287</f>
        <v>0</v>
      </c>
      <c r="H287" s="662">
        <v>0</v>
      </c>
    </row>
    <row r="288" s="671" customFormat="1" ht="15" customHeight="1">
      <c r="B288" t="s" s="596">
        <v>1190</v>
      </c>
      <c r="C288" t="s" s="675">
        <v>2040</v>
      </c>
      <c r="D288" t="s" s="180">
        <v>44</v>
      </c>
      <c r="E288" s="677">
        <v>0</v>
      </c>
      <c r="G288" s="662">
        <f>E288*F288</f>
        <v>0</v>
      </c>
      <c r="H288" s="662">
        <v>0</v>
      </c>
    </row>
    <row r="289" s="671" customFormat="1" ht="15" customHeight="1">
      <c r="B289" t="s" s="596">
        <v>1190</v>
      </c>
      <c r="C289" t="s" s="675">
        <v>2040</v>
      </c>
      <c r="D289" t="s" s="695">
        <v>2849</v>
      </c>
      <c r="E289" s="677">
        <v>0</v>
      </c>
      <c r="G289" s="662">
        <f>E289*F289</f>
        <v>0</v>
      </c>
      <c r="H289" s="662">
        <v>0</v>
      </c>
    </row>
    <row r="290" s="671" customFormat="1" ht="15" customHeight="1">
      <c r="B290" t="s" s="596">
        <v>1191</v>
      </c>
      <c r="C290" t="s" s="675">
        <v>2041</v>
      </c>
      <c r="D290" t="s" s="676">
        <v>30</v>
      </c>
      <c r="E290" s="677">
        <v>0</v>
      </c>
      <c r="G290" s="662">
        <f>E290*F290</f>
        <v>0</v>
      </c>
      <c r="H290" s="662">
        <v>0</v>
      </c>
    </row>
    <row r="291" s="671" customFormat="1" ht="15" customHeight="1">
      <c r="B291" t="s" s="596">
        <v>1191</v>
      </c>
      <c r="C291" t="s" s="675">
        <v>2041</v>
      </c>
      <c r="D291" t="s" s="91">
        <v>32</v>
      </c>
      <c r="E291" s="677">
        <v>0</v>
      </c>
      <c r="G291" s="662">
        <f>E291*F291</f>
        <v>0</v>
      </c>
      <c r="H291" s="662">
        <v>0</v>
      </c>
    </row>
    <row r="292" s="671" customFormat="1" ht="15" customHeight="1">
      <c r="B292" t="s" s="596">
        <v>1191</v>
      </c>
      <c r="C292" t="s" s="675">
        <v>2041</v>
      </c>
      <c r="D292" t="s" s="205">
        <v>34</v>
      </c>
      <c r="E292" s="677">
        <v>0</v>
      </c>
      <c r="G292" s="662">
        <f>E292*F292</f>
        <v>0</v>
      </c>
      <c r="H292" s="662">
        <v>0</v>
      </c>
    </row>
    <row r="293" s="671" customFormat="1" ht="15" customHeight="1">
      <c r="B293" t="s" s="596">
        <v>1191</v>
      </c>
      <c r="C293" t="s" s="675">
        <v>2041</v>
      </c>
      <c r="D293" t="s" s="684">
        <v>36</v>
      </c>
      <c r="E293" s="677">
        <v>0</v>
      </c>
      <c r="G293" s="662">
        <f>E293*F293</f>
        <v>0</v>
      </c>
      <c r="H293" s="662">
        <v>0</v>
      </c>
    </row>
    <row r="294" s="671" customFormat="1" ht="15" customHeight="1">
      <c r="B294" t="s" s="596">
        <v>1191</v>
      </c>
      <c r="C294" t="s" s="675">
        <v>2041</v>
      </c>
      <c r="D294" t="s" s="686">
        <v>38</v>
      </c>
      <c r="E294" s="677">
        <v>0</v>
      </c>
      <c r="G294" s="662">
        <f>E294*F294</f>
        <v>0</v>
      </c>
      <c r="H294" s="662">
        <v>0</v>
      </c>
    </row>
    <row r="295" s="671" customFormat="1" ht="15" customHeight="1">
      <c r="B295" t="s" s="596">
        <v>1191</v>
      </c>
      <c r="C295" t="s" s="675">
        <v>2041</v>
      </c>
      <c r="D295" t="s" s="690">
        <v>40</v>
      </c>
      <c r="E295" s="677">
        <v>0</v>
      </c>
      <c r="G295" s="662">
        <f>E295*F295</f>
        <v>0</v>
      </c>
      <c r="H295" s="662">
        <v>0</v>
      </c>
    </row>
    <row r="296" s="671" customFormat="1" ht="15" customHeight="1">
      <c r="B296" t="s" s="596">
        <v>1191</v>
      </c>
      <c r="C296" t="s" s="675">
        <v>2041</v>
      </c>
      <c r="D296" t="s" s="692">
        <v>42</v>
      </c>
      <c r="E296" s="677">
        <v>0</v>
      </c>
      <c r="G296" s="662">
        <f>E296*F296</f>
        <v>0</v>
      </c>
      <c r="H296" s="662">
        <v>0</v>
      </c>
    </row>
    <row r="297" s="671" customFormat="1" ht="15" customHeight="1">
      <c r="B297" t="s" s="596">
        <v>1191</v>
      </c>
      <c r="C297" t="s" s="675">
        <v>2041</v>
      </c>
      <c r="D297" t="s" s="180">
        <v>44</v>
      </c>
      <c r="E297" s="677">
        <v>0</v>
      </c>
      <c r="G297" s="662">
        <f>E297*F297</f>
        <v>0</v>
      </c>
      <c r="H297" s="662">
        <v>0</v>
      </c>
    </row>
    <row r="298" s="671" customFormat="1" ht="15" customHeight="1">
      <c r="B298" t="s" s="596">
        <v>1191</v>
      </c>
      <c r="C298" t="s" s="675">
        <v>2041</v>
      </c>
      <c r="D298" t="s" s="695">
        <v>2849</v>
      </c>
      <c r="E298" s="677">
        <v>0</v>
      </c>
      <c r="G298" s="662">
        <f>E298*F298</f>
        <v>0</v>
      </c>
      <c r="H298" s="662">
        <v>0</v>
      </c>
    </row>
    <row r="299" s="671" customFormat="1" ht="15" customHeight="1">
      <c r="B299" t="s" s="596">
        <v>1192</v>
      </c>
      <c r="C299" t="s" s="675">
        <v>2042</v>
      </c>
      <c r="D299" t="s" s="676">
        <v>30</v>
      </c>
      <c r="E299" s="677">
        <v>0</v>
      </c>
      <c r="G299" s="662">
        <f>E299*F299</f>
        <v>0</v>
      </c>
      <c r="H299" s="662">
        <v>0</v>
      </c>
    </row>
    <row r="300" s="671" customFormat="1" ht="15" customHeight="1">
      <c r="B300" t="s" s="596">
        <v>1192</v>
      </c>
      <c r="C300" t="s" s="675">
        <v>2042</v>
      </c>
      <c r="D300" t="s" s="91">
        <v>32</v>
      </c>
      <c r="E300" s="677">
        <v>0</v>
      </c>
      <c r="G300" s="662">
        <f>E300*F300</f>
        <v>0</v>
      </c>
      <c r="H300" s="662">
        <v>0</v>
      </c>
    </row>
    <row r="301" s="671" customFormat="1" ht="15" customHeight="1">
      <c r="B301" t="s" s="596">
        <v>1192</v>
      </c>
      <c r="C301" t="s" s="675">
        <v>2042</v>
      </c>
      <c r="D301" t="s" s="205">
        <v>34</v>
      </c>
      <c r="E301" s="677">
        <v>0</v>
      </c>
      <c r="G301" s="662">
        <f>E301*F301</f>
        <v>0</v>
      </c>
      <c r="H301" s="662">
        <v>0</v>
      </c>
    </row>
    <row r="302" s="671" customFormat="1" ht="15" customHeight="1">
      <c r="B302" t="s" s="596">
        <v>1192</v>
      </c>
      <c r="C302" t="s" s="675">
        <v>2042</v>
      </c>
      <c r="D302" t="s" s="684">
        <v>36</v>
      </c>
      <c r="E302" s="677">
        <v>0</v>
      </c>
      <c r="G302" s="662">
        <f>E302*F302</f>
        <v>0</v>
      </c>
      <c r="H302" s="662">
        <v>0</v>
      </c>
    </row>
    <row r="303" s="671" customFormat="1" ht="15" customHeight="1">
      <c r="B303" t="s" s="596">
        <v>1192</v>
      </c>
      <c r="C303" t="s" s="675">
        <v>2042</v>
      </c>
      <c r="D303" t="s" s="686">
        <v>38</v>
      </c>
      <c r="E303" s="677">
        <v>0</v>
      </c>
      <c r="G303" s="662">
        <f>E303*F303</f>
        <v>0</v>
      </c>
      <c r="H303" s="662">
        <v>0</v>
      </c>
    </row>
    <row r="304" s="671" customFormat="1" ht="15" customHeight="1">
      <c r="B304" t="s" s="596">
        <v>1192</v>
      </c>
      <c r="C304" t="s" s="675">
        <v>2042</v>
      </c>
      <c r="D304" t="s" s="690">
        <v>40</v>
      </c>
      <c r="E304" s="677">
        <v>0</v>
      </c>
      <c r="G304" s="662">
        <f>E304*F304</f>
        <v>0</v>
      </c>
      <c r="H304" s="662">
        <v>0</v>
      </c>
    </row>
    <row r="305" s="671" customFormat="1" ht="15" customHeight="1">
      <c r="B305" t="s" s="596">
        <v>1192</v>
      </c>
      <c r="C305" t="s" s="675">
        <v>2042</v>
      </c>
      <c r="D305" t="s" s="692">
        <v>42</v>
      </c>
      <c r="E305" s="677">
        <v>0</v>
      </c>
      <c r="G305" s="662">
        <f>E305*F305</f>
        <v>0</v>
      </c>
      <c r="H305" s="662">
        <v>0</v>
      </c>
    </row>
    <row r="306" s="671" customFormat="1" ht="15" customHeight="1">
      <c r="B306" t="s" s="596">
        <v>1192</v>
      </c>
      <c r="C306" t="s" s="675">
        <v>2042</v>
      </c>
      <c r="D306" t="s" s="180">
        <v>44</v>
      </c>
      <c r="E306" s="677">
        <v>0</v>
      </c>
      <c r="G306" s="662">
        <f>E306*F306</f>
        <v>0</v>
      </c>
      <c r="H306" s="662">
        <v>0</v>
      </c>
    </row>
    <row r="307" s="671" customFormat="1" ht="15" customHeight="1">
      <c r="B307" t="s" s="596">
        <v>1192</v>
      </c>
      <c r="C307" t="s" s="675">
        <v>2042</v>
      </c>
      <c r="D307" t="s" s="695">
        <v>2849</v>
      </c>
      <c r="E307" s="677">
        <v>0</v>
      </c>
      <c r="G307" s="662">
        <f>E307*F307</f>
        <v>0</v>
      </c>
      <c r="H307" s="662">
        <v>0</v>
      </c>
    </row>
    <row r="308" s="671" customFormat="1" ht="15" customHeight="1">
      <c r="B308" t="s" s="596">
        <v>1193</v>
      </c>
      <c r="C308" t="s" s="675">
        <v>2043</v>
      </c>
      <c r="D308" t="s" s="676">
        <v>30</v>
      </c>
      <c r="E308" s="677">
        <v>0</v>
      </c>
      <c r="G308" s="662">
        <f>E308*F308</f>
        <v>0</v>
      </c>
      <c r="H308" s="662">
        <v>0</v>
      </c>
    </row>
    <row r="309" s="671" customFormat="1" ht="15" customHeight="1">
      <c r="B309" t="s" s="596">
        <v>1193</v>
      </c>
      <c r="C309" t="s" s="675">
        <v>2043</v>
      </c>
      <c r="D309" t="s" s="91">
        <v>32</v>
      </c>
      <c r="E309" s="677">
        <v>0</v>
      </c>
      <c r="G309" s="662">
        <f>E309*F309</f>
        <v>0</v>
      </c>
      <c r="H309" s="662">
        <v>0</v>
      </c>
    </row>
    <row r="310" s="671" customFormat="1" ht="15" customHeight="1">
      <c r="B310" t="s" s="596">
        <v>1193</v>
      </c>
      <c r="C310" t="s" s="675">
        <v>2043</v>
      </c>
      <c r="D310" t="s" s="205">
        <v>34</v>
      </c>
      <c r="E310" s="677">
        <v>0</v>
      </c>
      <c r="G310" s="662">
        <f>E310*F310</f>
        <v>0</v>
      </c>
      <c r="H310" s="662">
        <v>0</v>
      </c>
    </row>
    <row r="311" s="671" customFormat="1" ht="15" customHeight="1">
      <c r="B311" t="s" s="596">
        <v>1193</v>
      </c>
      <c r="C311" t="s" s="675">
        <v>2043</v>
      </c>
      <c r="D311" t="s" s="684">
        <v>36</v>
      </c>
      <c r="E311" s="677">
        <v>0</v>
      </c>
      <c r="G311" s="662">
        <f>E311*F311</f>
        <v>0</v>
      </c>
      <c r="H311" s="662">
        <v>0</v>
      </c>
    </row>
    <row r="312" s="671" customFormat="1" ht="15" customHeight="1">
      <c r="B312" t="s" s="596">
        <v>1193</v>
      </c>
      <c r="C312" t="s" s="675">
        <v>2043</v>
      </c>
      <c r="D312" t="s" s="686">
        <v>38</v>
      </c>
      <c r="E312" s="677">
        <v>0</v>
      </c>
      <c r="G312" s="662">
        <f>E312*F312</f>
        <v>0</v>
      </c>
      <c r="H312" s="662">
        <v>0</v>
      </c>
    </row>
    <row r="313" s="671" customFormat="1" ht="15" customHeight="1">
      <c r="B313" t="s" s="596">
        <v>1193</v>
      </c>
      <c r="C313" t="s" s="675">
        <v>2043</v>
      </c>
      <c r="D313" t="s" s="690">
        <v>40</v>
      </c>
      <c r="E313" s="677">
        <v>0</v>
      </c>
      <c r="G313" s="662">
        <f>E313*F313</f>
        <v>0</v>
      </c>
      <c r="H313" s="662">
        <v>0</v>
      </c>
    </row>
    <row r="314" s="671" customFormat="1" ht="15" customHeight="1">
      <c r="B314" t="s" s="596">
        <v>1193</v>
      </c>
      <c r="C314" t="s" s="675">
        <v>2043</v>
      </c>
      <c r="D314" t="s" s="692">
        <v>42</v>
      </c>
      <c r="E314" s="677">
        <v>0</v>
      </c>
      <c r="G314" s="662">
        <f>E314*F314</f>
        <v>0</v>
      </c>
      <c r="H314" s="662">
        <v>0</v>
      </c>
    </row>
    <row r="315" s="671" customFormat="1" ht="15" customHeight="1">
      <c r="B315" t="s" s="596">
        <v>1193</v>
      </c>
      <c r="C315" t="s" s="675">
        <v>2043</v>
      </c>
      <c r="D315" t="s" s="180">
        <v>44</v>
      </c>
      <c r="E315" s="677">
        <v>0</v>
      </c>
      <c r="G315" s="662">
        <f>E315*F315</f>
        <v>0</v>
      </c>
      <c r="H315" s="662">
        <v>0</v>
      </c>
    </row>
    <row r="316" s="671" customFormat="1" ht="15" customHeight="1">
      <c r="B316" t="s" s="596">
        <v>1193</v>
      </c>
      <c r="C316" t="s" s="675">
        <v>2043</v>
      </c>
      <c r="D316" t="s" s="695">
        <v>2849</v>
      </c>
      <c r="E316" s="677">
        <v>0</v>
      </c>
      <c r="G316" s="662">
        <f>E316*F316</f>
        <v>0</v>
      </c>
      <c r="H316" s="662">
        <v>0</v>
      </c>
    </row>
    <row r="317" s="671" customFormat="1" ht="15" customHeight="1">
      <c r="B317" t="s" s="596">
        <v>1194</v>
      </c>
      <c r="C317" t="s" s="675">
        <v>2044</v>
      </c>
      <c r="D317" t="s" s="676">
        <v>30</v>
      </c>
      <c r="E317" s="677">
        <v>0</v>
      </c>
      <c r="G317" s="662">
        <f>E317*F317</f>
        <v>0</v>
      </c>
      <c r="H317" s="662">
        <v>0</v>
      </c>
    </row>
    <row r="318" s="671" customFormat="1" ht="15" customHeight="1">
      <c r="B318" t="s" s="596">
        <v>1194</v>
      </c>
      <c r="C318" t="s" s="675">
        <v>2044</v>
      </c>
      <c r="D318" t="s" s="91">
        <v>32</v>
      </c>
      <c r="E318" s="677">
        <v>0</v>
      </c>
      <c r="G318" s="662">
        <f>E318*F318</f>
        <v>0</v>
      </c>
      <c r="H318" s="662">
        <v>0</v>
      </c>
    </row>
    <row r="319" s="671" customFormat="1" ht="15" customHeight="1">
      <c r="B319" t="s" s="596">
        <v>1194</v>
      </c>
      <c r="C319" t="s" s="675">
        <v>2044</v>
      </c>
      <c r="D319" t="s" s="205">
        <v>34</v>
      </c>
      <c r="E319" s="677">
        <v>0</v>
      </c>
      <c r="G319" s="662">
        <f>E319*F319</f>
        <v>0</v>
      </c>
      <c r="H319" s="662">
        <v>0</v>
      </c>
    </row>
    <row r="320" s="671" customFormat="1" ht="15" customHeight="1">
      <c r="B320" t="s" s="596">
        <v>1194</v>
      </c>
      <c r="C320" t="s" s="675">
        <v>2044</v>
      </c>
      <c r="D320" t="s" s="684">
        <v>36</v>
      </c>
      <c r="E320" s="677">
        <v>0</v>
      </c>
      <c r="G320" s="662">
        <f>E320*F320</f>
        <v>0</v>
      </c>
      <c r="H320" s="662">
        <v>0</v>
      </c>
    </row>
    <row r="321" s="671" customFormat="1" ht="15" customHeight="1">
      <c r="B321" t="s" s="596">
        <v>1194</v>
      </c>
      <c r="C321" t="s" s="675">
        <v>2044</v>
      </c>
      <c r="D321" t="s" s="686">
        <v>38</v>
      </c>
      <c r="E321" s="677">
        <v>0</v>
      </c>
      <c r="G321" s="662">
        <f>E321*F321</f>
        <v>0</v>
      </c>
      <c r="H321" s="662">
        <v>0</v>
      </c>
    </row>
    <row r="322" s="671" customFormat="1" ht="15" customHeight="1">
      <c r="B322" t="s" s="596">
        <v>1194</v>
      </c>
      <c r="C322" t="s" s="675">
        <v>2044</v>
      </c>
      <c r="D322" t="s" s="690">
        <v>40</v>
      </c>
      <c r="E322" s="677">
        <v>0</v>
      </c>
      <c r="G322" s="662">
        <f>E322*F322</f>
        <v>0</v>
      </c>
      <c r="H322" s="662">
        <v>0</v>
      </c>
    </row>
    <row r="323" s="671" customFormat="1" ht="15" customHeight="1">
      <c r="B323" t="s" s="596">
        <v>1194</v>
      </c>
      <c r="C323" t="s" s="675">
        <v>2044</v>
      </c>
      <c r="D323" t="s" s="692">
        <v>42</v>
      </c>
      <c r="E323" s="677">
        <v>0</v>
      </c>
      <c r="G323" s="662">
        <f>E323*F323</f>
        <v>0</v>
      </c>
      <c r="H323" s="662">
        <v>0</v>
      </c>
    </row>
    <row r="324" s="671" customFormat="1" ht="15" customHeight="1">
      <c r="B324" t="s" s="596">
        <v>1194</v>
      </c>
      <c r="C324" t="s" s="675">
        <v>2044</v>
      </c>
      <c r="D324" t="s" s="180">
        <v>44</v>
      </c>
      <c r="E324" s="677">
        <v>0</v>
      </c>
      <c r="G324" s="662">
        <f>E324*F324</f>
        <v>0</v>
      </c>
      <c r="H324" s="662">
        <v>0</v>
      </c>
    </row>
    <row r="325" s="671" customFormat="1" ht="15" customHeight="1">
      <c r="B325" t="s" s="596">
        <v>1194</v>
      </c>
      <c r="C325" t="s" s="675">
        <v>2044</v>
      </c>
      <c r="D325" t="s" s="695">
        <v>2849</v>
      </c>
      <c r="E325" s="677">
        <v>0</v>
      </c>
      <c r="G325" s="662">
        <f>E325*F325</f>
        <v>0</v>
      </c>
      <c r="H325" s="662">
        <v>0</v>
      </c>
    </row>
    <row r="326" s="671" customFormat="1" ht="15" customHeight="1">
      <c r="B326" t="s" s="596">
        <v>1195</v>
      </c>
      <c r="C326" t="s" s="675">
        <v>2045</v>
      </c>
      <c r="D326" t="s" s="676">
        <v>30</v>
      </c>
      <c r="E326" s="677">
        <v>0</v>
      </c>
      <c r="G326" s="662">
        <f>E326*F326</f>
        <v>0</v>
      </c>
      <c r="H326" s="662">
        <v>0</v>
      </c>
    </row>
    <row r="327" s="671" customFormat="1" ht="15" customHeight="1">
      <c r="B327" t="s" s="596">
        <v>1195</v>
      </c>
      <c r="C327" t="s" s="675">
        <v>2045</v>
      </c>
      <c r="D327" t="s" s="91">
        <v>32</v>
      </c>
      <c r="E327" s="677">
        <v>0</v>
      </c>
      <c r="G327" s="662">
        <f>E327*F327</f>
        <v>0</v>
      </c>
      <c r="H327" s="662">
        <v>0</v>
      </c>
    </row>
    <row r="328" s="671" customFormat="1" ht="15" customHeight="1">
      <c r="B328" t="s" s="596">
        <v>1195</v>
      </c>
      <c r="C328" t="s" s="675">
        <v>2045</v>
      </c>
      <c r="D328" t="s" s="205">
        <v>34</v>
      </c>
      <c r="E328" s="677">
        <v>0</v>
      </c>
      <c r="G328" s="662">
        <f>E328*F328</f>
        <v>0</v>
      </c>
      <c r="H328" s="662">
        <v>0</v>
      </c>
    </row>
    <row r="329" s="671" customFormat="1" ht="15" customHeight="1">
      <c r="B329" t="s" s="596">
        <v>1195</v>
      </c>
      <c r="C329" t="s" s="675">
        <v>2045</v>
      </c>
      <c r="D329" t="s" s="684">
        <v>36</v>
      </c>
      <c r="E329" s="677">
        <v>0</v>
      </c>
      <c r="G329" s="662">
        <f>E329*F329</f>
        <v>0</v>
      </c>
      <c r="H329" s="662">
        <v>0</v>
      </c>
    </row>
    <row r="330" s="671" customFormat="1" ht="15" customHeight="1">
      <c r="B330" t="s" s="596">
        <v>1195</v>
      </c>
      <c r="C330" t="s" s="675">
        <v>2045</v>
      </c>
      <c r="D330" t="s" s="686">
        <v>38</v>
      </c>
      <c r="E330" s="677">
        <v>0</v>
      </c>
      <c r="G330" s="662">
        <f>E330*F330</f>
        <v>0</v>
      </c>
      <c r="H330" s="662">
        <v>0</v>
      </c>
    </row>
    <row r="331" s="671" customFormat="1" ht="15" customHeight="1">
      <c r="B331" t="s" s="596">
        <v>1195</v>
      </c>
      <c r="C331" t="s" s="675">
        <v>2045</v>
      </c>
      <c r="D331" t="s" s="690">
        <v>40</v>
      </c>
      <c r="E331" s="677">
        <v>0</v>
      </c>
      <c r="G331" s="662">
        <f>E331*F331</f>
        <v>0</v>
      </c>
      <c r="H331" s="662">
        <v>0</v>
      </c>
    </row>
    <row r="332" s="671" customFormat="1" ht="15" customHeight="1">
      <c r="B332" t="s" s="596">
        <v>1195</v>
      </c>
      <c r="C332" t="s" s="675">
        <v>2045</v>
      </c>
      <c r="D332" t="s" s="692">
        <v>42</v>
      </c>
      <c r="E332" s="677">
        <v>0</v>
      </c>
      <c r="G332" s="662">
        <f>E332*F332</f>
        <v>0</v>
      </c>
      <c r="H332" s="662">
        <v>0</v>
      </c>
    </row>
    <row r="333" s="671" customFormat="1" ht="15" customHeight="1">
      <c r="B333" t="s" s="596">
        <v>1195</v>
      </c>
      <c r="C333" t="s" s="675">
        <v>2045</v>
      </c>
      <c r="D333" t="s" s="180">
        <v>44</v>
      </c>
      <c r="E333" s="677">
        <v>0</v>
      </c>
      <c r="G333" s="662">
        <f>E333*F333</f>
        <v>0</v>
      </c>
      <c r="H333" s="662">
        <v>0</v>
      </c>
    </row>
    <row r="334" s="671" customFormat="1" ht="15" customHeight="1">
      <c r="B334" t="s" s="596">
        <v>1195</v>
      </c>
      <c r="C334" t="s" s="675">
        <v>2045</v>
      </c>
      <c r="D334" t="s" s="695">
        <v>2849</v>
      </c>
      <c r="E334" s="677">
        <v>0</v>
      </c>
      <c r="G334" s="662">
        <f>E334*F334</f>
        <v>0</v>
      </c>
      <c r="H334" s="662">
        <v>0</v>
      </c>
    </row>
    <row r="335" s="671" customFormat="1" ht="15" customHeight="1">
      <c r="B335" t="s" s="596">
        <v>1196</v>
      </c>
      <c r="C335" t="s" s="675">
        <v>2046</v>
      </c>
      <c r="D335" t="s" s="676">
        <v>30</v>
      </c>
      <c r="E335" s="677">
        <v>0</v>
      </c>
      <c r="G335" s="662">
        <f>E335*F335</f>
        <v>0</v>
      </c>
      <c r="H335" s="662">
        <v>0</v>
      </c>
    </row>
    <row r="336" s="671" customFormat="1" ht="15" customHeight="1">
      <c r="B336" t="s" s="596">
        <v>1196</v>
      </c>
      <c r="C336" t="s" s="675">
        <v>2046</v>
      </c>
      <c r="D336" t="s" s="91">
        <v>32</v>
      </c>
      <c r="E336" s="677">
        <v>0</v>
      </c>
      <c r="G336" s="662">
        <f>E336*F336</f>
        <v>0</v>
      </c>
      <c r="H336" s="662">
        <v>0</v>
      </c>
    </row>
    <row r="337" s="671" customFormat="1" ht="15" customHeight="1">
      <c r="B337" t="s" s="596">
        <v>1196</v>
      </c>
      <c r="C337" t="s" s="675">
        <v>2046</v>
      </c>
      <c r="D337" t="s" s="205">
        <v>34</v>
      </c>
      <c r="E337" s="677">
        <v>0</v>
      </c>
      <c r="G337" s="662">
        <f>E337*F337</f>
        <v>0</v>
      </c>
      <c r="H337" s="662">
        <v>0</v>
      </c>
    </row>
    <row r="338" s="671" customFormat="1" ht="15" customHeight="1">
      <c r="B338" t="s" s="596">
        <v>1196</v>
      </c>
      <c r="C338" t="s" s="675">
        <v>2046</v>
      </c>
      <c r="D338" t="s" s="684">
        <v>36</v>
      </c>
      <c r="E338" s="677">
        <v>0</v>
      </c>
      <c r="G338" s="662">
        <f>E338*F338</f>
        <v>0</v>
      </c>
      <c r="H338" s="662">
        <v>0</v>
      </c>
    </row>
    <row r="339" s="671" customFormat="1" ht="15" customHeight="1">
      <c r="B339" t="s" s="596">
        <v>1196</v>
      </c>
      <c r="C339" t="s" s="675">
        <v>2046</v>
      </c>
      <c r="D339" t="s" s="686">
        <v>38</v>
      </c>
      <c r="E339" s="677">
        <v>0</v>
      </c>
      <c r="G339" s="662">
        <f>E339*F339</f>
        <v>0</v>
      </c>
      <c r="H339" s="662">
        <v>0</v>
      </c>
    </row>
    <row r="340" s="671" customFormat="1" ht="15" customHeight="1">
      <c r="B340" t="s" s="596">
        <v>1196</v>
      </c>
      <c r="C340" t="s" s="675">
        <v>2046</v>
      </c>
      <c r="D340" t="s" s="690">
        <v>40</v>
      </c>
      <c r="E340" s="677">
        <v>0</v>
      </c>
      <c r="G340" s="662">
        <f>E340*F340</f>
        <v>0</v>
      </c>
      <c r="H340" s="662">
        <v>0</v>
      </c>
    </row>
    <row r="341" s="671" customFormat="1" ht="15" customHeight="1">
      <c r="B341" t="s" s="596">
        <v>1196</v>
      </c>
      <c r="C341" t="s" s="675">
        <v>2046</v>
      </c>
      <c r="D341" t="s" s="692">
        <v>42</v>
      </c>
      <c r="E341" s="677">
        <v>0</v>
      </c>
      <c r="G341" s="662">
        <f>E341*F341</f>
        <v>0</v>
      </c>
      <c r="H341" s="662">
        <v>0</v>
      </c>
    </row>
    <row r="342" s="671" customFormat="1" ht="15" customHeight="1">
      <c r="B342" t="s" s="596">
        <v>1196</v>
      </c>
      <c r="C342" t="s" s="675">
        <v>2046</v>
      </c>
      <c r="D342" t="s" s="180">
        <v>44</v>
      </c>
      <c r="E342" s="677">
        <v>0</v>
      </c>
      <c r="G342" s="662">
        <f>E342*F342</f>
        <v>0</v>
      </c>
      <c r="H342" s="662">
        <v>0</v>
      </c>
    </row>
    <row r="343" s="671" customFormat="1" ht="15" customHeight="1">
      <c r="B343" t="s" s="596">
        <v>1196</v>
      </c>
      <c r="C343" t="s" s="675">
        <v>2046</v>
      </c>
      <c r="D343" t="s" s="695">
        <v>2849</v>
      </c>
      <c r="E343" s="677">
        <v>0</v>
      </c>
      <c r="G343" s="662">
        <f>E343*F343</f>
        <v>0</v>
      </c>
      <c r="H343" s="662">
        <v>0</v>
      </c>
    </row>
    <row r="344" s="671" customFormat="1" ht="15" customHeight="1">
      <c r="B344" t="s" s="596">
        <v>1197</v>
      </c>
      <c r="C344" t="s" s="675">
        <v>2047</v>
      </c>
      <c r="D344" t="s" s="676">
        <v>30</v>
      </c>
      <c r="E344" s="677">
        <v>0</v>
      </c>
      <c r="G344" s="662">
        <f>E344*F344</f>
        <v>0</v>
      </c>
      <c r="H344" s="662">
        <v>0</v>
      </c>
    </row>
    <row r="345" s="671" customFormat="1" ht="15" customHeight="1">
      <c r="B345" t="s" s="596">
        <v>1197</v>
      </c>
      <c r="C345" t="s" s="675">
        <v>2047</v>
      </c>
      <c r="D345" t="s" s="91">
        <v>32</v>
      </c>
      <c r="E345" s="677">
        <v>0</v>
      </c>
      <c r="G345" s="662">
        <f>E345*F345</f>
        <v>0</v>
      </c>
      <c r="H345" s="662">
        <v>0</v>
      </c>
    </row>
    <row r="346" s="671" customFormat="1" ht="15" customHeight="1">
      <c r="B346" t="s" s="596">
        <v>1197</v>
      </c>
      <c r="C346" t="s" s="675">
        <v>2047</v>
      </c>
      <c r="D346" t="s" s="205">
        <v>34</v>
      </c>
      <c r="E346" s="677">
        <v>0</v>
      </c>
      <c r="G346" s="662">
        <f>E346*F346</f>
        <v>0</v>
      </c>
      <c r="H346" s="662">
        <v>0</v>
      </c>
    </row>
    <row r="347" s="671" customFormat="1" ht="15" customHeight="1">
      <c r="B347" t="s" s="596">
        <v>1197</v>
      </c>
      <c r="C347" t="s" s="675">
        <v>2047</v>
      </c>
      <c r="D347" t="s" s="684">
        <v>36</v>
      </c>
      <c r="E347" s="677">
        <v>0</v>
      </c>
      <c r="G347" s="662">
        <f>E347*F347</f>
        <v>0</v>
      </c>
      <c r="H347" s="662">
        <v>0</v>
      </c>
    </row>
    <row r="348" s="671" customFormat="1" ht="15" customHeight="1">
      <c r="B348" t="s" s="596">
        <v>1197</v>
      </c>
      <c r="C348" t="s" s="675">
        <v>2047</v>
      </c>
      <c r="D348" t="s" s="686">
        <v>38</v>
      </c>
      <c r="E348" s="677">
        <v>0</v>
      </c>
      <c r="G348" s="662">
        <f>E348*F348</f>
        <v>0</v>
      </c>
      <c r="H348" s="662">
        <v>0</v>
      </c>
    </row>
    <row r="349" s="671" customFormat="1" ht="15" customHeight="1">
      <c r="B349" t="s" s="596">
        <v>1197</v>
      </c>
      <c r="C349" t="s" s="675">
        <v>2047</v>
      </c>
      <c r="D349" t="s" s="690">
        <v>40</v>
      </c>
      <c r="E349" s="677">
        <v>0</v>
      </c>
      <c r="G349" s="662">
        <f>E349*F349</f>
        <v>0</v>
      </c>
      <c r="H349" s="662">
        <v>0</v>
      </c>
    </row>
    <row r="350" s="671" customFormat="1" ht="15" customHeight="1">
      <c r="B350" t="s" s="596">
        <v>1197</v>
      </c>
      <c r="C350" t="s" s="675">
        <v>2047</v>
      </c>
      <c r="D350" t="s" s="692">
        <v>42</v>
      </c>
      <c r="E350" s="677">
        <v>0</v>
      </c>
      <c r="G350" s="662">
        <f>E350*F350</f>
        <v>0</v>
      </c>
      <c r="H350" s="662">
        <v>0</v>
      </c>
    </row>
    <row r="351" s="671" customFormat="1" ht="15" customHeight="1">
      <c r="B351" t="s" s="596">
        <v>1197</v>
      </c>
      <c r="C351" t="s" s="675">
        <v>2047</v>
      </c>
      <c r="D351" t="s" s="180">
        <v>44</v>
      </c>
      <c r="E351" s="677">
        <v>0</v>
      </c>
      <c r="G351" s="662">
        <f>E351*F351</f>
        <v>0</v>
      </c>
      <c r="H351" s="662">
        <v>0</v>
      </c>
    </row>
    <row r="352" s="671" customFormat="1" ht="15" customHeight="1">
      <c r="B352" t="s" s="596">
        <v>1197</v>
      </c>
      <c r="C352" t="s" s="675">
        <v>2047</v>
      </c>
      <c r="D352" t="s" s="695">
        <v>2849</v>
      </c>
      <c r="E352" s="677">
        <v>0</v>
      </c>
      <c r="G352" s="662">
        <f>E352*F352</f>
        <v>0</v>
      </c>
      <c r="H352" s="662">
        <v>0</v>
      </c>
    </row>
    <row r="353" s="671" customFormat="1" ht="15" customHeight="1">
      <c r="B353" t="s" s="596">
        <v>1198</v>
      </c>
      <c r="C353" t="s" s="675">
        <v>2048</v>
      </c>
      <c r="D353" t="s" s="676">
        <v>30</v>
      </c>
      <c r="E353" s="677">
        <v>0</v>
      </c>
      <c r="G353" s="662">
        <f>E353*F353</f>
        <v>0</v>
      </c>
      <c r="H353" s="662">
        <v>0</v>
      </c>
    </row>
    <row r="354" s="671" customFormat="1" ht="15" customHeight="1">
      <c r="B354" t="s" s="596">
        <v>1198</v>
      </c>
      <c r="C354" t="s" s="675">
        <v>2048</v>
      </c>
      <c r="D354" t="s" s="91">
        <v>32</v>
      </c>
      <c r="E354" s="677">
        <v>0</v>
      </c>
      <c r="G354" s="662">
        <f>E354*F354</f>
        <v>0</v>
      </c>
      <c r="H354" s="662">
        <v>0</v>
      </c>
    </row>
    <row r="355" s="671" customFormat="1" ht="15" customHeight="1">
      <c r="B355" t="s" s="596">
        <v>1198</v>
      </c>
      <c r="C355" t="s" s="675">
        <v>2048</v>
      </c>
      <c r="D355" t="s" s="205">
        <v>34</v>
      </c>
      <c r="E355" s="677">
        <v>0</v>
      </c>
      <c r="G355" s="662">
        <f>E355*F355</f>
        <v>0</v>
      </c>
      <c r="H355" s="662">
        <v>0</v>
      </c>
    </row>
    <row r="356" s="671" customFormat="1" ht="15" customHeight="1">
      <c r="B356" t="s" s="596">
        <v>1198</v>
      </c>
      <c r="C356" t="s" s="675">
        <v>2048</v>
      </c>
      <c r="D356" t="s" s="684">
        <v>36</v>
      </c>
      <c r="E356" s="677">
        <v>0</v>
      </c>
      <c r="G356" s="662">
        <f>E356*F356</f>
        <v>0</v>
      </c>
      <c r="H356" s="662">
        <v>0</v>
      </c>
    </row>
    <row r="357" s="671" customFormat="1" ht="15" customHeight="1">
      <c r="B357" t="s" s="596">
        <v>1198</v>
      </c>
      <c r="C357" t="s" s="675">
        <v>2048</v>
      </c>
      <c r="D357" t="s" s="686">
        <v>38</v>
      </c>
      <c r="E357" s="677">
        <v>0</v>
      </c>
      <c r="G357" s="662">
        <f>E357*F357</f>
        <v>0</v>
      </c>
      <c r="H357" s="662">
        <v>0</v>
      </c>
    </row>
    <row r="358" s="671" customFormat="1" ht="15" customHeight="1">
      <c r="B358" t="s" s="596">
        <v>1198</v>
      </c>
      <c r="C358" t="s" s="675">
        <v>2048</v>
      </c>
      <c r="D358" t="s" s="690">
        <v>40</v>
      </c>
      <c r="E358" s="677">
        <v>0</v>
      </c>
      <c r="G358" s="662">
        <f>E358*F358</f>
        <v>0</v>
      </c>
      <c r="H358" s="662">
        <v>0</v>
      </c>
    </row>
    <row r="359" s="671" customFormat="1" ht="15" customHeight="1">
      <c r="B359" t="s" s="596">
        <v>1198</v>
      </c>
      <c r="C359" t="s" s="675">
        <v>2048</v>
      </c>
      <c r="D359" t="s" s="692">
        <v>42</v>
      </c>
      <c r="E359" s="677">
        <v>0</v>
      </c>
      <c r="G359" s="662">
        <f>E359*F359</f>
        <v>0</v>
      </c>
      <c r="H359" s="662">
        <v>0</v>
      </c>
    </row>
    <row r="360" s="671" customFormat="1" ht="15" customHeight="1">
      <c r="B360" t="s" s="596">
        <v>1198</v>
      </c>
      <c r="C360" t="s" s="675">
        <v>2048</v>
      </c>
      <c r="D360" t="s" s="180">
        <v>44</v>
      </c>
      <c r="E360" s="677">
        <v>0</v>
      </c>
      <c r="G360" s="662">
        <f>E360*F360</f>
        <v>0</v>
      </c>
      <c r="H360" s="662">
        <v>0</v>
      </c>
    </row>
    <row r="361" s="671" customFormat="1" ht="15" customHeight="1">
      <c r="B361" t="s" s="596">
        <v>1198</v>
      </c>
      <c r="C361" t="s" s="675">
        <v>2048</v>
      </c>
      <c r="D361" t="s" s="695">
        <v>2849</v>
      </c>
      <c r="E361" s="677">
        <v>0</v>
      </c>
      <c r="G361" s="662">
        <f>E361*F361</f>
        <v>0</v>
      </c>
      <c r="H361" s="662">
        <v>0</v>
      </c>
    </row>
    <row r="362" s="671" customFormat="1" ht="15" customHeight="1">
      <c r="B362" t="s" s="596">
        <v>1199</v>
      </c>
      <c r="C362" t="s" s="675">
        <v>2049</v>
      </c>
      <c r="D362" t="s" s="676">
        <v>30</v>
      </c>
      <c r="E362" s="677">
        <v>0</v>
      </c>
      <c r="G362" s="662">
        <f>E362*F362</f>
        <v>0</v>
      </c>
      <c r="H362" s="662">
        <v>0</v>
      </c>
    </row>
    <row r="363" s="671" customFormat="1" ht="15" customHeight="1">
      <c r="B363" t="s" s="596">
        <v>1199</v>
      </c>
      <c r="C363" t="s" s="675">
        <v>2049</v>
      </c>
      <c r="D363" t="s" s="91">
        <v>32</v>
      </c>
      <c r="E363" s="677">
        <v>0</v>
      </c>
      <c r="G363" s="662">
        <f>E363*F363</f>
        <v>0</v>
      </c>
      <c r="H363" s="662">
        <v>0</v>
      </c>
    </row>
    <row r="364" s="671" customFormat="1" ht="15" customHeight="1">
      <c r="B364" t="s" s="596">
        <v>1199</v>
      </c>
      <c r="C364" t="s" s="675">
        <v>2049</v>
      </c>
      <c r="D364" t="s" s="205">
        <v>34</v>
      </c>
      <c r="E364" s="677">
        <v>0</v>
      </c>
      <c r="G364" s="662">
        <f>E364*F364</f>
        <v>0</v>
      </c>
      <c r="H364" s="662">
        <v>0</v>
      </c>
    </row>
    <row r="365" s="671" customFormat="1" ht="15" customHeight="1">
      <c r="B365" t="s" s="596">
        <v>1199</v>
      </c>
      <c r="C365" t="s" s="675">
        <v>2049</v>
      </c>
      <c r="D365" t="s" s="684">
        <v>36</v>
      </c>
      <c r="E365" s="677">
        <v>0</v>
      </c>
      <c r="G365" s="662">
        <f>E365*F365</f>
        <v>0</v>
      </c>
      <c r="H365" s="662">
        <v>0</v>
      </c>
    </row>
    <row r="366" s="671" customFormat="1" ht="15" customHeight="1">
      <c r="B366" t="s" s="596">
        <v>1199</v>
      </c>
      <c r="C366" t="s" s="675">
        <v>2049</v>
      </c>
      <c r="D366" t="s" s="686">
        <v>38</v>
      </c>
      <c r="E366" s="677">
        <v>0</v>
      </c>
      <c r="G366" s="662">
        <f>E366*F366</f>
        <v>0</v>
      </c>
      <c r="H366" s="662">
        <v>0</v>
      </c>
    </row>
    <row r="367" s="671" customFormat="1" ht="15" customHeight="1">
      <c r="B367" t="s" s="596">
        <v>1199</v>
      </c>
      <c r="C367" t="s" s="675">
        <v>2049</v>
      </c>
      <c r="D367" t="s" s="690">
        <v>40</v>
      </c>
      <c r="E367" s="677">
        <v>0</v>
      </c>
      <c r="G367" s="662">
        <f>E367*F367</f>
        <v>0</v>
      </c>
      <c r="H367" s="662">
        <v>0</v>
      </c>
    </row>
    <row r="368" s="671" customFormat="1" ht="15" customHeight="1">
      <c r="B368" t="s" s="596">
        <v>1199</v>
      </c>
      <c r="C368" t="s" s="675">
        <v>2049</v>
      </c>
      <c r="D368" t="s" s="692">
        <v>42</v>
      </c>
      <c r="E368" s="677">
        <v>0</v>
      </c>
      <c r="G368" s="662">
        <f>E368*F368</f>
        <v>0</v>
      </c>
      <c r="H368" s="662">
        <v>0</v>
      </c>
    </row>
    <row r="369" s="671" customFormat="1" ht="15" customHeight="1">
      <c r="B369" t="s" s="596">
        <v>1199</v>
      </c>
      <c r="C369" t="s" s="675">
        <v>2049</v>
      </c>
      <c r="D369" t="s" s="180">
        <v>44</v>
      </c>
      <c r="E369" s="677">
        <v>0</v>
      </c>
      <c r="G369" s="662">
        <f>E369*F369</f>
        <v>0</v>
      </c>
      <c r="H369" s="662">
        <v>0</v>
      </c>
    </row>
    <row r="370" s="671" customFormat="1" ht="15" customHeight="1">
      <c r="B370" t="s" s="596">
        <v>1199</v>
      </c>
      <c r="C370" t="s" s="675">
        <v>2049</v>
      </c>
      <c r="D370" t="s" s="695">
        <v>2849</v>
      </c>
      <c r="E370" s="677">
        <v>0</v>
      </c>
      <c r="G370" s="662">
        <f>E370*F370</f>
        <v>0</v>
      </c>
      <c r="H370" s="662">
        <v>0</v>
      </c>
    </row>
    <row r="371" s="671" customFormat="1" ht="15" customHeight="1">
      <c r="B371" t="s" s="596">
        <v>1200</v>
      </c>
      <c r="C371" t="s" s="675">
        <v>2050</v>
      </c>
      <c r="D371" t="s" s="676">
        <v>30</v>
      </c>
      <c r="E371" s="677">
        <v>0</v>
      </c>
      <c r="G371" s="662">
        <f>E371*F371</f>
        <v>0</v>
      </c>
      <c r="H371" s="662">
        <v>0</v>
      </c>
    </row>
    <row r="372" s="671" customFormat="1" ht="15" customHeight="1">
      <c r="B372" t="s" s="596">
        <v>1200</v>
      </c>
      <c r="C372" t="s" s="675">
        <v>2050</v>
      </c>
      <c r="D372" t="s" s="91">
        <v>32</v>
      </c>
      <c r="E372" s="677">
        <v>0</v>
      </c>
      <c r="G372" s="662">
        <f>E372*F372</f>
        <v>0</v>
      </c>
      <c r="H372" s="662">
        <v>0</v>
      </c>
    </row>
    <row r="373" s="671" customFormat="1" ht="15" customHeight="1">
      <c r="B373" t="s" s="596">
        <v>1200</v>
      </c>
      <c r="C373" t="s" s="675">
        <v>2050</v>
      </c>
      <c r="D373" t="s" s="205">
        <v>34</v>
      </c>
      <c r="E373" s="677">
        <v>0</v>
      </c>
      <c r="G373" s="662">
        <f>E373*F373</f>
        <v>0</v>
      </c>
      <c r="H373" s="662">
        <v>0</v>
      </c>
    </row>
    <row r="374" s="671" customFormat="1" ht="15" customHeight="1">
      <c r="B374" t="s" s="596">
        <v>1200</v>
      </c>
      <c r="C374" t="s" s="675">
        <v>2050</v>
      </c>
      <c r="D374" t="s" s="684">
        <v>36</v>
      </c>
      <c r="E374" s="677">
        <v>0</v>
      </c>
      <c r="G374" s="662">
        <f>E374*F374</f>
        <v>0</v>
      </c>
      <c r="H374" s="662">
        <v>0</v>
      </c>
    </row>
    <row r="375" s="671" customFormat="1" ht="15" customHeight="1">
      <c r="B375" t="s" s="596">
        <v>1200</v>
      </c>
      <c r="C375" t="s" s="675">
        <v>2050</v>
      </c>
      <c r="D375" t="s" s="686">
        <v>38</v>
      </c>
      <c r="E375" s="677">
        <v>0</v>
      </c>
      <c r="G375" s="662">
        <f>E375*F375</f>
        <v>0</v>
      </c>
      <c r="H375" s="662">
        <v>0</v>
      </c>
    </row>
    <row r="376" s="671" customFormat="1" ht="15" customHeight="1">
      <c r="B376" t="s" s="596">
        <v>1200</v>
      </c>
      <c r="C376" t="s" s="675">
        <v>2050</v>
      </c>
      <c r="D376" t="s" s="690">
        <v>40</v>
      </c>
      <c r="E376" s="677">
        <v>0</v>
      </c>
      <c r="G376" s="662">
        <f>E376*F376</f>
        <v>0</v>
      </c>
      <c r="H376" s="662">
        <v>0</v>
      </c>
    </row>
    <row r="377" s="671" customFormat="1" ht="15" customHeight="1">
      <c r="B377" t="s" s="596">
        <v>1200</v>
      </c>
      <c r="C377" t="s" s="675">
        <v>2050</v>
      </c>
      <c r="D377" t="s" s="692">
        <v>42</v>
      </c>
      <c r="E377" s="677">
        <v>0</v>
      </c>
      <c r="G377" s="662">
        <f>E377*F377</f>
        <v>0</v>
      </c>
      <c r="H377" s="662">
        <v>0</v>
      </c>
    </row>
    <row r="378" s="671" customFormat="1" ht="15" customHeight="1">
      <c r="B378" t="s" s="596">
        <v>1200</v>
      </c>
      <c r="C378" t="s" s="675">
        <v>2050</v>
      </c>
      <c r="D378" t="s" s="180">
        <v>44</v>
      </c>
      <c r="E378" s="677">
        <v>0</v>
      </c>
      <c r="G378" s="662">
        <f>E378*F378</f>
        <v>0</v>
      </c>
      <c r="H378" s="662">
        <v>0</v>
      </c>
    </row>
    <row r="379" s="671" customFormat="1" ht="15" customHeight="1">
      <c r="B379" t="s" s="596">
        <v>1200</v>
      </c>
      <c r="C379" t="s" s="675">
        <v>2050</v>
      </c>
      <c r="D379" t="s" s="695">
        <v>2849</v>
      </c>
      <c r="E379" s="677">
        <v>0</v>
      </c>
      <c r="G379" s="662">
        <f>E379*F379</f>
        <v>0</v>
      </c>
      <c r="H379" s="662">
        <v>0</v>
      </c>
    </row>
    <row r="380" s="671" customFormat="1" ht="15" customHeight="1">
      <c r="B380" t="s" s="596">
        <v>1201</v>
      </c>
      <c r="C380" t="s" s="675">
        <v>2051</v>
      </c>
      <c r="D380" t="s" s="676">
        <v>30</v>
      </c>
      <c r="E380" s="677">
        <v>0</v>
      </c>
      <c r="G380" s="662">
        <f>E380*F380</f>
        <v>0</v>
      </c>
      <c r="H380" s="662">
        <v>0</v>
      </c>
    </row>
    <row r="381" s="671" customFormat="1" ht="15" customHeight="1">
      <c r="B381" t="s" s="596">
        <v>1201</v>
      </c>
      <c r="C381" t="s" s="675">
        <v>2051</v>
      </c>
      <c r="D381" t="s" s="91">
        <v>32</v>
      </c>
      <c r="E381" s="677">
        <v>0</v>
      </c>
      <c r="G381" s="662">
        <f>E381*F381</f>
        <v>0</v>
      </c>
      <c r="H381" s="662">
        <v>0</v>
      </c>
    </row>
    <row r="382" s="671" customFormat="1" ht="15" customHeight="1">
      <c r="B382" t="s" s="596">
        <v>1201</v>
      </c>
      <c r="C382" t="s" s="675">
        <v>2051</v>
      </c>
      <c r="D382" t="s" s="205">
        <v>34</v>
      </c>
      <c r="E382" s="677">
        <v>0</v>
      </c>
      <c r="G382" s="662">
        <f>E382*F382</f>
        <v>0</v>
      </c>
      <c r="H382" s="662">
        <v>0</v>
      </c>
    </row>
    <row r="383" s="671" customFormat="1" ht="15" customHeight="1">
      <c r="B383" t="s" s="596">
        <v>1201</v>
      </c>
      <c r="C383" t="s" s="675">
        <v>2051</v>
      </c>
      <c r="D383" t="s" s="684">
        <v>36</v>
      </c>
      <c r="E383" s="677">
        <v>0</v>
      </c>
      <c r="G383" s="662">
        <f>E383*F383</f>
        <v>0</v>
      </c>
      <c r="H383" s="662">
        <v>0</v>
      </c>
    </row>
    <row r="384" s="671" customFormat="1" ht="15" customHeight="1">
      <c r="B384" t="s" s="596">
        <v>1201</v>
      </c>
      <c r="C384" t="s" s="675">
        <v>2051</v>
      </c>
      <c r="D384" t="s" s="686">
        <v>38</v>
      </c>
      <c r="E384" s="677">
        <v>0</v>
      </c>
      <c r="G384" s="662">
        <f>E384*F384</f>
        <v>0</v>
      </c>
      <c r="H384" s="662">
        <v>0</v>
      </c>
    </row>
    <row r="385" s="671" customFormat="1" ht="15" customHeight="1">
      <c r="B385" t="s" s="596">
        <v>1201</v>
      </c>
      <c r="C385" t="s" s="675">
        <v>2051</v>
      </c>
      <c r="D385" t="s" s="690">
        <v>40</v>
      </c>
      <c r="E385" s="677">
        <v>0</v>
      </c>
      <c r="G385" s="662">
        <f>E385*F385</f>
        <v>0</v>
      </c>
      <c r="H385" s="662">
        <v>0</v>
      </c>
    </row>
    <row r="386" s="671" customFormat="1" ht="15" customHeight="1">
      <c r="B386" t="s" s="596">
        <v>1201</v>
      </c>
      <c r="C386" t="s" s="675">
        <v>2051</v>
      </c>
      <c r="D386" t="s" s="692">
        <v>42</v>
      </c>
      <c r="E386" s="677">
        <v>0</v>
      </c>
      <c r="G386" s="662">
        <f>E386*F386</f>
        <v>0</v>
      </c>
      <c r="H386" s="662">
        <v>0</v>
      </c>
    </row>
    <row r="387" s="671" customFormat="1" ht="15" customHeight="1">
      <c r="B387" t="s" s="596">
        <v>1201</v>
      </c>
      <c r="C387" t="s" s="675">
        <v>2051</v>
      </c>
      <c r="D387" t="s" s="180">
        <v>44</v>
      </c>
      <c r="E387" s="677">
        <v>0</v>
      </c>
      <c r="G387" s="662">
        <f>E387*F387</f>
        <v>0</v>
      </c>
      <c r="H387" s="662">
        <v>0</v>
      </c>
    </row>
    <row r="388" s="671" customFormat="1" ht="15" customHeight="1">
      <c r="B388" t="s" s="596">
        <v>1201</v>
      </c>
      <c r="C388" t="s" s="675">
        <v>2051</v>
      </c>
      <c r="D388" t="s" s="695">
        <v>2849</v>
      </c>
      <c r="E388" s="677">
        <v>0</v>
      </c>
      <c r="G388" s="662">
        <f>E388*F388</f>
        <v>0</v>
      </c>
      <c r="H388" s="662">
        <v>0</v>
      </c>
    </row>
    <row r="389" s="671" customFormat="1" ht="15" customHeight="1">
      <c r="B389" t="s" s="596">
        <v>1202</v>
      </c>
      <c r="C389" t="s" s="675">
        <v>2052</v>
      </c>
      <c r="D389" t="s" s="676">
        <v>30</v>
      </c>
      <c r="E389" s="677">
        <v>0</v>
      </c>
      <c r="G389" s="662">
        <f>E389*F389</f>
        <v>0</v>
      </c>
      <c r="H389" s="662">
        <v>0</v>
      </c>
    </row>
    <row r="390" s="671" customFormat="1" ht="15" customHeight="1">
      <c r="B390" t="s" s="596">
        <v>1202</v>
      </c>
      <c r="C390" t="s" s="675">
        <v>2052</v>
      </c>
      <c r="D390" t="s" s="91">
        <v>32</v>
      </c>
      <c r="E390" s="677">
        <v>0</v>
      </c>
      <c r="G390" s="662">
        <f>E390*F390</f>
        <v>0</v>
      </c>
      <c r="H390" s="662">
        <v>0</v>
      </c>
    </row>
    <row r="391" s="671" customFormat="1" ht="15" customHeight="1">
      <c r="B391" t="s" s="596">
        <v>1202</v>
      </c>
      <c r="C391" t="s" s="675">
        <v>2052</v>
      </c>
      <c r="D391" t="s" s="205">
        <v>34</v>
      </c>
      <c r="E391" s="677">
        <v>0</v>
      </c>
      <c r="G391" s="662">
        <f>E391*F391</f>
        <v>0</v>
      </c>
      <c r="H391" s="662">
        <v>0</v>
      </c>
    </row>
    <row r="392" s="671" customFormat="1" ht="15" customHeight="1">
      <c r="B392" t="s" s="596">
        <v>1202</v>
      </c>
      <c r="C392" t="s" s="675">
        <v>2052</v>
      </c>
      <c r="D392" t="s" s="684">
        <v>36</v>
      </c>
      <c r="E392" s="677">
        <v>0</v>
      </c>
      <c r="G392" s="662">
        <f>E392*F392</f>
        <v>0</v>
      </c>
      <c r="H392" s="662">
        <v>0</v>
      </c>
    </row>
    <row r="393" s="671" customFormat="1" ht="15" customHeight="1">
      <c r="B393" t="s" s="596">
        <v>1202</v>
      </c>
      <c r="C393" t="s" s="675">
        <v>2052</v>
      </c>
      <c r="D393" t="s" s="686">
        <v>38</v>
      </c>
      <c r="E393" s="677">
        <v>0</v>
      </c>
      <c r="G393" s="662">
        <f>E393*F393</f>
        <v>0</v>
      </c>
      <c r="H393" s="662">
        <v>0</v>
      </c>
    </row>
    <row r="394" s="671" customFormat="1" ht="15" customHeight="1">
      <c r="B394" t="s" s="596">
        <v>1202</v>
      </c>
      <c r="C394" t="s" s="675">
        <v>2052</v>
      </c>
      <c r="D394" t="s" s="690">
        <v>40</v>
      </c>
      <c r="E394" s="677">
        <v>0</v>
      </c>
      <c r="G394" s="662">
        <f>E394*F394</f>
        <v>0</v>
      </c>
      <c r="H394" s="662">
        <v>0</v>
      </c>
    </row>
    <row r="395" s="671" customFormat="1" ht="15" customHeight="1">
      <c r="B395" t="s" s="596">
        <v>1202</v>
      </c>
      <c r="C395" t="s" s="675">
        <v>2052</v>
      </c>
      <c r="D395" t="s" s="692">
        <v>42</v>
      </c>
      <c r="E395" s="677">
        <v>0</v>
      </c>
      <c r="G395" s="662">
        <f>E395*F395</f>
        <v>0</v>
      </c>
      <c r="H395" s="662">
        <v>0</v>
      </c>
    </row>
    <row r="396" s="671" customFormat="1" ht="15" customHeight="1">
      <c r="B396" t="s" s="596">
        <v>1202</v>
      </c>
      <c r="C396" t="s" s="675">
        <v>2052</v>
      </c>
      <c r="D396" t="s" s="180">
        <v>44</v>
      </c>
      <c r="E396" s="677">
        <v>0</v>
      </c>
      <c r="G396" s="662">
        <f>E396*F396</f>
        <v>0</v>
      </c>
      <c r="H396" s="662">
        <v>0</v>
      </c>
    </row>
    <row r="397" s="671" customFormat="1" ht="15" customHeight="1">
      <c r="B397" t="s" s="596">
        <v>1202</v>
      </c>
      <c r="C397" t="s" s="675">
        <v>2052</v>
      </c>
      <c r="D397" t="s" s="695">
        <v>2849</v>
      </c>
      <c r="E397" s="677">
        <v>0</v>
      </c>
      <c r="G397" s="662">
        <f>E397*F397</f>
        <v>0</v>
      </c>
      <c r="H397" s="662">
        <v>0</v>
      </c>
    </row>
    <row r="398" s="671" customFormat="1" ht="15" customHeight="1">
      <c r="B398" t="s" s="596">
        <v>1203</v>
      </c>
      <c r="C398" t="s" s="675">
        <v>2053</v>
      </c>
      <c r="D398" t="s" s="676">
        <v>30</v>
      </c>
      <c r="E398" s="677">
        <v>0</v>
      </c>
      <c r="G398" s="662">
        <f>E398*F398</f>
        <v>0</v>
      </c>
      <c r="H398" s="662">
        <v>0</v>
      </c>
    </row>
    <row r="399" s="671" customFormat="1" ht="15" customHeight="1">
      <c r="B399" t="s" s="596">
        <v>1203</v>
      </c>
      <c r="C399" t="s" s="675">
        <v>2053</v>
      </c>
      <c r="D399" t="s" s="91">
        <v>32</v>
      </c>
      <c r="E399" s="677">
        <v>0</v>
      </c>
      <c r="G399" s="662">
        <f>E399*F399</f>
        <v>0</v>
      </c>
      <c r="H399" s="662">
        <v>0</v>
      </c>
    </row>
    <row r="400" s="671" customFormat="1" ht="15" customHeight="1">
      <c r="B400" t="s" s="596">
        <v>1203</v>
      </c>
      <c r="C400" t="s" s="675">
        <v>2053</v>
      </c>
      <c r="D400" t="s" s="205">
        <v>34</v>
      </c>
      <c r="E400" s="677">
        <v>0</v>
      </c>
      <c r="G400" s="662">
        <f>E400*F400</f>
        <v>0</v>
      </c>
      <c r="H400" s="662">
        <v>0</v>
      </c>
    </row>
    <row r="401" s="671" customFormat="1" ht="15" customHeight="1">
      <c r="B401" t="s" s="596">
        <v>1203</v>
      </c>
      <c r="C401" t="s" s="675">
        <v>2053</v>
      </c>
      <c r="D401" t="s" s="684">
        <v>36</v>
      </c>
      <c r="E401" s="677">
        <v>0</v>
      </c>
      <c r="G401" s="662">
        <f>E401*F401</f>
        <v>0</v>
      </c>
      <c r="H401" s="662">
        <v>0</v>
      </c>
    </row>
    <row r="402" s="671" customFormat="1" ht="15" customHeight="1">
      <c r="B402" t="s" s="596">
        <v>1203</v>
      </c>
      <c r="C402" t="s" s="675">
        <v>2053</v>
      </c>
      <c r="D402" t="s" s="686">
        <v>38</v>
      </c>
      <c r="E402" s="677">
        <v>0</v>
      </c>
      <c r="G402" s="662">
        <f>E402*F402</f>
        <v>0</v>
      </c>
      <c r="H402" s="662">
        <v>0</v>
      </c>
    </row>
    <row r="403" s="671" customFormat="1" ht="15" customHeight="1">
      <c r="B403" t="s" s="596">
        <v>1203</v>
      </c>
      <c r="C403" t="s" s="675">
        <v>2053</v>
      </c>
      <c r="D403" t="s" s="690">
        <v>40</v>
      </c>
      <c r="E403" s="677">
        <v>0</v>
      </c>
      <c r="G403" s="662">
        <f>E403*F403</f>
        <v>0</v>
      </c>
      <c r="H403" s="662">
        <v>0</v>
      </c>
    </row>
    <row r="404" s="671" customFormat="1" ht="15" customHeight="1">
      <c r="B404" t="s" s="596">
        <v>1203</v>
      </c>
      <c r="C404" t="s" s="675">
        <v>2053</v>
      </c>
      <c r="D404" t="s" s="692">
        <v>42</v>
      </c>
      <c r="E404" s="677">
        <v>0</v>
      </c>
      <c r="G404" s="662">
        <f>E404*F404</f>
        <v>0</v>
      </c>
      <c r="H404" s="662">
        <v>0</v>
      </c>
    </row>
    <row r="405" s="671" customFormat="1" ht="15" customHeight="1">
      <c r="B405" t="s" s="596">
        <v>1203</v>
      </c>
      <c r="C405" t="s" s="675">
        <v>2053</v>
      </c>
      <c r="D405" t="s" s="180">
        <v>44</v>
      </c>
      <c r="E405" s="677">
        <v>0</v>
      </c>
      <c r="G405" s="662">
        <f>E405*F405</f>
        <v>0</v>
      </c>
      <c r="H405" s="662">
        <v>0</v>
      </c>
    </row>
    <row r="406" s="671" customFormat="1" ht="15" customHeight="1">
      <c r="B406" t="s" s="596">
        <v>1203</v>
      </c>
      <c r="C406" t="s" s="675">
        <v>2053</v>
      </c>
      <c r="D406" t="s" s="695">
        <v>2849</v>
      </c>
      <c r="E406" s="677">
        <v>0</v>
      </c>
      <c r="G406" s="662">
        <f>E406*F406</f>
        <v>0</v>
      </c>
      <c r="H406" s="662">
        <v>0</v>
      </c>
    </row>
    <row r="407" s="671" customFormat="1" ht="15" customHeight="1">
      <c r="B407" t="s" s="596">
        <v>1204</v>
      </c>
      <c r="C407" t="s" s="675">
        <v>2054</v>
      </c>
      <c r="D407" t="s" s="676">
        <v>30</v>
      </c>
      <c r="E407" s="677">
        <v>0</v>
      </c>
      <c r="G407" s="662">
        <f>E407*F407</f>
        <v>0</v>
      </c>
      <c r="H407" s="662">
        <v>0</v>
      </c>
    </row>
    <row r="408" s="671" customFormat="1" ht="15" customHeight="1">
      <c r="B408" t="s" s="596">
        <v>1204</v>
      </c>
      <c r="C408" t="s" s="675">
        <v>2054</v>
      </c>
      <c r="D408" t="s" s="91">
        <v>32</v>
      </c>
      <c r="E408" s="677">
        <v>0</v>
      </c>
      <c r="G408" s="662">
        <f>E408*F408</f>
        <v>0</v>
      </c>
      <c r="H408" s="662">
        <v>0</v>
      </c>
    </row>
    <row r="409" s="671" customFormat="1" ht="15" customHeight="1">
      <c r="B409" t="s" s="596">
        <v>1204</v>
      </c>
      <c r="C409" t="s" s="675">
        <v>2054</v>
      </c>
      <c r="D409" t="s" s="205">
        <v>34</v>
      </c>
      <c r="E409" s="677">
        <v>0</v>
      </c>
      <c r="G409" s="662">
        <f>E409*F409</f>
        <v>0</v>
      </c>
      <c r="H409" s="662">
        <v>0</v>
      </c>
    </row>
    <row r="410" s="671" customFormat="1" ht="15" customHeight="1">
      <c r="B410" t="s" s="596">
        <v>1204</v>
      </c>
      <c r="C410" t="s" s="675">
        <v>2054</v>
      </c>
      <c r="D410" t="s" s="684">
        <v>36</v>
      </c>
      <c r="E410" s="677">
        <v>0</v>
      </c>
      <c r="G410" s="662">
        <f>E410*F410</f>
        <v>0</v>
      </c>
      <c r="H410" s="662">
        <v>0</v>
      </c>
    </row>
    <row r="411" s="671" customFormat="1" ht="15" customHeight="1">
      <c r="B411" t="s" s="596">
        <v>1204</v>
      </c>
      <c r="C411" t="s" s="675">
        <v>2054</v>
      </c>
      <c r="D411" t="s" s="686">
        <v>38</v>
      </c>
      <c r="E411" s="677">
        <v>0</v>
      </c>
      <c r="G411" s="662">
        <f>E411*F411</f>
        <v>0</v>
      </c>
      <c r="H411" s="662">
        <v>0</v>
      </c>
    </row>
    <row r="412" s="671" customFormat="1" ht="15" customHeight="1">
      <c r="B412" t="s" s="596">
        <v>1204</v>
      </c>
      <c r="C412" t="s" s="675">
        <v>2054</v>
      </c>
      <c r="D412" t="s" s="690">
        <v>40</v>
      </c>
      <c r="E412" s="677">
        <v>0</v>
      </c>
      <c r="G412" s="662">
        <f>E412*F412</f>
        <v>0</v>
      </c>
      <c r="H412" s="662">
        <v>0</v>
      </c>
    </row>
    <row r="413" s="671" customFormat="1" ht="15" customHeight="1">
      <c r="B413" t="s" s="596">
        <v>1204</v>
      </c>
      <c r="C413" t="s" s="675">
        <v>2054</v>
      </c>
      <c r="D413" t="s" s="692">
        <v>42</v>
      </c>
      <c r="E413" s="677">
        <v>0</v>
      </c>
      <c r="G413" s="662">
        <f>E413*F413</f>
        <v>0</v>
      </c>
      <c r="H413" s="662">
        <v>0</v>
      </c>
    </row>
    <row r="414" s="671" customFormat="1" ht="15" customHeight="1">
      <c r="B414" t="s" s="596">
        <v>1204</v>
      </c>
      <c r="C414" t="s" s="675">
        <v>2054</v>
      </c>
      <c r="D414" t="s" s="180">
        <v>44</v>
      </c>
      <c r="E414" s="677">
        <v>0</v>
      </c>
      <c r="G414" s="662">
        <f>E414*F414</f>
        <v>0</v>
      </c>
      <c r="H414" s="662">
        <v>0</v>
      </c>
    </row>
    <row r="415" s="671" customFormat="1" ht="15" customHeight="1">
      <c r="B415" t="s" s="596">
        <v>1204</v>
      </c>
      <c r="C415" t="s" s="675">
        <v>2054</v>
      </c>
      <c r="D415" t="s" s="695">
        <v>2849</v>
      </c>
      <c r="E415" s="677">
        <v>0</v>
      </c>
      <c r="G415" s="662">
        <f>E415*F415</f>
        <v>0</v>
      </c>
      <c r="H415" s="662">
        <v>0</v>
      </c>
    </row>
    <row r="416" s="671" customFormat="1" ht="15" customHeight="1">
      <c r="B416" t="s" s="596">
        <v>1205</v>
      </c>
      <c r="C416" t="s" s="675">
        <v>2055</v>
      </c>
      <c r="D416" t="s" s="676">
        <v>30</v>
      </c>
      <c r="E416" s="677">
        <v>0</v>
      </c>
      <c r="G416" s="662">
        <f>E416*F416</f>
        <v>0</v>
      </c>
      <c r="H416" s="662">
        <v>0</v>
      </c>
    </row>
    <row r="417" s="671" customFormat="1" ht="15" customHeight="1">
      <c r="B417" t="s" s="596">
        <v>1205</v>
      </c>
      <c r="C417" t="s" s="675">
        <v>2055</v>
      </c>
      <c r="D417" t="s" s="91">
        <v>32</v>
      </c>
      <c r="E417" s="677">
        <v>0</v>
      </c>
      <c r="G417" s="662">
        <f>E417*F417</f>
        <v>0</v>
      </c>
      <c r="H417" s="662">
        <v>0</v>
      </c>
    </row>
    <row r="418" s="671" customFormat="1" ht="15" customHeight="1">
      <c r="B418" t="s" s="596">
        <v>1205</v>
      </c>
      <c r="C418" t="s" s="675">
        <v>2055</v>
      </c>
      <c r="D418" t="s" s="205">
        <v>34</v>
      </c>
      <c r="E418" s="677">
        <v>0</v>
      </c>
      <c r="G418" s="662">
        <f>E418*F418</f>
        <v>0</v>
      </c>
      <c r="H418" s="662">
        <v>0</v>
      </c>
    </row>
    <row r="419" s="671" customFormat="1" ht="15" customHeight="1">
      <c r="B419" t="s" s="596">
        <v>1205</v>
      </c>
      <c r="C419" t="s" s="675">
        <v>2055</v>
      </c>
      <c r="D419" t="s" s="684">
        <v>36</v>
      </c>
      <c r="E419" s="677">
        <v>0</v>
      </c>
      <c r="G419" s="662">
        <f>E419*F419</f>
        <v>0</v>
      </c>
      <c r="H419" s="662">
        <v>0</v>
      </c>
    </row>
    <row r="420" s="671" customFormat="1" ht="15" customHeight="1">
      <c r="B420" t="s" s="596">
        <v>1205</v>
      </c>
      <c r="C420" t="s" s="675">
        <v>2055</v>
      </c>
      <c r="D420" t="s" s="686">
        <v>38</v>
      </c>
      <c r="E420" s="677">
        <v>0</v>
      </c>
      <c r="G420" s="662">
        <f>E420*F420</f>
        <v>0</v>
      </c>
      <c r="H420" s="662">
        <v>0</v>
      </c>
    </row>
    <row r="421" s="671" customFormat="1" ht="15" customHeight="1">
      <c r="B421" t="s" s="596">
        <v>1205</v>
      </c>
      <c r="C421" t="s" s="675">
        <v>2055</v>
      </c>
      <c r="D421" t="s" s="690">
        <v>40</v>
      </c>
      <c r="E421" s="677">
        <v>0</v>
      </c>
      <c r="G421" s="662">
        <f>E421*F421</f>
        <v>0</v>
      </c>
      <c r="H421" s="662">
        <v>0</v>
      </c>
    </row>
    <row r="422" s="671" customFormat="1" ht="15" customHeight="1">
      <c r="B422" t="s" s="596">
        <v>1205</v>
      </c>
      <c r="C422" t="s" s="675">
        <v>2055</v>
      </c>
      <c r="D422" t="s" s="692">
        <v>42</v>
      </c>
      <c r="E422" s="677">
        <v>0</v>
      </c>
      <c r="G422" s="662">
        <f>E422*F422</f>
        <v>0</v>
      </c>
      <c r="H422" s="662">
        <v>0</v>
      </c>
    </row>
    <row r="423" s="671" customFormat="1" ht="15" customHeight="1">
      <c r="B423" t="s" s="596">
        <v>1205</v>
      </c>
      <c r="C423" t="s" s="675">
        <v>2055</v>
      </c>
      <c r="D423" t="s" s="180">
        <v>44</v>
      </c>
      <c r="E423" s="677">
        <v>0</v>
      </c>
      <c r="G423" s="662">
        <f>E423*F423</f>
        <v>0</v>
      </c>
      <c r="H423" s="662">
        <v>0</v>
      </c>
    </row>
    <row r="424" s="671" customFormat="1" ht="15" customHeight="1">
      <c r="B424" t="s" s="596">
        <v>1205</v>
      </c>
      <c r="C424" t="s" s="675">
        <v>2055</v>
      </c>
      <c r="D424" t="s" s="695">
        <v>2849</v>
      </c>
      <c r="E424" s="677">
        <v>0</v>
      </c>
      <c r="G424" s="662">
        <f>E424*F424</f>
        <v>0</v>
      </c>
      <c r="H424" s="662">
        <v>0</v>
      </c>
    </row>
    <row r="425" s="671" customFormat="1" ht="15" customHeight="1">
      <c r="B425" t="s" s="596">
        <v>1206</v>
      </c>
      <c r="C425" t="s" s="675">
        <v>2056</v>
      </c>
      <c r="D425" t="s" s="676">
        <v>30</v>
      </c>
      <c r="E425" s="677">
        <v>0</v>
      </c>
      <c r="G425" s="662">
        <f>E425*F425</f>
        <v>0</v>
      </c>
      <c r="H425" s="662">
        <v>0</v>
      </c>
    </row>
    <row r="426" s="671" customFormat="1" ht="15" customHeight="1">
      <c r="B426" t="s" s="596">
        <v>1206</v>
      </c>
      <c r="C426" t="s" s="675">
        <v>2056</v>
      </c>
      <c r="D426" t="s" s="91">
        <v>32</v>
      </c>
      <c r="E426" s="677">
        <v>0</v>
      </c>
      <c r="G426" s="662">
        <f>E426*F426</f>
        <v>0</v>
      </c>
      <c r="H426" s="662">
        <v>0</v>
      </c>
    </row>
    <row r="427" s="671" customFormat="1" ht="15" customHeight="1">
      <c r="B427" t="s" s="596">
        <v>1206</v>
      </c>
      <c r="C427" t="s" s="675">
        <v>2056</v>
      </c>
      <c r="D427" t="s" s="205">
        <v>34</v>
      </c>
      <c r="E427" s="677">
        <v>0</v>
      </c>
      <c r="G427" s="662">
        <f>E427*F427</f>
        <v>0</v>
      </c>
      <c r="H427" s="662">
        <v>0</v>
      </c>
    </row>
    <row r="428" s="671" customFormat="1" ht="15" customHeight="1">
      <c r="B428" t="s" s="596">
        <v>1206</v>
      </c>
      <c r="C428" t="s" s="675">
        <v>2056</v>
      </c>
      <c r="D428" t="s" s="684">
        <v>36</v>
      </c>
      <c r="E428" s="677">
        <v>0</v>
      </c>
      <c r="G428" s="662">
        <f>E428*F428</f>
        <v>0</v>
      </c>
      <c r="H428" s="662">
        <v>0</v>
      </c>
    </row>
    <row r="429" s="671" customFormat="1" ht="15" customHeight="1">
      <c r="B429" t="s" s="596">
        <v>1206</v>
      </c>
      <c r="C429" t="s" s="675">
        <v>2056</v>
      </c>
      <c r="D429" t="s" s="686">
        <v>38</v>
      </c>
      <c r="E429" s="677">
        <v>0</v>
      </c>
      <c r="G429" s="662">
        <f>E429*F429</f>
        <v>0</v>
      </c>
      <c r="H429" s="662">
        <v>0</v>
      </c>
    </row>
    <row r="430" s="671" customFormat="1" ht="15" customHeight="1">
      <c r="B430" t="s" s="596">
        <v>1206</v>
      </c>
      <c r="C430" t="s" s="675">
        <v>2056</v>
      </c>
      <c r="D430" t="s" s="690">
        <v>40</v>
      </c>
      <c r="E430" s="677">
        <v>0</v>
      </c>
      <c r="G430" s="662">
        <f>E430*F430</f>
        <v>0</v>
      </c>
      <c r="H430" s="662">
        <v>0</v>
      </c>
    </row>
    <row r="431" s="671" customFormat="1" ht="15" customHeight="1">
      <c r="B431" t="s" s="596">
        <v>1206</v>
      </c>
      <c r="C431" t="s" s="675">
        <v>2056</v>
      </c>
      <c r="D431" t="s" s="692">
        <v>42</v>
      </c>
      <c r="E431" s="677">
        <v>0</v>
      </c>
      <c r="G431" s="662">
        <f>E431*F431</f>
        <v>0</v>
      </c>
      <c r="H431" s="662">
        <v>0</v>
      </c>
    </row>
    <row r="432" s="671" customFormat="1" ht="15" customHeight="1">
      <c r="B432" t="s" s="596">
        <v>1206</v>
      </c>
      <c r="C432" t="s" s="675">
        <v>2056</v>
      </c>
      <c r="D432" t="s" s="180">
        <v>44</v>
      </c>
      <c r="E432" s="677">
        <v>0</v>
      </c>
      <c r="G432" s="662">
        <f>E432*F432</f>
        <v>0</v>
      </c>
      <c r="H432" s="662">
        <v>0</v>
      </c>
    </row>
    <row r="433" s="671" customFormat="1" ht="15" customHeight="1">
      <c r="B433" t="s" s="596">
        <v>1206</v>
      </c>
      <c r="C433" t="s" s="675">
        <v>2056</v>
      </c>
      <c r="D433" t="s" s="695">
        <v>2849</v>
      </c>
      <c r="E433" s="677">
        <v>0</v>
      </c>
      <c r="G433" s="662">
        <f>E433*F433</f>
        <v>0</v>
      </c>
      <c r="H433" s="662">
        <v>0</v>
      </c>
    </row>
    <row r="434" s="671" customFormat="1" ht="15" customHeight="1">
      <c r="B434" t="s" s="596">
        <v>1207</v>
      </c>
      <c r="C434" t="s" s="675">
        <v>2057</v>
      </c>
      <c r="D434" t="s" s="676">
        <v>30</v>
      </c>
      <c r="E434" s="677">
        <v>0</v>
      </c>
      <c r="G434" s="662">
        <f>E434*F434</f>
        <v>0</v>
      </c>
      <c r="H434" s="662">
        <v>0</v>
      </c>
    </row>
    <row r="435" s="671" customFormat="1" ht="15" customHeight="1">
      <c r="B435" t="s" s="596">
        <v>1207</v>
      </c>
      <c r="C435" t="s" s="675">
        <v>2057</v>
      </c>
      <c r="D435" t="s" s="91">
        <v>32</v>
      </c>
      <c r="E435" s="677">
        <v>0</v>
      </c>
      <c r="G435" s="662">
        <f>E435*F435</f>
        <v>0</v>
      </c>
      <c r="H435" s="662">
        <v>0</v>
      </c>
    </row>
    <row r="436" s="671" customFormat="1" ht="15" customHeight="1">
      <c r="B436" t="s" s="596">
        <v>1207</v>
      </c>
      <c r="C436" t="s" s="675">
        <v>2057</v>
      </c>
      <c r="D436" t="s" s="205">
        <v>34</v>
      </c>
      <c r="E436" s="677">
        <v>0</v>
      </c>
      <c r="G436" s="662">
        <f>E436*F436</f>
        <v>0</v>
      </c>
      <c r="H436" s="662">
        <v>0</v>
      </c>
    </row>
    <row r="437" s="671" customFormat="1" ht="15" customHeight="1">
      <c r="B437" t="s" s="596">
        <v>1207</v>
      </c>
      <c r="C437" t="s" s="675">
        <v>2057</v>
      </c>
      <c r="D437" t="s" s="684">
        <v>36</v>
      </c>
      <c r="E437" s="677">
        <v>0</v>
      </c>
      <c r="G437" s="662">
        <f>E437*F437</f>
        <v>0</v>
      </c>
      <c r="H437" s="662">
        <v>0</v>
      </c>
    </row>
    <row r="438" s="671" customFormat="1" ht="15" customHeight="1">
      <c r="B438" t="s" s="596">
        <v>1207</v>
      </c>
      <c r="C438" t="s" s="675">
        <v>2057</v>
      </c>
      <c r="D438" t="s" s="686">
        <v>38</v>
      </c>
      <c r="E438" s="677">
        <v>0</v>
      </c>
      <c r="G438" s="662">
        <f>E438*F438</f>
        <v>0</v>
      </c>
      <c r="H438" s="662">
        <v>0</v>
      </c>
    </row>
    <row r="439" s="671" customFormat="1" ht="15" customHeight="1">
      <c r="B439" t="s" s="596">
        <v>1207</v>
      </c>
      <c r="C439" t="s" s="675">
        <v>2057</v>
      </c>
      <c r="D439" t="s" s="690">
        <v>40</v>
      </c>
      <c r="E439" s="677">
        <v>0</v>
      </c>
      <c r="G439" s="662">
        <f>E439*F439</f>
        <v>0</v>
      </c>
      <c r="H439" s="662">
        <v>0</v>
      </c>
    </row>
    <row r="440" s="671" customFormat="1" ht="15" customHeight="1">
      <c r="B440" t="s" s="596">
        <v>1207</v>
      </c>
      <c r="C440" t="s" s="675">
        <v>2057</v>
      </c>
      <c r="D440" t="s" s="692">
        <v>42</v>
      </c>
      <c r="E440" s="677">
        <v>0</v>
      </c>
      <c r="G440" s="662">
        <f>E440*F440</f>
        <v>0</v>
      </c>
      <c r="H440" s="662">
        <v>0</v>
      </c>
    </row>
    <row r="441" s="671" customFormat="1" ht="15" customHeight="1">
      <c r="B441" t="s" s="596">
        <v>1207</v>
      </c>
      <c r="C441" t="s" s="675">
        <v>2057</v>
      </c>
      <c r="D441" t="s" s="180">
        <v>44</v>
      </c>
      <c r="E441" s="677">
        <v>0</v>
      </c>
      <c r="G441" s="662">
        <f>E441*F441</f>
        <v>0</v>
      </c>
      <c r="H441" s="662">
        <v>0</v>
      </c>
    </row>
    <row r="442" s="671" customFormat="1" ht="15" customHeight="1">
      <c r="B442" t="s" s="596">
        <v>1207</v>
      </c>
      <c r="C442" t="s" s="675">
        <v>2057</v>
      </c>
      <c r="D442" t="s" s="695">
        <v>2849</v>
      </c>
      <c r="E442" s="677">
        <v>0</v>
      </c>
      <c r="G442" s="662">
        <f>E442*F442</f>
        <v>0</v>
      </c>
      <c r="H442" s="662">
        <v>0</v>
      </c>
    </row>
    <row r="443" s="671" customFormat="1" ht="15" customHeight="1">
      <c r="B443" t="s" s="596">
        <v>1208</v>
      </c>
      <c r="C443" t="s" s="675">
        <v>2058</v>
      </c>
      <c r="D443" t="s" s="676">
        <v>30</v>
      </c>
      <c r="E443" s="677">
        <v>0</v>
      </c>
      <c r="G443" s="662">
        <f>E443*F443</f>
        <v>0</v>
      </c>
      <c r="H443" s="662">
        <v>0</v>
      </c>
    </row>
    <row r="444" s="671" customFormat="1" ht="15" customHeight="1">
      <c r="B444" t="s" s="596">
        <v>1208</v>
      </c>
      <c r="C444" t="s" s="675">
        <v>2058</v>
      </c>
      <c r="D444" t="s" s="91">
        <v>32</v>
      </c>
      <c r="E444" s="677">
        <v>0</v>
      </c>
      <c r="G444" s="662">
        <f>E444*F444</f>
        <v>0</v>
      </c>
      <c r="H444" s="662">
        <v>0</v>
      </c>
    </row>
    <row r="445" s="671" customFormat="1" ht="15" customHeight="1">
      <c r="B445" t="s" s="596">
        <v>1208</v>
      </c>
      <c r="C445" t="s" s="675">
        <v>2058</v>
      </c>
      <c r="D445" t="s" s="205">
        <v>34</v>
      </c>
      <c r="E445" s="677">
        <v>0</v>
      </c>
      <c r="G445" s="662">
        <f>E445*F445</f>
        <v>0</v>
      </c>
      <c r="H445" s="662">
        <v>0</v>
      </c>
    </row>
    <row r="446" s="671" customFormat="1" ht="15" customHeight="1">
      <c r="B446" t="s" s="596">
        <v>1208</v>
      </c>
      <c r="C446" t="s" s="675">
        <v>2058</v>
      </c>
      <c r="D446" t="s" s="684">
        <v>36</v>
      </c>
      <c r="E446" s="677">
        <v>0</v>
      </c>
      <c r="G446" s="662">
        <f>E446*F446</f>
        <v>0</v>
      </c>
      <c r="H446" s="662">
        <v>0</v>
      </c>
    </row>
    <row r="447" s="671" customFormat="1" ht="15" customHeight="1">
      <c r="B447" t="s" s="596">
        <v>1208</v>
      </c>
      <c r="C447" t="s" s="675">
        <v>2058</v>
      </c>
      <c r="D447" t="s" s="686">
        <v>38</v>
      </c>
      <c r="E447" s="677">
        <v>0</v>
      </c>
      <c r="G447" s="662">
        <f>E447*F447</f>
        <v>0</v>
      </c>
      <c r="H447" s="662">
        <v>0</v>
      </c>
    </row>
    <row r="448" s="671" customFormat="1" ht="15" customHeight="1">
      <c r="B448" t="s" s="596">
        <v>1208</v>
      </c>
      <c r="C448" t="s" s="675">
        <v>2058</v>
      </c>
      <c r="D448" t="s" s="690">
        <v>40</v>
      </c>
      <c r="E448" s="677">
        <v>0</v>
      </c>
      <c r="G448" s="662">
        <f>E448*F448</f>
        <v>0</v>
      </c>
      <c r="H448" s="662">
        <v>0</v>
      </c>
    </row>
    <row r="449" s="671" customFormat="1" ht="15" customHeight="1">
      <c r="B449" t="s" s="596">
        <v>1208</v>
      </c>
      <c r="C449" t="s" s="675">
        <v>2058</v>
      </c>
      <c r="D449" t="s" s="692">
        <v>42</v>
      </c>
      <c r="E449" s="677">
        <v>0</v>
      </c>
      <c r="G449" s="662">
        <f>E449*F449</f>
        <v>0</v>
      </c>
      <c r="H449" s="662">
        <v>0</v>
      </c>
    </row>
    <row r="450" s="671" customFormat="1" ht="15" customHeight="1">
      <c r="B450" t="s" s="596">
        <v>1208</v>
      </c>
      <c r="C450" t="s" s="675">
        <v>2058</v>
      </c>
      <c r="D450" t="s" s="180">
        <v>44</v>
      </c>
      <c r="E450" s="677">
        <v>0</v>
      </c>
      <c r="G450" s="662">
        <f>E450*F450</f>
        <v>0</v>
      </c>
      <c r="H450" s="662">
        <v>0</v>
      </c>
    </row>
    <row r="451" s="671" customFormat="1" ht="15" customHeight="1">
      <c r="B451" t="s" s="596">
        <v>1208</v>
      </c>
      <c r="C451" t="s" s="675">
        <v>2058</v>
      </c>
      <c r="D451" t="s" s="695">
        <v>2849</v>
      </c>
      <c r="E451" s="677">
        <v>0</v>
      </c>
      <c r="G451" s="662">
        <f>E451*F451</f>
        <v>0</v>
      </c>
      <c r="H451" s="662">
        <v>0</v>
      </c>
    </row>
    <row r="452" s="671" customFormat="1" ht="15" customHeight="1">
      <c r="B452" t="s" s="596">
        <v>1209</v>
      </c>
      <c r="C452" t="s" s="675">
        <v>2059</v>
      </c>
      <c r="D452" t="s" s="676">
        <v>30</v>
      </c>
      <c r="E452" s="677">
        <v>0</v>
      </c>
      <c r="G452" s="662">
        <f>E452*F452</f>
        <v>0</v>
      </c>
      <c r="H452" s="662">
        <v>0</v>
      </c>
    </row>
    <row r="453" s="671" customFormat="1" ht="15" customHeight="1">
      <c r="B453" t="s" s="596">
        <v>1209</v>
      </c>
      <c r="C453" t="s" s="675">
        <v>2059</v>
      </c>
      <c r="D453" t="s" s="91">
        <v>32</v>
      </c>
      <c r="E453" s="677">
        <v>0</v>
      </c>
      <c r="G453" s="662">
        <f>E453*F453</f>
        <v>0</v>
      </c>
      <c r="H453" s="662">
        <v>0</v>
      </c>
    </row>
    <row r="454" s="671" customFormat="1" ht="15" customHeight="1">
      <c r="B454" t="s" s="596">
        <v>1209</v>
      </c>
      <c r="C454" t="s" s="675">
        <v>2059</v>
      </c>
      <c r="D454" t="s" s="205">
        <v>34</v>
      </c>
      <c r="E454" s="677">
        <v>0</v>
      </c>
      <c r="G454" s="662">
        <f>E454*F454</f>
        <v>0</v>
      </c>
      <c r="H454" s="662">
        <v>0</v>
      </c>
    </row>
    <row r="455" s="671" customFormat="1" ht="15" customHeight="1">
      <c r="B455" t="s" s="596">
        <v>1209</v>
      </c>
      <c r="C455" t="s" s="675">
        <v>2059</v>
      </c>
      <c r="D455" t="s" s="684">
        <v>36</v>
      </c>
      <c r="E455" s="677">
        <v>0</v>
      </c>
      <c r="G455" s="662">
        <f>E455*F455</f>
        <v>0</v>
      </c>
      <c r="H455" s="662">
        <v>0</v>
      </c>
    </row>
    <row r="456" s="671" customFormat="1" ht="15" customHeight="1">
      <c r="B456" t="s" s="596">
        <v>1209</v>
      </c>
      <c r="C456" t="s" s="675">
        <v>2059</v>
      </c>
      <c r="D456" t="s" s="686">
        <v>38</v>
      </c>
      <c r="E456" s="677">
        <v>0</v>
      </c>
      <c r="G456" s="662">
        <f>E456*F456</f>
        <v>0</v>
      </c>
      <c r="H456" s="662">
        <v>0</v>
      </c>
    </row>
    <row r="457" s="671" customFormat="1" ht="15" customHeight="1">
      <c r="B457" t="s" s="596">
        <v>1209</v>
      </c>
      <c r="C457" t="s" s="675">
        <v>2059</v>
      </c>
      <c r="D457" t="s" s="690">
        <v>40</v>
      </c>
      <c r="E457" s="677">
        <v>0</v>
      </c>
      <c r="G457" s="662">
        <f>E457*F457</f>
        <v>0</v>
      </c>
      <c r="H457" s="662">
        <v>0</v>
      </c>
    </row>
    <row r="458" s="671" customFormat="1" ht="15" customHeight="1">
      <c r="B458" t="s" s="596">
        <v>1209</v>
      </c>
      <c r="C458" t="s" s="675">
        <v>2059</v>
      </c>
      <c r="D458" t="s" s="692">
        <v>42</v>
      </c>
      <c r="E458" s="677">
        <v>0</v>
      </c>
      <c r="G458" s="662">
        <f>E458*F458</f>
        <v>0</v>
      </c>
      <c r="H458" s="662">
        <v>0</v>
      </c>
    </row>
    <row r="459" s="671" customFormat="1" ht="15" customHeight="1">
      <c r="B459" t="s" s="596">
        <v>1209</v>
      </c>
      <c r="C459" t="s" s="675">
        <v>2059</v>
      </c>
      <c r="D459" t="s" s="180">
        <v>44</v>
      </c>
      <c r="E459" s="677">
        <v>0</v>
      </c>
      <c r="G459" s="662">
        <f>E459*F459</f>
        <v>0</v>
      </c>
      <c r="H459" s="662">
        <v>0</v>
      </c>
    </row>
    <row r="460" s="671" customFormat="1" ht="15" customHeight="1">
      <c r="B460" t="s" s="596">
        <v>1209</v>
      </c>
      <c r="C460" t="s" s="675">
        <v>2059</v>
      </c>
      <c r="D460" t="s" s="695">
        <v>2849</v>
      </c>
      <c r="E460" s="677">
        <v>0</v>
      </c>
      <c r="G460" s="662">
        <f>E460*F460</f>
        <v>0</v>
      </c>
      <c r="H460" s="662">
        <v>0</v>
      </c>
    </row>
    <row r="461" s="671" customFormat="1" ht="15" customHeight="1">
      <c r="B461" t="s" s="596">
        <v>1210</v>
      </c>
      <c r="C461" t="s" s="675">
        <v>2060</v>
      </c>
      <c r="D461" t="s" s="676">
        <v>30</v>
      </c>
      <c r="E461" s="677">
        <v>0</v>
      </c>
      <c r="G461" s="662">
        <f>E461*F461</f>
        <v>0</v>
      </c>
      <c r="H461" s="662">
        <v>0</v>
      </c>
    </row>
    <row r="462" s="671" customFormat="1" ht="15" customHeight="1">
      <c r="B462" t="s" s="596">
        <v>1210</v>
      </c>
      <c r="C462" t="s" s="675">
        <v>2060</v>
      </c>
      <c r="D462" t="s" s="91">
        <v>32</v>
      </c>
      <c r="E462" s="677">
        <v>0</v>
      </c>
      <c r="G462" s="662">
        <f>E462*F462</f>
        <v>0</v>
      </c>
      <c r="H462" s="662">
        <v>0</v>
      </c>
    </row>
    <row r="463" s="671" customFormat="1" ht="15" customHeight="1">
      <c r="B463" t="s" s="596">
        <v>1210</v>
      </c>
      <c r="C463" t="s" s="675">
        <v>2060</v>
      </c>
      <c r="D463" t="s" s="205">
        <v>34</v>
      </c>
      <c r="E463" s="677">
        <v>0</v>
      </c>
      <c r="G463" s="662">
        <f>E463*F463</f>
        <v>0</v>
      </c>
      <c r="H463" s="662">
        <v>0</v>
      </c>
    </row>
    <row r="464" s="671" customFormat="1" ht="15" customHeight="1">
      <c r="B464" t="s" s="596">
        <v>1210</v>
      </c>
      <c r="C464" t="s" s="675">
        <v>2060</v>
      </c>
      <c r="D464" t="s" s="684">
        <v>36</v>
      </c>
      <c r="E464" s="677">
        <v>0</v>
      </c>
      <c r="G464" s="662">
        <f>E464*F464</f>
        <v>0</v>
      </c>
      <c r="H464" s="662">
        <v>0</v>
      </c>
    </row>
    <row r="465" s="671" customFormat="1" ht="15" customHeight="1">
      <c r="B465" t="s" s="596">
        <v>1210</v>
      </c>
      <c r="C465" t="s" s="675">
        <v>2060</v>
      </c>
      <c r="D465" t="s" s="686">
        <v>38</v>
      </c>
      <c r="E465" s="677">
        <v>0</v>
      </c>
      <c r="G465" s="662">
        <f>E465*F465</f>
        <v>0</v>
      </c>
      <c r="H465" s="662">
        <v>0</v>
      </c>
    </row>
    <row r="466" s="671" customFormat="1" ht="15" customHeight="1">
      <c r="B466" t="s" s="596">
        <v>1210</v>
      </c>
      <c r="C466" t="s" s="675">
        <v>2060</v>
      </c>
      <c r="D466" t="s" s="690">
        <v>40</v>
      </c>
      <c r="E466" s="677">
        <v>0</v>
      </c>
      <c r="G466" s="662">
        <f>E466*F466</f>
        <v>0</v>
      </c>
      <c r="H466" s="662">
        <v>0</v>
      </c>
    </row>
    <row r="467" s="671" customFormat="1" ht="15" customHeight="1">
      <c r="B467" t="s" s="596">
        <v>1210</v>
      </c>
      <c r="C467" t="s" s="675">
        <v>2060</v>
      </c>
      <c r="D467" t="s" s="692">
        <v>42</v>
      </c>
      <c r="E467" s="677">
        <v>0</v>
      </c>
      <c r="G467" s="662">
        <f>E467*F467</f>
        <v>0</v>
      </c>
      <c r="H467" s="662">
        <v>0</v>
      </c>
    </row>
    <row r="468" s="671" customFormat="1" ht="15" customHeight="1">
      <c r="B468" t="s" s="596">
        <v>1210</v>
      </c>
      <c r="C468" t="s" s="675">
        <v>2060</v>
      </c>
      <c r="D468" t="s" s="180">
        <v>44</v>
      </c>
      <c r="E468" s="677">
        <v>0</v>
      </c>
      <c r="G468" s="662">
        <f>E468*F468</f>
        <v>0</v>
      </c>
      <c r="H468" s="662">
        <v>0</v>
      </c>
    </row>
    <row r="469" s="671" customFormat="1" ht="15" customHeight="1">
      <c r="B469" t="s" s="596">
        <v>1210</v>
      </c>
      <c r="C469" t="s" s="675">
        <v>2060</v>
      </c>
      <c r="D469" t="s" s="695">
        <v>2849</v>
      </c>
      <c r="E469" s="677">
        <v>0</v>
      </c>
      <c r="G469" s="662">
        <f>E469*F469</f>
        <v>0</v>
      </c>
      <c r="H469" s="662">
        <v>0</v>
      </c>
    </row>
    <row r="470" s="671" customFormat="1" ht="15" customHeight="1">
      <c r="B470" t="s" s="596">
        <v>1211</v>
      </c>
      <c r="C470" t="s" s="675">
        <v>2061</v>
      </c>
      <c r="D470" t="s" s="676">
        <v>30</v>
      </c>
      <c r="E470" s="677">
        <v>0</v>
      </c>
      <c r="G470" s="662">
        <f>E470*F470</f>
        <v>0</v>
      </c>
      <c r="H470" s="662">
        <v>0</v>
      </c>
    </row>
    <row r="471" s="671" customFormat="1" ht="15" customHeight="1">
      <c r="B471" t="s" s="596">
        <v>1211</v>
      </c>
      <c r="C471" t="s" s="675">
        <v>2061</v>
      </c>
      <c r="D471" t="s" s="91">
        <v>32</v>
      </c>
      <c r="E471" s="677">
        <v>0</v>
      </c>
      <c r="G471" s="662">
        <f>E471*F471</f>
        <v>0</v>
      </c>
      <c r="H471" s="662">
        <v>0</v>
      </c>
    </row>
    <row r="472" s="671" customFormat="1" ht="15" customHeight="1">
      <c r="B472" t="s" s="596">
        <v>1211</v>
      </c>
      <c r="C472" t="s" s="675">
        <v>2061</v>
      </c>
      <c r="D472" t="s" s="205">
        <v>34</v>
      </c>
      <c r="E472" s="677">
        <v>0</v>
      </c>
      <c r="G472" s="662">
        <f>E472*F472</f>
        <v>0</v>
      </c>
      <c r="H472" s="662">
        <v>0</v>
      </c>
    </row>
    <row r="473" s="671" customFormat="1" ht="15" customHeight="1">
      <c r="B473" t="s" s="596">
        <v>1211</v>
      </c>
      <c r="C473" t="s" s="675">
        <v>2061</v>
      </c>
      <c r="D473" t="s" s="684">
        <v>36</v>
      </c>
      <c r="E473" s="677">
        <v>0</v>
      </c>
      <c r="G473" s="662">
        <f>E473*F473</f>
        <v>0</v>
      </c>
      <c r="H473" s="662">
        <v>0</v>
      </c>
    </row>
    <row r="474" s="671" customFormat="1" ht="15" customHeight="1">
      <c r="B474" t="s" s="596">
        <v>1211</v>
      </c>
      <c r="C474" t="s" s="675">
        <v>2061</v>
      </c>
      <c r="D474" t="s" s="686">
        <v>38</v>
      </c>
      <c r="E474" s="677">
        <v>0</v>
      </c>
      <c r="G474" s="662">
        <f>E474*F474</f>
        <v>0</v>
      </c>
      <c r="H474" s="662">
        <v>0</v>
      </c>
    </row>
    <row r="475" s="671" customFormat="1" ht="15" customHeight="1">
      <c r="B475" t="s" s="596">
        <v>1211</v>
      </c>
      <c r="C475" t="s" s="675">
        <v>2061</v>
      </c>
      <c r="D475" t="s" s="690">
        <v>40</v>
      </c>
      <c r="E475" s="677">
        <v>0</v>
      </c>
      <c r="G475" s="662">
        <f>E475*F475</f>
        <v>0</v>
      </c>
      <c r="H475" s="662">
        <v>0</v>
      </c>
    </row>
    <row r="476" s="671" customFormat="1" ht="15" customHeight="1">
      <c r="B476" t="s" s="596">
        <v>1211</v>
      </c>
      <c r="C476" t="s" s="675">
        <v>2061</v>
      </c>
      <c r="D476" t="s" s="692">
        <v>42</v>
      </c>
      <c r="E476" s="677">
        <v>0</v>
      </c>
      <c r="G476" s="662">
        <f>E476*F476</f>
        <v>0</v>
      </c>
      <c r="H476" s="662">
        <v>0</v>
      </c>
    </row>
    <row r="477" s="671" customFormat="1" ht="15" customHeight="1">
      <c r="B477" t="s" s="596">
        <v>1211</v>
      </c>
      <c r="C477" t="s" s="675">
        <v>2061</v>
      </c>
      <c r="D477" t="s" s="180">
        <v>44</v>
      </c>
      <c r="E477" s="677">
        <v>0</v>
      </c>
      <c r="G477" s="662">
        <f>E477*F477</f>
        <v>0</v>
      </c>
      <c r="H477" s="662">
        <v>0</v>
      </c>
    </row>
    <row r="478" s="671" customFormat="1" ht="15" customHeight="1">
      <c r="B478" t="s" s="596">
        <v>1211</v>
      </c>
      <c r="C478" t="s" s="675">
        <v>2061</v>
      </c>
      <c r="D478" t="s" s="695">
        <v>2849</v>
      </c>
      <c r="E478" s="677">
        <v>0</v>
      </c>
      <c r="G478" s="662">
        <f>E478*F478</f>
        <v>0</v>
      </c>
      <c r="H478" s="662">
        <v>0</v>
      </c>
    </row>
    <row r="479" s="671" customFormat="1" ht="15" customHeight="1">
      <c r="B479" t="s" s="596">
        <v>1212</v>
      </c>
      <c r="C479" t="s" s="675">
        <v>2062</v>
      </c>
      <c r="D479" t="s" s="676">
        <v>30</v>
      </c>
      <c r="E479" s="677">
        <v>0</v>
      </c>
      <c r="G479" s="662">
        <f>E479*F479</f>
        <v>0</v>
      </c>
      <c r="H479" s="662">
        <v>0</v>
      </c>
    </row>
    <row r="480" s="671" customFormat="1" ht="15" customHeight="1">
      <c r="B480" t="s" s="596">
        <v>1212</v>
      </c>
      <c r="C480" t="s" s="675">
        <v>2062</v>
      </c>
      <c r="D480" t="s" s="91">
        <v>32</v>
      </c>
      <c r="E480" s="677">
        <v>0</v>
      </c>
      <c r="G480" s="662">
        <f>E480*F480</f>
        <v>0</v>
      </c>
      <c r="H480" s="662">
        <v>0</v>
      </c>
    </row>
    <row r="481" s="671" customFormat="1" ht="15" customHeight="1">
      <c r="B481" t="s" s="596">
        <v>1212</v>
      </c>
      <c r="C481" t="s" s="675">
        <v>2062</v>
      </c>
      <c r="D481" t="s" s="205">
        <v>34</v>
      </c>
      <c r="E481" s="677">
        <v>0</v>
      </c>
      <c r="G481" s="662">
        <f>E481*F481</f>
        <v>0</v>
      </c>
      <c r="H481" s="662">
        <v>0</v>
      </c>
    </row>
    <row r="482" s="671" customFormat="1" ht="15" customHeight="1">
      <c r="B482" t="s" s="596">
        <v>1212</v>
      </c>
      <c r="C482" t="s" s="675">
        <v>2062</v>
      </c>
      <c r="D482" t="s" s="684">
        <v>36</v>
      </c>
      <c r="E482" s="677">
        <v>0</v>
      </c>
      <c r="G482" s="662">
        <f>E482*F482</f>
        <v>0</v>
      </c>
      <c r="H482" s="662">
        <v>0</v>
      </c>
    </row>
    <row r="483" s="671" customFormat="1" ht="15" customHeight="1">
      <c r="B483" t="s" s="596">
        <v>1212</v>
      </c>
      <c r="C483" t="s" s="675">
        <v>2062</v>
      </c>
      <c r="D483" t="s" s="686">
        <v>38</v>
      </c>
      <c r="E483" s="677">
        <v>0</v>
      </c>
      <c r="G483" s="662">
        <f>E483*F483</f>
        <v>0</v>
      </c>
      <c r="H483" s="662">
        <v>0</v>
      </c>
    </row>
    <row r="484" s="671" customFormat="1" ht="15" customHeight="1">
      <c r="B484" t="s" s="596">
        <v>1212</v>
      </c>
      <c r="C484" t="s" s="675">
        <v>2062</v>
      </c>
      <c r="D484" t="s" s="690">
        <v>40</v>
      </c>
      <c r="E484" s="677">
        <v>0</v>
      </c>
      <c r="G484" s="662">
        <f>E484*F484</f>
        <v>0</v>
      </c>
      <c r="H484" s="662">
        <v>0</v>
      </c>
    </row>
    <row r="485" s="671" customFormat="1" ht="15" customHeight="1">
      <c r="B485" t="s" s="596">
        <v>1212</v>
      </c>
      <c r="C485" t="s" s="675">
        <v>2062</v>
      </c>
      <c r="D485" t="s" s="692">
        <v>42</v>
      </c>
      <c r="E485" s="677">
        <v>0</v>
      </c>
      <c r="G485" s="662">
        <f>E485*F485</f>
        <v>0</v>
      </c>
      <c r="H485" s="662">
        <v>0</v>
      </c>
    </row>
    <row r="486" s="671" customFormat="1" ht="15" customHeight="1">
      <c r="B486" t="s" s="596">
        <v>1212</v>
      </c>
      <c r="C486" t="s" s="675">
        <v>2062</v>
      </c>
      <c r="D486" t="s" s="180">
        <v>44</v>
      </c>
      <c r="E486" s="677">
        <v>0</v>
      </c>
      <c r="G486" s="662">
        <f>E486*F486</f>
        <v>0</v>
      </c>
      <c r="H486" s="662">
        <v>0</v>
      </c>
    </row>
    <row r="487" s="671" customFormat="1" ht="15" customHeight="1">
      <c r="B487" t="s" s="596">
        <v>1212</v>
      </c>
      <c r="C487" t="s" s="675">
        <v>2062</v>
      </c>
      <c r="D487" t="s" s="695">
        <v>2849</v>
      </c>
      <c r="E487" s="677">
        <v>0</v>
      </c>
      <c r="G487" s="662">
        <f>E487*F487</f>
        <v>0</v>
      </c>
      <c r="H487" s="662">
        <v>0</v>
      </c>
    </row>
    <row r="488" s="671" customFormat="1" ht="15" customHeight="1">
      <c r="B488" t="s" s="596">
        <v>1213</v>
      </c>
      <c r="C488" t="s" s="675">
        <v>2063</v>
      </c>
      <c r="D488" t="s" s="676">
        <v>30</v>
      </c>
      <c r="E488" s="677">
        <v>0</v>
      </c>
      <c r="G488" s="662">
        <f>E488*F488</f>
        <v>0</v>
      </c>
      <c r="H488" s="662">
        <v>0</v>
      </c>
    </row>
    <row r="489" s="671" customFormat="1" ht="15" customHeight="1">
      <c r="B489" t="s" s="596">
        <v>1213</v>
      </c>
      <c r="C489" t="s" s="675">
        <v>2063</v>
      </c>
      <c r="D489" t="s" s="91">
        <v>32</v>
      </c>
      <c r="E489" s="677">
        <v>0</v>
      </c>
      <c r="G489" s="662">
        <f>E489*F489</f>
        <v>0</v>
      </c>
      <c r="H489" s="662">
        <v>0</v>
      </c>
    </row>
    <row r="490" s="671" customFormat="1" ht="15" customHeight="1">
      <c r="B490" t="s" s="596">
        <v>1213</v>
      </c>
      <c r="C490" t="s" s="675">
        <v>2063</v>
      </c>
      <c r="D490" t="s" s="205">
        <v>34</v>
      </c>
      <c r="E490" s="677">
        <v>0</v>
      </c>
      <c r="G490" s="662">
        <f>E490*F490</f>
        <v>0</v>
      </c>
      <c r="H490" s="662">
        <v>0</v>
      </c>
    </row>
    <row r="491" s="671" customFormat="1" ht="15" customHeight="1">
      <c r="B491" t="s" s="596">
        <v>1213</v>
      </c>
      <c r="C491" t="s" s="675">
        <v>2063</v>
      </c>
      <c r="D491" t="s" s="684">
        <v>36</v>
      </c>
      <c r="E491" s="677">
        <v>0</v>
      </c>
      <c r="G491" s="662">
        <f>E491*F491</f>
        <v>0</v>
      </c>
      <c r="H491" s="662">
        <v>0</v>
      </c>
    </row>
    <row r="492" s="671" customFormat="1" ht="15" customHeight="1">
      <c r="B492" t="s" s="596">
        <v>1213</v>
      </c>
      <c r="C492" t="s" s="675">
        <v>2063</v>
      </c>
      <c r="D492" t="s" s="686">
        <v>38</v>
      </c>
      <c r="E492" s="677">
        <v>0</v>
      </c>
      <c r="G492" s="662">
        <f>E492*F492</f>
        <v>0</v>
      </c>
      <c r="H492" s="662">
        <v>0</v>
      </c>
    </row>
    <row r="493" s="671" customFormat="1" ht="15" customHeight="1">
      <c r="B493" t="s" s="596">
        <v>1213</v>
      </c>
      <c r="C493" t="s" s="675">
        <v>2063</v>
      </c>
      <c r="D493" t="s" s="690">
        <v>40</v>
      </c>
      <c r="E493" s="677">
        <v>0</v>
      </c>
      <c r="G493" s="662">
        <f>E493*F493</f>
        <v>0</v>
      </c>
      <c r="H493" s="662">
        <v>0</v>
      </c>
    </row>
    <row r="494" s="671" customFormat="1" ht="15" customHeight="1">
      <c r="B494" t="s" s="596">
        <v>1213</v>
      </c>
      <c r="C494" t="s" s="675">
        <v>2063</v>
      </c>
      <c r="D494" t="s" s="692">
        <v>42</v>
      </c>
      <c r="E494" s="677">
        <v>0</v>
      </c>
      <c r="G494" s="662">
        <f>E494*F494</f>
        <v>0</v>
      </c>
      <c r="H494" s="662">
        <v>0</v>
      </c>
    </row>
    <row r="495" s="671" customFormat="1" ht="15" customHeight="1">
      <c r="B495" t="s" s="596">
        <v>1213</v>
      </c>
      <c r="C495" t="s" s="675">
        <v>2063</v>
      </c>
      <c r="D495" t="s" s="180">
        <v>44</v>
      </c>
      <c r="E495" s="677">
        <v>0</v>
      </c>
      <c r="G495" s="662">
        <f>E495*F495</f>
        <v>0</v>
      </c>
      <c r="H495" s="662">
        <v>0</v>
      </c>
    </row>
    <row r="496" s="671" customFormat="1" ht="15" customHeight="1">
      <c r="B496" t="s" s="596">
        <v>1213</v>
      </c>
      <c r="C496" t="s" s="675">
        <v>2063</v>
      </c>
      <c r="D496" t="s" s="695">
        <v>2849</v>
      </c>
      <c r="E496" s="677">
        <v>0</v>
      </c>
      <c r="G496" s="662">
        <f>E496*F496</f>
        <v>0</v>
      </c>
      <c r="H496" s="662">
        <v>0</v>
      </c>
    </row>
    <row r="497" s="671" customFormat="1" ht="15" customHeight="1">
      <c r="B497" t="s" s="596">
        <v>1214</v>
      </c>
      <c r="C497" t="s" s="675">
        <v>2064</v>
      </c>
      <c r="D497" t="s" s="676">
        <v>30</v>
      </c>
      <c r="E497" s="677">
        <v>0</v>
      </c>
      <c r="G497" s="662">
        <f>E497*F497</f>
        <v>0</v>
      </c>
      <c r="H497" s="662">
        <v>0</v>
      </c>
    </row>
    <row r="498" s="671" customFormat="1" ht="15" customHeight="1">
      <c r="B498" t="s" s="596">
        <v>1214</v>
      </c>
      <c r="C498" t="s" s="675">
        <v>2064</v>
      </c>
      <c r="D498" t="s" s="91">
        <v>32</v>
      </c>
      <c r="E498" s="677">
        <v>0</v>
      </c>
      <c r="G498" s="662">
        <f>E498*F498</f>
        <v>0</v>
      </c>
      <c r="H498" s="662">
        <v>0</v>
      </c>
    </row>
    <row r="499" s="671" customFormat="1" ht="15" customHeight="1">
      <c r="B499" t="s" s="596">
        <v>1214</v>
      </c>
      <c r="C499" t="s" s="675">
        <v>2064</v>
      </c>
      <c r="D499" t="s" s="205">
        <v>34</v>
      </c>
      <c r="E499" s="677">
        <v>0</v>
      </c>
      <c r="G499" s="662">
        <f>E499*F499</f>
        <v>0</v>
      </c>
      <c r="H499" s="662">
        <v>0</v>
      </c>
    </row>
    <row r="500" s="671" customFormat="1" ht="15" customHeight="1">
      <c r="B500" t="s" s="596">
        <v>1214</v>
      </c>
      <c r="C500" t="s" s="675">
        <v>2064</v>
      </c>
      <c r="D500" t="s" s="684">
        <v>36</v>
      </c>
      <c r="E500" s="677">
        <v>0</v>
      </c>
      <c r="G500" s="662">
        <f>E500*F500</f>
        <v>0</v>
      </c>
      <c r="H500" s="662">
        <v>0</v>
      </c>
    </row>
    <row r="501" s="671" customFormat="1" ht="15" customHeight="1">
      <c r="B501" t="s" s="596">
        <v>1214</v>
      </c>
      <c r="C501" t="s" s="675">
        <v>2064</v>
      </c>
      <c r="D501" t="s" s="686">
        <v>38</v>
      </c>
      <c r="E501" s="677">
        <v>0</v>
      </c>
      <c r="G501" s="662">
        <f>E501*F501</f>
        <v>0</v>
      </c>
      <c r="H501" s="662">
        <v>0</v>
      </c>
    </row>
    <row r="502" s="671" customFormat="1" ht="15" customHeight="1">
      <c r="B502" t="s" s="596">
        <v>1214</v>
      </c>
      <c r="C502" t="s" s="675">
        <v>2064</v>
      </c>
      <c r="D502" t="s" s="690">
        <v>40</v>
      </c>
      <c r="E502" s="677">
        <v>0</v>
      </c>
      <c r="G502" s="662">
        <f>E502*F502</f>
        <v>0</v>
      </c>
      <c r="H502" s="662">
        <v>0</v>
      </c>
    </row>
    <row r="503" s="671" customFormat="1" ht="15" customHeight="1">
      <c r="B503" t="s" s="596">
        <v>1214</v>
      </c>
      <c r="C503" t="s" s="675">
        <v>2064</v>
      </c>
      <c r="D503" t="s" s="692">
        <v>42</v>
      </c>
      <c r="E503" s="677">
        <v>0</v>
      </c>
      <c r="G503" s="662">
        <f>E503*F503</f>
        <v>0</v>
      </c>
      <c r="H503" s="662">
        <v>0</v>
      </c>
    </row>
    <row r="504" s="671" customFormat="1" ht="15" customHeight="1">
      <c r="B504" t="s" s="596">
        <v>1214</v>
      </c>
      <c r="C504" t="s" s="675">
        <v>2064</v>
      </c>
      <c r="D504" t="s" s="180">
        <v>44</v>
      </c>
      <c r="E504" s="677">
        <v>0</v>
      </c>
      <c r="G504" s="662">
        <f>E504*F504</f>
        <v>0</v>
      </c>
      <c r="H504" s="662">
        <v>0</v>
      </c>
    </row>
    <row r="505" s="671" customFormat="1" ht="15" customHeight="1">
      <c r="B505" t="s" s="596">
        <v>1214</v>
      </c>
      <c r="C505" t="s" s="675">
        <v>2064</v>
      </c>
      <c r="D505" t="s" s="695">
        <v>2849</v>
      </c>
      <c r="E505" s="677">
        <v>0</v>
      </c>
      <c r="G505" s="662">
        <f>E505*F505</f>
        <v>0</v>
      </c>
      <c r="H505" s="662">
        <v>0</v>
      </c>
    </row>
    <row r="506" s="671" customFormat="1" ht="15" customHeight="1">
      <c r="B506" t="s" s="596">
        <v>1215</v>
      </c>
      <c r="C506" t="s" s="675">
        <v>2065</v>
      </c>
      <c r="D506" t="s" s="676">
        <v>30</v>
      </c>
      <c r="E506" s="677">
        <v>0</v>
      </c>
      <c r="G506" s="662">
        <f>E506*F506</f>
        <v>0</v>
      </c>
      <c r="H506" s="662">
        <v>0</v>
      </c>
    </row>
    <row r="507" s="671" customFormat="1" ht="15" customHeight="1">
      <c r="B507" t="s" s="596">
        <v>1215</v>
      </c>
      <c r="C507" t="s" s="675">
        <v>2065</v>
      </c>
      <c r="D507" t="s" s="91">
        <v>32</v>
      </c>
      <c r="E507" s="677">
        <v>0</v>
      </c>
      <c r="G507" s="662">
        <f>E507*F507</f>
        <v>0</v>
      </c>
      <c r="H507" s="662">
        <v>0</v>
      </c>
    </row>
    <row r="508" s="671" customFormat="1" ht="15" customHeight="1">
      <c r="B508" t="s" s="596">
        <v>1215</v>
      </c>
      <c r="C508" t="s" s="675">
        <v>2065</v>
      </c>
      <c r="D508" t="s" s="205">
        <v>34</v>
      </c>
      <c r="E508" s="677">
        <v>0</v>
      </c>
      <c r="G508" s="662">
        <f>E508*F508</f>
        <v>0</v>
      </c>
      <c r="H508" s="662">
        <v>0</v>
      </c>
    </row>
    <row r="509" s="671" customFormat="1" ht="15" customHeight="1">
      <c r="B509" t="s" s="596">
        <v>1215</v>
      </c>
      <c r="C509" t="s" s="675">
        <v>2065</v>
      </c>
      <c r="D509" t="s" s="684">
        <v>36</v>
      </c>
      <c r="E509" s="677">
        <v>0</v>
      </c>
      <c r="G509" s="662">
        <f>E509*F509</f>
        <v>0</v>
      </c>
      <c r="H509" s="662">
        <v>0</v>
      </c>
    </row>
    <row r="510" s="671" customFormat="1" ht="15" customHeight="1">
      <c r="B510" t="s" s="596">
        <v>1215</v>
      </c>
      <c r="C510" t="s" s="675">
        <v>2065</v>
      </c>
      <c r="D510" t="s" s="686">
        <v>38</v>
      </c>
      <c r="E510" s="677">
        <v>0</v>
      </c>
      <c r="G510" s="662">
        <f>E510*F510</f>
        <v>0</v>
      </c>
      <c r="H510" s="662">
        <v>0</v>
      </c>
    </row>
    <row r="511" s="671" customFormat="1" ht="15" customHeight="1">
      <c r="B511" t="s" s="596">
        <v>1215</v>
      </c>
      <c r="C511" t="s" s="675">
        <v>2065</v>
      </c>
      <c r="D511" t="s" s="690">
        <v>40</v>
      </c>
      <c r="E511" s="677">
        <v>0</v>
      </c>
      <c r="G511" s="662">
        <f>E511*F511</f>
        <v>0</v>
      </c>
      <c r="H511" s="662">
        <v>0</v>
      </c>
    </row>
    <row r="512" s="671" customFormat="1" ht="15" customHeight="1">
      <c r="B512" t="s" s="596">
        <v>1215</v>
      </c>
      <c r="C512" t="s" s="675">
        <v>2065</v>
      </c>
      <c r="D512" t="s" s="692">
        <v>42</v>
      </c>
      <c r="E512" s="677">
        <v>0</v>
      </c>
      <c r="G512" s="662">
        <f>E512*F512</f>
        <v>0</v>
      </c>
      <c r="H512" s="662">
        <v>0</v>
      </c>
    </row>
    <row r="513" s="671" customFormat="1" ht="15" customHeight="1">
      <c r="B513" t="s" s="596">
        <v>1215</v>
      </c>
      <c r="C513" t="s" s="675">
        <v>2065</v>
      </c>
      <c r="D513" t="s" s="180">
        <v>44</v>
      </c>
      <c r="E513" s="677">
        <v>0</v>
      </c>
      <c r="G513" s="662">
        <f>E513*F513</f>
        <v>0</v>
      </c>
      <c r="H513" s="662">
        <v>0</v>
      </c>
    </row>
    <row r="514" s="671" customFormat="1" ht="15" customHeight="1">
      <c r="B514" t="s" s="596">
        <v>1215</v>
      </c>
      <c r="C514" t="s" s="675">
        <v>2065</v>
      </c>
      <c r="D514" t="s" s="695">
        <v>2849</v>
      </c>
      <c r="E514" s="677">
        <v>0</v>
      </c>
      <c r="G514" s="662">
        <f>E514*F514</f>
        <v>0</v>
      </c>
      <c r="H514" s="662">
        <v>0</v>
      </c>
    </row>
    <row r="515" s="671" customFormat="1" ht="15" customHeight="1">
      <c r="B515" t="s" s="596">
        <v>1216</v>
      </c>
      <c r="C515" t="s" s="675">
        <v>2066</v>
      </c>
      <c r="D515" t="s" s="676">
        <v>30</v>
      </c>
      <c r="E515" s="677">
        <v>0</v>
      </c>
      <c r="G515" s="662">
        <f>E515*F515</f>
        <v>0</v>
      </c>
      <c r="H515" s="662">
        <v>0</v>
      </c>
    </row>
    <row r="516" s="671" customFormat="1" ht="15" customHeight="1">
      <c r="B516" t="s" s="596">
        <v>1216</v>
      </c>
      <c r="C516" t="s" s="675">
        <v>2066</v>
      </c>
      <c r="D516" t="s" s="91">
        <v>32</v>
      </c>
      <c r="E516" s="677">
        <v>0</v>
      </c>
      <c r="G516" s="662">
        <f>E516*F516</f>
        <v>0</v>
      </c>
      <c r="H516" s="662">
        <v>0</v>
      </c>
    </row>
    <row r="517" s="671" customFormat="1" ht="15" customHeight="1">
      <c r="B517" t="s" s="596">
        <v>1216</v>
      </c>
      <c r="C517" t="s" s="675">
        <v>2066</v>
      </c>
      <c r="D517" t="s" s="205">
        <v>34</v>
      </c>
      <c r="E517" s="677">
        <v>0</v>
      </c>
      <c r="G517" s="662">
        <f>E517*F517</f>
        <v>0</v>
      </c>
      <c r="H517" s="662">
        <v>0</v>
      </c>
    </row>
    <row r="518" s="671" customFormat="1" ht="15" customHeight="1">
      <c r="B518" t="s" s="596">
        <v>1216</v>
      </c>
      <c r="C518" t="s" s="675">
        <v>2066</v>
      </c>
      <c r="D518" t="s" s="684">
        <v>36</v>
      </c>
      <c r="E518" s="677">
        <v>0</v>
      </c>
      <c r="G518" s="662">
        <f>E518*F518</f>
        <v>0</v>
      </c>
      <c r="H518" s="662">
        <v>0</v>
      </c>
    </row>
    <row r="519" s="671" customFormat="1" ht="15" customHeight="1">
      <c r="B519" t="s" s="596">
        <v>1216</v>
      </c>
      <c r="C519" t="s" s="675">
        <v>2066</v>
      </c>
      <c r="D519" t="s" s="686">
        <v>38</v>
      </c>
      <c r="E519" s="677">
        <v>0</v>
      </c>
      <c r="G519" s="662">
        <f>E519*F519</f>
        <v>0</v>
      </c>
      <c r="H519" s="662">
        <v>0</v>
      </c>
    </row>
    <row r="520" s="671" customFormat="1" ht="15" customHeight="1">
      <c r="B520" t="s" s="596">
        <v>1216</v>
      </c>
      <c r="C520" t="s" s="675">
        <v>2066</v>
      </c>
      <c r="D520" t="s" s="690">
        <v>40</v>
      </c>
      <c r="E520" s="677">
        <v>0</v>
      </c>
      <c r="G520" s="662">
        <f>E520*F520</f>
        <v>0</v>
      </c>
      <c r="H520" s="662">
        <v>0</v>
      </c>
    </row>
    <row r="521" s="671" customFormat="1" ht="15" customHeight="1">
      <c r="B521" t="s" s="596">
        <v>1216</v>
      </c>
      <c r="C521" t="s" s="675">
        <v>2066</v>
      </c>
      <c r="D521" t="s" s="692">
        <v>42</v>
      </c>
      <c r="E521" s="677">
        <v>0</v>
      </c>
      <c r="G521" s="662">
        <f>E521*F521</f>
        <v>0</v>
      </c>
      <c r="H521" s="662">
        <v>0</v>
      </c>
    </row>
    <row r="522" s="671" customFormat="1" ht="15" customHeight="1">
      <c r="B522" t="s" s="596">
        <v>1216</v>
      </c>
      <c r="C522" t="s" s="675">
        <v>2066</v>
      </c>
      <c r="D522" t="s" s="180">
        <v>44</v>
      </c>
      <c r="E522" s="677">
        <v>0</v>
      </c>
      <c r="G522" s="662">
        <f>E522*F522</f>
        <v>0</v>
      </c>
      <c r="H522" s="662">
        <v>0</v>
      </c>
    </row>
    <row r="523" s="671" customFormat="1" ht="15" customHeight="1">
      <c r="B523" t="s" s="596">
        <v>1216</v>
      </c>
      <c r="C523" t="s" s="675">
        <v>2066</v>
      </c>
      <c r="D523" t="s" s="695">
        <v>2849</v>
      </c>
      <c r="E523" s="677">
        <v>0</v>
      </c>
      <c r="G523" s="662">
        <f>E523*F523</f>
        <v>0</v>
      </c>
      <c r="H523" s="662">
        <v>0</v>
      </c>
    </row>
    <row r="524" s="671" customFormat="1" ht="15" customHeight="1">
      <c r="B524" t="s" s="596">
        <v>1217</v>
      </c>
      <c r="C524" t="s" s="675">
        <v>2067</v>
      </c>
      <c r="D524" t="s" s="676">
        <v>30</v>
      </c>
      <c r="E524" s="677">
        <v>0</v>
      </c>
      <c r="G524" s="662">
        <f>E524*F524</f>
        <v>0</v>
      </c>
      <c r="H524" s="662">
        <v>0</v>
      </c>
    </row>
    <row r="525" s="671" customFormat="1" ht="15" customHeight="1">
      <c r="B525" t="s" s="596">
        <v>1217</v>
      </c>
      <c r="C525" t="s" s="675">
        <v>2067</v>
      </c>
      <c r="D525" t="s" s="91">
        <v>32</v>
      </c>
      <c r="E525" s="677">
        <v>0</v>
      </c>
      <c r="G525" s="662">
        <f>E525*F525</f>
        <v>0</v>
      </c>
      <c r="H525" s="662">
        <v>0</v>
      </c>
    </row>
    <row r="526" s="671" customFormat="1" ht="15" customHeight="1">
      <c r="B526" t="s" s="596">
        <v>1217</v>
      </c>
      <c r="C526" t="s" s="675">
        <v>2067</v>
      </c>
      <c r="D526" t="s" s="205">
        <v>34</v>
      </c>
      <c r="E526" s="677">
        <v>0</v>
      </c>
      <c r="G526" s="662">
        <f>E526*F526</f>
        <v>0</v>
      </c>
      <c r="H526" s="662">
        <v>0</v>
      </c>
    </row>
    <row r="527" s="671" customFormat="1" ht="15" customHeight="1">
      <c r="B527" t="s" s="596">
        <v>1217</v>
      </c>
      <c r="C527" t="s" s="675">
        <v>2067</v>
      </c>
      <c r="D527" t="s" s="684">
        <v>36</v>
      </c>
      <c r="E527" s="677">
        <v>0</v>
      </c>
      <c r="G527" s="662">
        <f>E527*F527</f>
        <v>0</v>
      </c>
      <c r="H527" s="662">
        <v>0</v>
      </c>
    </row>
    <row r="528" s="671" customFormat="1" ht="15" customHeight="1">
      <c r="B528" t="s" s="596">
        <v>1217</v>
      </c>
      <c r="C528" t="s" s="675">
        <v>2067</v>
      </c>
      <c r="D528" t="s" s="686">
        <v>38</v>
      </c>
      <c r="E528" s="677">
        <v>0</v>
      </c>
      <c r="G528" s="662">
        <f>E528*F528</f>
        <v>0</v>
      </c>
      <c r="H528" s="662">
        <v>0</v>
      </c>
    </row>
    <row r="529" s="671" customFormat="1" ht="15" customHeight="1">
      <c r="B529" t="s" s="596">
        <v>1217</v>
      </c>
      <c r="C529" t="s" s="675">
        <v>2067</v>
      </c>
      <c r="D529" t="s" s="690">
        <v>40</v>
      </c>
      <c r="E529" s="677">
        <v>0</v>
      </c>
      <c r="G529" s="662">
        <f>E529*F529</f>
        <v>0</v>
      </c>
      <c r="H529" s="662">
        <v>0</v>
      </c>
    </row>
    <row r="530" s="671" customFormat="1" ht="15" customHeight="1">
      <c r="B530" t="s" s="596">
        <v>1217</v>
      </c>
      <c r="C530" t="s" s="675">
        <v>2067</v>
      </c>
      <c r="D530" t="s" s="692">
        <v>42</v>
      </c>
      <c r="E530" s="677">
        <v>0</v>
      </c>
      <c r="G530" s="662">
        <f>E530*F530</f>
        <v>0</v>
      </c>
      <c r="H530" s="662">
        <v>0</v>
      </c>
    </row>
    <row r="531" s="671" customFormat="1" ht="15" customHeight="1">
      <c r="B531" t="s" s="596">
        <v>1217</v>
      </c>
      <c r="C531" t="s" s="675">
        <v>2067</v>
      </c>
      <c r="D531" t="s" s="180">
        <v>44</v>
      </c>
      <c r="E531" s="677">
        <v>0</v>
      </c>
      <c r="G531" s="662">
        <f>E531*F531</f>
        <v>0</v>
      </c>
      <c r="H531" s="662">
        <v>0</v>
      </c>
    </row>
    <row r="532" s="671" customFormat="1" ht="15" customHeight="1">
      <c r="B532" t="s" s="596">
        <v>1217</v>
      </c>
      <c r="C532" t="s" s="675">
        <v>2067</v>
      </c>
      <c r="D532" t="s" s="695">
        <v>2849</v>
      </c>
      <c r="E532" s="677">
        <v>0</v>
      </c>
      <c r="G532" s="662">
        <f>E532*F532</f>
        <v>0</v>
      </c>
      <c r="H532" s="662">
        <v>0</v>
      </c>
    </row>
    <row r="533" s="671" customFormat="1" ht="15" customHeight="1">
      <c r="B533" t="s" s="596">
        <v>1218</v>
      </c>
      <c r="C533" t="s" s="675">
        <v>2068</v>
      </c>
      <c r="D533" t="s" s="676">
        <v>30</v>
      </c>
      <c r="E533" s="677">
        <v>0</v>
      </c>
      <c r="G533" s="662">
        <f>E533*F533</f>
        <v>0</v>
      </c>
      <c r="H533" s="662">
        <v>0</v>
      </c>
    </row>
    <row r="534" s="671" customFormat="1" ht="15" customHeight="1">
      <c r="B534" t="s" s="596">
        <v>1218</v>
      </c>
      <c r="C534" t="s" s="675">
        <v>2068</v>
      </c>
      <c r="D534" t="s" s="91">
        <v>32</v>
      </c>
      <c r="E534" s="677">
        <v>0</v>
      </c>
      <c r="G534" s="662">
        <f>E534*F534</f>
        <v>0</v>
      </c>
      <c r="H534" s="662">
        <v>0</v>
      </c>
    </row>
    <row r="535" s="671" customFormat="1" ht="15" customHeight="1">
      <c r="B535" t="s" s="596">
        <v>1218</v>
      </c>
      <c r="C535" t="s" s="675">
        <v>2068</v>
      </c>
      <c r="D535" t="s" s="205">
        <v>34</v>
      </c>
      <c r="E535" s="677">
        <v>0</v>
      </c>
      <c r="G535" s="662">
        <f>E535*F535</f>
        <v>0</v>
      </c>
      <c r="H535" s="662">
        <v>0</v>
      </c>
    </row>
    <row r="536" s="671" customFormat="1" ht="15" customHeight="1">
      <c r="B536" t="s" s="596">
        <v>1218</v>
      </c>
      <c r="C536" t="s" s="675">
        <v>2068</v>
      </c>
      <c r="D536" t="s" s="684">
        <v>36</v>
      </c>
      <c r="E536" s="677">
        <v>0</v>
      </c>
      <c r="G536" s="662">
        <f>E536*F536</f>
        <v>0</v>
      </c>
      <c r="H536" s="662">
        <v>0</v>
      </c>
    </row>
    <row r="537" s="671" customFormat="1" ht="15" customHeight="1">
      <c r="B537" t="s" s="596">
        <v>1218</v>
      </c>
      <c r="C537" t="s" s="675">
        <v>2068</v>
      </c>
      <c r="D537" t="s" s="686">
        <v>38</v>
      </c>
      <c r="E537" s="677">
        <v>0</v>
      </c>
      <c r="G537" s="662">
        <f>E537*F537</f>
        <v>0</v>
      </c>
      <c r="H537" s="662">
        <v>0</v>
      </c>
    </row>
    <row r="538" s="671" customFormat="1" ht="15" customHeight="1">
      <c r="B538" t="s" s="596">
        <v>1218</v>
      </c>
      <c r="C538" t="s" s="675">
        <v>2068</v>
      </c>
      <c r="D538" t="s" s="690">
        <v>40</v>
      </c>
      <c r="E538" s="677">
        <v>0</v>
      </c>
      <c r="G538" s="662">
        <f>E538*F538</f>
        <v>0</v>
      </c>
      <c r="H538" s="662">
        <v>0</v>
      </c>
    </row>
    <row r="539" s="671" customFormat="1" ht="15" customHeight="1">
      <c r="B539" t="s" s="596">
        <v>1218</v>
      </c>
      <c r="C539" t="s" s="675">
        <v>2068</v>
      </c>
      <c r="D539" t="s" s="692">
        <v>42</v>
      </c>
      <c r="E539" s="677">
        <v>0</v>
      </c>
      <c r="G539" s="662">
        <f>E539*F539</f>
        <v>0</v>
      </c>
      <c r="H539" s="662">
        <v>0</v>
      </c>
    </row>
    <row r="540" s="671" customFormat="1" ht="15" customHeight="1">
      <c r="B540" t="s" s="596">
        <v>1218</v>
      </c>
      <c r="C540" t="s" s="675">
        <v>2068</v>
      </c>
      <c r="D540" t="s" s="180">
        <v>44</v>
      </c>
      <c r="E540" s="677">
        <v>0</v>
      </c>
      <c r="G540" s="662">
        <f>E540*F540</f>
        <v>0</v>
      </c>
      <c r="H540" s="662">
        <v>0</v>
      </c>
    </row>
    <row r="541" s="671" customFormat="1" ht="15" customHeight="1">
      <c r="B541" t="s" s="596">
        <v>1218</v>
      </c>
      <c r="C541" t="s" s="675">
        <v>2068</v>
      </c>
      <c r="D541" t="s" s="695">
        <v>2849</v>
      </c>
      <c r="E541" s="677">
        <v>0</v>
      </c>
      <c r="G541" s="662">
        <f>E541*F541</f>
        <v>0</v>
      </c>
      <c r="H541" s="662">
        <v>0</v>
      </c>
    </row>
    <row r="542" s="671" customFormat="1" ht="15" customHeight="1">
      <c r="B542" t="s" s="596">
        <v>1219</v>
      </c>
      <c r="C542" t="s" s="675">
        <v>2069</v>
      </c>
      <c r="D542" t="s" s="676">
        <v>30</v>
      </c>
      <c r="E542" s="677">
        <v>0</v>
      </c>
      <c r="G542" s="662">
        <f>E542*F542</f>
        <v>0</v>
      </c>
      <c r="H542" s="662">
        <v>0</v>
      </c>
    </row>
    <row r="543" s="671" customFormat="1" ht="15" customHeight="1">
      <c r="B543" t="s" s="596">
        <v>1219</v>
      </c>
      <c r="C543" t="s" s="675">
        <v>2069</v>
      </c>
      <c r="D543" t="s" s="91">
        <v>32</v>
      </c>
      <c r="E543" s="677">
        <v>0</v>
      </c>
      <c r="G543" s="662">
        <f>E543*F543</f>
        <v>0</v>
      </c>
      <c r="H543" s="662">
        <v>0</v>
      </c>
    </row>
    <row r="544" s="671" customFormat="1" ht="15" customHeight="1">
      <c r="B544" t="s" s="596">
        <v>1219</v>
      </c>
      <c r="C544" t="s" s="675">
        <v>2069</v>
      </c>
      <c r="D544" t="s" s="205">
        <v>34</v>
      </c>
      <c r="E544" s="677">
        <v>0</v>
      </c>
      <c r="G544" s="662">
        <f>E544*F544</f>
        <v>0</v>
      </c>
      <c r="H544" s="662">
        <v>0</v>
      </c>
    </row>
    <row r="545" s="671" customFormat="1" ht="15" customHeight="1">
      <c r="B545" t="s" s="596">
        <v>1219</v>
      </c>
      <c r="C545" t="s" s="675">
        <v>2069</v>
      </c>
      <c r="D545" t="s" s="684">
        <v>36</v>
      </c>
      <c r="E545" s="677">
        <v>0</v>
      </c>
      <c r="G545" s="662">
        <f>E545*F545</f>
        <v>0</v>
      </c>
      <c r="H545" s="662">
        <v>0</v>
      </c>
    </row>
    <row r="546" s="671" customFormat="1" ht="15" customHeight="1">
      <c r="B546" t="s" s="596">
        <v>1219</v>
      </c>
      <c r="C546" t="s" s="675">
        <v>2069</v>
      </c>
      <c r="D546" t="s" s="686">
        <v>38</v>
      </c>
      <c r="E546" s="677">
        <v>0</v>
      </c>
      <c r="G546" s="662">
        <f>E546*F546</f>
        <v>0</v>
      </c>
      <c r="H546" s="662">
        <v>0</v>
      </c>
    </row>
    <row r="547" s="671" customFormat="1" ht="15" customHeight="1">
      <c r="B547" t="s" s="596">
        <v>1219</v>
      </c>
      <c r="C547" t="s" s="675">
        <v>2069</v>
      </c>
      <c r="D547" t="s" s="690">
        <v>40</v>
      </c>
      <c r="E547" s="677">
        <v>0</v>
      </c>
      <c r="G547" s="662">
        <f>E547*F547</f>
        <v>0</v>
      </c>
      <c r="H547" s="662">
        <v>0</v>
      </c>
    </row>
    <row r="548" s="671" customFormat="1" ht="15" customHeight="1">
      <c r="B548" t="s" s="596">
        <v>1219</v>
      </c>
      <c r="C548" t="s" s="675">
        <v>2069</v>
      </c>
      <c r="D548" t="s" s="692">
        <v>42</v>
      </c>
      <c r="E548" s="677">
        <v>0</v>
      </c>
      <c r="G548" s="662">
        <f>E548*F548</f>
        <v>0</v>
      </c>
      <c r="H548" s="662">
        <v>0</v>
      </c>
    </row>
    <row r="549" s="671" customFormat="1" ht="15" customHeight="1">
      <c r="B549" t="s" s="596">
        <v>1219</v>
      </c>
      <c r="C549" t="s" s="675">
        <v>2069</v>
      </c>
      <c r="D549" t="s" s="180">
        <v>44</v>
      </c>
      <c r="E549" s="677">
        <v>0</v>
      </c>
      <c r="G549" s="662">
        <f>E549*F549</f>
        <v>0</v>
      </c>
      <c r="H549" s="662">
        <v>0</v>
      </c>
    </row>
    <row r="550" s="671" customFormat="1" ht="15" customHeight="1">
      <c r="B550" t="s" s="596">
        <v>1219</v>
      </c>
      <c r="C550" t="s" s="675">
        <v>2069</v>
      </c>
      <c r="D550" t="s" s="695">
        <v>2849</v>
      </c>
      <c r="E550" s="677">
        <v>0</v>
      </c>
      <c r="G550" s="662">
        <f>E550*F550</f>
        <v>0</v>
      </c>
      <c r="H550" s="662">
        <v>0</v>
      </c>
    </row>
    <row r="551" s="671" customFormat="1" ht="15" customHeight="1">
      <c r="B551" t="s" s="596">
        <v>1220</v>
      </c>
      <c r="C551" t="s" s="675">
        <v>2070</v>
      </c>
      <c r="D551" t="s" s="676">
        <v>30</v>
      </c>
      <c r="E551" s="677">
        <v>0</v>
      </c>
      <c r="G551" s="662">
        <f>E551*F551</f>
        <v>0</v>
      </c>
      <c r="H551" s="662">
        <v>0</v>
      </c>
    </row>
    <row r="552" s="671" customFormat="1" ht="15" customHeight="1">
      <c r="B552" t="s" s="596">
        <v>1220</v>
      </c>
      <c r="C552" t="s" s="675">
        <v>2070</v>
      </c>
      <c r="D552" t="s" s="91">
        <v>32</v>
      </c>
      <c r="E552" s="677">
        <v>0</v>
      </c>
      <c r="G552" s="662">
        <f>E552*F552</f>
        <v>0</v>
      </c>
      <c r="H552" s="662">
        <v>0</v>
      </c>
    </row>
    <row r="553" s="671" customFormat="1" ht="15" customHeight="1">
      <c r="B553" t="s" s="596">
        <v>1220</v>
      </c>
      <c r="C553" t="s" s="675">
        <v>2070</v>
      </c>
      <c r="D553" t="s" s="205">
        <v>34</v>
      </c>
      <c r="E553" s="677">
        <v>0</v>
      </c>
      <c r="G553" s="662">
        <f>E553*F553</f>
        <v>0</v>
      </c>
      <c r="H553" s="662">
        <v>0</v>
      </c>
    </row>
    <row r="554" s="671" customFormat="1" ht="15" customHeight="1">
      <c r="B554" t="s" s="596">
        <v>1220</v>
      </c>
      <c r="C554" t="s" s="675">
        <v>2070</v>
      </c>
      <c r="D554" t="s" s="684">
        <v>36</v>
      </c>
      <c r="E554" s="677">
        <v>0</v>
      </c>
      <c r="G554" s="662">
        <f>E554*F554</f>
        <v>0</v>
      </c>
      <c r="H554" s="662">
        <v>0</v>
      </c>
    </row>
    <row r="555" s="671" customFormat="1" ht="15" customHeight="1">
      <c r="B555" t="s" s="596">
        <v>1220</v>
      </c>
      <c r="C555" t="s" s="675">
        <v>2070</v>
      </c>
      <c r="D555" t="s" s="686">
        <v>38</v>
      </c>
      <c r="E555" s="677">
        <v>0</v>
      </c>
      <c r="G555" s="662">
        <f>E555*F555</f>
        <v>0</v>
      </c>
      <c r="H555" s="662">
        <v>0</v>
      </c>
    </row>
    <row r="556" s="671" customFormat="1" ht="15" customHeight="1">
      <c r="B556" t="s" s="596">
        <v>1220</v>
      </c>
      <c r="C556" t="s" s="675">
        <v>2070</v>
      </c>
      <c r="D556" t="s" s="690">
        <v>40</v>
      </c>
      <c r="E556" s="677">
        <v>0</v>
      </c>
      <c r="G556" s="662">
        <f>E556*F556</f>
        <v>0</v>
      </c>
      <c r="H556" s="662">
        <v>0</v>
      </c>
    </row>
    <row r="557" s="671" customFormat="1" ht="15" customHeight="1">
      <c r="B557" t="s" s="596">
        <v>1220</v>
      </c>
      <c r="C557" t="s" s="675">
        <v>2070</v>
      </c>
      <c r="D557" t="s" s="692">
        <v>42</v>
      </c>
      <c r="E557" s="677">
        <v>0</v>
      </c>
      <c r="G557" s="662">
        <f>E557*F557</f>
        <v>0</v>
      </c>
      <c r="H557" s="662">
        <v>0</v>
      </c>
    </row>
    <row r="558" s="671" customFormat="1" ht="15" customHeight="1">
      <c r="B558" t="s" s="596">
        <v>1220</v>
      </c>
      <c r="C558" t="s" s="675">
        <v>2070</v>
      </c>
      <c r="D558" t="s" s="180">
        <v>44</v>
      </c>
      <c r="E558" s="677">
        <v>0</v>
      </c>
      <c r="G558" s="662">
        <f>E558*F558</f>
        <v>0</v>
      </c>
      <c r="H558" s="662">
        <v>0</v>
      </c>
    </row>
    <row r="559" s="671" customFormat="1" ht="15" customHeight="1">
      <c r="B559" t="s" s="596">
        <v>1220</v>
      </c>
      <c r="C559" t="s" s="675">
        <v>2070</v>
      </c>
      <c r="D559" t="s" s="695">
        <v>2849</v>
      </c>
      <c r="E559" s="677">
        <v>0</v>
      </c>
      <c r="G559" s="662">
        <f>E559*F559</f>
        <v>0</v>
      </c>
      <c r="H559" s="662">
        <v>0</v>
      </c>
    </row>
    <row r="560" s="671" customFormat="1" ht="15" customHeight="1">
      <c r="B560" t="s" s="596">
        <v>1221</v>
      </c>
      <c r="C560" t="s" s="675">
        <v>2071</v>
      </c>
      <c r="D560" t="s" s="676">
        <v>30</v>
      </c>
      <c r="E560" s="677">
        <v>0</v>
      </c>
      <c r="G560" s="662">
        <f>E560*F560</f>
        <v>0</v>
      </c>
      <c r="H560" s="662">
        <v>0</v>
      </c>
    </row>
    <row r="561" s="671" customFormat="1" ht="15" customHeight="1">
      <c r="B561" t="s" s="596">
        <v>1221</v>
      </c>
      <c r="C561" t="s" s="675">
        <v>2071</v>
      </c>
      <c r="D561" t="s" s="91">
        <v>32</v>
      </c>
      <c r="E561" s="677">
        <v>0</v>
      </c>
      <c r="G561" s="662">
        <f>E561*F561</f>
        <v>0</v>
      </c>
      <c r="H561" s="662">
        <v>0</v>
      </c>
    </row>
    <row r="562" s="671" customFormat="1" ht="15" customHeight="1">
      <c r="B562" t="s" s="596">
        <v>1221</v>
      </c>
      <c r="C562" t="s" s="675">
        <v>2071</v>
      </c>
      <c r="D562" t="s" s="205">
        <v>34</v>
      </c>
      <c r="E562" s="677">
        <v>0</v>
      </c>
      <c r="G562" s="662">
        <f>E562*F562</f>
        <v>0</v>
      </c>
      <c r="H562" s="662">
        <v>0</v>
      </c>
    </row>
    <row r="563" s="671" customFormat="1" ht="15" customHeight="1">
      <c r="B563" t="s" s="596">
        <v>1221</v>
      </c>
      <c r="C563" t="s" s="675">
        <v>2071</v>
      </c>
      <c r="D563" t="s" s="684">
        <v>36</v>
      </c>
      <c r="E563" s="677">
        <v>0</v>
      </c>
      <c r="G563" s="662">
        <f>E563*F563</f>
        <v>0</v>
      </c>
      <c r="H563" s="662">
        <v>0</v>
      </c>
    </row>
    <row r="564" s="671" customFormat="1" ht="15" customHeight="1">
      <c r="B564" t="s" s="596">
        <v>1221</v>
      </c>
      <c r="C564" t="s" s="675">
        <v>2071</v>
      </c>
      <c r="D564" t="s" s="686">
        <v>38</v>
      </c>
      <c r="E564" s="677">
        <v>0</v>
      </c>
      <c r="G564" s="662">
        <f>E564*F564</f>
        <v>0</v>
      </c>
      <c r="H564" s="662">
        <v>0</v>
      </c>
    </row>
    <row r="565" s="671" customFormat="1" ht="15" customHeight="1">
      <c r="B565" t="s" s="596">
        <v>1221</v>
      </c>
      <c r="C565" t="s" s="675">
        <v>2071</v>
      </c>
      <c r="D565" t="s" s="690">
        <v>40</v>
      </c>
      <c r="E565" s="677">
        <v>0</v>
      </c>
      <c r="G565" s="662">
        <f>E565*F565</f>
        <v>0</v>
      </c>
      <c r="H565" s="662">
        <v>0</v>
      </c>
    </row>
    <row r="566" s="671" customFormat="1" ht="15" customHeight="1">
      <c r="B566" t="s" s="596">
        <v>1221</v>
      </c>
      <c r="C566" t="s" s="675">
        <v>2071</v>
      </c>
      <c r="D566" t="s" s="692">
        <v>42</v>
      </c>
      <c r="E566" s="677">
        <v>0</v>
      </c>
      <c r="G566" s="662">
        <f>E566*F566</f>
        <v>0</v>
      </c>
      <c r="H566" s="662">
        <v>0</v>
      </c>
    </row>
    <row r="567" s="671" customFormat="1" ht="15" customHeight="1">
      <c r="B567" t="s" s="596">
        <v>1221</v>
      </c>
      <c r="C567" t="s" s="675">
        <v>2071</v>
      </c>
      <c r="D567" t="s" s="180">
        <v>44</v>
      </c>
      <c r="E567" s="677">
        <v>0</v>
      </c>
      <c r="G567" s="662">
        <f>E567*F567</f>
        <v>0</v>
      </c>
      <c r="H567" s="662">
        <v>0</v>
      </c>
    </row>
    <row r="568" s="671" customFormat="1" ht="15" customHeight="1">
      <c r="B568" t="s" s="596">
        <v>1221</v>
      </c>
      <c r="C568" t="s" s="675">
        <v>2071</v>
      </c>
      <c r="D568" t="s" s="695">
        <v>2849</v>
      </c>
      <c r="E568" s="677">
        <v>0</v>
      </c>
      <c r="G568" s="662">
        <f>E568*F568</f>
        <v>0</v>
      </c>
      <c r="H568" s="662">
        <v>0</v>
      </c>
    </row>
    <row r="569" s="671" customFormat="1" ht="15" customHeight="1">
      <c r="B569" t="s" s="596">
        <v>1222</v>
      </c>
      <c r="C569" t="s" s="675">
        <v>2072</v>
      </c>
      <c r="D569" t="s" s="676">
        <v>30</v>
      </c>
      <c r="E569" s="677">
        <v>0</v>
      </c>
      <c r="G569" s="662">
        <f>E569*F569</f>
        <v>0</v>
      </c>
      <c r="H569" s="662">
        <v>0</v>
      </c>
    </row>
    <row r="570" s="671" customFormat="1" ht="15" customHeight="1">
      <c r="B570" t="s" s="596">
        <v>1222</v>
      </c>
      <c r="C570" t="s" s="675">
        <v>2072</v>
      </c>
      <c r="D570" t="s" s="91">
        <v>32</v>
      </c>
      <c r="E570" s="677">
        <v>0</v>
      </c>
      <c r="G570" s="662">
        <f>E570*F570</f>
        <v>0</v>
      </c>
      <c r="H570" s="662">
        <v>0</v>
      </c>
    </row>
    <row r="571" s="671" customFormat="1" ht="15" customHeight="1">
      <c r="B571" t="s" s="596">
        <v>1222</v>
      </c>
      <c r="C571" t="s" s="675">
        <v>2072</v>
      </c>
      <c r="D571" t="s" s="205">
        <v>34</v>
      </c>
      <c r="E571" s="677">
        <v>0</v>
      </c>
      <c r="G571" s="662">
        <f>E571*F571</f>
        <v>0</v>
      </c>
      <c r="H571" s="662">
        <v>0</v>
      </c>
    </row>
    <row r="572" s="671" customFormat="1" ht="15" customHeight="1">
      <c r="B572" t="s" s="596">
        <v>1222</v>
      </c>
      <c r="C572" t="s" s="675">
        <v>2072</v>
      </c>
      <c r="D572" t="s" s="684">
        <v>36</v>
      </c>
      <c r="E572" s="677">
        <v>0</v>
      </c>
      <c r="G572" s="662">
        <f>E572*F572</f>
        <v>0</v>
      </c>
      <c r="H572" s="662">
        <v>0</v>
      </c>
    </row>
    <row r="573" s="671" customFormat="1" ht="15" customHeight="1">
      <c r="B573" t="s" s="596">
        <v>1222</v>
      </c>
      <c r="C573" t="s" s="675">
        <v>2072</v>
      </c>
      <c r="D573" t="s" s="686">
        <v>38</v>
      </c>
      <c r="E573" s="677">
        <v>0</v>
      </c>
      <c r="G573" s="662">
        <f>E573*F573</f>
        <v>0</v>
      </c>
      <c r="H573" s="662">
        <v>0</v>
      </c>
    </row>
    <row r="574" s="671" customFormat="1" ht="15" customHeight="1">
      <c r="B574" t="s" s="596">
        <v>1222</v>
      </c>
      <c r="C574" t="s" s="675">
        <v>2072</v>
      </c>
      <c r="D574" t="s" s="690">
        <v>40</v>
      </c>
      <c r="E574" s="677">
        <v>0</v>
      </c>
      <c r="G574" s="662">
        <f>E574*F574</f>
        <v>0</v>
      </c>
      <c r="H574" s="662">
        <v>0</v>
      </c>
    </row>
    <row r="575" s="671" customFormat="1" ht="15" customHeight="1">
      <c r="B575" t="s" s="596">
        <v>1222</v>
      </c>
      <c r="C575" t="s" s="675">
        <v>2072</v>
      </c>
      <c r="D575" t="s" s="692">
        <v>42</v>
      </c>
      <c r="E575" s="677">
        <v>0</v>
      </c>
      <c r="G575" s="662">
        <f>E575*F575</f>
        <v>0</v>
      </c>
      <c r="H575" s="662">
        <v>0</v>
      </c>
    </row>
    <row r="576" s="671" customFormat="1" ht="15" customHeight="1">
      <c r="B576" t="s" s="596">
        <v>1222</v>
      </c>
      <c r="C576" t="s" s="675">
        <v>2072</v>
      </c>
      <c r="D576" t="s" s="180">
        <v>44</v>
      </c>
      <c r="E576" s="677">
        <v>0</v>
      </c>
      <c r="G576" s="662">
        <f>E576*F576</f>
        <v>0</v>
      </c>
      <c r="H576" s="662">
        <v>0</v>
      </c>
    </row>
    <row r="577" s="671" customFormat="1" ht="15" customHeight="1">
      <c r="B577" t="s" s="596">
        <v>1222</v>
      </c>
      <c r="C577" t="s" s="675">
        <v>2072</v>
      </c>
      <c r="D577" t="s" s="695">
        <v>2849</v>
      </c>
      <c r="E577" s="677">
        <v>0</v>
      </c>
      <c r="G577" s="662">
        <f>E577*F577</f>
        <v>0</v>
      </c>
      <c r="H577" s="662">
        <v>0</v>
      </c>
    </row>
    <row r="578" s="671" customFormat="1" ht="15" customHeight="1">
      <c r="B578" t="s" s="596">
        <v>1223</v>
      </c>
      <c r="C578" t="s" s="675">
        <v>2073</v>
      </c>
      <c r="D578" t="s" s="676">
        <v>30</v>
      </c>
      <c r="E578" s="677">
        <v>0</v>
      </c>
      <c r="G578" s="662">
        <f>E578*F578</f>
        <v>0</v>
      </c>
      <c r="H578" s="662">
        <v>0</v>
      </c>
    </row>
    <row r="579" s="671" customFormat="1" ht="15" customHeight="1">
      <c r="B579" t="s" s="596">
        <v>1223</v>
      </c>
      <c r="C579" t="s" s="675">
        <v>2073</v>
      </c>
      <c r="D579" t="s" s="91">
        <v>32</v>
      </c>
      <c r="E579" s="677">
        <v>0</v>
      </c>
      <c r="G579" s="662">
        <f>E579*F579</f>
        <v>0</v>
      </c>
      <c r="H579" s="662">
        <v>0</v>
      </c>
    </row>
    <row r="580" s="671" customFormat="1" ht="15" customHeight="1">
      <c r="B580" t="s" s="596">
        <v>1223</v>
      </c>
      <c r="C580" t="s" s="675">
        <v>2073</v>
      </c>
      <c r="D580" t="s" s="205">
        <v>34</v>
      </c>
      <c r="E580" s="677">
        <v>0</v>
      </c>
      <c r="G580" s="662">
        <f>E580*F580</f>
        <v>0</v>
      </c>
      <c r="H580" s="662">
        <v>0</v>
      </c>
    </row>
    <row r="581" s="671" customFormat="1" ht="15" customHeight="1">
      <c r="B581" t="s" s="596">
        <v>1223</v>
      </c>
      <c r="C581" t="s" s="675">
        <v>2073</v>
      </c>
      <c r="D581" t="s" s="684">
        <v>36</v>
      </c>
      <c r="E581" s="677">
        <v>0</v>
      </c>
      <c r="G581" s="662">
        <f>E581*F581</f>
        <v>0</v>
      </c>
      <c r="H581" s="662">
        <v>0</v>
      </c>
    </row>
    <row r="582" s="671" customFormat="1" ht="15" customHeight="1">
      <c r="B582" t="s" s="596">
        <v>1223</v>
      </c>
      <c r="C582" t="s" s="675">
        <v>2073</v>
      </c>
      <c r="D582" t="s" s="686">
        <v>38</v>
      </c>
      <c r="E582" s="677">
        <v>0</v>
      </c>
      <c r="G582" s="662">
        <f>E582*F582</f>
        <v>0</v>
      </c>
      <c r="H582" s="662">
        <v>0</v>
      </c>
    </row>
    <row r="583" s="671" customFormat="1" ht="15" customHeight="1">
      <c r="B583" t="s" s="596">
        <v>1223</v>
      </c>
      <c r="C583" t="s" s="675">
        <v>2073</v>
      </c>
      <c r="D583" t="s" s="690">
        <v>40</v>
      </c>
      <c r="E583" s="677">
        <v>0</v>
      </c>
      <c r="G583" s="662">
        <f>E583*F583</f>
        <v>0</v>
      </c>
      <c r="H583" s="662">
        <v>0</v>
      </c>
    </row>
    <row r="584" s="671" customFormat="1" ht="15" customHeight="1">
      <c r="B584" t="s" s="596">
        <v>1223</v>
      </c>
      <c r="C584" t="s" s="675">
        <v>2073</v>
      </c>
      <c r="D584" t="s" s="692">
        <v>42</v>
      </c>
      <c r="E584" s="677">
        <v>0</v>
      </c>
      <c r="G584" s="662">
        <f>E584*F584</f>
        <v>0</v>
      </c>
      <c r="H584" s="662">
        <v>0</v>
      </c>
    </row>
    <row r="585" s="671" customFormat="1" ht="15" customHeight="1">
      <c r="B585" t="s" s="596">
        <v>1223</v>
      </c>
      <c r="C585" t="s" s="675">
        <v>2073</v>
      </c>
      <c r="D585" t="s" s="180">
        <v>44</v>
      </c>
      <c r="E585" s="677">
        <v>0</v>
      </c>
      <c r="G585" s="662">
        <f>E585*F585</f>
        <v>0</v>
      </c>
      <c r="H585" s="662">
        <v>0</v>
      </c>
    </row>
    <row r="586" s="671" customFormat="1" ht="15" customHeight="1">
      <c r="B586" t="s" s="596">
        <v>1223</v>
      </c>
      <c r="C586" t="s" s="675">
        <v>2073</v>
      </c>
      <c r="D586" t="s" s="695">
        <v>2849</v>
      </c>
      <c r="E586" s="677">
        <v>0</v>
      </c>
      <c r="G586" s="662">
        <f>E586*F586</f>
        <v>0</v>
      </c>
      <c r="H586" s="662">
        <v>0</v>
      </c>
    </row>
    <row r="587" s="671" customFormat="1" ht="15" customHeight="1">
      <c r="B587" t="s" s="596">
        <v>1224</v>
      </c>
      <c r="C587" t="s" s="675">
        <v>2074</v>
      </c>
      <c r="D587" t="s" s="676">
        <v>30</v>
      </c>
      <c r="E587" s="677">
        <v>0</v>
      </c>
      <c r="G587" s="662">
        <f>E587*F587</f>
        <v>0</v>
      </c>
      <c r="H587" s="662">
        <v>0</v>
      </c>
    </row>
    <row r="588" s="671" customFormat="1" ht="15" customHeight="1">
      <c r="B588" t="s" s="596">
        <v>1224</v>
      </c>
      <c r="C588" t="s" s="675">
        <v>2074</v>
      </c>
      <c r="D588" t="s" s="91">
        <v>32</v>
      </c>
      <c r="E588" s="677">
        <v>0</v>
      </c>
      <c r="G588" s="662">
        <f>E588*F588</f>
        <v>0</v>
      </c>
      <c r="H588" s="662">
        <v>0</v>
      </c>
    </row>
    <row r="589" s="671" customFormat="1" ht="15" customHeight="1">
      <c r="B589" t="s" s="596">
        <v>1224</v>
      </c>
      <c r="C589" t="s" s="675">
        <v>2074</v>
      </c>
      <c r="D589" t="s" s="205">
        <v>34</v>
      </c>
      <c r="E589" s="677">
        <v>0</v>
      </c>
      <c r="G589" s="662">
        <f>E589*F589</f>
        <v>0</v>
      </c>
      <c r="H589" s="662">
        <v>0</v>
      </c>
    </row>
    <row r="590" s="671" customFormat="1" ht="15" customHeight="1">
      <c r="B590" t="s" s="596">
        <v>1224</v>
      </c>
      <c r="C590" t="s" s="675">
        <v>2074</v>
      </c>
      <c r="D590" t="s" s="684">
        <v>36</v>
      </c>
      <c r="E590" s="677">
        <v>0</v>
      </c>
      <c r="G590" s="662">
        <f>E590*F590</f>
        <v>0</v>
      </c>
      <c r="H590" s="662">
        <v>0</v>
      </c>
    </row>
    <row r="591" s="671" customFormat="1" ht="15" customHeight="1">
      <c r="B591" t="s" s="596">
        <v>1224</v>
      </c>
      <c r="C591" t="s" s="675">
        <v>2074</v>
      </c>
      <c r="D591" t="s" s="686">
        <v>38</v>
      </c>
      <c r="E591" s="677">
        <v>0</v>
      </c>
      <c r="G591" s="662">
        <f>E591*F591</f>
        <v>0</v>
      </c>
      <c r="H591" s="662">
        <v>0</v>
      </c>
    </row>
    <row r="592" s="671" customFormat="1" ht="15" customHeight="1">
      <c r="B592" t="s" s="596">
        <v>1224</v>
      </c>
      <c r="C592" t="s" s="675">
        <v>2074</v>
      </c>
      <c r="D592" t="s" s="690">
        <v>40</v>
      </c>
      <c r="E592" s="677">
        <v>0</v>
      </c>
      <c r="G592" s="662">
        <f>E592*F592</f>
        <v>0</v>
      </c>
      <c r="H592" s="662">
        <v>0</v>
      </c>
    </row>
    <row r="593" s="671" customFormat="1" ht="15" customHeight="1">
      <c r="B593" t="s" s="596">
        <v>1224</v>
      </c>
      <c r="C593" t="s" s="675">
        <v>2074</v>
      </c>
      <c r="D593" t="s" s="692">
        <v>42</v>
      </c>
      <c r="E593" s="677">
        <v>0</v>
      </c>
      <c r="G593" s="662">
        <f>E593*F593</f>
        <v>0</v>
      </c>
      <c r="H593" s="662">
        <v>0</v>
      </c>
    </row>
    <row r="594" s="671" customFormat="1" ht="15" customHeight="1">
      <c r="B594" t="s" s="596">
        <v>1224</v>
      </c>
      <c r="C594" t="s" s="675">
        <v>2074</v>
      </c>
      <c r="D594" t="s" s="180">
        <v>44</v>
      </c>
      <c r="E594" s="677">
        <v>0</v>
      </c>
      <c r="G594" s="662">
        <f>E594*F594</f>
        <v>0</v>
      </c>
      <c r="H594" s="662">
        <v>0</v>
      </c>
    </row>
    <row r="595" s="671" customFormat="1" ht="15" customHeight="1">
      <c r="B595" t="s" s="596">
        <v>1224</v>
      </c>
      <c r="C595" t="s" s="675">
        <v>2074</v>
      </c>
      <c r="D595" t="s" s="695">
        <v>2849</v>
      </c>
      <c r="E595" s="677">
        <v>0</v>
      </c>
      <c r="G595" s="662">
        <f>E595*F595</f>
        <v>0</v>
      </c>
      <c r="H595" s="662">
        <v>0</v>
      </c>
    </row>
    <row r="596" s="671" customFormat="1" ht="15" customHeight="1">
      <c r="B596" t="s" s="596">
        <v>1225</v>
      </c>
      <c r="C596" t="s" s="675">
        <v>2075</v>
      </c>
      <c r="D596" t="s" s="676">
        <v>30</v>
      </c>
      <c r="E596" s="677">
        <v>0</v>
      </c>
      <c r="G596" s="662">
        <f>E596*F596</f>
        <v>0</v>
      </c>
      <c r="H596" s="662">
        <v>0</v>
      </c>
    </row>
    <row r="597" s="671" customFormat="1" ht="15" customHeight="1">
      <c r="B597" t="s" s="596">
        <v>1225</v>
      </c>
      <c r="C597" t="s" s="675">
        <v>2075</v>
      </c>
      <c r="D597" t="s" s="91">
        <v>32</v>
      </c>
      <c r="E597" s="677">
        <v>0</v>
      </c>
      <c r="G597" s="662">
        <f>E597*F597</f>
        <v>0</v>
      </c>
      <c r="H597" s="662">
        <v>0</v>
      </c>
    </row>
    <row r="598" s="671" customFormat="1" ht="15" customHeight="1">
      <c r="B598" t="s" s="596">
        <v>1225</v>
      </c>
      <c r="C598" t="s" s="675">
        <v>2075</v>
      </c>
      <c r="D598" t="s" s="205">
        <v>34</v>
      </c>
      <c r="E598" s="677">
        <v>0</v>
      </c>
      <c r="G598" s="662">
        <f>E598*F598</f>
        <v>0</v>
      </c>
      <c r="H598" s="662">
        <v>0</v>
      </c>
    </row>
    <row r="599" s="671" customFormat="1" ht="15" customHeight="1">
      <c r="B599" t="s" s="596">
        <v>1225</v>
      </c>
      <c r="C599" t="s" s="675">
        <v>2075</v>
      </c>
      <c r="D599" t="s" s="684">
        <v>36</v>
      </c>
      <c r="E599" s="677">
        <v>0</v>
      </c>
      <c r="G599" s="662">
        <f>E599*F599</f>
        <v>0</v>
      </c>
      <c r="H599" s="662">
        <v>0</v>
      </c>
    </row>
    <row r="600" s="671" customFormat="1" ht="15" customHeight="1">
      <c r="B600" t="s" s="596">
        <v>1225</v>
      </c>
      <c r="C600" t="s" s="675">
        <v>2075</v>
      </c>
      <c r="D600" t="s" s="686">
        <v>38</v>
      </c>
      <c r="E600" s="677">
        <v>0</v>
      </c>
      <c r="G600" s="662">
        <f>E600*F600</f>
        <v>0</v>
      </c>
      <c r="H600" s="662">
        <v>0</v>
      </c>
    </row>
    <row r="601" s="671" customFormat="1" ht="15" customHeight="1">
      <c r="B601" t="s" s="596">
        <v>1225</v>
      </c>
      <c r="C601" t="s" s="675">
        <v>2075</v>
      </c>
      <c r="D601" t="s" s="690">
        <v>40</v>
      </c>
      <c r="E601" s="677">
        <v>0</v>
      </c>
      <c r="G601" s="662">
        <f>E601*F601</f>
        <v>0</v>
      </c>
      <c r="H601" s="662">
        <v>0</v>
      </c>
    </row>
    <row r="602" s="671" customFormat="1" ht="15" customHeight="1">
      <c r="B602" t="s" s="596">
        <v>1225</v>
      </c>
      <c r="C602" t="s" s="675">
        <v>2075</v>
      </c>
      <c r="D602" t="s" s="692">
        <v>42</v>
      </c>
      <c r="E602" s="677">
        <v>0</v>
      </c>
      <c r="G602" s="662">
        <f>E602*F602</f>
        <v>0</v>
      </c>
      <c r="H602" s="662">
        <v>0</v>
      </c>
    </row>
    <row r="603" s="671" customFormat="1" ht="15" customHeight="1">
      <c r="B603" t="s" s="596">
        <v>1225</v>
      </c>
      <c r="C603" t="s" s="675">
        <v>2075</v>
      </c>
      <c r="D603" t="s" s="180">
        <v>44</v>
      </c>
      <c r="E603" s="677">
        <v>0</v>
      </c>
      <c r="G603" s="662">
        <f>E603*F603</f>
        <v>0</v>
      </c>
      <c r="H603" s="662">
        <v>0</v>
      </c>
    </row>
    <row r="604" s="671" customFormat="1" ht="15" customHeight="1">
      <c r="B604" t="s" s="596">
        <v>1225</v>
      </c>
      <c r="C604" t="s" s="675">
        <v>2075</v>
      </c>
      <c r="D604" t="s" s="695">
        <v>2849</v>
      </c>
      <c r="E604" s="677">
        <v>0</v>
      </c>
      <c r="G604" s="662">
        <f>E604*F604</f>
        <v>0</v>
      </c>
      <c r="H604" s="662">
        <v>0</v>
      </c>
    </row>
    <row r="605" s="671" customFormat="1" ht="15" customHeight="1">
      <c r="B605" t="s" s="596">
        <v>1226</v>
      </c>
      <c r="C605" t="s" s="675">
        <v>2076</v>
      </c>
      <c r="D605" t="s" s="676">
        <v>30</v>
      </c>
      <c r="E605" s="677">
        <v>0</v>
      </c>
      <c r="G605" s="662">
        <f>E605*F605</f>
        <v>0</v>
      </c>
      <c r="H605" s="662">
        <v>0</v>
      </c>
    </row>
    <row r="606" s="671" customFormat="1" ht="15" customHeight="1">
      <c r="B606" t="s" s="596">
        <v>1226</v>
      </c>
      <c r="C606" t="s" s="675">
        <v>2076</v>
      </c>
      <c r="D606" t="s" s="91">
        <v>32</v>
      </c>
      <c r="E606" s="677">
        <v>0</v>
      </c>
      <c r="G606" s="662">
        <f>E606*F606</f>
        <v>0</v>
      </c>
      <c r="H606" s="662">
        <v>0</v>
      </c>
    </row>
    <row r="607" s="671" customFormat="1" ht="15" customHeight="1">
      <c r="B607" t="s" s="596">
        <v>1226</v>
      </c>
      <c r="C607" t="s" s="675">
        <v>2076</v>
      </c>
      <c r="D607" t="s" s="205">
        <v>34</v>
      </c>
      <c r="E607" s="677">
        <v>0</v>
      </c>
      <c r="G607" s="662">
        <f>E607*F607</f>
        <v>0</v>
      </c>
      <c r="H607" s="662">
        <v>0</v>
      </c>
    </row>
    <row r="608" s="671" customFormat="1" ht="15" customHeight="1">
      <c r="B608" t="s" s="596">
        <v>1226</v>
      </c>
      <c r="C608" t="s" s="675">
        <v>2076</v>
      </c>
      <c r="D608" t="s" s="684">
        <v>36</v>
      </c>
      <c r="E608" s="677">
        <v>0</v>
      </c>
      <c r="G608" s="662">
        <f>E608*F608</f>
        <v>0</v>
      </c>
      <c r="H608" s="662">
        <v>0</v>
      </c>
    </row>
    <row r="609" s="671" customFormat="1" ht="15" customHeight="1">
      <c r="B609" t="s" s="596">
        <v>1226</v>
      </c>
      <c r="C609" t="s" s="675">
        <v>2076</v>
      </c>
      <c r="D609" t="s" s="686">
        <v>38</v>
      </c>
      <c r="E609" s="677">
        <v>0</v>
      </c>
      <c r="G609" s="662">
        <f>E609*F609</f>
        <v>0</v>
      </c>
      <c r="H609" s="662">
        <v>0</v>
      </c>
    </row>
    <row r="610" s="671" customFormat="1" ht="15" customHeight="1">
      <c r="B610" t="s" s="596">
        <v>1226</v>
      </c>
      <c r="C610" t="s" s="675">
        <v>2076</v>
      </c>
      <c r="D610" t="s" s="690">
        <v>40</v>
      </c>
      <c r="E610" s="677">
        <v>0</v>
      </c>
      <c r="G610" s="662">
        <f>E610*F610</f>
        <v>0</v>
      </c>
      <c r="H610" s="662">
        <v>0</v>
      </c>
    </row>
    <row r="611" s="671" customFormat="1" ht="15" customHeight="1">
      <c r="B611" t="s" s="596">
        <v>1226</v>
      </c>
      <c r="C611" t="s" s="675">
        <v>2076</v>
      </c>
      <c r="D611" t="s" s="692">
        <v>42</v>
      </c>
      <c r="E611" s="677">
        <v>0</v>
      </c>
      <c r="G611" s="662">
        <f>E611*F611</f>
        <v>0</v>
      </c>
      <c r="H611" s="662">
        <v>0</v>
      </c>
    </row>
    <row r="612" s="671" customFormat="1" ht="15" customHeight="1">
      <c r="B612" t="s" s="596">
        <v>1226</v>
      </c>
      <c r="C612" t="s" s="675">
        <v>2076</v>
      </c>
      <c r="D612" t="s" s="180">
        <v>44</v>
      </c>
      <c r="E612" s="677">
        <v>0</v>
      </c>
      <c r="G612" s="662">
        <f>E612*F612</f>
        <v>0</v>
      </c>
      <c r="H612" s="662">
        <v>0</v>
      </c>
    </row>
    <row r="613" s="671" customFormat="1" ht="15" customHeight="1">
      <c r="B613" t="s" s="596">
        <v>1226</v>
      </c>
      <c r="C613" t="s" s="675">
        <v>2076</v>
      </c>
      <c r="D613" t="s" s="695">
        <v>2849</v>
      </c>
      <c r="E613" s="677">
        <v>0</v>
      </c>
      <c r="G613" s="662">
        <f>E613*F613</f>
        <v>0</v>
      </c>
      <c r="H613" s="662">
        <v>0</v>
      </c>
    </row>
    <row r="614" s="671" customFormat="1" ht="15" customHeight="1">
      <c r="B614" t="s" s="596">
        <v>1227</v>
      </c>
      <c r="C614" t="s" s="675">
        <v>2077</v>
      </c>
      <c r="D614" t="s" s="676">
        <v>30</v>
      </c>
      <c r="E614" s="677">
        <v>0</v>
      </c>
      <c r="G614" s="662">
        <f>E614*F614</f>
        <v>0</v>
      </c>
      <c r="H614" s="662">
        <v>0</v>
      </c>
    </row>
    <row r="615" s="671" customFormat="1" ht="15" customHeight="1">
      <c r="B615" t="s" s="596">
        <v>1227</v>
      </c>
      <c r="C615" t="s" s="675">
        <v>2077</v>
      </c>
      <c r="D615" t="s" s="91">
        <v>32</v>
      </c>
      <c r="E615" s="677">
        <v>0</v>
      </c>
      <c r="G615" s="662">
        <f>E615*F615</f>
        <v>0</v>
      </c>
      <c r="H615" s="662">
        <v>0</v>
      </c>
    </row>
    <row r="616" s="671" customFormat="1" ht="15" customHeight="1">
      <c r="B616" t="s" s="596">
        <v>1227</v>
      </c>
      <c r="C616" t="s" s="675">
        <v>2077</v>
      </c>
      <c r="D616" t="s" s="205">
        <v>34</v>
      </c>
      <c r="E616" s="677">
        <v>0</v>
      </c>
      <c r="G616" s="662">
        <f>E616*F616</f>
        <v>0</v>
      </c>
      <c r="H616" s="662">
        <v>0</v>
      </c>
    </row>
    <row r="617" s="671" customFormat="1" ht="15" customHeight="1">
      <c r="B617" t="s" s="596">
        <v>1227</v>
      </c>
      <c r="C617" t="s" s="675">
        <v>2077</v>
      </c>
      <c r="D617" t="s" s="684">
        <v>36</v>
      </c>
      <c r="E617" s="677">
        <v>0</v>
      </c>
      <c r="G617" s="662">
        <f>E617*F617</f>
        <v>0</v>
      </c>
      <c r="H617" s="662">
        <v>0</v>
      </c>
    </row>
    <row r="618" s="671" customFormat="1" ht="15" customHeight="1">
      <c r="B618" t="s" s="596">
        <v>1227</v>
      </c>
      <c r="C618" t="s" s="675">
        <v>2077</v>
      </c>
      <c r="D618" t="s" s="686">
        <v>38</v>
      </c>
      <c r="E618" s="677">
        <v>0</v>
      </c>
      <c r="G618" s="662">
        <f>E618*F618</f>
        <v>0</v>
      </c>
      <c r="H618" s="662">
        <v>0</v>
      </c>
    </row>
    <row r="619" s="671" customFormat="1" ht="15" customHeight="1">
      <c r="B619" t="s" s="596">
        <v>1227</v>
      </c>
      <c r="C619" t="s" s="675">
        <v>2077</v>
      </c>
      <c r="D619" t="s" s="690">
        <v>40</v>
      </c>
      <c r="E619" s="677">
        <v>0</v>
      </c>
      <c r="G619" s="662">
        <f>E619*F619</f>
        <v>0</v>
      </c>
      <c r="H619" s="662">
        <v>0</v>
      </c>
    </row>
    <row r="620" s="671" customFormat="1" ht="15" customHeight="1">
      <c r="B620" t="s" s="596">
        <v>1227</v>
      </c>
      <c r="C620" t="s" s="675">
        <v>2077</v>
      </c>
      <c r="D620" t="s" s="692">
        <v>42</v>
      </c>
      <c r="E620" s="677">
        <v>0</v>
      </c>
      <c r="G620" s="662">
        <f>E620*F620</f>
        <v>0</v>
      </c>
      <c r="H620" s="662">
        <v>0</v>
      </c>
    </row>
    <row r="621" s="671" customFormat="1" ht="15" customHeight="1">
      <c r="B621" t="s" s="596">
        <v>1227</v>
      </c>
      <c r="C621" t="s" s="675">
        <v>2077</v>
      </c>
      <c r="D621" t="s" s="180">
        <v>44</v>
      </c>
      <c r="E621" s="677">
        <v>0</v>
      </c>
      <c r="G621" s="662">
        <f>E621*F621</f>
        <v>0</v>
      </c>
      <c r="H621" s="662">
        <v>0</v>
      </c>
    </row>
    <row r="622" s="671" customFormat="1" ht="15" customHeight="1">
      <c r="B622" t="s" s="596">
        <v>1227</v>
      </c>
      <c r="C622" t="s" s="675">
        <v>2077</v>
      </c>
      <c r="D622" t="s" s="695">
        <v>2849</v>
      </c>
      <c r="E622" s="677">
        <v>0</v>
      </c>
      <c r="G622" s="662">
        <f>E622*F622</f>
        <v>0</v>
      </c>
      <c r="H622" s="662">
        <v>0</v>
      </c>
    </row>
    <row r="623" s="671" customFormat="1" ht="15" customHeight="1">
      <c r="B623" t="s" s="596">
        <v>1228</v>
      </c>
      <c r="C623" t="s" s="675">
        <v>2078</v>
      </c>
      <c r="D623" t="s" s="676">
        <v>30</v>
      </c>
      <c r="E623" s="677">
        <v>0</v>
      </c>
      <c r="G623" s="662">
        <f>E623*F623</f>
        <v>0</v>
      </c>
      <c r="H623" s="662">
        <v>0</v>
      </c>
    </row>
    <row r="624" s="671" customFormat="1" ht="15" customHeight="1">
      <c r="B624" t="s" s="596">
        <v>1228</v>
      </c>
      <c r="C624" t="s" s="675">
        <v>2078</v>
      </c>
      <c r="D624" t="s" s="91">
        <v>32</v>
      </c>
      <c r="E624" s="677">
        <v>0</v>
      </c>
      <c r="G624" s="662">
        <f>E624*F624</f>
        <v>0</v>
      </c>
      <c r="H624" s="662">
        <v>0</v>
      </c>
    </row>
    <row r="625" s="671" customFormat="1" ht="15" customHeight="1">
      <c r="B625" t="s" s="596">
        <v>1228</v>
      </c>
      <c r="C625" t="s" s="675">
        <v>2078</v>
      </c>
      <c r="D625" t="s" s="205">
        <v>34</v>
      </c>
      <c r="E625" s="677">
        <v>0</v>
      </c>
      <c r="G625" s="662">
        <f>E625*F625</f>
        <v>0</v>
      </c>
      <c r="H625" s="662">
        <v>0</v>
      </c>
    </row>
    <row r="626" s="671" customFormat="1" ht="15" customHeight="1">
      <c r="B626" t="s" s="596">
        <v>1228</v>
      </c>
      <c r="C626" t="s" s="675">
        <v>2078</v>
      </c>
      <c r="D626" t="s" s="684">
        <v>36</v>
      </c>
      <c r="E626" s="677">
        <v>0</v>
      </c>
      <c r="G626" s="662">
        <f>E626*F626</f>
        <v>0</v>
      </c>
      <c r="H626" s="662">
        <v>0</v>
      </c>
    </row>
    <row r="627" s="671" customFormat="1" ht="15" customHeight="1">
      <c r="B627" t="s" s="596">
        <v>1228</v>
      </c>
      <c r="C627" t="s" s="675">
        <v>2078</v>
      </c>
      <c r="D627" t="s" s="686">
        <v>38</v>
      </c>
      <c r="E627" s="677">
        <v>0</v>
      </c>
      <c r="G627" s="662">
        <f>E627*F627</f>
        <v>0</v>
      </c>
      <c r="H627" s="662">
        <v>0</v>
      </c>
    </row>
    <row r="628" s="671" customFormat="1" ht="15" customHeight="1">
      <c r="B628" t="s" s="596">
        <v>1228</v>
      </c>
      <c r="C628" t="s" s="675">
        <v>2078</v>
      </c>
      <c r="D628" t="s" s="690">
        <v>40</v>
      </c>
      <c r="E628" s="677">
        <v>0</v>
      </c>
      <c r="G628" s="662">
        <f>E628*F628</f>
        <v>0</v>
      </c>
      <c r="H628" s="662">
        <v>0</v>
      </c>
    </row>
    <row r="629" s="671" customFormat="1" ht="15" customHeight="1">
      <c r="B629" t="s" s="596">
        <v>1228</v>
      </c>
      <c r="C629" t="s" s="675">
        <v>2078</v>
      </c>
      <c r="D629" t="s" s="692">
        <v>42</v>
      </c>
      <c r="E629" s="677">
        <v>0</v>
      </c>
      <c r="G629" s="662">
        <f>E629*F629</f>
        <v>0</v>
      </c>
      <c r="H629" s="662">
        <v>0</v>
      </c>
    </row>
    <row r="630" s="671" customFormat="1" ht="15" customHeight="1">
      <c r="B630" t="s" s="596">
        <v>1228</v>
      </c>
      <c r="C630" t="s" s="675">
        <v>2078</v>
      </c>
      <c r="D630" t="s" s="180">
        <v>44</v>
      </c>
      <c r="E630" s="677">
        <v>0</v>
      </c>
      <c r="G630" s="662">
        <f>E630*F630</f>
        <v>0</v>
      </c>
      <c r="H630" s="662">
        <v>0</v>
      </c>
    </row>
    <row r="631" s="671" customFormat="1" ht="15" customHeight="1">
      <c r="B631" t="s" s="596">
        <v>1228</v>
      </c>
      <c r="C631" t="s" s="675">
        <v>2078</v>
      </c>
      <c r="D631" t="s" s="695">
        <v>2849</v>
      </c>
      <c r="E631" s="677">
        <v>0</v>
      </c>
      <c r="G631" s="662">
        <f>E631*F631</f>
        <v>0</v>
      </c>
      <c r="H631" s="662">
        <v>0</v>
      </c>
    </row>
    <row r="632" s="671" customFormat="1" ht="15" customHeight="1">
      <c r="B632" t="s" s="596">
        <v>1229</v>
      </c>
      <c r="C632" t="s" s="675">
        <v>2079</v>
      </c>
      <c r="D632" t="s" s="676">
        <v>30</v>
      </c>
      <c r="E632" s="677">
        <v>0</v>
      </c>
      <c r="G632" s="662">
        <f>E632*F632</f>
        <v>0</v>
      </c>
      <c r="H632" s="662">
        <v>0</v>
      </c>
    </row>
    <row r="633" s="671" customFormat="1" ht="15" customHeight="1">
      <c r="B633" t="s" s="596">
        <v>1229</v>
      </c>
      <c r="C633" t="s" s="675">
        <v>2079</v>
      </c>
      <c r="D633" t="s" s="91">
        <v>32</v>
      </c>
      <c r="E633" s="677">
        <v>0</v>
      </c>
      <c r="G633" s="662">
        <f>E633*F633</f>
        <v>0</v>
      </c>
      <c r="H633" s="662">
        <v>0</v>
      </c>
    </row>
    <row r="634" s="671" customFormat="1" ht="15" customHeight="1">
      <c r="B634" t="s" s="596">
        <v>1229</v>
      </c>
      <c r="C634" t="s" s="675">
        <v>2079</v>
      </c>
      <c r="D634" t="s" s="205">
        <v>34</v>
      </c>
      <c r="E634" s="677">
        <v>0</v>
      </c>
      <c r="G634" s="662">
        <f>E634*F634</f>
        <v>0</v>
      </c>
      <c r="H634" s="662">
        <v>0</v>
      </c>
    </row>
    <row r="635" s="671" customFormat="1" ht="15" customHeight="1">
      <c r="B635" t="s" s="596">
        <v>1229</v>
      </c>
      <c r="C635" t="s" s="675">
        <v>2079</v>
      </c>
      <c r="D635" t="s" s="684">
        <v>36</v>
      </c>
      <c r="E635" s="677">
        <v>0</v>
      </c>
      <c r="G635" s="662">
        <f>E635*F635</f>
        <v>0</v>
      </c>
      <c r="H635" s="662">
        <v>0</v>
      </c>
    </row>
    <row r="636" s="671" customFormat="1" ht="15" customHeight="1">
      <c r="B636" t="s" s="596">
        <v>1229</v>
      </c>
      <c r="C636" t="s" s="675">
        <v>2079</v>
      </c>
      <c r="D636" t="s" s="686">
        <v>38</v>
      </c>
      <c r="E636" s="677">
        <v>0</v>
      </c>
      <c r="G636" s="662">
        <f>E636*F636</f>
        <v>0</v>
      </c>
      <c r="H636" s="662">
        <v>0</v>
      </c>
    </row>
    <row r="637" s="671" customFormat="1" ht="15" customHeight="1">
      <c r="B637" t="s" s="596">
        <v>1229</v>
      </c>
      <c r="C637" t="s" s="675">
        <v>2079</v>
      </c>
      <c r="D637" t="s" s="690">
        <v>40</v>
      </c>
      <c r="E637" s="677">
        <v>0</v>
      </c>
      <c r="G637" s="662">
        <f>E637*F637</f>
        <v>0</v>
      </c>
      <c r="H637" s="662">
        <v>0</v>
      </c>
    </row>
    <row r="638" s="671" customFormat="1" ht="15" customHeight="1">
      <c r="B638" t="s" s="596">
        <v>1229</v>
      </c>
      <c r="C638" t="s" s="675">
        <v>2079</v>
      </c>
      <c r="D638" t="s" s="692">
        <v>42</v>
      </c>
      <c r="E638" s="677">
        <v>0</v>
      </c>
      <c r="G638" s="662">
        <f>E638*F638</f>
        <v>0</v>
      </c>
      <c r="H638" s="662">
        <v>0</v>
      </c>
    </row>
    <row r="639" s="671" customFormat="1" ht="15" customHeight="1">
      <c r="B639" t="s" s="596">
        <v>1229</v>
      </c>
      <c r="C639" t="s" s="675">
        <v>2079</v>
      </c>
      <c r="D639" t="s" s="180">
        <v>44</v>
      </c>
      <c r="E639" s="677">
        <v>0</v>
      </c>
      <c r="G639" s="662">
        <f>E639*F639</f>
        <v>0</v>
      </c>
      <c r="H639" s="662">
        <v>0</v>
      </c>
    </row>
    <row r="640" s="671" customFormat="1" ht="15" customHeight="1">
      <c r="B640" t="s" s="596">
        <v>1229</v>
      </c>
      <c r="C640" t="s" s="675">
        <v>2079</v>
      </c>
      <c r="D640" t="s" s="695">
        <v>2849</v>
      </c>
      <c r="E640" s="677">
        <v>0</v>
      </c>
      <c r="G640" s="662">
        <f>E640*F640</f>
        <v>0</v>
      </c>
      <c r="H640" s="662">
        <v>0</v>
      </c>
    </row>
    <row r="641" s="671" customFormat="1" ht="15" customHeight="1">
      <c r="B641" t="s" s="596">
        <v>1230</v>
      </c>
      <c r="C641" t="s" s="675">
        <v>2080</v>
      </c>
      <c r="D641" t="s" s="676">
        <v>30</v>
      </c>
      <c r="E641" s="677">
        <v>0</v>
      </c>
      <c r="G641" s="662">
        <f>E641*F641</f>
        <v>0</v>
      </c>
      <c r="H641" s="662">
        <v>0</v>
      </c>
    </row>
    <row r="642" s="671" customFormat="1" ht="15" customHeight="1">
      <c r="B642" t="s" s="596">
        <v>1230</v>
      </c>
      <c r="C642" t="s" s="675">
        <v>2080</v>
      </c>
      <c r="D642" t="s" s="91">
        <v>32</v>
      </c>
      <c r="E642" s="677">
        <v>0</v>
      </c>
      <c r="G642" s="662">
        <f>E642*F642</f>
        <v>0</v>
      </c>
      <c r="H642" s="662">
        <v>0</v>
      </c>
    </row>
    <row r="643" s="671" customFormat="1" ht="15" customHeight="1">
      <c r="B643" t="s" s="596">
        <v>1230</v>
      </c>
      <c r="C643" t="s" s="675">
        <v>2080</v>
      </c>
      <c r="D643" t="s" s="205">
        <v>34</v>
      </c>
      <c r="E643" s="677">
        <v>0</v>
      </c>
      <c r="G643" s="662">
        <f>E643*F643</f>
        <v>0</v>
      </c>
      <c r="H643" s="662">
        <v>0</v>
      </c>
    </row>
    <row r="644" s="671" customFormat="1" ht="15" customHeight="1">
      <c r="B644" t="s" s="596">
        <v>1230</v>
      </c>
      <c r="C644" t="s" s="675">
        <v>2080</v>
      </c>
      <c r="D644" t="s" s="684">
        <v>36</v>
      </c>
      <c r="E644" s="677">
        <v>0</v>
      </c>
      <c r="G644" s="662">
        <f>E644*F644</f>
        <v>0</v>
      </c>
      <c r="H644" s="662">
        <v>0</v>
      </c>
    </row>
    <row r="645" s="671" customFormat="1" ht="15" customHeight="1">
      <c r="B645" t="s" s="596">
        <v>1230</v>
      </c>
      <c r="C645" t="s" s="675">
        <v>2080</v>
      </c>
      <c r="D645" t="s" s="686">
        <v>38</v>
      </c>
      <c r="E645" s="677">
        <v>0</v>
      </c>
      <c r="G645" s="662">
        <f>E645*F645</f>
        <v>0</v>
      </c>
      <c r="H645" s="662">
        <v>0</v>
      </c>
    </row>
    <row r="646" s="671" customFormat="1" ht="15" customHeight="1">
      <c r="B646" t="s" s="596">
        <v>1230</v>
      </c>
      <c r="C646" t="s" s="675">
        <v>2080</v>
      </c>
      <c r="D646" t="s" s="690">
        <v>40</v>
      </c>
      <c r="E646" s="677">
        <v>0</v>
      </c>
      <c r="G646" s="662">
        <f>E646*F646</f>
        <v>0</v>
      </c>
      <c r="H646" s="662">
        <v>0</v>
      </c>
    </row>
    <row r="647" s="671" customFormat="1" ht="15" customHeight="1">
      <c r="B647" t="s" s="596">
        <v>1230</v>
      </c>
      <c r="C647" t="s" s="675">
        <v>2080</v>
      </c>
      <c r="D647" t="s" s="692">
        <v>42</v>
      </c>
      <c r="E647" s="677">
        <v>0</v>
      </c>
      <c r="G647" s="662">
        <f>E647*F647</f>
        <v>0</v>
      </c>
      <c r="H647" s="662">
        <v>0</v>
      </c>
    </row>
    <row r="648" s="671" customFormat="1" ht="15" customHeight="1">
      <c r="B648" t="s" s="596">
        <v>1230</v>
      </c>
      <c r="C648" t="s" s="675">
        <v>2080</v>
      </c>
      <c r="D648" t="s" s="180">
        <v>44</v>
      </c>
      <c r="E648" s="677">
        <v>0</v>
      </c>
      <c r="G648" s="662">
        <f>E648*F648</f>
        <v>0</v>
      </c>
      <c r="H648" s="662">
        <v>0</v>
      </c>
    </row>
    <row r="649" s="671" customFormat="1" ht="15" customHeight="1">
      <c r="B649" t="s" s="596">
        <v>1230</v>
      </c>
      <c r="C649" t="s" s="675">
        <v>2080</v>
      </c>
      <c r="D649" t="s" s="695">
        <v>2849</v>
      </c>
      <c r="E649" s="677">
        <v>0</v>
      </c>
      <c r="G649" s="662">
        <f>E649*F649</f>
        <v>0</v>
      </c>
      <c r="H649" s="662">
        <v>0</v>
      </c>
    </row>
    <row r="650" s="671" customFormat="1" ht="15" customHeight="1">
      <c r="B650" t="s" s="596">
        <v>1231</v>
      </c>
      <c r="C650" t="s" s="675">
        <v>2081</v>
      </c>
      <c r="D650" t="s" s="676">
        <v>30</v>
      </c>
      <c r="E650" s="677">
        <v>0</v>
      </c>
      <c r="G650" s="662">
        <f>E650*F650</f>
        <v>0</v>
      </c>
      <c r="H650" s="662">
        <v>0</v>
      </c>
    </row>
    <row r="651" s="671" customFormat="1" ht="15" customHeight="1">
      <c r="B651" t="s" s="596">
        <v>1231</v>
      </c>
      <c r="C651" t="s" s="675">
        <v>2081</v>
      </c>
      <c r="D651" t="s" s="91">
        <v>32</v>
      </c>
      <c r="E651" s="677">
        <v>0</v>
      </c>
      <c r="G651" s="662">
        <f>E651*F651</f>
        <v>0</v>
      </c>
      <c r="H651" s="662">
        <v>0</v>
      </c>
    </row>
    <row r="652" s="671" customFormat="1" ht="15" customHeight="1">
      <c r="B652" t="s" s="596">
        <v>1231</v>
      </c>
      <c r="C652" t="s" s="675">
        <v>2081</v>
      </c>
      <c r="D652" t="s" s="205">
        <v>34</v>
      </c>
      <c r="E652" s="677">
        <v>0</v>
      </c>
      <c r="G652" s="662">
        <f>E652*F652</f>
        <v>0</v>
      </c>
      <c r="H652" s="662">
        <v>0</v>
      </c>
    </row>
    <row r="653" s="671" customFormat="1" ht="15" customHeight="1">
      <c r="B653" t="s" s="596">
        <v>1231</v>
      </c>
      <c r="C653" t="s" s="675">
        <v>2081</v>
      </c>
      <c r="D653" t="s" s="684">
        <v>36</v>
      </c>
      <c r="E653" s="677">
        <v>0</v>
      </c>
      <c r="G653" s="662">
        <f>E653*F653</f>
        <v>0</v>
      </c>
      <c r="H653" s="662">
        <v>0</v>
      </c>
    </row>
    <row r="654" s="671" customFormat="1" ht="15" customHeight="1">
      <c r="B654" t="s" s="596">
        <v>1231</v>
      </c>
      <c r="C654" t="s" s="675">
        <v>2081</v>
      </c>
      <c r="D654" t="s" s="686">
        <v>38</v>
      </c>
      <c r="E654" s="677">
        <v>0</v>
      </c>
      <c r="G654" s="662">
        <f>E654*F654</f>
        <v>0</v>
      </c>
      <c r="H654" s="662">
        <v>0</v>
      </c>
    </row>
    <row r="655" s="671" customFormat="1" ht="15" customHeight="1">
      <c r="B655" t="s" s="596">
        <v>1231</v>
      </c>
      <c r="C655" t="s" s="675">
        <v>2081</v>
      </c>
      <c r="D655" t="s" s="690">
        <v>40</v>
      </c>
      <c r="E655" s="677">
        <v>0</v>
      </c>
      <c r="G655" s="662">
        <f>E655*F655</f>
        <v>0</v>
      </c>
      <c r="H655" s="662">
        <v>0</v>
      </c>
    </row>
    <row r="656" s="671" customFormat="1" ht="15" customHeight="1">
      <c r="B656" t="s" s="596">
        <v>1231</v>
      </c>
      <c r="C656" t="s" s="675">
        <v>2081</v>
      </c>
      <c r="D656" t="s" s="692">
        <v>42</v>
      </c>
      <c r="E656" s="677">
        <v>0</v>
      </c>
      <c r="G656" s="662">
        <f>E656*F656</f>
        <v>0</v>
      </c>
      <c r="H656" s="662">
        <v>0</v>
      </c>
    </row>
    <row r="657" s="671" customFormat="1" ht="15" customHeight="1">
      <c r="B657" t="s" s="596">
        <v>1231</v>
      </c>
      <c r="C657" t="s" s="675">
        <v>2081</v>
      </c>
      <c r="D657" t="s" s="180">
        <v>44</v>
      </c>
      <c r="E657" s="677">
        <v>0</v>
      </c>
      <c r="G657" s="662">
        <f>E657*F657</f>
        <v>0</v>
      </c>
      <c r="H657" s="662">
        <v>0</v>
      </c>
    </row>
    <row r="658" s="671" customFormat="1" ht="15" customHeight="1">
      <c r="B658" t="s" s="596">
        <v>1231</v>
      </c>
      <c r="C658" t="s" s="675">
        <v>2081</v>
      </c>
      <c r="D658" t="s" s="695">
        <v>2849</v>
      </c>
      <c r="E658" s="677">
        <v>0</v>
      </c>
      <c r="G658" s="662">
        <f>E658*F658</f>
        <v>0</v>
      </c>
      <c r="H658" s="662">
        <v>0</v>
      </c>
    </row>
    <row r="659" s="671" customFormat="1" ht="15" customHeight="1">
      <c r="B659" t="s" s="596">
        <v>1232</v>
      </c>
      <c r="C659" t="s" s="675">
        <v>2082</v>
      </c>
      <c r="D659" t="s" s="676">
        <v>30</v>
      </c>
      <c r="E659" s="677">
        <v>0</v>
      </c>
      <c r="G659" s="662">
        <f>E659*F659</f>
        <v>0</v>
      </c>
      <c r="H659" s="662">
        <v>0</v>
      </c>
    </row>
    <row r="660" s="671" customFormat="1" ht="15" customHeight="1">
      <c r="B660" t="s" s="596">
        <v>1232</v>
      </c>
      <c r="C660" t="s" s="675">
        <v>2082</v>
      </c>
      <c r="D660" t="s" s="91">
        <v>32</v>
      </c>
      <c r="E660" s="677">
        <v>0</v>
      </c>
      <c r="G660" s="662">
        <f>E660*F660</f>
        <v>0</v>
      </c>
      <c r="H660" s="662">
        <v>0</v>
      </c>
    </row>
    <row r="661" s="671" customFormat="1" ht="15" customHeight="1">
      <c r="B661" t="s" s="596">
        <v>1232</v>
      </c>
      <c r="C661" t="s" s="675">
        <v>2082</v>
      </c>
      <c r="D661" t="s" s="205">
        <v>34</v>
      </c>
      <c r="E661" s="677">
        <v>0</v>
      </c>
      <c r="G661" s="662">
        <f>E661*F661</f>
        <v>0</v>
      </c>
      <c r="H661" s="662">
        <v>0</v>
      </c>
    </row>
    <row r="662" s="671" customFormat="1" ht="15" customHeight="1">
      <c r="B662" t="s" s="596">
        <v>1232</v>
      </c>
      <c r="C662" t="s" s="675">
        <v>2082</v>
      </c>
      <c r="D662" t="s" s="684">
        <v>36</v>
      </c>
      <c r="E662" s="677">
        <v>0</v>
      </c>
      <c r="G662" s="662">
        <f>E662*F662</f>
        <v>0</v>
      </c>
      <c r="H662" s="662">
        <v>0</v>
      </c>
    </row>
    <row r="663" s="671" customFormat="1" ht="15" customHeight="1">
      <c r="B663" t="s" s="596">
        <v>1232</v>
      </c>
      <c r="C663" t="s" s="675">
        <v>2082</v>
      </c>
      <c r="D663" t="s" s="686">
        <v>38</v>
      </c>
      <c r="E663" s="677">
        <v>0</v>
      </c>
      <c r="G663" s="662">
        <f>E663*F663</f>
        <v>0</v>
      </c>
      <c r="H663" s="662">
        <v>0</v>
      </c>
    </row>
    <row r="664" s="671" customFormat="1" ht="15" customHeight="1">
      <c r="B664" t="s" s="596">
        <v>1232</v>
      </c>
      <c r="C664" t="s" s="675">
        <v>2082</v>
      </c>
      <c r="D664" t="s" s="690">
        <v>40</v>
      </c>
      <c r="E664" s="677">
        <v>0</v>
      </c>
      <c r="G664" s="662">
        <f>E664*F664</f>
        <v>0</v>
      </c>
      <c r="H664" s="662">
        <v>0</v>
      </c>
    </row>
    <row r="665" s="671" customFormat="1" ht="15" customHeight="1">
      <c r="B665" t="s" s="596">
        <v>1232</v>
      </c>
      <c r="C665" t="s" s="675">
        <v>2082</v>
      </c>
      <c r="D665" t="s" s="692">
        <v>42</v>
      </c>
      <c r="E665" s="677">
        <v>0</v>
      </c>
      <c r="G665" s="662">
        <f>E665*F665</f>
        <v>0</v>
      </c>
      <c r="H665" s="662">
        <v>0</v>
      </c>
    </row>
    <row r="666" s="671" customFormat="1" ht="15" customHeight="1">
      <c r="B666" t="s" s="596">
        <v>1232</v>
      </c>
      <c r="C666" t="s" s="675">
        <v>2082</v>
      </c>
      <c r="D666" t="s" s="180">
        <v>44</v>
      </c>
      <c r="E666" s="677">
        <v>0</v>
      </c>
      <c r="G666" s="662">
        <f>E666*F666</f>
        <v>0</v>
      </c>
      <c r="H666" s="662">
        <v>0</v>
      </c>
    </row>
    <row r="667" s="671" customFormat="1" ht="15" customHeight="1">
      <c r="B667" t="s" s="596">
        <v>1232</v>
      </c>
      <c r="C667" t="s" s="675">
        <v>2082</v>
      </c>
      <c r="D667" t="s" s="695">
        <v>2849</v>
      </c>
      <c r="E667" s="677">
        <v>0</v>
      </c>
      <c r="G667" s="662">
        <f>E667*F667</f>
        <v>0</v>
      </c>
      <c r="H667" s="662">
        <v>0</v>
      </c>
    </row>
    <row r="668" s="671" customFormat="1" ht="15" customHeight="1">
      <c r="B668" t="s" s="596">
        <v>1233</v>
      </c>
      <c r="C668" t="s" s="675">
        <v>2083</v>
      </c>
      <c r="D668" t="s" s="676">
        <v>30</v>
      </c>
      <c r="E668" s="677">
        <v>0</v>
      </c>
      <c r="G668" s="662">
        <f>E668*F668</f>
        <v>0</v>
      </c>
      <c r="H668" s="662">
        <v>0</v>
      </c>
    </row>
    <row r="669" s="671" customFormat="1" ht="15" customHeight="1">
      <c r="B669" t="s" s="596">
        <v>1233</v>
      </c>
      <c r="C669" t="s" s="675">
        <v>2083</v>
      </c>
      <c r="D669" t="s" s="91">
        <v>32</v>
      </c>
      <c r="E669" s="677">
        <v>0</v>
      </c>
      <c r="G669" s="662">
        <f>E669*F669</f>
        <v>0</v>
      </c>
      <c r="H669" s="662">
        <v>0</v>
      </c>
    </row>
    <row r="670" s="671" customFormat="1" ht="15" customHeight="1">
      <c r="B670" t="s" s="596">
        <v>1233</v>
      </c>
      <c r="C670" t="s" s="675">
        <v>2083</v>
      </c>
      <c r="D670" t="s" s="205">
        <v>34</v>
      </c>
      <c r="E670" s="677">
        <v>0</v>
      </c>
      <c r="G670" s="662">
        <f>E670*F670</f>
        <v>0</v>
      </c>
      <c r="H670" s="662">
        <v>0</v>
      </c>
    </row>
    <row r="671" s="671" customFormat="1" ht="15" customHeight="1">
      <c r="B671" t="s" s="596">
        <v>1233</v>
      </c>
      <c r="C671" t="s" s="675">
        <v>2083</v>
      </c>
      <c r="D671" t="s" s="684">
        <v>36</v>
      </c>
      <c r="E671" s="677">
        <v>0</v>
      </c>
      <c r="G671" s="662">
        <f>E671*F671</f>
        <v>0</v>
      </c>
      <c r="H671" s="662">
        <v>0</v>
      </c>
    </row>
    <row r="672" s="671" customFormat="1" ht="15" customHeight="1">
      <c r="B672" t="s" s="596">
        <v>1233</v>
      </c>
      <c r="C672" t="s" s="675">
        <v>2083</v>
      </c>
      <c r="D672" t="s" s="686">
        <v>38</v>
      </c>
      <c r="E672" s="677">
        <v>0</v>
      </c>
      <c r="G672" s="662">
        <f>E672*F672</f>
        <v>0</v>
      </c>
      <c r="H672" s="662">
        <v>0</v>
      </c>
    </row>
    <row r="673" s="671" customFormat="1" ht="15" customHeight="1">
      <c r="B673" t="s" s="596">
        <v>1233</v>
      </c>
      <c r="C673" t="s" s="675">
        <v>2083</v>
      </c>
      <c r="D673" t="s" s="690">
        <v>40</v>
      </c>
      <c r="E673" s="677">
        <v>0</v>
      </c>
      <c r="G673" s="662">
        <f>E673*F673</f>
        <v>0</v>
      </c>
      <c r="H673" s="662">
        <v>0</v>
      </c>
    </row>
    <row r="674" s="671" customFormat="1" ht="15" customHeight="1">
      <c r="B674" t="s" s="596">
        <v>1233</v>
      </c>
      <c r="C674" t="s" s="675">
        <v>2083</v>
      </c>
      <c r="D674" t="s" s="692">
        <v>42</v>
      </c>
      <c r="E674" s="677">
        <v>0</v>
      </c>
      <c r="G674" s="662">
        <f>E674*F674</f>
        <v>0</v>
      </c>
      <c r="H674" s="662">
        <v>0</v>
      </c>
    </row>
    <row r="675" s="671" customFormat="1" ht="15" customHeight="1">
      <c r="B675" t="s" s="596">
        <v>1233</v>
      </c>
      <c r="C675" t="s" s="675">
        <v>2083</v>
      </c>
      <c r="D675" t="s" s="180">
        <v>44</v>
      </c>
      <c r="E675" s="677">
        <v>0</v>
      </c>
      <c r="G675" s="662">
        <f>E675*F675</f>
        <v>0</v>
      </c>
      <c r="H675" s="662">
        <v>0</v>
      </c>
    </row>
    <row r="676" s="671" customFormat="1" ht="15" customHeight="1">
      <c r="B676" t="s" s="596">
        <v>1233</v>
      </c>
      <c r="C676" t="s" s="675">
        <v>2083</v>
      </c>
      <c r="D676" t="s" s="695">
        <v>2849</v>
      </c>
      <c r="E676" s="677">
        <v>0</v>
      </c>
      <c r="G676" s="662">
        <f>E676*F676</f>
        <v>0</v>
      </c>
      <c r="H676" s="662">
        <v>0</v>
      </c>
    </row>
    <row r="677" s="671" customFormat="1" ht="15" customHeight="1">
      <c r="B677" t="s" s="596">
        <v>1234</v>
      </c>
      <c r="C677" t="s" s="675">
        <v>2084</v>
      </c>
      <c r="D677" t="s" s="676">
        <v>30</v>
      </c>
      <c r="E677" s="677">
        <v>0</v>
      </c>
      <c r="G677" s="662">
        <f>E677*F677</f>
        <v>0</v>
      </c>
      <c r="H677" s="662">
        <v>0</v>
      </c>
    </row>
    <row r="678" s="671" customFormat="1" ht="15" customHeight="1">
      <c r="B678" t="s" s="596">
        <v>1234</v>
      </c>
      <c r="C678" t="s" s="675">
        <v>2084</v>
      </c>
      <c r="D678" t="s" s="91">
        <v>32</v>
      </c>
      <c r="E678" s="677">
        <v>0</v>
      </c>
      <c r="G678" s="662">
        <f>E678*F678</f>
        <v>0</v>
      </c>
      <c r="H678" s="662">
        <v>0</v>
      </c>
    </row>
    <row r="679" s="671" customFormat="1" ht="15" customHeight="1">
      <c r="B679" t="s" s="596">
        <v>1234</v>
      </c>
      <c r="C679" t="s" s="675">
        <v>2084</v>
      </c>
      <c r="D679" t="s" s="205">
        <v>34</v>
      </c>
      <c r="E679" s="677">
        <v>0</v>
      </c>
      <c r="G679" s="662">
        <f>E679*F679</f>
        <v>0</v>
      </c>
      <c r="H679" s="662">
        <v>0</v>
      </c>
    </row>
    <row r="680" s="671" customFormat="1" ht="15" customHeight="1">
      <c r="B680" t="s" s="596">
        <v>1234</v>
      </c>
      <c r="C680" t="s" s="675">
        <v>2084</v>
      </c>
      <c r="D680" t="s" s="684">
        <v>36</v>
      </c>
      <c r="E680" s="677">
        <v>0</v>
      </c>
      <c r="G680" s="662">
        <f>E680*F680</f>
        <v>0</v>
      </c>
      <c r="H680" s="662">
        <v>0</v>
      </c>
    </row>
    <row r="681" s="671" customFormat="1" ht="15" customHeight="1">
      <c r="B681" t="s" s="596">
        <v>1234</v>
      </c>
      <c r="C681" t="s" s="675">
        <v>2084</v>
      </c>
      <c r="D681" t="s" s="686">
        <v>38</v>
      </c>
      <c r="E681" s="677">
        <v>0</v>
      </c>
      <c r="G681" s="662">
        <f>E681*F681</f>
        <v>0</v>
      </c>
      <c r="H681" s="662">
        <v>0</v>
      </c>
    </row>
    <row r="682" s="671" customFormat="1" ht="15" customHeight="1">
      <c r="B682" t="s" s="596">
        <v>1234</v>
      </c>
      <c r="C682" t="s" s="675">
        <v>2084</v>
      </c>
      <c r="D682" t="s" s="690">
        <v>40</v>
      </c>
      <c r="E682" s="677">
        <v>0</v>
      </c>
      <c r="G682" s="662">
        <f>E682*F682</f>
        <v>0</v>
      </c>
      <c r="H682" s="662">
        <v>0</v>
      </c>
    </row>
    <row r="683" s="671" customFormat="1" ht="15" customHeight="1">
      <c r="B683" t="s" s="596">
        <v>1234</v>
      </c>
      <c r="C683" t="s" s="675">
        <v>2084</v>
      </c>
      <c r="D683" t="s" s="692">
        <v>42</v>
      </c>
      <c r="E683" s="677">
        <v>0</v>
      </c>
      <c r="G683" s="662">
        <f>E683*F683</f>
        <v>0</v>
      </c>
      <c r="H683" s="662">
        <v>0</v>
      </c>
    </row>
    <row r="684" s="671" customFormat="1" ht="15" customHeight="1">
      <c r="B684" t="s" s="596">
        <v>1234</v>
      </c>
      <c r="C684" t="s" s="675">
        <v>2084</v>
      </c>
      <c r="D684" t="s" s="180">
        <v>44</v>
      </c>
      <c r="E684" s="677">
        <v>0</v>
      </c>
      <c r="G684" s="662">
        <f>E684*F684</f>
        <v>0</v>
      </c>
      <c r="H684" s="662">
        <v>0</v>
      </c>
    </row>
    <row r="685" s="671" customFormat="1" ht="15" customHeight="1">
      <c r="B685" t="s" s="596">
        <v>1234</v>
      </c>
      <c r="C685" t="s" s="675">
        <v>2084</v>
      </c>
      <c r="D685" t="s" s="695">
        <v>2849</v>
      </c>
      <c r="E685" s="677">
        <v>0</v>
      </c>
      <c r="G685" s="662">
        <f>E685*F685</f>
        <v>0</v>
      </c>
      <c r="H685" s="662">
        <v>0</v>
      </c>
    </row>
    <row r="686" s="671" customFormat="1" ht="15" customHeight="1">
      <c r="B686" t="s" s="596">
        <v>1235</v>
      </c>
      <c r="C686" t="s" s="675">
        <v>2085</v>
      </c>
      <c r="D686" t="s" s="676">
        <v>30</v>
      </c>
      <c r="E686" s="677">
        <v>0</v>
      </c>
      <c r="G686" s="662">
        <f>E686*F686</f>
        <v>0</v>
      </c>
      <c r="H686" s="662">
        <v>0</v>
      </c>
    </row>
    <row r="687" s="671" customFormat="1" ht="15" customHeight="1">
      <c r="B687" t="s" s="596">
        <v>1235</v>
      </c>
      <c r="C687" t="s" s="675">
        <v>2085</v>
      </c>
      <c r="D687" t="s" s="91">
        <v>32</v>
      </c>
      <c r="E687" s="677">
        <v>0</v>
      </c>
      <c r="G687" s="662">
        <f>E687*F687</f>
        <v>0</v>
      </c>
      <c r="H687" s="662">
        <v>0</v>
      </c>
    </row>
    <row r="688" s="671" customFormat="1" ht="15" customHeight="1">
      <c r="B688" t="s" s="596">
        <v>1235</v>
      </c>
      <c r="C688" t="s" s="675">
        <v>2085</v>
      </c>
      <c r="D688" t="s" s="205">
        <v>34</v>
      </c>
      <c r="E688" s="677">
        <v>0</v>
      </c>
      <c r="G688" s="662">
        <f>E688*F688</f>
        <v>0</v>
      </c>
      <c r="H688" s="662">
        <v>0</v>
      </c>
    </row>
    <row r="689" s="671" customFormat="1" ht="15" customHeight="1">
      <c r="B689" t="s" s="596">
        <v>1235</v>
      </c>
      <c r="C689" t="s" s="675">
        <v>2085</v>
      </c>
      <c r="D689" t="s" s="684">
        <v>36</v>
      </c>
      <c r="E689" s="677">
        <v>0</v>
      </c>
      <c r="G689" s="662">
        <f>E689*F689</f>
        <v>0</v>
      </c>
      <c r="H689" s="662">
        <v>0</v>
      </c>
    </row>
    <row r="690" s="671" customFormat="1" ht="15" customHeight="1">
      <c r="B690" t="s" s="596">
        <v>1235</v>
      </c>
      <c r="C690" t="s" s="675">
        <v>2085</v>
      </c>
      <c r="D690" t="s" s="686">
        <v>38</v>
      </c>
      <c r="E690" s="677">
        <v>0</v>
      </c>
      <c r="G690" s="662">
        <f>E690*F690</f>
        <v>0</v>
      </c>
      <c r="H690" s="662">
        <v>0</v>
      </c>
    </row>
    <row r="691" s="671" customFormat="1" ht="15" customHeight="1">
      <c r="B691" t="s" s="596">
        <v>1235</v>
      </c>
      <c r="C691" t="s" s="675">
        <v>2085</v>
      </c>
      <c r="D691" t="s" s="690">
        <v>40</v>
      </c>
      <c r="E691" s="677">
        <v>0</v>
      </c>
      <c r="G691" s="662">
        <f>E691*F691</f>
        <v>0</v>
      </c>
      <c r="H691" s="662">
        <v>0</v>
      </c>
    </row>
    <row r="692" s="671" customFormat="1" ht="15" customHeight="1">
      <c r="B692" t="s" s="596">
        <v>1235</v>
      </c>
      <c r="C692" t="s" s="675">
        <v>2085</v>
      </c>
      <c r="D692" t="s" s="692">
        <v>42</v>
      </c>
      <c r="E692" s="677">
        <v>0</v>
      </c>
      <c r="G692" s="662">
        <f>E692*F692</f>
        <v>0</v>
      </c>
      <c r="H692" s="662">
        <v>0</v>
      </c>
    </row>
    <row r="693" s="671" customFormat="1" ht="15" customHeight="1">
      <c r="B693" t="s" s="596">
        <v>1235</v>
      </c>
      <c r="C693" t="s" s="675">
        <v>2085</v>
      </c>
      <c r="D693" t="s" s="180">
        <v>44</v>
      </c>
      <c r="E693" s="677">
        <v>0</v>
      </c>
      <c r="G693" s="662">
        <f>E693*F693</f>
        <v>0</v>
      </c>
      <c r="H693" s="662">
        <v>0</v>
      </c>
    </row>
    <row r="694" s="671" customFormat="1" ht="15" customHeight="1">
      <c r="B694" t="s" s="596">
        <v>1235</v>
      </c>
      <c r="C694" t="s" s="675">
        <v>2085</v>
      </c>
      <c r="D694" t="s" s="695">
        <v>2849</v>
      </c>
      <c r="E694" s="677">
        <v>0</v>
      </c>
      <c r="G694" s="662">
        <f>E694*F694</f>
        <v>0</v>
      </c>
      <c r="H694" s="662">
        <v>0</v>
      </c>
    </row>
    <row r="695" s="671" customFormat="1" ht="15" customHeight="1">
      <c r="B695" t="s" s="596">
        <v>1236</v>
      </c>
      <c r="C695" t="s" s="675">
        <v>2086</v>
      </c>
      <c r="D695" t="s" s="676">
        <v>30</v>
      </c>
      <c r="E695" s="677">
        <v>0</v>
      </c>
      <c r="G695" s="662">
        <f>E695*F695</f>
        <v>0</v>
      </c>
      <c r="H695" s="662">
        <v>0</v>
      </c>
    </row>
    <row r="696" s="671" customFormat="1" ht="15" customHeight="1">
      <c r="B696" t="s" s="596">
        <v>1236</v>
      </c>
      <c r="C696" t="s" s="675">
        <v>2086</v>
      </c>
      <c r="D696" t="s" s="91">
        <v>32</v>
      </c>
      <c r="E696" s="677">
        <v>0</v>
      </c>
      <c r="G696" s="662">
        <f>E696*F696</f>
        <v>0</v>
      </c>
      <c r="H696" s="662">
        <v>0</v>
      </c>
    </row>
    <row r="697" s="671" customFormat="1" ht="15" customHeight="1">
      <c r="B697" t="s" s="596">
        <v>1236</v>
      </c>
      <c r="C697" t="s" s="675">
        <v>2086</v>
      </c>
      <c r="D697" t="s" s="205">
        <v>34</v>
      </c>
      <c r="E697" s="677">
        <v>0</v>
      </c>
      <c r="G697" s="662">
        <f>E697*F697</f>
        <v>0</v>
      </c>
      <c r="H697" s="662">
        <v>0</v>
      </c>
    </row>
    <row r="698" s="671" customFormat="1" ht="15" customHeight="1">
      <c r="B698" t="s" s="596">
        <v>1236</v>
      </c>
      <c r="C698" t="s" s="675">
        <v>2086</v>
      </c>
      <c r="D698" t="s" s="684">
        <v>36</v>
      </c>
      <c r="E698" s="677">
        <v>0</v>
      </c>
      <c r="G698" s="662">
        <f>E698*F698</f>
        <v>0</v>
      </c>
      <c r="H698" s="662">
        <v>0</v>
      </c>
    </row>
    <row r="699" s="671" customFormat="1" ht="15" customHeight="1">
      <c r="B699" t="s" s="596">
        <v>1236</v>
      </c>
      <c r="C699" t="s" s="675">
        <v>2086</v>
      </c>
      <c r="D699" t="s" s="686">
        <v>38</v>
      </c>
      <c r="E699" s="677">
        <v>0</v>
      </c>
      <c r="G699" s="662">
        <f>E699*F699</f>
        <v>0</v>
      </c>
      <c r="H699" s="662">
        <v>0</v>
      </c>
    </row>
    <row r="700" s="671" customFormat="1" ht="15" customHeight="1">
      <c r="B700" t="s" s="596">
        <v>1236</v>
      </c>
      <c r="C700" t="s" s="675">
        <v>2086</v>
      </c>
      <c r="D700" t="s" s="690">
        <v>40</v>
      </c>
      <c r="E700" s="677">
        <v>0</v>
      </c>
      <c r="G700" s="662">
        <f>E700*F700</f>
        <v>0</v>
      </c>
      <c r="H700" s="662">
        <v>0</v>
      </c>
    </row>
    <row r="701" s="671" customFormat="1" ht="15" customHeight="1">
      <c r="B701" t="s" s="596">
        <v>1236</v>
      </c>
      <c r="C701" t="s" s="675">
        <v>2086</v>
      </c>
      <c r="D701" t="s" s="692">
        <v>42</v>
      </c>
      <c r="E701" s="677">
        <v>0</v>
      </c>
      <c r="G701" s="662">
        <f>E701*F701</f>
        <v>0</v>
      </c>
      <c r="H701" s="662">
        <v>0</v>
      </c>
    </row>
    <row r="702" s="671" customFormat="1" ht="15" customHeight="1">
      <c r="B702" t="s" s="596">
        <v>1236</v>
      </c>
      <c r="C702" t="s" s="675">
        <v>2086</v>
      </c>
      <c r="D702" t="s" s="180">
        <v>44</v>
      </c>
      <c r="E702" s="677">
        <v>0</v>
      </c>
      <c r="G702" s="662">
        <f>E702*F702</f>
        <v>0</v>
      </c>
      <c r="H702" s="662">
        <v>0</v>
      </c>
    </row>
    <row r="703" s="671" customFormat="1" ht="15" customHeight="1">
      <c r="B703" t="s" s="596">
        <v>1236</v>
      </c>
      <c r="C703" t="s" s="675">
        <v>2086</v>
      </c>
      <c r="D703" t="s" s="695">
        <v>2849</v>
      </c>
      <c r="E703" s="677">
        <v>0</v>
      </c>
      <c r="G703" s="662">
        <f>E703*F703</f>
        <v>0</v>
      </c>
      <c r="H703" s="662">
        <v>0</v>
      </c>
    </row>
    <row r="704" s="671" customFormat="1" ht="15" customHeight="1">
      <c r="B704" t="s" s="596">
        <v>1237</v>
      </c>
      <c r="C704" t="s" s="675">
        <v>2087</v>
      </c>
      <c r="D704" t="s" s="676">
        <v>30</v>
      </c>
      <c r="E704" s="677">
        <v>0</v>
      </c>
      <c r="G704" s="662">
        <f>E704*F704</f>
        <v>0</v>
      </c>
      <c r="H704" s="662">
        <v>0</v>
      </c>
    </row>
    <row r="705" s="671" customFormat="1" ht="15" customHeight="1">
      <c r="B705" t="s" s="596">
        <v>1237</v>
      </c>
      <c r="C705" t="s" s="675">
        <v>2087</v>
      </c>
      <c r="D705" t="s" s="91">
        <v>32</v>
      </c>
      <c r="E705" s="677">
        <v>0</v>
      </c>
      <c r="G705" s="662">
        <f>E705*F705</f>
        <v>0</v>
      </c>
      <c r="H705" s="662">
        <v>0</v>
      </c>
    </row>
    <row r="706" s="671" customFormat="1" ht="15" customHeight="1">
      <c r="B706" t="s" s="596">
        <v>1237</v>
      </c>
      <c r="C706" t="s" s="675">
        <v>2087</v>
      </c>
      <c r="D706" t="s" s="205">
        <v>34</v>
      </c>
      <c r="E706" s="677">
        <v>0</v>
      </c>
      <c r="G706" s="662">
        <f>E706*F706</f>
        <v>0</v>
      </c>
      <c r="H706" s="662">
        <v>0</v>
      </c>
    </row>
    <row r="707" s="671" customFormat="1" ht="15" customHeight="1">
      <c r="B707" t="s" s="596">
        <v>1237</v>
      </c>
      <c r="C707" t="s" s="675">
        <v>2087</v>
      </c>
      <c r="D707" t="s" s="684">
        <v>36</v>
      </c>
      <c r="E707" s="677">
        <v>0</v>
      </c>
      <c r="G707" s="662">
        <f>E707*F707</f>
        <v>0</v>
      </c>
      <c r="H707" s="662">
        <v>0</v>
      </c>
    </row>
    <row r="708" s="671" customFormat="1" ht="15" customHeight="1">
      <c r="B708" t="s" s="596">
        <v>1237</v>
      </c>
      <c r="C708" t="s" s="675">
        <v>2087</v>
      </c>
      <c r="D708" t="s" s="686">
        <v>38</v>
      </c>
      <c r="E708" s="677">
        <v>0</v>
      </c>
      <c r="G708" s="662">
        <f>E708*F708</f>
        <v>0</v>
      </c>
      <c r="H708" s="662">
        <v>0</v>
      </c>
    </row>
    <row r="709" s="671" customFormat="1" ht="15" customHeight="1">
      <c r="B709" t="s" s="596">
        <v>1237</v>
      </c>
      <c r="C709" t="s" s="675">
        <v>2087</v>
      </c>
      <c r="D709" t="s" s="690">
        <v>40</v>
      </c>
      <c r="E709" s="677">
        <v>0</v>
      </c>
      <c r="G709" s="662">
        <f>E709*F709</f>
        <v>0</v>
      </c>
      <c r="H709" s="662">
        <v>0</v>
      </c>
    </row>
    <row r="710" s="671" customFormat="1" ht="15" customHeight="1">
      <c r="B710" t="s" s="596">
        <v>1237</v>
      </c>
      <c r="C710" t="s" s="675">
        <v>2087</v>
      </c>
      <c r="D710" t="s" s="692">
        <v>42</v>
      </c>
      <c r="E710" s="677">
        <v>0</v>
      </c>
      <c r="G710" s="662">
        <f>E710*F710</f>
        <v>0</v>
      </c>
      <c r="H710" s="662">
        <v>0</v>
      </c>
    </row>
    <row r="711" s="671" customFormat="1" ht="15" customHeight="1">
      <c r="B711" t="s" s="596">
        <v>1237</v>
      </c>
      <c r="C711" t="s" s="675">
        <v>2087</v>
      </c>
      <c r="D711" t="s" s="180">
        <v>44</v>
      </c>
      <c r="E711" s="677">
        <v>0</v>
      </c>
      <c r="G711" s="662">
        <f>E711*F711</f>
        <v>0</v>
      </c>
      <c r="H711" s="662">
        <v>0</v>
      </c>
    </row>
    <row r="712" s="671" customFormat="1" ht="15" customHeight="1">
      <c r="B712" t="s" s="596">
        <v>1237</v>
      </c>
      <c r="C712" t="s" s="675">
        <v>2087</v>
      </c>
      <c r="D712" t="s" s="695">
        <v>2849</v>
      </c>
      <c r="E712" s="677">
        <v>0</v>
      </c>
      <c r="G712" s="662">
        <f>E712*F712</f>
        <v>0</v>
      </c>
      <c r="H712" s="662">
        <v>0</v>
      </c>
    </row>
    <row r="713" s="671" customFormat="1" ht="15" customHeight="1">
      <c r="B713" t="s" s="596">
        <v>1238</v>
      </c>
      <c r="C713" t="s" s="675">
        <v>2088</v>
      </c>
      <c r="D713" t="s" s="676">
        <v>30</v>
      </c>
      <c r="E713" s="677">
        <v>0</v>
      </c>
      <c r="G713" s="662">
        <f>E713*F713</f>
        <v>0</v>
      </c>
      <c r="H713" s="662">
        <v>0</v>
      </c>
    </row>
    <row r="714" s="671" customFormat="1" ht="15" customHeight="1">
      <c r="B714" t="s" s="596">
        <v>1238</v>
      </c>
      <c r="C714" t="s" s="675">
        <v>2088</v>
      </c>
      <c r="D714" t="s" s="91">
        <v>32</v>
      </c>
      <c r="E714" s="677">
        <v>0</v>
      </c>
      <c r="G714" s="662">
        <f>E714*F714</f>
        <v>0</v>
      </c>
      <c r="H714" s="662">
        <v>0</v>
      </c>
    </row>
    <row r="715" s="671" customFormat="1" ht="15" customHeight="1">
      <c r="B715" t="s" s="596">
        <v>1238</v>
      </c>
      <c r="C715" t="s" s="675">
        <v>2088</v>
      </c>
      <c r="D715" t="s" s="205">
        <v>34</v>
      </c>
      <c r="E715" s="677">
        <v>0</v>
      </c>
      <c r="G715" s="662">
        <f>E715*F715</f>
        <v>0</v>
      </c>
      <c r="H715" s="662">
        <v>0</v>
      </c>
    </row>
    <row r="716" s="671" customFormat="1" ht="15" customHeight="1">
      <c r="B716" t="s" s="596">
        <v>1238</v>
      </c>
      <c r="C716" t="s" s="675">
        <v>2088</v>
      </c>
      <c r="D716" t="s" s="684">
        <v>36</v>
      </c>
      <c r="E716" s="677">
        <v>0</v>
      </c>
      <c r="G716" s="662">
        <f>E716*F716</f>
        <v>0</v>
      </c>
      <c r="H716" s="662">
        <v>0</v>
      </c>
    </row>
    <row r="717" s="671" customFormat="1" ht="15" customHeight="1">
      <c r="B717" t="s" s="596">
        <v>1238</v>
      </c>
      <c r="C717" t="s" s="675">
        <v>2088</v>
      </c>
      <c r="D717" t="s" s="686">
        <v>38</v>
      </c>
      <c r="E717" s="677">
        <v>0</v>
      </c>
      <c r="G717" s="662">
        <f>E717*F717</f>
        <v>0</v>
      </c>
      <c r="H717" s="662">
        <v>0</v>
      </c>
    </row>
    <row r="718" s="671" customFormat="1" ht="15" customHeight="1">
      <c r="B718" t="s" s="596">
        <v>1238</v>
      </c>
      <c r="C718" t="s" s="675">
        <v>2088</v>
      </c>
      <c r="D718" t="s" s="690">
        <v>40</v>
      </c>
      <c r="E718" s="677">
        <v>0</v>
      </c>
      <c r="G718" s="662">
        <f>E718*F718</f>
        <v>0</v>
      </c>
      <c r="H718" s="662">
        <v>0</v>
      </c>
    </row>
    <row r="719" s="671" customFormat="1" ht="15" customHeight="1">
      <c r="B719" t="s" s="596">
        <v>1238</v>
      </c>
      <c r="C719" t="s" s="675">
        <v>2088</v>
      </c>
      <c r="D719" t="s" s="692">
        <v>42</v>
      </c>
      <c r="E719" s="677">
        <v>0</v>
      </c>
      <c r="G719" s="662">
        <f>E719*F719</f>
        <v>0</v>
      </c>
      <c r="H719" s="662">
        <v>0</v>
      </c>
    </row>
    <row r="720" s="671" customFormat="1" ht="15" customHeight="1">
      <c r="B720" t="s" s="596">
        <v>1238</v>
      </c>
      <c r="C720" t="s" s="675">
        <v>2088</v>
      </c>
      <c r="D720" t="s" s="180">
        <v>44</v>
      </c>
      <c r="E720" s="677">
        <v>0</v>
      </c>
      <c r="G720" s="662">
        <f>E720*F720</f>
        <v>0</v>
      </c>
      <c r="H720" s="662">
        <v>0</v>
      </c>
    </row>
    <row r="721" s="671" customFormat="1" ht="15" customHeight="1">
      <c r="B721" t="s" s="596">
        <v>1238</v>
      </c>
      <c r="C721" t="s" s="675">
        <v>2088</v>
      </c>
      <c r="D721" t="s" s="695">
        <v>2849</v>
      </c>
      <c r="E721" s="677">
        <v>0</v>
      </c>
      <c r="G721" s="662">
        <f>E721*F721</f>
        <v>0</v>
      </c>
      <c r="H721" s="662">
        <v>0</v>
      </c>
    </row>
    <row r="722" s="671" customFormat="1" ht="15" customHeight="1">
      <c r="B722" t="s" s="596">
        <v>1239</v>
      </c>
      <c r="C722" t="s" s="675">
        <v>2089</v>
      </c>
      <c r="D722" t="s" s="676">
        <v>30</v>
      </c>
      <c r="E722" s="677">
        <v>0</v>
      </c>
      <c r="G722" s="662">
        <f>E722*F722</f>
        <v>0</v>
      </c>
      <c r="H722" s="662">
        <v>0</v>
      </c>
    </row>
    <row r="723" s="671" customFormat="1" ht="15" customHeight="1">
      <c r="B723" t="s" s="596">
        <v>1239</v>
      </c>
      <c r="C723" t="s" s="675">
        <v>2089</v>
      </c>
      <c r="D723" t="s" s="91">
        <v>32</v>
      </c>
      <c r="E723" s="677">
        <v>0</v>
      </c>
      <c r="G723" s="662">
        <f>E723*F723</f>
        <v>0</v>
      </c>
      <c r="H723" s="662">
        <v>0</v>
      </c>
    </row>
    <row r="724" s="671" customFormat="1" ht="15" customHeight="1">
      <c r="B724" t="s" s="596">
        <v>1239</v>
      </c>
      <c r="C724" t="s" s="675">
        <v>2089</v>
      </c>
      <c r="D724" t="s" s="205">
        <v>34</v>
      </c>
      <c r="E724" s="677">
        <v>0</v>
      </c>
      <c r="G724" s="662">
        <f>E724*F724</f>
        <v>0</v>
      </c>
      <c r="H724" s="662">
        <v>0</v>
      </c>
    </row>
    <row r="725" s="671" customFormat="1" ht="15" customHeight="1">
      <c r="B725" t="s" s="596">
        <v>1239</v>
      </c>
      <c r="C725" t="s" s="675">
        <v>2089</v>
      </c>
      <c r="D725" t="s" s="684">
        <v>36</v>
      </c>
      <c r="E725" s="677">
        <v>0</v>
      </c>
      <c r="G725" s="662">
        <f>E725*F725</f>
        <v>0</v>
      </c>
      <c r="H725" s="662">
        <v>0</v>
      </c>
    </row>
    <row r="726" s="671" customFormat="1" ht="15" customHeight="1">
      <c r="B726" t="s" s="596">
        <v>1239</v>
      </c>
      <c r="C726" t="s" s="675">
        <v>2089</v>
      </c>
      <c r="D726" t="s" s="686">
        <v>38</v>
      </c>
      <c r="E726" s="677">
        <v>0</v>
      </c>
      <c r="G726" s="662">
        <f>E726*F726</f>
        <v>0</v>
      </c>
      <c r="H726" s="662">
        <v>0</v>
      </c>
    </row>
    <row r="727" s="671" customFormat="1" ht="15" customHeight="1">
      <c r="B727" t="s" s="596">
        <v>1239</v>
      </c>
      <c r="C727" t="s" s="675">
        <v>2089</v>
      </c>
      <c r="D727" t="s" s="690">
        <v>40</v>
      </c>
      <c r="E727" s="677">
        <v>0</v>
      </c>
      <c r="G727" s="662">
        <f>E727*F727</f>
        <v>0</v>
      </c>
      <c r="H727" s="662">
        <v>0</v>
      </c>
    </row>
    <row r="728" s="671" customFormat="1" ht="15" customHeight="1">
      <c r="B728" t="s" s="596">
        <v>1239</v>
      </c>
      <c r="C728" t="s" s="675">
        <v>2089</v>
      </c>
      <c r="D728" t="s" s="692">
        <v>42</v>
      </c>
      <c r="E728" s="677">
        <v>0</v>
      </c>
      <c r="G728" s="662">
        <f>E728*F728</f>
        <v>0</v>
      </c>
      <c r="H728" s="662">
        <v>0</v>
      </c>
    </row>
    <row r="729" s="671" customFormat="1" ht="15" customHeight="1">
      <c r="B729" t="s" s="596">
        <v>1239</v>
      </c>
      <c r="C729" t="s" s="675">
        <v>2089</v>
      </c>
      <c r="D729" t="s" s="180">
        <v>44</v>
      </c>
      <c r="E729" s="677">
        <v>0</v>
      </c>
      <c r="G729" s="662">
        <f>E729*F729</f>
        <v>0</v>
      </c>
      <c r="H729" s="662">
        <v>0</v>
      </c>
    </row>
    <row r="730" s="671" customFormat="1" ht="15" customHeight="1">
      <c r="B730" t="s" s="596">
        <v>1239</v>
      </c>
      <c r="C730" t="s" s="675">
        <v>2089</v>
      </c>
      <c r="D730" t="s" s="695">
        <v>2849</v>
      </c>
      <c r="E730" s="677">
        <v>0</v>
      </c>
      <c r="G730" s="662">
        <f>E730*F730</f>
        <v>0</v>
      </c>
      <c r="H730" s="662">
        <v>0</v>
      </c>
    </row>
    <row r="731" s="671" customFormat="1" ht="15" customHeight="1">
      <c r="B731" t="s" s="596">
        <v>1240</v>
      </c>
      <c r="C731" t="s" s="675">
        <v>2090</v>
      </c>
      <c r="D731" t="s" s="676">
        <v>30</v>
      </c>
      <c r="E731" s="677">
        <v>0</v>
      </c>
      <c r="G731" s="662">
        <f>E731*F731</f>
        <v>0</v>
      </c>
      <c r="H731" s="662">
        <v>0</v>
      </c>
    </row>
    <row r="732" s="671" customFormat="1" ht="15" customHeight="1">
      <c r="B732" t="s" s="596">
        <v>1240</v>
      </c>
      <c r="C732" t="s" s="675">
        <v>2090</v>
      </c>
      <c r="D732" t="s" s="91">
        <v>32</v>
      </c>
      <c r="E732" s="677">
        <v>0</v>
      </c>
      <c r="G732" s="662">
        <f>E732*F732</f>
        <v>0</v>
      </c>
      <c r="H732" s="662">
        <v>0</v>
      </c>
    </row>
    <row r="733" s="671" customFormat="1" ht="15" customHeight="1">
      <c r="B733" t="s" s="596">
        <v>1240</v>
      </c>
      <c r="C733" t="s" s="675">
        <v>2090</v>
      </c>
      <c r="D733" t="s" s="205">
        <v>34</v>
      </c>
      <c r="E733" s="677">
        <v>0</v>
      </c>
      <c r="G733" s="662">
        <f>E733*F733</f>
        <v>0</v>
      </c>
      <c r="H733" s="662">
        <v>0</v>
      </c>
    </row>
    <row r="734" s="671" customFormat="1" ht="15" customHeight="1">
      <c r="B734" t="s" s="596">
        <v>1240</v>
      </c>
      <c r="C734" t="s" s="675">
        <v>2090</v>
      </c>
      <c r="D734" t="s" s="684">
        <v>36</v>
      </c>
      <c r="E734" s="677">
        <v>0</v>
      </c>
      <c r="G734" s="662">
        <f>E734*F734</f>
        <v>0</v>
      </c>
      <c r="H734" s="662">
        <v>0</v>
      </c>
    </row>
    <row r="735" s="671" customFormat="1" ht="15" customHeight="1">
      <c r="B735" t="s" s="596">
        <v>1240</v>
      </c>
      <c r="C735" t="s" s="675">
        <v>2090</v>
      </c>
      <c r="D735" t="s" s="686">
        <v>38</v>
      </c>
      <c r="E735" s="677">
        <v>0</v>
      </c>
      <c r="G735" s="662">
        <f>E735*F735</f>
        <v>0</v>
      </c>
      <c r="H735" s="662">
        <v>0</v>
      </c>
    </row>
    <row r="736" s="671" customFormat="1" ht="15" customHeight="1">
      <c r="B736" t="s" s="596">
        <v>1240</v>
      </c>
      <c r="C736" t="s" s="675">
        <v>2090</v>
      </c>
      <c r="D736" t="s" s="690">
        <v>40</v>
      </c>
      <c r="E736" s="677">
        <v>0</v>
      </c>
      <c r="G736" s="662">
        <f>E736*F736</f>
        <v>0</v>
      </c>
      <c r="H736" s="662">
        <v>0</v>
      </c>
    </row>
    <row r="737" s="671" customFormat="1" ht="15" customHeight="1">
      <c r="B737" t="s" s="596">
        <v>1240</v>
      </c>
      <c r="C737" t="s" s="675">
        <v>2090</v>
      </c>
      <c r="D737" t="s" s="692">
        <v>42</v>
      </c>
      <c r="E737" s="677">
        <v>0</v>
      </c>
      <c r="G737" s="662">
        <f>E737*F737</f>
        <v>0</v>
      </c>
      <c r="H737" s="662">
        <v>0</v>
      </c>
    </row>
    <row r="738" s="671" customFormat="1" ht="15" customHeight="1">
      <c r="B738" t="s" s="596">
        <v>1240</v>
      </c>
      <c r="C738" t="s" s="675">
        <v>2090</v>
      </c>
      <c r="D738" t="s" s="180">
        <v>44</v>
      </c>
      <c r="E738" s="677">
        <v>0</v>
      </c>
      <c r="G738" s="662">
        <f>E738*F738</f>
        <v>0</v>
      </c>
      <c r="H738" s="662">
        <v>0</v>
      </c>
    </row>
    <row r="739" s="671" customFormat="1" ht="15" customHeight="1">
      <c r="B739" t="s" s="596">
        <v>1240</v>
      </c>
      <c r="C739" t="s" s="675">
        <v>2090</v>
      </c>
      <c r="D739" t="s" s="695">
        <v>2849</v>
      </c>
      <c r="E739" s="677">
        <v>0</v>
      </c>
      <c r="G739" s="662">
        <f>E739*F739</f>
        <v>0</v>
      </c>
      <c r="H739" s="662">
        <v>0</v>
      </c>
    </row>
    <row r="740" s="671" customFormat="1" ht="15" customHeight="1">
      <c r="B740" t="s" s="596">
        <v>1241</v>
      </c>
      <c r="C740" t="s" s="675">
        <v>2091</v>
      </c>
      <c r="D740" t="s" s="676">
        <v>30</v>
      </c>
      <c r="E740" s="677">
        <v>0</v>
      </c>
      <c r="G740" s="662">
        <f>E740*F740</f>
        <v>0</v>
      </c>
      <c r="H740" s="662">
        <v>0</v>
      </c>
    </row>
    <row r="741" s="671" customFormat="1" ht="15" customHeight="1">
      <c r="B741" t="s" s="596">
        <v>1241</v>
      </c>
      <c r="C741" t="s" s="675">
        <v>2091</v>
      </c>
      <c r="D741" t="s" s="91">
        <v>32</v>
      </c>
      <c r="E741" s="677">
        <v>0</v>
      </c>
      <c r="G741" s="662">
        <f>E741*F741</f>
        <v>0</v>
      </c>
      <c r="H741" s="662">
        <v>0</v>
      </c>
    </row>
    <row r="742" s="671" customFormat="1" ht="15" customHeight="1">
      <c r="B742" t="s" s="596">
        <v>1241</v>
      </c>
      <c r="C742" t="s" s="675">
        <v>2091</v>
      </c>
      <c r="D742" t="s" s="205">
        <v>34</v>
      </c>
      <c r="E742" s="677">
        <v>0</v>
      </c>
      <c r="G742" s="662">
        <f>E742*F742</f>
        <v>0</v>
      </c>
      <c r="H742" s="662">
        <v>0</v>
      </c>
    </row>
    <row r="743" s="671" customFormat="1" ht="15" customHeight="1">
      <c r="B743" t="s" s="596">
        <v>1241</v>
      </c>
      <c r="C743" t="s" s="675">
        <v>2091</v>
      </c>
      <c r="D743" t="s" s="684">
        <v>36</v>
      </c>
      <c r="E743" s="677">
        <v>0</v>
      </c>
      <c r="G743" s="662">
        <f>E743*F743</f>
        <v>0</v>
      </c>
      <c r="H743" s="662">
        <v>0</v>
      </c>
    </row>
    <row r="744" s="671" customFormat="1" ht="15" customHeight="1">
      <c r="B744" t="s" s="596">
        <v>1241</v>
      </c>
      <c r="C744" t="s" s="675">
        <v>2091</v>
      </c>
      <c r="D744" t="s" s="686">
        <v>38</v>
      </c>
      <c r="E744" s="677">
        <v>0</v>
      </c>
      <c r="G744" s="662">
        <f>E744*F744</f>
        <v>0</v>
      </c>
      <c r="H744" s="662">
        <v>0</v>
      </c>
    </row>
    <row r="745" s="671" customFormat="1" ht="15" customHeight="1">
      <c r="B745" t="s" s="596">
        <v>1241</v>
      </c>
      <c r="C745" t="s" s="675">
        <v>2091</v>
      </c>
      <c r="D745" t="s" s="690">
        <v>40</v>
      </c>
      <c r="E745" s="677">
        <v>0</v>
      </c>
      <c r="G745" s="662">
        <f>E745*F745</f>
        <v>0</v>
      </c>
      <c r="H745" s="662">
        <v>0</v>
      </c>
    </row>
    <row r="746" s="671" customFormat="1" ht="15" customHeight="1">
      <c r="B746" t="s" s="596">
        <v>1241</v>
      </c>
      <c r="C746" t="s" s="675">
        <v>2091</v>
      </c>
      <c r="D746" t="s" s="692">
        <v>42</v>
      </c>
      <c r="E746" s="677">
        <v>0</v>
      </c>
      <c r="G746" s="662">
        <f>E746*F746</f>
        <v>0</v>
      </c>
      <c r="H746" s="662">
        <v>0</v>
      </c>
    </row>
    <row r="747" s="671" customFormat="1" ht="15" customHeight="1">
      <c r="B747" t="s" s="596">
        <v>1241</v>
      </c>
      <c r="C747" t="s" s="675">
        <v>2091</v>
      </c>
      <c r="D747" t="s" s="180">
        <v>44</v>
      </c>
      <c r="E747" s="677">
        <v>0</v>
      </c>
      <c r="G747" s="662">
        <f>E747*F747</f>
        <v>0</v>
      </c>
      <c r="H747" s="662">
        <v>0</v>
      </c>
    </row>
    <row r="748" s="671" customFormat="1" ht="15" customHeight="1">
      <c r="B748" t="s" s="596">
        <v>1241</v>
      </c>
      <c r="C748" t="s" s="675">
        <v>2091</v>
      </c>
      <c r="D748" t="s" s="695">
        <v>2849</v>
      </c>
      <c r="E748" s="677">
        <v>0</v>
      </c>
      <c r="G748" s="662">
        <f>E748*F748</f>
        <v>0</v>
      </c>
      <c r="H748" s="662">
        <v>0</v>
      </c>
    </row>
    <row r="749" s="671" customFormat="1" ht="15" customHeight="1">
      <c r="B749" t="s" s="596">
        <v>1242</v>
      </c>
      <c r="C749" t="s" s="675">
        <v>2092</v>
      </c>
      <c r="D749" t="s" s="676">
        <v>30</v>
      </c>
      <c r="E749" s="677">
        <v>0</v>
      </c>
      <c r="G749" s="662">
        <f>E749*F749</f>
        <v>0</v>
      </c>
      <c r="H749" s="662">
        <v>0</v>
      </c>
    </row>
    <row r="750" s="671" customFormat="1" ht="15" customHeight="1">
      <c r="B750" t="s" s="596">
        <v>1242</v>
      </c>
      <c r="C750" t="s" s="675">
        <v>2092</v>
      </c>
      <c r="D750" t="s" s="91">
        <v>32</v>
      </c>
      <c r="E750" s="677">
        <v>0</v>
      </c>
      <c r="G750" s="662">
        <f>E750*F750</f>
        <v>0</v>
      </c>
      <c r="H750" s="662">
        <v>0</v>
      </c>
    </row>
    <row r="751" s="671" customFormat="1" ht="15" customHeight="1">
      <c r="B751" t="s" s="596">
        <v>1242</v>
      </c>
      <c r="C751" t="s" s="675">
        <v>2092</v>
      </c>
      <c r="D751" t="s" s="205">
        <v>34</v>
      </c>
      <c r="E751" s="677">
        <v>0</v>
      </c>
      <c r="G751" s="662">
        <f>E751*F751</f>
        <v>0</v>
      </c>
      <c r="H751" s="662">
        <v>0</v>
      </c>
    </row>
    <row r="752" s="671" customFormat="1" ht="15" customHeight="1">
      <c r="B752" t="s" s="596">
        <v>1242</v>
      </c>
      <c r="C752" t="s" s="675">
        <v>2092</v>
      </c>
      <c r="D752" t="s" s="684">
        <v>36</v>
      </c>
      <c r="E752" s="677">
        <v>0</v>
      </c>
      <c r="G752" s="662">
        <f>E752*F752</f>
        <v>0</v>
      </c>
      <c r="H752" s="662">
        <v>0</v>
      </c>
    </row>
    <row r="753" s="671" customFormat="1" ht="15" customHeight="1">
      <c r="B753" t="s" s="596">
        <v>1242</v>
      </c>
      <c r="C753" t="s" s="675">
        <v>2092</v>
      </c>
      <c r="D753" t="s" s="686">
        <v>38</v>
      </c>
      <c r="E753" s="677">
        <v>0</v>
      </c>
      <c r="G753" s="662">
        <f>E753*F753</f>
        <v>0</v>
      </c>
      <c r="H753" s="662">
        <v>0</v>
      </c>
    </row>
    <row r="754" s="671" customFormat="1" ht="15" customHeight="1">
      <c r="B754" t="s" s="596">
        <v>1242</v>
      </c>
      <c r="C754" t="s" s="675">
        <v>2092</v>
      </c>
      <c r="D754" t="s" s="690">
        <v>40</v>
      </c>
      <c r="E754" s="677">
        <v>0</v>
      </c>
      <c r="G754" s="662">
        <f>E754*F754</f>
        <v>0</v>
      </c>
      <c r="H754" s="662">
        <v>0</v>
      </c>
    </row>
    <row r="755" s="671" customFormat="1" ht="15" customHeight="1">
      <c r="B755" t="s" s="596">
        <v>1242</v>
      </c>
      <c r="C755" t="s" s="675">
        <v>2092</v>
      </c>
      <c r="D755" t="s" s="692">
        <v>42</v>
      </c>
      <c r="E755" s="677">
        <v>0</v>
      </c>
      <c r="G755" s="662">
        <f>E755*F755</f>
        <v>0</v>
      </c>
      <c r="H755" s="662">
        <v>0</v>
      </c>
    </row>
    <row r="756" s="671" customFormat="1" ht="15" customHeight="1">
      <c r="B756" t="s" s="596">
        <v>1242</v>
      </c>
      <c r="C756" t="s" s="675">
        <v>2092</v>
      </c>
      <c r="D756" t="s" s="180">
        <v>44</v>
      </c>
      <c r="E756" s="677">
        <v>0</v>
      </c>
      <c r="G756" s="662">
        <f>E756*F756</f>
        <v>0</v>
      </c>
      <c r="H756" s="662">
        <v>0</v>
      </c>
    </row>
    <row r="757" s="671" customFormat="1" ht="15" customHeight="1">
      <c r="B757" t="s" s="596">
        <v>1242</v>
      </c>
      <c r="C757" t="s" s="675">
        <v>2092</v>
      </c>
      <c r="D757" t="s" s="695">
        <v>2849</v>
      </c>
      <c r="E757" s="677">
        <v>0</v>
      </c>
      <c r="G757" s="662">
        <f>E757*F757</f>
        <v>0</v>
      </c>
      <c r="H757" s="662">
        <v>0</v>
      </c>
    </row>
    <row r="758" s="671" customFormat="1" ht="15" customHeight="1">
      <c r="B758" t="s" s="596">
        <v>1243</v>
      </c>
      <c r="C758" t="s" s="675">
        <v>2093</v>
      </c>
      <c r="D758" t="s" s="676">
        <v>30</v>
      </c>
      <c r="E758" s="677">
        <v>0</v>
      </c>
      <c r="G758" s="662">
        <f>E758*F758</f>
        <v>0</v>
      </c>
      <c r="H758" s="662">
        <v>0</v>
      </c>
    </row>
    <row r="759" s="671" customFormat="1" ht="15" customHeight="1">
      <c r="B759" t="s" s="596">
        <v>1243</v>
      </c>
      <c r="C759" t="s" s="675">
        <v>2093</v>
      </c>
      <c r="D759" t="s" s="91">
        <v>32</v>
      </c>
      <c r="E759" s="677">
        <v>0</v>
      </c>
      <c r="G759" s="662">
        <f>E759*F759</f>
        <v>0</v>
      </c>
      <c r="H759" s="662">
        <v>0</v>
      </c>
    </row>
    <row r="760" s="671" customFormat="1" ht="15" customHeight="1">
      <c r="B760" t="s" s="596">
        <v>1243</v>
      </c>
      <c r="C760" t="s" s="675">
        <v>2093</v>
      </c>
      <c r="D760" t="s" s="205">
        <v>34</v>
      </c>
      <c r="E760" s="677">
        <v>0</v>
      </c>
      <c r="G760" s="662">
        <f>E760*F760</f>
        <v>0</v>
      </c>
      <c r="H760" s="662">
        <v>0</v>
      </c>
    </row>
    <row r="761" s="671" customFormat="1" ht="15" customHeight="1">
      <c r="B761" t="s" s="596">
        <v>1243</v>
      </c>
      <c r="C761" t="s" s="675">
        <v>2093</v>
      </c>
      <c r="D761" t="s" s="684">
        <v>36</v>
      </c>
      <c r="E761" s="677">
        <v>0</v>
      </c>
      <c r="G761" s="662">
        <f>E761*F761</f>
        <v>0</v>
      </c>
      <c r="H761" s="662">
        <v>0</v>
      </c>
    </row>
    <row r="762" s="671" customFormat="1" ht="15" customHeight="1">
      <c r="B762" t="s" s="596">
        <v>1243</v>
      </c>
      <c r="C762" t="s" s="675">
        <v>2093</v>
      </c>
      <c r="D762" t="s" s="686">
        <v>38</v>
      </c>
      <c r="E762" s="677">
        <v>0</v>
      </c>
      <c r="G762" s="662">
        <f>E762*F762</f>
        <v>0</v>
      </c>
      <c r="H762" s="662">
        <v>0</v>
      </c>
    </row>
    <row r="763" s="671" customFormat="1" ht="15" customHeight="1">
      <c r="B763" t="s" s="596">
        <v>1243</v>
      </c>
      <c r="C763" t="s" s="675">
        <v>2093</v>
      </c>
      <c r="D763" t="s" s="690">
        <v>40</v>
      </c>
      <c r="E763" s="677">
        <v>0</v>
      </c>
      <c r="G763" s="662">
        <f>E763*F763</f>
        <v>0</v>
      </c>
      <c r="H763" s="662">
        <v>0</v>
      </c>
    </row>
    <row r="764" s="671" customFormat="1" ht="15" customHeight="1">
      <c r="B764" t="s" s="596">
        <v>1243</v>
      </c>
      <c r="C764" t="s" s="675">
        <v>2093</v>
      </c>
      <c r="D764" t="s" s="692">
        <v>42</v>
      </c>
      <c r="E764" s="677">
        <v>0</v>
      </c>
      <c r="G764" s="662">
        <f>E764*F764</f>
        <v>0</v>
      </c>
      <c r="H764" s="662">
        <v>0</v>
      </c>
    </row>
    <row r="765" s="671" customFormat="1" ht="15" customHeight="1">
      <c r="B765" t="s" s="596">
        <v>1243</v>
      </c>
      <c r="C765" t="s" s="675">
        <v>2093</v>
      </c>
      <c r="D765" t="s" s="180">
        <v>44</v>
      </c>
      <c r="E765" s="677">
        <v>0</v>
      </c>
      <c r="G765" s="662">
        <f>E765*F765</f>
        <v>0</v>
      </c>
      <c r="H765" s="662">
        <v>0</v>
      </c>
    </row>
    <row r="766" s="671" customFormat="1" ht="15" customHeight="1">
      <c r="B766" t="s" s="596">
        <v>1243</v>
      </c>
      <c r="C766" t="s" s="675">
        <v>2093</v>
      </c>
      <c r="D766" t="s" s="695">
        <v>2849</v>
      </c>
      <c r="E766" s="677">
        <v>0</v>
      </c>
      <c r="G766" s="662">
        <f>E766*F766</f>
        <v>0</v>
      </c>
      <c r="H766" s="662">
        <v>0</v>
      </c>
    </row>
    <row r="767" s="671" customFormat="1" ht="15" customHeight="1">
      <c r="B767" t="s" s="596">
        <v>1244</v>
      </c>
      <c r="C767" t="s" s="675">
        <v>2094</v>
      </c>
      <c r="D767" t="s" s="676">
        <v>30</v>
      </c>
      <c r="E767" s="677">
        <v>0</v>
      </c>
      <c r="G767" s="662">
        <f>E767*F767</f>
        <v>0</v>
      </c>
      <c r="H767" s="662">
        <v>0</v>
      </c>
    </row>
    <row r="768" s="671" customFormat="1" ht="15" customHeight="1">
      <c r="B768" t="s" s="596">
        <v>1244</v>
      </c>
      <c r="C768" t="s" s="675">
        <v>2094</v>
      </c>
      <c r="D768" t="s" s="91">
        <v>32</v>
      </c>
      <c r="E768" s="677">
        <v>0</v>
      </c>
      <c r="G768" s="662">
        <f>E768*F768</f>
        <v>0</v>
      </c>
      <c r="H768" s="662">
        <v>0</v>
      </c>
    </row>
    <row r="769" s="671" customFormat="1" ht="15" customHeight="1">
      <c r="B769" t="s" s="596">
        <v>1244</v>
      </c>
      <c r="C769" t="s" s="675">
        <v>2094</v>
      </c>
      <c r="D769" t="s" s="205">
        <v>34</v>
      </c>
      <c r="E769" s="677">
        <v>0</v>
      </c>
      <c r="G769" s="662">
        <f>E769*F769</f>
        <v>0</v>
      </c>
      <c r="H769" s="662">
        <v>0</v>
      </c>
    </row>
    <row r="770" s="671" customFormat="1" ht="15" customHeight="1">
      <c r="B770" t="s" s="596">
        <v>1244</v>
      </c>
      <c r="C770" t="s" s="675">
        <v>2094</v>
      </c>
      <c r="D770" t="s" s="684">
        <v>36</v>
      </c>
      <c r="E770" s="677">
        <v>0</v>
      </c>
      <c r="G770" s="662">
        <f>E770*F770</f>
        <v>0</v>
      </c>
      <c r="H770" s="662">
        <v>0</v>
      </c>
    </row>
    <row r="771" s="671" customFormat="1" ht="15" customHeight="1">
      <c r="B771" t="s" s="596">
        <v>1244</v>
      </c>
      <c r="C771" t="s" s="675">
        <v>2094</v>
      </c>
      <c r="D771" t="s" s="686">
        <v>38</v>
      </c>
      <c r="E771" s="677">
        <v>0</v>
      </c>
      <c r="G771" s="662">
        <f>E771*F771</f>
        <v>0</v>
      </c>
      <c r="H771" s="662">
        <v>0</v>
      </c>
    </row>
    <row r="772" s="671" customFormat="1" ht="15" customHeight="1">
      <c r="B772" t="s" s="596">
        <v>1244</v>
      </c>
      <c r="C772" t="s" s="675">
        <v>2094</v>
      </c>
      <c r="D772" t="s" s="690">
        <v>40</v>
      </c>
      <c r="E772" s="677">
        <v>0</v>
      </c>
      <c r="G772" s="662">
        <f>E772*F772</f>
        <v>0</v>
      </c>
      <c r="H772" s="662">
        <v>0</v>
      </c>
    </row>
    <row r="773" s="671" customFormat="1" ht="15" customHeight="1">
      <c r="B773" t="s" s="596">
        <v>1244</v>
      </c>
      <c r="C773" t="s" s="675">
        <v>2094</v>
      </c>
      <c r="D773" t="s" s="692">
        <v>42</v>
      </c>
      <c r="E773" s="677">
        <v>0</v>
      </c>
      <c r="G773" s="662">
        <f>E773*F773</f>
        <v>0</v>
      </c>
      <c r="H773" s="662">
        <v>0</v>
      </c>
    </row>
    <row r="774" s="671" customFormat="1" ht="15" customHeight="1">
      <c r="B774" t="s" s="596">
        <v>1244</v>
      </c>
      <c r="C774" t="s" s="675">
        <v>2094</v>
      </c>
      <c r="D774" t="s" s="180">
        <v>44</v>
      </c>
      <c r="E774" s="677">
        <v>0</v>
      </c>
      <c r="G774" s="662">
        <f>E774*F774</f>
        <v>0</v>
      </c>
      <c r="H774" s="662">
        <v>0</v>
      </c>
    </row>
    <row r="775" s="671" customFormat="1" ht="15" customHeight="1">
      <c r="B775" t="s" s="596">
        <v>1244</v>
      </c>
      <c r="C775" t="s" s="675">
        <v>2094</v>
      </c>
      <c r="D775" t="s" s="695">
        <v>2849</v>
      </c>
      <c r="E775" s="677">
        <v>0</v>
      </c>
      <c r="G775" s="662">
        <f>E775*F775</f>
        <v>0</v>
      </c>
      <c r="H775" s="662">
        <v>0</v>
      </c>
    </row>
    <row r="776" s="671" customFormat="1" ht="15" customHeight="1">
      <c r="B776" t="s" s="596">
        <v>1245</v>
      </c>
      <c r="C776" t="s" s="675">
        <v>2095</v>
      </c>
      <c r="D776" t="s" s="676">
        <v>30</v>
      </c>
      <c r="E776" s="677">
        <v>0</v>
      </c>
      <c r="G776" s="662">
        <f>E776*F776</f>
        <v>0</v>
      </c>
      <c r="H776" s="662">
        <v>0</v>
      </c>
    </row>
    <row r="777" s="671" customFormat="1" ht="15" customHeight="1">
      <c r="B777" t="s" s="596">
        <v>1245</v>
      </c>
      <c r="C777" t="s" s="675">
        <v>2095</v>
      </c>
      <c r="D777" t="s" s="91">
        <v>32</v>
      </c>
      <c r="E777" s="677">
        <v>0</v>
      </c>
      <c r="G777" s="662">
        <f>E777*F777</f>
        <v>0</v>
      </c>
      <c r="H777" s="662">
        <v>0</v>
      </c>
    </row>
    <row r="778" s="671" customFormat="1" ht="15" customHeight="1">
      <c r="B778" t="s" s="596">
        <v>1245</v>
      </c>
      <c r="C778" t="s" s="675">
        <v>2095</v>
      </c>
      <c r="D778" t="s" s="205">
        <v>34</v>
      </c>
      <c r="E778" s="677">
        <v>0</v>
      </c>
      <c r="G778" s="662">
        <f>E778*F778</f>
        <v>0</v>
      </c>
      <c r="H778" s="662">
        <v>0</v>
      </c>
    </row>
    <row r="779" s="671" customFormat="1" ht="15" customHeight="1">
      <c r="B779" t="s" s="596">
        <v>1245</v>
      </c>
      <c r="C779" t="s" s="675">
        <v>2095</v>
      </c>
      <c r="D779" t="s" s="684">
        <v>36</v>
      </c>
      <c r="E779" s="677">
        <v>0</v>
      </c>
      <c r="G779" s="662">
        <f>E779*F779</f>
        <v>0</v>
      </c>
      <c r="H779" s="662">
        <v>0</v>
      </c>
    </row>
    <row r="780" s="671" customFormat="1" ht="15" customHeight="1">
      <c r="B780" t="s" s="596">
        <v>1245</v>
      </c>
      <c r="C780" t="s" s="675">
        <v>2095</v>
      </c>
      <c r="D780" t="s" s="686">
        <v>38</v>
      </c>
      <c r="E780" s="677">
        <v>0</v>
      </c>
      <c r="G780" s="662">
        <f>E780*F780</f>
        <v>0</v>
      </c>
      <c r="H780" s="662">
        <v>0</v>
      </c>
    </row>
    <row r="781" s="671" customFormat="1" ht="15" customHeight="1">
      <c r="B781" t="s" s="596">
        <v>1245</v>
      </c>
      <c r="C781" t="s" s="675">
        <v>2095</v>
      </c>
      <c r="D781" t="s" s="690">
        <v>40</v>
      </c>
      <c r="E781" s="677">
        <v>0</v>
      </c>
      <c r="G781" s="662">
        <f>E781*F781</f>
        <v>0</v>
      </c>
      <c r="H781" s="662">
        <v>0</v>
      </c>
    </row>
    <row r="782" s="671" customFormat="1" ht="15" customHeight="1">
      <c r="B782" t="s" s="596">
        <v>1245</v>
      </c>
      <c r="C782" t="s" s="675">
        <v>2095</v>
      </c>
      <c r="D782" t="s" s="692">
        <v>42</v>
      </c>
      <c r="E782" s="677">
        <v>0</v>
      </c>
      <c r="G782" s="662">
        <f>E782*F782</f>
        <v>0</v>
      </c>
      <c r="H782" s="662">
        <v>0</v>
      </c>
    </row>
    <row r="783" s="671" customFormat="1" ht="15" customHeight="1">
      <c r="B783" t="s" s="596">
        <v>1245</v>
      </c>
      <c r="C783" t="s" s="675">
        <v>2095</v>
      </c>
      <c r="D783" t="s" s="180">
        <v>44</v>
      </c>
      <c r="E783" s="677">
        <v>0</v>
      </c>
      <c r="G783" s="662">
        <f>E783*F783</f>
        <v>0</v>
      </c>
      <c r="H783" s="662">
        <v>0</v>
      </c>
    </row>
    <row r="784" s="671" customFormat="1" ht="15" customHeight="1">
      <c r="B784" t="s" s="596">
        <v>1245</v>
      </c>
      <c r="C784" t="s" s="675">
        <v>2095</v>
      </c>
      <c r="D784" t="s" s="695">
        <v>2849</v>
      </c>
      <c r="E784" s="677">
        <v>0</v>
      </c>
      <c r="G784" s="662">
        <f>E784*F784</f>
        <v>0</v>
      </c>
      <c r="H784" s="662">
        <v>0</v>
      </c>
    </row>
    <row r="785" s="671" customFormat="1" ht="15" customHeight="1">
      <c r="B785" t="s" s="596">
        <v>1246</v>
      </c>
      <c r="C785" t="s" s="675">
        <v>2096</v>
      </c>
      <c r="D785" t="s" s="676">
        <v>30</v>
      </c>
      <c r="E785" s="677">
        <v>0</v>
      </c>
      <c r="G785" s="662">
        <f>E785*F785</f>
        <v>0</v>
      </c>
      <c r="H785" s="662">
        <v>0</v>
      </c>
    </row>
    <row r="786" s="671" customFormat="1" ht="15" customHeight="1">
      <c r="B786" t="s" s="596">
        <v>1246</v>
      </c>
      <c r="C786" t="s" s="675">
        <v>2096</v>
      </c>
      <c r="D786" t="s" s="91">
        <v>32</v>
      </c>
      <c r="E786" s="677">
        <v>0</v>
      </c>
      <c r="G786" s="662">
        <f>E786*F786</f>
        <v>0</v>
      </c>
      <c r="H786" s="662">
        <v>0</v>
      </c>
    </row>
    <row r="787" s="671" customFormat="1" ht="15" customHeight="1">
      <c r="B787" t="s" s="596">
        <v>1246</v>
      </c>
      <c r="C787" t="s" s="675">
        <v>2096</v>
      </c>
      <c r="D787" t="s" s="205">
        <v>34</v>
      </c>
      <c r="E787" s="677">
        <v>0</v>
      </c>
      <c r="G787" s="662">
        <f>E787*F787</f>
        <v>0</v>
      </c>
      <c r="H787" s="662">
        <v>0</v>
      </c>
    </row>
    <row r="788" s="671" customFormat="1" ht="15" customHeight="1">
      <c r="B788" t="s" s="596">
        <v>1246</v>
      </c>
      <c r="C788" t="s" s="675">
        <v>2096</v>
      </c>
      <c r="D788" t="s" s="684">
        <v>36</v>
      </c>
      <c r="E788" s="677">
        <v>0</v>
      </c>
      <c r="G788" s="662">
        <f>E788*F788</f>
        <v>0</v>
      </c>
      <c r="H788" s="662">
        <v>0</v>
      </c>
    </row>
    <row r="789" s="671" customFormat="1" ht="15" customHeight="1">
      <c r="B789" t="s" s="596">
        <v>1246</v>
      </c>
      <c r="C789" t="s" s="675">
        <v>2096</v>
      </c>
      <c r="D789" t="s" s="686">
        <v>38</v>
      </c>
      <c r="E789" s="677">
        <v>0</v>
      </c>
      <c r="G789" s="662">
        <f>E789*F789</f>
        <v>0</v>
      </c>
      <c r="H789" s="662">
        <v>0</v>
      </c>
    </row>
    <row r="790" s="671" customFormat="1" ht="15" customHeight="1">
      <c r="B790" t="s" s="596">
        <v>1246</v>
      </c>
      <c r="C790" t="s" s="675">
        <v>2096</v>
      </c>
      <c r="D790" t="s" s="690">
        <v>40</v>
      </c>
      <c r="E790" s="677">
        <v>0</v>
      </c>
      <c r="G790" s="662">
        <f>E790*F790</f>
        <v>0</v>
      </c>
      <c r="H790" s="662">
        <v>0</v>
      </c>
    </row>
    <row r="791" s="671" customFormat="1" ht="15" customHeight="1">
      <c r="B791" t="s" s="596">
        <v>1246</v>
      </c>
      <c r="C791" t="s" s="675">
        <v>2096</v>
      </c>
      <c r="D791" t="s" s="692">
        <v>42</v>
      </c>
      <c r="E791" s="677">
        <v>0</v>
      </c>
      <c r="G791" s="662">
        <f>E791*F791</f>
        <v>0</v>
      </c>
      <c r="H791" s="662">
        <v>0</v>
      </c>
    </row>
    <row r="792" s="671" customFormat="1" ht="15" customHeight="1">
      <c r="B792" t="s" s="596">
        <v>1246</v>
      </c>
      <c r="C792" t="s" s="675">
        <v>2096</v>
      </c>
      <c r="D792" t="s" s="180">
        <v>44</v>
      </c>
      <c r="E792" s="677">
        <v>0</v>
      </c>
      <c r="G792" s="662">
        <f>E792*F792</f>
        <v>0</v>
      </c>
      <c r="H792" s="662">
        <v>0</v>
      </c>
    </row>
    <row r="793" s="671" customFormat="1" ht="15" customHeight="1">
      <c r="B793" t="s" s="596">
        <v>1246</v>
      </c>
      <c r="C793" t="s" s="675">
        <v>2096</v>
      </c>
      <c r="D793" t="s" s="695">
        <v>2849</v>
      </c>
      <c r="E793" s="677">
        <v>0</v>
      </c>
      <c r="G793" s="662">
        <f>E793*F793</f>
        <v>0</v>
      </c>
      <c r="H793" s="662">
        <v>0</v>
      </c>
    </row>
    <row r="794" s="671" customFormat="1" ht="15" customHeight="1">
      <c r="B794" t="s" s="596">
        <v>1247</v>
      </c>
      <c r="C794" t="s" s="675">
        <v>2097</v>
      </c>
      <c r="D794" t="s" s="676">
        <v>30</v>
      </c>
      <c r="E794" s="677">
        <v>0</v>
      </c>
      <c r="G794" s="662">
        <f>E794*F794</f>
        <v>0</v>
      </c>
      <c r="H794" s="662">
        <v>0</v>
      </c>
    </row>
    <row r="795" s="671" customFormat="1" ht="15" customHeight="1">
      <c r="B795" t="s" s="596">
        <v>1247</v>
      </c>
      <c r="C795" t="s" s="675">
        <v>2097</v>
      </c>
      <c r="D795" t="s" s="91">
        <v>32</v>
      </c>
      <c r="E795" s="677">
        <v>0</v>
      </c>
      <c r="G795" s="662">
        <f>E795*F795</f>
        <v>0</v>
      </c>
      <c r="H795" s="662">
        <v>0</v>
      </c>
    </row>
    <row r="796" s="671" customFormat="1" ht="15" customHeight="1">
      <c r="B796" t="s" s="596">
        <v>1247</v>
      </c>
      <c r="C796" t="s" s="675">
        <v>2097</v>
      </c>
      <c r="D796" t="s" s="205">
        <v>34</v>
      </c>
      <c r="E796" s="677">
        <v>0</v>
      </c>
      <c r="G796" s="662">
        <f>E796*F796</f>
        <v>0</v>
      </c>
      <c r="H796" s="662">
        <v>0</v>
      </c>
    </row>
    <row r="797" s="671" customFormat="1" ht="15" customHeight="1">
      <c r="B797" t="s" s="596">
        <v>1247</v>
      </c>
      <c r="C797" t="s" s="675">
        <v>2097</v>
      </c>
      <c r="D797" t="s" s="684">
        <v>36</v>
      </c>
      <c r="E797" s="677">
        <v>0</v>
      </c>
      <c r="G797" s="662">
        <f>E797*F797</f>
        <v>0</v>
      </c>
      <c r="H797" s="662">
        <v>0</v>
      </c>
    </row>
    <row r="798" s="671" customFormat="1" ht="15" customHeight="1">
      <c r="B798" t="s" s="596">
        <v>1247</v>
      </c>
      <c r="C798" t="s" s="675">
        <v>2097</v>
      </c>
      <c r="D798" t="s" s="686">
        <v>38</v>
      </c>
      <c r="E798" s="677">
        <v>0</v>
      </c>
      <c r="G798" s="662">
        <f>E798*F798</f>
        <v>0</v>
      </c>
      <c r="H798" s="662">
        <v>0</v>
      </c>
    </row>
    <row r="799" s="671" customFormat="1" ht="15" customHeight="1">
      <c r="B799" t="s" s="596">
        <v>1247</v>
      </c>
      <c r="C799" t="s" s="675">
        <v>2097</v>
      </c>
      <c r="D799" t="s" s="690">
        <v>40</v>
      </c>
      <c r="E799" s="677">
        <v>0</v>
      </c>
      <c r="G799" s="662">
        <f>E799*F799</f>
        <v>0</v>
      </c>
      <c r="H799" s="662">
        <v>0</v>
      </c>
    </row>
    <row r="800" s="671" customFormat="1" ht="15" customHeight="1">
      <c r="B800" t="s" s="596">
        <v>1247</v>
      </c>
      <c r="C800" t="s" s="675">
        <v>2097</v>
      </c>
      <c r="D800" t="s" s="692">
        <v>42</v>
      </c>
      <c r="E800" s="677">
        <v>0</v>
      </c>
      <c r="G800" s="662">
        <f>E800*F800</f>
        <v>0</v>
      </c>
      <c r="H800" s="662">
        <v>0</v>
      </c>
    </row>
    <row r="801" s="671" customFormat="1" ht="15" customHeight="1">
      <c r="B801" t="s" s="596">
        <v>1247</v>
      </c>
      <c r="C801" t="s" s="675">
        <v>2097</v>
      </c>
      <c r="D801" t="s" s="180">
        <v>44</v>
      </c>
      <c r="E801" s="677">
        <v>0</v>
      </c>
      <c r="G801" s="662">
        <f>E801*F801</f>
        <v>0</v>
      </c>
      <c r="H801" s="662">
        <v>0</v>
      </c>
    </row>
    <row r="802" s="671" customFormat="1" ht="15" customHeight="1">
      <c r="B802" t="s" s="596">
        <v>1247</v>
      </c>
      <c r="C802" t="s" s="675">
        <v>2097</v>
      </c>
      <c r="D802" t="s" s="695">
        <v>2849</v>
      </c>
      <c r="E802" s="677">
        <v>0</v>
      </c>
      <c r="G802" s="662">
        <f>E802*F802</f>
        <v>0</v>
      </c>
      <c r="H802" s="662">
        <v>0</v>
      </c>
    </row>
    <row r="803" s="671" customFormat="1" ht="15" customHeight="1">
      <c r="B803" t="s" s="596">
        <v>1248</v>
      </c>
      <c r="C803" t="s" s="675">
        <v>2098</v>
      </c>
      <c r="D803" t="s" s="676">
        <v>30</v>
      </c>
      <c r="E803" s="677">
        <v>0</v>
      </c>
      <c r="G803" s="662">
        <f>E803*F803</f>
        <v>0</v>
      </c>
      <c r="H803" s="662">
        <v>0</v>
      </c>
    </row>
    <row r="804" s="671" customFormat="1" ht="15" customHeight="1">
      <c r="B804" t="s" s="596">
        <v>1248</v>
      </c>
      <c r="C804" t="s" s="675">
        <v>2098</v>
      </c>
      <c r="D804" t="s" s="91">
        <v>32</v>
      </c>
      <c r="E804" s="677">
        <v>0</v>
      </c>
      <c r="G804" s="662">
        <f>E804*F804</f>
        <v>0</v>
      </c>
      <c r="H804" s="662">
        <v>0</v>
      </c>
    </row>
    <row r="805" s="671" customFormat="1" ht="15" customHeight="1">
      <c r="B805" t="s" s="596">
        <v>1248</v>
      </c>
      <c r="C805" t="s" s="675">
        <v>2098</v>
      </c>
      <c r="D805" t="s" s="205">
        <v>34</v>
      </c>
      <c r="E805" s="677">
        <v>0</v>
      </c>
      <c r="G805" s="662">
        <f>E805*F805</f>
        <v>0</v>
      </c>
      <c r="H805" s="662">
        <v>0</v>
      </c>
    </row>
    <row r="806" s="671" customFormat="1" ht="15" customHeight="1">
      <c r="B806" t="s" s="596">
        <v>1248</v>
      </c>
      <c r="C806" t="s" s="675">
        <v>2098</v>
      </c>
      <c r="D806" t="s" s="684">
        <v>36</v>
      </c>
      <c r="E806" s="677">
        <v>0</v>
      </c>
      <c r="G806" s="662">
        <f>E806*F806</f>
        <v>0</v>
      </c>
      <c r="H806" s="662">
        <v>0</v>
      </c>
    </row>
    <row r="807" s="671" customFormat="1" ht="15" customHeight="1">
      <c r="B807" t="s" s="596">
        <v>1248</v>
      </c>
      <c r="C807" t="s" s="675">
        <v>2098</v>
      </c>
      <c r="D807" t="s" s="686">
        <v>38</v>
      </c>
      <c r="E807" s="677">
        <v>0</v>
      </c>
      <c r="G807" s="662">
        <f>E807*F807</f>
        <v>0</v>
      </c>
      <c r="H807" s="662">
        <v>0</v>
      </c>
    </row>
    <row r="808" s="671" customFormat="1" ht="15" customHeight="1">
      <c r="B808" t="s" s="596">
        <v>1248</v>
      </c>
      <c r="C808" t="s" s="675">
        <v>2098</v>
      </c>
      <c r="D808" t="s" s="690">
        <v>40</v>
      </c>
      <c r="E808" s="677">
        <v>0</v>
      </c>
      <c r="G808" s="662">
        <f>E808*F808</f>
        <v>0</v>
      </c>
      <c r="H808" s="662">
        <v>0</v>
      </c>
    </row>
    <row r="809" s="671" customFormat="1" ht="15" customHeight="1">
      <c r="B809" t="s" s="596">
        <v>1248</v>
      </c>
      <c r="C809" t="s" s="675">
        <v>2098</v>
      </c>
      <c r="D809" t="s" s="692">
        <v>42</v>
      </c>
      <c r="E809" s="677">
        <v>0</v>
      </c>
      <c r="G809" s="662">
        <f>E809*F809</f>
        <v>0</v>
      </c>
      <c r="H809" s="662">
        <v>0</v>
      </c>
    </row>
    <row r="810" s="671" customFormat="1" ht="15" customHeight="1">
      <c r="B810" t="s" s="596">
        <v>1248</v>
      </c>
      <c r="C810" t="s" s="675">
        <v>2098</v>
      </c>
      <c r="D810" t="s" s="180">
        <v>44</v>
      </c>
      <c r="E810" s="677">
        <v>0</v>
      </c>
      <c r="G810" s="662">
        <f>E810*F810</f>
        <v>0</v>
      </c>
      <c r="H810" s="662">
        <v>0</v>
      </c>
    </row>
    <row r="811" s="671" customFormat="1" ht="15" customHeight="1">
      <c r="B811" t="s" s="596">
        <v>1248</v>
      </c>
      <c r="C811" t="s" s="675">
        <v>2098</v>
      </c>
      <c r="D811" t="s" s="695">
        <v>2849</v>
      </c>
      <c r="E811" s="677">
        <v>0</v>
      </c>
      <c r="G811" s="662">
        <f>E811*F811</f>
        <v>0</v>
      </c>
      <c r="H811" s="662">
        <v>0</v>
      </c>
    </row>
    <row r="812" s="671" customFormat="1" ht="15" customHeight="1">
      <c r="B812" t="s" s="596">
        <v>1249</v>
      </c>
      <c r="C812" t="s" s="675">
        <v>2099</v>
      </c>
      <c r="D812" t="s" s="676">
        <v>30</v>
      </c>
      <c r="E812" s="677">
        <v>0</v>
      </c>
      <c r="G812" s="662">
        <f>E812*F812</f>
        <v>0</v>
      </c>
      <c r="H812" s="662">
        <v>0</v>
      </c>
    </row>
    <row r="813" s="671" customFormat="1" ht="15" customHeight="1">
      <c r="B813" t="s" s="596">
        <v>1249</v>
      </c>
      <c r="C813" t="s" s="675">
        <v>2099</v>
      </c>
      <c r="D813" t="s" s="91">
        <v>32</v>
      </c>
      <c r="E813" s="677">
        <v>0</v>
      </c>
      <c r="G813" s="662">
        <f>E813*F813</f>
        <v>0</v>
      </c>
      <c r="H813" s="662">
        <v>0</v>
      </c>
    </row>
    <row r="814" s="671" customFormat="1" ht="15" customHeight="1">
      <c r="B814" t="s" s="596">
        <v>1249</v>
      </c>
      <c r="C814" t="s" s="675">
        <v>2099</v>
      </c>
      <c r="D814" t="s" s="205">
        <v>34</v>
      </c>
      <c r="E814" s="677">
        <v>0</v>
      </c>
      <c r="G814" s="662">
        <f>E814*F814</f>
        <v>0</v>
      </c>
      <c r="H814" s="662">
        <v>0</v>
      </c>
    </row>
    <row r="815" s="671" customFormat="1" ht="15" customHeight="1">
      <c r="B815" t="s" s="596">
        <v>1249</v>
      </c>
      <c r="C815" t="s" s="675">
        <v>2099</v>
      </c>
      <c r="D815" t="s" s="684">
        <v>36</v>
      </c>
      <c r="E815" s="677">
        <v>0</v>
      </c>
      <c r="G815" s="662">
        <f>E815*F815</f>
        <v>0</v>
      </c>
      <c r="H815" s="662">
        <v>0</v>
      </c>
    </row>
    <row r="816" s="671" customFormat="1" ht="15" customHeight="1">
      <c r="B816" t="s" s="596">
        <v>1249</v>
      </c>
      <c r="C816" t="s" s="675">
        <v>2099</v>
      </c>
      <c r="D816" t="s" s="686">
        <v>38</v>
      </c>
      <c r="E816" s="677">
        <v>0</v>
      </c>
      <c r="G816" s="662">
        <f>E816*F816</f>
        <v>0</v>
      </c>
      <c r="H816" s="662">
        <v>0</v>
      </c>
    </row>
    <row r="817" s="671" customFormat="1" ht="15" customHeight="1">
      <c r="B817" t="s" s="596">
        <v>1249</v>
      </c>
      <c r="C817" t="s" s="675">
        <v>2099</v>
      </c>
      <c r="D817" t="s" s="690">
        <v>40</v>
      </c>
      <c r="E817" s="677">
        <v>0</v>
      </c>
      <c r="G817" s="662">
        <f>E817*F817</f>
        <v>0</v>
      </c>
      <c r="H817" s="662">
        <v>0</v>
      </c>
    </row>
    <row r="818" s="671" customFormat="1" ht="15" customHeight="1">
      <c r="B818" t="s" s="596">
        <v>1249</v>
      </c>
      <c r="C818" t="s" s="675">
        <v>2099</v>
      </c>
      <c r="D818" t="s" s="692">
        <v>42</v>
      </c>
      <c r="E818" s="677">
        <v>0</v>
      </c>
      <c r="G818" s="662">
        <f>E818*F818</f>
        <v>0</v>
      </c>
      <c r="H818" s="662">
        <v>0</v>
      </c>
    </row>
    <row r="819" s="671" customFormat="1" ht="15" customHeight="1">
      <c r="B819" t="s" s="596">
        <v>1249</v>
      </c>
      <c r="C819" t="s" s="675">
        <v>2099</v>
      </c>
      <c r="D819" t="s" s="180">
        <v>44</v>
      </c>
      <c r="E819" s="677">
        <v>0</v>
      </c>
      <c r="G819" s="662">
        <f>E819*F819</f>
        <v>0</v>
      </c>
      <c r="H819" s="662">
        <v>0</v>
      </c>
    </row>
    <row r="820" s="671" customFormat="1" ht="15" customHeight="1">
      <c r="B820" t="s" s="596">
        <v>1249</v>
      </c>
      <c r="C820" t="s" s="675">
        <v>2099</v>
      </c>
      <c r="D820" t="s" s="695">
        <v>2849</v>
      </c>
      <c r="E820" s="677">
        <v>0</v>
      </c>
      <c r="G820" s="662">
        <f>E820*F820</f>
        <v>0</v>
      </c>
      <c r="H820" s="662">
        <v>0</v>
      </c>
    </row>
    <row r="821" s="671" customFormat="1" ht="15" customHeight="1">
      <c r="B821" t="s" s="596">
        <v>1250</v>
      </c>
      <c r="C821" t="s" s="675">
        <v>2100</v>
      </c>
      <c r="D821" t="s" s="676">
        <v>30</v>
      </c>
      <c r="E821" s="677">
        <v>0</v>
      </c>
      <c r="G821" s="662">
        <f>E821*F821</f>
        <v>0</v>
      </c>
      <c r="H821" s="662">
        <v>0</v>
      </c>
    </row>
    <row r="822" s="671" customFormat="1" ht="15" customHeight="1">
      <c r="B822" t="s" s="596">
        <v>1250</v>
      </c>
      <c r="C822" t="s" s="675">
        <v>2100</v>
      </c>
      <c r="D822" t="s" s="91">
        <v>32</v>
      </c>
      <c r="E822" s="677">
        <v>0</v>
      </c>
      <c r="G822" s="662">
        <f>E822*F822</f>
        <v>0</v>
      </c>
      <c r="H822" s="662">
        <v>0</v>
      </c>
    </row>
    <row r="823" s="671" customFormat="1" ht="15" customHeight="1">
      <c r="B823" t="s" s="596">
        <v>1250</v>
      </c>
      <c r="C823" t="s" s="675">
        <v>2100</v>
      </c>
      <c r="D823" t="s" s="205">
        <v>34</v>
      </c>
      <c r="E823" s="677">
        <v>0</v>
      </c>
      <c r="G823" s="662">
        <f>E823*F823</f>
        <v>0</v>
      </c>
      <c r="H823" s="662">
        <v>0</v>
      </c>
    </row>
    <row r="824" s="671" customFormat="1" ht="15" customHeight="1">
      <c r="B824" t="s" s="596">
        <v>1250</v>
      </c>
      <c r="C824" t="s" s="675">
        <v>2100</v>
      </c>
      <c r="D824" t="s" s="684">
        <v>36</v>
      </c>
      <c r="E824" s="677">
        <v>0</v>
      </c>
      <c r="G824" s="662">
        <f>E824*F824</f>
        <v>0</v>
      </c>
      <c r="H824" s="662">
        <v>0</v>
      </c>
    </row>
    <row r="825" s="671" customFormat="1" ht="15" customHeight="1">
      <c r="B825" t="s" s="596">
        <v>1250</v>
      </c>
      <c r="C825" t="s" s="675">
        <v>2100</v>
      </c>
      <c r="D825" t="s" s="686">
        <v>38</v>
      </c>
      <c r="E825" s="677">
        <v>0</v>
      </c>
      <c r="G825" s="662">
        <f>E825*F825</f>
        <v>0</v>
      </c>
      <c r="H825" s="662">
        <v>0</v>
      </c>
    </row>
    <row r="826" s="671" customFormat="1" ht="15" customHeight="1">
      <c r="B826" t="s" s="596">
        <v>1250</v>
      </c>
      <c r="C826" t="s" s="675">
        <v>2100</v>
      </c>
      <c r="D826" t="s" s="690">
        <v>40</v>
      </c>
      <c r="E826" s="677">
        <v>0</v>
      </c>
      <c r="G826" s="662">
        <f>E826*F826</f>
        <v>0</v>
      </c>
      <c r="H826" s="662">
        <v>0</v>
      </c>
    </row>
    <row r="827" s="671" customFormat="1" ht="15" customHeight="1">
      <c r="B827" t="s" s="596">
        <v>1250</v>
      </c>
      <c r="C827" t="s" s="675">
        <v>2100</v>
      </c>
      <c r="D827" t="s" s="692">
        <v>42</v>
      </c>
      <c r="E827" s="677">
        <v>0</v>
      </c>
      <c r="G827" s="662">
        <f>E827*F827</f>
        <v>0</v>
      </c>
      <c r="H827" s="662">
        <v>0</v>
      </c>
    </row>
    <row r="828" s="671" customFormat="1" ht="15" customHeight="1">
      <c r="B828" t="s" s="596">
        <v>1250</v>
      </c>
      <c r="C828" t="s" s="675">
        <v>2100</v>
      </c>
      <c r="D828" t="s" s="180">
        <v>44</v>
      </c>
      <c r="E828" s="677">
        <v>0</v>
      </c>
      <c r="G828" s="662">
        <f>E828*F828</f>
        <v>0</v>
      </c>
      <c r="H828" s="662">
        <v>0</v>
      </c>
    </row>
    <row r="829" s="671" customFormat="1" ht="15" customHeight="1">
      <c r="B829" t="s" s="596">
        <v>1250</v>
      </c>
      <c r="C829" t="s" s="675">
        <v>2100</v>
      </c>
      <c r="D829" t="s" s="695">
        <v>2849</v>
      </c>
      <c r="E829" s="677">
        <v>0</v>
      </c>
      <c r="G829" s="662">
        <f>E829*F829</f>
        <v>0</v>
      </c>
      <c r="H829" s="662">
        <v>0</v>
      </c>
    </row>
    <row r="830" s="671" customFormat="1" ht="15" customHeight="1">
      <c r="B830" t="s" s="596">
        <v>1251</v>
      </c>
      <c r="C830" t="s" s="675">
        <v>2101</v>
      </c>
      <c r="D830" t="s" s="676">
        <v>30</v>
      </c>
      <c r="E830" s="677">
        <v>0</v>
      </c>
      <c r="G830" s="662">
        <f>E830*F830</f>
        <v>0</v>
      </c>
      <c r="H830" s="662">
        <v>0</v>
      </c>
    </row>
    <row r="831" s="671" customFormat="1" ht="15" customHeight="1">
      <c r="B831" t="s" s="596">
        <v>1251</v>
      </c>
      <c r="C831" t="s" s="675">
        <v>2101</v>
      </c>
      <c r="D831" t="s" s="91">
        <v>32</v>
      </c>
      <c r="E831" s="677">
        <v>0</v>
      </c>
      <c r="G831" s="662">
        <f>E831*F831</f>
        <v>0</v>
      </c>
      <c r="H831" s="662">
        <v>0</v>
      </c>
    </row>
    <row r="832" s="671" customFormat="1" ht="15" customHeight="1">
      <c r="B832" t="s" s="596">
        <v>1251</v>
      </c>
      <c r="C832" t="s" s="675">
        <v>2101</v>
      </c>
      <c r="D832" t="s" s="205">
        <v>34</v>
      </c>
      <c r="E832" s="677">
        <v>0</v>
      </c>
      <c r="G832" s="662">
        <f>E832*F832</f>
        <v>0</v>
      </c>
      <c r="H832" s="662">
        <v>0</v>
      </c>
    </row>
    <row r="833" s="671" customFormat="1" ht="15" customHeight="1">
      <c r="B833" t="s" s="596">
        <v>1251</v>
      </c>
      <c r="C833" t="s" s="675">
        <v>2101</v>
      </c>
      <c r="D833" t="s" s="684">
        <v>36</v>
      </c>
      <c r="E833" s="677">
        <v>0</v>
      </c>
      <c r="G833" s="662">
        <f>E833*F833</f>
        <v>0</v>
      </c>
      <c r="H833" s="662">
        <v>0</v>
      </c>
    </row>
    <row r="834" s="671" customFormat="1" ht="15" customHeight="1">
      <c r="B834" t="s" s="596">
        <v>1251</v>
      </c>
      <c r="C834" t="s" s="675">
        <v>2101</v>
      </c>
      <c r="D834" t="s" s="686">
        <v>38</v>
      </c>
      <c r="E834" s="677">
        <v>0</v>
      </c>
      <c r="G834" s="662">
        <f>E834*F834</f>
        <v>0</v>
      </c>
      <c r="H834" s="662">
        <v>0</v>
      </c>
    </row>
    <row r="835" s="671" customFormat="1" ht="15" customHeight="1">
      <c r="B835" t="s" s="596">
        <v>1251</v>
      </c>
      <c r="C835" t="s" s="675">
        <v>2101</v>
      </c>
      <c r="D835" t="s" s="690">
        <v>40</v>
      </c>
      <c r="E835" s="677">
        <v>0</v>
      </c>
      <c r="G835" s="662">
        <f>E835*F835</f>
        <v>0</v>
      </c>
      <c r="H835" s="662">
        <v>0</v>
      </c>
    </row>
    <row r="836" s="671" customFormat="1" ht="15" customHeight="1">
      <c r="B836" t="s" s="596">
        <v>1251</v>
      </c>
      <c r="C836" t="s" s="675">
        <v>2101</v>
      </c>
      <c r="D836" t="s" s="692">
        <v>42</v>
      </c>
      <c r="E836" s="677">
        <v>0</v>
      </c>
      <c r="G836" s="662">
        <f>E836*F836</f>
        <v>0</v>
      </c>
      <c r="H836" s="662">
        <v>0</v>
      </c>
    </row>
    <row r="837" s="671" customFormat="1" ht="15" customHeight="1">
      <c r="B837" t="s" s="596">
        <v>1251</v>
      </c>
      <c r="C837" t="s" s="675">
        <v>2101</v>
      </c>
      <c r="D837" t="s" s="180">
        <v>44</v>
      </c>
      <c r="E837" s="677">
        <v>0</v>
      </c>
      <c r="G837" s="662">
        <f>E837*F837</f>
        <v>0</v>
      </c>
      <c r="H837" s="662">
        <v>0</v>
      </c>
    </row>
    <row r="838" s="671" customFormat="1" ht="15" customHeight="1">
      <c r="B838" t="s" s="596">
        <v>1251</v>
      </c>
      <c r="C838" t="s" s="675">
        <v>2101</v>
      </c>
      <c r="D838" t="s" s="695">
        <v>2849</v>
      </c>
      <c r="E838" s="677">
        <v>0</v>
      </c>
      <c r="G838" s="662">
        <f>E838*F838</f>
        <v>0</v>
      </c>
      <c r="H838" s="662">
        <v>0</v>
      </c>
    </row>
    <row r="839" s="671" customFormat="1" ht="15" customHeight="1">
      <c r="B839" t="s" s="596">
        <v>1252</v>
      </c>
      <c r="C839" t="s" s="675">
        <v>2102</v>
      </c>
      <c r="D839" t="s" s="676">
        <v>30</v>
      </c>
      <c r="E839" s="677">
        <v>0</v>
      </c>
      <c r="G839" s="662">
        <f>E839*F839</f>
        <v>0</v>
      </c>
      <c r="H839" s="662">
        <v>0</v>
      </c>
    </row>
    <row r="840" s="671" customFormat="1" ht="15" customHeight="1">
      <c r="B840" t="s" s="596">
        <v>1252</v>
      </c>
      <c r="C840" t="s" s="675">
        <v>2102</v>
      </c>
      <c r="D840" t="s" s="91">
        <v>32</v>
      </c>
      <c r="E840" s="677">
        <v>0</v>
      </c>
      <c r="G840" s="662">
        <f>E840*F840</f>
        <v>0</v>
      </c>
      <c r="H840" s="662">
        <v>0</v>
      </c>
    </row>
    <row r="841" s="671" customFormat="1" ht="15" customHeight="1">
      <c r="B841" t="s" s="596">
        <v>1252</v>
      </c>
      <c r="C841" t="s" s="675">
        <v>2102</v>
      </c>
      <c r="D841" t="s" s="205">
        <v>34</v>
      </c>
      <c r="E841" s="677">
        <v>0</v>
      </c>
      <c r="G841" s="662">
        <f>E841*F841</f>
        <v>0</v>
      </c>
      <c r="H841" s="662">
        <v>0</v>
      </c>
    </row>
    <row r="842" s="671" customFormat="1" ht="15" customHeight="1">
      <c r="B842" t="s" s="596">
        <v>1252</v>
      </c>
      <c r="C842" t="s" s="675">
        <v>2102</v>
      </c>
      <c r="D842" t="s" s="684">
        <v>36</v>
      </c>
      <c r="E842" s="677">
        <v>0</v>
      </c>
      <c r="G842" s="662">
        <f>E842*F842</f>
        <v>0</v>
      </c>
      <c r="H842" s="662">
        <v>0</v>
      </c>
    </row>
    <row r="843" s="671" customFormat="1" ht="15" customHeight="1">
      <c r="B843" t="s" s="596">
        <v>1252</v>
      </c>
      <c r="C843" t="s" s="675">
        <v>2102</v>
      </c>
      <c r="D843" t="s" s="686">
        <v>38</v>
      </c>
      <c r="E843" s="677">
        <v>0</v>
      </c>
      <c r="G843" s="662">
        <f>E843*F843</f>
        <v>0</v>
      </c>
      <c r="H843" s="662">
        <v>0</v>
      </c>
    </row>
    <row r="844" s="671" customFormat="1" ht="15" customHeight="1">
      <c r="B844" t="s" s="596">
        <v>1252</v>
      </c>
      <c r="C844" t="s" s="675">
        <v>2102</v>
      </c>
      <c r="D844" t="s" s="690">
        <v>40</v>
      </c>
      <c r="E844" s="677">
        <v>0</v>
      </c>
      <c r="G844" s="662">
        <f>E844*F844</f>
        <v>0</v>
      </c>
      <c r="H844" s="662">
        <v>0</v>
      </c>
    </row>
    <row r="845" s="671" customFormat="1" ht="15" customHeight="1">
      <c r="B845" t="s" s="596">
        <v>1252</v>
      </c>
      <c r="C845" t="s" s="675">
        <v>2102</v>
      </c>
      <c r="D845" t="s" s="692">
        <v>42</v>
      </c>
      <c r="E845" s="677">
        <v>0</v>
      </c>
      <c r="G845" s="662">
        <f>E845*F845</f>
        <v>0</v>
      </c>
      <c r="H845" s="662">
        <v>0</v>
      </c>
    </row>
    <row r="846" s="671" customFormat="1" ht="15" customHeight="1">
      <c r="B846" t="s" s="596">
        <v>1252</v>
      </c>
      <c r="C846" t="s" s="675">
        <v>2102</v>
      </c>
      <c r="D846" t="s" s="180">
        <v>44</v>
      </c>
      <c r="E846" s="677">
        <v>0</v>
      </c>
      <c r="G846" s="662">
        <f>E846*F846</f>
        <v>0</v>
      </c>
      <c r="H846" s="662">
        <v>0</v>
      </c>
    </row>
    <row r="847" s="671" customFormat="1" ht="15" customHeight="1">
      <c r="B847" t="s" s="596">
        <v>1252</v>
      </c>
      <c r="C847" t="s" s="675">
        <v>2102</v>
      </c>
      <c r="D847" t="s" s="695">
        <v>2849</v>
      </c>
      <c r="E847" s="677">
        <v>0</v>
      </c>
      <c r="G847" s="662">
        <f>E847*F847</f>
        <v>0</v>
      </c>
      <c r="H847" s="662">
        <v>0</v>
      </c>
    </row>
    <row r="848" s="671" customFormat="1" ht="15" customHeight="1">
      <c r="B848" t="s" s="596">
        <v>1253</v>
      </c>
      <c r="C848" t="s" s="675">
        <v>2103</v>
      </c>
      <c r="D848" t="s" s="676">
        <v>30</v>
      </c>
      <c r="E848" s="677">
        <v>0</v>
      </c>
      <c r="G848" s="662">
        <f>E848*F848</f>
        <v>0</v>
      </c>
      <c r="H848" s="662">
        <v>0</v>
      </c>
    </row>
    <row r="849" s="671" customFormat="1" ht="15" customHeight="1">
      <c r="B849" t="s" s="596">
        <v>1253</v>
      </c>
      <c r="C849" t="s" s="675">
        <v>2103</v>
      </c>
      <c r="D849" t="s" s="91">
        <v>32</v>
      </c>
      <c r="E849" s="677">
        <v>0</v>
      </c>
      <c r="G849" s="662">
        <f>E849*F849</f>
        <v>0</v>
      </c>
      <c r="H849" s="662">
        <v>0</v>
      </c>
    </row>
    <row r="850" s="671" customFormat="1" ht="15" customHeight="1">
      <c r="B850" t="s" s="596">
        <v>1253</v>
      </c>
      <c r="C850" t="s" s="675">
        <v>2103</v>
      </c>
      <c r="D850" t="s" s="205">
        <v>34</v>
      </c>
      <c r="E850" s="677">
        <v>0</v>
      </c>
      <c r="G850" s="662">
        <f>E850*F850</f>
        <v>0</v>
      </c>
      <c r="H850" s="662">
        <v>0</v>
      </c>
    </row>
    <row r="851" s="671" customFormat="1" ht="15" customHeight="1">
      <c r="B851" t="s" s="596">
        <v>1253</v>
      </c>
      <c r="C851" t="s" s="675">
        <v>2103</v>
      </c>
      <c r="D851" t="s" s="684">
        <v>36</v>
      </c>
      <c r="E851" s="677">
        <v>0</v>
      </c>
      <c r="G851" s="662">
        <f>E851*F851</f>
        <v>0</v>
      </c>
      <c r="H851" s="662">
        <v>0</v>
      </c>
    </row>
    <row r="852" s="671" customFormat="1" ht="15" customHeight="1">
      <c r="B852" t="s" s="596">
        <v>1253</v>
      </c>
      <c r="C852" t="s" s="675">
        <v>2103</v>
      </c>
      <c r="D852" t="s" s="686">
        <v>38</v>
      </c>
      <c r="E852" s="677">
        <v>0</v>
      </c>
      <c r="G852" s="662">
        <f>E852*F852</f>
        <v>0</v>
      </c>
      <c r="H852" s="662">
        <v>0</v>
      </c>
    </row>
    <row r="853" s="671" customFormat="1" ht="15" customHeight="1">
      <c r="B853" t="s" s="596">
        <v>1253</v>
      </c>
      <c r="C853" t="s" s="675">
        <v>2103</v>
      </c>
      <c r="D853" t="s" s="690">
        <v>40</v>
      </c>
      <c r="E853" s="677">
        <v>0</v>
      </c>
      <c r="G853" s="662">
        <f>E853*F853</f>
        <v>0</v>
      </c>
      <c r="H853" s="662">
        <v>0</v>
      </c>
    </row>
    <row r="854" s="671" customFormat="1" ht="15" customHeight="1">
      <c r="B854" t="s" s="596">
        <v>1253</v>
      </c>
      <c r="C854" t="s" s="675">
        <v>2103</v>
      </c>
      <c r="D854" t="s" s="692">
        <v>42</v>
      </c>
      <c r="E854" s="677">
        <v>0</v>
      </c>
      <c r="G854" s="662">
        <f>E854*F854</f>
        <v>0</v>
      </c>
      <c r="H854" s="662">
        <v>0</v>
      </c>
    </row>
    <row r="855" s="671" customFormat="1" ht="15" customHeight="1">
      <c r="B855" t="s" s="596">
        <v>1253</v>
      </c>
      <c r="C855" t="s" s="675">
        <v>2103</v>
      </c>
      <c r="D855" t="s" s="180">
        <v>44</v>
      </c>
      <c r="E855" s="677">
        <v>0</v>
      </c>
      <c r="G855" s="662">
        <f>E855*F855</f>
        <v>0</v>
      </c>
      <c r="H855" s="662">
        <v>0</v>
      </c>
    </row>
    <row r="856" s="671" customFormat="1" ht="15" customHeight="1">
      <c r="B856" t="s" s="596">
        <v>1253</v>
      </c>
      <c r="C856" t="s" s="675">
        <v>2103</v>
      </c>
      <c r="D856" t="s" s="695">
        <v>2849</v>
      </c>
      <c r="E856" s="677">
        <v>0</v>
      </c>
      <c r="G856" s="662">
        <f>E856*F856</f>
        <v>0</v>
      </c>
      <c r="H856" s="662">
        <v>0</v>
      </c>
    </row>
    <row r="857" s="671" customFormat="1" ht="15" customHeight="1">
      <c r="B857" t="s" s="596">
        <v>1254</v>
      </c>
      <c r="C857" t="s" s="675">
        <v>2104</v>
      </c>
      <c r="D857" t="s" s="676">
        <v>30</v>
      </c>
      <c r="E857" s="677">
        <v>0</v>
      </c>
      <c r="G857" s="662">
        <f>E857*F857</f>
        <v>0</v>
      </c>
      <c r="H857" s="662">
        <v>0</v>
      </c>
    </row>
    <row r="858" s="671" customFormat="1" ht="15" customHeight="1">
      <c r="B858" t="s" s="596">
        <v>1254</v>
      </c>
      <c r="C858" t="s" s="675">
        <v>2104</v>
      </c>
      <c r="D858" t="s" s="91">
        <v>32</v>
      </c>
      <c r="E858" s="677">
        <v>0</v>
      </c>
      <c r="G858" s="662">
        <f>E858*F858</f>
        <v>0</v>
      </c>
      <c r="H858" s="662">
        <v>0</v>
      </c>
    </row>
    <row r="859" s="671" customFormat="1" ht="15" customHeight="1">
      <c r="B859" t="s" s="596">
        <v>1254</v>
      </c>
      <c r="C859" t="s" s="675">
        <v>2104</v>
      </c>
      <c r="D859" t="s" s="205">
        <v>34</v>
      </c>
      <c r="E859" s="677">
        <v>0</v>
      </c>
      <c r="G859" s="662">
        <f>E859*F859</f>
        <v>0</v>
      </c>
      <c r="H859" s="662">
        <v>0</v>
      </c>
    </row>
    <row r="860" s="671" customFormat="1" ht="15" customHeight="1">
      <c r="B860" t="s" s="596">
        <v>1254</v>
      </c>
      <c r="C860" t="s" s="675">
        <v>2104</v>
      </c>
      <c r="D860" t="s" s="684">
        <v>36</v>
      </c>
      <c r="E860" s="677">
        <v>0</v>
      </c>
      <c r="G860" s="662">
        <f>E860*F860</f>
        <v>0</v>
      </c>
      <c r="H860" s="662">
        <v>0</v>
      </c>
    </row>
    <row r="861" s="671" customFormat="1" ht="15" customHeight="1">
      <c r="B861" t="s" s="596">
        <v>1254</v>
      </c>
      <c r="C861" t="s" s="675">
        <v>2104</v>
      </c>
      <c r="D861" t="s" s="686">
        <v>38</v>
      </c>
      <c r="E861" s="677">
        <v>0</v>
      </c>
      <c r="G861" s="662">
        <f>E861*F861</f>
        <v>0</v>
      </c>
      <c r="H861" s="662">
        <v>0</v>
      </c>
    </row>
    <row r="862" s="671" customFormat="1" ht="15" customHeight="1">
      <c r="B862" t="s" s="596">
        <v>1254</v>
      </c>
      <c r="C862" t="s" s="675">
        <v>2104</v>
      </c>
      <c r="D862" t="s" s="690">
        <v>40</v>
      </c>
      <c r="E862" s="677">
        <v>0</v>
      </c>
      <c r="G862" s="662">
        <f>E862*F862</f>
        <v>0</v>
      </c>
      <c r="H862" s="662">
        <v>0</v>
      </c>
    </row>
    <row r="863" s="671" customFormat="1" ht="15" customHeight="1">
      <c r="B863" t="s" s="596">
        <v>1254</v>
      </c>
      <c r="C863" t="s" s="675">
        <v>2104</v>
      </c>
      <c r="D863" t="s" s="692">
        <v>42</v>
      </c>
      <c r="E863" s="677">
        <v>0</v>
      </c>
      <c r="G863" s="662">
        <f>E863*F863</f>
        <v>0</v>
      </c>
      <c r="H863" s="662">
        <v>0</v>
      </c>
    </row>
    <row r="864" s="671" customFormat="1" ht="15" customHeight="1">
      <c r="B864" t="s" s="596">
        <v>1254</v>
      </c>
      <c r="C864" t="s" s="675">
        <v>2104</v>
      </c>
      <c r="D864" t="s" s="180">
        <v>44</v>
      </c>
      <c r="E864" s="677">
        <v>0</v>
      </c>
      <c r="G864" s="662">
        <f>E864*F864</f>
        <v>0</v>
      </c>
      <c r="H864" s="662">
        <v>0</v>
      </c>
    </row>
    <row r="865" s="671" customFormat="1" ht="15" customHeight="1">
      <c r="B865" t="s" s="596">
        <v>1254</v>
      </c>
      <c r="C865" t="s" s="675">
        <v>2104</v>
      </c>
      <c r="D865" t="s" s="695">
        <v>2849</v>
      </c>
      <c r="E865" s="677">
        <v>0</v>
      </c>
      <c r="G865" s="662">
        <f>E865*F865</f>
        <v>0</v>
      </c>
      <c r="H865" s="662">
        <v>0</v>
      </c>
    </row>
    <row r="866" s="671" customFormat="1" ht="15" customHeight="1">
      <c r="B866" t="s" s="596">
        <v>1255</v>
      </c>
      <c r="C866" t="s" s="675">
        <v>2105</v>
      </c>
      <c r="D866" t="s" s="676">
        <v>30</v>
      </c>
      <c r="E866" s="677">
        <v>0</v>
      </c>
      <c r="G866" s="662">
        <f>E866*F866</f>
        <v>0</v>
      </c>
      <c r="H866" s="662">
        <v>0</v>
      </c>
    </row>
    <row r="867" s="671" customFormat="1" ht="15" customHeight="1">
      <c r="B867" t="s" s="596">
        <v>1255</v>
      </c>
      <c r="C867" t="s" s="675">
        <v>2105</v>
      </c>
      <c r="D867" t="s" s="91">
        <v>32</v>
      </c>
      <c r="E867" s="677">
        <v>0</v>
      </c>
      <c r="G867" s="662">
        <f>E867*F867</f>
        <v>0</v>
      </c>
      <c r="H867" s="662">
        <v>0</v>
      </c>
    </row>
    <row r="868" s="671" customFormat="1" ht="15" customHeight="1">
      <c r="B868" t="s" s="596">
        <v>1255</v>
      </c>
      <c r="C868" t="s" s="675">
        <v>2105</v>
      </c>
      <c r="D868" t="s" s="205">
        <v>34</v>
      </c>
      <c r="E868" s="677">
        <v>0</v>
      </c>
      <c r="G868" s="662">
        <f>E868*F868</f>
        <v>0</v>
      </c>
      <c r="H868" s="662">
        <v>0</v>
      </c>
    </row>
    <row r="869" s="671" customFormat="1" ht="15" customHeight="1">
      <c r="B869" t="s" s="596">
        <v>1255</v>
      </c>
      <c r="C869" t="s" s="675">
        <v>2105</v>
      </c>
      <c r="D869" t="s" s="684">
        <v>36</v>
      </c>
      <c r="E869" s="677">
        <v>0</v>
      </c>
      <c r="G869" s="662">
        <f>E869*F869</f>
        <v>0</v>
      </c>
      <c r="H869" s="662">
        <v>0</v>
      </c>
    </row>
    <row r="870" s="671" customFormat="1" ht="15" customHeight="1">
      <c r="B870" t="s" s="596">
        <v>1255</v>
      </c>
      <c r="C870" t="s" s="675">
        <v>2105</v>
      </c>
      <c r="D870" t="s" s="686">
        <v>38</v>
      </c>
      <c r="E870" s="677">
        <v>0</v>
      </c>
      <c r="G870" s="662">
        <f>E870*F870</f>
        <v>0</v>
      </c>
      <c r="H870" s="662">
        <v>0</v>
      </c>
    </row>
    <row r="871" s="671" customFormat="1" ht="15" customHeight="1">
      <c r="B871" t="s" s="596">
        <v>1255</v>
      </c>
      <c r="C871" t="s" s="675">
        <v>2105</v>
      </c>
      <c r="D871" t="s" s="690">
        <v>40</v>
      </c>
      <c r="E871" s="677">
        <v>0</v>
      </c>
      <c r="G871" s="662">
        <f>E871*F871</f>
        <v>0</v>
      </c>
      <c r="H871" s="662">
        <v>0</v>
      </c>
    </row>
    <row r="872" s="671" customFormat="1" ht="15" customHeight="1">
      <c r="B872" t="s" s="596">
        <v>1255</v>
      </c>
      <c r="C872" t="s" s="675">
        <v>2105</v>
      </c>
      <c r="D872" t="s" s="692">
        <v>42</v>
      </c>
      <c r="E872" s="677">
        <v>0</v>
      </c>
      <c r="G872" s="662">
        <f>E872*F872</f>
        <v>0</v>
      </c>
      <c r="H872" s="662">
        <v>0</v>
      </c>
    </row>
    <row r="873" s="671" customFormat="1" ht="15" customHeight="1">
      <c r="B873" t="s" s="596">
        <v>1255</v>
      </c>
      <c r="C873" t="s" s="675">
        <v>2105</v>
      </c>
      <c r="D873" t="s" s="180">
        <v>44</v>
      </c>
      <c r="E873" s="677">
        <v>0</v>
      </c>
      <c r="G873" s="662">
        <f>E873*F873</f>
        <v>0</v>
      </c>
      <c r="H873" s="662">
        <v>0</v>
      </c>
    </row>
    <row r="874" s="671" customFormat="1" ht="15" customHeight="1">
      <c r="B874" t="s" s="596">
        <v>1255</v>
      </c>
      <c r="C874" t="s" s="675">
        <v>2105</v>
      </c>
      <c r="D874" t="s" s="695">
        <v>2849</v>
      </c>
      <c r="E874" s="677">
        <v>0</v>
      </c>
      <c r="G874" s="662">
        <f>E874*F874</f>
        <v>0</v>
      </c>
      <c r="H874" s="662">
        <v>0</v>
      </c>
    </row>
    <row r="875" s="671" customFormat="1" ht="15" customHeight="1">
      <c r="B875" t="s" s="596">
        <v>1256</v>
      </c>
      <c r="C875" t="s" s="675">
        <v>2106</v>
      </c>
      <c r="D875" t="s" s="676">
        <v>30</v>
      </c>
      <c r="E875" s="677">
        <v>0</v>
      </c>
      <c r="G875" s="662">
        <f>E875*F875</f>
        <v>0</v>
      </c>
      <c r="H875" s="662">
        <v>0</v>
      </c>
    </row>
    <row r="876" s="671" customFormat="1" ht="15" customHeight="1">
      <c r="B876" t="s" s="596">
        <v>1256</v>
      </c>
      <c r="C876" t="s" s="675">
        <v>2106</v>
      </c>
      <c r="D876" t="s" s="91">
        <v>32</v>
      </c>
      <c r="E876" s="677">
        <v>0</v>
      </c>
      <c r="G876" s="662">
        <f>E876*F876</f>
        <v>0</v>
      </c>
      <c r="H876" s="662">
        <v>0</v>
      </c>
    </row>
    <row r="877" s="671" customFormat="1" ht="15" customHeight="1">
      <c r="B877" t="s" s="596">
        <v>1256</v>
      </c>
      <c r="C877" t="s" s="675">
        <v>2106</v>
      </c>
      <c r="D877" t="s" s="205">
        <v>34</v>
      </c>
      <c r="E877" s="677">
        <v>0</v>
      </c>
      <c r="G877" s="662">
        <f>E877*F877</f>
        <v>0</v>
      </c>
      <c r="H877" s="662">
        <v>0</v>
      </c>
    </row>
    <row r="878" s="671" customFormat="1" ht="15" customHeight="1">
      <c r="B878" t="s" s="596">
        <v>1256</v>
      </c>
      <c r="C878" t="s" s="675">
        <v>2106</v>
      </c>
      <c r="D878" t="s" s="684">
        <v>36</v>
      </c>
      <c r="E878" s="677">
        <v>0</v>
      </c>
      <c r="G878" s="662">
        <f>E878*F878</f>
        <v>0</v>
      </c>
      <c r="H878" s="662">
        <v>0</v>
      </c>
    </row>
    <row r="879" s="671" customFormat="1" ht="15" customHeight="1">
      <c r="B879" t="s" s="596">
        <v>1256</v>
      </c>
      <c r="C879" t="s" s="675">
        <v>2106</v>
      </c>
      <c r="D879" t="s" s="686">
        <v>38</v>
      </c>
      <c r="E879" s="677">
        <v>0</v>
      </c>
      <c r="G879" s="662">
        <f>E879*F879</f>
        <v>0</v>
      </c>
      <c r="H879" s="662">
        <v>0</v>
      </c>
    </row>
    <row r="880" s="671" customFormat="1" ht="15" customHeight="1">
      <c r="B880" t="s" s="596">
        <v>1256</v>
      </c>
      <c r="C880" t="s" s="675">
        <v>2106</v>
      </c>
      <c r="D880" t="s" s="690">
        <v>40</v>
      </c>
      <c r="E880" s="677">
        <v>0</v>
      </c>
      <c r="G880" s="662">
        <f>E880*F880</f>
        <v>0</v>
      </c>
      <c r="H880" s="662">
        <v>0</v>
      </c>
    </row>
    <row r="881" s="671" customFormat="1" ht="15" customHeight="1">
      <c r="B881" t="s" s="596">
        <v>1256</v>
      </c>
      <c r="C881" t="s" s="675">
        <v>2106</v>
      </c>
      <c r="D881" t="s" s="692">
        <v>42</v>
      </c>
      <c r="E881" s="677">
        <v>0</v>
      </c>
      <c r="G881" s="662">
        <f>E881*F881</f>
        <v>0</v>
      </c>
      <c r="H881" s="662">
        <v>0</v>
      </c>
    </row>
    <row r="882" s="671" customFormat="1" ht="15" customHeight="1">
      <c r="B882" t="s" s="596">
        <v>1256</v>
      </c>
      <c r="C882" t="s" s="675">
        <v>2106</v>
      </c>
      <c r="D882" t="s" s="180">
        <v>44</v>
      </c>
      <c r="E882" s="677">
        <v>0</v>
      </c>
      <c r="G882" s="662">
        <f>E882*F882</f>
        <v>0</v>
      </c>
      <c r="H882" s="662">
        <v>0</v>
      </c>
    </row>
    <row r="883" s="671" customFormat="1" ht="15" customHeight="1">
      <c r="B883" t="s" s="596">
        <v>1256</v>
      </c>
      <c r="C883" t="s" s="675">
        <v>2106</v>
      </c>
      <c r="D883" t="s" s="695">
        <v>2849</v>
      </c>
      <c r="E883" s="677">
        <v>0</v>
      </c>
      <c r="G883" s="662">
        <f>E883*F883</f>
        <v>0</v>
      </c>
      <c r="H883" s="662">
        <v>0</v>
      </c>
    </row>
    <row r="884" s="671" customFormat="1" ht="15" customHeight="1">
      <c r="B884" t="s" s="596">
        <v>1257</v>
      </c>
      <c r="C884" t="s" s="675">
        <v>2107</v>
      </c>
      <c r="D884" t="s" s="676">
        <v>30</v>
      </c>
      <c r="E884" s="677">
        <v>0</v>
      </c>
      <c r="G884" s="662">
        <f>E884*F884</f>
        <v>0</v>
      </c>
      <c r="H884" s="662">
        <v>0</v>
      </c>
    </row>
    <row r="885" s="671" customFormat="1" ht="15" customHeight="1">
      <c r="B885" t="s" s="596">
        <v>1257</v>
      </c>
      <c r="C885" t="s" s="675">
        <v>2107</v>
      </c>
      <c r="D885" t="s" s="91">
        <v>32</v>
      </c>
      <c r="E885" s="677">
        <v>0</v>
      </c>
      <c r="G885" s="662">
        <f>E885*F885</f>
        <v>0</v>
      </c>
      <c r="H885" s="662">
        <v>0</v>
      </c>
    </row>
    <row r="886" s="671" customFormat="1" ht="15" customHeight="1">
      <c r="B886" t="s" s="596">
        <v>1257</v>
      </c>
      <c r="C886" t="s" s="675">
        <v>2107</v>
      </c>
      <c r="D886" t="s" s="205">
        <v>34</v>
      </c>
      <c r="E886" s="677">
        <v>0</v>
      </c>
      <c r="G886" s="662">
        <f>E886*F886</f>
        <v>0</v>
      </c>
      <c r="H886" s="662">
        <v>0</v>
      </c>
    </row>
    <row r="887" s="671" customFormat="1" ht="15" customHeight="1">
      <c r="B887" t="s" s="596">
        <v>1257</v>
      </c>
      <c r="C887" t="s" s="675">
        <v>2107</v>
      </c>
      <c r="D887" t="s" s="684">
        <v>36</v>
      </c>
      <c r="E887" s="677">
        <v>0</v>
      </c>
      <c r="G887" s="662">
        <f>E887*F887</f>
        <v>0</v>
      </c>
      <c r="H887" s="662">
        <v>0</v>
      </c>
    </row>
    <row r="888" s="671" customFormat="1" ht="15" customHeight="1">
      <c r="B888" t="s" s="596">
        <v>1257</v>
      </c>
      <c r="C888" t="s" s="675">
        <v>2107</v>
      </c>
      <c r="D888" t="s" s="686">
        <v>38</v>
      </c>
      <c r="E888" s="677">
        <v>0</v>
      </c>
      <c r="G888" s="662">
        <f>E888*F888</f>
        <v>0</v>
      </c>
      <c r="H888" s="662">
        <v>0</v>
      </c>
    </row>
    <row r="889" s="671" customFormat="1" ht="15" customHeight="1">
      <c r="B889" t="s" s="596">
        <v>1257</v>
      </c>
      <c r="C889" t="s" s="675">
        <v>2107</v>
      </c>
      <c r="D889" t="s" s="690">
        <v>40</v>
      </c>
      <c r="E889" s="677">
        <v>0</v>
      </c>
      <c r="G889" s="662">
        <f>E889*F889</f>
        <v>0</v>
      </c>
      <c r="H889" s="662">
        <v>0</v>
      </c>
    </row>
    <row r="890" s="671" customFormat="1" ht="15" customHeight="1">
      <c r="B890" t="s" s="596">
        <v>1257</v>
      </c>
      <c r="C890" t="s" s="675">
        <v>2107</v>
      </c>
      <c r="D890" t="s" s="692">
        <v>42</v>
      </c>
      <c r="E890" s="677">
        <v>0</v>
      </c>
      <c r="G890" s="662">
        <f>E890*F890</f>
        <v>0</v>
      </c>
      <c r="H890" s="662">
        <v>0</v>
      </c>
    </row>
    <row r="891" s="671" customFormat="1" ht="15" customHeight="1">
      <c r="B891" t="s" s="596">
        <v>1257</v>
      </c>
      <c r="C891" t="s" s="675">
        <v>2107</v>
      </c>
      <c r="D891" t="s" s="180">
        <v>44</v>
      </c>
      <c r="E891" s="677">
        <v>0</v>
      </c>
      <c r="G891" s="662">
        <f>E891*F891</f>
        <v>0</v>
      </c>
      <c r="H891" s="662">
        <v>0</v>
      </c>
    </row>
    <row r="892" s="671" customFormat="1" ht="15" customHeight="1">
      <c r="B892" t="s" s="596">
        <v>1257</v>
      </c>
      <c r="C892" t="s" s="675">
        <v>2107</v>
      </c>
      <c r="D892" t="s" s="695">
        <v>2849</v>
      </c>
      <c r="E892" s="677">
        <v>0</v>
      </c>
      <c r="G892" s="662">
        <f>E892*F892</f>
        <v>0</v>
      </c>
      <c r="H892" s="662">
        <v>0</v>
      </c>
    </row>
    <row r="893" s="671" customFormat="1" ht="15" customHeight="1">
      <c r="B893" t="s" s="596">
        <v>1258</v>
      </c>
      <c r="C893" t="s" s="675">
        <v>2108</v>
      </c>
      <c r="D893" t="s" s="676">
        <v>30</v>
      </c>
      <c r="E893" s="677">
        <v>0</v>
      </c>
      <c r="G893" s="662">
        <f>E893*F893</f>
        <v>0</v>
      </c>
      <c r="H893" s="662">
        <v>0</v>
      </c>
    </row>
    <row r="894" s="671" customFormat="1" ht="15" customHeight="1">
      <c r="B894" t="s" s="596">
        <v>1258</v>
      </c>
      <c r="C894" t="s" s="675">
        <v>2108</v>
      </c>
      <c r="D894" t="s" s="91">
        <v>32</v>
      </c>
      <c r="E894" s="677">
        <v>0</v>
      </c>
      <c r="G894" s="662">
        <f>E894*F894</f>
        <v>0</v>
      </c>
      <c r="H894" s="662">
        <v>0</v>
      </c>
    </row>
    <row r="895" s="671" customFormat="1" ht="15" customHeight="1">
      <c r="B895" t="s" s="596">
        <v>1258</v>
      </c>
      <c r="C895" t="s" s="675">
        <v>2108</v>
      </c>
      <c r="D895" t="s" s="205">
        <v>34</v>
      </c>
      <c r="E895" s="677">
        <v>0</v>
      </c>
      <c r="G895" s="662">
        <f>E895*F895</f>
        <v>0</v>
      </c>
      <c r="H895" s="662">
        <v>0</v>
      </c>
    </row>
    <row r="896" s="671" customFormat="1" ht="15" customHeight="1">
      <c r="B896" t="s" s="596">
        <v>1258</v>
      </c>
      <c r="C896" t="s" s="675">
        <v>2108</v>
      </c>
      <c r="D896" t="s" s="684">
        <v>36</v>
      </c>
      <c r="E896" s="677">
        <v>0</v>
      </c>
      <c r="G896" s="662">
        <f>E896*F896</f>
        <v>0</v>
      </c>
      <c r="H896" s="662">
        <v>0</v>
      </c>
    </row>
    <row r="897" s="671" customFormat="1" ht="15" customHeight="1">
      <c r="B897" t="s" s="596">
        <v>1258</v>
      </c>
      <c r="C897" t="s" s="675">
        <v>2108</v>
      </c>
      <c r="D897" t="s" s="686">
        <v>38</v>
      </c>
      <c r="E897" s="677">
        <v>0</v>
      </c>
      <c r="G897" s="662">
        <f>E897*F897</f>
        <v>0</v>
      </c>
      <c r="H897" s="662">
        <v>0</v>
      </c>
    </row>
    <row r="898" s="671" customFormat="1" ht="15" customHeight="1">
      <c r="B898" t="s" s="596">
        <v>1258</v>
      </c>
      <c r="C898" t="s" s="675">
        <v>2108</v>
      </c>
      <c r="D898" t="s" s="690">
        <v>40</v>
      </c>
      <c r="E898" s="677">
        <v>0</v>
      </c>
      <c r="G898" s="662">
        <f>E898*F898</f>
        <v>0</v>
      </c>
      <c r="H898" s="662">
        <v>0</v>
      </c>
    </row>
    <row r="899" s="671" customFormat="1" ht="15" customHeight="1">
      <c r="B899" t="s" s="596">
        <v>1258</v>
      </c>
      <c r="C899" t="s" s="675">
        <v>2108</v>
      </c>
      <c r="D899" t="s" s="692">
        <v>42</v>
      </c>
      <c r="E899" s="677">
        <v>0</v>
      </c>
      <c r="G899" s="662">
        <f>E899*F899</f>
        <v>0</v>
      </c>
      <c r="H899" s="662">
        <v>0</v>
      </c>
    </row>
    <row r="900" s="671" customFormat="1" ht="15" customHeight="1">
      <c r="B900" t="s" s="596">
        <v>1258</v>
      </c>
      <c r="C900" t="s" s="675">
        <v>2108</v>
      </c>
      <c r="D900" t="s" s="180">
        <v>44</v>
      </c>
      <c r="E900" s="677">
        <v>0</v>
      </c>
      <c r="G900" s="662">
        <f>E900*F900</f>
        <v>0</v>
      </c>
      <c r="H900" s="662">
        <v>0</v>
      </c>
    </row>
    <row r="901" s="671" customFormat="1" ht="15" customHeight="1">
      <c r="B901" t="s" s="596">
        <v>1258</v>
      </c>
      <c r="C901" t="s" s="675">
        <v>2108</v>
      </c>
      <c r="D901" t="s" s="695">
        <v>2849</v>
      </c>
      <c r="E901" s="677">
        <v>0</v>
      </c>
      <c r="G901" s="662">
        <f>E901*F901</f>
        <v>0</v>
      </c>
      <c r="H901" s="662">
        <v>0</v>
      </c>
    </row>
    <row r="902" s="671" customFormat="1" ht="15" customHeight="1">
      <c r="B902" t="s" s="596">
        <v>1259</v>
      </c>
      <c r="C902" t="s" s="675">
        <v>2109</v>
      </c>
      <c r="D902" t="s" s="676">
        <v>30</v>
      </c>
      <c r="E902" s="677">
        <v>0</v>
      </c>
      <c r="G902" s="662">
        <f>E902*F902</f>
        <v>0</v>
      </c>
      <c r="H902" s="662">
        <v>0</v>
      </c>
    </row>
    <row r="903" s="671" customFormat="1" ht="15" customHeight="1">
      <c r="B903" t="s" s="596">
        <v>1259</v>
      </c>
      <c r="C903" t="s" s="675">
        <v>2109</v>
      </c>
      <c r="D903" t="s" s="91">
        <v>32</v>
      </c>
      <c r="E903" s="677">
        <v>0</v>
      </c>
      <c r="G903" s="662">
        <f>E903*F903</f>
        <v>0</v>
      </c>
      <c r="H903" s="662">
        <v>0</v>
      </c>
    </row>
    <row r="904" s="671" customFormat="1" ht="15" customHeight="1">
      <c r="B904" t="s" s="596">
        <v>1259</v>
      </c>
      <c r="C904" t="s" s="675">
        <v>2109</v>
      </c>
      <c r="D904" t="s" s="205">
        <v>34</v>
      </c>
      <c r="E904" s="677">
        <v>0</v>
      </c>
      <c r="G904" s="662">
        <f>E904*F904</f>
        <v>0</v>
      </c>
      <c r="H904" s="662">
        <v>0</v>
      </c>
    </row>
    <row r="905" s="671" customFormat="1" ht="15" customHeight="1">
      <c r="B905" t="s" s="596">
        <v>1259</v>
      </c>
      <c r="C905" t="s" s="675">
        <v>2109</v>
      </c>
      <c r="D905" t="s" s="684">
        <v>36</v>
      </c>
      <c r="E905" s="677">
        <v>0</v>
      </c>
      <c r="G905" s="662">
        <f>E905*F905</f>
        <v>0</v>
      </c>
      <c r="H905" s="662">
        <v>0</v>
      </c>
    </row>
    <row r="906" s="671" customFormat="1" ht="15" customHeight="1">
      <c r="B906" t="s" s="596">
        <v>1259</v>
      </c>
      <c r="C906" t="s" s="675">
        <v>2109</v>
      </c>
      <c r="D906" t="s" s="686">
        <v>38</v>
      </c>
      <c r="E906" s="677">
        <v>0</v>
      </c>
      <c r="G906" s="662">
        <f>E906*F906</f>
        <v>0</v>
      </c>
      <c r="H906" s="662">
        <v>0</v>
      </c>
    </row>
    <row r="907" s="671" customFormat="1" ht="15" customHeight="1">
      <c r="B907" t="s" s="596">
        <v>1259</v>
      </c>
      <c r="C907" t="s" s="675">
        <v>2109</v>
      </c>
      <c r="D907" t="s" s="690">
        <v>40</v>
      </c>
      <c r="E907" s="677">
        <v>0</v>
      </c>
      <c r="G907" s="662">
        <f>E907*F907</f>
        <v>0</v>
      </c>
      <c r="H907" s="662">
        <v>0</v>
      </c>
    </row>
    <row r="908" s="671" customFormat="1" ht="15" customHeight="1">
      <c r="B908" t="s" s="596">
        <v>1259</v>
      </c>
      <c r="C908" t="s" s="675">
        <v>2109</v>
      </c>
      <c r="D908" t="s" s="692">
        <v>42</v>
      </c>
      <c r="E908" s="677">
        <v>0</v>
      </c>
      <c r="G908" s="662">
        <f>E908*F908</f>
        <v>0</v>
      </c>
      <c r="H908" s="662">
        <v>0</v>
      </c>
    </row>
    <row r="909" s="671" customFormat="1" ht="15" customHeight="1">
      <c r="B909" t="s" s="596">
        <v>1259</v>
      </c>
      <c r="C909" t="s" s="675">
        <v>2109</v>
      </c>
      <c r="D909" t="s" s="180">
        <v>44</v>
      </c>
      <c r="E909" s="677">
        <v>0</v>
      </c>
      <c r="G909" s="662">
        <f>E909*F909</f>
        <v>0</v>
      </c>
      <c r="H909" s="662">
        <v>0</v>
      </c>
    </row>
    <row r="910" s="671" customFormat="1" ht="15" customHeight="1">
      <c r="B910" t="s" s="596">
        <v>1259</v>
      </c>
      <c r="C910" t="s" s="675">
        <v>2109</v>
      </c>
      <c r="D910" t="s" s="695">
        <v>2849</v>
      </c>
      <c r="E910" s="677">
        <v>0</v>
      </c>
      <c r="G910" s="662">
        <f>E910*F910</f>
        <v>0</v>
      </c>
      <c r="H910" s="662">
        <v>0</v>
      </c>
    </row>
    <row r="911" s="671" customFormat="1" ht="15" customHeight="1">
      <c r="B911" t="s" s="596">
        <v>1260</v>
      </c>
      <c r="C911" t="s" s="675">
        <v>2110</v>
      </c>
      <c r="D911" t="s" s="676">
        <v>30</v>
      </c>
      <c r="E911" s="677">
        <v>0</v>
      </c>
      <c r="G911" s="662">
        <f>E911*F911</f>
        <v>0</v>
      </c>
      <c r="H911" s="662">
        <v>0</v>
      </c>
    </row>
    <row r="912" s="671" customFormat="1" ht="15" customHeight="1">
      <c r="B912" t="s" s="596">
        <v>1260</v>
      </c>
      <c r="C912" t="s" s="675">
        <v>2110</v>
      </c>
      <c r="D912" t="s" s="91">
        <v>32</v>
      </c>
      <c r="E912" s="677">
        <v>0</v>
      </c>
      <c r="G912" s="662">
        <f>E912*F912</f>
        <v>0</v>
      </c>
      <c r="H912" s="662">
        <v>0</v>
      </c>
    </row>
    <row r="913" s="671" customFormat="1" ht="15" customHeight="1">
      <c r="B913" t="s" s="596">
        <v>1260</v>
      </c>
      <c r="C913" t="s" s="675">
        <v>2110</v>
      </c>
      <c r="D913" t="s" s="205">
        <v>34</v>
      </c>
      <c r="E913" s="677">
        <v>0</v>
      </c>
      <c r="G913" s="662">
        <f>E913*F913</f>
        <v>0</v>
      </c>
      <c r="H913" s="662">
        <v>0</v>
      </c>
    </row>
    <row r="914" s="671" customFormat="1" ht="15" customHeight="1">
      <c r="B914" t="s" s="596">
        <v>1260</v>
      </c>
      <c r="C914" t="s" s="675">
        <v>2110</v>
      </c>
      <c r="D914" t="s" s="684">
        <v>36</v>
      </c>
      <c r="E914" s="677">
        <v>0</v>
      </c>
      <c r="G914" s="662">
        <f>E914*F914</f>
        <v>0</v>
      </c>
      <c r="H914" s="662">
        <v>0</v>
      </c>
    </row>
    <row r="915" s="671" customFormat="1" ht="15" customHeight="1">
      <c r="B915" t="s" s="596">
        <v>1260</v>
      </c>
      <c r="C915" t="s" s="675">
        <v>2110</v>
      </c>
      <c r="D915" t="s" s="686">
        <v>38</v>
      </c>
      <c r="E915" s="677">
        <v>0</v>
      </c>
      <c r="G915" s="662">
        <f>E915*F915</f>
        <v>0</v>
      </c>
      <c r="H915" s="662">
        <v>0</v>
      </c>
    </row>
    <row r="916" s="671" customFormat="1" ht="15" customHeight="1">
      <c r="B916" t="s" s="596">
        <v>1260</v>
      </c>
      <c r="C916" t="s" s="675">
        <v>2110</v>
      </c>
      <c r="D916" t="s" s="690">
        <v>40</v>
      </c>
      <c r="E916" s="677">
        <v>0</v>
      </c>
      <c r="G916" s="662">
        <f>E916*F916</f>
        <v>0</v>
      </c>
      <c r="H916" s="662">
        <v>0</v>
      </c>
    </row>
    <row r="917" s="671" customFormat="1" ht="15" customHeight="1">
      <c r="B917" t="s" s="596">
        <v>1260</v>
      </c>
      <c r="C917" t="s" s="675">
        <v>2110</v>
      </c>
      <c r="D917" t="s" s="692">
        <v>42</v>
      </c>
      <c r="E917" s="677">
        <v>0</v>
      </c>
      <c r="G917" s="662">
        <f>E917*F917</f>
        <v>0</v>
      </c>
      <c r="H917" s="662">
        <v>0</v>
      </c>
    </row>
    <row r="918" s="671" customFormat="1" ht="15" customHeight="1">
      <c r="B918" t="s" s="596">
        <v>1260</v>
      </c>
      <c r="C918" t="s" s="675">
        <v>2110</v>
      </c>
      <c r="D918" t="s" s="180">
        <v>44</v>
      </c>
      <c r="E918" s="677">
        <v>0</v>
      </c>
      <c r="G918" s="662">
        <f>E918*F918</f>
        <v>0</v>
      </c>
      <c r="H918" s="662">
        <v>0</v>
      </c>
    </row>
    <row r="919" s="671" customFormat="1" ht="15" customHeight="1">
      <c r="B919" t="s" s="596">
        <v>1260</v>
      </c>
      <c r="C919" t="s" s="675">
        <v>2110</v>
      </c>
      <c r="D919" t="s" s="695">
        <v>2849</v>
      </c>
      <c r="E919" s="677">
        <v>0</v>
      </c>
      <c r="G919" s="662">
        <f>E919*F919</f>
        <v>0</v>
      </c>
      <c r="H919" s="662">
        <v>0</v>
      </c>
    </row>
    <row r="920" s="671" customFormat="1" ht="15" customHeight="1">
      <c r="B920" t="s" s="596">
        <v>1261</v>
      </c>
      <c r="C920" t="s" s="675">
        <v>2111</v>
      </c>
      <c r="D920" t="s" s="676">
        <v>30</v>
      </c>
      <c r="E920" s="677">
        <v>0</v>
      </c>
      <c r="G920" s="662">
        <f>E920*F920</f>
        <v>0</v>
      </c>
      <c r="H920" s="662">
        <v>0</v>
      </c>
    </row>
    <row r="921" s="671" customFormat="1" ht="15" customHeight="1">
      <c r="B921" t="s" s="596">
        <v>1261</v>
      </c>
      <c r="C921" t="s" s="675">
        <v>2111</v>
      </c>
      <c r="D921" t="s" s="91">
        <v>32</v>
      </c>
      <c r="E921" s="677">
        <v>0</v>
      </c>
      <c r="G921" s="662">
        <f>E921*F921</f>
        <v>0</v>
      </c>
      <c r="H921" s="662">
        <v>0</v>
      </c>
    </row>
    <row r="922" s="671" customFormat="1" ht="15" customHeight="1">
      <c r="B922" t="s" s="596">
        <v>1261</v>
      </c>
      <c r="C922" t="s" s="675">
        <v>2111</v>
      </c>
      <c r="D922" t="s" s="205">
        <v>34</v>
      </c>
      <c r="E922" s="677">
        <v>0</v>
      </c>
      <c r="G922" s="662">
        <f>E922*F922</f>
        <v>0</v>
      </c>
      <c r="H922" s="662">
        <v>0</v>
      </c>
    </row>
    <row r="923" s="671" customFormat="1" ht="15" customHeight="1">
      <c r="B923" t="s" s="596">
        <v>1261</v>
      </c>
      <c r="C923" t="s" s="675">
        <v>2111</v>
      </c>
      <c r="D923" t="s" s="684">
        <v>36</v>
      </c>
      <c r="E923" s="677">
        <v>0</v>
      </c>
      <c r="G923" s="662">
        <f>E923*F923</f>
        <v>0</v>
      </c>
      <c r="H923" s="662">
        <v>0</v>
      </c>
    </row>
    <row r="924" s="671" customFormat="1" ht="15" customHeight="1">
      <c r="B924" t="s" s="596">
        <v>1261</v>
      </c>
      <c r="C924" t="s" s="675">
        <v>2111</v>
      </c>
      <c r="D924" t="s" s="686">
        <v>38</v>
      </c>
      <c r="E924" s="677">
        <v>0</v>
      </c>
      <c r="G924" s="662">
        <f>E924*F924</f>
        <v>0</v>
      </c>
      <c r="H924" s="662">
        <v>0</v>
      </c>
    </row>
    <row r="925" s="671" customFormat="1" ht="15" customHeight="1">
      <c r="B925" t="s" s="596">
        <v>1261</v>
      </c>
      <c r="C925" t="s" s="675">
        <v>2111</v>
      </c>
      <c r="D925" t="s" s="690">
        <v>40</v>
      </c>
      <c r="E925" s="677">
        <v>0</v>
      </c>
      <c r="G925" s="662">
        <f>E925*F925</f>
        <v>0</v>
      </c>
      <c r="H925" s="662">
        <v>0</v>
      </c>
    </row>
    <row r="926" s="671" customFormat="1" ht="15" customHeight="1">
      <c r="B926" t="s" s="596">
        <v>1261</v>
      </c>
      <c r="C926" t="s" s="675">
        <v>2111</v>
      </c>
      <c r="D926" t="s" s="692">
        <v>42</v>
      </c>
      <c r="E926" s="677">
        <v>0</v>
      </c>
      <c r="G926" s="662">
        <f>E926*F926</f>
        <v>0</v>
      </c>
      <c r="H926" s="662">
        <v>0</v>
      </c>
    </row>
    <row r="927" s="671" customFormat="1" ht="15" customHeight="1">
      <c r="B927" t="s" s="596">
        <v>1261</v>
      </c>
      <c r="C927" t="s" s="675">
        <v>2111</v>
      </c>
      <c r="D927" t="s" s="180">
        <v>44</v>
      </c>
      <c r="E927" s="677">
        <v>0</v>
      </c>
      <c r="G927" s="662">
        <f>E927*F927</f>
        <v>0</v>
      </c>
      <c r="H927" s="662">
        <v>0</v>
      </c>
    </row>
    <row r="928" s="671" customFormat="1" ht="15" customHeight="1">
      <c r="B928" t="s" s="596">
        <v>1261</v>
      </c>
      <c r="C928" t="s" s="675">
        <v>2111</v>
      </c>
      <c r="D928" t="s" s="695">
        <v>2849</v>
      </c>
      <c r="E928" s="677">
        <v>0</v>
      </c>
      <c r="G928" s="662">
        <f>E928*F928</f>
        <v>0</v>
      </c>
      <c r="H928" s="662">
        <v>0</v>
      </c>
    </row>
    <row r="929" s="671" customFormat="1" ht="15" customHeight="1">
      <c r="B929" t="s" s="596">
        <v>1262</v>
      </c>
      <c r="C929" t="s" s="675">
        <v>2112</v>
      </c>
      <c r="D929" t="s" s="676">
        <v>30</v>
      </c>
      <c r="E929" s="677">
        <v>0</v>
      </c>
      <c r="G929" s="662">
        <f>E929*F929</f>
        <v>0</v>
      </c>
      <c r="H929" s="662">
        <v>0</v>
      </c>
    </row>
    <row r="930" s="671" customFormat="1" ht="15" customHeight="1">
      <c r="B930" t="s" s="596">
        <v>1262</v>
      </c>
      <c r="C930" t="s" s="675">
        <v>2112</v>
      </c>
      <c r="D930" t="s" s="91">
        <v>32</v>
      </c>
      <c r="E930" s="677">
        <v>0</v>
      </c>
      <c r="G930" s="662">
        <f>E930*F930</f>
        <v>0</v>
      </c>
      <c r="H930" s="662">
        <v>0</v>
      </c>
    </row>
    <row r="931" s="671" customFormat="1" ht="15" customHeight="1">
      <c r="B931" t="s" s="596">
        <v>1262</v>
      </c>
      <c r="C931" t="s" s="675">
        <v>2112</v>
      </c>
      <c r="D931" t="s" s="205">
        <v>34</v>
      </c>
      <c r="E931" s="677">
        <v>0</v>
      </c>
      <c r="G931" s="662">
        <f>E931*F931</f>
        <v>0</v>
      </c>
      <c r="H931" s="662">
        <v>0</v>
      </c>
    </row>
    <row r="932" s="671" customFormat="1" ht="15" customHeight="1">
      <c r="B932" t="s" s="596">
        <v>1262</v>
      </c>
      <c r="C932" t="s" s="675">
        <v>2112</v>
      </c>
      <c r="D932" t="s" s="684">
        <v>36</v>
      </c>
      <c r="E932" s="677">
        <v>0</v>
      </c>
      <c r="G932" s="662">
        <f>E932*F932</f>
        <v>0</v>
      </c>
      <c r="H932" s="662">
        <v>0</v>
      </c>
    </row>
    <row r="933" s="671" customFormat="1" ht="15" customHeight="1">
      <c r="B933" t="s" s="596">
        <v>1262</v>
      </c>
      <c r="C933" t="s" s="675">
        <v>2112</v>
      </c>
      <c r="D933" t="s" s="686">
        <v>38</v>
      </c>
      <c r="E933" s="677">
        <v>0</v>
      </c>
      <c r="G933" s="662">
        <f>E933*F933</f>
        <v>0</v>
      </c>
      <c r="H933" s="662">
        <v>0</v>
      </c>
    </row>
    <row r="934" s="671" customFormat="1" ht="15" customHeight="1">
      <c r="B934" t="s" s="596">
        <v>1262</v>
      </c>
      <c r="C934" t="s" s="675">
        <v>2112</v>
      </c>
      <c r="D934" t="s" s="690">
        <v>40</v>
      </c>
      <c r="E934" s="677">
        <v>0</v>
      </c>
      <c r="G934" s="662">
        <f>E934*F934</f>
        <v>0</v>
      </c>
      <c r="H934" s="662">
        <v>0</v>
      </c>
    </row>
    <row r="935" s="671" customFormat="1" ht="15" customHeight="1">
      <c r="B935" t="s" s="596">
        <v>1262</v>
      </c>
      <c r="C935" t="s" s="675">
        <v>2112</v>
      </c>
      <c r="D935" t="s" s="692">
        <v>42</v>
      </c>
      <c r="E935" s="677">
        <v>0</v>
      </c>
      <c r="G935" s="662">
        <f>E935*F935</f>
        <v>0</v>
      </c>
      <c r="H935" s="662">
        <v>0</v>
      </c>
    </row>
    <row r="936" s="671" customFormat="1" ht="15" customHeight="1">
      <c r="B936" t="s" s="596">
        <v>1262</v>
      </c>
      <c r="C936" t="s" s="675">
        <v>2112</v>
      </c>
      <c r="D936" t="s" s="180">
        <v>44</v>
      </c>
      <c r="E936" s="677">
        <v>0</v>
      </c>
      <c r="G936" s="662">
        <f>E936*F936</f>
        <v>0</v>
      </c>
      <c r="H936" s="662">
        <v>0</v>
      </c>
    </row>
    <row r="937" s="671" customFormat="1" ht="15" customHeight="1">
      <c r="B937" t="s" s="596">
        <v>1262</v>
      </c>
      <c r="C937" t="s" s="675">
        <v>2112</v>
      </c>
      <c r="D937" t="s" s="695">
        <v>2849</v>
      </c>
      <c r="E937" s="677">
        <v>0</v>
      </c>
      <c r="G937" s="662">
        <f>E937*F937</f>
        <v>0</v>
      </c>
      <c r="H937" s="662">
        <v>0</v>
      </c>
    </row>
    <row r="938" s="671" customFormat="1" ht="15" customHeight="1">
      <c r="B938" t="s" s="596">
        <v>1263</v>
      </c>
      <c r="C938" t="s" s="675">
        <v>2113</v>
      </c>
      <c r="D938" t="s" s="676">
        <v>30</v>
      </c>
      <c r="E938" s="677">
        <v>0</v>
      </c>
      <c r="G938" s="662">
        <f>E938*F938</f>
        <v>0</v>
      </c>
      <c r="H938" s="662">
        <v>0</v>
      </c>
    </row>
    <row r="939" s="671" customFormat="1" ht="15" customHeight="1">
      <c r="B939" t="s" s="596">
        <v>1263</v>
      </c>
      <c r="C939" t="s" s="675">
        <v>2113</v>
      </c>
      <c r="D939" t="s" s="91">
        <v>32</v>
      </c>
      <c r="E939" s="677">
        <v>0</v>
      </c>
      <c r="G939" s="662">
        <f>E939*F939</f>
        <v>0</v>
      </c>
      <c r="H939" s="662">
        <v>0</v>
      </c>
    </row>
    <row r="940" s="671" customFormat="1" ht="15" customHeight="1">
      <c r="B940" t="s" s="596">
        <v>1263</v>
      </c>
      <c r="C940" t="s" s="675">
        <v>2113</v>
      </c>
      <c r="D940" t="s" s="205">
        <v>34</v>
      </c>
      <c r="E940" s="677">
        <v>0</v>
      </c>
      <c r="G940" s="662">
        <f>E940*F940</f>
        <v>0</v>
      </c>
      <c r="H940" s="662">
        <v>0</v>
      </c>
    </row>
    <row r="941" s="671" customFormat="1" ht="15" customHeight="1">
      <c r="B941" t="s" s="596">
        <v>1263</v>
      </c>
      <c r="C941" t="s" s="675">
        <v>2113</v>
      </c>
      <c r="D941" t="s" s="684">
        <v>36</v>
      </c>
      <c r="E941" s="677">
        <v>0</v>
      </c>
      <c r="G941" s="662">
        <f>E941*F941</f>
        <v>0</v>
      </c>
      <c r="H941" s="662">
        <v>0</v>
      </c>
    </row>
    <row r="942" s="671" customFormat="1" ht="15" customHeight="1">
      <c r="B942" t="s" s="596">
        <v>1263</v>
      </c>
      <c r="C942" t="s" s="675">
        <v>2113</v>
      </c>
      <c r="D942" t="s" s="686">
        <v>38</v>
      </c>
      <c r="E942" s="677">
        <v>0</v>
      </c>
      <c r="G942" s="662">
        <f>E942*F942</f>
        <v>0</v>
      </c>
      <c r="H942" s="662">
        <v>0</v>
      </c>
    </row>
    <row r="943" s="671" customFormat="1" ht="15" customHeight="1">
      <c r="B943" t="s" s="596">
        <v>1263</v>
      </c>
      <c r="C943" t="s" s="675">
        <v>2113</v>
      </c>
      <c r="D943" t="s" s="690">
        <v>40</v>
      </c>
      <c r="E943" s="677">
        <v>0</v>
      </c>
      <c r="G943" s="662">
        <f>E943*F943</f>
        <v>0</v>
      </c>
      <c r="H943" s="662">
        <v>0</v>
      </c>
    </row>
    <row r="944" s="671" customFormat="1" ht="15" customHeight="1">
      <c r="B944" t="s" s="596">
        <v>1263</v>
      </c>
      <c r="C944" t="s" s="675">
        <v>2113</v>
      </c>
      <c r="D944" t="s" s="692">
        <v>42</v>
      </c>
      <c r="E944" s="677">
        <v>0</v>
      </c>
      <c r="G944" s="662">
        <f>E944*F944</f>
        <v>0</v>
      </c>
      <c r="H944" s="662">
        <v>0</v>
      </c>
    </row>
    <row r="945" s="671" customFormat="1" ht="15" customHeight="1">
      <c r="B945" t="s" s="596">
        <v>1263</v>
      </c>
      <c r="C945" t="s" s="675">
        <v>2113</v>
      </c>
      <c r="D945" t="s" s="180">
        <v>44</v>
      </c>
      <c r="E945" s="677">
        <v>0</v>
      </c>
      <c r="G945" s="662">
        <f>E945*F945</f>
        <v>0</v>
      </c>
      <c r="H945" s="662">
        <v>0</v>
      </c>
    </row>
    <row r="946" s="671" customFormat="1" ht="15" customHeight="1">
      <c r="B946" t="s" s="596">
        <v>1263</v>
      </c>
      <c r="C946" t="s" s="675">
        <v>2113</v>
      </c>
      <c r="D946" t="s" s="695">
        <v>2849</v>
      </c>
      <c r="E946" s="677">
        <v>0</v>
      </c>
      <c r="G946" s="662">
        <f>E946*F946</f>
        <v>0</v>
      </c>
      <c r="H946" s="662">
        <v>0</v>
      </c>
    </row>
    <row r="947" s="671" customFormat="1" ht="15" customHeight="1">
      <c r="B947" t="s" s="596">
        <v>1264</v>
      </c>
      <c r="C947" t="s" s="675">
        <v>2114</v>
      </c>
      <c r="D947" t="s" s="676">
        <v>30</v>
      </c>
      <c r="E947" s="677">
        <v>0</v>
      </c>
      <c r="G947" s="662">
        <f>E947*F947</f>
        <v>0</v>
      </c>
      <c r="H947" s="662">
        <v>0</v>
      </c>
    </row>
    <row r="948" s="671" customFormat="1" ht="15" customHeight="1">
      <c r="B948" t="s" s="596">
        <v>1264</v>
      </c>
      <c r="C948" t="s" s="675">
        <v>2114</v>
      </c>
      <c r="D948" t="s" s="91">
        <v>32</v>
      </c>
      <c r="E948" s="677">
        <v>0</v>
      </c>
      <c r="G948" s="662">
        <f>E948*F948</f>
        <v>0</v>
      </c>
      <c r="H948" s="662">
        <v>0</v>
      </c>
    </row>
    <row r="949" s="671" customFormat="1" ht="15" customHeight="1">
      <c r="B949" t="s" s="596">
        <v>1264</v>
      </c>
      <c r="C949" t="s" s="675">
        <v>2114</v>
      </c>
      <c r="D949" t="s" s="205">
        <v>34</v>
      </c>
      <c r="E949" s="677">
        <v>0</v>
      </c>
      <c r="G949" s="662">
        <f>E949*F949</f>
        <v>0</v>
      </c>
      <c r="H949" s="662">
        <v>0</v>
      </c>
    </row>
    <row r="950" s="671" customFormat="1" ht="15" customHeight="1">
      <c r="B950" t="s" s="596">
        <v>1264</v>
      </c>
      <c r="C950" t="s" s="675">
        <v>2114</v>
      </c>
      <c r="D950" t="s" s="684">
        <v>36</v>
      </c>
      <c r="E950" s="677">
        <v>0</v>
      </c>
      <c r="G950" s="662">
        <f>E950*F950</f>
        <v>0</v>
      </c>
      <c r="H950" s="662">
        <v>0</v>
      </c>
    </row>
    <row r="951" s="671" customFormat="1" ht="15" customHeight="1">
      <c r="B951" t="s" s="596">
        <v>1264</v>
      </c>
      <c r="C951" t="s" s="675">
        <v>2114</v>
      </c>
      <c r="D951" t="s" s="686">
        <v>38</v>
      </c>
      <c r="E951" s="677">
        <v>0</v>
      </c>
      <c r="G951" s="662">
        <f>E951*F951</f>
        <v>0</v>
      </c>
      <c r="H951" s="662">
        <v>0</v>
      </c>
    </row>
    <row r="952" s="671" customFormat="1" ht="15" customHeight="1">
      <c r="B952" t="s" s="596">
        <v>1264</v>
      </c>
      <c r="C952" t="s" s="675">
        <v>2114</v>
      </c>
      <c r="D952" t="s" s="690">
        <v>40</v>
      </c>
      <c r="E952" s="677">
        <v>0</v>
      </c>
      <c r="G952" s="662">
        <f>E952*F952</f>
        <v>0</v>
      </c>
      <c r="H952" s="662">
        <v>0</v>
      </c>
    </row>
    <row r="953" s="671" customFormat="1" ht="15" customHeight="1">
      <c r="B953" t="s" s="596">
        <v>1264</v>
      </c>
      <c r="C953" t="s" s="675">
        <v>2114</v>
      </c>
      <c r="D953" t="s" s="692">
        <v>42</v>
      </c>
      <c r="E953" s="677">
        <v>0</v>
      </c>
      <c r="G953" s="662">
        <f>E953*F953</f>
        <v>0</v>
      </c>
      <c r="H953" s="662">
        <v>0</v>
      </c>
    </row>
    <row r="954" s="671" customFormat="1" ht="15" customHeight="1">
      <c r="B954" t="s" s="596">
        <v>1264</v>
      </c>
      <c r="C954" t="s" s="675">
        <v>2114</v>
      </c>
      <c r="D954" t="s" s="180">
        <v>44</v>
      </c>
      <c r="E954" s="677">
        <v>0</v>
      </c>
      <c r="G954" s="662">
        <f>E954*F954</f>
        <v>0</v>
      </c>
      <c r="H954" s="662">
        <v>0</v>
      </c>
    </row>
    <row r="955" s="671" customFormat="1" ht="15" customHeight="1">
      <c r="B955" t="s" s="596">
        <v>1264</v>
      </c>
      <c r="C955" t="s" s="675">
        <v>2114</v>
      </c>
      <c r="D955" t="s" s="695">
        <v>2849</v>
      </c>
      <c r="E955" s="677">
        <v>0</v>
      </c>
      <c r="G955" s="662">
        <f>E955*F955</f>
        <v>0</v>
      </c>
      <c r="H955" s="662">
        <v>0</v>
      </c>
    </row>
    <row r="956" s="671" customFormat="1" ht="15" customHeight="1">
      <c r="B956" t="s" s="596">
        <v>1265</v>
      </c>
      <c r="C956" t="s" s="675">
        <v>2115</v>
      </c>
      <c r="D956" t="s" s="676">
        <v>30</v>
      </c>
      <c r="E956" s="677">
        <v>0</v>
      </c>
      <c r="G956" s="662">
        <f>E956*F956</f>
        <v>0</v>
      </c>
      <c r="H956" s="662">
        <v>0</v>
      </c>
    </row>
    <row r="957" s="671" customFormat="1" ht="15" customHeight="1">
      <c r="B957" t="s" s="596">
        <v>1265</v>
      </c>
      <c r="C957" t="s" s="675">
        <v>2115</v>
      </c>
      <c r="D957" t="s" s="91">
        <v>32</v>
      </c>
      <c r="E957" s="677">
        <v>0</v>
      </c>
      <c r="G957" s="662">
        <f>E957*F957</f>
        <v>0</v>
      </c>
      <c r="H957" s="662">
        <v>0</v>
      </c>
    </row>
    <row r="958" s="671" customFormat="1" ht="15" customHeight="1">
      <c r="B958" t="s" s="596">
        <v>1265</v>
      </c>
      <c r="C958" t="s" s="675">
        <v>2115</v>
      </c>
      <c r="D958" t="s" s="205">
        <v>34</v>
      </c>
      <c r="E958" s="677">
        <v>0</v>
      </c>
      <c r="G958" s="662">
        <f>E958*F958</f>
        <v>0</v>
      </c>
      <c r="H958" s="662">
        <v>0</v>
      </c>
    </row>
    <row r="959" s="671" customFormat="1" ht="15" customHeight="1">
      <c r="B959" t="s" s="596">
        <v>1265</v>
      </c>
      <c r="C959" t="s" s="675">
        <v>2115</v>
      </c>
      <c r="D959" t="s" s="684">
        <v>36</v>
      </c>
      <c r="E959" s="677">
        <v>0</v>
      </c>
      <c r="G959" s="662">
        <f>E959*F959</f>
        <v>0</v>
      </c>
      <c r="H959" s="662">
        <v>0</v>
      </c>
    </row>
    <row r="960" s="671" customFormat="1" ht="15" customHeight="1">
      <c r="B960" t="s" s="596">
        <v>1265</v>
      </c>
      <c r="C960" t="s" s="675">
        <v>2115</v>
      </c>
      <c r="D960" t="s" s="686">
        <v>38</v>
      </c>
      <c r="E960" s="677">
        <v>0</v>
      </c>
      <c r="G960" s="662">
        <f>E960*F960</f>
        <v>0</v>
      </c>
      <c r="H960" s="662">
        <v>0</v>
      </c>
    </row>
    <row r="961" s="671" customFormat="1" ht="15" customHeight="1">
      <c r="B961" t="s" s="596">
        <v>1265</v>
      </c>
      <c r="C961" t="s" s="675">
        <v>2115</v>
      </c>
      <c r="D961" t="s" s="690">
        <v>40</v>
      </c>
      <c r="E961" s="677">
        <v>0</v>
      </c>
      <c r="G961" s="662">
        <f>E961*F961</f>
        <v>0</v>
      </c>
      <c r="H961" s="662">
        <v>0</v>
      </c>
    </row>
    <row r="962" s="671" customFormat="1" ht="15" customHeight="1">
      <c r="B962" t="s" s="596">
        <v>1265</v>
      </c>
      <c r="C962" t="s" s="675">
        <v>2115</v>
      </c>
      <c r="D962" t="s" s="692">
        <v>42</v>
      </c>
      <c r="E962" s="677">
        <v>0</v>
      </c>
      <c r="G962" s="662">
        <f>E962*F962</f>
        <v>0</v>
      </c>
      <c r="H962" s="662">
        <v>0</v>
      </c>
    </row>
    <row r="963" s="671" customFormat="1" ht="15" customHeight="1">
      <c r="B963" t="s" s="596">
        <v>1265</v>
      </c>
      <c r="C963" t="s" s="675">
        <v>2115</v>
      </c>
      <c r="D963" t="s" s="180">
        <v>44</v>
      </c>
      <c r="E963" s="677">
        <v>0</v>
      </c>
      <c r="G963" s="662">
        <f>E963*F963</f>
        <v>0</v>
      </c>
      <c r="H963" s="662">
        <v>0</v>
      </c>
    </row>
    <row r="964" s="671" customFormat="1" ht="15" customHeight="1">
      <c r="B964" t="s" s="596">
        <v>1265</v>
      </c>
      <c r="C964" t="s" s="675">
        <v>2115</v>
      </c>
      <c r="D964" t="s" s="695">
        <v>2849</v>
      </c>
      <c r="E964" s="677">
        <v>0</v>
      </c>
      <c r="G964" s="662">
        <f>E964*F964</f>
        <v>0</v>
      </c>
      <c r="H964" s="662">
        <v>0</v>
      </c>
    </row>
    <row r="965" s="671" customFormat="1" ht="15" customHeight="1">
      <c r="B965" t="s" s="596">
        <v>1266</v>
      </c>
      <c r="C965" t="s" s="675">
        <v>2116</v>
      </c>
      <c r="D965" t="s" s="676">
        <v>30</v>
      </c>
      <c r="E965" s="677">
        <v>0</v>
      </c>
      <c r="G965" s="662">
        <f>E965*F965</f>
        <v>0</v>
      </c>
      <c r="H965" s="662">
        <v>0</v>
      </c>
    </row>
    <row r="966" s="671" customFormat="1" ht="15" customHeight="1">
      <c r="B966" t="s" s="596">
        <v>1266</v>
      </c>
      <c r="C966" t="s" s="675">
        <v>2116</v>
      </c>
      <c r="D966" t="s" s="91">
        <v>32</v>
      </c>
      <c r="E966" s="677">
        <v>0</v>
      </c>
      <c r="G966" s="662">
        <f>E966*F966</f>
        <v>0</v>
      </c>
      <c r="H966" s="662">
        <v>0</v>
      </c>
    </row>
    <row r="967" s="671" customFormat="1" ht="15" customHeight="1">
      <c r="B967" t="s" s="596">
        <v>1266</v>
      </c>
      <c r="C967" t="s" s="675">
        <v>2116</v>
      </c>
      <c r="D967" t="s" s="205">
        <v>34</v>
      </c>
      <c r="E967" s="677">
        <v>0</v>
      </c>
      <c r="G967" s="662">
        <f>E967*F967</f>
        <v>0</v>
      </c>
      <c r="H967" s="662">
        <v>0</v>
      </c>
    </row>
    <row r="968" s="671" customFormat="1" ht="15" customHeight="1">
      <c r="B968" t="s" s="596">
        <v>1266</v>
      </c>
      <c r="C968" t="s" s="675">
        <v>2116</v>
      </c>
      <c r="D968" t="s" s="684">
        <v>36</v>
      </c>
      <c r="E968" s="677">
        <v>0</v>
      </c>
      <c r="G968" s="662">
        <f>E968*F968</f>
        <v>0</v>
      </c>
      <c r="H968" s="662">
        <v>0</v>
      </c>
    </row>
    <row r="969" s="671" customFormat="1" ht="15" customHeight="1">
      <c r="B969" t="s" s="596">
        <v>1266</v>
      </c>
      <c r="C969" t="s" s="675">
        <v>2116</v>
      </c>
      <c r="D969" t="s" s="686">
        <v>38</v>
      </c>
      <c r="E969" s="677">
        <v>0</v>
      </c>
      <c r="G969" s="662">
        <f>E969*F969</f>
        <v>0</v>
      </c>
      <c r="H969" s="662">
        <v>0</v>
      </c>
    </row>
    <row r="970" s="671" customFormat="1" ht="15" customHeight="1">
      <c r="B970" t="s" s="596">
        <v>1266</v>
      </c>
      <c r="C970" t="s" s="675">
        <v>2116</v>
      </c>
      <c r="D970" t="s" s="690">
        <v>40</v>
      </c>
      <c r="E970" s="677">
        <v>0</v>
      </c>
      <c r="G970" s="662">
        <f>E970*F970</f>
        <v>0</v>
      </c>
      <c r="H970" s="662">
        <v>0</v>
      </c>
    </row>
    <row r="971" s="671" customFormat="1" ht="15" customHeight="1">
      <c r="B971" t="s" s="596">
        <v>1266</v>
      </c>
      <c r="C971" t="s" s="675">
        <v>2116</v>
      </c>
      <c r="D971" t="s" s="692">
        <v>42</v>
      </c>
      <c r="E971" s="677">
        <v>0</v>
      </c>
      <c r="G971" s="662">
        <f>E971*F971</f>
        <v>0</v>
      </c>
      <c r="H971" s="662">
        <v>0</v>
      </c>
    </row>
    <row r="972" s="671" customFormat="1" ht="15" customHeight="1">
      <c r="B972" t="s" s="596">
        <v>1266</v>
      </c>
      <c r="C972" t="s" s="675">
        <v>2116</v>
      </c>
      <c r="D972" t="s" s="180">
        <v>44</v>
      </c>
      <c r="E972" s="677">
        <v>0</v>
      </c>
      <c r="G972" s="662">
        <f>E972*F972</f>
        <v>0</v>
      </c>
      <c r="H972" s="662">
        <v>0</v>
      </c>
    </row>
    <row r="973" s="671" customFormat="1" ht="15" customHeight="1">
      <c r="B973" t="s" s="596">
        <v>1266</v>
      </c>
      <c r="C973" t="s" s="675">
        <v>2116</v>
      </c>
      <c r="D973" t="s" s="695">
        <v>2849</v>
      </c>
      <c r="E973" s="677">
        <v>0</v>
      </c>
      <c r="G973" s="662">
        <f>E973*F973</f>
        <v>0</v>
      </c>
      <c r="H973" s="662">
        <v>0</v>
      </c>
    </row>
    <row r="974" s="671" customFormat="1" ht="15" customHeight="1">
      <c r="B974" t="s" s="596">
        <v>1267</v>
      </c>
      <c r="C974" t="s" s="675">
        <v>2117</v>
      </c>
      <c r="D974" t="s" s="676">
        <v>30</v>
      </c>
      <c r="E974" s="677">
        <v>0</v>
      </c>
      <c r="G974" s="662">
        <f>E974*F974</f>
        <v>0</v>
      </c>
      <c r="H974" s="662">
        <v>0</v>
      </c>
    </row>
    <row r="975" s="671" customFormat="1" ht="15" customHeight="1">
      <c r="B975" t="s" s="596">
        <v>1267</v>
      </c>
      <c r="C975" t="s" s="675">
        <v>2117</v>
      </c>
      <c r="D975" t="s" s="91">
        <v>32</v>
      </c>
      <c r="E975" s="677">
        <v>0</v>
      </c>
      <c r="G975" s="662">
        <f>E975*F975</f>
        <v>0</v>
      </c>
      <c r="H975" s="662">
        <v>0</v>
      </c>
    </row>
    <row r="976" s="671" customFormat="1" ht="15" customHeight="1">
      <c r="B976" t="s" s="596">
        <v>1267</v>
      </c>
      <c r="C976" t="s" s="675">
        <v>2117</v>
      </c>
      <c r="D976" t="s" s="205">
        <v>34</v>
      </c>
      <c r="E976" s="677">
        <v>0</v>
      </c>
      <c r="G976" s="662">
        <f>E976*F976</f>
        <v>0</v>
      </c>
      <c r="H976" s="662">
        <v>0</v>
      </c>
    </row>
    <row r="977" s="671" customFormat="1" ht="15" customHeight="1">
      <c r="B977" t="s" s="596">
        <v>1267</v>
      </c>
      <c r="C977" t="s" s="675">
        <v>2117</v>
      </c>
      <c r="D977" t="s" s="684">
        <v>36</v>
      </c>
      <c r="E977" s="677">
        <v>0</v>
      </c>
      <c r="G977" s="662">
        <f>E977*F977</f>
        <v>0</v>
      </c>
      <c r="H977" s="662">
        <v>0</v>
      </c>
    </row>
    <row r="978" s="671" customFormat="1" ht="15" customHeight="1">
      <c r="B978" t="s" s="596">
        <v>1267</v>
      </c>
      <c r="C978" t="s" s="675">
        <v>2117</v>
      </c>
      <c r="D978" t="s" s="686">
        <v>38</v>
      </c>
      <c r="E978" s="677">
        <v>0</v>
      </c>
      <c r="G978" s="662">
        <f>E978*F978</f>
        <v>0</v>
      </c>
      <c r="H978" s="662">
        <v>0</v>
      </c>
    </row>
    <row r="979" s="671" customFormat="1" ht="15" customHeight="1">
      <c r="B979" t="s" s="596">
        <v>1267</v>
      </c>
      <c r="C979" t="s" s="675">
        <v>2117</v>
      </c>
      <c r="D979" t="s" s="690">
        <v>40</v>
      </c>
      <c r="E979" s="677">
        <v>0</v>
      </c>
      <c r="G979" s="662">
        <f>E979*F979</f>
        <v>0</v>
      </c>
      <c r="H979" s="662">
        <v>0</v>
      </c>
    </row>
    <row r="980" s="671" customFormat="1" ht="15" customHeight="1">
      <c r="B980" t="s" s="596">
        <v>1267</v>
      </c>
      <c r="C980" t="s" s="675">
        <v>2117</v>
      </c>
      <c r="D980" t="s" s="692">
        <v>42</v>
      </c>
      <c r="E980" s="677">
        <v>0</v>
      </c>
      <c r="G980" s="662">
        <f>E980*F980</f>
        <v>0</v>
      </c>
      <c r="H980" s="662">
        <v>0</v>
      </c>
    </row>
    <row r="981" s="671" customFormat="1" ht="15" customHeight="1">
      <c r="B981" t="s" s="596">
        <v>1267</v>
      </c>
      <c r="C981" t="s" s="675">
        <v>2117</v>
      </c>
      <c r="D981" t="s" s="180">
        <v>44</v>
      </c>
      <c r="E981" s="677">
        <v>0</v>
      </c>
      <c r="G981" s="662">
        <f>E981*F981</f>
        <v>0</v>
      </c>
      <c r="H981" s="662">
        <v>0</v>
      </c>
    </row>
    <row r="982" s="671" customFormat="1" ht="15" customHeight="1">
      <c r="B982" t="s" s="596">
        <v>1267</v>
      </c>
      <c r="C982" t="s" s="675">
        <v>2117</v>
      </c>
      <c r="D982" t="s" s="695">
        <v>2849</v>
      </c>
      <c r="E982" s="677">
        <v>0</v>
      </c>
      <c r="G982" s="662">
        <f>E982*F982</f>
        <v>0</v>
      </c>
      <c r="H982" s="662">
        <v>0</v>
      </c>
    </row>
    <row r="983" s="671" customFormat="1" ht="15" customHeight="1">
      <c r="B983" t="s" s="596">
        <v>1268</v>
      </c>
      <c r="C983" t="s" s="675">
        <v>2118</v>
      </c>
      <c r="D983" t="s" s="676">
        <v>30</v>
      </c>
      <c r="E983" s="677">
        <v>0</v>
      </c>
      <c r="G983" s="662">
        <f>E983*F983</f>
        <v>0</v>
      </c>
      <c r="H983" s="662">
        <v>0</v>
      </c>
    </row>
    <row r="984" s="671" customFormat="1" ht="15" customHeight="1">
      <c r="B984" t="s" s="596">
        <v>1268</v>
      </c>
      <c r="C984" t="s" s="675">
        <v>2118</v>
      </c>
      <c r="D984" t="s" s="91">
        <v>32</v>
      </c>
      <c r="E984" s="677">
        <v>0</v>
      </c>
      <c r="G984" s="662">
        <f>E984*F984</f>
        <v>0</v>
      </c>
      <c r="H984" s="662">
        <v>0</v>
      </c>
    </row>
    <row r="985" s="671" customFormat="1" ht="15" customHeight="1">
      <c r="B985" t="s" s="596">
        <v>1268</v>
      </c>
      <c r="C985" t="s" s="675">
        <v>2118</v>
      </c>
      <c r="D985" t="s" s="205">
        <v>34</v>
      </c>
      <c r="E985" s="677">
        <v>0</v>
      </c>
      <c r="G985" s="662">
        <f>E985*F985</f>
        <v>0</v>
      </c>
      <c r="H985" s="662">
        <v>0</v>
      </c>
    </row>
    <row r="986" s="671" customFormat="1" ht="15" customHeight="1">
      <c r="B986" t="s" s="596">
        <v>1268</v>
      </c>
      <c r="C986" t="s" s="675">
        <v>2118</v>
      </c>
      <c r="D986" t="s" s="684">
        <v>36</v>
      </c>
      <c r="E986" s="677">
        <v>0</v>
      </c>
      <c r="G986" s="662">
        <f>E986*F986</f>
        <v>0</v>
      </c>
      <c r="H986" s="662">
        <v>0</v>
      </c>
    </row>
    <row r="987" s="671" customFormat="1" ht="15" customHeight="1">
      <c r="B987" t="s" s="596">
        <v>1268</v>
      </c>
      <c r="C987" t="s" s="675">
        <v>2118</v>
      </c>
      <c r="D987" t="s" s="686">
        <v>38</v>
      </c>
      <c r="E987" s="677">
        <v>0</v>
      </c>
      <c r="G987" s="662">
        <f>E987*F987</f>
        <v>0</v>
      </c>
      <c r="H987" s="662">
        <v>0</v>
      </c>
    </row>
    <row r="988" s="671" customFormat="1" ht="15" customHeight="1">
      <c r="B988" t="s" s="596">
        <v>1268</v>
      </c>
      <c r="C988" t="s" s="675">
        <v>2118</v>
      </c>
      <c r="D988" t="s" s="690">
        <v>40</v>
      </c>
      <c r="E988" s="677">
        <v>0</v>
      </c>
      <c r="G988" s="662">
        <f>E988*F988</f>
        <v>0</v>
      </c>
      <c r="H988" s="662">
        <v>0</v>
      </c>
    </row>
    <row r="989" s="671" customFormat="1" ht="15" customHeight="1">
      <c r="B989" t="s" s="596">
        <v>1268</v>
      </c>
      <c r="C989" t="s" s="675">
        <v>2118</v>
      </c>
      <c r="D989" t="s" s="692">
        <v>42</v>
      </c>
      <c r="E989" s="677">
        <v>0</v>
      </c>
      <c r="G989" s="662">
        <f>E989*F989</f>
        <v>0</v>
      </c>
      <c r="H989" s="662">
        <v>0</v>
      </c>
    </row>
    <row r="990" s="671" customFormat="1" ht="15" customHeight="1">
      <c r="B990" t="s" s="596">
        <v>1268</v>
      </c>
      <c r="C990" t="s" s="675">
        <v>2118</v>
      </c>
      <c r="D990" t="s" s="180">
        <v>44</v>
      </c>
      <c r="E990" s="677">
        <v>0</v>
      </c>
      <c r="G990" s="662">
        <f>E990*F990</f>
        <v>0</v>
      </c>
      <c r="H990" s="662">
        <v>0</v>
      </c>
    </row>
    <row r="991" s="671" customFormat="1" ht="15" customHeight="1">
      <c r="B991" t="s" s="596">
        <v>1268</v>
      </c>
      <c r="C991" t="s" s="675">
        <v>2118</v>
      </c>
      <c r="D991" t="s" s="695">
        <v>2849</v>
      </c>
      <c r="E991" s="677">
        <v>0</v>
      </c>
      <c r="G991" s="662">
        <f>E991*F991</f>
        <v>0</v>
      </c>
      <c r="H991" s="662">
        <v>0</v>
      </c>
    </row>
    <row r="992" s="671" customFormat="1" ht="15" customHeight="1">
      <c r="B992" t="s" s="596">
        <v>1269</v>
      </c>
      <c r="C992" t="s" s="675">
        <v>2119</v>
      </c>
      <c r="D992" t="s" s="676">
        <v>30</v>
      </c>
      <c r="E992" s="677">
        <v>0</v>
      </c>
      <c r="G992" s="662">
        <f>E992*F992</f>
        <v>0</v>
      </c>
      <c r="H992" s="662">
        <v>0</v>
      </c>
    </row>
    <row r="993" s="671" customFormat="1" ht="15" customHeight="1">
      <c r="B993" t="s" s="596">
        <v>1269</v>
      </c>
      <c r="C993" t="s" s="675">
        <v>2119</v>
      </c>
      <c r="D993" t="s" s="91">
        <v>32</v>
      </c>
      <c r="E993" s="677">
        <v>0</v>
      </c>
      <c r="G993" s="662">
        <f>E993*F993</f>
        <v>0</v>
      </c>
      <c r="H993" s="662">
        <v>0</v>
      </c>
    </row>
    <row r="994" s="671" customFormat="1" ht="15" customHeight="1">
      <c r="B994" t="s" s="596">
        <v>1269</v>
      </c>
      <c r="C994" t="s" s="675">
        <v>2119</v>
      </c>
      <c r="D994" t="s" s="205">
        <v>34</v>
      </c>
      <c r="E994" s="677">
        <v>0</v>
      </c>
      <c r="G994" s="662">
        <f>E994*F994</f>
        <v>0</v>
      </c>
      <c r="H994" s="662">
        <v>0</v>
      </c>
    </row>
    <row r="995" s="671" customFormat="1" ht="15" customHeight="1">
      <c r="B995" t="s" s="596">
        <v>1269</v>
      </c>
      <c r="C995" t="s" s="675">
        <v>2119</v>
      </c>
      <c r="D995" t="s" s="684">
        <v>36</v>
      </c>
      <c r="E995" s="677">
        <v>0</v>
      </c>
      <c r="G995" s="662">
        <f>E995*F995</f>
        <v>0</v>
      </c>
      <c r="H995" s="662">
        <v>0</v>
      </c>
    </row>
    <row r="996" s="671" customFormat="1" ht="15" customHeight="1">
      <c r="B996" t="s" s="596">
        <v>1269</v>
      </c>
      <c r="C996" t="s" s="675">
        <v>2119</v>
      </c>
      <c r="D996" t="s" s="686">
        <v>38</v>
      </c>
      <c r="E996" s="677">
        <v>0</v>
      </c>
      <c r="G996" s="662">
        <f>E996*F996</f>
        <v>0</v>
      </c>
      <c r="H996" s="662">
        <v>0</v>
      </c>
    </row>
    <row r="997" s="671" customFormat="1" ht="15" customHeight="1">
      <c r="B997" t="s" s="596">
        <v>1269</v>
      </c>
      <c r="C997" t="s" s="675">
        <v>2119</v>
      </c>
      <c r="D997" t="s" s="690">
        <v>40</v>
      </c>
      <c r="E997" s="677">
        <v>0</v>
      </c>
      <c r="G997" s="662">
        <f>E997*F997</f>
        <v>0</v>
      </c>
      <c r="H997" s="662">
        <v>0</v>
      </c>
    </row>
    <row r="998" s="671" customFormat="1" ht="15" customHeight="1">
      <c r="B998" t="s" s="596">
        <v>1269</v>
      </c>
      <c r="C998" t="s" s="675">
        <v>2119</v>
      </c>
      <c r="D998" t="s" s="692">
        <v>42</v>
      </c>
      <c r="E998" s="677">
        <v>0</v>
      </c>
      <c r="G998" s="662">
        <f>E998*F998</f>
        <v>0</v>
      </c>
      <c r="H998" s="662">
        <v>0</v>
      </c>
    </row>
    <row r="999" s="671" customFormat="1" ht="15" customHeight="1">
      <c r="B999" t="s" s="596">
        <v>1269</v>
      </c>
      <c r="C999" t="s" s="675">
        <v>2119</v>
      </c>
      <c r="D999" t="s" s="180">
        <v>44</v>
      </c>
      <c r="E999" s="677">
        <v>0</v>
      </c>
      <c r="G999" s="662">
        <f>E999*F999</f>
        <v>0</v>
      </c>
      <c r="H999" s="662">
        <v>0</v>
      </c>
    </row>
    <row r="1000" s="671" customFormat="1" ht="15" customHeight="1">
      <c r="B1000" t="s" s="596">
        <v>1269</v>
      </c>
      <c r="C1000" t="s" s="675">
        <v>2119</v>
      </c>
      <c r="D1000" t="s" s="695">
        <v>2849</v>
      </c>
      <c r="E1000" s="677">
        <v>0</v>
      </c>
      <c r="G1000" s="662">
        <f>E1000*F1000</f>
        <v>0</v>
      </c>
      <c r="H1000" s="662">
        <v>0</v>
      </c>
    </row>
    <row r="1001" s="671" customFormat="1" ht="15" customHeight="1">
      <c r="B1001" t="s" s="596">
        <v>1270</v>
      </c>
      <c r="C1001" t="s" s="675">
        <v>2120</v>
      </c>
      <c r="D1001" t="s" s="676">
        <v>30</v>
      </c>
      <c r="E1001" s="677">
        <v>0</v>
      </c>
      <c r="G1001" s="662">
        <f>E1001*F1001</f>
        <v>0</v>
      </c>
      <c r="H1001" s="662">
        <v>0</v>
      </c>
    </row>
    <row r="1002" s="671" customFormat="1" ht="15" customHeight="1">
      <c r="B1002" t="s" s="596">
        <v>1270</v>
      </c>
      <c r="C1002" t="s" s="675">
        <v>2120</v>
      </c>
      <c r="D1002" t="s" s="91">
        <v>32</v>
      </c>
      <c r="E1002" s="677">
        <v>0</v>
      </c>
      <c r="G1002" s="662">
        <f>E1002*F1002</f>
        <v>0</v>
      </c>
      <c r="H1002" s="662">
        <v>0</v>
      </c>
    </row>
    <row r="1003" s="671" customFormat="1" ht="15" customHeight="1">
      <c r="B1003" t="s" s="596">
        <v>1270</v>
      </c>
      <c r="C1003" t="s" s="675">
        <v>2120</v>
      </c>
      <c r="D1003" t="s" s="205">
        <v>34</v>
      </c>
      <c r="E1003" s="677">
        <v>0</v>
      </c>
      <c r="G1003" s="662">
        <f>E1003*F1003</f>
        <v>0</v>
      </c>
      <c r="H1003" s="662">
        <v>0</v>
      </c>
    </row>
    <row r="1004" s="671" customFormat="1" ht="15" customHeight="1">
      <c r="B1004" t="s" s="596">
        <v>1270</v>
      </c>
      <c r="C1004" t="s" s="675">
        <v>2120</v>
      </c>
      <c r="D1004" t="s" s="684">
        <v>36</v>
      </c>
      <c r="E1004" s="677">
        <v>0</v>
      </c>
      <c r="G1004" s="662">
        <f>E1004*F1004</f>
        <v>0</v>
      </c>
      <c r="H1004" s="662">
        <v>0</v>
      </c>
    </row>
    <row r="1005" s="671" customFormat="1" ht="15" customHeight="1">
      <c r="B1005" t="s" s="596">
        <v>1270</v>
      </c>
      <c r="C1005" t="s" s="675">
        <v>2120</v>
      </c>
      <c r="D1005" t="s" s="686">
        <v>38</v>
      </c>
      <c r="E1005" s="677">
        <v>0</v>
      </c>
      <c r="G1005" s="662">
        <f>E1005*F1005</f>
        <v>0</v>
      </c>
      <c r="H1005" s="662">
        <v>0</v>
      </c>
    </row>
    <row r="1006" s="671" customFormat="1" ht="15" customHeight="1">
      <c r="B1006" t="s" s="596">
        <v>1270</v>
      </c>
      <c r="C1006" t="s" s="675">
        <v>2120</v>
      </c>
      <c r="D1006" t="s" s="690">
        <v>40</v>
      </c>
      <c r="E1006" s="677">
        <v>0</v>
      </c>
      <c r="G1006" s="662">
        <f>E1006*F1006</f>
        <v>0</v>
      </c>
      <c r="H1006" s="662">
        <v>0</v>
      </c>
    </row>
    <row r="1007" s="671" customFormat="1" ht="15" customHeight="1">
      <c r="B1007" t="s" s="596">
        <v>1270</v>
      </c>
      <c r="C1007" t="s" s="675">
        <v>2120</v>
      </c>
      <c r="D1007" t="s" s="692">
        <v>42</v>
      </c>
      <c r="E1007" s="677">
        <v>0</v>
      </c>
      <c r="G1007" s="662">
        <f>E1007*F1007</f>
        <v>0</v>
      </c>
      <c r="H1007" s="662">
        <v>0</v>
      </c>
    </row>
    <row r="1008" s="671" customFormat="1" ht="15" customHeight="1">
      <c r="B1008" t="s" s="596">
        <v>1270</v>
      </c>
      <c r="C1008" t="s" s="675">
        <v>2120</v>
      </c>
      <c r="D1008" t="s" s="180">
        <v>44</v>
      </c>
      <c r="E1008" s="677">
        <v>0</v>
      </c>
      <c r="G1008" s="662">
        <f>E1008*F1008</f>
        <v>0</v>
      </c>
      <c r="H1008" s="662">
        <v>0</v>
      </c>
    </row>
    <row r="1009" s="671" customFormat="1" ht="15" customHeight="1">
      <c r="B1009" t="s" s="596">
        <v>1270</v>
      </c>
      <c r="C1009" t="s" s="675">
        <v>2120</v>
      </c>
      <c r="D1009" t="s" s="695">
        <v>2849</v>
      </c>
      <c r="E1009" s="677">
        <v>0</v>
      </c>
      <c r="G1009" s="662">
        <f>E1009*F1009</f>
        <v>0</v>
      </c>
      <c r="H1009" s="662">
        <v>0</v>
      </c>
    </row>
    <row r="1010" s="671" customFormat="1" ht="15" customHeight="1">
      <c r="B1010" t="s" s="596">
        <v>1271</v>
      </c>
      <c r="C1010" t="s" s="675">
        <v>2121</v>
      </c>
      <c r="D1010" t="s" s="676">
        <v>30</v>
      </c>
      <c r="E1010" s="677">
        <v>0</v>
      </c>
      <c r="G1010" s="662">
        <f>E1010*F1010</f>
        <v>0</v>
      </c>
      <c r="H1010" s="662">
        <v>0</v>
      </c>
    </row>
    <row r="1011" s="671" customFormat="1" ht="15" customHeight="1">
      <c r="B1011" t="s" s="596">
        <v>1271</v>
      </c>
      <c r="C1011" t="s" s="675">
        <v>2121</v>
      </c>
      <c r="D1011" t="s" s="91">
        <v>32</v>
      </c>
      <c r="E1011" s="677">
        <v>0</v>
      </c>
      <c r="G1011" s="662">
        <f>E1011*F1011</f>
        <v>0</v>
      </c>
      <c r="H1011" s="662">
        <v>0</v>
      </c>
    </row>
    <row r="1012" s="671" customFormat="1" ht="15" customHeight="1">
      <c r="B1012" t="s" s="596">
        <v>1271</v>
      </c>
      <c r="C1012" t="s" s="675">
        <v>2121</v>
      </c>
      <c r="D1012" t="s" s="205">
        <v>34</v>
      </c>
      <c r="E1012" s="677">
        <v>0</v>
      </c>
      <c r="G1012" s="662">
        <f>E1012*F1012</f>
        <v>0</v>
      </c>
      <c r="H1012" s="662">
        <v>0</v>
      </c>
    </row>
    <row r="1013" s="671" customFormat="1" ht="15" customHeight="1">
      <c r="B1013" t="s" s="596">
        <v>1271</v>
      </c>
      <c r="C1013" t="s" s="675">
        <v>2121</v>
      </c>
      <c r="D1013" t="s" s="684">
        <v>36</v>
      </c>
      <c r="E1013" s="677">
        <v>0</v>
      </c>
      <c r="G1013" s="662">
        <f>E1013*F1013</f>
        <v>0</v>
      </c>
      <c r="H1013" s="662">
        <v>0</v>
      </c>
    </row>
    <row r="1014" s="671" customFormat="1" ht="15" customHeight="1">
      <c r="B1014" t="s" s="596">
        <v>1271</v>
      </c>
      <c r="C1014" t="s" s="675">
        <v>2121</v>
      </c>
      <c r="D1014" t="s" s="686">
        <v>38</v>
      </c>
      <c r="E1014" s="677">
        <v>0</v>
      </c>
      <c r="G1014" s="662">
        <f>E1014*F1014</f>
        <v>0</v>
      </c>
      <c r="H1014" s="662">
        <v>0</v>
      </c>
    </row>
    <row r="1015" s="671" customFormat="1" ht="15" customHeight="1">
      <c r="B1015" t="s" s="596">
        <v>1271</v>
      </c>
      <c r="C1015" t="s" s="675">
        <v>2121</v>
      </c>
      <c r="D1015" t="s" s="690">
        <v>40</v>
      </c>
      <c r="E1015" s="677">
        <v>0</v>
      </c>
      <c r="G1015" s="662">
        <f>E1015*F1015</f>
        <v>0</v>
      </c>
      <c r="H1015" s="662">
        <v>0</v>
      </c>
    </row>
    <row r="1016" s="671" customFormat="1" ht="15" customHeight="1">
      <c r="B1016" t="s" s="596">
        <v>1271</v>
      </c>
      <c r="C1016" t="s" s="675">
        <v>2121</v>
      </c>
      <c r="D1016" t="s" s="692">
        <v>42</v>
      </c>
      <c r="E1016" s="677">
        <v>0</v>
      </c>
      <c r="G1016" s="662">
        <f>E1016*F1016</f>
        <v>0</v>
      </c>
      <c r="H1016" s="662">
        <v>0</v>
      </c>
    </row>
    <row r="1017" s="671" customFormat="1" ht="15" customHeight="1">
      <c r="B1017" t="s" s="596">
        <v>1271</v>
      </c>
      <c r="C1017" t="s" s="675">
        <v>2121</v>
      </c>
      <c r="D1017" t="s" s="180">
        <v>44</v>
      </c>
      <c r="E1017" s="677">
        <v>0</v>
      </c>
      <c r="G1017" s="662">
        <f>E1017*F1017</f>
        <v>0</v>
      </c>
      <c r="H1017" s="662">
        <v>0</v>
      </c>
    </row>
    <row r="1018" s="671" customFormat="1" ht="15" customHeight="1">
      <c r="B1018" t="s" s="596">
        <v>1271</v>
      </c>
      <c r="C1018" t="s" s="675">
        <v>2121</v>
      </c>
      <c r="D1018" t="s" s="695">
        <v>2849</v>
      </c>
      <c r="E1018" s="677">
        <v>0</v>
      </c>
      <c r="G1018" s="662">
        <f>E1018*F1018</f>
        <v>0</v>
      </c>
      <c r="H1018" s="662">
        <v>0</v>
      </c>
    </row>
    <row r="1019" s="671" customFormat="1" ht="15" customHeight="1">
      <c r="B1019" t="s" s="596">
        <v>1272</v>
      </c>
      <c r="C1019" t="s" s="675">
        <v>2122</v>
      </c>
      <c r="D1019" t="s" s="676">
        <v>30</v>
      </c>
      <c r="E1019" s="677">
        <v>0</v>
      </c>
      <c r="G1019" s="662">
        <f>E1019*F1019</f>
        <v>0</v>
      </c>
      <c r="H1019" s="662">
        <v>0</v>
      </c>
    </row>
    <row r="1020" s="671" customFormat="1" ht="15" customHeight="1">
      <c r="B1020" t="s" s="596">
        <v>1272</v>
      </c>
      <c r="C1020" t="s" s="675">
        <v>2122</v>
      </c>
      <c r="D1020" t="s" s="91">
        <v>32</v>
      </c>
      <c r="E1020" s="677">
        <v>0</v>
      </c>
      <c r="G1020" s="662">
        <f>E1020*F1020</f>
        <v>0</v>
      </c>
      <c r="H1020" s="662">
        <v>0</v>
      </c>
    </row>
    <row r="1021" s="671" customFormat="1" ht="15" customHeight="1">
      <c r="B1021" t="s" s="596">
        <v>1272</v>
      </c>
      <c r="C1021" t="s" s="675">
        <v>2122</v>
      </c>
      <c r="D1021" t="s" s="205">
        <v>34</v>
      </c>
      <c r="E1021" s="677">
        <v>0</v>
      </c>
      <c r="G1021" s="662">
        <f>E1021*F1021</f>
        <v>0</v>
      </c>
      <c r="H1021" s="662">
        <v>0</v>
      </c>
    </row>
    <row r="1022" s="671" customFormat="1" ht="15" customHeight="1">
      <c r="B1022" t="s" s="596">
        <v>1272</v>
      </c>
      <c r="C1022" t="s" s="675">
        <v>2122</v>
      </c>
      <c r="D1022" t="s" s="684">
        <v>36</v>
      </c>
      <c r="E1022" s="677">
        <v>0</v>
      </c>
      <c r="G1022" s="662">
        <f>E1022*F1022</f>
        <v>0</v>
      </c>
      <c r="H1022" s="662">
        <v>0</v>
      </c>
    </row>
    <row r="1023" s="671" customFormat="1" ht="15" customHeight="1">
      <c r="B1023" t="s" s="596">
        <v>1272</v>
      </c>
      <c r="C1023" t="s" s="675">
        <v>2122</v>
      </c>
      <c r="D1023" t="s" s="686">
        <v>38</v>
      </c>
      <c r="E1023" s="677">
        <v>0</v>
      </c>
      <c r="G1023" s="662">
        <f>E1023*F1023</f>
        <v>0</v>
      </c>
      <c r="H1023" s="662">
        <v>0</v>
      </c>
    </row>
    <row r="1024" s="671" customFormat="1" ht="15" customHeight="1">
      <c r="B1024" t="s" s="596">
        <v>1272</v>
      </c>
      <c r="C1024" t="s" s="675">
        <v>2122</v>
      </c>
      <c r="D1024" t="s" s="690">
        <v>40</v>
      </c>
      <c r="E1024" s="677">
        <v>0</v>
      </c>
      <c r="G1024" s="662">
        <f>E1024*F1024</f>
        <v>0</v>
      </c>
      <c r="H1024" s="662">
        <v>0</v>
      </c>
    </row>
    <row r="1025" s="671" customFormat="1" ht="15" customHeight="1">
      <c r="B1025" t="s" s="596">
        <v>1272</v>
      </c>
      <c r="C1025" t="s" s="675">
        <v>2122</v>
      </c>
      <c r="D1025" t="s" s="692">
        <v>42</v>
      </c>
      <c r="E1025" s="677">
        <v>0</v>
      </c>
      <c r="G1025" s="662">
        <f>E1025*F1025</f>
        <v>0</v>
      </c>
      <c r="H1025" s="662">
        <v>0</v>
      </c>
    </row>
    <row r="1026" s="671" customFormat="1" ht="15" customHeight="1">
      <c r="B1026" t="s" s="596">
        <v>1272</v>
      </c>
      <c r="C1026" t="s" s="675">
        <v>2122</v>
      </c>
      <c r="D1026" t="s" s="180">
        <v>44</v>
      </c>
      <c r="E1026" s="677">
        <v>0</v>
      </c>
      <c r="G1026" s="662">
        <f>E1026*F1026</f>
        <v>0</v>
      </c>
      <c r="H1026" s="662">
        <v>0</v>
      </c>
    </row>
    <row r="1027" s="671" customFormat="1" ht="15" customHeight="1">
      <c r="B1027" t="s" s="596">
        <v>1272</v>
      </c>
      <c r="C1027" t="s" s="675">
        <v>2122</v>
      </c>
      <c r="D1027" t="s" s="695">
        <v>2849</v>
      </c>
      <c r="E1027" s="677">
        <v>0</v>
      </c>
      <c r="G1027" s="662">
        <f>E1027*F1027</f>
        <v>0</v>
      </c>
      <c r="H1027" s="662">
        <v>0</v>
      </c>
    </row>
    <row r="1028" s="671" customFormat="1" ht="15" customHeight="1">
      <c r="B1028" t="s" s="596">
        <v>1273</v>
      </c>
      <c r="C1028" t="s" s="675">
        <v>2123</v>
      </c>
      <c r="D1028" t="s" s="676">
        <v>30</v>
      </c>
      <c r="E1028" s="677">
        <v>0</v>
      </c>
      <c r="G1028" s="662">
        <f>E1028*F1028</f>
        <v>0</v>
      </c>
      <c r="H1028" s="662">
        <v>0</v>
      </c>
    </row>
    <row r="1029" s="671" customFormat="1" ht="15" customHeight="1">
      <c r="B1029" t="s" s="596">
        <v>1273</v>
      </c>
      <c r="C1029" t="s" s="675">
        <v>2123</v>
      </c>
      <c r="D1029" t="s" s="91">
        <v>32</v>
      </c>
      <c r="E1029" s="677">
        <v>0</v>
      </c>
      <c r="G1029" s="662">
        <f>E1029*F1029</f>
        <v>0</v>
      </c>
      <c r="H1029" s="662">
        <v>0</v>
      </c>
    </row>
    <row r="1030" s="671" customFormat="1" ht="15" customHeight="1">
      <c r="B1030" t="s" s="596">
        <v>1273</v>
      </c>
      <c r="C1030" t="s" s="675">
        <v>2123</v>
      </c>
      <c r="D1030" t="s" s="205">
        <v>34</v>
      </c>
      <c r="E1030" s="677">
        <v>0</v>
      </c>
      <c r="G1030" s="662">
        <f>E1030*F1030</f>
        <v>0</v>
      </c>
      <c r="H1030" s="662">
        <v>0</v>
      </c>
    </row>
    <row r="1031" s="671" customFormat="1" ht="15" customHeight="1">
      <c r="B1031" t="s" s="596">
        <v>1273</v>
      </c>
      <c r="C1031" t="s" s="675">
        <v>2123</v>
      </c>
      <c r="D1031" t="s" s="684">
        <v>36</v>
      </c>
      <c r="E1031" s="677">
        <v>0</v>
      </c>
      <c r="G1031" s="662">
        <f>E1031*F1031</f>
        <v>0</v>
      </c>
      <c r="H1031" s="662">
        <v>0</v>
      </c>
    </row>
    <row r="1032" s="671" customFormat="1" ht="15" customHeight="1">
      <c r="B1032" t="s" s="596">
        <v>1273</v>
      </c>
      <c r="C1032" t="s" s="675">
        <v>2123</v>
      </c>
      <c r="D1032" t="s" s="686">
        <v>38</v>
      </c>
      <c r="E1032" s="677">
        <v>0</v>
      </c>
      <c r="G1032" s="662">
        <f>E1032*F1032</f>
        <v>0</v>
      </c>
      <c r="H1032" s="662">
        <v>0</v>
      </c>
    </row>
    <row r="1033" s="671" customFormat="1" ht="15" customHeight="1">
      <c r="B1033" t="s" s="596">
        <v>1273</v>
      </c>
      <c r="C1033" t="s" s="675">
        <v>2123</v>
      </c>
      <c r="D1033" t="s" s="690">
        <v>40</v>
      </c>
      <c r="E1033" s="677">
        <v>0</v>
      </c>
      <c r="G1033" s="662">
        <f>E1033*F1033</f>
        <v>0</v>
      </c>
      <c r="H1033" s="662">
        <v>0</v>
      </c>
    </row>
    <row r="1034" s="671" customFormat="1" ht="15" customHeight="1">
      <c r="B1034" t="s" s="596">
        <v>1273</v>
      </c>
      <c r="C1034" t="s" s="675">
        <v>2123</v>
      </c>
      <c r="D1034" t="s" s="692">
        <v>42</v>
      </c>
      <c r="E1034" s="677">
        <v>0</v>
      </c>
      <c r="G1034" s="662">
        <f>E1034*F1034</f>
        <v>0</v>
      </c>
      <c r="H1034" s="662">
        <v>0</v>
      </c>
    </row>
    <row r="1035" s="671" customFormat="1" ht="15" customHeight="1">
      <c r="B1035" t="s" s="596">
        <v>1273</v>
      </c>
      <c r="C1035" t="s" s="675">
        <v>2123</v>
      </c>
      <c r="D1035" t="s" s="180">
        <v>44</v>
      </c>
      <c r="E1035" s="677">
        <v>0</v>
      </c>
      <c r="G1035" s="662">
        <f>E1035*F1035</f>
        <v>0</v>
      </c>
      <c r="H1035" s="662">
        <v>0</v>
      </c>
    </row>
    <row r="1036" s="671" customFormat="1" ht="15" customHeight="1">
      <c r="B1036" t="s" s="596">
        <v>1273</v>
      </c>
      <c r="C1036" t="s" s="675">
        <v>2123</v>
      </c>
      <c r="D1036" t="s" s="695">
        <v>2849</v>
      </c>
      <c r="E1036" s="677">
        <v>0</v>
      </c>
      <c r="G1036" s="662">
        <f>E1036*F1036</f>
        <v>0</v>
      </c>
      <c r="H1036" s="662">
        <v>0</v>
      </c>
    </row>
    <row r="1037" s="671" customFormat="1" ht="15" customHeight="1">
      <c r="B1037" t="s" s="596">
        <v>1274</v>
      </c>
      <c r="C1037" t="s" s="675">
        <v>2124</v>
      </c>
      <c r="D1037" t="s" s="676">
        <v>30</v>
      </c>
      <c r="E1037" s="677">
        <v>0</v>
      </c>
      <c r="G1037" s="662">
        <f>E1037*F1037</f>
        <v>0</v>
      </c>
      <c r="H1037" s="662">
        <v>0</v>
      </c>
    </row>
    <row r="1038" s="671" customFormat="1" ht="15" customHeight="1">
      <c r="B1038" t="s" s="596">
        <v>1274</v>
      </c>
      <c r="C1038" t="s" s="675">
        <v>2124</v>
      </c>
      <c r="D1038" t="s" s="91">
        <v>32</v>
      </c>
      <c r="E1038" s="677">
        <v>0</v>
      </c>
      <c r="G1038" s="662">
        <f>E1038*F1038</f>
        <v>0</v>
      </c>
      <c r="H1038" s="662">
        <v>0</v>
      </c>
    </row>
    <row r="1039" s="671" customFormat="1" ht="15" customHeight="1">
      <c r="B1039" t="s" s="596">
        <v>1274</v>
      </c>
      <c r="C1039" t="s" s="675">
        <v>2124</v>
      </c>
      <c r="D1039" t="s" s="205">
        <v>34</v>
      </c>
      <c r="E1039" s="677">
        <v>0</v>
      </c>
      <c r="G1039" s="662">
        <f>E1039*F1039</f>
        <v>0</v>
      </c>
      <c r="H1039" s="662">
        <v>0</v>
      </c>
    </row>
    <row r="1040" s="671" customFormat="1" ht="15" customHeight="1">
      <c r="B1040" t="s" s="596">
        <v>1274</v>
      </c>
      <c r="C1040" t="s" s="675">
        <v>2124</v>
      </c>
      <c r="D1040" t="s" s="684">
        <v>36</v>
      </c>
      <c r="E1040" s="677">
        <v>0</v>
      </c>
      <c r="G1040" s="662">
        <f>E1040*F1040</f>
        <v>0</v>
      </c>
      <c r="H1040" s="662">
        <v>0</v>
      </c>
    </row>
    <row r="1041" s="671" customFormat="1" ht="15" customHeight="1">
      <c r="B1041" t="s" s="596">
        <v>1274</v>
      </c>
      <c r="C1041" t="s" s="675">
        <v>2124</v>
      </c>
      <c r="D1041" t="s" s="686">
        <v>38</v>
      </c>
      <c r="E1041" s="677">
        <v>0</v>
      </c>
      <c r="G1041" s="662">
        <f>E1041*F1041</f>
        <v>0</v>
      </c>
      <c r="H1041" s="662">
        <v>0</v>
      </c>
    </row>
    <row r="1042" s="671" customFormat="1" ht="15" customHeight="1">
      <c r="B1042" t="s" s="596">
        <v>1274</v>
      </c>
      <c r="C1042" t="s" s="675">
        <v>2124</v>
      </c>
      <c r="D1042" t="s" s="690">
        <v>40</v>
      </c>
      <c r="E1042" s="677">
        <v>0</v>
      </c>
      <c r="G1042" s="662">
        <f>E1042*F1042</f>
        <v>0</v>
      </c>
      <c r="H1042" s="662">
        <v>0</v>
      </c>
    </row>
    <row r="1043" s="671" customFormat="1" ht="15" customHeight="1">
      <c r="B1043" t="s" s="596">
        <v>1274</v>
      </c>
      <c r="C1043" t="s" s="675">
        <v>2124</v>
      </c>
      <c r="D1043" t="s" s="692">
        <v>42</v>
      </c>
      <c r="E1043" s="677">
        <v>0</v>
      </c>
      <c r="G1043" s="662">
        <f>E1043*F1043</f>
        <v>0</v>
      </c>
      <c r="H1043" s="662">
        <v>0</v>
      </c>
    </row>
    <row r="1044" s="671" customFormat="1" ht="15" customHeight="1">
      <c r="B1044" t="s" s="596">
        <v>1274</v>
      </c>
      <c r="C1044" t="s" s="675">
        <v>2124</v>
      </c>
      <c r="D1044" t="s" s="180">
        <v>44</v>
      </c>
      <c r="E1044" s="677">
        <v>0</v>
      </c>
      <c r="G1044" s="662">
        <f>E1044*F1044</f>
        <v>0</v>
      </c>
      <c r="H1044" s="662">
        <v>0</v>
      </c>
    </row>
    <row r="1045" s="671" customFormat="1" ht="15" customHeight="1">
      <c r="B1045" t="s" s="596">
        <v>1274</v>
      </c>
      <c r="C1045" t="s" s="675">
        <v>2124</v>
      </c>
      <c r="D1045" t="s" s="695">
        <v>2849</v>
      </c>
      <c r="E1045" s="677">
        <v>0</v>
      </c>
      <c r="G1045" s="662">
        <f>E1045*F1045</f>
        <v>0</v>
      </c>
      <c r="H1045" s="662">
        <v>0</v>
      </c>
    </row>
    <row r="1046" s="671" customFormat="1" ht="15" customHeight="1">
      <c r="B1046" t="s" s="596">
        <v>1275</v>
      </c>
      <c r="C1046" t="s" s="675">
        <v>2125</v>
      </c>
      <c r="D1046" t="s" s="676">
        <v>30</v>
      </c>
      <c r="E1046" s="677">
        <v>0</v>
      </c>
      <c r="G1046" s="662">
        <f>E1046*F1046</f>
        <v>0</v>
      </c>
      <c r="H1046" s="662">
        <v>0</v>
      </c>
    </row>
    <row r="1047" s="671" customFormat="1" ht="15" customHeight="1">
      <c r="B1047" t="s" s="596">
        <v>1275</v>
      </c>
      <c r="C1047" t="s" s="675">
        <v>2125</v>
      </c>
      <c r="D1047" t="s" s="91">
        <v>32</v>
      </c>
      <c r="E1047" s="677">
        <v>0</v>
      </c>
      <c r="G1047" s="662">
        <f>E1047*F1047</f>
        <v>0</v>
      </c>
      <c r="H1047" s="662">
        <v>0</v>
      </c>
    </row>
    <row r="1048" s="671" customFormat="1" ht="15" customHeight="1">
      <c r="B1048" t="s" s="596">
        <v>1275</v>
      </c>
      <c r="C1048" t="s" s="675">
        <v>2125</v>
      </c>
      <c r="D1048" t="s" s="205">
        <v>34</v>
      </c>
      <c r="E1048" s="677">
        <v>0</v>
      </c>
      <c r="G1048" s="662">
        <f>E1048*F1048</f>
        <v>0</v>
      </c>
      <c r="H1048" s="662">
        <v>0</v>
      </c>
    </row>
    <row r="1049" s="671" customFormat="1" ht="15" customHeight="1">
      <c r="B1049" t="s" s="596">
        <v>1275</v>
      </c>
      <c r="C1049" t="s" s="675">
        <v>2125</v>
      </c>
      <c r="D1049" t="s" s="684">
        <v>36</v>
      </c>
      <c r="E1049" s="677">
        <v>0</v>
      </c>
      <c r="G1049" s="662">
        <f>E1049*F1049</f>
        <v>0</v>
      </c>
      <c r="H1049" s="662">
        <v>0</v>
      </c>
    </row>
    <row r="1050" s="671" customFormat="1" ht="15" customHeight="1">
      <c r="B1050" t="s" s="596">
        <v>1275</v>
      </c>
      <c r="C1050" t="s" s="675">
        <v>2125</v>
      </c>
      <c r="D1050" t="s" s="686">
        <v>38</v>
      </c>
      <c r="E1050" s="677">
        <v>0</v>
      </c>
      <c r="G1050" s="662">
        <f>E1050*F1050</f>
        <v>0</v>
      </c>
      <c r="H1050" s="662">
        <v>0</v>
      </c>
    </row>
    <row r="1051" s="671" customFormat="1" ht="15" customHeight="1">
      <c r="B1051" t="s" s="596">
        <v>1275</v>
      </c>
      <c r="C1051" t="s" s="675">
        <v>2125</v>
      </c>
      <c r="D1051" t="s" s="690">
        <v>40</v>
      </c>
      <c r="E1051" s="677">
        <v>0</v>
      </c>
      <c r="G1051" s="662">
        <f>E1051*F1051</f>
        <v>0</v>
      </c>
      <c r="H1051" s="662">
        <v>0</v>
      </c>
    </row>
    <row r="1052" s="671" customFormat="1" ht="15" customHeight="1">
      <c r="B1052" t="s" s="596">
        <v>1275</v>
      </c>
      <c r="C1052" t="s" s="675">
        <v>2125</v>
      </c>
      <c r="D1052" t="s" s="692">
        <v>42</v>
      </c>
      <c r="E1052" s="677">
        <v>0</v>
      </c>
      <c r="G1052" s="662">
        <f>E1052*F1052</f>
        <v>0</v>
      </c>
      <c r="H1052" s="662">
        <v>0</v>
      </c>
    </row>
    <row r="1053" s="671" customFormat="1" ht="15" customHeight="1">
      <c r="B1053" t="s" s="596">
        <v>1275</v>
      </c>
      <c r="C1053" t="s" s="675">
        <v>2125</v>
      </c>
      <c r="D1053" t="s" s="180">
        <v>44</v>
      </c>
      <c r="E1053" s="677">
        <v>0</v>
      </c>
      <c r="G1053" s="662">
        <f>E1053*F1053</f>
        <v>0</v>
      </c>
      <c r="H1053" s="662">
        <v>0</v>
      </c>
    </row>
    <row r="1054" s="671" customFormat="1" ht="15" customHeight="1">
      <c r="B1054" t="s" s="596">
        <v>1275</v>
      </c>
      <c r="C1054" t="s" s="675">
        <v>2125</v>
      </c>
      <c r="D1054" t="s" s="695">
        <v>2849</v>
      </c>
      <c r="E1054" s="677">
        <v>0</v>
      </c>
      <c r="G1054" s="662">
        <f>E1054*F1054</f>
        <v>0</v>
      </c>
      <c r="H1054" s="662">
        <v>0</v>
      </c>
    </row>
    <row r="1055" s="671" customFormat="1" ht="15" customHeight="1">
      <c r="B1055" t="s" s="596">
        <v>1276</v>
      </c>
      <c r="C1055" t="s" s="675">
        <v>2126</v>
      </c>
      <c r="D1055" t="s" s="676">
        <v>30</v>
      </c>
      <c r="E1055" s="677">
        <v>0</v>
      </c>
      <c r="G1055" s="662">
        <f>E1055*F1055</f>
        <v>0</v>
      </c>
      <c r="H1055" s="662">
        <v>0</v>
      </c>
    </row>
    <row r="1056" s="671" customFormat="1" ht="15" customHeight="1">
      <c r="B1056" t="s" s="596">
        <v>1276</v>
      </c>
      <c r="C1056" t="s" s="675">
        <v>2126</v>
      </c>
      <c r="D1056" t="s" s="91">
        <v>32</v>
      </c>
      <c r="E1056" s="677">
        <v>0</v>
      </c>
      <c r="G1056" s="662">
        <f>E1056*F1056</f>
        <v>0</v>
      </c>
      <c r="H1056" s="662">
        <v>0</v>
      </c>
    </row>
    <row r="1057" s="671" customFormat="1" ht="15" customHeight="1">
      <c r="B1057" t="s" s="596">
        <v>1276</v>
      </c>
      <c r="C1057" t="s" s="675">
        <v>2126</v>
      </c>
      <c r="D1057" t="s" s="205">
        <v>34</v>
      </c>
      <c r="E1057" s="677">
        <v>0</v>
      </c>
      <c r="G1057" s="662">
        <f>E1057*F1057</f>
        <v>0</v>
      </c>
      <c r="H1057" s="662">
        <v>0</v>
      </c>
    </row>
    <row r="1058" s="671" customFormat="1" ht="15" customHeight="1">
      <c r="B1058" t="s" s="596">
        <v>1276</v>
      </c>
      <c r="C1058" t="s" s="675">
        <v>2126</v>
      </c>
      <c r="D1058" t="s" s="684">
        <v>36</v>
      </c>
      <c r="E1058" s="677">
        <v>0</v>
      </c>
      <c r="G1058" s="662">
        <f>E1058*F1058</f>
        <v>0</v>
      </c>
      <c r="H1058" s="662">
        <v>0</v>
      </c>
    </row>
    <row r="1059" s="671" customFormat="1" ht="15" customHeight="1">
      <c r="B1059" t="s" s="596">
        <v>1276</v>
      </c>
      <c r="C1059" t="s" s="675">
        <v>2126</v>
      </c>
      <c r="D1059" t="s" s="686">
        <v>38</v>
      </c>
      <c r="E1059" s="677">
        <v>0</v>
      </c>
      <c r="G1059" s="662">
        <f>E1059*F1059</f>
        <v>0</v>
      </c>
      <c r="H1059" s="662">
        <v>0</v>
      </c>
    </row>
    <row r="1060" s="671" customFormat="1" ht="15" customHeight="1">
      <c r="B1060" t="s" s="596">
        <v>1276</v>
      </c>
      <c r="C1060" t="s" s="675">
        <v>2126</v>
      </c>
      <c r="D1060" t="s" s="690">
        <v>40</v>
      </c>
      <c r="E1060" s="677">
        <v>0</v>
      </c>
      <c r="G1060" s="662">
        <f>E1060*F1060</f>
        <v>0</v>
      </c>
      <c r="H1060" s="662">
        <v>0</v>
      </c>
    </row>
    <row r="1061" s="671" customFormat="1" ht="15" customHeight="1">
      <c r="B1061" t="s" s="596">
        <v>1276</v>
      </c>
      <c r="C1061" t="s" s="675">
        <v>2126</v>
      </c>
      <c r="D1061" t="s" s="692">
        <v>42</v>
      </c>
      <c r="E1061" s="677">
        <v>0</v>
      </c>
      <c r="G1061" s="662">
        <f>E1061*F1061</f>
        <v>0</v>
      </c>
      <c r="H1061" s="662">
        <v>0</v>
      </c>
    </row>
    <row r="1062" s="671" customFormat="1" ht="15" customHeight="1">
      <c r="B1062" t="s" s="596">
        <v>1276</v>
      </c>
      <c r="C1062" t="s" s="675">
        <v>2126</v>
      </c>
      <c r="D1062" t="s" s="180">
        <v>44</v>
      </c>
      <c r="E1062" s="677">
        <v>0</v>
      </c>
      <c r="G1062" s="662">
        <f>E1062*F1062</f>
        <v>0</v>
      </c>
      <c r="H1062" s="662">
        <v>0</v>
      </c>
    </row>
    <row r="1063" s="671" customFormat="1" ht="15" customHeight="1">
      <c r="B1063" t="s" s="596">
        <v>1276</v>
      </c>
      <c r="C1063" t="s" s="675">
        <v>2126</v>
      </c>
      <c r="D1063" t="s" s="695">
        <v>2849</v>
      </c>
      <c r="E1063" s="677">
        <v>0</v>
      </c>
      <c r="G1063" s="662">
        <f>E1063*F1063</f>
        <v>0</v>
      </c>
      <c r="H1063" s="662">
        <v>0</v>
      </c>
    </row>
    <row r="1064" s="671" customFormat="1" ht="15" customHeight="1">
      <c r="B1064" t="s" s="596">
        <v>1277</v>
      </c>
      <c r="C1064" t="s" s="675">
        <v>2127</v>
      </c>
      <c r="D1064" t="s" s="676">
        <v>30</v>
      </c>
      <c r="E1064" s="677">
        <v>0</v>
      </c>
      <c r="G1064" s="662">
        <f>E1064*F1064</f>
        <v>0</v>
      </c>
      <c r="H1064" s="662">
        <v>0</v>
      </c>
    </row>
    <row r="1065" s="671" customFormat="1" ht="15" customHeight="1">
      <c r="B1065" t="s" s="596">
        <v>1277</v>
      </c>
      <c r="C1065" t="s" s="675">
        <v>2127</v>
      </c>
      <c r="D1065" t="s" s="91">
        <v>32</v>
      </c>
      <c r="E1065" s="677">
        <v>0</v>
      </c>
      <c r="G1065" s="662">
        <f>E1065*F1065</f>
        <v>0</v>
      </c>
      <c r="H1065" s="662">
        <v>0</v>
      </c>
    </row>
    <row r="1066" s="671" customFormat="1" ht="15" customHeight="1">
      <c r="B1066" t="s" s="596">
        <v>1277</v>
      </c>
      <c r="C1066" t="s" s="675">
        <v>2127</v>
      </c>
      <c r="D1066" t="s" s="205">
        <v>34</v>
      </c>
      <c r="E1066" s="677">
        <v>0</v>
      </c>
      <c r="G1066" s="662">
        <f>E1066*F1066</f>
        <v>0</v>
      </c>
      <c r="H1066" s="662">
        <v>0</v>
      </c>
    </row>
    <row r="1067" s="671" customFormat="1" ht="15" customHeight="1">
      <c r="B1067" t="s" s="596">
        <v>1277</v>
      </c>
      <c r="C1067" t="s" s="675">
        <v>2127</v>
      </c>
      <c r="D1067" t="s" s="684">
        <v>36</v>
      </c>
      <c r="E1067" s="677">
        <v>0</v>
      </c>
      <c r="G1067" s="662">
        <f>E1067*F1067</f>
        <v>0</v>
      </c>
      <c r="H1067" s="662">
        <v>0</v>
      </c>
    </row>
    <row r="1068" s="671" customFormat="1" ht="15" customHeight="1">
      <c r="B1068" t="s" s="596">
        <v>1277</v>
      </c>
      <c r="C1068" t="s" s="675">
        <v>2127</v>
      </c>
      <c r="D1068" t="s" s="686">
        <v>38</v>
      </c>
      <c r="E1068" s="677">
        <v>0</v>
      </c>
      <c r="G1068" s="662">
        <f>E1068*F1068</f>
        <v>0</v>
      </c>
      <c r="H1068" s="662">
        <v>0</v>
      </c>
    </row>
    <row r="1069" s="671" customFormat="1" ht="15" customHeight="1">
      <c r="B1069" t="s" s="596">
        <v>1277</v>
      </c>
      <c r="C1069" t="s" s="675">
        <v>2127</v>
      </c>
      <c r="D1069" t="s" s="690">
        <v>40</v>
      </c>
      <c r="E1069" s="677">
        <v>0</v>
      </c>
      <c r="G1069" s="662">
        <f>E1069*F1069</f>
        <v>0</v>
      </c>
      <c r="H1069" s="662">
        <v>0</v>
      </c>
    </row>
    <row r="1070" s="671" customFormat="1" ht="15" customHeight="1">
      <c r="B1070" t="s" s="596">
        <v>1277</v>
      </c>
      <c r="C1070" t="s" s="675">
        <v>2127</v>
      </c>
      <c r="D1070" t="s" s="692">
        <v>42</v>
      </c>
      <c r="E1070" s="677">
        <v>0</v>
      </c>
      <c r="G1070" s="662">
        <f>E1070*F1070</f>
        <v>0</v>
      </c>
      <c r="H1070" s="662">
        <v>0</v>
      </c>
    </row>
    <row r="1071" s="671" customFormat="1" ht="15" customHeight="1">
      <c r="B1071" t="s" s="596">
        <v>1277</v>
      </c>
      <c r="C1071" t="s" s="675">
        <v>2127</v>
      </c>
      <c r="D1071" t="s" s="180">
        <v>44</v>
      </c>
      <c r="E1071" s="677">
        <v>0</v>
      </c>
      <c r="G1071" s="662">
        <f>E1071*F1071</f>
        <v>0</v>
      </c>
      <c r="H1071" s="662">
        <v>0</v>
      </c>
    </row>
    <row r="1072" s="671" customFormat="1" ht="15" customHeight="1">
      <c r="B1072" t="s" s="596">
        <v>1277</v>
      </c>
      <c r="C1072" t="s" s="675">
        <v>2127</v>
      </c>
      <c r="D1072" t="s" s="695">
        <v>2849</v>
      </c>
      <c r="E1072" s="677">
        <v>0</v>
      </c>
      <c r="G1072" s="662">
        <f>E1072*F1072</f>
        <v>0</v>
      </c>
      <c r="H1072" s="662">
        <v>0</v>
      </c>
    </row>
    <row r="1073" s="671" customFormat="1" ht="15" customHeight="1">
      <c r="B1073" t="s" s="596">
        <v>1278</v>
      </c>
      <c r="C1073" t="s" s="675">
        <v>2128</v>
      </c>
      <c r="D1073" t="s" s="676">
        <v>30</v>
      </c>
      <c r="E1073" s="677">
        <v>0</v>
      </c>
      <c r="G1073" s="662">
        <f>E1073*F1073</f>
        <v>0</v>
      </c>
      <c r="H1073" s="662">
        <v>0</v>
      </c>
    </row>
    <row r="1074" s="671" customFormat="1" ht="15" customHeight="1">
      <c r="B1074" t="s" s="596">
        <v>1278</v>
      </c>
      <c r="C1074" t="s" s="675">
        <v>2128</v>
      </c>
      <c r="D1074" t="s" s="91">
        <v>32</v>
      </c>
      <c r="E1074" s="677">
        <v>0</v>
      </c>
      <c r="G1074" s="662">
        <f>E1074*F1074</f>
        <v>0</v>
      </c>
      <c r="H1074" s="662">
        <v>0</v>
      </c>
    </row>
    <row r="1075" s="671" customFormat="1" ht="15" customHeight="1">
      <c r="B1075" t="s" s="596">
        <v>1278</v>
      </c>
      <c r="C1075" t="s" s="675">
        <v>2128</v>
      </c>
      <c r="D1075" t="s" s="205">
        <v>34</v>
      </c>
      <c r="E1075" s="677">
        <v>0</v>
      </c>
      <c r="G1075" s="662">
        <f>E1075*F1075</f>
        <v>0</v>
      </c>
      <c r="H1075" s="662">
        <v>0</v>
      </c>
    </row>
    <row r="1076" s="671" customFormat="1" ht="15" customHeight="1">
      <c r="B1076" t="s" s="596">
        <v>1278</v>
      </c>
      <c r="C1076" t="s" s="675">
        <v>2128</v>
      </c>
      <c r="D1076" t="s" s="684">
        <v>36</v>
      </c>
      <c r="E1076" s="677">
        <v>0</v>
      </c>
      <c r="G1076" s="662">
        <f>E1076*F1076</f>
        <v>0</v>
      </c>
      <c r="H1076" s="662">
        <v>0</v>
      </c>
    </row>
    <row r="1077" s="671" customFormat="1" ht="15" customHeight="1">
      <c r="B1077" t="s" s="596">
        <v>1278</v>
      </c>
      <c r="C1077" t="s" s="675">
        <v>2128</v>
      </c>
      <c r="D1077" t="s" s="686">
        <v>38</v>
      </c>
      <c r="E1077" s="677">
        <v>0</v>
      </c>
      <c r="G1077" s="662">
        <f>E1077*F1077</f>
        <v>0</v>
      </c>
      <c r="H1077" s="662">
        <v>0</v>
      </c>
    </row>
    <row r="1078" s="671" customFormat="1" ht="15" customHeight="1">
      <c r="B1078" t="s" s="596">
        <v>1278</v>
      </c>
      <c r="C1078" t="s" s="675">
        <v>2128</v>
      </c>
      <c r="D1078" t="s" s="690">
        <v>40</v>
      </c>
      <c r="E1078" s="677">
        <v>0</v>
      </c>
      <c r="G1078" s="662">
        <f>E1078*F1078</f>
        <v>0</v>
      </c>
      <c r="H1078" s="662">
        <v>0</v>
      </c>
    </row>
    <row r="1079" s="671" customFormat="1" ht="15" customHeight="1">
      <c r="B1079" t="s" s="596">
        <v>1278</v>
      </c>
      <c r="C1079" t="s" s="675">
        <v>2128</v>
      </c>
      <c r="D1079" t="s" s="692">
        <v>42</v>
      </c>
      <c r="E1079" s="677">
        <v>0</v>
      </c>
      <c r="G1079" s="662">
        <f>E1079*F1079</f>
        <v>0</v>
      </c>
      <c r="H1079" s="662">
        <v>0</v>
      </c>
    </row>
    <row r="1080" s="671" customFormat="1" ht="15" customHeight="1">
      <c r="B1080" t="s" s="596">
        <v>1278</v>
      </c>
      <c r="C1080" t="s" s="675">
        <v>2128</v>
      </c>
      <c r="D1080" t="s" s="180">
        <v>44</v>
      </c>
      <c r="E1080" s="677">
        <v>0</v>
      </c>
      <c r="G1080" s="662">
        <f>E1080*F1080</f>
        <v>0</v>
      </c>
      <c r="H1080" s="662">
        <v>0</v>
      </c>
    </row>
    <row r="1081" s="671" customFormat="1" ht="15" customHeight="1">
      <c r="B1081" t="s" s="596">
        <v>1278</v>
      </c>
      <c r="C1081" t="s" s="675">
        <v>2128</v>
      </c>
      <c r="D1081" t="s" s="695">
        <v>2849</v>
      </c>
      <c r="E1081" s="677">
        <v>0</v>
      </c>
      <c r="G1081" s="662">
        <f>E1081*F1081</f>
        <v>0</v>
      </c>
      <c r="H1081" s="662">
        <v>0</v>
      </c>
    </row>
    <row r="1082" s="671" customFormat="1" ht="15" customHeight="1">
      <c r="B1082" t="s" s="596">
        <v>1279</v>
      </c>
      <c r="C1082" t="s" s="675">
        <v>2129</v>
      </c>
      <c r="D1082" t="s" s="676">
        <v>30</v>
      </c>
      <c r="E1082" s="677">
        <v>0</v>
      </c>
      <c r="G1082" s="662">
        <f>E1082*F1082</f>
        <v>0</v>
      </c>
      <c r="H1082" s="662">
        <v>0</v>
      </c>
    </row>
    <row r="1083" s="671" customFormat="1" ht="15" customHeight="1">
      <c r="B1083" t="s" s="596">
        <v>1279</v>
      </c>
      <c r="C1083" t="s" s="675">
        <v>2129</v>
      </c>
      <c r="D1083" t="s" s="91">
        <v>32</v>
      </c>
      <c r="E1083" s="677">
        <v>0</v>
      </c>
      <c r="G1083" s="662">
        <f>E1083*F1083</f>
        <v>0</v>
      </c>
      <c r="H1083" s="662">
        <v>0</v>
      </c>
    </row>
    <row r="1084" s="671" customFormat="1" ht="15" customHeight="1">
      <c r="B1084" t="s" s="596">
        <v>1279</v>
      </c>
      <c r="C1084" t="s" s="675">
        <v>2129</v>
      </c>
      <c r="D1084" t="s" s="205">
        <v>34</v>
      </c>
      <c r="E1084" s="677">
        <v>0</v>
      </c>
      <c r="G1084" s="662">
        <f>E1084*F1084</f>
        <v>0</v>
      </c>
      <c r="H1084" s="662">
        <v>0</v>
      </c>
    </row>
    <row r="1085" s="671" customFormat="1" ht="15" customHeight="1">
      <c r="B1085" t="s" s="596">
        <v>1279</v>
      </c>
      <c r="C1085" t="s" s="675">
        <v>2129</v>
      </c>
      <c r="D1085" t="s" s="684">
        <v>36</v>
      </c>
      <c r="E1085" s="677">
        <v>0</v>
      </c>
      <c r="G1085" s="662">
        <f>E1085*F1085</f>
        <v>0</v>
      </c>
      <c r="H1085" s="662">
        <v>0</v>
      </c>
    </row>
    <row r="1086" s="671" customFormat="1" ht="15" customHeight="1">
      <c r="B1086" t="s" s="596">
        <v>1279</v>
      </c>
      <c r="C1086" t="s" s="675">
        <v>2129</v>
      </c>
      <c r="D1086" t="s" s="686">
        <v>38</v>
      </c>
      <c r="E1086" s="677">
        <v>0</v>
      </c>
      <c r="G1086" s="662">
        <f>E1086*F1086</f>
        <v>0</v>
      </c>
      <c r="H1086" s="662">
        <v>0</v>
      </c>
    </row>
    <row r="1087" s="671" customFormat="1" ht="15" customHeight="1">
      <c r="B1087" t="s" s="596">
        <v>1279</v>
      </c>
      <c r="C1087" t="s" s="675">
        <v>2129</v>
      </c>
      <c r="D1087" t="s" s="690">
        <v>40</v>
      </c>
      <c r="E1087" s="677">
        <v>0</v>
      </c>
      <c r="G1087" s="662">
        <f>E1087*F1087</f>
        <v>0</v>
      </c>
      <c r="H1087" s="662">
        <v>0</v>
      </c>
    </row>
    <row r="1088" s="671" customFormat="1" ht="15" customHeight="1">
      <c r="B1088" t="s" s="596">
        <v>1279</v>
      </c>
      <c r="C1088" t="s" s="675">
        <v>2129</v>
      </c>
      <c r="D1088" t="s" s="692">
        <v>42</v>
      </c>
      <c r="E1088" s="677">
        <v>0</v>
      </c>
      <c r="G1088" s="662">
        <f>E1088*F1088</f>
        <v>0</v>
      </c>
      <c r="H1088" s="662">
        <v>0</v>
      </c>
    </row>
    <row r="1089" s="671" customFormat="1" ht="15" customHeight="1">
      <c r="B1089" t="s" s="596">
        <v>1279</v>
      </c>
      <c r="C1089" t="s" s="675">
        <v>2129</v>
      </c>
      <c r="D1089" t="s" s="180">
        <v>44</v>
      </c>
      <c r="E1089" s="677">
        <v>0</v>
      </c>
      <c r="G1089" s="662">
        <f>E1089*F1089</f>
        <v>0</v>
      </c>
      <c r="H1089" s="662">
        <v>0</v>
      </c>
    </row>
    <row r="1090" s="671" customFormat="1" ht="15" customHeight="1">
      <c r="B1090" t="s" s="596">
        <v>1279</v>
      </c>
      <c r="C1090" t="s" s="675">
        <v>2129</v>
      </c>
      <c r="D1090" t="s" s="695">
        <v>2849</v>
      </c>
      <c r="E1090" s="677">
        <v>0</v>
      </c>
      <c r="G1090" s="662">
        <f>E1090*F1090</f>
        <v>0</v>
      </c>
      <c r="H1090" s="662">
        <v>0</v>
      </c>
    </row>
    <row r="1091" s="671" customFormat="1" ht="15" customHeight="1">
      <c r="B1091" t="s" s="596">
        <v>1280</v>
      </c>
      <c r="C1091" t="s" s="675">
        <v>2130</v>
      </c>
      <c r="D1091" t="s" s="676">
        <v>30</v>
      </c>
      <c r="E1091" s="677">
        <v>0</v>
      </c>
      <c r="G1091" s="662">
        <f>E1091*F1091</f>
        <v>0</v>
      </c>
      <c r="H1091" s="662">
        <v>0</v>
      </c>
    </row>
    <row r="1092" s="671" customFormat="1" ht="15" customHeight="1">
      <c r="B1092" t="s" s="596">
        <v>1280</v>
      </c>
      <c r="C1092" t="s" s="675">
        <v>2130</v>
      </c>
      <c r="D1092" t="s" s="91">
        <v>32</v>
      </c>
      <c r="E1092" s="677">
        <v>0</v>
      </c>
      <c r="G1092" s="662">
        <f>E1092*F1092</f>
        <v>0</v>
      </c>
      <c r="H1092" s="662">
        <v>0</v>
      </c>
    </row>
    <row r="1093" s="671" customFormat="1" ht="15" customHeight="1">
      <c r="B1093" t="s" s="596">
        <v>1280</v>
      </c>
      <c r="C1093" t="s" s="675">
        <v>2130</v>
      </c>
      <c r="D1093" t="s" s="205">
        <v>34</v>
      </c>
      <c r="E1093" s="677">
        <v>0</v>
      </c>
      <c r="G1093" s="662">
        <f>E1093*F1093</f>
        <v>0</v>
      </c>
      <c r="H1093" s="662">
        <v>0</v>
      </c>
    </row>
    <row r="1094" s="671" customFormat="1" ht="15" customHeight="1">
      <c r="B1094" t="s" s="596">
        <v>1280</v>
      </c>
      <c r="C1094" t="s" s="675">
        <v>2130</v>
      </c>
      <c r="D1094" t="s" s="684">
        <v>36</v>
      </c>
      <c r="E1094" s="677">
        <v>0</v>
      </c>
      <c r="G1094" s="662">
        <f>E1094*F1094</f>
        <v>0</v>
      </c>
      <c r="H1094" s="662">
        <v>0</v>
      </c>
    </row>
    <row r="1095" s="671" customFormat="1" ht="15" customHeight="1">
      <c r="B1095" t="s" s="596">
        <v>1280</v>
      </c>
      <c r="C1095" t="s" s="675">
        <v>2130</v>
      </c>
      <c r="D1095" t="s" s="686">
        <v>38</v>
      </c>
      <c r="E1095" s="677">
        <v>0</v>
      </c>
      <c r="G1095" s="662">
        <f>E1095*F1095</f>
        <v>0</v>
      </c>
      <c r="H1095" s="662">
        <v>0</v>
      </c>
    </row>
    <row r="1096" s="671" customFormat="1" ht="15" customHeight="1">
      <c r="B1096" t="s" s="596">
        <v>1280</v>
      </c>
      <c r="C1096" t="s" s="675">
        <v>2130</v>
      </c>
      <c r="D1096" t="s" s="690">
        <v>40</v>
      </c>
      <c r="E1096" s="677">
        <v>0</v>
      </c>
      <c r="G1096" s="662">
        <f>E1096*F1096</f>
        <v>0</v>
      </c>
      <c r="H1096" s="662">
        <v>0</v>
      </c>
    </row>
    <row r="1097" s="671" customFormat="1" ht="15" customHeight="1">
      <c r="B1097" t="s" s="596">
        <v>1280</v>
      </c>
      <c r="C1097" t="s" s="675">
        <v>2130</v>
      </c>
      <c r="D1097" t="s" s="692">
        <v>42</v>
      </c>
      <c r="E1097" s="677">
        <v>0</v>
      </c>
      <c r="G1097" s="662">
        <f>E1097*F1097</f>
        <v>0</v>
      </c>
      <c r="H1097" s="662">
        <v>0</v>
      </c>
    </row>
    <row r="1098" s="671" customFormat="1" ht="15" customHeight="1">
      <c r="B1098" t="s" s="596">
        <v>1280</v>
      </c>
      <c r="C1098" t="s" s="675">
        <v>2130</v>
      </c>
      <c r="D1098" t="s" s="180">
        <v>44</v>
      </c>
      <c r="E1098" s="677">
        <v>0</v>
      </c>
      <c r="G1098" s="662">
        <f>E1098*F1098</f>
        <v>0</v>
      </c>
      <c r="H1098" s="662">
        <v>0</v>
      </c>
    </row>
    <row r="1099" s="671" customFormat="1" ht="15" customHeight="1">
      <c r="B1099" t="s" s="596">
        <v>1280</v>
      </c>
      <c r="C1099" t="s" s="675">
        <v>2130</v>
      </c>
      <c r="D1099" t="s" s="695">
        <v>2849</v>
      </c>
      <c r="E1099" s="677">
        <v>0</v>
      </c>
      <c r="G1099" s="662">
        <f>E1099*F1099</f>
        <v>0</v>
      </c>
      <c r="H1099" s="662">
        <v>0</v>
      </c>
    </row>
    <row r="1100" s="671" customFormat="1" ht="15" customHeight="1">
      <c r="B1100" t="s" s="596">
        <v>1281</v>
      </c>
      <c r="C1100" t="s" s="675">
        <v>2131</v>
      </c>
      <c r="D1100" t="s" s="676">
        <v>30</v>
      </c>
      <c r="E1100" s="677">
        <v>0</v>
      </c>
      <c r="G1100" s="662">
        <f>E1100*F1100</f>
        <v>0</v>
      </c>
      <c r="H1100" s="662">
        <v>0</v>
      </c>
    </row>
    <row r="1101" s="671" customFormat="1" ht="15" customHeight="1">
      <c r="B1101" t="s" s="596">
        <v>1281</v>
      </c>
      <c r="C1101" t="s" s="675">
        <v>2131</v>
      </c>
      <c r="D1101" t="s" s="91">
        <v>32</v>
      </c>
      <c r="E1101" s="677">
        <v>0</v>
      </c>
      <c r="G1101" s="662">
        <f>E1101*F1101</f>
        <v>0</v>
      </c>
      <c r="H1101" s="662">
        <v>0</v>
      </c>
    </row>
    <row r="1102" s="671" customFormat="1" ht="15" customHeight="1">
      <c r="B1102" t="s" s="596">
        <v>1281</v>
      </c>
      <c r="C1102" t="s" s="675">
        <v>2131</v>
      </c>
      <c r="D1102" t="s" s="205">
        <v>34</v>
      </c>
      <c r="E1102" s="677">
        <v>0</v>
      </c>
      <c r="G1102" s="662">
        <f>E1102*F1102</f>
        <v>0</v>
      </c>
      <c r="H1102" s="662">
        <v>0</v>
      </c>
    </row>
    <row r="1103" s="671" customFormat="1" ht="15" customHeight="1">
      <c r="B1103" t="s" s="596">
        <v>1281</v>
      </c>
      <c r="C1103" t="s" s="675">
        <v>2131</v>
      </c>
      <c r="D1103" t="s" s="684">
        <v>36</v>
      </c>
      <c r="E1103" s="677">
        <v>0</v>
      </c>
      <c r="G1103" s="662">
        <f>E1103*F1103</f>
        <v>0</v>
      </c>
      <c r="H1103" s="662">
        <v>0</v>
      </c>
    </row>
    <row r="1104" s="671" customFormat="1" ht="15" customHeight="1">
      <c r="B1104" t="s" s="596">
        <v>1281</v>
      </c>
      <c r="C1104" t="s" s="675">
        <v>2131</v>
      </c>
      <c r="D1104" t="s" s="686">
        <v>38</v>
      </c>
      <c r="E1104" s="677">
        <v>0</v>
      </c>
      <c r="G1104" s="662">
        <f>E1104*F1104</f>
        <v>0</v>
      </c>
      <c r="H1104" s="662">
        <v>0</v>
      </c>
    </row>
    <row r="1105" s="671" customFormat="1" ht="15" customHeight="1">
      <c r="B1105" t="s" s="596">
        <v>1281</v>
      </c>
      <c r="C1105" t="s" s="675">
        <v>2131</v>
      </c>
      <c r="D1105" t="s" s="690">
        <v>40</v>
      </c>
      <c r="E1105" s="677">
        <v>0</v>
      </c>
      <c r="G1105" s="662">
        <f>E1105*F1105</f>
        <v>0</v>
      </c>
      <c r="H1105" s="662">
        <v>0</v>
      </c>
    </row>
    <row r="1106" s="671" customFormat="1" ht="15" customHeight="1">
      <c r="B1106" t="s" s="596">
        <v>1281</v>
      </c>
      <c r="C1106" t="s" s="675">
        <v>2131</v>
      </c>
      <c r="D1106" t="s" s="692">
        <v>42</v>
      </c>
      <c r="E1106" s="677">
        <v>0</v>
      </c>
      <c r="G1106" s="662">
        <f>E1106*F1106</f>
        <v>0</v>
      </c>
      <c r="H1106" s="662">
        <v>0</v>
      </c>
    </row>
    <row r="1107" s="671" customFormat="1" ht="15" customHeight="1">
      <c r="B1107" t="s" s="596">
        <v>1281</v>
      </c>
      <c r="C1107" t="s" s="675">
        <v>2131</v>
      </c>
      <c r="D1107" t="s" s="180">
        <v>44</v>
      </c>
      <c r="E1107" s="677">
        <v>0</v>
      </c>
      <c r="G1107" s="662">
        <f>E1107*F1107</f>
        <v>0</v>
      </c>
      <c r="H1107" s="662">
        <v>0</v>
      </c>
    </row>
    <row r="1108" s="671" customFormat="1" ht="15" customHeight="1">
      <c r="B1108" t="s" s="596">
        <v>1281</v>
      </c>
      <c r="C1108" t="s" s="675">
        <v>2131</v>
      </c>
      <c r="D1108" t="s" s="695">
        <v>2849</v>
      </c>
      <c r="E1108" s="677">
        <v>0</v>
      </c>
      <c r="G1108" s="662">
        <f>E1108*F1108</f>
        <v>0</v>
      </c>
      <c r="H1108" s="662">
        <v>0</v>
      </c>
    </row>
    <row r="1109" s="671" customFormat="1" ht="15" customHeight="1">
      <c r="B1109" t="s" s="596">
        <v>1282</v>
      </c>
      <c r="C1109" t="s" s="675">
        <v>2132</v>
      </c>
      <c r="D1109" t="s" s="676">
        <v>30</v>
      </c>
      <c r="E1109" s="677">
        <v>0</v>
      </c>
      <c r="G1109" s="662">
        <f>E1109*F1109</f>
        <v>0</v>
      </c>
      <c r="H1109" s="662">
        <v>0</v>
      </c>
    </row>
    <row r="1110" s="671" customFormat="1" ht="15" customHeight="1">
      <c r="B1110" t="s" s="596">
        <v>1282</v>
      </c>
      <c r="C1110" t="s" s="675">
        <v>2132</v>
      </c>
      <c r="D1110" t="s" s="91">
        <v>32</v>
      </c>
      <c r="E1110" s="677">
        <v>0</v>
      </c>
      <c r="G1110" s="662">
        <f>E1110*F1110</f>
        <v>0</v>
      </c>
      <c r="H1110" s="662">
        <v>0</v>
      </c>
    </row>
    <row r="1111" s="671" customFormat="1" ht="15" customHeight="1">
      <c r="B1111" t="s" s="596">
        <v>1282</v>
      </c>
      <c r="C1111" t="s" s="675">
        <v>2132</v>
      </c>
      <c r="D1111" t="s" s="205">
        <v>34</v>
      </c>
      <c r="E1111" s="677">
        <v>0</v>
      </c>
      <c r="G1111" s="662">
        <f>E1111*F1111</f>
        <v>0</v>
      </c>
      <c r="H1111" s="662">
        <v>0</v>
      </c>
    </row>
    <row r="1112" s="671" customFormat="1" ht="15" customHeight="1">
      <c r="B1112" t="s" s="596">
        <v>1282</v>
      </c>
      <c r="C1112" t="s" s="675">
        <v>2132</v>
      </c>
      <c r="D1112" t="s" s="684">
        <v>36</v>
      </c>
      <c r="E1112" s="677">
        <v>0</v>
      </c>
      <c r="G1112" s="662">
        <f>E1112*F1112</f>
        <v>0</v>
      </c>
      <c r="H1112" s="662">
        <v>0</v>
      </c>
    </row>
    <row r="1113" s="671" customFormat="1" ht="15" customHeight="1">
      <c r="B1113" t="s" s="596">
        <v>1282</v>
      </c>
      <c r="C1113" t="s" s="675">
        <v>2132</v>
      </c>
      <c r="D1113" t="s" s="686">
        <v>38</v>
      </c>
      <c r="E1113" s="677">
        <v>0</v>
      </c>
      <c r="G1113" s="662">
        <f>E1113*F1113</f>
        <v>0</v>
      </c>
      <c r="H1113" s="662">
        <v>0</v>
      </c>
    </row>
    <row r="1114" s="671" customFormat="1" ht="15" customHeight="1">
      <c r="B1114" t="s" s="596">
        <v>1282</v>
      </c>
      <c r="C1114" t="s" s="675">
        <v>2132</v>
      </c>
      <c r="D1114" t="s" s="690">
        <v>40</v>
      </c>
      <c r="E1114" s="677">
        <v>0</v>
      </c>
      <c r="G1114" s="662">
        <f>E1114*F1114</f>
        <v>0</v>
      </c>
      <c r="H1114" s="662">
        <v>0</v>
      </c>
    </row>
    <row r="1115" s="671" customFormat="1" ht="15" customHeight="1">
      <c r="B1115" t="s" s="596">
        <v>1282</v>
      </c>
      <c r="C1115" t="s" s="675">
        <v>2132</v>
      </c>
      <c r="D1115" t="s" s="692">
        <v>42</v>
      </c>
      <c r="E1115" s="677">
        <v>0</v>
      </c>
      <c r="G1115" s="662">
        <f>E1115*F1115</f>
        <v>0</v>
      </c>
      <c r="H1115" s="662">
        <v>0</v>
      </c>
    </row>
    <row r="1116" s="671" customFormat="1" ht="15" customHeight="1">
      <c r="B1116" t="s" s="596">
        <v>1282</v>
      </c>
      <c r="C1116" t="s" s="675">
        <v>2132</v>
      </c>
      <c r="D1116" t="s" s="180">
        <v>44</v>
      </c>
      <c r="E1116" s="677">
        <v>0</v>
      </c>
      <c r="G1116" s="662">
        <f>E1116*F1116</f>
        <v>0</v>
      </c>
      <c r="H1116" s="662">
        <v>0</v>
      </c>
    </row>
    <row r="1117" s="671" customFormat="1" ht="15" customHeight="1">
      <c r="B1117" t="s" s="596">
        <v>1282</v>
      </c>
      <c r="C1117" t="s" s="675">
        <v>2132</v>
      </c>
      <c r="D1117" t="s" s="695">
        <v>2849</v>
      </c>
      <c r="E1117" s="677">
        <v>0</v>
      </c>
      <c r="G1117" s="662">
        <f>E1117*F1117</f>
        <v>0</v>
      </c>
      <c r="H1117" s="662">
        <v>0</v>
      </c>
    </row>
    <row r="1118" s="671" customFormat="1" ht="15" customHeight="1">
      <c r="B1118" t="s" s="596">
        <v>1283</v>
      </c>
      <c r="C1118" t="s" s="675">
        <v>2133</v>
      </c>
      <c r="D1118" t="s" s="676">
        <v>30</v>
      </c>
      <c r="E1118" s="677">
        <v>0</v>
      </c>
      <c r="G1118" s="662">
        <f>E1118*F1118</f>
        <v>0</v>
      </c>
      <c r="H1118" s="662">
        <v>0</v>
      </c>
    </row>
    <row r="1119" s="671" customFormat="1" ht="15" customHeight="1">
      <c r="B1119" t="s" s="596">
        <v>1283</v>
      </c>
      <c r="C1119" t="s" s="675">
        <v>2133</v>
      </c>
      <c r="D1119" t="s" s="91">
        <v>32</v>
      </c>
      <c r="E1119" s="677">
        <v>0</v>
      </c>
      <c r="G1119" s="662">
        <f>E1119*F1119</f>
        <v>0</v>
      </c>
      <c r="H1119" s="662">
        <v>0</v>
      </c>
    </row>
    <row r="1120" s="671" customFormat="1" ht="15" customHeight="1">
      <c r="B1120" t="s" s="596">
        <v>1283</v>
      </c>
      <c r="C1120" t="s" s="675">
        <v>2133</v>
      </c>
      <c r="D1120" t="s" s="205">
        <v>34</v>
      </c>
      <c r="E1120" s="677">
        <v>0</v>
      </c>
      <c r="G1120" s="662">
        <f>E1120*F1120</f>
        <v>0</v>
      </c>
      <c r="H1120" s="662">
        <v>0</v>
      </c>
    </row>
    <row r="1121" s="671" customFormat="1" ht="15" customHeight="1">
      <c r="B1121" t="s" s="596">
        <v>1283</v>
      </c>
      <c r="C1121" t="s" s="675">
        <v>2133</v>
      </c>
      <c r="D1121" t="s" s="684">
        <v>36</v>
      </c>
      <c r="E1121" s="677">
        <v>0</v>
      </c>
      <c r="G1121" s="662">
        <f>E1121*F1121</f>
        <v>0</v>
      </c>
      <c r="H1121" s="662">
        <v>0</v>
      </c>
    </row>
    <row r="1122" s="671" customFormat="1" ht="15" customHeight="1">
      <c r="B1122" t="s" s="596">
        <v>1283</v>
      </c>
      <c r="C1122" t="s" s="675">
        <v>2133</v>
      </c>
      <c r="D1122" t="s" s="686">
        <v>38</v>
      </c>
      <c r="E1122" s="677">
        <v>0</v>
      </c>
      <c r="G1122" s="662">
        <f>E1122*F1122</f>
        <v>0</v>
      </c>
      <c r="H1122" s="662">
        <v>0</v>
      </c>
    </row>
    <row r="1123" s="671" customFormat="1" ht="15" customHeight="1">
      <c r="B1123" t="s" s="596">
        <v>1283</v>
      </c>
      <c r="C1123" t="s" s="675">
        <v>2133</v>
      </c>
      <c r="D1123" t="s" s="690">
        <v>40</v>
      </c>
      <c r="E1123" s="677">
        <v>0</v>
      </c>
      <c r="G1123" s="662">
        <f>E1123*F1123</f>
        <v>0</v>
      </c>
      <c r="H1123" s="662">
        <v>0</v>
      </c>
    </row>
    <row r="1124" s="671" customFormat="1" ht="15" customHeight="1">
      <c r="B1124" t="s" s="596">
        <v>1283</v>
      </c>
      <c r="C1124" t="s" s="675">
        <v>2133</v>
      </c>
      <c r="D1124" t="s" s="692">
        <v>42</v>
      </c>
      <c r="E1124" s="677">
        <v>0</v>
      </c>
      <c r="G1124" s="662">
        <f>E1124*F1124</f>
        <v>0</v>
      </c>
      <c r="H1124" s="662">
        <v>0</v>
      </c>
    </row>
    <row r="1125" s="671" customFormat="1" ht="15" customHeight="1">
      <c r="B1125" t="s" s="596">
        <v>1283</v>
      </c>
      <c r="C1125" t="s" s="675">
        <v>2133</v>
      </c>
      <c r="D1125" t="s" s="180">
        <v>44</v>
      </c>
      <c r="E1125" s="677">
        <v>0</v>
      </c>
      <c r="G1125" s="662">
        <f>E1125*F1125</f>
        <v>0</v>
      </c>
      <c r="H1125" s="662">
        <v>0</v>
      </c>
    </row>
    <row r="1126" s="671" customFormat="1" ht="15" customHeight="1">
      <c r="B1126" t="s" s="596">
        <v>1283</v>
      </c>
      <c r="C1126" t="s" s="675">
        <v>2133</v>
      </c>
      <c r="D1126" t="s" s="695">
        <v>2849</v>
      </c>
      <c r="E1126" s="677">
        <v>0</v>
      </c>
      <c r="G1126" s="662">
        <f>E1126*F1126</f>
        <v>0</v>
      </c>
      <c r="H1126" s="662">
        <v>0</v>
      </c>
    </row>
    <row r="1127" s="671" customFormat="1" ht="15" customHeight="1">
      <c r="B1127" t="s" s="596">
        <v>1284</v>
      </c>
      <c r="C1127" t="s" s="675">
        <v>2134</v>
      </c>
      <c r="D1127" t="s" s="676">
        <v>30</v>
      </c>
      <c r="E1127" s="677">
        <v>0</v>
      </c>
      <c r="G1127" s="662">
        <f>E1127*F1127</f>
        <v>0</v>
      </c>
      <c r="H1127" s="662">
        <v>0</v>
      </c>
    </row>
    <row r="1128" s="671" customFormat="1" ht="15" customHeight="1">
      <c r="B1128" t="s" s="596">
        <v>1284</v>
      </c>
      <c r="C1128" t="s" s="675">
        <v>2134</v>
      </c>
      <c r="D1128" t="s" s="91">
        <v>32</v>
      </c>
      <c r="E1128" s="677">
        <v>0</v>
      </c>
      <c r="G1128" s="662">
        <f>E1128*F1128</f>
        <v>0</v>
      </c>
      <c r="H1128" s="662">
        <v>0</v>
      </c>
    </row>
    <row r="1129" s="671" customFormat="1" ht="15" customHeight="1">
      <c r="B1129" t="s" s="596">
        <v>1284</v>
      </c>
      <c r="C1129" t="s" s="675">
        <v>2134</v>
      </c>
      <c r="D1129" t="s" s="205">
        <v>34</v>
      </c>
      <c r="E1129" s="677">
        <v>0</v>
      </c>
      <c r="G1129" s="662">
        <f>E1129*F1129</f>
        <v>0</v>
      </c>
      <c r="H1129" s="662">
        <v>0</v>
      </c>
    </row>
    <row r="1130" s="671" customFormat="1" ht="15" customHeight="1">
      <c r="B1130" t="s" s="596">
        <v>1284</v>
      </c>
      <c r="C1130" t="s" s="675">
        <v>2134</v>
      </c>
      <c r="D1130" t="s" s="684">
        <v>36</v>
      </c>
      <c r="E1130" s="677">
        <v>0</v>
      </c>
      <c r="G1130" s="662">
        <f>E1130*F1130</f>
        <v>0</v>
      </c>
      <c r="H1130" s="662">
        <v>0</v>
      </c>
    </row>
    <row r="1131" s="671" customFormat="1" ht="15" customHeight="1">
      <c r="B1131" t="s" s="596">
        <v>1284</v>
      </c>
      <c r="C1131" t="s" s="675">
        <v>2134</v>
      </c>
      <c r="D1131" t="s" s="686">
        <v>38</v>
      </c>
      <c r="E1131" s="677">
        <v>0</v>
      </c>
      <c r="G1131" s="662">
        <f>E1131*F1131</f>
        <v>0</v>
      </c>
      <c r="H1131" s="662">
        <v>0</v>
      </c>
    </row>
    <row r="1132" s="671" customFormat="1" ht="15" customHeight="1">
      <c r="B1132" t="s" s="596">
        <v>1284</v>
      </c>
      <c r="C1132" t="s" s="675">
        <v>2134</v>
      </c>
      <c r="D1132" t="s" s="690">
        <v>40</v>
      </c>
      <c r="E1132" s="677">
        <v>0</v>
      </c>
      <c r="G1132" s="662">
        <f>E1132*F1132</f>
        <v>0</v>
      </c>
      <c r="H1132" s="662">
        <v>0</v>
      </c>
    </row>
    <row r="1133" s="671" customFormat="1" ht="15" customHeight="1">
      <c r="B1133" t="s" s="596">
        <v>1284</v>
      </c>
      <c r="C1133" t="s" s="675">
        <v>2134</v>
      </c>
      <c r="D1133" t="s" s="692">
        <v>42</v>
      </c>
      <c r="E1133" s="677">
        <v>0</v>
      </c>
      <c r="G1133" s="662">
        <f>E1133*F1133</f>
        <v>0</v>
      </c>
      <c r="H1133" s="662">
        <v>0</v>
      </c>
    </row>
    <row r="1134" s="671" customFormat="1" ht="15" customHeight="1">
      <c r="B1134" t="s" s="596">
        <v>1284</v>
      </c>
      <c r="C1134" t="s" s="675">
        <v>2134</v>
      </c>
      <c r="D1134" t="s" s="180">
        <v>44</v>
      </c>
      <c r="E1134" s="677">
        <v>0</v>
      </c>
      <c r="G1134" s="662">
        <f>E1134*F1134</f>
        <v>0</v>
      </c>
      <c r="H1134" s="662">
        <v>0</v>
      </c>
    </row>
    <row r="1135" s="671" customFormat="1" ht="15" customHeight="1">
      <c r="B1135" t="s" s="596">
        <v>1284</v>
      </c>
      <c r="C1135" t="s" s="675">
        <v>2134</v>
      </c>
      <c r="D1135" t="s" s="695">
        <v>2849</v>
      </c>
      <c r="E1135" s="677">
        <v>0</v>
      </c>
      <c r="G1135" s="662">
        <f>E1135*F1135</f>
        <v>0</v>
      </c>
      <c r="H1135" s="662">
        <v>0</v>
      </c>
    </row>
    <row r="1136" s="671" customFormat="1" ht="15" customHeight="1">
      <c r="B1136" t="s" s="596">
        <v>1285</v>
      </c>
      <c r="C1136" t="s" s="675">
        <v>2135</v>
      </c>
      <c r="D1136" t="s" s="676">
        <v>30</v>
      </c>
      <c r="E1136" s="677">
        <v>0</v>
      </c>
      <c r="G1136" s="662">
        <f>E1136*F1136</f>
        <v>0</v>
      </c>
      <c r="H1136" s="662">
        <v>0</v>
      </c>
    </row>
    <row r="1137" s="671" customFormat="1" ht="15" customHeight="1">
      <c r="B1137" t="s" s="596">
        <v>1285</v>
      </c>
      <c r="C1137" t="s" s="675">
        <v>2135</v>
      </c>
      <c r="D1137" t="s" s="91">
        <v>32</v>
      </c>
      <c r="E1137" s="677">
        <v>0</v>
      </c>
      <c r="G1137" s="662">
        <f>E1137*F1137</f>
        <v>0</v>
      </c>
      <c r="H1137" s="662">
        <v>0</v>
      </c>
    </row>
    <row r="1138" s="671" customFormat="1" ht="15" customHeight="1">
      <c r="B1138" t="s" s="596">
        <v>1285</v>
      </c>
      <c r="C1138" t="s" s="675">
        <v>2135</v>
      </c>
      <c r="D1138" t="s" s="205">
        <v>34</v>
      </c>
      <c r="E1138" s="677">
        <v>0</v>
      </c>
      <c r="G1138" s="662">
        <f>E1138*F1138</f>
        <v>0</v>
      </c>
      <c r="H1138" s="662">
        <v>0</v>
      </c>
    </row>
    <row r="1139" s="671" customFormat="1" ht="15" customHeight="1">
      <c r="B1139" t="s" s="596">
        <v>1285</v>
      </c>
      <c r="C1139" t="s" s="675">
        <v>2135</v>
      </c>
      <c r="D1139" t="s" s="684">
        <v>36</v>
      </c>
      <c r="E1139" s="677">
        <v>0</v>
      </c>
      <c r="G1139" s="662">
        <f>E1139*F1139</f>
        <v>0</v>
      </c>
      <c r="H1139" s="662">
        <v>0</v>
      </c>
    </row>
    <row r="1140" s="671" customFormat="1" ht="15" customHeight="1">
      <c r="B1140" t="s" s="596">
        <v>1285</v>
      </c>
      <c r="C1140" t="s" s="675">
        <v>2135</v>
      </c>
      <c r="D1140" t="s" s="686">
        <v>38</v>
      </c>
      <c r="E1140" s="677">
        <v>0</v>
      </c>
      <c r="G1140" s="662">
        <f>E1140*F1140</f>
        <v>0</v>
      </c>
      <c r="H1140" s="662">
        <v>0</v>
      </c>
    </row>
    <row r="1141" s="671" customFormat="1" ht="15" customHeight="1">
      <c r="B1141" t="s" s="596">
        <v>1285</v>
      </c>
      <c r="C1141" t="s" s="675">
        <v>2135</v>
      </c>
      <c r="D1141" t="s" s="690">
        <v>40</v>
      </c>
      <c r="E1141" s="677">
        <v>0</v>
      </c>
      <c r="G1141" s="662">
        <f>E1141*F1141</f>
        <v>0</v>
      </c>
      <c r="H1141" s="662">
        <v>0</v>
      </c>
    </row>
    <row r="1142" s="671" customFormat="1" ht="15" customHeight="1">
      <c r="B1142" t="s" s="596">
        <v>1285</v>
      </c>
      <c r="C1142" t="s" s="675">
        <v>2135</v>
      </c>
      <c r="D1142" t="s" s="692">
        <v>42</v>
      </c>
      <c r="E1142" s="677">
        <v>0</v>
      </c>
      <c r="G1142" s="662">
        <f>E1142*F1142</f>
        <v>0</v>
      </c>
      <c r="H1142" s="662">
        <v>0</v>
      </c>
    </row>
    <row r="1143" s="671" customFormat="1" ht="15" customHeight="1">
      <c r="B1143" t="s" s="596">
        <v>1285</v>
      </c>
      <c r="C1143" t="s" s="675">
        <v>2135</v>
      </c>
      <c r="D1143" t="s" s="180">
        <v>44</v>
      </c>
      <c r="E1143" s="677">
        <v>0</v>
      </c>
      <c r="G1143" s="662">
        <f>E1143*F1143</f>
        <v>0</v>
      </c>
      <c r="H1143" s="662">
        <v>0</v>
      </c>
    </row>
    <row r="1144" s="671" customFormat="1" ht="15" customHeight="1">
      <c r="B1144" t="s" s="596">
        <v>1285</v>
      </c>
      <c r="C1144" t="s" s="675">
        <v>2135</v>
      </c>
      <c r="D1144" t="s" s="695">
        <v>2849</v>
      </c>
      <c r="E1144" s="677">
        <v>0</v>
      </c>
      <c r="G1144" s="662">
        <f>E1144*F1144</f>
        <v>0</v>
      </c>
      <c r="H1144" s="662">
        <v>0</v>
      </c>
    </row>
    <row r="1145" s="671" customFormat="1" ht="15" customHeight="1">
      <c r="B1145" t="s" s="596">
        <v>1286</v>
      </c>
      <c r="C1145" t="s" s="675">
        <v>2136</v>
      </c>
      <c r="D1145" t="s" s="676">
        <v>30</v>
      </c>
      <c r="E1145" s="677">
        <v>0</v>
      </c>
      <c r="G1145" s="662">
        <f>E1145*F1145</f>
        <v>0</v>
      </c>
      <c r="H1145" s="662">
        <v>0</v>
      </c>
    </row>
    <row r="1146" s="671" customFormat="1" ht="15" customHeight="1">
      <c r="B1146" t="s" s="596">
        <v>1286</v>
      </c>
      <c r="C1146" t="s" s="675">
        <v>2136</v>
      </c>
      <c r="D1146" t="s" s="91">
        <v>32</v>
      </c>
      <c r="E1146" s="677">
        <v>0</v>
      </c>
      <c r="G1146" s="662">
        <f>E1146*F1146</f>
        <v>0</v>
      </c>
      <c r="H1146" s="662">
        <v>0</v>
      </c>
    </row>
    <row r="1147" s="671" customFormat="1" ht="15" customHeight="1">
      <c r="B1147" t="s" s="596">
        <v>1286</v>
      </c>
      <c r="C1147" t="s" s="675">
        <v>2136</v>
      </c>
      <c r="D1147" t="s" s="205">
        <v>34</v>
      </c>
      <c r="E1147" s="677">
        <v>0</v>
      </c>
      <c r="G1147" s="662">
        <f>E1147*F1147</f>
        <v>0</v>
      </c>
      <c r="H1147" s="662">
        <v>0</v>
      </c>
    </row>
    <row r="1148" s="671" customFormat="1" ht="15" customHeight="1">
      <c r="B1148" t="s" s="596">
        <v>1286</v>
      </c>
      <c r="C1148" t="s" s="675">
        <v>2136</v>
      </c>
      <c r="D1148" t="s" s="684">
        <v>36</v>
      </c>
      <c r="E1148" s="677">
        <v>0</v>
      </c>
      <c r="G1148" s="662">
        <f>E1148*F1148</f>
        <v>0</v>
      </c>
      <c r="H1148" s="662">
        <v>0</v>
      </c>
    </row>
    <row r="1149" s="671" customFormat="1" ht="15" customHeight="1">
      <c r="B1149" t="s" s="596">
        <v>1286</v>
      </c>
      <c r="C1149" t="s" s="675">
        <v>2136</v>
      </c>
      <c r="D1149" t="s" s="686">
        <v>38</v>
      </c>
      <c r="E1149" s="677">
        <v>0</v>
      </c>
      <c r="G1149" s="662">
        <f>E1149*F1149</f>
        <v>0</v>
      </c>
      <c r="H1149" s="662">
        <v>0</v>
      </c>
    </row>
    <row r="1150" s="671" customFormat="1" ht="15" customHeight="1">
      <c r="B1150" t="s" s="596">
        <v>1286</v>
      </c>
      <c r="C1150" t="s" s="675">
        <v>2136</v>
      </c>
      <c r="D1150" t="s" s="690">
        <v>40</v>
      </c>
      <c r="E1150" s="677">
        <v>0</v>
      </c>
      <c r="G1150" s="662">
        <f>E1150*F1150</f>
        <v>0</v>
      </c>
      <c r="H1150" s="662">
        <v>0</v>
      </c>
    </row>
    <row r="1151" s="671" customFormat="1" ht="15" customHeight="1">
      <c r="B1151" t="s" s="596">
        <v>1286</v>
      </c>
      <c r="C1151" t="s" s="675">
        <v>2136</v>
      </c>
      <c r="D1151" t="s" s="692">
        <v>42</v>
      </c>
      <c r="E1151" s="677">
        <v>0</v>
      </c>
      <c r="G1151" s="662">
        <f>E1151*F1151</f>
        <v>0</v>
      </c>
      <c r="H1151" s="662">
        <v>0</v>
      </c>
    </row>
    <row r="1152" s="671" customFormat="1" ht="15" customHeight="1">
      <c r="B1152" t="s" s="596">
        <v>1286</v>
      </c>
      <c r="C1152" t="s" s="675">
        <v>2136</v>
      </c>
      <c r="D1152" t="s" s="180">
        <v>44</v>
      </c>
      <c r="E1152" s="677">
        <v>0</v>
      </c>
      <c r="G1152" s="662">
        <f>E1152*F1152</f>
        <v>0</v>
      </c>
      <c r="H1152" s="662">
        <v>0</v>
      </c>
    </row>
    <row r="1153" s="671" customFormat="1" ht="15" customHeight="1">
      <c r="B1153" t="s" s="596">
        <v>1286</v>
      </c>
      <c r="C1153" t="s" s="675">
        <v>2136</v>
      </c>
      <c r="D1153" t="s" s="695">
        <v>2849</v>
      </c>
      <c r="E1153" s="677">
        <v>0</v>
      </c>
      <c r="G1153" s="662">
        <f>E1153*F1153</f>
        <v>0</v>
      </c>
      <c r="H1153" s="662">
        <v>0</v>
      </c>
    </row>
    <row r="1154" s="671" customFormat="1" ht="15" customHeight="1">
      <c r="B1154" t="s" s="596">
        <v>1287</v>
      </c>
      <c r="C1154" t="s" s="675">
        <v>2137</v>
      </c>
      <c r="D1154" t="s" s="676">
        <v>30</v>
      </c>
      <c r="E1154" s="677">
        <v>0</v>
      </c>
      <c r="G1154" s="662">
        <f>E1154*F1154</f>
        <v>0</v>
      </c>
      <c r="H1154" s="662">
        <v>0</v>
      </c>
    </row>
    <row r="1155" s="671" customFormat="1" ht="15" customHeight="1">
      <c r="B1155" t="s" s="596">
        <v>1287</v>
      </c>
      <c r="C1155" t="s" s="675">
        <v>2137</v>
      </c>
      <c r="D1155" t="s" s="91">
        <v>32</v>
      </c>
      <c r="E1155" s="677">
        <v>0</v>
      </c>
      <c r="G1155" s="662">
        <f>E1155*F1155</f>
        <v>0</v>
      </c>
      <c r="H1155" s="662">
        <v>0</v>
      </c>
    </row>
    <row r="1156" s="671" customFormat="1" ht="15" customHeight="1">
      <c r="B1156" t="s" s="596">
        <v>1287</v>
      </c>
      <c r="C1156" t="s" s="675">
        <v>2137</v>
      </c>
      <c r="D1156" t="s" s="205">
        <v>34</v>
      </c>
      <c r="E1156" s="677">
        <v>0</v>
      </c>
      <c r="G1156" s="662">
        <f>E1156*F1156</f>
        <v>0</v>
      </c>
      <c r="H1156" s="662">
        <v>0</v>
      </c>
    </row>
    <row r="1157" s="671" customFormat="1" ht="15" customHeight="1">
      <c r="B1157" t="s" s="596">
        <v>1287</v>
      </c>
      <c r="C1157" t="s" s="675">
        <v>2137</v>
      </c>
      <c r="D1157" t="s" s="684">
        <v>36</v>
      </c>
      <c r="E1157" s="677">
        <v>0</v>
      </c>
      <c r="G1157" s="662">
        <f>E1157*F1157</f>
        <v>0</v>
      </c>
      <c r="H1157" s="662">
        <v>0</v>
      </c>
    </row>
    <row r="1158" s="671" customFormat="1" ht="15" customHeight="1">
      <c r="B1158" t="s" s="596">
        <v>1287</v>
      </c>
      <c r="C1158" t="s" s="675">
        <v>2137</v>
      </c>
      <c r="D1158" t="s" s="686">
        <v>38</v>
      </c>
      <c r="E1158" s="677">
        <v>0</v>
      </c>
      <c r="G1158" s="662">
        <f>E1158*F1158</f>
        <v>0</v>
      </c>
      <c r="H1158" s="662">
        <v>0</v>
      </c>
    </row>
    <row r="1159" s="671" customFormat="1" ht="15" customHeight="1">
      <c r="B1159" t="s" s="596">
        <v>1287</v>
      </c>
      <c r="C1159" t="s" s="675">
        <v>2137</v>
      </c>
      <c r="D1159" t="s" s="690">
        <v>40</v>
      </c>
      <c r="E1159" s="677">
        <v>0</v>
      </c>
      <c r="G1159" s="662">
        <f>E1159*F1159</f>
        <v>0</v>
      </c>
      <c r="H1159" s="662">
        <v>0</v>
      </c>
    </row>
    <row r="1160" s="671" customFormat="1" ht="15" customHeight="1">
      <c r="B1160" t="s" s="596">
        <v>1287</v>
      </c>
      <c r="C1160" t="s" s="675">
        <v>2137</v>
      </c>
      <c r="D1160" t="s" s="692">
        <v>42</v>
      </c>
      <c r="E1160" s="677">
        <v>0</v>
      </c>
      <c r="G1160" s="662">
        <f>E1160*F1160</f>
        <v>0</v>
      </c>
      <c r="H1160" s="662">
        <v>0</v>
      </c>
    </row>
    <row r="1161" s="671" customFormat="1" ht="15" customHeight="1">
      <c r="B1161" t="s" s="596">
        <v>1287</v>
      </c>
      <c r="C1161" t="s" s="675">
        <v>2137</v>
      </c>
      <c r="D1161" t="s" s="180">
        <v>44</v>
      </c>
      <c r="E1161" s="677">
        <v>0</v>
      </c>
      <c r="G1161" s="662">
        <f>E1161*F1161</f>
        <v>0</v>
      </c>
      <c r="H1161" s="662">
        <v>0</v>
      </c>
    </row>
    <row r="1162" s="671" customFormat="1" ht="15" customHeight="1">
      <c r="B1162" t="s" s="596">
        <v>1287</v>
      </c>
      <c r="C1162" t="s" s="675">
        <v>2137</v>
      </c>
      <c r="D1162" t="s" s="695">
        <v>2849</v>
      </c>
      <c r="E1162" s="677">
        <v>0</v>
      </c>
      <c r="G1162" s="662">
        <f>E1162*F1162</f>
        <v>0</v>
      </c>
      <c r="H1162" s="662">
        <v>0</v>
      </c>
    </row>
    <row r="1163" s="671" customFormat="1" ht="15" customHeight="1">
      <c r="B1163" t="s" s="596">
        <v>1288</v>
      </c>
      <c r="C1163" t="s" s="675">
        <v>2138</v>
      </c>
      <c r="D1163" t="s" s="676">
        <v>30</v>
      </c>
      <c r="E1163" s="677">
        <v>0</v>
      </c>
      <c r="G1163" s="662">
        <f>E1163*F1163</f>
        <v>0</v>
      </c>
      <c r="H1163" s="662">
        <v>0</v>
      </c>
    </row>
    <row r="1164" s="671" customFormat="1" ht="15" customHeight="1">
      <c r="B1164" t="s" s="596">
        <v>1288</v>
      </c>
      <c r="C1164" t="s" s="675">
        <v>2138</v>
      </c>
      <c r="D1164" t="s" s="91">
        <v>32</v>
      </c>
      <c r="E1164" s="677">
        <v>0</v>
      </c>
      <c r="G1164" s="662">
        <f>E1164*F1164</f>
        <v>0</v>
      </c>
      <c r="H1164" s="662">
        <v>0</v>
      </c>
    </row>
    <row r="1165" s="671" customFormat="1" ht="15" customHeight="1">
      <c r="B1165" t="s" s="596">
        <v>1288</v>
      </c>
      <c r="C1165" t="s" s="675">
        <v>2138</v>
      </c>
      <c r="D1165" t="s" s="205">
        <v>34</v>
      </c>
      <c r="E1165" s="677">
        <v>0</v>
      </c>
      <c r="G1165" s="662">
        <f>E1165*F1165</f>
        <v>0</v>
      </c>
      <c r="H1165" s="662">
        <v>0</v>
      </c>
    </row>
    <row r="1166" s="671" customFormat="1" ht="15" customHeight="1">
      <c r="B1166" t="s" s="596">
        <v>1288</v>
      </c>
      <c r="C1166" t="s" s="675">
        <v>2138</v>
      </c>
      <c r="D1166" t="s" s="684">
        <v>36</v>
      </c>
      <c r="E1166" s="677">
        <v>0</v>
      </c>
      <c r="G1166" s="662">
        <f>E1166*F1166</f>
        <v>0</v>
      </c>
      <c r="H1166" s="662">
        <v>0</v>
      </c>
    </row>
    <row r="1167" s="671" customFormat="1" ht="15" customHeight="1">
      <c r="B1167" t="s" s="596">
        <v>1288</v>
      </c>
      <c r="C1167" t="s" s="675">
        <v>2138</v>
      </c>
      <c r="D1167" t="s" s="686">
        <v>38</v>
      </c>
      <c r="E1167" s="677">
        <v>0</v>
      </c>
      <c r="G1167" s="662">
        <f>E1167*F1167</f>
        <v>0</v>
      </c>
      <c r="H1167" s="662">
        <v>0</v>
      </c>
    </row>
    <row r="1168" s="671" customFormat="1" ht="15" customHeight="1">
      <c r="B1168" t="s" s="596">
        <v>1288</v>
      </c>
      <c r="C1168" t="s" s="675">
        <v>2138</v>
      </c>
      <c r="D1168" t="s" s="690">
        <v>40</v>
      </c>
      <c r="E1168" s="677">
        <v>0</v>
      </c>
      <c r="G1168" s="662">
        <f>E1168*F1168</f>
        <v>0</v>
      </c>
      <c r="H1168" s="662">
        <v>0</v>
      </c>
    </row>
    <row r="1169" s="671" customFormat="1" ht="15" customHeight="1">
      <c r="B1169" t="s" s="596">
        <v>1288</v>
      </c>
      <c r="C1169" t="s" s="675">
        <v>2138</v>
      </c>
      <c r="D1169" t="s" s="692">
        <v>42</v>
      </c>
      <c r="E1169" s="677">
        <v>0</v>
      </c>
      <c r="G1169" s="662">
        <f>E1169*F1169</f>
        <v>0</v>
      </c>
      <c r="H1169" s="662">
        <v>0</v>
      </c>
    </row>
    <row r="1170" s="671" customFormat="1" ht="15" customHeight="1">
      <c r="B1170" t="s" s="596">
        <v>1288</v>
      </c>
      <c r="C1170" t="s" s="675">
        <v>2138</v>
      </c>
      <c r="D1170" t="s" s="180">
        <v>44</v>
      </c>
      <c r="E1170" s="677">
        <v>0</v>
      </c>
      <c r="G1170" s="662">
        <f>E1170*F1170</f>
        <v>0</v>
      </c>
      <c r="H1170" s="662">
        <v>0</v>
      </c>
    </row>
    <row r="1171" s="671" customFormat="1" ht="15" customHeight="1">
      <c r="B1171" t="s" s="596">
        <v>1288</v>
      </c>
      <c r="C1171" t="s" s="675">
        <v>2138</v>
      </c>
      <c r="D1171" t="s" s="695">
        <v>2849</v>
      </c>
      <c r="E1171" s="677">
        <v>0</v>
      </c>
      <c r="G1171" s="662">
        <f>E1171*F1171</f>
        <v>0</v>
      </c>
      <c r="H1171" s="662">
        <v>0</v>
      </c>
    </row>
    <row r="1172" s="671" customFormat="1" ht="15" customHeight="1">
      <c r="B1172" t="s" s="596">
        <v>1289</v>
      </c>
      <c r="C1172" t="s" s="675">
        <v>2139</v>
      </c>
      <c r="D1172" t="s" s="676">
        <v>30</v>
      </c>
      <c r="E1172" s="677">
        <v>0</v>
      </c>
      <c r="G1172" s="662">
        <f>E1172*F1172</f>
        <v>0</v>
      </c>
      <c r="H1172" s="662">
        <v>0</v>
      </c>
    </row>
    <row r="1173" s="671" customFormat="1" ht="15" customHeight="1">
      <c r="B1173" t="s" s="596">
        <v>1289</v>
      </c>
      <c r="C1173" t="s" s="675">
        <v>2139</v>
      </c>
      <c r="D1173" t="s" s="91">
        <v>32</v>
      </c>
      <c r="E1173" s="677">
        <v>0</v>
      </c>
      <c r="G1173" s="662">
        <f>E1173*F1173</f>
        <v>0</v>
      </c>
      <c r="H1173" s="662">
        <v>0</v>
      </c>
    </row>
    <row r="1174" s="671" customFormat="1" ht="15" customHeight="1">
      <c r="B1174" t="s" s="596">
        <v>1289</v>
      </c>
      <c r="C1174" t="s" s="675">
        <v>2139</v>
      </c>
      <c r="D1174" t="s" s="205">
        <v>34</v>
      </c>
      <c r="E1174" s="677">
        <v>0</v>
      </c>
      <c r="G1174" s="662">
        <f>E1174*F1174</f>
        <v>0</v>
      </c>
      <c r="H1174" s="662">
        <v>0</v>
      </c>
    </row>
    <row r="1175" s="671" customFormat="1" ht="15" customHeight="1">
      <c r="B1175" t="s" s="596">
        <v>1289</v>
      </c>
      <c r="C1175" t="s" s="675">
        <v>2139</v>
      </c>
      <c r="D1175" t="s" s="684">
        <v>36</v>
      </c>
      <c r="E1175" s="677">
        <v>0</v>
      </c>
      <c r="G1175" s="662">
        <f>E1175*F1175</f>
        <v>0</v>
      </c>
      <c r="H1175" s="662">
        <v>0</v>
      </c>
    </row>
    <row r="1176" s="671" customFormat="1" ht="15" customHeight="1">
      <c r="B1176" t="s" s="596">
        <v>1289</v>
      </c>
      <c r="C1176" t="s" s="675">
        <v>2139</v>
      </c>
      <c r="D1176" t="s" s="686">
        <v>38</v>
      </c>
      <c r="E1176" s="677">
        <v>0</v>
      </c>
      <c r="G1176" s="662">
        <f>E1176*F1176</f>
        <v>0</v>
      </c>
      <c r="H1176" s="662">
        <v>0</v>
      </c>
    </row>
    <row r="1177" s="671" customFormat="1" ht="15" customHeight="1">
      <c r="B1177" t="s" s="596">
        <v>1289</v>
      </c>
      <c r="C1177" t="s" s="675">
        <v>2139</v>
      </c>
      <c r="D1177" t="s" s="690">
        <v>40</v>
      </c>
      <c r="E1177" s="677">
        <v>0</v>
      </c>
      <c r="G1177" s="662">
        <f>E1177*F1177</f>
        <v>0</v>
      </c>
      <c r="H1177" s="662">
        <v>0</v>
      </c>
    </row>
    <row r="1178" s="671" customFormat="1" ht="15" customHeight="1">
      <c r="B1178" t="s" s="596">
        <v>1289</v>
      </c>
      <c r="C1178" t="s" s="675">
        <v>2139</v>
      </c>
      <c r="D1178" t="s" s="692">
        <v>42</v>
      </c>
      <c r="E1178" s="677">
        <v>0</v>
      </c>
      <c r="G1178" s="662">
        <f>E1178*F1178</f>
        <v>0</v>
      </c>
      <c r="H1178" s="662">
        <v>0</v>
      </c>
    </row>
    <row r="1179" s="671" customFormat="1" ht="15" customHeight="1">
      <c r="B1179" t="s" s="596">
        <v>1289</v>
      </c>
      <c r="C1179" t="s" s="675">
        <v>2139</v>
      </c>
      <c r="D1179" t="s" s="180">
        <v>44</v>
      </c>
      <c r="E1179" s="677">
        <v>0</v>
      </c>
      <c r="G1179" s="662">
        <f>E1179*F1179</f>
        <v>0</v>
      </c>
      <c r="H1179" s="662">
        <v>0</v>
      </c>
    </row>
    <row r="1180" s="671" customFormat="1" ht="15" customHeight="1">
      <c r="B1180" t="s" s="596">
        <v>1289</v>
      </c>
      <c r="C1180" t="s" s="675">
        <v>2139</v>
      </c>
      <c r="D1180" t="s" s="695">
        <v>2849</v>
      </c>
      <c r="E1180" s="677">
        <v>0</v>
      </c>
      <c r="G1180" s="662">
        <f>E1180*F1180</f>
        <v>0</v>
      </c>
      <c r="H1180" s="662">
        <v>0</v>
      </c>
    </row>
    <row r="1181" s="671" customFormat="1" ht="15" customHeight="1">
      <c r="B1181" t="s" s="596">
        <v>1290</v>
      </c>
      <c r="C1181" t="s" s="675">
        <v>2140</v>
      </c>
      <c r="D1181" t="s" s="676">
        <v>30</v>
      </c>
      <c r="E1181" s="677">
        <v>0</v>
      </c>
      <c r="G1181" s="662">
        <f>E1181*F1181</f>
        <v>0</v>
      </c>
      <c r="H1181" s="662">
        <v>0</v>
      </c>
    </row>
    <row r="1182" s="671" customFormat="1" ht="15" customHeight="1">
      <c r="B1182" t="s" s="596">
        <v>1290</v>
      </c>
      <c r="C1182" t="s" s="675">
        <v>2140</v>
      </c>
      <c r="D1182" t="s" s="91">
        <v>32</v>
      </c>
      <c r="E1182" s="677">
        <v>0</v>
      </c>
      <c r="G1182" s="662">
        <f>E1182*F1182</f>
        <v>0</v>
      </c>
      <c r="H1182" s="662">
        <v>0</v>
      </c>
    </row>
    <row r="1183" s="671" customFormat="1" ht="15" customHeight="1">
      <c r="B1183" t="s" s="596">
        <v>1290</v>
      </c>
      <c r="C1183" t="s" s="675">
        <v>2140</v>
      </c>
      <c r="D1183" t="s" s="205">
        <v>34</v>
      </c>
      <c r="E1183" s="677">
        <v>0</v>
      </c>
      <c r="G1183" s="662">
        <f>E1183*F1183</f>
        <v>0</v>
      </c>
      <c r="H1183" s="662">
        <v>0</v>
      </c>
    </row>
    <row r="1184" s="671" customFormat="1" ht="15" customHeight="1">
      <c r="B1184" t="s" s="596">
        <v>1290</v>
      </c>
      <c r="C1184" t="s" s="675">
        <v>2140</v>
      </c>
      <c r="D1184" t="s" s="684">
        <v>36</v>
      </c>
      <c r="E1184" s="677">
        <v>0</v>
      </c>
      <c r="G1184" s="662">
        <f>E1184*F1184</f>
        <v>0</v>
      </c>
      <c r="H1184" s="662">
        <v>0</v>
      </c>
    </row>
    <row r="1185" s="671" customFormat="1" ht="15" customHeight="1">
      <c r="B1185" t="s" s="596">
        <v>1290</v>
      </c>
      <c r="C1185" t="s" s="675">
        <v>2140</v>
      </c>
      <c r="D1185" t="s" s="686">
        <v>38</v>
      </c>
      <c r="E1185" s="677">
        <v>0</v>
      </c>
      <c r="G1185" s="662">
        <f>E1185*F1185</f>
        <v>0</v>
      </c>
      <c r="H1185" s="662">
        <v>0</v>
      </c>
    </row>
    <row r="1186" s="671" customFormat="1" ht="15" customHeight="1">
      <c r="B1186" t="s" s="596">
        <v>1290</v>
      </c>
      <c r="C1186" t="s" s="675">
        <v>2140</v>
      </c>
      <c r="D1186" t="s" s="690">
        <v>40</v>
      </c>
      <c r="E1186" s="677">
        <v>0</v>
      </c>
      <c r="G1186" s="662">
        <f>E1186*F1186</f>
        <v>0</v>
      </c>
      <c r="H1186" s="662">
        <v>0</v>
      </c>
    </row>
    <row r="1187" s="671" customFormat="1" ht="15" customHeight="1">
      <c r="B1187" t="s" s="596">
        <v>1290</v>
      </c>
      <c r="C1187" t="s" s="675">
        <v>2140</v>
      </c>
      <c r="D1187" t="s" s="692">
        <v>42</v>
      </c>
      <c r="E1187" s="677">
        <v>0</v>
      </c>
      <c r="G1187" s="662">
        <f>E1187*F1187</f>
        <v>0</v>
      </c>
      <c r="H1187" s="662">
        <v>0</v>
      </c>
    </row>
    <row r="1188" s="671" customFormat="1" ht="15" customHeight="1">
      <c r="B1188" t="s" s="596">
        <v>1290</v>
      </c>
      <c r="C1188" t="s" s="675">
        <v>2140</v>
      </c>
      <c r="D1188" t="s" s="180">
        <v>44</v>
      </c>
      <c r="E1188" s="677">
        <v>0</v>
      </c>
      <c r="G1188" s="662">
        <f>E1188*F1188</f>
        <v>0</v>
      </c>
      <c r="H1188" s="662">
        <v>0</v>
      </c>
    </row>
    <row r="1189" s="671" customFormat="1" ht="15" customHeight="1">
      <c r="B1189" t="s" s="596">
        <v>1290</v>
      </c>
      <c r="C1189" t="s" s="675">
        <v>2140</v>
      </c>
      <c r="D1189" t="s" s="695">
        <v>2849</v>
      </c>
      <c r="E1189" s="677">
        <v>0</v>
      </c>
      <c r="G1189" s="662">
        <f>E1189*F1189</f>
        <v>0</v>
      </c>
      <c r="H1189" s="662">
        <v>0</v>
      </c>
    </row>
    <row r="1190" s="671" customFormat="1" ht="15" customHeight="1">
      <c r="B1190" t="s" s="596">
        <v>1291</v>
      </c>
      <c r="C1190" t="s" s="675">
        <v>2141</v>
      </c>
      <c r="D1190" t="s" s="676">
        <v>30</v>
      </c>
      <c r="E1190" s="677">
        <v>0</v>
      </c>
      <c r="G1190" s="662">
        <f>E1190*F1190</f>
        <v>0</v>
      </c>
      <c r="H1190" s="662">
        <v>0</v>
      </c>
    </row>
    <row r="1191" s="671" customFormat="1" ht="15" customHeight="1">
      <c r="B1191" t="s" s="596">
        <v>1291</v>
      </c>
      <c r="C1191" t="s" s="675">
        <v>2141</v>
      </c>
      <c r="D1191" t="s" s="91">
        <v>32</v>
      </c>
      <c r="E1191" s="677">
        <v>0</v>
      </c>
      <c r="G1191" s="662">
        <f>E1191*F1191</f>
        <v>0</v>
      </c>
      <c r="H1191" s="662">
        <v>0</v>
      </c>
    </row>
    <row r="1192" s="671" customFormat="1" ht="15" customHeight="1">
      <c r="B1192" t="s" s="596">
        <v>1291</v>
      </c>
      <c r="C1192" t="s" s="675">
        <v>2141</v>
      </c>
      <c r="D1192" t="s" s="205">
        <v>34</v>
      </c>
      <c r="E1192" s="677">
        <v>0</v>
      </c>
      <c r="G1192" s="662">
        <f>E1192*F1192</f>
        <v>0</v>
      </c>
      <c r="H1192" s="662">
        <v>0</v>
      </c>
    </row>
    <row r="1193" s="671" customFormat="1" ht="15" customHeight="1">
      <c r="B1193" t="s" s="596">
        <v>1291</v>
      </c>
      <c r="C1193" t="s" s="675">
        <v>2141</v>
      </c>
      <c r="D1193" t="s" s="684">
        <v>36</v>
      </c>
      <c r="E1193" s="677">
        <v>0</v>
      </c>
      <c r="G1193" s="662">
        <f>E1193*F1193</f>
        <v>0</v>
      </c>
      <c r="H1193" s="662">
        <v>0</v>
      </c>
    </row>
    <row r="1194" s="671" customFormat="1" ht="15" customHeight="1">
      <c r="B1194" t="s" s="596">
        <v>1291</v>
      </c>
      <c r="C1194" t="s" s="675">
        <v>2141</v>
      </c>
      <c r="D1194" t="s" s="686">
        <v>38</v>
      </c>
      <c r="E1194" s="677">
        <v>0</v>
      </c>
      <c r="G1194" s="662">
        <f>E1194*F1194</f>
        <v>0</v>
      </c>
      <c r="H1194" s="662">
        <v>0</v>
      </c>
    </row>
    <row r="1195" s="671" customFormat="1" ht="15" customHeight="1">
      <c r="B1195" t="s" s="596">
        <v>1291</v>
      </c>
      <c r="C1195" t="s" s="675">
        <v>2141</v>
      </c>
      <c r="D1195" t="s" s="690">
        <v>40</v>
      </c>
      <c r="E1195" s="677">
        <v>0</v>
      </c>
      <c r="G1195" s="662">
        <f>E1195*F1195</f>
        <v>0</v>
      </c>
      <c r="H1195" s="662">
        <v>0</v>
      </c>
    </row>
    <row r="1196" s="671" customFormat="1" ht="15" customHeight="1">
      <c r="B1196" t="s" s="596">
        <v>1291</v>
      </c>
      <c r="C1196" t="s" s="675">
        <v>2141</v>
      </c>
      <c r="D1196" t="s" s="692">
        <v>42</v>
      </c>
      <c r="E1196" s="677">
        <v>0</v>
      </c>
      <c r="G1196" s="662">
        <f>E1196*F1196</f>
        <v>0</v>
      </c>
      <c r="H1196" s="662">
        <v>0</v>
      </c>
    </row>
    <row r="1197" s="671" customFormat="1" ht="15" customHeight="1">
      <c r="B1197" t="s" s="596">
        <v>1291</v>
      </c>
      <c r="C1197" t="s" s="675">
        <v>2141</v>
      </c>
      <c r="D1197" t="s" s="180">
        <v>44</v>
      </c>
      <c r="E1197" s="677">
        <v>0</v>
      </c>
      <c r="G1197" s="662">
        <f>E1197*F1197</f>
        <v>0</v>
      </c>
      <c r="H1197" s="662">
        <v>0</v>
      </c>
    </row>
    <row r="1198" s="671" customFormat="1" ht="15" customHeight="1">
      <c r="B1198" t="s" s="596">
        <v>1291</v>
      </c>
      <c r="C1198" t="s" s="675">
        <v>2141</v>
      </c>
      <c r="D1198" t="s" s="695">
        <v>2849</v>
      </c>
      <c r="E1198" s="677">
        <v>0</v>
      </c>
      <c r="G1198" s="662">
        <f>E1198*F1198</f>
        <v>0</v>
      </c>
      <c r="H1198" s="662">
        <v>0</v>
      </c>
    </row>
    <row r="1199" s="671" customFormat="1" ht="15" customHeight="1">
      <c r="B1199" t="s" s="596">
        <v>1292</v>
      </c>
      <c r="C1199" t="s" s="675">
        <v>2142</v>
      </c>
      <c r="D1199" t="s" s="676">
        <v>30</v>
      </c>
      <c r="E1199" s="677">
        <v>0</v>
      </c>
      <c r="G1199" s="662">
        <f>E1199*F1199</f>
        <v>0</v>
      </c>
      <c r="H1199" s="662">
        <v>0</v>
      </c>
    </row>
    <row r="1200" s="671" customFormat="1" ht="15" customHeight="1">
      <c r="B1200" t="s" s="596">
        <v>1292</v>
      </c>
      <c r="C1200" t="s" s="675">
        <v>2142</v>
      </c>
      <c r="D1200" t="s" s="91">
        <v>32</v>
      </c>
      <c r="E1200" s="677">
        <v>0</v>
      </c>
      <c r="G1200" s="662">
        <f>E1200*F1200</f>
        <v>0</v>
      </c>
      <c r="H1200" s="662">
        <v>0</v>
      </c>
    </row>
    <row r="1201" s="671" customFormat="1" ht="15" customHeight="1">
      <c r="B1201" t="s" s="596">
        <v>1292</v>
      </c>
      <c r="C1201" t="s" s="675">
        <v>2142</v>
      </c>
      <c r="D1201" t="s" s="205">
        <v>34</v>
      </c>
      <c r="E1201" s="677">
        <v>0</v>
      </c>
      <c r="G1201" s="662">
        <f>E1201*F1201</f>
        <v>0</v>
      </c>
      <c r="H1201" s="662">
        <v>0</v>
      </c>
    </row>
    <row r="1202" s="671" customFormat="1" ht="15" customHeight="1">
      <c r="B1202" t="s" s="596">
        <v>1292</v>
      </c>
      <c r="C1202" t="s" s="675">
        <v>2142</v>
      </c>
      <c r="D1202" t="s" s="684">
        <v>36</v>
      </c>
      <c r="E1202" s="677">
        <v>0</v>
      </c>
      <c r="G1202" s="662">
        <f>E1202*F1202</f>
        <v>0</v>
      </c>
      <c r="H1202" s="662">
        <v>0</v>
      </c>
    </row>
    <row r="1203" s="671" customFormat="1" ht="15" customHeight="1">
      <c r="B1203" t="s" s="596">
        <v>1292</v>
      </c>
      <c r="C1203" t="s" s="675">
        <v>2142</v>
      </c>
      <c r="D1203" t="s" s="686">
        <v>38</v>
      </c>
      <c r="E1203" s="677">
        <v>0</v>
      </c>
      <c r="G1203" s="662">
        <f>E1203*F1203</f>
        <v>0</v>
      </c>
      <c r="H1203" s="662">
        <v>0</v>
      </c>
    </row>
    <row r="1204" s="671" customFormat="1" ht="15" customHeight="1">
      <c r="B1204" t="s" s="596">
        <v>1292</v>
      </c>
      <c r="C1204" t="s" s="675">
        <v>2142</v>
      </c>
      <c r="D1204" t="s" s="690">
        <v>40</v>
      </c>
      <c r="E1204" s="677">
        <v>0</v>
      </c>
      <c r="G1204" s="662">
        <f>E1204*F1204</f>
        <v>0</v>
      </c>
      <c r="H1204" s="662">
        <v>0</v>
      </c>
    </row>
    <row r="1205" s="671" customFormat="1" ht="15" customHeight="1">
      <c r="B1205" t="s" s="596">
        <v>1292</v>
      </c>
      <c r="C1205" t="s" s="675">
        <v>2142</v>
      </c>
      <c r="D1205" t="s" s="692">
        <v>42</v>
      </c>
      <c r="E1205" s="677">
        <v>0</v>
      </c>
      <c r="G1205" s="662">
        <f>E1205*F1205</f>
        <v>0</v>
      </c>
      <c r="H1205" s="662">
        <v>0</v>
      </c>
    </row>
    <row r="1206" s="671" customFormat="1" ht="15" customHeight="1">
      <c r="B1206" t="s" s="596">
        <v>1292</v>
      </c>
      <c r="C1206" t="s" s="675">
        <v>2142</v>
      </c>
      <c r="D1206" t="s" s="180">
        <v>44</v>
      </c>
      <c r="E1206" s="677">
        <v>0</v>
      </c>
      <c r="G1206" s="662">
        <f>E1206*F1206</f>
        <v>0</v>
      </c>
      <c r="H1206" s="662">
        <v>0</v>
      </c>
    </row>
    <row r="1207" s="671" customFormat="1" ht="15" customHeight="1">
      <c r="B1207" t="s" s="596">
        <v>1292</v>
      </c>
      <c r="C1207" t="s" s="675">
        <v>2142</v>
      </c>
      <c r="D1207" t="s" s="695">
        <v>2849</v>
      </c>
      <c r="E1207" s="677">
        <v>0</v>
      </c>
      <c r="G1207" s="662">
        <f>E1207*F1207</f>
        <v>0</v>
      </c>
      <c r="H1207" s="662">
        <v>0</v>
      </c>
    </row>
    <row r="1208" s="671" customFormat="1" ht="15" customHeight="1">
      <c r="B1208" t="s" s="596">
        <v>1293</v>
      </c>
      <c r="C1208" t="s" s="675">
        <v>2143</v>
      </c>
      <c r="D1208" t="s" s="676">
        <v>30</v>
      </c>
      <c r="E1208" s="677">
        <v>0</v>
      </c>
      <c r="G1208" s="662">
        <f>E1208*F1208</f>
        <v>0</v>
      </c>
      <c r="H1208" s="662">
        <v>0</v>
      </c>
    </row>
    <row r="1209" s="671" customFormat="1" ht="15" customHeight="1">
      <c r="B1209" t="s" s="596">
        <v>1293</v>
      </c>
      <c r="C1209" t="s" s="675">
        <v>2143</v>
      </c>
      <c r="D1209" t="s" s="91">
        <v>32</v>
      </c>
      <c r="E1209" s="677">
        <v>0</v>
      </c>
      <c r="G1209" s="662">
        <f>E1209*F1209</f>
        <v>0</v>
      </c>
      <c r="H1209" s="662">
        <v>0</v>
      </c>
    </row>
    <row r="1210" s="671" customFormat="1" ht="15" customHeight="1">
      <c r="B1210" t="s" s="596">
        <v>1293</v>
      </c>
      <c r="C1210" t="s" s="675">
        <v>2143</v>
      </c>
      <c r="D1210" t="s" s="205">
        <v>34</v>
      </c>
      <c r="E1210" s="677">
        <v>0</v>
      </c>
      <c r="G1210" s="662">
        <f>E1210*F1210</f>
        <v>0</v>
      </c>
      <c r="H1210" s="662">
        <v>0</v>
      </c>
    </row>
    <row r="1211" s="671" customFormat="1" ht="15" customHeight="1">
      <c r="B1211" t="s" s="596">
        <v>1293</v>
      </c>
      <c r="C1211" t="s" s="675">
        <v>2143</v>
      </c>
      <c r="D1211" t="s" s="684">
        <v>36</v>
      </c>
      <c r="E1211" s="677">
        <v>0</v>
      </c>
      <c r="G1211" s="662">
        <f>E1211*F1211</f>
        <v>0</v>
      </c>
      <c r="H1211" s="662">
        <v>0</v>
      </c>
    </row>
    <row r="1212" s="671" customFormat="1" ht="15" customHeight="1">
      <c r="B1212" t="s" s="596">
        <v>1293</v>
      </c>
      <c r="C1212" t="s" s="675">
        <v>2143</v>
      </c>
      <c r="D1212" t="s" s="686">
        <v>38</v>
      </c>
      <c r="E1212" s="677">
        <v>0</v>
      </c>
      <c r="G1212" s="662">
        <f>E1212*F1212</f>
        <v>0</v>
      </c>
      <c r="H1212" s="662">
        <v>0</v>
      </c>
    </row>
    <row r="1213" s="671" customFormat="1" ht="15" customHeight="1">
      <c r="B1213" t="s" s="596">
        <v>1293</v>
      </c>
      <c r="C1213" t="s" s="675">
        <v>2143</v>
      </c>
      <c r="D1213" t="s" s="690">
        <v>40</v>
      </c>
      <c r="E1213" s="677">
        <v>0</v>
      </c>
      <c r="G1213" s="662">
        <f>E1213*F1213</f>
        <v>0</v>
      </c>
      <c r="H1213" s="662">
        <v>0</v>
      </c>
    </row>
    <row r="1214" s="671" customFormat="1" ht="15" customHeight="1">
      <c r="B1214" t="s" s="596">
        <v>1293</v>
      </c>
      <c r="C1214" t="s" s="675">
        <v>2143</v>
      </c>
      <c r="D1214" t="s" s="692">
        <v>42</v>
      </c>
      <c r="E1214" s="677">
        <v>0</v>
      </c>
      <c r="G1214" s="662">
        <f>E1214*F1214</f>
        <v>0</v>
      </c>
      <c r="H1214" s="662">
        <v>0</v>
      </c>
    </row>
    <row r="1215" s="671" customFormat="1" ht="15" customHeight="1">
      <c r="B1215" t="s" s="596">
        <v>1293</v>
      </c>
      <c r="C1215" t="s" s="675">
        <v>2143</v>
      </c>
      <c r="D1215" t="s" s="180">
        <v>44</v>
      </c>
      <c r="E1215" s="677">
        <v>0</v>
      </c>
      <c r="G1215" s="662">
        <f>E1215*F1215</f>
        <v>0</v>
      </c>
      <c r="H1215" s="662">
        <v>0</v>
      </c>
    </row>
    <row r="1216" s="671" customFormat="1" ht="15" customHeight="1">
      <c r="B1216" t="s" s="596">
        <v>1293</v>
      </c>
      <c r="C1216" t="s" s="675">
        <v>2143</v>
      </c>
      <c r="D1216" t="s" s="695">
        <v>2849</v>
      </c>
      <c r="E1216" s="677">
        <v>0</v>
      </c>
      <c r="G1216" s="662">
        <f>E1216*F1216</f>
        <v>0</v>
      </c>
      <c r="H1216" s="662">
        <v>0</v>
      </c>
    </row>
    <row r="1217" s="671" customFormat="1" ht="15" customHeight="1">
      <c r="B1217" t="s" s="596">
        <v>1294</v>
      </c>
      <c r="C1217" t="s" s="675">
        <v>2144</v>
      </c>
      <c r="D1217" t="s" s="676">
        <v>30</v>
      </c>
      <c r="E1217" s="677">
        <v>0</v>
      </c>
      <c r="G1217" s="662">
        <f>E1217*F1217</f>
        <v>0</v>
      </c>
      <c r="H1217" s="662">
        <v>0</v>
      </c>
    </row>
    <row r="1218" s="671" customFormat="1" ht="15" customHeight="1">
      <c r="B1218" t="s" s="596">
        <v>1294</v>
      </c>
      <c r="C1218" t="s" s="675">
        <v>2144</v>
      </c>
      <c r="D1218" t="s" s="91">
        <v>32</v>
      </c>
      <c r="E1218" s="677">
        <v>0</v>
      </c>
      <c r="G1218" s="662">
        <f>E1218*F1218</f>
        <v>0</v>
      </c>
      <c r="H1218" s="662">
        <v>0</v>
      </c>
    </row>
    <row r="1219" s="671" customFormat="1" ht="15" customHeight="1">
      <c r="B1219" t="s" s="596">
        <v>1294</v>
      </c>
      <c r="C1219" t="s" s="675">
        <v>2144</v>
      </c>
      <c r="D1219" t="s" s="205">
        <v>34</v>
      </c>
      <c r="E1219" s="677">
        <v>0</v>
      </c>
      <c r="G1219" s="662">
        <f>E1219*F1219</f>
        <v>0</v>
      </c>
      <c r="H1219" s="662">
        <v>0</v>
      </c>
    </row>
    <row r="1220" s="671" customFormat="1" ht="15" customHeight="1">
      <c r="B1220" t="s" s="596">
        <v>1294</v>
      </c>
      <c r="C1220" t="s" s="675">
        <v>2144</v>
      </c>
      <c r="D1220" t="s" s="684">
        <v>36</v>
      </c>
      <c r="E1220" s="677">
        <v>0</v>
      </c>
      <c r="G1220" s="662">
        <f>E1220*F1220</f>
        <v>0</v>
      </c>
      <c r="H1220" s="662">
        <v>0</v>
      </c>
    </row>
    <row r="1221" s="671" customFormat="1" ht="15" customHeight="1">
      <c r="B1221" t="s" s="596">
        <v>1294</v>
      </c>
      <c r="C1221" t="s" s="675">
        <v>2144</v>
      </c>
      <c r="D1221" t="s" s="686">
        <v>38</v>
      </c>
      <c r="E1221" s="677">
        <v>0</v>
      </c>
      <c r="G1221" s="662">
        <f>E1221*F1221</f>
        <v>0</v>
      </c>
      <c r="H1221" s="662">
        <v>0</v>
      </c>
    </row>
    <row r="1222" s="671" customFormat="1" ht="15" customHeight="1">
      <c r="B1222" t="s" s="596">
        <v>1294</v>
      </c>
      <c r="C1222" t="s" s="675">
        <v>2144</v>
      </c>
      <c r="D1222" t="s" s="690">
        <v>40</v>
      </c>
      <c r="E1222" s="677">
        <v>0</v>
      </c>
      <c r="G1222" s="662">
        <f>E1222*F1222</f>
        <v>0</v>
      </c>
      <c r="H1222" s="662">
        <v>0</v>
      </c>
    </row>
    <row r="1223" s="671" customFormat="1" ht="15" customHeight="1">
      <c r="B1223" t="s" s="596">
        <v>1294</v>
      </c>
      <c r="C1223" t="s" s="675">
        <v>2144</v>
      </c>
      <c r="D1223" t="s" s="692">
        <v>42</v>
      </c>
      <c r="E1223" s="677">
        <v>0</v>
      </c>
      <c r="G1223" s="662">
        <f>E1223*F1223</f>
        <v>0</v>
      </c>
      <c r="H1223" s="662">
        <v>0</v>
      </c>
    </row>
    <row r="1224" s="671" customFormat="1" ht="15" customHeight="1">
      <c r="B1224" t="s" s="596">
        <v>1294</v>
      </c>
      <c r="C1224" t="s" s="675">
        <v>2144</v>
      </c>
      <c r="D1224" t="s" s="180">
        <v>44</v>
      </c>
      <c r="E1224" s="677">
        <v>0</v>
      </c>
      <c r="G1224" s="662">
        <f>E1224*F1224</f>
        <v>0</v>
      </c>
      <c r="H1224" s="662">
        <v>0</v>
      </c>
    </row>
    <row r="1225" s="671" customFormat="1" ht="15" customHeight="1">
      <c r="B1225" t="s" s="596">
        <v>1294</v>
      </c>
      <c r="C1225" t="s" s="675">
        <v>2144</v>
      </c>
      <c r="D1225" t="s" s="695">
        <v>2849</v>
      </c>
      <c r="E1225" s="677">
        <v>0</v>
      </c>
      <c r="G1225" s="662">
        <f>E1225*F1225</f>
        <v>0</v>
      </c>
      <c r="H1225" s="662">
        <v>0</v>
      </c>
    </row>
    <row r="1226" s="671" customFormat="1" ht="15" customHeight="1">
      <c r="B1226" t="s" s="596">
        <v>1295</v>
      </c>
      <c r="C1226" t="s" s="675">
        <v>2145</v>
      </c>
      <c r="D1226" t="s" s="676">
        <v>30</v>
      </c>
      <c r="E1226" s="677">
        <v>0</v>
      </c>
      <c r="G1226" s="662">
        <f>E1226*F1226</f>
        <v>0</v>
      </c>
      <c r="H1226" s="662">
        <v>0</v>
      </c>
    </row>
    <row r="1227" s="671" customFormat="1" ht="15" customHeight="1">
      <c r="B1227" t="s" s="596">
        <v>1295</v>
      </c>
      <c r="C1227" t="s" s="675">
        <v>2145</v>
      </c>
      <c r="D1227" t="s" s="91">
        <v>32</v>
      </c>
      <c r="E1227" s="677">
        <v>0</v>
      </c>
      <c r="G1227" s="662">
        <f>E1227*F1227</f>
        <v>0</v>
      </c>
      <c r="H1227" s="662">
        <v>0</v>
      </c>
    </row>
    <row r="1228" s="671" customFormat="1" ht="15" customHeight="1">
      <c r="B1228" t="s" s="596">
        <v>1295</v>
      </c>
      <c r="C1228" t="s" s="675">
        <v>2145</v>
      </c>
      <c r="D1228" t="s" s="205">
        <v>34</v>
      </c>
      <c r="E1228" s="677">
        <v>0</v>
      </c>
      <c r="G1228" s="662">
        <f>E1228*F1228</f>
        <v>0</v>
      </c>
      <c r="H1228" s="662">
        <v>0</v>
      </c>
    </row>
    <row r="1229" s="671" customFormat="1" ht="15" customHeight="1">
      <c r="B1229" t="s" s="596">
        <v>1295</v>
      </c>
      <c r="C1229" t="s" s="675">
        <v>2145</v>
      </c>
      <c r="D1229" t="s" s="684">
        <v>36</v>
      </c>
      <c r="E1229" s="677">
        <v>0</v>
      </c>
      <c r="G1229" s="662">
        <f>E1229*F1229</f>
        <v>0</v>
      </c>
      <c r="H1229" s="662">
        <v>0</v>
      </c>
    </row>
    <row r="1230" s="671" customFormat="1" ht="15" customHeight="1">
      <c r="B1230" t="s" s="596">
        <v>1295</v>
      </c>
      <c r="C1230" t="s" s="675">
        <v>2145</v>
      </c>
      <c r="D1230" t="s" s="686">
        <v>38</v>
      </c>
      <c r="E1230" s="677">
        <v>0</v>
      </c>
      <c r="G1230" s="662">
        <f>E1230*F1230</f>
        <v>0</v>
      </c>
      <c r="H1230" s="662">
        <v>0</v>
      </c>
    </row>
    <row r="1231" s="671" customFormat="1" ht="15" customHeight="1">
      <c r="B1231" t="s" s="596">
        <v>1295</v>
      </c>
      <c r="C1231" t="s" s="675">
        <v>2145</v>
      </c>
      <c r="D1231" t="s" s="690">
        <v>40</v>
      </c>
      <c r="E1231" s="677">
        <v>0</v>
      </c>
      <c r="G1231" s="662">
        <f>E1231*F1231</f>
        <v>0</v>
      </c>
      <c r="H1231" s="662">
        <v>0</v>
      </c>
    </row>
    <row r="1232" s="671" customFormat="1" ht="15" customHeight="1">
      <c r="B1232" t="s" s="596">
        <v>1295</v>
      </c>
      <c r="C1232" t="s" s="675">
        <v>2145</v>
      </c>
      <c r="D1232" t="s" s="692">
        <v>42</v>
      </c>
      <c r="E1232" s="677">
        <v>0</v>
      </c>
      <c r="G1232" s="662">
        <f>E1232*F1232</f>
        <v>0</v>
      </c>
      <c r="H1232" s="662">
        <v>0</v>
      </c>
    </row>
    <row r="1233" s="671" customFormat="1" ht="15" customHeight="1">
      <c r="B1233" t="s" s="596">
        <v>1295</v>
      </c>
      <c r="C1233" t="s" s="675">
        <v>2145</v>
      </c>
      <c r="D1233" t="s" s="180">
        <v>44</v>
      </c>
      <c r="E1233" s="677">
        <v>0</v>
      </c>
      <c r="G1233" s="662">
        <f>E1233*F1233</f>
        <v>0</v>
      </c>
      <c r="H1233" s="662">
        <v>0</v>
      </c>
    </row>
    <row r="1234" s="671" customFormat="1" ht="15" customHeight="1">
      <c r="B1234" t="s" s="596">
        <v>1295</v>
      </c>
      <c r="C1234" t="s" s="675">
        <v>2145</v>
      </c>
      <c r="D1234" t="s" s="695">
        <v>2849</v>
      </c>
      <c r="E1234" s="677">
        <v>0</v>
      </c>
      <c r="G1234" s="662">
        <f>E1234*F1234</f>
        <v>0</v>
      </c>
      <c r="H1234" s="662">
        <v>0</v>
      </c>
    </row>
    <row r="1235" s="671" customFormat="1" ht="15" customHeight="1">
      <c r="B1235" t="s" s="596">
        <v>1296</v>
      </c>
      <c r="C1235" t="s" s="675">
        <v>2146</v>
      </c>
      <c r="D1235" t="s" s="676">
        <v>30</v>
      </c>
      <c r="E1235" s="677">
        <v>0</v>
      </c>
      <c r="G1235" s="662">
        <f>E1235*F1235</f>
        <v>0</v>
      </c>
      <c r="H1235" s="662">
        <v>0</v>
      </c>
    </row>
    <row r="1236" s="671" customFormat="1" ht="15" customHeight="1">
      <c r="B1236" t="s" s="596">
        <v>1296</v>
      </c>
      <c r="C1236" t="s" s="675">
        <v>2146</v>
      </c>
      <c r="D1236" t="s" s="91">
        <v>32</v>
      </c>
      <c r="E1236" s="677">
        <v>0</v>
      </c>
      <c r="G1236" s="662">
        <f>E1236*F1236</f>
        <v>0</v>
      </c>
      <c r="H1236" s="662">
        <v>0</v>
      </c>
    </row>
    <row r="1237" s="671" customFormat="1" ht="15" customHeight="1">
      <c r="B1237" t="s" s="596">
        <v>1296</v>
      </c>
      <c r="C1237" t="s" s="675">
        <v>2146</v>
      </c>
      <c r="D1237" t="s" s="205">
        <v>34</v>
      </c>
      <c r="E1237" s="677">
        <v>0</v>
      </c>
      <c r="G1237" s="662">
        <f>E1237*F1237</f>
        <v>0</v>
      </c>
      <c r="H1237" s="662">
        <v>0</v>
      </c>
    </row>
    <row r="1238" s="671" customFormat="1" ht="15" customHeight="1">
      <c r="B1238" t="s" s="596">
        <v>1296</v>
      </c>
      <c r="C1238" t="s" s="675">
        <v>2146</v>
      </c>
      <c r="D1238" t="s" s="684">
        <v>36</v>
      </c>
      <c r="E1238" s="677">
        <v>0</v>
      </c>
      <c r="G1238" s="662">
        <f>E1238*F1238</f>
        <v>0</v>
      </c>
      <c r="H1238" s="662">
        <v>0</v>
      </c>
    </row>
    <row r="1239" s="671" customFormat="1" ht="15" customHeight="1">
      <c r="B1239" t="s" s="596">
        <v>1296</v>
      </c>
      <c r="C1239" t="s" s="675">
        <v>2146</v>
      </c>
      <c r="D1239" t="s" s="686">
        <v>38</v>
      </c>
      <c r="E1239" s="677">
        <v>0</v>
      </c>
      <c r="G1239" s="662">
        <f>E1239*F1239</f>
        <v>0</v>
      </c>
      <c r="H1239" s="662">
        <v>0</v>
      </c>
    </row>
    <row r="1240" s="671" customFormat="1" ht="15" customHeight="1">
      <c r="B1240" t="s" s="596">
        <v>1296</v>
      </c>
      <c r="C1240" t="s" s="675">
        <v>2146</v>
      </c>
      <c r="D1240" t="s" s="690">
        <v>40</v>
      </c>
      <c r="E1240" s="677">
        <v>0</v>
      </c>
      <c r="G1240" s="662">
        <f>E1240*F1240</f>
        <v>0</v>
      </c>
      <c r="H1240" s="662">
        <v>0</v>
      </c>
    </row>
    <row r="1241" s="671" customFormat="1" ht="15" customHeight="1">
      <c r="B1241" t="s" s="596">
        <v>1296</v>
      </c>
      <c r="C1241" t="s" s="675">
        <v>2146</v>
      </c>
      <c r="D1241" t="s" s="692">
        <v>42</v>
      </c>
      <c r="E1241" s="677">
        <v>0</v>
      </c>
      <c r="G1241" s="662">
        <f>E1241*F1241</f>
        <v>0</v>
      </c>
      <c r="H1241" s="662">
        <v>0</v>
      </c>
    </row>
    <row r="1242" s="671" customFormat="1" ht="15" customHeight="1">
      <c r="B1242" t="s" s="596">
        <v>1296</v>
      </c>
      <c r="C1242" t="s" s="675">
        <v>2146</v>
      </c>
      <c r="D1242" t="s" s="180">
        <v>44</v>
      </c>
      <c r="E1242" s="677">
        <v>0</v>
      </c>
      <c r="G1242" s="662">
        <f>E1242*F1242</f>
        <v>0</v>
      </c>
      <c r="H1242" s="662">
        <v>0</v>
      </c>
    </row>
    <row r="1243" s="671" customFormat="1" ht="15" customHeight="1">
      <c r="B1243" t="s" s="596">
        <v>1296</v>
      </c>
      <c r="C1243" t="s" s="675">
        <v>2146</v>
      </c>
      <c r="D1243" t="s" s="695">
        <v>2849</v>
      </c>
      <c r="E1243" s="677">
        <v>0</v>
      </c>
      <c r="G1243" s="662">
        <f>E1243*F1243</f>
        <v>0</v>
      </c>
      <c r="H1243" s="662">
        <v>0</v>
      </c>
    </row>
    <row r="1244" s="671" customFormat="1" ht="15" customHeight="1">
      <c r="B1244" t="s" s="596">
        <v>1297</v>
      </c>
      <c r="C1244" t="s" s="675">
        <v>2147</v>
      </c>
      <c r="D1244" t="s" s="676">
        <v>30</v>
      </c>
      <c r="E1244" s="677">
        <v>0</v>
      </c>
      <c r="G1244" s="662">
        <f>E1244*F1244</f>
        <v>0</v>
      </c>
      <c r="H1244" s="662">
        <v>0</v>
      </c>
    </row>
    <row r="1245" s="671" customFormat="1" ht="15" customHeight="1">
      <c r="B1245" t="s" s="596">
        <v>1297</v>
      </c>
      <c r="C1245" t="s" s="675">
        <v>2147</v>
      </c>
      <c r="D1245" t="s" s="91">
        <v>32</v>
      </c>
      <c r="E1245" s="677">
        <v>0</v>
      </c>
      <c r="G1245" s="662">
        <f>E1245*F1245</f>
        <v>0</v>
      </c>
      <c r="H1245" s="662">
        <v>0</v>
      </c>
    </row>
    <row r="1246" s="671" customFormat="1" ht="15" customHeight="1">
      <c r="B1246" t="s" s="596">
        <v>1297</v>
      </c>
      <c r="C1246" t="s" s="675">
        <v>2147</v>
      </c>
      <c r="D1246" t="s" s="205">
        <v>34</v>
      </c>
      <c r="E1246" s="677">
        <v>0</v>
      </c>
      <c r="G1246" s="662">
        <f>E1246*F1246</f>
        <v>0</v>
      </c>
      <c r="H1246" s="662">
        <v>0</v>
      </c>
    </row>
    <row r="1247" s="671" customFormat="1" ht="15" customHeight="1">
      <c r="B1247" t="s" s="596">
        <v>1297</v>
      </c>
      <c r="C1247" t="s" s="675">
        <v>2147</v>
      </c>
      <c r="D1247" t="s" s="684">
        <v>36</v>
      </c>
      <c r="E1247" s="677">
        <v>0</v>
      </c>
      <c r="G1247" s="662">
        <f>E1247*F1247</f>
        <v>0</v>
      </c>
      <c r="H1247" s="662">
        <v>0</v>
      </c>
    </row>
    <row r="1248" s="671" customFormat="1" ht="15" customHeight="1">
      <c r="B1248" t="s" s="596">
        <v>1297</v>
      </c>
      <c r="C1248" t="s" s="675">
        <v>2147</v>
      </c>
      <c r="D1248" t="s" s="686">
        <v>38</v>
      </c>
      <c r="E1248" s="677">
        <v>0</v>
      </c>
      <c r="G1248" s="662">
        <f>E1248*F1248</f>
        <v>0</v>
      </c>
      <c r="H1248" s="662">
        <v>0</v>
      </c>
    </row>
    <row r="1249" s="671" customFormat="1" ht="15" customHeight="1">
      <c r="B1249" t="s" s="596">
        <v>1297</v>
      </c>
      <c r="C1249" t="s" s="675">
        <v>2147</v>
      </c>
      <c r="D1249" t="s" s="690">
        <v>40</v>
      </c>
      <c r="E1249" s="677">
        <v>0</v>
      </c>
      <c r="G1249" s="662">
        <f>E1249*F1249</f>
        <v>0</v>
      </c>
      <c r="H1249" s="662">
        <v>0</v>
      </c>
    </row>
    <row r="1250" s="671" customFormat="1" ht="15" customHeight="1">
      <c r="B1250" t="s" s="596">
        <v>1297</v>
      </c>
      <c r="C1250" t="s" s="675">
        <v>2147</v>
      </c>
      <c r="D1250" t="s" s="692">
        <v>42</v>
      </c>
      <c r="E1250" s="677">
        <v>0</v>
      </c>
      <c r="G1250" s="662">
        <f>E1250*F1250</f>
        <v>0</v>
      </c>
      <c r="H1250" s="662">
        <v>0</v>
      </c>
    </row>
    <row r="1251" s="671" customFormat="1" ht="15" customHeight="1">
      <c r="B1251" t="s" s="596">
        <v>1297</v>
      </c>
      <c r="C1251" t="s" s="675">
        <v>2147</v>
      </c>
      <c r="D1251" t="s" s="180">
        <v>44</v>
      </c>
      <c r="E1251" s="677">
        <v>0</v>
      </c>
      <c r="G1251" s="662">
        <f>E1251*F1251</f>
        <v>0</v>
      </c>
      <c r="H1251" s="662">
        <v>0</v>
      </c>
    </row>
    <row r="1252" s="671" customFormat="1" ht="15" customHeight="1">
      <c r="B1252" t="s" s="596">
        <v>1297</v>
      </c>
      <c r="C1252" t="s" s="675">
        <v>2147</v>
      </c>
      <c r="D1252" t="s" s="695">
        <v>2849</v>
      </c>
      <c r="E1252" s="677">
        <v>0</v>
      </c>
      <c r="G1252" s="662">
        <f>E1252*F1252</f>
        <v>0</v>
      </c>
      <c r="H1252" s="662">
        <v>0</v>
      </c>
    </row>
    <row r="1253" s="671" customFormat="1" ht="15" customHeight="1">
      <c r="B1253" t="s" s="596">
        <v>1298</v>
      </c>
      <c r="C1253" t="s" s="675">
        <v>2148</v>
      </c>
      <c r="D1253" t="s" s="676">
        <v>30</v>
      </c>
      <c r="E1253" s="677">
        <v>0</v>
      </c>
      <c r="G1253" s="662">
        <f>E1253*F1253</f>
        <v>0</v>
      </c>
      <c r="H1253" s="662">
        <v>0</v>
      </c>
    </row>
    <row r="1254" s="671" customFormat="1" ht="15" customHeight="1">
      <c r="B1254" t="s" s="596">
        <v>1298</v>
      </c>
      <c r="C1254" t="s" s="675">
        <v>2148</v>
      </c>
      <c r="D1254" t="s" s="91">
        <v>32</v>
      </c>
      <c r="E1254" s="677">
        <v>0</v>
      </c>
      <c r="G1254" s="662">
        <f>E1254*F1254</f>
        <v>0</v>
      </c>
      <c r="H1254" s="662">
        <v>0</v>
      </c>
    </row>
    <row r="1255" s="671" customFormat="1" ht="15" customHeight="1">
      <c r="B1255" t="s" s="596">
        <v>1298</v>
      </c>
      <c r="C1255" t="s" s="675">
        <v>2148</v>
      </c>
      <c r="D1255" t="s" s="205">
        <v>34</v>
      </c>
      <c r="E1255" s="677">
        <v>0</v>
      </c>
      <c r="G1255" s="662">
        <f>E1255*F1255</f>
        <v>0</v>
      </c>
      <c r="H1255" s="662">
        <v>0</v>
      </c>
    </row>
    <row r="1256" s="671" customFormat="1" ht="15" customHeight="1">
      <c r="B1256" t="s" s="596">
        <v>1298</v>
      </c>
      <c r="C1256" t="s" s="675">
        <v>2148</v>
      </c>
      <c r="D1256" t="s" s="684">
        <v>36</v>
      </c>
      <c r="E1256" s="677">
        <v>0</v>
      </c>
      <c r="G1256" s="662">
        <f>E1256*F1256</f>
        <v>0</v>
      </c>
      <c r="H1256" s="662">
        <v>0</v>
      </c>
    </row>
    <row r="1257" s="671" customFormat="1" ht="15" customHeight="1">
      <c r="B1257" t="s" s="596">
        <v>1298</v>
      </c>
      <c r="C1257" t="s" s="675">
        <v>2148</v>
      </c>
      <c r="D1257" t="s" s="686">
        <v>38</v>
      </c>
      <c r="E1257" s="677">
        <v>0</v>
      </c>
      <c r="G1257" s="662">
        <f>E1257*F1257</f>
        <v>0</v>
      </c>
      <c r="H1257" s="662">
        <v>0</v>
      </c>
    </row>
    <row r="1258" s="671" customFormat="1" ht="15" customHeight="1">
      <c r="B1258" t="s" s="596">
        <v>1298</v>
      </c>
      <c r="C1258" t="s" s="675">
        <v>2148</v>
      </c>
      <c r="D1258" t="s" s="690">
        <v>40</v>
      </c>
      <c r="E1258" s="677">
        <v>0</v>
      </c>
      <c r="G1258" s="662">
        <f>E1258*F1258</f>
        <v>0</v>
      </c>
      <c r="H1258" s="662">
        <v>0</v>
      </c>
    </row>
    <row r="1259" s="671" customFormat="1" ht="15" customHeight="1">
      <c r="B1259" t="s" s="596">
        <v>1298</v>
      </c>
      <c r="C1259" t="s" s="675">
        <v>2148</v>
      </c>
      <c r="D1259" t="s" s="692">
        <v>42</v>
      </c>
      <c r="E1259" s="677">
        <v>0</v>
      </c>
      <c r="G1259" s="662">
        <f>E1259*F1259</f>
        <v>0</v>
      </c>
      <c r="H1259" s="662">
        <v>0</v>
      </c>
    </row>
    <row r="1260" s="671" customFormat="1" ht="15" customHeight="1">
      <c r="B1260" t="s" s="596">
        <v>1298</v>
      </c>
      <c r="C1260" t="s" s="675">
        <v>2148</v>
      </c>
      <c r="D1260" t="s" s="180">
        <v>44</v>
      </c>
      <c r="E1260" s="677">
        <v>0</v>
      </c>
      <c r="G1260" s="662">
        <f>E1260*F1260</f>
        <v>0</v>
      </c>
      <c r="H1260" s="662">
        <v>0</v>
      </c>
    </row>
    <row r="1261" s="671" customFormat="1" ht="15" customHeight="1">
      <c r="B1261" t="s" s="596">
        <v>1298</v>
      </c>
      <c r="C1261" t="s" s="675">
        <v>2148</v>
      </c>
      <c r="D1261" t="s" s="695">
        <v>2849</v>
      </c>
      <c r="E1261" s="677">
        <v>0</v>
      </c>
      <c r="G1261" s="662">
        <f>E1261*F1261</f>
        <v>0</v>
      </c>
      <c r="H1261" s="662">
        <v>0</v>
      </c>
    </row>
    <row r="1262" s="671" customFormat="1" ht="15" customHeight="1">
      <c r="B1262" t="s" s="596">
        <v>1299</v>
      </c>
      <c r="C1262" t="s" s="675">
        <v>2149</v>
      </c>
      <c r="D1262" t="s" s="676">
        <v>30</v>
      </c>
      <c r="E1262" s="677">
        <v>0</v>
      </c>
      <c r="G1262" s="662">
        <f>E1262*F1262</f>
        <v>0</v>
      </c>
      <c r="H1262" s="662">
        <v>0</v>
      </c>
    </row>
    <row r="1263" s="671" customFormat="1" ht="15" customHeight="1">
      <c r="B1263" t="s" s="596">
        <v>1299</v>
      </c>
      <c r="C1263" t="s" s="675">
        <v>2149</v>
      </c>
      <c r="D1263" t="s" s="91">
        <v>32</v>
      </c>
      <c r="E1263" s="677">
        <v>0</v>
      </c>
      <c r="G1263" s="662">
        <f>E1263*F1263</f>
        <v>0</v>
      </c>
      <c r="H1263" s="662">
        <v>0</v>
      </c>
    </row>
    <row r="1264" s="671" customFormat="1" ht="15" customHeight="1">
      <c r="B1264" t="s" s="596">
        <v>1299</v>
      </c>
      <c r="C1264" t="s" s="675">
        <v>2149</v>
      </c>
      <c r="D1264" t="s" s="205">
        <v>34</v>
      </c>
      <c r="E1264" s="677">
        <v>0</v>
      </c>
      <c r="G1264" s="662">
        <f>E1264*F1264</f>
        <v>0</v>
      </c>
      <c r="H1264" s="662">
        <v>0</v>
      </c>
    </row>
    <row r="1265" s="671" customFormat="1" ht="15" customHeight="1">
      <c r="B1265" t="s" s="596">
        <v>1299</v>
      </c>
      <c r="C1265" t="s" s="675">
        <v>2149</v>
      </c>
      <c r="D1265" t="s" s="684">
        <v>36</v>
      </c>
      <c r="E1265" s="677">
        <v>0</v>
      </c>
      <c r="G1265" s="662">
        <f>E1265*F1265</f>
        <v>0</v>
      </c>
      <c r="H1265" s="662">
        <v>0</v>
      </c>
    </row>
    <row r="1266" s="671" customFormat="1" ht="15" customHeight="1">
      <c r="B1266" t="s" s="596">
        <v>1299</v>
      </c>
      <c r="C1266" t="s" s="675">
        <v>2149</v>
      </c>
      <c r="D1266" t="s" s="686">
        <v>38</v>
      </c>
      <c r="E1266" s="677">
        <v>0</v>
      </c>
      <c r="G1266" s="662">
        <f>E1266*F1266</f>
        <v>0</v>
      </c>
      <c r="H1266" s="662">
        <v>0</v>
      </c>
    </row>
    <row r="1267" s="671" customFormat="1" ht="15" customHeight="1">
      <c r="B1267" t="s" s="596">
        <v>1299</v>
      </c>
      <c r="C1267" t="s" s="675">
        <v>2149</v>
      </c>
      <c r="D1267" t="s" s="690">
        <v>40</v>
      </c>
      <c r="E1267" s="677">
        <v>0</v>
      </c>
      <c r="G1267" s="662">
        <f>E1267*F1267</f>
        <v>0</v>
      </c>
      <c r="H1267" s="662">
        <v>0</v>
      </c>
    </row>
    <row r="1268" s="671" customFormat="1" ht="15" customHeight="1">
      <c r="B1268" t="s" s="596">
        <v>1299</v>
      </c>
      <c r="C1268" t="s" s="675">
        <v>2149</v>
      </c>
      <c r="D1268" t="s" s="692">
        <v>42</v>
      </c>
      <c r="E1268" s="677">
        <v>0</v>
      </c>
      <c r="G1268" s="662">
        <f>E1268*F1268</f>
        <v>0</v>
      </c>
      <c r="H1268" s="662">
        <v>0</v>
      </c>
    </row>
    <row r="1269" s="671" customFormat="1" ht="15" customHeight="1">
      <c r="B1269" t="s" s="596">
        <v>1299</v>
      </c>
      <c r="C1269" t="s" s="675">
        <v>2149</v>
      </c>
      <c r="D1269" t="s" s="180">
        <v>44</v>
      </c>
      <c r="E1269" s="677">
        <v>0</v>
      </c>
      <c r="G1269" s="662">
        <f>E1269*F1269</f>
        <v>0</v>
      </c>
      <c r="H1269" s="662">
        <v>0</v>
      </c>
    </row>
    <row r="1270" s="671" customFormat="1" ht="15" customHeight="1">
      <c r="B1270" t="s" s="596">
        <v>1299</v>
      </c>
      <c r="C1270" t="s" s="675">
        <v>2149</v>
      </c>
      <c r="D1270" t="s" s="695">
        <v>2849</v>
      </c>
      <c r="E1270" s="677">
        <v>0</v>
      </c>
      <c r="G1270" s="662">
        <f>E1270*F1270</f>
        <v>0</v>
      </c>
      <c r="H1270" s="662">
        <v>0</v>
      </c>
    </row>
    <row r="1271" s="671" customFormat="1" ht="15" customHeight="1">
      <c r="B1271" t="s" s="596">
        <v>1300</v>
      </c>
      <c r="C1271" t="s" s="675">
        <v>2150</v>
      </c>
      <c r="D1271" t="s" s="676">
        <v>30</v>
      </c>
      <c r="E1271" s="677">
        <v>0</v>
      </c>
      <c r="G1271" s="662">
        <f>E1271*F1271</f>
        <v>0</v>
      </c>
      <c r="H1271" s="662">
        <v>0</v>
      </c>
    </row>
    <row r="1272" s="671" customFormat="1" ht="15" customHeight="1">
      <c r="B1272" t="s" s="596">
        <v>1300</v>
      </c>
      <c r="C1272" t="s" s="675">
        <v>2150</v>
      </c>
      <c r="D1272" t="s" s="91">
        <v>32</v>
      </c>
      <c r="E1272" s="677">
        <v>0</v>
      </c>
      <c r="G1272" s="662">
        <f>E1272*F1272</f>
        <v>0</v>
      </c>
      <c r="H1272" s="662">
        <v>0</v>
      </c>
    </row>
    <row r="1273" s="671" customFormat="1" ht="15" customHeight="1">
      <c r="B1273" t="s" s="596">
        <v>1300</v>
      </c>
      <c r="C1273" t="s" s="675">
        <v>2150</v>
      </c>
      <c r="D1273" t="s" s="205">
        <v>34</v>
      </c>
      <c r="E1273" s="677">
        <v>0</v>
      </c>
      <c r="G1273" s="662">
        <f>E1273*F1273</f>
        <v>0</v>
      </c>
      <c r="H1273" s="662">
        <v>0</v>
      </c>
    </row>
    <row r="1274" s="671" customFormat="1" ht="15" customHeight="1">
      <c r="B1274" t="s" s="596">
        <v>1300</v>
      </c>
      <c r="C1274" t="s" s="675">
        <v>2150</v>
      </c>
      <c r="D1274" t="s" s="684">
        <v>36</v>
      </c>
      <c r="E1274" s="677">
        <v>0</v>
      </c>
      <c r="G1274" s="662">
        <f>E1274*F1274</f>
        <v>0</v>
      </c>
      <c r="H1274" s="662">
        <v>0</v>
      </c>
    </row>
    <row r="1275" s="671" customFormat="1" ht="15" customHeight="1">
      <c r="B1275" t="s" s="596">
        <v>1300</v>
      </c>
      <c r="C1275" t="s" s="675">
        <v>2150</v>
      </c>
      <c r="D1275" t="s" s="686">
        <v>38</v>
      </c>
      <c r="E1275" s="677">
        <v>0</v>
      </c>
      <c r="G1275" s="662">
        <f>E1275*F1275</f>
        <v>0</v>
      </c>
      <c r="H1275" s="662">
        <v>0</v>
      </c>
    </row>
    <row r="1276" s="671" customFormat="1" ht="15" customHeight="1">
      <c r="B1276" t="s" s="596">
        <v>1300</v>
      </c>
      <c r="C1276" t="s" s="675">
        <v>2150</v>
      </c>
      <c r="D1276" t="s" s="690">
        <v>40</v>
      </c>
      <c r="E1276" s="677">
        <v>0</v>
      </c>
      <c r="G1276" s="662">
        <f>E1276*F1276</f>
        <v>0</v>
      </c>
      <c r="H1276" s="662">
        <v>0</v>
      </c>
    </row>
    <row r="1277" s="671" customFormat="1" ht="15" customHeight="1">
      <c r="B1277" t="s" s="596">
        <v>1300</v>
      </c>
      <c r="C1277" t="s" s="675">
        <v>2150</v>
      </c>
      <c r="D1277" t="s" s="692">
        <v>42</v>
      </c>
      <c r="E1277" s="677">
        <v>0</v>
      </c>
      <c r="G1277" s="662">
        <f>E1277*F1277</f>
        <v>0</v>
      </c>
      <c r="H1277" s="662">
        <v>0</v>
      </c>
    </row>
    <row r="1278" s="671" customFormat="1" ht="15" customHeight="1">
      <c r="B1278" t="s" s="596">
        <v>1300</v>
      </c>
      <c r="C1278" t="s" s="675">
        <v>2150</v>
      </c>
      <c r="D1278" t="s" s="180">
        <v>44</v>
      </c>
      <c r="E1278" s="677">
        <v>0</v>
      </c>
      <c r="G1278" s="662">
        <f>E1278*F1278</f>
        <v>0</v>
      </c>
      <c r="H1278" s="662">
        <v>0</v>
      </c>
    </row>
    <row r="1279" s="671" customFormat="1" ht="15" customHeight="1">
      <c r="B1279" t="s" s="596">
        <v>1300</v>
      </c>
      <c r="C1279" t="s" s="675">
        <v>2150</v>
      </c>
      <c r="D1279" t="s" s="695">
        <v>2849</v>
      </c>
      <c r="E1279" s="677">
        <v>0</v>
      </c>
      <c r="G1279" s="662">
        <f>E1279*F1279</f>
        <v>0</v>
      </c>
      <c r="H1279" s="662">
        <v>0</v>
      </c>
    </row>
    <row r="1280" s="671" customFormat="1" ht="15" customHeight="1">
      <c r="B1280" t="s" s="596">
        <v>1301</v>
      </c>
      <c r="C1280" t="s" s="675">
        <v>2151</v>
      </c>
      <c r="D1280" t="s" s="676">
        <v>30</v>
      </c>
      <c r="E1280" s="677">
        <v>0</v>
      </c>
      <c r="G1280" s="662">
        <f>E1280*F1280</f>
        <v>0</v>
      </c>
      <c r="H1280" s="662">
        <v>0</v>
      </c>
    </row>
    <row r="1281" s="671" customFormat="1" ht="15" customHeight="1">
      <c r="B1281" t="s" s="596">
        <v>1301</v>
      </c>
      <c r="C1281" t="s" s="675">
        <v>2151</v>
      </c>
      <c r="D1281" t="s" s="91">
        <v>32</v>
      </c>
      <c r="E1281" s="677">
        <v>0</v>
      </c>
      <c r="G1281" s="662">
        <f>E1281*F1281</f>
        <v>0</v>
      </c>
      <c r="H1281" s="662">
        <v>0</v>
      </c>
    </row>
    <row r="1282" s="671" customFormat="1" ht="15" customHeight="1">
      <c r="B1282" t="s" s="596">
        <v>1301</v>
      </c>
      <c r="C1282" t="s" s="675">
        <v>2151</v>
      </c>
      <c r="D1282" t="s" s="205">
        <v>34</v>
      </c>
      <c r="E1282" s="677">
        <v>0</v>
      </c>
      <c r="G1282" s="662">
        <f>E1282*F1282</f>
        <v>0</v>
      </c>
      <c r="H1282" s="662">
        <v>0</v>
      </c>
    </row>
    <row r="1283" s="671" customFormat="1" ht="15" customHeight="1">
      <c r="B1283" t="s" s="596">
        <v>1301</v>
      </c>
      <c r="C1283" t="s" s="675">
        <v>2151</v>
      </c>
      <c r="D1283" t="s" s="684">
        <v>36</v>
      </c>
      <c r="E1283" s="677">
        <v>0</v>
      </c>
      <c r="G1283" s="662">
        <f>E1283*F1283</f>
        <v>0</v>
      </c>
      <c r="H1283" s="662">
        <v>0</v>
      </c>
    </row>
    <row r="1284" s="671" customFormat="1" ht="15" customHeight="1">
      <c r="B1284" t="s" s="596">
        <v>1301</v>
      </c>
      <c r="C1284" t="s" s="675">
        <v>2151</v>
      </c>
      <c r="D1284" t="s" s="686">
        <v>38</v>
      </c>
      <c r="E1284" s="677">
        <v>0</v>
      </c>
      <c r="G1284" s="662">
        <f>E1284*F1284</f>
        <v>0</v>
      </c>
      <c r="H1284" s="662">
        <v>0</v>
      </c>
    </row>
    <row r="1285" s="671" customFormat="1" ht="15" customHeight="1">
      <c r="B1285" t="s" s="596">
        <v>1301</v>
      </c>
      <c r="C1285" t="s" s="675">
        <v>2151</v>
      </c>
      <c r="D1285" t="s" s="690">
        <v>40</v>
      </c>
      <c r="E1285" s="677">
        <v>0</v>
      </c>
      <c r="G1285" s="662">
        <f>E1285*F1285</f>
        <v>0</v>
      </c>
      <c r="H1285" s="662">
        <v>0</v>
      </c>
    </row>
    <row r="1286" s="671" customFormat="1" ht="15" customHeight="1">
      <c r="B1286" t="s" s="596">
        <v>1301</v>
      </c>
      <c r="C1286" t="s" s="675">
        <v>2151</v>
      </c>
      <c r="D1286" t="s" s="692">
        <v>42</v>
      </c>
      <c r="E1286" s="677">
        <v>0</v>
      </c>
      <c r="G1286" s="662">
        <f>E1286*F1286</f>
        <v>0</v>
      </c>
      <c r="H1286" s="662">
        <v>0</v>
      </c>
    </row>
    <row r="1287" s="671" customFormat="1" ht="15" customHeight="1">
      <c r="B1287" t="s" s="596">
        <v>1301</v>
      </c>
      <c r="C1287" t="s" s="675">
        <v>2151</v>
      </c>
      <c r="D1287" t="s" s="180">
        <v>44</v>
      </c>
      <c r="E1287" s="677">
        <v>0</v>
      </c>
      <c r="G1287" s="662">
        <f>E1287*F1287</f>
        <v>0</v>
      </c>
      <c r="H1287" s="662">
        <v>0</v>
      </c>
    </row>
    <row r="1288" s="671" customFormat="1" ht="15" customHeight="1">
      <c r="B1288" t="s" s="596">
        <v>1301</v>
      </c>
      <c r="C1288" t="s" s="675">
        <v>2151</v>
      </c>
      <c r="D1288" t="s" s="695">
        <v>2849</v>
      </c>
      <c r="E1288" s="677">
        <v>0</v>
      </c>
      <c r="G1288" s="662">
        <f>E1288*F1288</f>
        <v>0</v>
      </c>
      <c r="H1288" s="662">
        <v>0</v>
      </c>
    </row>
    <row r="1289" s="671" customFormat="1" ht="15" customHeight="1">
      <c r="B1289" t="s" s="596">
        <v>1302</v>
      </c>
      <c r="C1289" t="s" s="675">
        <v>2152</v>
      </c>
      <c r="D1289" t="s" s="676">
        <v>30</v>
      </c>
      <c r="E1289" s="677">
        <v>0</v>
      </c>
      <c r="G1289" s="662">
        <f>E1289*F1289</f>
        <v>0</v>
      </c>
      <c r="H1289" s="662">
        <v>0</v>
      </c>
    </row>
    <row r="1290" s="671" customFormat="1" ht="15" customHeight="1">
      <c r="B1290" t="s" s="596">
        <v>1302</v>
      </c>
      <c r="C1290" t="s" s="675">
        <v>2152</v>
      </c>
      <c r="D1290" t="s" s="91">
        <v>32</v>
      </c>
      <c r="E1290" s="677">
        <v>0</v>
      </c>
      <c r="G1290" s="662">
        <f>E1290*F1290</f>
        <v>0</v>
      </c>
      <c r="H1290" s="662">
        <v>0</v>
      </c>
    </row>
    <row r="1291" s="671" customFormat="1" ht="15" customHeight="1">
      <c r="B1291" t="s" s="596">
        <v>1302</v>
      </c>
      <c r="C1291" t="s" s="675">
        <v>2152</v>
      </c>
      <c r="D1291" t="s" s="205">
        <v>34</v>
      </c>
      <c r="E1291" s="677">
        <v>0</v>
      </c>
      <c r="G1291" s="662">
        <f>E1291*F1291</f>
        <v>0</v>
      </c>
      <c r="H1291" s="662">
        <v>0</v>
      </c>
    </row>
    <row r="1292" s="671" customFormat="1" ht="15" customHeight="1">
      <c r="B1292" t="s" s="596">
        <v>1302</v>
      </c>
      <c r="C1292" t="s" s="675">
        <v>2152</v>
      </c>
      <c r="D1292" t="s" s="684">
        <v>36</v>
      </c>
      <c r="E1292" s="677">
        <v>0</v>
      </c>
      <c r="G1292" s="662">
        <f>E1292*F1292</f>
        <v>0</v>
      </c>
      <c r="H1292" s="662">
        <v>0</v>
      </c>
    </row>
    <row r="1293" s="671" customFormat="1" ht="15" customHeight="1">
      <c r="B1293" t="s" s="596">
        <v>1302</v>
      </c>
      <c r="C1293" t="s" s="675">
        <v>2152</v>
      </c>
      <c r="D1293" t="s" s="686">
        <v>38</v>
      </c>
      <c r="E1293" s="677">
        <v>0</v>
      </c>
      <c r="G1293" s="662">
        <f>E1293*F1293</f>
        <v>0</v>
      </c>
      <c r="H1293" s="662">
        <v>0</v>
      </c>
    </row>
    <row r="1294" s="671" customFormat="1" ht="15" customHeight="1">
      <c r="B1294" t="s" s="596">
        <v>1302</v>
      </c>
      <c r="C1294" t="s" s="675">
        <v>2152</v>
      </c>
      <c r="D1294" t="s" s="690">
        <v>40</v>
      </c>
      <c r="E1294" s="677">
        <v>0</v>
      </c>
      <c r="G1294" s="662">
        <f>E1294*F1294</f>
        <v>0</v>
      </c>
      <c r="H1294" s="662">
        <v>0</v>
      </c>
    </row>
    <row r="1295" s="671" customFormat="1" ht="15" customHeight="1">
      <c r="B1295" t="s" s="596">
        <v>1302</v>
      </c>
      <c r="C1295" t="s" s="675">
        <v>2152</v>
      </c>
      <c r="D1295" t="s" s="692">
        <v>42</v>
      </c>
      <c r="E1295" s="677">
        <v>0</v>
      </c>
      <c r="G1295" s="662">
        <f>E1295*F1295</f>
        <v>0</v>
      </c>
      <c r="H1295" s="662">
        <v>0</v>
      </c>
    </row>
    <row r="1296" s="671" customFormat="1" ht="15" customHeight="1">
      <c r="B1296" t="s" s="596">
        <v>1302</v>
      </c>
      <c r="C1296" t="s" s="675">
        <v>2152</v>
      </c>
      <c r="D1296" t="s" s="180">
        <v>44</v>
      </c>
      <c r="E1296" s="677">
        <v>0</v>
      </c>
      <c r="G1296" s="662">
        <f>E1296*F1296</f>
        <v>0</v>
      </c>
      <c r="H1296" s="662">
        <v>0</v>
      </c>
    </row>
    <row r="1297" s="671" customFormat="1" ht="15" customHeight="1">
      <c r="B1297" t="s" s="596">
        <v>1302</v>
      </c>
      <c r="C1297" t="s" s="675">
        <v>2152</v>
      </c>
      <c r="D1297" t="s" s="695">
        <v>2849</v>
      </c>
      <c r="E1297" s="677">
        <v>0</v>
      </c>
      <c r="G1297" s="662">
        <f>E1297*F1297</f>
        <v>0</v>
      </c>
      <c r="H1297" s="662">
        <v>0</v>
      </c>
    </row>
    <row r="1298" s="671" customFormat="1" ht="15" customHeight="1">
      <c r="B1298" t="s" s="596">
        <v>1303</v>
      </c>
      <c r="C1298" t="s" s="675">
        <v>2153</v>
      </c>
      <c r="D1298" t="s" s="676">
        <v>30</v>
      </c>
      <c r="E1298" s="677">
        <v>0</v>
      </c>
      <c r="G1298" s="662">
        <f>E1298*F1298</f>
        <v>0</v>
      </c>
      <c r="H1298" s="662">
        <v>0</v>
      </c>
    </row>
    <row r="1299" s="671" customFormat="1" ht="15" customHeight="1">
      <c r="B1299" t="s" s="596">
        <v>1303</v>
      </c>
      <c r="C1299" t="s" s="675">
        <v>2153</v>
      </c>
      <c r="D1299" t="s" s="91">
        <v>32</v>
      </c>
      <c r="E1299" s="677">
        <v>0</v>
      </c>
      <c r="G1299" s="662">
        <f>E1299*F1299</f>
        <v>0</v>
      </c>
      <c r="H1299" s="662">
        <v>0</v>
      </c>
    </row>
    <row r="1300" s="671" customFormat="1" ht="15" customHeight="1">
      <c r="B1300" t="s" s="596">
        <v>1303</v>
      </c>
      <c r="C1300" t="s" s="675">
        <v>2153</v>
      </c>
      <c r="D1300" t="s" s="205">
        <v>34</v>
      </c>
      <c r="E1300" s="677">
        <v>0</v>
      </c>
      <c r="G1300" s="662">
        <f>E1300*F1300</f>
        <v>0</v>
      </c>
      <c r="H1300" s="662">
        <v>0</v>
      </c>
    </row>
    <row r="1301" s="671" customFormat="1" ht="15" customHeight="1">
      <c r="B1301" t="s" s="596">
        <v>1303</v>
      </c>
      <c r="C1301" t="s" s="675">
        <v>2153</v>
      </c>
      <c r="D1301" t="s" s="684">
        <v>36</v>
      </c>
      <c r="E1301" s="677">
        <v>0</v>
      </c>
      <c r="G1301" s="662">
        <f>E1301*F1301</f>
        <v>0</v>
      </c>
      <c r="H1301" s="662">
        <v>0</v>
      </c>
    </row>
    <row r="1302" s="671" customFormat="1" ht="15" customHeight="1">
      <c r="B1302" t="s" s="596">
        <v>1303</v>
      </c>
      <c r="C1302" t="s" s="675">
        <v>2153</v>
      </c>
      <c r="D1302" t="s" s="686">
        <v>38</v>
      </c>
      <c r="E1302" s="677">
        <v>0</v>
      </c>
      <c r="G1302" s="662">
        <f>E1302*F1302</f>
        <v>0</v>
      </c>
      <c r="H1302" s="662">
        <v>0</v>
      </c>
    </row>
    <row r="1303" s="671" customFormat="1" ht="15" customHeight="1">
      <c r="B1303" t="s" s="596">
        <v>1303</v>
      </c>
      <c r="C1303" t="s" s="675">
        <v>2153</v>
      </c>
      <c r="D1303" t="s" s="690">
        <v>40</v>
      </c>
      <c r="E1303" s="677">
        <v>0</v>
      </c>
      <c r="G1303" s="662">
        <f>E1303*F1303</f>
        <v>0</v>
      </c>
      <c r="H1303" s="662">
        <v>0</v>
      </c>
    </row>
    <row r="1304" s="671" customFormat="1" ht="15" customHeight="1">
      <c r="B1304" t="s" s="596">
        <v>1303</v>
      </c>
      <c r="C1304" t="s" s="675">
        <v>2153</v>
      </c>
      <c r="D1304" t="s" s="692">
        <v>42</v>
      </c>
      <c r="E1304" s="677">
        <v>0</v>
      </c>
      <c r="G1304" s="662">
        <f>E1304*F1304</f>
        <v>0</v>
      </c>
      <c r="H1304" s="662">
        <v>0</v>
      </c>
    </row>
    <row r="1305" s="671" customFormat="1" ht="15" customHeight="1">
      <c r="B1305" t="s" s="596">
        <v>1303</v>
      </c>
      <c r="C1305" t="s" s="675">
        <v>2153</v>
      </c>
      <c r="D1305" t="s" s="180">
        <v>44</v>
      </c>
      <c r="E1305" s="677">
        <v>0</v>
      </c>
      <c r="G1305" s="662">
        <f>E1305*F1305</f>
        <v>0</v>
      </c>
      <c r="H1305" s="662">
        <v>0</v>
      </c>
    </row>
    <row r="1306" s="671" customFormat="1" ht="15" customHeight="1">
      <c r="B1306" t="s" s="596">
        <v>1303</v>
      </c>
      <c r="C1306" t="s" s="675">
        <v>2153</v>
      </c>
      <c r="D1306" t="s" s="695">
        <v>2849</v>
      </c>
      <c r="E1306" s="677">
        <v>0</v>
      </c>
      <c r="G1306" s="662">
        <f>E1306*F1306</f>
        <v>0</v>
      </c>
      <c r="H1306" s="662">
        <v>0</v>
      </c>
    </row>
    <row r="1307" s="671" customFormat="1" ht="15" customHeight="1">
      <c r="B1307" t="s" s="596">
        <v>1304</v>
      </c>
      <c r="C1307" t="s" s="675">
        <v>2154</v>
      </c>
      <c r="D1307" t="s" s="676">
        <v>30</v>
      </c>
      <c r="E1307" s="677">
        <v>0</v>
      </c>
      <c r="G1307" s="662">
        <f>E1307*F1307</f>
        <v>0</v>
      </c>
      <c r="H1307" s="662">
        <v>0</v>
      </c>
    </row>
    <row r="1308" s="671" customFormat="1" ht="15" customHeight="1">
      <c r="B1308" t="s" s="596">
        <v>1304</v>
      </c>
      <c r="C1308" t="s" s="675">
        <v>2154</v>
      </c>
      <c r="D1308" t="s" s="91">
        <v>32</v>
      </c>
      <c r="E1308" s="677">
        <v>0</v>
      </c>
      <c r="G1308" s="662">
        <f>E1308*F1308</f>
        <v>0</v>
      </c>
      <c r="H1308" s="662">
        <v>0</v>
      </c>
    </row>
    <row r="1309" s="671" customFormat="1" ht="15" customHeight="1">
      <c r="B1309" t="s" s="596">
        <v>1304</v>
      </c>
      <c r="C1309" t="s" s="675">
        <v>2154</v>
      </c>
      <c r="D1309" t="s" s="205">
        <v>34</v>
      </c>
      <c r="E1309" s="677">
        <v>0</v>
      </c>
      <c r="G1309" s="662">
        <f>E1309*F1309</f>
        <v>0</v>
      </c>
      <c r="H1309" s="662">
        <v>0</v>
      </c>
    </row>
    <row r="1310" s="671" customFormat="1" ht="15" customHeight="1">
      <c r="B1310" t="s" s="596">
        <v>1304</v>
      </c>
      <c r="C1310" t="s" s="675">
        <v>2154</v>
      </c>
      <c r="D1310" t="s" s="684">
        <v>36</v>
      </c>
      <c r="E1310" s="677">
        <v>0</v>
      </c>
      <c r="G1310" s="662">
        <f>E1310*F1310</f>
        <v>0</v>
      </c>
      <c r="H1310" s="662">
        <v>0</v>
      </c>
    </row>
    <row r="1311" s="671" customFormat="1" ht="15" customHeight="1">
      <c r="B1311" t="s" s="596">
        <v>1304</v>
      </c>
      <c r="C1311" t="s" s="675">
        <v>2154</v>
      </c>
      <c r="D1311" t="s" s="686">
        <v>38</v>
      </c>
      <c r="E1311" s="677">
        <v>0</v>
      </c>
      <c r="G1311" s="662">
        <f>E1311*F1311</f>
        <v>0</v>
      </c>
      <c r="H1311" s="662">
        <v>0</v>
      </c>
    </row>
    <row r="1312" s="671" customFormat="1" ht="15" customHeight="1">
      <c r="B1312" t="s" s="596">
        <v>1304</v>
      </c>
      <c r="C1312" t="s" s="675">
        <v>2154</v>
      </c>
      <c r="D1312" t="s" s="690">
        <v>40</v>
      </c>
      <c r="E1312" s="677">
        <v>0</v>
      </c>
      <c r="G1312" s="662">
        <f>E1312*F1312</f>
        <v>0</v>
      </c>
      <c r="H1312" s="662">
        <v>0</v>
      </c>
    </row>
    <row r="1313" s="671" customFormat="1" ht="15" customHeight="1">
      <c r="B1313" t="s" s="596">
        <v>1304</v>
      </c>
      <c r="C1313" t="s" s="675">
        <v>2154</v>
      </c>
      <c r="D1313" t="s" s="692">
        <v>42</v>
      </c>
      <c r="E1313" s="677">
        <v>0</v>
      </c>
      <c r="G1313" s="662">
        <f>E1313*F1313</f>
        <v>0</v>
      </c>
      <c r="H1313" s="662">
        <v>0</v>
      </c>
    </row>
    <row r="1314" s="671" customFormat="1" ht="15" customHeight="1">
      <c r="B1314" t="s" s="596">
        <v>1304</v>
      </c>
      <c r="C1314" t="s" s="675">
        <v>2154</v>
      </c>
      <c r="D1314" t="s" s="180">
        <v>44</v>
      </c>
      <c r="E1314" s="677">
        <v>0</v>
      </c>
      <c r="G1314" s="662">
        <f>E1314*F1314</f>
        <v>0</v>
      </c>
      <c r="H1314" s="662">
        <v>0</v>
      </c>
    </row>
    <row r="1315" s="671" customFormat="1" ht="15" customHeight="1">
      <c r="B1315" t="s" s="596">
        <v>1304</v>
      </c>
      <c r="C1315" t="s" s="675">
        <v>2154</v>
      </c>
      <c r="D1315" t="s" s="695">
        <v>2849</v>
      </c>
      <c r="E1315" s="677">
        <v>0</v>
      </c>
      <c r="G1315" s="662">
        <f>E1315*F1315</f>
        <v>0</v>
      </c>
      <c r="H1315" s="662">
        <v>0</v>
      </c>
    </row>
    <row r="1316" s="671" customFormat="1" ht="15" customHeight="1">
      <c r="B1316" t="s" s="596">
        <v>1305</v>
      </c>
      <c r="C1316" t="s" s="675">
        <v>2155</v>
      </c>
      <c r="D1316" t="s" s="676">
        <v>30</v>
      </c>
      <c r="E1316" s="677">
        <v>0</v>
      </c>
      <c r="G1316" s="662">
        <f>E1316*F1316</f>
        <v>0</v>
      </c>
      <c r="H1316" s="662">
        <v>0</v>
      </c>
    </row>
    <row r="1317" s="671" customFormat="1" ht="15" customHeight="1">
      <c r="B1317" t="s" s="596">
        <v>1305</v>
      </c>
      <c r="C1317" t="s" s="675">
        <v>2155</v>
      </c>
      <c r="D1317" t="s" s="91">
        <v>32</v>
      </c>
      <c r="E1317" s="677">
        <v>0</v>
      </c>
      <c r="G1317" s="662">
        <f>E1317*F1317</f>
        <v>0</v>
      </c>
      <c r="H1317" s="662">
        <v>0</v>
      </c>
    </row>
    <row r="1318" s="671" customFormat="1" ht="15" customHeight="1">
      <c r="B1318" t="s" s="596">
        <v>1305</v>
      </c>
      <c r="C1318" t="s" s="675">
        <v>2155</v>
      </c>
      <c r="D1318" t="s" s="205">
        <v>34</v>
      </c>
      <c r="E1318" s="677">
        <v>0</v>
      </c>
      <c r="G1318" s="662">
        <f>E1318*F1318</f>
        <v>0</v>
      </c>
      <c r="H1318" s="662">
        <v>0</v>
      </c>
    </row>
    <row r="1319" s="671" customFormat="1" ht="15" customHeight="1">
      <c r="B1319" t="s" s="596">
        <v>1305</v>
      </c>
      <c r="C1319" t="s" s="675">
        <v>2155</v>
      </c>
      <c r="D1319" t="s" s="684">
        <v>36</v>
      </c>
      <c r="E1319" s="677">
        <v>0</v>
      </c>
      <c r="G1319" s="662">
        <f>E1319*F1319</f>
        <v>0</v>
      </c>
      <c r="H1319" s="662">
        <v>0</v>
      </c>
    </row>
    <row r="1320" s="671" customFormat="1" ht="15" customHeight="1">
      <c r="B1320" t="s" s="596">
        <v>1305</v>
      </c>
      <c r="C1320" t="s" s="675">
        <v>2155</v>
      </c>
      <c r="D1320" t="s" s="686">
        <v>38</v>
      </c>
      <c r="E1320" s="677">
        <v>0</v>
      </c>
      <c r="G1320" s="662">
        <f>E1320*F1320</f>
        <v>0</v>
      </c>
      <c r="H1320" s="662">
        <v>0</v>
      </c>
    </row>
    <row r="1321" s="671" customFormat="1" ht="15" customHeight="1">
      <c r="B1321" t="s" s="596">
        <v>1305</v>
      </c>
      <c r="C1321" t="s" s="675">
        <v>2155</v>
      </c>
      <c r="D1321" t="s" s="690">
        <v>40</v>
      </c>
      <c r="E1321" s="677">
        <v>0</v>
      </c>
      <c r="G1321" s="662">
        <f>E1321*F1321</f>
        <v>0</v>
      </c>
      <c r="H1321" s="662">
        <v>0</v>
      </c>
    </row>
    <row r="1322" s="671" customFormat="1" ht="15" customHeight="1">
      <c r="B1322" t="s" s="596">
        <v>1305</v>
      </c>
      <c r="C1322" t="s" s="675">
        <v>2155</v>
      </c>
      <c r="D1322" t="s" s="692">
        <v>42</v>
      </c>
      <c r="E1322" s="677">
        <v>0</v>
      </c>
      <c r="G1322" s="662">
        <f>E1322*F1322</f>
        <v>0</v>
      </c>
      <c r="H1322" s="662">
        <v>0</v>
      </c>
    </row>
    <row r="1323" s="671" customFormat="1" ht="15" customHeight="1">
      <c r="B1323" t="s" s="596">
        <v>1305</v>
      </c>
      <c r="C1323" t="s" s="675">
        <v>2155</v>
      </c>
      <c r="D1323" t="s" s="180">
        <v>44</v>
      </c>
      <c r="E1323" s="677">
        <v>0</v>
      </c>
      <c r="G1323" s="662">
        <f>E1323*F1323</f>
        <v>0</v>
      </c>
      <c r="H1323" s="662">
        <v>0</v>
      </c>
    </row>
    <row r="1324" s="671" customFormat="1" ht="15" customHeight="1">
      <c r="B1324" t="s" s="596">
        <v>1305</v>
      </c>
      <c r="C1324" t="s" s="675">
        <v>2155</v>
      </c>
      <c r="D1324" t="s" s="695">
        <v>2849</v>
      </c>
      <c r="E1324" s="677">
        <v>0</v>
      </c>
      <c r="G1324" s="662">
        <f>E1324*F1324</f>
        <v>0</v>
      </c>
      <c r="H1324" s="662">
        <v>0</v>
      </c>
    </row>
    <row r="1325" s="671" customFormat="1" ht="15" customHeight="1">
      <c r="B1325" t="s" s="596">
        <v>1306</v>
      </c>
      <c r="C1325" t="s" s="675">
        <v>2156</v>
      </c>
      <c r="D1325" t="s" s="676">
        <v>30</v>
      </c>
      <c r="E1325" s="677">
        <v>0</v>
      </c>
      <c r="G1325" s="662">
        <f>E1325*F1325</f>
        <v>0</v>
      </c>
      <c r="H1325" s="662">
        <v>0</v>
      </c>
    </row>
    <row r="1326" s="671" customFormat="1" ht="15" customHeight="1">
      <c r="B1326" t="s" s="596">
        <v>1306</v>
      </c>
      <c r="C1326" t="s" s="675">
        <v>2156</v>
      </c>
      <c r="D1326" t="s" s="91">
        <v>32</v>
      </c>
      <c r="E1326" s="677">
        <v>0</v>
      </c>
      <c r="G1326" s="662">
        <f>E1326*F1326</f>
        <v>0</v>
      </c>
      <c r="H1326" s="662">
        <v>0</v>
      </c>
    </row>
    <row r="1327" s="671" customFormat="1" ht="15" customHeight="1">
      <c r="B1327" t="s" s="596">
        <v>1306</v>
      </c>
      <c r="C1327" t="s" s="675">
        <v>2156</v>
      </c>
      <c r="D1327" t="s" s="205">
        <v>34</v>
      </c>
      <c r="E1327" s="677">
        <v>0</v>
      </c>
      <c r="G1327" s="662">
        <f>E1327*F1327</f>
        <v>0</v>
      </c>
      <c r="H1327" s="662">
        <v>0</v>
      </c>
    </row>
    <row r="1328" s="671" customFormat="1" ht="15" customHeight="1">
      <c r="B1328" t="s" s="596">
        <v>1306</v>
      </c>
      <c r="C1328" t="s" s="675">
        <v>2156</v>
      </c>
      <c r="D1328" t="s" s="684">
        <v>36</v>
      </c>
      <c r="E1328" s="677">
        <v>0</v>
      </c>
      <c r="G1328" s="662">
        <f>E1328*F1328</f>
        <v>0</v>
      </c>
      <c r="H1328" s="662">
        <v>0</v>
      </c>
    </row>
    <row r="1329" s="671" customFormat="1" ht="15" customHeight="1">
      <c r="B1329" t="s" s="596">
        <v>1306</v>
      </c>
      <c r="C1329" t="s" s="675">
        <v>2156</v>
      </c>
      <c r="D1329" t="s" s="686">
        <v>38</v>
      </c>
      <c r="E1329" s="677">
        <v>0</v>
      </c>
      <c r="G1329" s="662">
        <f>E1329*F1329</f>
        <v>0</v>
      </c>
      <c r="H1329" s="662">
        <v>0</v>
      </c>
    </row>
    <row r="1330" s="671" customFormat="1" ht="15" customHeight="1">
      <c r="B1330" t="s" s="596">
        <v>1306</v>
      </c>
      <c r="C1330" t="s" s="675">
        <v>2156</v>
      </c>
      <c r="D1330" t="s" s="690">
        <v>40</v>
      </c>
      <c r="E1330" s="677">
        <v>0</v>
      </c>
      <c r="G1330" s="662">
        <f>E1330*F1330</f>
        <v>0</v>
      </c>
      <c r="H1330" s="662">
        <v>0</v>
      </c>
    </row>
    <row r="1331" s="671" customFormat="1" ht="15" customHeight="1">
      <c r="B1331" t="s" s="596">
        <v>1306</v>
      </c>
      <c r="C1331" t="s" s="675">
        <v>2156</v>
      </c>
      <c r="D1331" t="s" s="692">
        <v>42</v>
      </c>
      <c r="E1331" s="677">
        <v>0</v>
      </c>
      <c r="G1331" s="662">
        <f>E1331*F1331</f>
        <v>0</v>
      </c>
      <c r="H1331" s="662">
        <v>0</v>
      </c>
    </row>
    <row r="1332" s="671" customFormat="1" ht="15" customHeight="1">
      <c r="B1332" t="s" s="596">
        <v>1306</v>
      </c>
      <c r="C1332" t="s" s="675">
        <v>2156</v>
      </c>
      <c r="D1332" t="s" s="180">
        <v>44</v>
      </c>
      <c r="E1332" s="677">
        <v>0</v>
      </c>
      <c r="G1332" s="662">
        <f>E1332*F1332</f>
        <v>0</v>
      </c>
      <c r="H1332" s="662">
        <v>0</v>
      </c>
    </row>
    <row r="1333" s="671" customFormat="1" ht="15" customHeight="1">
      <c r="B1333" t="s" s="596">
        <v>1306</v>
      </c>
      <c r="C1333" t="s" s="675">
        <v>2156</v>
      </c>
      <c r="D1333" t="s" s="695">
        <v>2849</v>
      </c>
      <c r="E1333" s="677">
        <v>0</v>
      </c>
      <c r="G1333" s="662">
        <f>E1333*F1333</f>
        <v>0</v>
      </c>
      <c r="H1333" s="662">
        <v>0</v>
      </c>
    </row>
    <row r="1334" s="671" customFormat="1" ht="15" customHeight="1">
      <c r="B1334" t="s" s="596">
        <v>1307</v>
      </c>
      <c r="C1334" t="s" s="675">
        <v>2157</v>
      </c>
      <c r="D1334" t="s" s="676">
        <v>30</v>
      </c>
      <c r="E1334" s="677">
        <v>0</v>
      </c>
      <c r="G1334" s="662">
        <f>E1334*F1334</f>
        <v>0</v>
      </c>
      <c r="H1334" s="662">
        <v>0</v>
      </c>
    </row>
    <row r="1335" s="671" customFormat="1" ht="15" customHeight="1">
      <c r="B1335" t="s" s="596">
        <v>1307</v>
      </c>
      <c r="C1335" t="s" s="675">
        <v>2157</v>
      </c>
      <c r="D1335" t="s" s="91">
        <v>32</v>
      </c>
      <c r="E1335" s="677">
        <v>0</v>
      </c>
      <c r="G1335" s="662">
        <f>E1335*F1335</f>
        <v>0</v>
      </c>
      <c r="H1335" s="662">
        <v>0</v>
      </c>
    </row>
    <row r="1336" s="671" customFormat="1" ht="15" customHeight="1">
      <c r="B1336" t="s" s="596">
        <v>1307</v>
      </c>
      <c r="C1336" t="s" s="675">
        <v>2157</v>
      </c>
      <c r="D1336" t="s" s="205">
        <v>34</v>
      </c>
      <c r="E1336" s="677">
        <v>0</v>
      </c>
      <c r="G1336" s="662">
        <f>E1336*F1336</f>
        <v>0</v>
      </c>
      <c r="H1336" s="662">
        <v>0</v>
      </c>
    </row>
    <row r="1337" s="671" customFormat="1" ht="15" customHeight="1">
      <c r="B1337" t="s" s="596">
        <v>1307</v>
      </c>
      <c r="C1337" t="s" s="675">
        <v>2157</v>
      </c>
      <c r="D1337" t="s" s="684">
        <v>36</v>
      </c>
      <c r="E1337" s="677">
        <v>0</v>
      </c>
      <c r="G1337" s="662">
        <f>E1337*F1337</f>
        <v>0</v>
      </c>
      <c r="H1337" s="662">
        <v>0</v>
      </c>
    </row>
    <row r="1338" s="671" customFormat="1" ht="15" customHeight="1">
      <c r="B1338" t="s" s="596">
        <v>1307</v>
      </c>
      <c r="C1338" t="s" s="675">
        <v>2157</v>
      </c>
      <c r="D1338" t="s" s="686">
        <v>38</v>
      </c>
      <c r="E1338" s="677">
        <v>0</v>
      </c>
      <c r="G1338" s="662">
        <f>E1338*F1338</f>
        <v>0</v>
      </c>
      <c r="H1338" s="662">
        <v>0</v>
      </c>
    </row>
    <row r="1339" s="671" customFormat="1" ht="15" customHeight="1">
      <c r="B1339" t="s" s="596">
        <v>1307</v>
      </c>
      <c r="C1339" t="s" s="675">
        <v>2157</v>
      </c>
      <c r="D1339" t="s" s="690">
        <v>40</v>
      </c>
      <c r="E1339" s="677">
        <v>0</v>
      </c>
      <c r="G1339" s="662">
        <f>E1339*F1339</f>
        <v>0</v>
      </c>
      <c r="H1339" s="662">
        <v>0</v>
      </c>
    </row>
    <row r="1340" s="671" customFormat="1" ht="15" customHeight="1">
      <c r="B1340" t="s" s="596">
        <v>1307</v>
      </c>
      <c r="C1340" t="s" s="675">
        <v>2157</v>
      </c>
      <c r="D1340" t="s" s="692">
        <v>42</v>
      </c>
      <c r="E1340" s="677">
        <v>0</v>
      </c>
      <c r="G1340" s="662">
        <f>E1340*F1340</f>
        <v>0</v>
      </c>
      <c r="H1340" s="662">
        <v>0</v>
      </c>
    </row>
    <row r="1341" s="671" customFormat="1" ht="15" customHeight="1">
      <c r="B1341" t="s" s="596">
        <v>1307</v>
      </c>
      <c r="C1341" t="s" s="675">
        <v>2157</v>
      </c>
      <c r="D1341" t="s" s="180">
        <v>44</v>
      </c>
      <c r="E1341" s="677">
        <v>0</v>
      </c>
      <c r="G1341" s="662">
        <f>E1341*F1341</f>
        <v>0</v>
      </c>
      <c r="H1341" s="662">
        <v>0</v>
      </c>
    </row>
    <row r="1342" s="671" customFormat="1" ht="15" customHeight="1">
      <c r="B1342" t="s" s="596">
        <v>1307</v>
      </c>
      <c r="C1342" t="s" s="675">
        <v>2157</v>
      </c>
      <c r="D1342" t="s" s="695">
        <v>2849</v>
      </c>
      <c r="E1342" s="677">
        <v>0</v>
      </c>
      <c r="G1342" s="662">
        <f>E1342*F1342</f>
        <v>0</v>
      </c>
      <c r="H1342" s="662">
        <v>0</v>
      </c>
    </row>
    <row r="1343" s="671" customFormat="1" ht="15" customHeight="1">
      <c r="B1343" t="s" s="596">
        <v>1308</v>
      </c>
      <c r="C1343" t="s" s="675">
        <v>2158</v>
      </c>
      <c r="D1343" t="s" s="676">
        <v>30</v>
      </c>
      <c r="E1343" s="677">
        <v>0</v>
      </c>
      <c r="G1343" s="662">
        <f>E1343*F1343</f>
        <v>0</v>
      </c>
      <c r="H1343" s="662">
        <v>0</v>
      </c>
    </row>
    <row r="1344" s="671" customFormat="1" ht="15" customHeight="1">
      <c r="B1344" t="s" s="596">
        <v>1308</v>
      </c>
      <c r="C1344" t="s" s="675">
        <v>2158</v>
      </c>
      <c r="D1344" t="s" s="91">
        <v>32</v>
      </c>
      <c r="E1344" s="677">
        <v>0</v>
      </c>
      <c r="G1344" s="662">
        <f>E1344*F1344</f>
        <v>0</v>
      </c>
      <c r="H1344" s="662">
        <v>0</v>
      </c>
    </row>
    <row r="1345" s="671" customFormat="1" ht="15" customHeight="1">
      <c r="B1345" t="s" s="596">
        <v>1308</v>
      </c>
      <c r="C1345" t="s" s="675">
        <v>2158</v>
      </c>
      <c r="D1345" t="s" s="205">
        <v>34</v>
      </c>
      <c r="E1345" s="677">
        <v>0</v>
      </c>
      <c r="G1345" s="662">
        <f>E1345*F1345</f>
        <v>0</v>
      </c>
      <c r="H1345" s="662">
        <v>0</v>
      </c>
    </row>
    <row r="1346" s="671" customFormat="1" ht="15" customHeight="1">
      <c r="B1346" t="s" s="596">
        <v>1308</v>
      </c>
      <c r="C1346" t="s" s="675">
        <v>2158</v>
      </c>
      <c r="D1346" t="s" s="684">
        <v>36</v>
      </c>
      <c r="E1346" s="677">
        <v>0</v>
      </c>
      <c r="G1346" s="662">
        <f>E1346*F1346</f>
        <v>0</v>
      </c>
      <c r="H1346" s="662">
        <v>0</v>
      </c>
    </row>
    <row r="1347" s="671" customFormat="1" ht="15" customHeight="1">
      <c r="B1347" t="s" s="596">
        <v>1308</v>
      </c>
      <c r="C1347" t="s" s="675">
        <v>2158</v>
      </c>
      <c r="D1347" t="s" s="686">
        <v>38</v>
      </c>
      <c r="E1347" s="677">
        <v>0</v>
      </c>
      <c r="G1347" s="662">
        <f>E1347*F1347</f>
        <v>0</v>
      </c>
      <c r="H1347" s="662">
        <v>0</v>
      </c>
    </row>
    <row r="1348" s="671" customFormat="1" ht="15" customHeight="1">
      <c r="B1348" t="s" s="596">
        <v>1308</v>
      </c>
      <c r="C1348" t="s" s="675">
        <v>2158</v>
      </c>
      <c r="D1348" t="s" s="690">
        <v>40</v>
      </c>
      <c r="E1348" s="677">
        <v>0</v>
      </c>
      <c r="G1348" s="662">
        <f>E1348*F1348</f>
        <v>0</v>
      </c>
      <c r="H1348" s="662">
        <v>0</v>
      </c>
    </row>
    <row r="1349" s="671" customFormat="1" ht="15" customHeight="1">
      <c r="B1349" t="s" s="596">
        <v>1308</v>
      </c>
      <c r="C1349" t="s" s="675">
        <v>2158</v>
      </c>
      <c r="D1349" t="s" s="692">
        <v>42</v>
      </c>
      <c r="E1349" s="677">
        <v>0</v>
      </c>
      <c r="G1349" s="662">
        <f>E1349*F1349</f>
        <v>0</v>
      </c>
      <c r="H1349" s="662">
        <v>0</v>
      </c>
    </row>
    <row r="1350" s="671" customFormat="1" ht="15" customHeight="1">
      <c r="B1350" t="s" s="596">
        <v>1308</v>
      </c>
      <c r="C1350" t="s" s="675">
        <v>2158</v>
      </c>
      <c r="D1350" t="s" s="180">
        <v>44</v>
      </c>
      <c r="E1350" s="677">
        <v>0</v>
      </c>
      <c r="G1350" s="662">
        <f>E1350*F1350</f>
        <v>0</v>
      </c>
      <c r="H1350" s="662">
        <v>0</v>
      </c>
    </row>
    <row r="1351" s="671" customFormat="1" ht="15" customHeight="1">
      <c r="B1351" t="s" s="596">
        <v>1308</v>
      </c>
      <c r="C1351" t="s" s="675">
        <v>2158</v>
      </c>
      <c r="D1351" t="s" s="695">
        <v>2849</v>
      </c>
      <c r="E1351" s="677">
        <v>0</v>
      </c>
      <c r="G1351" s="662">
        <f>E1351*F1351</f>
        <v>0</v>
      </c>
      <c r="H1351" s="662">
        <v>0</v>
      </c>
    </row>
    <row r="1352" s="671" customFormat="1" ht="15" customHeight="1">
      <c r="B1352" t="s" s="596">
        <v>1309</v>
      </c>
      <c r="C1352" t="s" s="675">
        <v>2159</v>
      </c>
      <c r="D1352" t="s" s="676">
        <v>30</v>
      </c>
      <c r="E1352" s="677">
        <v>0</v>
      </c>
      <c r="G1352" s="662">
        <f>E1352*F1352</f>
        <v>0</v>
      </c>
      <c r="H1352" s="662">
        <v>0</v>
      </c>
    </row>
    <row r="1353" s="671" customFormat="1" ht="15" customHeight="1">
      <c r="B1353" t="s" s="596">
        <v>1309</v>
      </c>
      <c r="C1353" t="s" s="675">
        <v>2159</v>
      </c>
      <c r="D1353" t="s" s="91">
        <v>32</v>
      </c>
      <c r="E1353" s="677">
        <v>0</v>
      </c>
      <c r="G1353" s="662">
        <f>E1353*F1353</f>
        <v>0</v>
      </c>
      <c r="H1353" s="662">
        <v>0</v>
      </c>
    </row>
    <row r="1354" s="671" customFormat="1" ht="15" customHeight="1">
      <c r="B1354" t="s" s="596">
        <v>1309</v>
      </c>
      <c r="C1354" t="s" s="675">
        <v>2159</v>
      </c>
      <c r="D1354" t="s" s="205">
        <v>34</v>
      </c>
      <c r="E1354" s="677">
        <v>0</v>
      </c>
      <c r="G1354" s="662">
        <f>E1354*F1354</f>
        <v>0</v>
      </c>
      <c r="H1354" s="662">
        <v>0</v>
      </c>
    </row>
    <row r="1355" s="671" customFormat="1" ht="15" customHeight="1">
      <c r="B1355" t="s" s="596">
        <v>1309</v>
      </c>
      <c r="C1355" t="s" s="675">
        <v>2159</v>
      </c>
      <c r="D1355" t="s" s="684">
        <v>36</v>
      </c>
      <c r="E1355" s="677">
        <v>0</v>
      </c>
      <c r="G1355" s="662">
        <f>E1355*F1355</f>
        <v>0</v>
      </c>
      <c r="H1355" s="662">
        <v>0</v>
      </c>
    </row>
    <row r="1356" s="671" customFormat="1" ht="15" customHeight="1">
      <c r="B1356" t="s" s="596">
        <v>1309</v>
      </c>
      <c r="C1356" t="s" s="675">
        <v>2159</v>
      </c>
      <c r="D1356" t="s" s="686">
        <v>38</v>
      </c>
      <c r="E1356" s="677">
        <v>0</v>
      </c>
      <c r="G1356" s="662">
        <f>E1356*F1356</f>
        <v>0</v>
      </c>
      <c r="H1356" s="662">
        <v>0</v>
      </c>
    </row>
    <row r="1357" s="671" customFormat="1" ht="15" customHeight="1">
      <c r="B1357" t="s" s="596">
        <v>1309</v>
      </c>
      <c r="C1357" t="s" s="675">
        <v>2159</v>
      </c>
      <c r="D1357" t="s" s="690">
        <v>40</v>
      </c>
      <c r="E1357" s="677">
        <v>0</v>
      </c>
      <c r="G1357" s="662">
        <f>E1357*F1357</f>
        <v>0</v>
      </c>
      <c r="H1357" s="662">
        <v>0</v>
      </c>
    </row>
    <row r="1358" s="671" customFormat="1" ht="15" customHeight="1">
      <c r="B1358" t="s" s="596">
        <v>1309</v>
      </c>
      <c r="C1358" t="s" s="675">
        <v>2159</v>
      </c>
      <c r="D1358" t="s" s="692">
        <v>42</v>
      </c>
      <c r="E1358" s="677">
        <v>0</v>
      </c>
      <c r="G1358" s="662">
        <f>E1358*F1358</f>
        <v>0</v>
      </c>
      <c r="H1358" s="662">
        <v>0</v>
      </c>
    </row>
    <row r="1359" s="671" customFormat="1" ht="15" customHeight="1">
      <c r="B1359" t="s" s="596">
        <v>1309</v>
      </c>
      <c r="C1359" t="s" s="675">
        <v>2159</v>
      </c>
      <c r="D1359" t="s" s="180">
        <v>44</v>
      </c>
      <c r="E1359" s="677">
        <v>0</v>
      </c>
      <c r="G1359" s="662">
        <f>E1359*F1359</f>
        <v>0</v>
      </c>
      <c r="H1359" s="662">
        <v>0</v>
      </c>
    </row>
    <row r="1360" s="671" customFormat="1" ht="15" customHeight="1">
      <c r="B1360" t="s" s="596">
        <v>1309</v>
      </c>
      <c r="C1360" t="s" s="675">
        <v>2159</v>
      </c>
      <c r="D1360" t="s" s="695">
        <v>2849</v>
      </c>
      <c r="E1360" s="677">
        <v>0</v>
      </c>
      <c r="G1360" s="662">
        <f>E1360*F1360</f>
        <v>0</v>
      </c>
      <c r="H1360" s="662">
        <v>0</v>
      </c>
    </row>
    <row r="1361" s="671" customFormat="1" ht="15" customHeight="1">
      <c r="B1361" t="s" s="596">
        <v>1310</v>
      </c>
      <c r="C1361" t="s" s="675">
        <v>2160</v>
      </c>
      <c r="D1361" t="s" s="676">
        <v>30</v>
      </c>
      <c r="E1361" s="677">
        <v>0</v>
      </c>
      <c r="G1361" s="662">
        <f>E1361*F1361</f>
        <v>0</v>
      </c>
      <c r="H1361" s="662">
        <v>0</v>
      </c>
    </row>
    <row r="1362" s="671" customFormat="1" ht="15" customHeight="1">
      <c r="B1362" t="s" s="596">
        <v>1310</v>
      </c>
      <c r="C1362" t="s" s="675">
        <v>2160</v>
      </c>
      <c r="D1362" t="s" s="91">
        <v>32</v>
      </c>
      <c r="E1362" s="677">
        <v>0</v>
      </c>
      <c r="G1362" s="662">
        <f>E1362*F1362</f>
        <v>0</v>
      </c>
      <c r="H1362" s="662">
        <v>0</v>
      </c>
    </row>
    <row r="1363" s="671" customFormat="1" ht="15" customHeight="1">
      <c r="B1363" t="s" s="596">
        <v>1310</v>
      </c>
      <c r="C1363" t="s" s="675">
        <v>2160</v>
      </c>
      <c r="D1363" t="s" s="205">
        <v>34</v>
      </c>
      <c r="E1363" s="677">
        <v>0</v>
      </c>
      <c r="G1363" s="662">
        <f>E1363*F1363</f>
        <v>0</v>
      </c>
      <c r="H1363" s="662">
        <v>0</v>
      </c>
    </row>
    <row r="1364" s="671" customFormat="1" ht="15" customHeight="1">
      <c r="B1364" t="s" s="596">
        <v>1310</v>
      </c>
      <c r="C1364" t="s" s="675">
        <v>2160</v>
      </c>
      <c r="D1364" t="s" s="684">
        <v>36</v>
      </c>
      <c r="E1364" s="677">
        <v>0</v>
      </c>
      <c r="G1364" s="662">
        <f>E1364*F1364</f>
        <v>0</v>
      </c>
      <c r="H1364" s="662">
        <v>0</v>
      </c>
    </row>
    <row r="1365" s="671" customFormat="1" ht="15" customHeight="1">
      <c r="B1365" t="s" s="596">
        <v>1310</v>
      </c>
      <c r="C1365" t="s" s="675">
        <v>2160</v>
      </c>
      <c r="D1365" t="s" s="686">
        <v>38</v>
      </c>
      <c r="E1365" s="677">
        <v>0</v>
      </c>
      <c r="G1365" s="662">
        <f>E1365*F1365</f>
        <v>0</v>
      </c>
      <c r="H1365" s="662">
        <v>0</v>
      </c>
    </row>
    <row r="1366" s="671" customFormat="1" ht="15" customHeight="1">
      <c r="B1366" t="s" s="596">
        <v>1310</v>
      </c>
      <c r="C1366" t="s" s="675">
        <v>2160</v>
      </c>
      <c r="D1366" t="s" s="690">
        <v>40</v>
      </c>
      <c r="E1366" s="677">
        <v>0</v>
      </c>
      <c r="G1366" s="662">
        <f>E1366*F1366</f>
        <v>0</v>
      </c>
      <c r="H1366" s="662">
        <v>0</v>
      </c>
    </row>
    <row r="1367" s="671" customFormat="1" ht="15" customHeight="1">
      <c r="B1367" t="s" s="596">
        <v>1310</v>
      </c>
      <c r="C1367" t="s" s="675">
        <v>2160</v>
      </c>
      <c r="D1367" t="s" s="692">
        <v>42</v>
      </c>
      <c r="E1367" s="677">
        <v>0</v>
      </c>
      <c r="G1367" s="662">
        <f>E1367*F1367</f>
        <v>0</v>
      </c>
      <c r="H1367" s="662">
        <v>0</v>
      </c>
    </row>
    <row r="1368" s="671" customFormat="1" ht="15" customHeight="1">
      <c r="B1368" t="s" s="596">
        <v>1310</v>
      </c>
      <c r="C1368" t="s" s="675">
        <v>2160</v>
      </c>
      <c r="D1368" t="s" s="180">
        <v>44</v>
      </c>
      <c r="E1368" s="677">
        <v>0</v>
      </c>
      <c r="G1368" s="662">
        <f>E1368*F1368</f>
        <v>0</v>
      </c>
      <c r="H1368" s="662">
        <v>0</v>
      </c>
    </row>
    <row r="1369" s="671" customFormat="1" ht="15" customHeight="1">
      <c r="B1369" t="s" s="596">
        <v>1310</v>
      </c>
      <c r="C1369" t="s" s="675">
        <v>2160</v>
      </c>
      <c r="D1369" t="s" s="695">
        <v>2849</v>
      </c>
      <c r="E1369" s="677">
        <v>0</v>
      </c>
      <c r="G1369" s="662">
        <f>E1369*F1369</f>
        <v>0</v>
      </c>
      <c r="H1369" s="662">
        <v>0</v>
      </c>
    </row>
    <row r="1370" s="671" customFormat="1" ht="15" customHeight="1">
      <c r="B1370" t="s" s="596">
        <v>1311</v>
      </c>
      <c r="C1370" t="s" s="675">
        <v>2161</v>
      </c>
      <c r="D1370" t="s" s="676">
        <v>30</v>
      </c>
      <c r="E1370" s="677">
        <v>0</v>
      </c>
      <c r="G1370" s="662">
        <f>E1370*F1370</f>
        <v>0</v>
      </c>
      <c r="H1370" s="662">
        <v>0</v>
      </c>
    </row>
    <row r="1371" s="671" customFormat="1" ht="15" customHeight="1">
      <c r="B1371" t="s" s="596">
        <v>1311</v>
      </c>
      <c r="C1371" t="s" s="675">
        <v>2161</v>
      </c>
      <c r="D1371" t="s" s="91">
        <v>32</v>
      </c>
      <c r="E1371" s="677">
        <v>0</v>
      </c>
      <c r="G1371" s="662">
        <f>E1371*F1371</f>
        <v>0</v>
      </c>
      <c r="H1371" s="662">
        <v>0</v>
      </c>
    </row>
    <row r="1372" s="671" customFormat="1" ht="15" customHeight="1">
      <c r="B1372" t="s" s="596">
        <v>1311</v>
      </c>
      <c r="C1372" t="s" s="675">
        <v>2161</v>
      </c>
      <c r="D1372" t="s" s="205">
        <v>34</v>
      </c>
      <c r="E1372" s="677">
        <v>0</v>
      </c>
      <c r="G1372" s="662">
        <f>E1372*F1372</f>
        <v>0</v>
      </c>
      <c r="H1372" s="662">
        <v>0</v>
      </c>
    </row>
    <row r="1373" s="671" customFormat="1" ht="15" customHeight="1">
      <c r="B1373" t="s" s="596">
        <v>1311</v>
      </c>
      <c r="C1373" t="s" s="675">
        <v>2161</v>
      </c>
      <c r="D1373" t="s" s="684">
        <v>36</v>
      </c>
      <c r="E1373" s="677">
        <v>0</v>
      </c>
      <c r="G1373" s="662">
        <f>E1373*F1373</f>
        <v>0</v>
      </c>
      <c r="H1373" s="662">
        <v>0</v>
      </c>
    </row>
    <row r="1374" s="671" customFormat="1" ht="15" customHeight="1">
      <c r="B1374" t="s" s="596">
        <v>1311</v>
      </c>
      <c r="C1374" t="s" s="675">
        <v>2161</v>
      </c>
      <c r="D1374" t="s" s="686">
        <v>38</v>
      </c>
      <c r="E1374" s="677">
        <v>0</v>
      </c>
      <c r="G1374" s="662">
        <f>E1374*F1374</f>
        <v>0</v>
      </c>
      <c r="H1374" s="662">
        <v>0</v>
      </c>
    </row>
    <row r="1375" s="671" customFormat="1" ht="15" customHeight="1">
      <c r="B1375" t="s" s="596">
        <v>1311</v>
      </c>
      <c r="C1375" t="s" s="675">
        <v>2161</v>
      </c>
      <c r="D1375" t="s" s="690">
        <v>40</v>
      </c>
      <c r="E1375" s="677">
        <v>0</v>
      </c>
      <c r="G1375" s="662">
        <f>E1375*F1375</f>
        <v>0</v>
      </c>
      <c r="H1375" s="662">
        <v>0</v>
      </c>
    </row>
    <row r="1376" s="671" customFormat="1" ht="15" customHeight="1">
      <c r="B1376" t="s" s="596">
        <v>1311</v>
      </c>
      <c r="C1376" t="s" s="675">
        <v>2161</v>
      </c>
      <c r="D1376" t="s" s="692">
        <v>42</v>
      </c>
      <c r="E1376" s="677">
        <v>0</v>
      </c>
      <c r="G1376" s="662">
        <f>E1376*F1376</f>
        <v>0</v>
      </c>
      <c r="H1376" s="662">
        <v>0</v>
      </c>
    </row>
    <row r="1377" s="671" customFormat="1" ht="15" customHeight="1">
      <c r="B1377" t="s" s="596">
        <v>1311</v>
      </c>
      <c r="C1377" t="s" s="675">
        <v>2161</v>
      </c>
      <c r="D1377" t="s" s="180">
        <v>44</v>
      </c>
      <c r="E1377" s="677">
        <v>0</v>
      </c>
      <c r="G1377" s="662">
        <f>E1377*F1377</f>
        <v>0</v>
      </c>
      <c r="H1377" s="662">
        <v>0</v>
      </c>
    </row>
    <row r="1378" s="671" customFormat="1" ht="15" customHeight="1">
      <c r="B1378" t="s" s="596">
        <v>1311</v>
      </c>
      <c r="C1378" t="s" s="675">
        <v>2161</v>
      </c>
      <c r="D1378" t="s" s="695">
        <v>2849</v>
      </c>
      <c r="E1378" s="677">
        <v>0</v>
      </c>
      <c r="G1378" s="662">
        <f>E1378*F1378</f>
        <v>0</v>
      </c>
      <c r="H1378" s="662">
        <v>0</v>
      </c>
    </row>
    <row r="1379" s="671" customFormat="1" ht="15" customHeight="1">
      <c r="B1379" t="s" s="596">
        <v>1312</v>
      </c>
      <c r="C1379" t="s" s="675">
        <v>2162</v>
      </c>
      <c r="D1379" t="s" s="676">
        <v>30</v>
      </c>
      <c r="E1379" s="677">
        <v>0</v>
      </c>
      <c r="G1379" s="662">
        <f>E1379*F1379</f>
        <v>0</v>
      </c>
      <c r="H1379" s="662">
        <v>0</v>
      </c>
    </row>
    <row r="1380" s="671" customFormat="1" ht="15" customHeight="1">
      <c r="B1380" t="s" s="596">
        <v>1312</v>
      </c>
      <c r="C1380" t="s" s="675">
        <v>2162</v>
      </c>
      <c r="D1380" t="s" s="91">
        <v>32</v>
      </c>
      <c r="E1380" s="677">
        <v>0</v>
      </c>
      <c r="G1380" s="662">
        <f>E1380*F1380</f>
        <v>0</v>
      </c>
      <c r="H1380" s="662">
        <v>0</v>
      </c>
    </row>
    <row r="1381" s="671" customFormat="1" ht="15" customHeight="1">
      <c r="B1381" t="s" s="596">
        <v>1312</v>
      </c>
      <c r="C1381" t="s" s="675">
        <v>2162</v>
      </c>
      <c r="D1381" t="s" s="205">
        <v>34</v>
      </c>
      <c r="E1381" s="677">
        <v>0</v>
      </c>
      <c r="G1381" s="662">
        <f>E1381*F1381</f>
        <v>0</v>
      </c>
      <c r="H1381" s="662">
        <v>0</v>
      </c>
    </row>
    <row r="1382" s="671" customFormat="1" ht="15" customHeight="1">
      <c r="B1382" t="s" s="596">
        <v>1312</v>
      </c>
      <c r="C1382" t="s" s="675">
        <v>2162</v>
      </c>
      <c r="D1382" t="s" s="684">
        <v>36</v>
      </c>
      <c r="E1382" s="677">
        <v>0</v>
      </c>
      <c r="G1382" s="662">
        <f>E1382*F1382</f>
        <v>0</v>
      </c>
      <c r="H1382" s="662">
        <v>0</v>
      </c>
    </row>
    <row r="1383" s="671" customFormat="1" ht="15" customHeight="1">
      <c r="B1383" t="s" s="596">
        <v>1312</v>
      </c>
      <c r="C1383" t="s" s="675">
        <v>2162</v>
      </c>
      <c r="D1383" t="s" s="686">
        <v>38</v>
      </c>
      <c r="E1383" s="677">
        <v>0</v>
      </c>
      <c r="G1383" s="662">
        <f>E1383*F1383</f>
        <v>0</v>
      </c>
      <c r="H1383" s="662">
        <v>0</v>
      </c>
    </row>
    <row r="1384" s="671" customFormat="1" ht="15" customHeight="1">
      <c r="B1384" t="s" s="596">
        <v>1312</v>
      </c>
      <c r="C1384" t="s" s="675">
        <v>2162</v>
      </c>
      <c r="D1384" t="s" s="690">
        <v>40</v>
      </c>
      <c r="E1384" s="677">
        <v>0</v>
      </c>
      <c r="G1384" s="662">
        <f>E1384*F1384</f>
        <v>0</v>
      </c>
      <c r="H1384" s="662">
        <v>0</v>
      </c>
    </row>
    <row r="1385" s="671" customFormat="1" ht="15" customHeight="1">
      <c r="B1385" t="s" s="596">
        <v>1312</v>
      </c>
      <c r="C1385" t="s" s="675">
        <v>2162</v>
      </c>
      <c r="D1385" t="s" s="692">
        <v>42</v>
      </c>
      <c r="E1385" s="677">
        <v>0</v>
      </c>
      <c r="G1385" s="662">
        <f>E1385*F1385</f>
        <v>0</v>
      </c>
      <c r="H1385" s="662">
        <v>0</v>
      </c>
    </row>
    <row r="1386" s="671" customFormat="1" ht="15" customHeight="1">
      <c r="B1386" t="s" s="596">
        <v>1312</v>
      </c>
      <c r="C1386" t="s" s="675">
        <v>2162</v>
      </c>
      <c r="D1386" t="s" s="180">
        <v>44</v>
      </c>
      <c r="E1386" s="677">
        <v>0</v>
      </c>
      <c r="G1386" s="662">
        <f>E1386*F1386</f>
        <v>0</v>
      </c>
      <c r="H1386" s="662">
        <v>0</v>
      </c>
    </row>
    <row r="1387" s="671" customFormat="1" ht="15" customHeight="1">
      <c r="B1387" t="s" s="596">
        <v>1312</v>
      </c>
      <c r="C1387" t="s" s="675">
        <v>2162</v>
      </c>
      <c r="D1387" t="s" s="695">
        <v>2849</v>
      </c>
      <c r="E1387" s="677">
        <v>0</v>
      </c>
      <c r="G1387" s="662">
        <f>E1387*F1387</f>
        <v>0</v>
      </c>
      <c r="H1387" s="662">
        <v>0</v>
      </c>
    </row>
    <row r="1388" s="671" customFormat="1" ht="15" customHeight="1">
      <c r="B1388" t="s" s="596">
        <v>1313</v>
      </c>
      <c r="C1388" t="s" s="675">
        <v>2163</v>
      </c>
      <c r="D1388" t="s" s="676">
        <v>30</v>
      </c>
      <c r="E1388" s="677">
        <v>0</v>
      </c>
      <c r="G1388" s="662">
        <f>E1388*F1388</f>
        <v>0</v>
      </c>
      <c r="H1388" s="662">
        <v>0</v>
      </c>
    </row>
    <row r="1389" s="671" customFormat="1" ht="15" customHeight="1">
      <c r="B1389" t="s" s="596">
        <v>1313</v>
      </c>
      <c r="C1389" t="s" s="675">
        <v>2163</v>
      </c>
      <c r="D1389" t="s" s="91">
        <v>32</v>
      </c>
      <c r="E1389" s="677">
        <v>0</v>
      </c>
      <c r="G1389" s="662">
        <f>E1389*F1389</f>
        <v>0</v>
      </c>
      <c r="H1389" s="662">
        <v>0</v>
      </c>
    </row>
    <row r="1390" s="671" customFormat="1" ht="15" customHeight="1">
      <c r="B1390" t="s" s="596">
        <v>1313</v>
      </c>
      <c r="C1390" t="s" s="675">
        <v>2163</v>
      </c>
      <c r="D1390" t="s" s="205">
        <v>34</v>
      </c>
      <c r="E1390" s="677">
        <v>0</v>
      </c>
      <c r="G1390" s="662">
        <f>E1390*F1390</f>
        <v>0</v>
      </c>
      <c r="H1390" s="662">
        <v>0</v>
      </c>
    </row>
    <row r="1391" s="671" customFormat="1" ht="15" customHeight="1">
      <c r="B1391" t="s" s="596">
        <v>1313</v>
      </c>
      <c r="C1391" t="s" s="675">
        <v>2163</v>
      </c>
      <c r="D1391" t="s" s="684">
        <v>36</v>
      </c>
      <c r="E1391" s="677">
        <v>0</v>
      </c>
      <c r="G1391" s="662">
        <f>E1391*F1391</f>
        <v>0</v>
      </c>
      <c r="H1391" s="662">
        <v>0</v>
      </c>
    </row>
    <row r="1392" s="671" customFormat="1" ht="15" customHeight="1">
      <c r="B1392" t="s" s="596">
        <v>1313</v>
      </c>
      <c r="C1392" t="s" s="675">
        <v>2163</v>
      </c>
      <c r="D1392" t="s" s="686">
        <v>38</v>
      </c>
      <c r="E1392" s="677">
        <v>0</v>
      </c>
      <c r="G1392" s="662">
        <f>E1392*F1392</f>
        <v>0</v>
      </c>
      <c r="H1392" s="662">
        <v>0</v>
      </c>
    </row>
    <row r="1393" s="671" customFormat="1" ht="15" customHeight="1">
      <c r="B1393" t="s" s="596">
        <v>1313</v>
      </c>
      <c r="C1393" t="s" s="675">
        <v>2163</v>
      </c>
      <c r="D1393" t="s" s="690">
        <v>40</v>
      </c>
      <c r="E1393" s="677">
        <v>0</v>
      </c>
      <c r="G1393" s="662">
        <f>E1393*F1393</f>
        <v>0</v>
      </c>
      <c r="H1393" s="662">
        <v>0</v>
      </c>
    </row>
    <row r="1394" s="671" customFormat="1" ht="15" customHeight="1">
      <c r="B1394" t="s" s="596">
        <v>1313</v>
      </c>
      <c r="C1394" t="s" s="675">
        <v>2163</v>
      </c>
      <c r="D1394" t="s" s="692">
        <v>42</v>
      </c>
      <c r="E1394" s="677">
        <v>0</v>
      </c>
      <c r="G1394" s="662">
        <f>E1394*F1394</f>
        <v>0</v>
      </c>
      <c r="H1394" s="662">
        <v>0</v>
      </c>
    </row>
    <row r="1395" s="671" customFormat="1" ht="15" customHeight="1">
      <c r="B1395" t="s" s="596">
        <v>1313</v>
      </c>
      <c r="C1395" t="s" s="675">
        <v>2163</v>
      </c>
      <c r="D1395" t="s" s="180">
        <v>44</v>
      </c>
      <c r="E1395" s="677">
        <v>0</v>
      </c>
      <c r="G1395" s="662">
        <f>E1395*F1395</f>
        <v>0</v>
      </c>
      <c r="H1395" s="662">
        <v>0</v>
      </c>
    </row>
    <row r="1396" s="671" customFormat="1" ht="15" customHeight="1">
      <c r="B1396" t="s" s="596">
        <v>1313</v>
      </c>
      <c r="C1396" t="s" s="675">
        <v>2163</v>
      </c>
      <c r="D1396" t="s" s="695">
        <v>2849</v>
      </c>
      <c r="E1396" s="677">
        <v>0</v>
      </c>
      <c r="G1396" s="662">
        <f>E1396*F1396</f>
        <v>0</v>
      </c>
      <c r="H1396" s="662">
        <v>0</v>
      </c>
    </row>
    <row r="1397" s="671" customFormat="1" ht="15" customHeight="1">
      <c r="B1397" t="s" s="596">
        <v>1314</v>
      </c>
      <c r="C1397" t="s" s="675">
        <v>2164</v>
      </c>
      <c r="D1397" t="s" s="676">
        <v>30</v>
      </c>
      <c r="E1397" s="677">
        <v>0</v>
      </c>
      <c r="G1397" s="662">
        <f>E1397*F1397</f>
        <v>0</v>
      </c>
      <c r="H1397" s="662">
        <v>0</v>
      </c>
    </row>
    <row r="1398" s="671" customFormat="1" ht="15" customHeight="1">
      <c r="B1398" t="s" s="596">
        <v>1314</v>
      </c>
      <c r="C1398" t="s" s="675">
        <v>2164</v>
      </c>
      <c r="D1398" t="s" s="91">
        <v>32</v>
      </c>
      <c r="E1398" s="677">
        <v>0</v>
      </c>
      <c r="G1398" s="662">
        <f>E1398*F1398</f>
        <v>0</v>
      </c>
      <c r="H1398" s="662">
        <v>0</v>
      </c>
    </row>
    <row r="1399" s="671" customFormat="1" ht="15" customHeight="1">
      <c r="B1399" t="s" s="596">
        <v>1314</v>
      </c>
      <c r="C1399" t="s" s="675">
        <v>2164</v>
      </c>
      <c r="D1399" t="s" s="205">
        <v>34</v>
      </c>
      <c r="E1399" s="677">
        <v>0</v>
      </c>
      <c r="G1399" s="662">
        <f>E1399*F1399</f>
        <v>0</v>
      </c>
      <c r="H1399" s="662">
        <v>0</v>
      </c>
    </row>
    <row r="1400" s="671" customFormat="1" ht="15" customHeight="1">
      <c r="B1400" t="s" s="596">
        <v>1314</v>
      </c>
      <c r="C1400" t="s" s="675">
        <v>2164</v>
      </c>
      <c r="D1400" t="s" s="684">
        <v>36</v>
      </c>
      <c r="E1400" s="677">
        <v>0</v>
      </c>
      <c r="G1400" s="662">
        <f>E1400*F1400</f>
        <v>0</v>
      </c>
      <c r="H1400" s="662">
        <v>0</v>
      </c>
    </row>
    <row r="1401" s="671" customFormat="1" ht="15" customHeight="1">
      <c r="B1401" t="s" s="596">
        <v>1314</v>
      </c>
      <c r="C1401" t="s" s="675">
        <v>2164</v>
      </c>
      <c r="D1401" t="s" s="686">
        <v>38</v>
      </c>
      <c r="E1401" s="677">
        <v>0</v>
      </c>
      <c r="G1401" s="662">
        <f>E1401*F1401</f>
        <v>0</v>
      </c>
      <c r="H1401" s="662">
        <v>0</v>
      </c>
    </row>
    <row r="1402" s="671" customFormat="1" ht="15" customHeight="1">
      <c r="B1402" t="s" s="596">
        <v>1314</v>
      </c>
      <c r="C1402" t="s" s="675">
        <v>2164</v>
      </c>
      <c r="D1402" t="s" s="690">
        <v>40</v>
      </c>
      <c r="E1402" s="677">
        <v>0</v>
      </c>
      <c r="G1402" s="662">
        <f>E1402*F1402</f>
        <v>0</v>
      </c>
      <c r="H1402" s="662">
        <v>0</v>
      </c>
    </row>
    <row r="1403" s="671" customFormat="1" ht="15" customHeight="1">
      <c r="B1403" t="s" s="596">
        <v>1314</v>
      </c>
      <c r="C1403" t="s" s="675">
        <v>2164</v>
      </c>
      <c r="D1403" t="s" s="692">
        <v>42</v>
      </c>
      <c r="E1403" s="677">
        <v>0</v>
      </c>
      <c r="G1403" s="662">
        <f>E1403*F1403</f>
        <v>0</v>
      </c>
      <c r="H1403" s="662">
        <v>0</v>
      </c>
    </row>
    <row r="1404" s="671" customFormat="1" ht="15" customHeight="1">
      <c r="B1404" t="s" s="596">
        <v>1314</v>
      </c>
      <c r="C1404" t="s" s="675">
        <v>2164</v>
      </c>
      <c r="D1404" t="s" s="180">
        <v>44</v>
      </c>
      <c r="E1404" s="677">
        <v>0</v>
      </c>
      <c r="G1404" s="662">
        <f>E1404*F1404</f>
        <v>0</v>
      </c>
      <c r="H1404" s="662">
        <v>0</v>
      </c>
    </row>
    <row r="1405" s="671" customFormat="1" ht="15" customHeight="1">
      <c r="B1405" t="s" s="596">
        <v>1314</v>
      </c>
      <c r="C1405" t="s" s="675">
        <v>2164</v>
      </c>
      <c r="D1405" t="s" s="695">
        <v>2849</v>
      </c>
      <c r="E1405" s="677">
        <v>0</v>
      </c>
      <c r="G1405" s="662">
        <f>E1405*F1405</f>
        <v>0</v>
      </c>
      <c r="H1405" s="662">
        <v>0</v>
      </c>
    </row>
    <row r="1406" s="671" customFormat="1" ht="15" customHeight="1">
      <c r="B1406" t="s" s="596">
        <v>1315</v>
      </c>
      <c r="C1406" t="s" s="675">
        <v>2165</v>
      </c>
      <c r="D1406" t="s" s="676">
        <v>30</v>
      </c>
      <c r="E1406" s="677">
        <v>0</v>
      </c>
      <c r="G1406" s="662">
        <f>E1406*F1406</f>
        <v>0</v>
      </c>
      <c r="H1406" s="662">
        <v>0</v>
      </c>
    </row>
    <row r="1407" s="671" customFormat="1" ht="15" customHeight="1">
      <c r="B1407" t="s" s="596">
        <v>1315</v>
      </c>
      <c r="C1407" t="s" s="675">
        <v>2165</v>
      </c>
      <c r="D1407" t="s" s="91">
        <v>32</v>
      </c>
      <c r="E1407" s="677">
        <v>0</v>
      </c>
      <c r="G1407" s="662">
        <f>E1407*F1407</f>
        <v>0</v>
      </c>
      <c r="H1407" s="662">
        <v>0</v>
      </c>
    </row>
    <row r="1408" s="671" customFormat="1" ht="15" customHeight="1">
      <c r="B1408" t="s" s="596">
        <v>1315</v>
      </c>
      <c r="C1408" t="s" s="675">
        <v>2165</v>
      </c>
      <c r="D1408" t="s" s="205">
        <v>34</v>
      </c>
      <c r="E1408" s="677">
        <v>0</v>
      </c>
      <c r="G1408" s="662">
        <f>E1408*F1408</f>
        <v>0</v>
      </c>
      <c r="H1408" s="662">
        <v>0</v>
      </c>
    </row>
    <row r="1409" s="671" customFormat="1" ht="15" customHeight="1">
      <c r="B1409" t="s" s="596">
        <v>1315</v>
      </c>
      <c r="C1409" t="s" s="675">
        <v>2165</v>
      </c>
      <c r="D1409" t="s" s="684">
        <v>36</v>
      </c>
      <c r="E1409" s="677">
        <v>0</v>
      </c>
      <c r="G1409" s="662">
        <f>E1409*F1409</f>
        <v>0</v>
      </c>
      <c r="H1409" s="662">
        <v>0</v>
      </c>
    </row>
    <row r="1410" s="671" customFormat="1" ht="15" customHeight="1">
      <c r="B1410" t="s" s="596">
        <v>1315</v>
      </c>
      <c r="C1410" t="s" s="675">
        <v>2165</v>
      </c>
      <c r="D1410" t="s" s="686">
        <v>38</v>
      </c>
      <c r="E1410" s="677">
        <v>0</v>
      </c>
      <c r="G1410" s="662">
        <f>E1410*F1410</f>
        <v>0</v>
      </c>
      <c r="H1410" s="662">
        <v>0</v>
      </c>
    </row>
    <row r="1411" s="671" customFormat="1" ht="15" customHeight="1">
      <c r="B1411" t="s" s="596">
        <v>1315</v>
      </c>
      <c r="C1411" t="s" s="675">
        <v>2165</v>
      </c>
      <c r="D1411" t="s" s="690">
        <v>40</v>
      </c>
      <c r="E1411" s="677">
        <v>0</v>
      </c>
      <c r="G1411" s="662">
        <f>E1411*F1411</f>
        <v>0</v>
      </c>
      <c r="H1411" s="662">
        <v>0</v>
      </c>
    </row>
    <row r="1412" s="671" customFormat="1" ht="15" customHeight="1">
      <c r="B1412" t="s" s="596">
        <v>1315</v>
      </c>
      <c r="C1412" t="s" s="675">
        <v>2165</v>
      </c>
      <c r="D1412" t="s" s="692">
        <v>42</v>
      </c>
      <c r="E1412" s="677">
        <v>0</v>
      </c>
      <c r="G1412" s="662">
        <f>E1412*F1412</f>
        <v>0</v>
      </c>
      <c r="H1412" s="662">
        <v>0</v>
      </c>
    </row>
    <row r="1413" s="671" customFormat="1" ht="15" customHeight="1">
      <c r="B1413" t="s" s="596">
        <v>1315</v>
      </c>
      <c r="C1413" t="s" s="675">
        <v>2165</v>
      </c>
      <c r="D1413" t="s" s="180">
        <v>44</v>
      </c>
      <c r="E1413" s="677">
        <v>0</v>
      </c>
      <c r="G1413" s="662">
        <f>E1413*F1413</f>
        <v>0</v>
      </c>
      <c r="H1413" s="662">
        <v>0</v>
      </c>
    </row>
    <row r="1414" s="671" customFormat="1" ht="15" customHeight="1">
      <c r="B1414" t="s" s="596">
        <v>1315</v>
      </c>
      <c r="C1414" t="s" s="675">
        <v>2165</v>
      </c>
      <c r="D1414" t="s" s="695">
        <v>2849</v>
      </c>
      <c r="E1414" s="677">
        <v>0</v>
      </c>
      <c r="G1414" s="662">
        <f>E1414*F1414</f>
        <v>0</v>
      </c>
      <c r="H1414" s="662">
        <v>0</v>
      </c>
    </row>
    <row r="1415" s="671" customFormat="1" ht="15" customHeight="1">
      <c r="B1415" t="s" s="596">
        <v>1316</v>
      </c>
      <c r="C1415" t="s" s="675">
        <v>2166</v>
      </c>
      <c r="D1415" t="s" s="676">
        <v>30</v>
      </c>
      <c r="E1415" s="677">
        <v>0</v>
      </c>
      <c r="G1415" s="662">
        <f>E1415*F1415</f>
        <v>0</v>
      </c>
      <c r="H1415" s="662">
        <v>0</v>
      </c>
    </row>
    <row r="1416" s="671" customFormat="1" ht="15" customHeight="1">
      <c r="B1416" t="s" s="596">
        <v>1316</v>
      </c>
      <c r="C1416" t="s" s="675">
        <v>2166</v>
      </c>
      <c r="D1416" t="s" s="91">
        <v>32</v>
      </c>
      <c r="E1416" s="677">
        <v>0</v>
      </c>
      <c r="G1416" s="662">
        <f>E1416*F1416</f>
        <v>0</v>
      </c>
      <c r="H1416" s="662">
        <v>0</v>
      </c>
    </row>
    <row r="1417" s="671" customFormat="1" ht="15" customHeight="1">
      <c r="B1417" t="s" s="596">
        <v>1316</v>
      </c>
      <c r="C1417" t="s" s="675">
        <v>2166</v>
      </c>
      <c r="D1417" t="s" s="205">
        <v>34</v>
      </c>
      <c r="E1417" s="677">
        <v>0</v>
      </c>
      <c r="G1417" s="662">
        <f>E1417*F1417</f>
        <v>0</v>
      </c>
      <c r="H1417" s="662">
        <v>0</v>
      </c>
    </row>
    <row r="1418" s="671" customFormat="1" ht="15" customHeight="1">
      <c r="B1418" t="s" s="596">
        <v>1316</v>
      </c>
      <c r="C1418" t="s" s="675">
        <v>2166</v>
      </c>
      <c r="D1418" t="s" s="684">
        <v>36</v>
      </c>
      <c r="E1418" s="677">
        <v>0</v>
      </c>
      <c r="G1418" s="662">
        <f>E1418*F1418</f>
        <v>0</v>
      </c>
      <c r="H1418" s="662">
        <v>0</v>
      </c>
    </row>
    <row r="1419" s="671" customFormat="1" ht="15" customHeight="1">
      <c r="B1419" t="s" s="596">
        <v>1316</v>
      </c>
      <c r="C1419" t="s" s="675">
        <v>2166</v>
      </c>
      <c r="D1419" t="s" s="686">
        <v>38</v>
      </c>
      <c r="E1419" s="677">
        <v>0</v>
      </c>
      <c r="G1419" s="662">
        <f>E1419*F1419</f>
        <v>0</v>
      </c>
      <c r="H1419" s="662">
        <v>0</v>
      </c>
    </row>
    <row r="1420" s="671" customFormat="1" ht="15" customHeight="1">
      <c r="B1420" t="s" s="596">
        <v>1316</v>
      </c>
      <c r="C1420" t="s" s="675">
        <v>2166</v>
      </c>
      <c r="D1420" t="s" s="690">
        <v>40</v>
      </c>
      <c r="E1420" s="677">
        <v>0</v>
      </c>
      <c r="G1420" s="662">
        <f>E1420*F1420</f>
        <v>0</v>
      </c>
      <c r="H1420" s="662">
        <v>0</v>
      </c>
    </row>
    <row r="1421" s="671" customFormat="1" ht="15" customHeight="1">
      <c r="B1421" t="s" s="596">
        <v>1316</v>
      </c>
      <c r="C1421" t="s" s="675">
        <v>2166</v>
      </c>
      <c r="D1421" t="s" s="692">
        <v>42</v>
      </c>
      <c r="E1421" s="677">
        <v>0</v>
      </c>
      <c r="G1421" s="662">
        <f>E1421*F1421</f>
        <v>0</v>
      </c>
      <c r="H1421" s="662">
        <v>0</v>
      </c>
    </row>
    <row r="1422" s="671" customFormat="1" ht="15" customHeight="1">
      <c r="B1422" t="s" s="596">
        <v>1316</v>
      </c>
      <c r="C1422" t="s" s="675">
        <v>2166</v>
      </c>
      <c r="D1422" t="s" s="180">
        <v>44</v>
      </c>
      <c r="E1422" s="677">
        <v>0</v>
      </c>
      <c r="G1422" s="662">
        <f>E1422*F1422</f>
        <v>0</v>
      </c>
      <c r="H1422" s="662">
        <v>0</v>
      </c>
    </row>
    <row r="1423" s="671" customFormat="1" ht="15" customHeight="1">
      <c r="B1423" t="s" s="596">
        <v>1316</v>
      </c>
      <c r="C1423" t="s" s="675">
        <v>2166</v>
      </c>
      <c r="D1423" t="s" s="695">
        <v>2849</v>
      </c>
      <c r="E1423" s="677">
        <v>0</v>
      </c>
      <c r="G1423" s="662">
        <f>E1423*F1423</f>
        <v>0</v>
      </c>
      <c r="H1423" s="662">
        <v>0</v>
      </c>
    </row>
    <row r="1424" s="671" customFormat="1" ht="15" customHeight="1">
      <c r="B1424" t="s" s="596">
        <v>1317</v>
      </c>
      <c r="C1424" t="s" s="675">
        <v>2167</v>
      </c>
      <c r="D1424" t="s" s="676">
        <v>30</v>
      </c>
      <c r="E1424" s="677">
        <v>0</v>
      </c>
      <c r="G1424" s="662">
        <f>E1424*F1424</f>
        <v>0</v>
      </c>
      <c r="H1424" s="662">
        <v>0</v>
      </c>
    </row>
    <row r="1425" s="671" customFormat="1" ht="15" customHeight="1">
      <c r="B1425" t="s" s="596">
        <v>1317</v>
      </c>
      <c r="C1425" t="s" s="675">
        <v>2167</v>
      </c>
      <c r="D1425" t="s" s="91">
        <v>32</v>
      </c>
      <c r="E1425" s="677">
        <v>0</v>
      </c>
      <c r="G1425" s="662">
        <f>E1425*F1425</f>
        <v>0</v>
      </c>
      <c r="H1425" s="662">
        <v>0</v>
      </c>
    </row>
    <row r="1426" s="671" customFormat="1" ht="15" customHeight="1">
      <c r="B1426" t="s" s="596">
        <v>1317</v>
      </c>
      <c r="C1426" t="s" s="675">
        <v>2167</v>
      </c>
      <c r="D1426" t="s" s="205">
        <v>34</v>
      </c>
      <c r="E1426" s="677">
        <v>0</v>
      </c>
      <c r="G1426" s="662">
        <f>E1426*F1426</f>
        <v>0</v>
      </c>
      <c r="H1426" s="662">
        <v>0</v>
      </c>
    </row>
    <row r="1427" s="671" customFormat="1" ht="15" customHeight="1">
      <c r="B1427" t="s" s="596">
        <v>1317</v>
      </c>
      <c r="C1427" t="s" s="675">
        <v>2167</v>
      </c>
      <c r="D1427" t="s" s="684">
        <v>36</v>
      </c>
      <c r="E1427" s="677">
        <v>0</v>
      </c>
      <c r="G1427" s="662">
        <f>E1427*F1427</f>
        <v>0</v>
      </c>
      <c r="H1427" s="662">
        <v>0</v>
      </c>
    </row>
    <row r="1428" s="671" customFormat="1" ht="15" customHeight="1">
      <c r="B1428" t="s" s="596">
        <v>1317</v>
      </c>
      <c r="C1428" t="s" s="675">
        <v>2167</v>
      </c>
      <c r="D1428" t="s" s="686">
        <v>38</v>
      </c>
      <c r="E1428" s="677">
        <v>0</v>
      </c>
      <c r="G1428" s="662">
        <f>E1428*F1428</f>
        <v>0</v>
      </c>
      <c r="H1428" s="662">
        <v>0</v>
      </c>
    </row>
    <row r="1429" s="671" customFormat="1" ht="15" customHeight="1">
      <c r="B1429" t="s" s="596">
        <v>1317</v>
      </c>
      <c r="C1429" t="s" s="675">
        <v>2167</v>
      </c>
      <c r="D1429" t="s" s="690">
        <v>40</v>
      </c>
      <c r="E1429" s="677">
        <v>0</v>
      </c>
      <c r="G1429" s="662">
        <f>E1429*F1429</f>
        <v>0</v>
      </c>
      <c r="H1429" s="662">
        <v>0</v>
      </c>
    </row>
    <row r="1430" s="671" customFormat="1" ht="15" customHeight="1">
      <c r="B1430" t="s" s="596">
        <v>1317</v>
      </c>
      <c r="C1430" t="s" s="675">
        <v>2167</v>
      </c>
      <c r="D1430" t="s" s="692">
        <v>42</v>
      </c>
      <c r="E1430" s="677">
        <v>0</v>
      </c>
      <c r="G1430" s="662">
        <f>E1430*F1430</f>
        <v>0</v>
      </c>
      <c r="H1430" s="662">
        <v>0</v>
      </c>
    </row>
    <row r="1431" s="671" customFormat="1" ht="15" customHeight="1">
      <c r="B1431" t="s" s="596">
        <v>1317</v>
      </c>
      <c r="C1431" t="s" s="675">
        <v>2167</v>
      </c>
      <c r="D1431" t="s" s="180">
        <v>44</v>
      </c>
      <c r="E1431" s="677">
        <v>0</v>
      </c>
      <c r="G1431" s="662">
        <f>E1431*F1431</f>
        <v>0</v>
      </c>
      <c r="H1431" s="662">
        <v>0</v>
      </c>
    </row>
    <row r="1432" s="671" customFormat="1" ht="15" customHeight="1">
      <c r="B1432" t="s" s="596">
        <v>1317</v>
      </c>
      <c r="C1432" t="s" s="675">
        <v>2167</v>
      </c>
      <c r="D1432" t="s" s="695">
        <v>2849</v>
      </c>
      <c r="E1432" s="677">
        <v>0</v>
      </c>
      <c r="G1432" s="662">
        <f>E1432*F1432</f>
        <v>0</v>
      </c>
      <c r="H1432" s="662">
        <v>0</v>
      </c>
    </row>
    <row r="1433" s="671" customFormat="1" ht="15" customHeight="1">
      <c r="B1433" t="s" s="596">
        <v>1318</v>
      </c>
      <c r="C1433" t="s" s="675">
        <v>2168</v>
      </c>
      <c r="D1433" t="s" s="676">
        <v>30</v>
      </c>
      <c r="E1433" s="677">
        <v>0</v>
      </c>
      <c r="G1433" s="662">
        <f>E1433*F1433</f>
        <v>0</v>
      </c>
      <c r="H1433" s="662">
        <v>0</v>
      </c>
    </row>
    <row r="1434" s="671" customFormat="1" ht="15" customHeight="1">
      <c r="B1434" t="s" s="596">
        <v>1318</v>
      </c>
      <c r="C1434" t="s" s="675">
        <v>2168</v>
      </c>
      <c r="D1434" t="s" s="91">
        <v>32</v>
      </c>
      <c r="E1434" s="677">
        <v>0</v>
      </c>
      <c r="G1434" s="662">
        <f>E1434*F1434</f>
        <v>0</v>
      </c>
      <c r="H1434" s="662">
        <v>0</v>
      </c>
    </row>
    <row r="1435" s="671" customFormat="1" ht="15" customHeight="1">
      <c r="B1435" t="s" s="596">
        <v>1318</v>
      </c>
      <c r="C1435" t="s" s="675">
        <v>2168</v>
      </c>
      <c r="D1435" t="s" s="205">
        <v>34</v>
      </c>
      <c r="E1435" s="677">
        <v>0</v>
      </c>
      <c r="G1435" s="662">
        <f>E1435*F1435</f>
        <v>0</v>
      </c>
      <c r="H1435" s="662">
        <v>0</v>
      </c>
    </row>
    <row r="1436" s="671" customFormat="1" ht="15" customHeight="1">
      <c r="B1436" t="s" s="596">
        <v>1318</v>
      </c>
      <c r="C1436" t="s" s="675">
        <v>2168</v>
      </c>
      <c r="D1436" t="s" s="684">
        <v>36</v>
      </c>
      <c r="E1436" s="677">
        <v>0</v>
      </c>
      <c r="G1436" s="662">
        <f>E1436*F1436</f>
        <v>0</v>
      </c>
      <c r="H1436" s="662">
        <v>0</v>
      </c>
    </row>
    <row r="1437" s="671" customFormat="1" ht="15" customHeight="1">
      <c r="B1437" t="s" s="596">
        <v>1318</v>
      </c>
      <c r="C1437" t="s" s="675">
        <v>2168</v>
      </c>
      <c r="D1437" t="s" s="686">
        <v>38</v>
      </c>
      <c r="E1437" s="677">
        <v>0</v>
      </c>
      <c r="G1437" s="662">
        <f>E1437*F1437</f>
        <v>0</v>
      </c>
      <c r="H1437" s="662">
        <v>0</v>
      </c>
    </row>
    <row r="1438" s="671" customFormat="1" ht="15" customHeight="1">
      <c r="B1438" t="s" s="596">
        <v>1318</v>
      </c>
      <c r="C1438" t="s" s="675">
        <v>2168</v>
      </c>
      <c r="D1438" t="s" s="690">
        <v>40</v>
      </c>
      <c r="E1438" s="677">
        <v>0</v>
      </c>
      <c r="G1438" s="662">
        <f>E1438*F1438</f>
        <v>0</v>
      </c>
      <c r="H1438" s="662">
        <v>0</v>
      </c>
    </row>
    <row r="1439" s="671" customFormat="1" ht="15" customHeight="1">
      <c r="B1439" t="s" s="596">
        <v>1318</v>
      </c>
      <c r="C1439" t="s" s="675">
        <v>2168</v>
      </c>
      <c r="D1439" t="s" s="692">
        <v>42</v>
      </c>
      <c r="E1439" s="677">
        <v>0</v>
      </c>
      <c r="G1439" s="662">
        <f>E1439*F1439</f>
        <v>0</v>
      </c>
      <c r="H1439" s="662">
        <v>0</v>
      </c>
    </row>
    <row r="1440" s="671" customFormat="1" ht="15" customHeight="1">
      <c r="B1440" t="s" s="596">
        <v>1318</v>
      </c>
      <c r="C1440" t="s" s="675">
        <v>2168</v>
      </c>
      <c r="D1440" t="s" s="180">
        <v>44</v>
      </c>
      <c r="E1440" s="677">
        <v>0</v>
      </c>
      <c r="G1440" s="662">
        <f>E1440*F1440</f>
        <v>0</v>
      </c>
      <c r="H1440" s="662">
        <v>0</v>
      </c>
    </row>
    <row r="1441" s="671" customFormat="1" ht="15" customHeight="1">
      <c r="B1441" t="s" s="596">
        <v>1318</v>
      </c>
      <c r="C1441" t="s" s="675">
        <v>2168</v>
      </c>
      <c r="D1441" t="s" s="695">
        <v>2849</v>
      </c>
      <c r="E1441" s="677">
        <v>0</v>
      </c>
      <c r="G1441" s="662">
        <f>E1441*F1441</f>
        <v>0</v>
      </c>
      <c r="H1441" s="662">
        <v>0</v>
      </c>
    </row>
    <row r="1442" s="671" customFormat="1" ht="15" customHeight="1">
      <c r="B1442" t="s" s="596">
        <v>1319</v>
      </c>
      <c r="C1442" t="s" s="675">
        <v>2169</v>
      </c>
      <c r="D1442" t="s" s="676">
        <v>30</v>
      </c>
      <c r="E1442" s="677">
        <v>0</v>
      </c>
      <c r="G1442" s="662">
        <f>E1442*F1442</f>
        <v>0</v>
      </c>
      <c r="H1442" s="662">
        <v>0</v>
      </c>
    </row>
    <row r="1443" s="671" customFormat="1" ht="15" customHeight="1">
      <c r="B1443" t="s" s="596">
        <v>1319</v>
      </c>
      <c r="C1443" t="s" s="675">
        <v>2169</v>
      </c>
      <c r="D1443" t="s" s="91">
        <v>32</v>
      </c>
      <c r="E1443" s="677">
        <v>0</v>
      </c>
      <c r="G1443" s="662">
        <f>E1443*F1443</f>
        <v>0</v>
      </c>
      <c r="H1443" s="662">
        <v>0</v>
      </c>
    </row>
    <row r="1444" s="671" customFormat="1" ht="15" customHeight="1">
      <c r="B1444" t="s" s="596">
        <v>1319</v>
      </c>
      <c r="C1444" t="s" s="675">
        <v>2169</v>
      </c>
      <c r="D1444" t="s" s="205">
        <v>34</v>
      </c>
      <c r="E1444" s="677">
        <v>0</v>
      </c>
      <c r="G1444" s="662">
        <f>E1444*F1444</f>
        <v>0</v>
      </c>
      <c r="H1444" s="662">
        <v>0</v>
      </c>
    </row>
    <row r="1445" s="671" customFormat="1" ht="15" customHeight="1">
      <c r="B1445" t="s" s="596">
        <v>1319</v>
      </c>
      <c r="C1445" t="s" s="675">
        <v>2169</v>
      </c>
      <c r="D1445" t="s" s="684">
        <v>36</v>
      </c>
      <c r="E1445" s="677">
        <v>0</v>
      </c>
      <c r="G1445" s="662">
        <f>E1445*F1445</f>
        <v>0</v>
      </c>
      <c r="H1445" s="662">
        <v>0</v>
      </c>
    </row>
    <row r="1446" s="671" customFormat="1" ht="15" customHeight="1">
      <c r="B1446" t="s" s="596">
        <v>1319</v>
      </c>
      <c r="C1446" t="s" s="675">
        <v>2169</v>
      </c>
      <c r="D1446" t="s" s="686">
        <v>38</v>
      </c>
      <c r="E1446" s="677">
        <v>0</v>
      </c>
      <c r="G1446" s="662">
        <f>E1446*F1446</f>
        <v>0</v>
      </c>
      <c r="H1446" s="662">
        <v>0</v>
      </c>
    </row>
    <row r="1447" s="671" customFormat="1" ht="15" customHeight="1">
      <c r="B1447" t="s" s="596">
        <v>1319</v>
      </c>
      <c r="C1447" t="s" s="675">
        <v>2169</v>
      </c>
      <c r="D1447" t="s" s="690">
        <v>40</v>
      </c>
      <c r="E1447" s="677">
        <v>0</v>
      </c>
      <c r="G1447" s="662">
        <f>E1447*F1447</f>
        <v>0</v>
      </c>
      <c r="H1447" s="662">
        <v>0</v>
      </c>
    </row>
    <row r="1448" s="671" customFormat="1" ht="15" customHeight="1">
      <c r="B1448" t="s" s="596">
        <v>1319</v>
      </c>
      <c r="C1448" t="s" s="675">
        <v>2169</v>
      </c>
      <c r="D1448" t="s" s="692">
        <v>42</v>
      </c>
      <c r="E1448" s="677">
        <v>0</v>
      </c>
      <c r="G1448" s="662">
        <f>E1448*F1448</f>
        <v>0</v>
      </c>
      <c r="H1448" s="662">
        <v>0</v>
      </c>
    </row>
    <row r="1449" s="671" customFormat="1" ht="15" customHeight="1">
      <c r="B1449" t="s" s="596">
        <v>1319</v>
      </c>
      <c r="C1449" t="s" s="675">
        <v>2169</v>
      </c>
      <c r="D1449" t="s" s="180">
        <v>44</v>
      </c>
      <c r="E1449" s="677">
        <v>0</v>
      </c>
      <c r="G1449" s="662">
        <f>E1449*F1449</f>
        <v>0</v>
      </c>
      <c r="H1449" s="662">
        <v>0</v>
      </c>
    </row>
    <row r="1450" s="671" customFormat="1" ht="15" customHeight="1">
      <c r="B1450" t="s" s="596">
        <v>1319</v>
      </c>
      <c r="C1450" t="s" s="675">
        <v>2169</v>
      </c>
      <c r="D1450" t="s" s="695">
        <v>2849</v>
      </c>
      <c r="E1450" s="677">
        <v>0</v>
      </c>
      <c r="G1450" s="662">
        <f>E1450*F1450</f>
        <v>0</v>
      </c>
      <c r="H1450" s="662">
        <v>0</v>
      </c>
    </row>
    <row r="1451" s="671" customFormat="1" ht="15" customHeight="1">
      <c r="B1451" t="s" s="596">
        <v>1320</v>
      </c>
      <c r="C1451" t="s" s="675">
        <v>2170</v>
      </c>
      <c r="D1451" t="s" s="676">
        <v>30</v>
      </c>
      <c r="E1451" s="677">
        <v>0</v>
      </c>
      <c r="G1451" s="662">
        <f>E1451*F1451</f>
        <v>0</v>
      </c>
      <c r="H1451" s="662">
        <v>0</v>
      </c>
    </row>
    <row r="1452" s="671" customFormat="1" ht="15" customHeight="1">
      <c r="B1452" t="s" s="596">
        <v>1320</v>
      </c>
      <c r="C1452" t="s" s="675">
        <v>2170</v>
      </c>
      <c r="D1452" t="s" s="91">
        <v>32</v>
      </c>
      <c r="E1452" s="677">
        <v>0</v>
      </c>
      <c r="G1452" s="662">
        <f>E1452*F1452</f>
        <v>0</v>
      </c>
      <c r="H1452" s="662">
        <v>0</v>
      </c>
    </row>
    <row r="1453" s="671" customFormat="1" ht="15" customHeight="1">
      <c r="B1453" t="s" s="596">
        <v>1320</v>
      </c>
      <c r="C1453" t="s" s="675">
        <v>2170</v>
      </c>
      <c r="D1453" t="s" s="205">
        <v>34</v>
      </c>
      <c r="E1453" s="677">
        <v>0</v>
      </c>
      <c r="G1453" s="662">
        <f>E1453*F1453</f>
        <v>0</v>
      </c>
      <c r="H1453" s="662">
        <v>0</v>
      </c>
    </row>
    <row r="1454" s="671" customFormat="1" ht="15" customHeight="1">
      <c r="B1454" t="s" s="596">
        <v>1320</v>
      </c>
      <c r="C1454" t="s" s="675">
        <v>2170</v>
      </c>
      <c r="D1454" t="s" s="684">
        <v>36</v>
      </c>
      <c r="E1454" s="677">
        <v>0</v>
      </c>
      <c r="G1454" s="662">
        <f>E1454*F1454</f>
        <v>0</v>
      </c>
      <c r="H1454" s="662">
        <v>0</v>
      </c>
    </row>
    <row r="1455" s="671" customFormat="1" ht="15" customHeight="1">
      <c r="B1455" t="s" s="596">
        <v>1320</v>
      </c>
      <c r="C1455" t="s" s="675">
        <v>2170</v>
      </c>
      <c r="D1455" t="s" s="686">
        <v>38</v>
      </c>
      <c r="E1455" s="677">
        <v>0</v>
      </c>
      <c r="G1455" s="662">
        <f>E1455*F1455</f>
        <v>0</v>
      </c>
      <c r="H1455" s="662">
        <v>0</v>
      </c>
    </row>
    <row r="1456" s="671" customFormat="1" ht="15" customHeight="1">
      <c r="B1456" t="s" s="596">
        <v>1320</v>
      </c>
      <c r="C1456" t="s" s="675">
        <v>2170</v>
      </c>
      <c r="D1456" t="s" s="690">
        <v>40</v>
      </c>
      <c r="E1456" s="677">
        <v>0</v>
      </c>
      <c r="G1456" s="662">
        <f>E1456*F1456</f>
        <v>0</v>
      </c>
      <c r="H1456" s="662">
        <v>0</v>
      </c>
    </row>
    <row r="1457" s="671" customFormat="1" ht="15" customHeight="1">
      <c r="B1457" t="s" s="596">
        <v>1320</v>
      </c>
      <c r="C1457" t="s" s="675">
        <v>2170</v>
      </c>
      <c r="D1457" t="s" s="692">
        <v>42</v>
      </c>
      <c r="E1457" s="677">
        <v>0</v>
      </c>
      <c r="G1457" s="662">
        <f>E1457*F1457</f>
        <v>0</v>
      </c>
      <c r="H1457" s="662">
        <v>0</v>
      </c>
    </row>
    <row r="1458" s="671" customFormat="1" ht="15" customHeight="1">
      <c r="B1458" t="s" s="596">
        <v>1320</v>
      </c>
      <c r="C1458" t="s" s="675">
        <v>2170</v>
      </c>
      <c r="D1458" t="s" s="180">
        <v>44</v>
      </c>
      <c r="E1458" s="677">
        <v>0</v>
      </c>
      <c r="G1458" s="662">
        <f>E1458*F1458</f>
        <v>0</v>
      </c>
      <c r="H1458" s="662">
        <v>0</v>
      </c>
    </row>
    <row r="1459" s="671" customFormat="1" ht="15" customHeight="1">
      <c r="B1459" t="s" s="596">
        <v>1320</v>
      </c>
      <c r="C1459" t="s" s="675">
        <v>2170</v>
      </c>
      <c r="D1459" t="s" s="695">
        <v>2849</v>
      </c>
      <c r="E1459" s="677">
        <v>0</v>
      </c>
      <c r="G1459" s="662">
        <f>E1459*F1459</f>
        <v>0</v>
      </c>
      <c r="H1459" s="662">
        <v>0</v>
      </c>
    </row>
    <row r="1460" s="671" customFormat="1" ht="15" customHeight="1">
      <c r="B1460" t="s" s="596">
        <v>1321</v>
      </c>
      <c r="C1460" t="s" s="675">
        <v>2171</v>
      </c>
      <c r="D1460" t="s" s="676">
        <v>30</v>
      </c>
      <c r="E1460" s="677">
        <v>0</v>
      </c>
      <c r="G1460" s="662">
        <f>E1460*F1460</f>
        <v>0</v>
      </c>
      <c r="H1460" s="662">
        <v>0</v>
      </c>
    </row>
    <row r="1461" s="671" customFormat="1" ht="15" customHeight="1">
      <c r="B1461" t="s" s="596">
        <v>1321</v>
      </c>
      <c r="C1461" t="s" s="675">
        <v>2171</v>
      </c>
      <c r="D1461" t="s" s="91">
        <v>32</v>
      </c>
      <c r="E1461" s="677">
        <v>0</v>
      </c>
      <c r="G1461" s="662">
        <f>E1461*F1461</f>
        <v>0</v>
      </c>
      <c r="H1461" s="662">
        <v>0</v>
      </c>
    </row>
    <row r="1462" s="671" customFormat="1" ht="15" customHeight="1">
      <c r="B1462" t="s" s="596">
        <v>1321</v>
      </c>
      <c r="C1462" t="s" s="675">
        <v>2171</v>
      </c>
      <c r="D1462" t="s" s="205">
        <v>34</v>
      </c>
      <c r="E1462" s="677">
        <v>0</v>
      </c>
      <c r="G1462" s="662">
        <f>E1462*F1462</f>
        <v>0</v>
      </c>
      <c r="H1462" s="662">
        <v>0</v>
      </c>
    </row>
    <row r="1463" s="671" customFormat="1" ht="15" customHeight="1">
      <c r="B1463" t="s" s="596">
        <v>1321</v>
      </c>
      <c r="C1463" t="s" s="675">
        <v>2171</v>
      </c>
      <c r="D1463" t="s" s="684">
        <v>36</v>
      </c>
      <c r="E1463" s="677">
        <v>0</v>
      </c>
      <c r="G1463" s="662">
        <f>E1463*F1463</f>
        <v>0</v>
      </c>
      <c r="H1463" s="662">
        <v>0</v>
      </c>
    </row>
    <row r="1464" s="671" customFormat="1" ht="15" customHeight="1">
      <c r="B1464" t="s" s="596">
        <v>1321</v>
      </c>
      <c r="C1464" t="s" s="675">
        <v>2171</v>
      </c>
      <c r="D1464" t="s" s="686">
        <v>38</v>
      </c>
      <c r="E1464" s="677">
        <v>0</v>
      </c>
      <c r="G1464" s="662">
        <f>E1464*F1464</f>
        <v>0</v>
      </c>
      <c r="H1464" s="662">
        <v>0</v>
      </c>
    </row>
    <row r="1465" s="671" customFormat="1" ht="15" customHeight="1">
      <c r="B1465" t="s" s="596">
        <v>1321</v>
      </c>
      <c r="C1465" t="s" s="675">
        <v>2171</v>
      </c>
      <c r="D1465" t="s" s="690">
        <v>40</v>
      </c>
      <c r="E1465" s="677">
        <v>0</v>
      </c>
      <c r="G1465" s="662">
        <f>E1465*F1465</f>
        <v>0</v>
      </c>
      <c r="H1465" s="662">
        <v>0</v>
      </c>
    </row>
    <row r="1466" s="671" customFormat="1" ht="15" customHeight="1">
      <c r="B1466" t="s" s="596">
        <v>1321</v>
      </c>
      <c r="C1466" t="s" s="675">
        <v>2171</v>
      </c>
      <c r="D1466" t="s" s="692">
        <v>42</v>
      </c>
      <c r="E1466" s="677">
        <v>0</v>
      </c>
      <c r="G1466" s="662">
        <f>E1466*F1466</f>
        <v>0</v>
      </c>
      <c r="H1466" s="662">
        <v>0</v>
      </c>
    </row>
    <row r="1467" s="671" customFormat="1" ht="15" customHeight="1">
      <c r="B1467" t="s" s="596">
        <v>1321</v>
      </c>
      <c r="C1467" t="s" s="675">
        <v>2171</v>
      </c>
      <c r="D1467" t="s" s="180">
        <v>44</v>
      </c>
      <c r="E1467" s="677">
        <v>0</v>
      </c>
      <c r="G1467" s="662">
        <f>E1467*F1467</f>
        <v>0</v>
      </c>
      <c r="H1467" s="662">
        <v>0</v>
      </c>
    </row>
    <row r="1468" s="671" customFormat="1" ht="15" customHeight="1">
      <c r="B1468" t="s" s="596">
        <v>1321</v>
      </c>
      <c r="C1468" t="s" s="675">
        <v>2171</v>
      </c>
      <c r="D1468" t="s" s="695">
        <v>2849</v>
      </c>
      <c r="E1468" s="677">
        <v>0</v>
      </c>
      <c r="G1468" s="662">
        <f>E1468*F1468</f>
        <v>0</v>
      </c>
      <c r="H1468" s="662">
        <v>0</v>
      </c>
    </row>
    <row r="1469" s="671" customFormat="1" ht="15" customHeight="1">
      <c r="B1469" t="s" s="596">
        <v>1322</v>
      </c>
      <c r="C1469" t="s" s="675">
        <v>2172</v>
      </c>
      <c r="D1469" t="s" s="676">
        <v>30</v>
      </c>
      <c r="E1469" s="677">
        <v>0</v>
      </c>
      <c r="G1469" s="662">
        <f>E1469*F1469</f>
        <v>0</v>
      </c>
      <c r="H1469" s="662">
        <v>0</v>
      </c>
    </row>
    <row r="1470" s="671" customFormat="1" ht="15" customHeight="1">
      <c r="B1470" t="s" s="596">
        <v>1322</v>
      </c>
      <c r="C1470" t="s" s="675">
        <v>2172</v>
      </c>
      <c r="D1470" t="s" s="91">
        <v>32</v>
      </c>
      <c r="E1470" s="677">
        <v>0</v>
      </c>
      <c r="G1470" s="662">
        <f>E1470*F1470</f>
        <v>0</v>
      </c>
      <c r="H1470" s="662">
        <v>0</v>
      </c>
    </row>
    <row r="1471" s="671" customFormat="1" ht="15" customHeight="1">
      <c r="B1471" t="s" s="596">
        <v>1322</v>
      </c>
      <c r="C1471" t="s" s="675">
        <v>2172</v>
      </c>
      <c r="D1471" t="s" s="205">
        <v>34</v>
      </c>
      <c r="E1471" s="677">
        <v>0</v>
      </c>
      <c r="G1471" s="662">
        <f>E1471*F1471</f>
        <v>0</v>
      </c>
      <c r="H1471" s="662">
        <v>0</v>
      </c>
    </row>
    <row r="1472" s="671" customFormat="1" ht="15" customHeight="1">
      <c r="B1472" t="s" s="596">
        <v>1322</v>
      </c>
      <c r="C1472" t="s" s="675">
        <v>2172</v>
      </c>
      <c r="D1472" t="s" s="684">
        <v>36</v>
      </c>
      <c r="E1472" s="677">
        <v>0</v>
      </c>
      <c r="G1472" s="662">
        <f>E1472*F1472</f>
        <v>0</v>
      </c>
      <c r="H1472" s="662">
        <v>0</v>
      </c>
    </row>
    <row r="1473" s="671" customFormat="1" ht="15" customHeight="1">
      <c r="B1473" t="s" s="596">
        <v>1322</v>
      </c>
      <c r="C1473" t="s" s="675">
        <v>2172</v>
      </c>
      <c r="D1473" t="s" s="686">
        <v>38</v>
      </c>
      <c r="E1473" s="677">
        <v>0</v>
      </c>
      <c r="G1473" s="662">
        <f>E1473*F1473</f>
        <v>0</v>
      </c>
      <c r="H1473" s="662">
        <v>0</v>
      </c>
    </row>
    <row r="1474" s="671" customFormat="1" ht="15" customHeight="1">
      <c r="B1474" t="s" s="596">
        <v>1322</v>
      </c>
      <c r="C1474" t="s" s="675">
        <v>2172</v>
      </c>
      <c r="D1474" t="s" s="690">
        <v>40</v>
      </c>
      <c r="E1474" s="677">
        <v>0</v>
      </c>
      <c r="G1474" s="662">
        <f>E1474*F1474</f>
        <v>0</v>
      </c>
      <c r="H1474" s="662">
        <v>0</v>
      </c>
    </row>
    <row r="1475" s="671" customFormat="1" ht="15" customHeight="1">
      <c r="B1475" t="s" s="596">
        <v>1322</v>
      </c>
      <c r="C1475" t="s" s="675">
        <v>2172</v>
      </c>
      <c r="D1475" t="s" s="692">
        <v>42</v>
      </c>
      <c r="E1475" s="677">
        <v>0</v>
      </c>
      <c r="G1475" s="662">
        <f>E1475*F1475</f>
        <v>0</v>
      </c>
      <c r="H1475" s="662">
        <v>0</v>
      </c>
    </row>
    <row r="1476" s="671" customFormat="1" ht="15" customHeight="1">
      <c r="B1476" t="s" s="596">
        <v>1322</v>
      </c>
      <c r="C1476" t="s" s="675">
        <v>2172</v>
      </c>
      <c r="D1476" t="s" s="180">
        <v>44</v>
      </c>
      <c r="E1476" s="677">
        <v>0</v>
      </c>
      <c r="G1476" s="662">
        <f>E1476*F1476</f>
        <v>0</v>
      </c>
      <c r="H1476" s="662">
        <v>0</v>
      </c>
    </row>
    <row r="1477" s="671" customFormat="1" ht="15" customHeight="1">
      <c r="B1477" t="s" s="596">
        <v>1322</v>
      </c>
      <c r="C1477" t="s" s="675">
        <v>2172</v>
      </c>
      <c r="D1477" t="s" s="695">
        <v>2849</v>
      </c>
      <c r="E1477" s="677">
        <v>0</v>
      </c>
      <c r="G1477" s="662">
        <f>E1477*F1477</f>
        <v>0</v>
      </c>
      <c r="H1477" s="662">
        <v>0</v>
      </c>
    </row>
    <row r="1478" s="671" customFormat="1" ht="15" customHeight="1">
      <c r="B1478" t="s" s="596">
        <v>1323</v>
      </c>
      <c r="C1478" t="s" s="675">
        <v>2173</v>
      </c>
      <c r="D1478" t="s" s="676">
        <v>30</v>
      </c>
      <c r="E1478" s="677">
        <v>0</v>
      </c>
      <c r="G1478" s="662">
        <f>E1478*F1478</f>
        <v>0</v>
      </c>
      <c r="H1478" s="662">
        <v>0</v>
      </c>
    </row>
    <row r="1479" s="671" customFormat="1" ht="15" customHeight="1">
      <c r="B1479" t="s" s="596">
        <v>1323</v>
      </c>
      <c r="C1479" t="s" s="675">
        <v>2173</v>
      </c>
      <c r="D1479" t="s" s="91">
        <v>32</v>
      </c>
      <c r="E1479" s="677">
        <v>0</v>
      </c>
      <c r="G1479" s="662">
        <f>E1479*F1479</f>
        <v>0</v>
      </c>
      <c r="H1479" s="662">
        <v>0</v>
      </c>
    </row>
    <row r="1480" s="671" customFormat="1" ht="15" customHeight="1">
      <c r="B1480" t="s" s="596">
        <v>1323</v>
      </c>
      <c r="C1480" t="s" s="675">
        <v>2173</v>
      </c>
      <c r="D1480" t="s" s="205">
        <v>34</v>
      </c>
      <c r="E1480" s="677">
        <v>0</v>
      </c>
      <c r="G1480" s="662">
        <f>E1480*F1480</f>
        <v>0</v>
      </c>
      <c r="H1480" s="662">
        <v>0</v>
      </c>
    </row>
    <row r="1481" s="671" customFormat="1" ht="15" customHeight="1">
      <c r="B1481" t="s" s="596">
        <v>1323</v>
      </c>
      <c r="C1481" t="s" s="675">
        <v>2173</v>
      </c>
      <c r="D1481" t="s" s="684">
        <v>36</v>
      </c>
      <c r="E1481" s="677">
        <v>0</v>
      </c>
      <c r="G1481" s="662">
        <f>E1481*F1481</f>
        <v>0</v>
      </c>
      <c r="H1481" s="662">
        <v>0</v>
      </c>
    </row>
    <row r="1482" s="671" customFormat="1" ht="15" customHeight="1">
      <c r="B1482" t="s" s="596">
        <v>1323</v>
      </c>
      <c r="C1482" t="s" s="675">
        <v>2173</v>
      </c>
      <c r="D1482" t="s" s="686">
        <v>38</v>
      </c>
      <c r="E1482" s="677">
        <v>0</v>
      </c>
      <c r="G1482" s="662">
        <f>E1482*F1482</f>
        <v>0</v>
      </c>
      <c r="H1482" s="662">
        <v>0</v>
      </c>
    </row>
    <row r="1483" s="671" customFormat="1" ht="15" customHeight="1">
      <c r="B1483" t="s" s="596">
        <v>1323</v>
      </c>
      <c r="C1483" t="s" s="675">
        <v>2173</v>
      </c>
      <c r="D1483" t="s" s="690">
        <v>40</v>
      </c>
      <c r="E1483" s="677">
        <v>0</v>
      </c>
      <c r="G1483" s="662">
        <f>E1483*F1483</f>
        <v>0</v>
      </c>
      <c r="H1483" s="662">
        <v>0</v>
      </c>
    </row>
    <row r="1484" s="671" customFormat="1" ht="15" customHeight="1">
      <c r="B1484" t="s" s="596">
        <v>1323</v>
      </c>
      <c r="C1484" t="s" s="675">
        <v>2173</v>
      </c>
      <c r="D1484" t="s" s="692">
        <v>42</v>
      </c>
      <c r="E1484" s="677">
        <v>0</v>
      </c>
      <c r="G1484" s="662">
        <f>E1484*F1484</f>
        <v>0</v>
      </c>
      <c r="H1484" s="662">
        <v>0</v>
      </c>
    </row>
    <row r="1485" s="671" customFormat="1" ht="15" customHeight="1">
      <c r="B1485" t="s" s="596">
        <v>1323</v>
      </c>
      <c r="C1485" t="s" s="675">
        <v>2173</v>
      </c>
      <c r="D1485" t="s" s="180">
        <v>44</v>
      </c>
      <c r="E1485" s="677">
        <v>0</v>
      </c>
      <c r="G1485" s="662">
        <f>E1485*F1485</f>
        <v>0</v>
      </c>
      <c r="H1485" s="662">
        <v>0</v>
      </c>
    </row>
    <row r="1486" s="671" customFormat="1" ht="15" customHeight="1">
      <c r="B1486" t="s" s="596">
        <v>1323</v>
      </c>
      <c r="C1486" t="s" s="675">
        <v>2173</v>
      </c>
      <c r="D1486" t="s" s="695">
        <v>2849</v>
      </c>
      <c r="E1486" s="677">
        <v>0</v>
      </c>
      <c r="G1486" s="662">
        <f>E1486*F1486</f>
        <v>0</v>
      </c>
      <c r="H1486" s="662">
        <v>0</v>
      </c>
    </row>
    <row r="1487" s="671" customFormat="1" ht="15" customHeight="1">
      <c r="B1487" t="s" s="596">
        <v>1324</v>
      </c>
      <c r="C1487" t="s" s="675">
        <v>2174</v>
      </c>
      <c r="D1487" t="s" s="676">
        <v>30</v>
      </c>
      <c r="E1487" s="677">
        <v>0</v>
      </c>
      <c r="G1487" s="662">
        <f>E1487*F1487</f>
        <v>0</v>
      </c>
      <c r="H1487" s="662">
        <v>0</v>
      </c>
    </row>
    <row r="1488" s="671" customFormat="1" ht="15" customHeight="1">
      <c r="B1488" t="s" s="596">
        <v>1324</v>
      </c>
      <c r="C1488" t="s" s="675">
        <v>2174</v>
      </c>
      <c r="D1488" t="s" s="91">
        <v>32</v>
      </c>
      <c r="E1488" s="677">
        <v>0</v>
      </c>
      <c r="G1488" s="662">
        <f>E1488*F1488</f>
        <v>0</v>
      </c>
      <c r="H1488" s="662">
        <v>0</v>
      </c>
    </row>
    <row r="1489" s="671" customFormat="1" ht="15" customHeight="1">
      <c r="B1489" t="s" s="596">
        <v>1324</v>
      </c>
      <c r="C1489" t="s" s="675">
        <v>2174</v>
      </c>
      <c r="D1489" t="s" s="205">
        <v>34</v>
      </c>
      <c r="E1489" s="677">
        <v>0</v>
      </c>
      <c r="G1489" s="662">
        <f>E1489*F1489</f>
        <v>0</v>
      </c>
      <c r="H1489" s="662">
        <v>0</v>
      </c>
    </row>
    <row r="1490" s="671" customFormat="1" ht="15" customHeight="1">
      <c r="B1490" t="s" s="596">
        <v>1324</v>
      </c>
      <c r="C1490" t="s" s="675">
        <v>2174</v>
      </c>
      <c r="D1490" t="s" s="684">
        <v>36</v>
      </c>
      <c r="E1490" s="677">
        <v>0</v>
      </c>
      <c r="G1490" s="662">
        <f>E1490*F1490</f>
        <v>0</v>
      </c>
      <c r="H1490" s="662">
        <v>0</v>
      </c>
    </row>
    <row r="1491" s="671" customFormat="1" ht="15" customHeight="1">
      <c r="B1491" t="s" s="596">
        <v>1324</v>
      </c>
      <c r="C1491" t="s" s="675">
        <v>2174</v>
      </c>
      <c r="D1491" t="s" s="686">
        <v>38</v>
      </c>
      <c r="E1491" s="677">
        <v>0</v>
      </c>
      <c r="G1491" s="662">
        <f>E1491*F1491</f>
        <v>0</v>
      </c>
      <c r="H1491" s="662">
        <v>0</v>
      </c>
    </row>
    <row r="1492" s="671" customFormat="1" ht="15" customHeight="1">
      <c r="B1492" t="s" s="596">
        <v>1324</v>
      </c>
      <c r="C1492" t="s" s="675">
        <v>2174</v>
      </c>
      <c r="D1492" t="s" s="690">
        <v>40</v>
      </c>
      <c r="E1492" s="677">
        <v>0</v>
      </c>
      <c r="G1492" s="662">
        <f>E1492*F1492</f>
        <v>0</v>
      </c>
      <c r="H1492" s="662">
        <v>0</v>
      </c>
    </row>
    <row r="1493" s="671" customFormat="1" ht="15" customHeight="1">
      <c r="B1493" t="s" s="596">
        <v>1324</v>
      </c>
      <c r="C1493" t="s" s="675">
        <v>2174</v>
      </c>
      <c r="D1493" t="s" s="692">
        <v>42</v>
      </c>
      <c r="E1493" s="677">
        <v>0</v>
      </c>
      <c r="G1493" s="662">
        <f>E1493*F1493</f>
        <v>0</v>
      </c>
      <c r="H1493" s="662">
        <v>0</v>
      </c>
    </row>
    <row r="1494" s="671" customFormat="1" ht="15" customHeight="1">
      <c r="B1494" t="s" s="596">
        <v>1324</v>
      </c>
      <c r="C1494" t="s" s="675">
        <v>2174</v>
      </c>
      <c r="D1494" t="s" s="180">
        <v>44</v>
      </c>
      <c r="E1494" s="677">
        <v>0</v>
      </c>
      <c r="G1494" s="662">
        <f>E1494*F1494</f>
        <v>0</v>
      </c>
      <c r="H1494" s="662">
        <v>0</v>
      </c>
    </row>
    <row r="1495" s="671" customFormat="1" ht="15" customHeight="1">
      <c r="B1495" t="s" s="596">
        <v>1324</v>
      </c>
      <c r="C1495" t="s" s="675">
        <v>2174</v>
      </c>
      <c r="D1495" t="s" s="695">
        <v>2849</v>
      </c>
      <c r="E1495" s="677">
        <v>0</v>
      </c>
      <c r="G1495" s="662">
        <f>E1495*F1495</f>
        <v>0</v>
      </c>
      <c r="H1495" s="662">
        <v>0</v>
      </c>
    </row>
    <row r="1496" s="671" customFormat="1" ht="15" customHeight="1">
      <c r="B1496" t="s" s="596">
        <v>1325</v>
      </c>
      <c r="C1496" t="s" s="675">
        <v>2175</v>
      </c>
      <c r="D1496" t="s" s="676">
        <v>30</v>
      </c>
      <c r="E1496" s="677">
        <v>0</v>
      </c>
      <c r="G1496" s="662">
        <f>E1496*F1496</f>
        <v>0</v>
      </c>
      <c r="H1496" s="662">
        <v>0</v>
      </c>
    </row>
    <row r="1497" s="671" customFormat="1" ht="15" customHeight="1">
      <c r="B1497" t="s" s="596">
        <v>1325</v>
      </c>
      <c r="C1497" t="s" s="675">
        <v>2175</v>
      </c>
      <c r="D1497" t="s" s="91">
        <v>32</v>
      </c>
      <c r="E1497" s="677">
        <v>0</v>
      </c>
      <c r="G1497" s="662">
        <f>E1497*F1497</f>
        <v>0</v>
      </c>
      <c r="H1497" s="662">
        <v>0</v>
      </c>
    </row>
    <row r="1498" s="671" customFormat="1" ht="15" customHeight="1">
      <c r="B1498" t="s" s="596">
        <v>1325</v>
      </c>
      <c r="C1498" t="s" s="675">
        <v>2175</v>
      </c>
      <c r="D1498" t="s" s="205">
        <v>34</v>
      </c>
      <c r="E1498" s="677">
        <v>0</v>
      </c>
      <c r="G1498" s="662">
        <f>E1498*F1498</f>
        <v>0</v>
      </c>
      <c r="H1498" s="662">
        <v>0</v>
      </c>
    </row>
    <row r="1499" s="671" customFormat="1" ht="15" customHeight="1">
      <c r="B1499" t="s" s="596">
        <v>1325</v>
      </c>
      <c r="C1499" t="s" s="675">
        <v>2175</v>
      </c>
      <c r="D1499" t="s" s="684">
        <v>36</v>
      </c>
      <c r="E1499" s="677">
        <v>0</v>
      </c>
      <c r="G1499" s="662">
        <f>E1499*F1499</f>
        <v>0</v>
      </c>
      <c r="H1499" s="662">
        <v>0</v>
      </c>
    </row>
    <row r="1500" s="671" customFormat="1" ht="15" customHeight="1">
      <c r="B1500" t="s" s="596">
        <v>1325</v>
      </c>
      <c r="C1500" t="s" s="675">
        <v>2175</v>
      </c>
      <c r="D1500" t="s" s="686">
        <v>38</v>
      </c>
      <c r="E1500" s="677">
        <v>0</v>
      </c>
      <c r="G1500" s="662">
        <f>E1500*F1500</f>
        <v>0</v>
      </c>
      <c r="H1500" s="662">
        <v>0</v>
      </c>
    </row>
    <row r="1501" s="671" customFormat="1" ht="15" customHeight="1">
      <c r="B1501" t="s" s="596">
        <v>1325</v>
      </c>
      <c r="C1501" t="s" s="675">
        <v>2175</v>
      </c>
      <c r="D1501" t="s" s="690">
        <v>40</v>
      </c>
      <c r="E1501" s="677">
        <v>0</v>
      </c>
      <c r="G1501" s="662">
        <f>E1501*F1501</f>
        <v>0</v>
      </c>
      <c r="H1501" s="662">
        <v>0</v>
      </c>
    </row>
    <row r="1502" s="671" customFormat="1" ht="15" customHeight="1">
      <c r="B1502" t="s" s="596">
        <v>1325</v>
      </c>
      <c r="C1502" t="s" s="675">
        <v>2175</v>
      </c>
      <c r="D1502" t="s" s="692">
        <v>42</v>
      </c>
      <c r="E1502" s="677">
        <v>0</v>
      </c>
      <c r="G1502" s="662">
        <f>E1502*F1502</f>
        <v>0</v>
      </c>
      <c r="H1502" s="662">
        <v>0</v>
      </c>
    </row>
    <row r="1503" s="671" customFormat="1" ht="15" customHeight="1">
      <c r="B1503" t="s" s="596">
        <v>1325</v>
      </c>
      <c r="C1503" t="s" s="675">
        <v>2175</v>
      </c>
      <c r="D1503" t="s" s="180">
        <v>44</v>
      </c>
      <c r="E1503" s="677">
        <v>0</v>
      </c>
      <c r="G1503" s="662">
        <f>E1503*F1503</f>
        <v>0</v>
      </c>
      <c r="H1503" s="662">
        <v>0</v>
      </c>
    </row>
    <row r="1504" s="671" customFormat="1" ht="15" customHeight="1">
      <c r="B1504" t="s" s="596">
        <v>1325</v>
      </c>
      <c r="C1504" t="s" s="675">
        <v>2175</v>
      </c>
      <c r="D1504" t="s" s="695">
        <v>2849</v>
      </c>
      <c r="E1504" s="677">
        <v>0</v>
      </c>
      <c r="G1504" s="662">
        <f>E1504*F1504</f>
        <v>0</v>
      </c>
      <c r="H1504" s="662">
        <v>0</v>
      </c>
    </row>
    <row r="1505" s="671" customFormat="1" ht="15" customHeight="1">
      <c r="B1505" t="s" s="596">
        <v>1326</v>
      </c>
      <c r="C1505" t="s" s="675">
        <v>2176</v>
      </c>
      <c r="D1505" t="s" s="676">
        <v>30</v>
      </c>
      <c r="E1505" s="677">
        <v>0</v>
      </c>
      <c r="G1505" s="662">
        <f>E1505*F1505</f>
        <v>0</v>
      </c>
      <c r="H1505" s="662">
        <v>0</v>
      </c>
    </row>
    <row r="1506" s="671" customFormat="1" ht="15" customHeight="1">
      <c r="B1506" t="s" s="596">
        <v>1326</v>
      </c>
      <c r="C1506" t="s" s="675">
        <v>2176</v>
      </c>
      <c r="D1506" t="s" s="91">
        <v>32</v>
      </c>
      <c r="E1506" s="677">
        <v>0</v>
      </c>
      <c r="G1506" s="662">
        <f>E1506*F1506</f>
        <v>0</v>
      </c>
      <c r="H1506" s="662">
        <v>0</v>
      </c>
    </row>
    <row r="1507" s="671" customFormat="1" ht="15" customHeight="1">
      <c r="B1507" t="s" s="596">
        <v>1326</v>
      </c>
      <c r="C1507" t="s" s="675">
        <v>2176</v>
      </c>
      <c r="D1507" t="s" s="205">
        <v>34</v>
      </c>
      <c r="E1507" s="677">
        <v>0</v>
      </c>
      <c r="G1507" s="662">
        <f>E1507*F1507</f>
        <v>0</v>
      </c>
      <c r="H1507" s="662">
        <v>0</v>
      </c>
    </row>
    <row r="1508" s="671" customFormat="1" ht="15" customHeight="1">
      <c r="B1508" t="s" s="596">
        <v>1326</v>
      </c>
      <c r="C1508" t="s" s="675">
        <v>2176</v>
      </c>
      <c r="D1508" t="s" s="684">
        <v>36</v>
      </c>
      <c r="E1508" s="677">
        <v>0</v>
      </c>
      <c r="G1508" s="662">
        <f>E1508*F1508</f>
        <v>0</v>
      </c>
      <c r="H1508" s="662">
        <v>0</v>
      </c>
    </row>
    <row r="1509" s="671" customFormat="1" ht="15" customHeight="1">
      <c r="B1509" t="s" s="596">
        <v>1326</v>
      </c>
      <c r="C1509" t="s" s="675">
        <v>2176</v>
      </c>
      <c r="D1509" t="s" s="686">
        <v>38</v>
      </c>
      <c r="E1509" s="677">
        <v>0</v>
      </c>
      <c r="G1509" s="662">
        <f>E1509*F1509</f>
        <v>0</v>
      </c>
      <c r="H1509" s="662">
        <v>0</v>
      </c>
    </row>
    <row r="1510" s="671" customFormat="1" ht="15" customHeight="1">
      <c r="B1510" t="s" s="596">
        <v>1326</v>
      </c>
      <c r="C1510" t="s" s="675">
        <v>2176</v>
      </c>
      <c r="D1510" t="s" s="690">
        <v>40</v>
      </c>
      <c r="E1510" s="677">
        <v>0</v>
      </c>
      <c r="G1510" s="662">
        <f>E1510*F1510</f>
        <v>0</v>
      </c>
      <c r="H1510" s="662">
        <v>0</v>
      </c>
    </row>
    <row r="1511" s="671" customFormat="1" ht="15" customHeight="1">
      <c r="B1511" t="s" s="596">
        <v>1326</v>
      </c>
      <c r="C1511" t="s" s="675">
        <v>2176</v>
      </c>
      <c r="D1511" t="s" s="692">
        <v>42</v>
      </c>
      <c r="E1511" s="677">
        <v>0</v>
      </c>
      <c r="G1511" s="662">
        <f>E1511*F1511</f>
        <v>0</v>
      </c>
      <c r="H1511" s="662">
        <v>0</v>
      </c>
    </row>
    <row r="1512" s="671" customFormat="1" ht="15" customHeight="1">
      <c r="B1512" t="s" s="596">
        <v>1326</v>
      </c>
      <c r="C1512" t="s" s="675">
        <v>2176</v>
      </c>
      <c r="D1512" t="s" s="180">
        <v>44</v>
      </c>
      <c r="E1512" s="677">
        <v>0</v>
      </c>
      <c r="G1512" s="662">
        <f>E1512*F1512</f>
        <v>0</v>
      </c>
      <c r="H1512" s="662">
        <v>0</v>
      </c>
    </row>
    <row r="1513" s="671" customFormat="1" ht="15" customHeight="1">
      <c r="B1513" t="s" s="596">
        <v>1326</v>
      </c>
      <c r="C1513" t="s" s="675">
        <v>2176</v>
      </c>
      <c r="D1513" t="s" s="695">
        <v>2849</v>
      </c>
      <c r="E1513" s="677">
        <v>0</v>
      </c>
      <c r="G1513" s="662">
        <f>E1513*F1513</f>
        <v>0</v>
      </c>
      <c r="H1513" s="662">
        <v>0</v>
      </c>
    </row>
    <row r="1514" s="671" customFormat="1" ht="15" customHeight="1">
      <c r="B1514" t="s" s="596">
        <v>1327</v>
      </c>
      <c r="C1514" t="s" s="675">
        <v>2177</v>
      </c>
      <c r="D1514" t="s" s="676">
        <v>30</v>
      </c>
      <c r="E1514" s="677">
        <v>0</v>
      </c>
      <c r="G1514" s="662">
        <f>E1514*F1514</f>
        <v>0</v>
      </c>
      <c r="H1514" s="662">
        <v>0</v>
      </c>
    </row>
    <row r="1515" s="671" customFormat="1" ht="15" customHeight="1">
      <c r="B1515" t="s" s="596">
        <v>1327</v>
      </c>
      <c r="C1515" t="s" s="675">
        <v>2177</v>
      </c>
      <c r="D1515" t="s" s="91">
        <v>32</v>
      </c>
      <c r="E1515" s="677">
        <v>0</v>
      </c>
      <c r="G1515" s="662">
        <f>E1515*F1515</f>
        <v>0</v>
      </c>
      <c r="H1515" s="662">
        <v>0</v>
      </c>
    </row>
    <row r="1516" s="671" customFormat="1" ht="15" customHeight="1">
      <c r="B1516" t="s" s="596">
        <v>1327</v>
      </c>
      <c r="C1516" t="s" s="675">
        <v>2177</v>
      </c>
      <c r="D1516" t="s" s="205">
        <v>34</v>
      </c>
      <c r="E1516" s="677">
        <v>0</v>
      </c>
      <c r="G1516" s="662">
        <f>E1516*F1516</f>
        <v>0</v>
      </c>
      <c r="H1516" s="662">
        <v>0</v>
      </c>
    </row>
    <row r="1517" s="671" customFormat="1" ht="15" customHeight="1">
      <c r="B1517" t="s" s="596">
        <v>1327</v>
      </c>
      <c r="C1517" t="s" s="675">
        <v>2177</v>
      </c>
      <c r="D1517" t="s" s="684">
        <v>36</v>
      </c>
      <c r="E1517" s="677">
        <v>0</v>
      </c>
      <c r="G1517" s="662">
        <f>E1517*F1517</f>
        <v>0</v>
      </c>
      <c r="H1517" s="662">
        <v>0</v>
      </c>
    </row>
    <row r="1518" s="671" customFormat="1" ht="15" customHeight="1">
      <c r="B1518" t="s" s="596">
        <v>1327</v>
      </c>
      <c r="C1518" t="s" s="675">
        <v>2177</v>
      </c>
      <c r="D1518" t="s" s="686">
        <v>38</v>
      </c>
      <c r="E1518" s="677">
        <v>0</v>
      </c>
      <c r="G1518" s="662">
        <f>E1518*F1518</f>
        <v>0</v>
      </c>
      <c r="H1518" s="662">
        <v>0</v>
      </c>
    </row>
    <row r="1519" s="671" customFormat="1" ht="15" customHeight="1">
      <c r="B1519" t="s" s="596">
        <v>1327</v>
      </c>
      <c r="C1519" t="s" s="675">
        <v>2177</v>
      </c>
      <c r="D1519" t="s" s="690">
        <v>40</v>
      </c>
      <c r="E1519" s="677">
        <v>0</v>
      </c>
      <c r="G1519" s="662">
        <f>E1519*F1519</f>
        <v>0</v>
      </c>
      <c r="H1519" s="662">
        <v>0</v>
      </c>
    </row>
    <row r="1520" s="671" customFormat="1" ht="15" customHeight="1">
      <c r="B1520" t="s" s="596">
        <v>1327</v>
      </c>
      <c r="C1520" t="s" s="675">
        <v>2177</v>
      </c>
      <c r="D1520" t="s" s="692">
        <v>42</v>
      </c>
      <c r="E1520" s="677">
        <v>0</v>
      </c>
      <c r="G1520" s="662">
        <f>E1520*F1520</f>
        <v>0</v>
      </c>
      <c r="H1520" s="662">
        <v>0</v>
      </c>
    </row>
    <row r="1521" s="671" customFormat="1" ht="15" customHeight="1">
      <c r="B1521" t="s" s="596">
        <v>1327</v>
      </c>
      <c r="C1521" t="s" s="675">
        <v>2177</v>
      </c>
      <c r="D1521" t="s" s="180">
        <v>44</v>
      </c>
      <c r="E1521" s="677">
        <v>0</v>
      </c>
      <c r="G1521" s="662">
        <f>E1521*F1521</f>
        <v>0</v>
      </c>
      <c r="H1521" s="662">
        <v>0</v>
      </c>
    </row>
    <row r="1522" s="671" customFormat="1" ht="15" customHeight="1">
      <c r="B1522" t="s" s="596">
        <v>1327</v>
      </c>
      <c r="C1522" t="s" s="675">
        <v>2177</v>
      </c>
      <c r="D1522" t="s" s="695">
        <v>2849</v>
      </c>
      <c r="E1522" s="677">
        <v>0</v>
      </c>
      <c r="G1522" s="662">
        <f>E1522*F1522</f>
        <v>0</v>
      </c>
      <c r="H1522" s="662">
        <v>0</v>
      </c>
    </row>
    <row r="1523" s="671" customFormat="1" ht="15" customHeight="1">
      <c r="B1523" t="s" s="596">
        <v>1328</v>
      </c>
      <c r="C1523" t="s" s="675">
        <v>2178</v>
      </c>
      <c r="D1523" t="s" s="676">
        <v>30</v>
      </c>
      <c r="E1523" s="677">
        <v>0</v>
      </c>
      <c r="G1523" s="662">
        <f>E1523*F1523</f>
        <v>0</v>
      </c>
      <c r="H1523" s="662">
        <v>0</v>
      </c>
    </row>
    <row r="1524" s="671" customFormat="1" ht="15" customHeight="1">
      <c r="B1524" t="s" s="596">
        <v>1328</v>
      </c>
      <c r="C1524" t="s" s="675">
        <v>2178</v>
      </c>
      <c r="D1524" t="s" s="91">
        <v>32</v>
      </c>
      <c r="E1524" s="677">
        <v>0</v>
      </c>
      <c r="G1524" s="662">
        <f>E1524*F1524</f>
        <v>0</v>
      </c>
      <c r="H1524" s="662">
        <v>0</v>
      </c>
    </row>
    <row r="1525" s="671" customFormat="1" ht="15" customHeight="1">
      <c r="B1525" t="s" s="596">
        <v>1328</v>
      </c>
      <c r="C1525" t="s" s="675">
        <v>2178</v>
      </c>
      <c r="D1525" t="s" s="205">
        <v>34</v>
      </c>
      <c r="E1525" s="677">
        <v>0</v>
      </c>
      <c r="G1525" s="662">
        <f>E1525*F1525</f>
        <v>0</v>
      </c>
      <c r="H1525" s="662">
        <v>0</v>
      </c>
    </row>
    <row r="1526" s="671" customFormat="1" ht="15" customHeight="1">
      <c r="B1526" t="s" s="596">
        <v>1328</v>
      </c>
      <c r="C1526" t="s" s="675">
        <v>2178</v>
      </c>
      <c r="D1526" t="s" s="684">
        <v>36</v>
      </c>
      <c r="E1526" s="677">
        <v>0</v>
      </c>
      <c r="G1526" s="662">
        <f>E1526*F1526</f>
        <v>0</v>
      </c>
      <c r="H1526" s="662">
        <v>0</v>
      </c>
    </row>
    <row r="1527" s="671" customFormat="1" ht="15" customHeight="1">
      <c r="B1527" t="s" s="596">
        <v>1328</v>
      </c>
      <c r="C1527" t="s" s="675">
        <v>2178</v>
      </c>
      <c r="D1527" t="s" s="686">
        <v>38</v>
      </c>
      <c r="E1527" s="677">
        <v>0</v>
      </c>
      <c r="G1527" s="662">
        <f>E1527*F1527</f>
        <v>0</v>
      </c>
      <c r="H1527" s="662">
        <v>0</v>
      </c>
    </row>
    <row r="1528" s="671" customFormat="1" ht="15" customHeight="1">
      <c r="B1528" t="s" s="596">
        <v>1328</v>
      </c>
      <c r="C1528" t="s" s="675">
        <v>2178</v>
      </c>
      <c r="D1528" t="s" s="690">
        <v>40</v>
      </c>
      <c r="E1528" s="677">
        <v>0</v>
      </c>
      <c r="G1528" s="662">
        <f>E1528*F1528</f>
        <v>0</v>
      </c>
      <c r="H1528" s="662">
        <v>0</v>
      </c>
    </row>
    <row r="1529" s="671" customFormat="1" ht="15" customHeight="1">
      <c r="B1529" t="s" s="596">
        <v>1328</v>
      </c>
      <c r="C1529" t="s" s="675">
        <v>2178</v>
      </c>
      <c r="D1529" t="s" s="692">
        <v>42</v>
      </c>
      <c r="E1529" s="677">
        <v>0</v>
      </c>
      <c r="G1529" s="662">
        <f>E1529*F1529</f>
        <v>0</v>
      </c>
      <c r="H1529" s="662">
        <v>0</v>
      </c>
    </row>
    <row r="1530" s="671" customFormat="1" ht="15" customHeight="1">
      <c r="B1530" t="s" s="596">
        <v>1328</v>
      </c>
      <c r="C1530" t="s" s="675">
        <v>2178</v>
      </c>
      <c r="D1530" t="s" s="180">
        <v>44</v>
      </c>
      <c r="E1530" s="677">
        <v>0</v>
      </c>
      <c r="G1530" s="662">
        <f>E1530*F1530</f>
        <v>0</v>
      </c>
      <c r="H1530" s="662">
        <v>0</v>
      </c>
    </row>
    <row r="1531" s="671" customFormat="1" ht="15" customHeight="1">
      <c r="B1531" t="s" s="596">
        <v>1328</v>
      </c>
      <c r="C1531" t="s" s="675">
        <v>2178</v>
      </c>
      <c r="D1531" t="s" s="695">
        <v>2849</v>
      </c>
      <c r="E1531" s="677">
        <v>0</v>
      </c>
      <c r="G1531" s="662">
        <f>E1531*F1531</f>
        <v>0</v>
      </c>
      <c r="H1531" s="662">
        <v>0</v>
      </c>
    </row>
    <row r="1532" s="671" customFormat="1" ht="15" customHeight="1">
      <c r="B1532" t="s" s="596">
        <v>1329</v>
      </c>
      <c r="C1532" t="s" s="675">
        <v>2179</v>
      </c>
      <c r="D1532" t="s" s="676">
        <v>30</v>
      </c>
      <c r="E1532" s="677">
        <v>0</v>
      </c>
      <c r="G1532" s="662">
        <f>E1532*F1532</f>
        <v>0</v>
      </c>
      <c r="H1532" s="662">
        <v>0</v>
      </c>
    </row>
    <row r="1533" s="671" customFormat="1" ht="15" customHeight="1">
      <c r="B1533" t="s" s="596">
        <v>1329</v>
      </c>
      <c r="C1533" t="s" s="675">
        <v>2179</v>
      </c>
      <c r="D1533" t="s" s="91">
        <v>32</v>
      </c>
      <c r="E1533" s="677">
        <v>0</v>
      </c>
      <c r="G1533" s="662">
        <f>E1533*F1533</f>
        <v>0</v>
      </c>
      <c r="H1533" s="662">
        <v>0</v>
      </c>
    </row>
    <row r="1534" s="671" customFormat="1" ht="15" customHeight="1">
      <c r="B1534" t="s" s="596">
        <v>1329</v>
      </c>
      <c r="C1534" t="s" s="675">
        <v>2179</v>
      </c>
      <c r="D1534" t="s" s="205">
        <v>34</v>
      </c>
      <c r="E1534" s="677">
        <v>0</v>
      </c>
      <c r="G1534" s="662">
        <f>E1534*F1534</f>
        <v>0</v>
      </c>
      <c r="H1534" s="662">
        <v>0</v>
      </c>
    </row>
    <row r="1535" s="671" customFormat="1" ht="15" customHeight="1">
      <c r="B1535" t="s" s="596">
        <v>1329</v>
      </c>
      <c r="C1535" t="s" s="675">
        <v>2179</v>
      </c>
      <c r="D1535" t="s" s="684">
        <v>36</v>
      </c>
      <c r="E1535" s="677">
        <v>0</v>
      </c>
      <c r="G1535" s="662">
        <f>E1535*F1535</f>
        <v>0</v>
      </c>
      <c r="H1535" s="662">
        <v>0</v>
      </c>
    </row>
    <row r="1536" s="671" customFormat="1" ht="15" customHeight="1">
      <c r="B1536" t="s" s="596">
        <v>1329</v>
      </c>
      <c r="C1536" t="s" s="675">
        <v>2179</v>
      </c>
      <c r="D1536" t="s" s="686">
        <v>38</v>
      </c>
      <c r="E1536" s="677">
        <v>0</v>
      </c>
      <c r="G1536" s="662">
        <f>E1536*F1536</f>
        <v>0</v>
      </c>
      <c r="H1536" s="662">
        <v>0</v>
      </c>
    </row>
    <row r="1537" s="671" customFormat="1" ht="15" customHeight="1">
      <c r="B1537" t="s" s="596">
        <v>1329</v>
      </c>
      <c r="C1537" t="s" s="675">
        <v>2179</v>
      </c>
      <c r="D1537" t="s" s="690">
        <v>40</v>
      </c>
      <c r="E1537" s="677">
        <v>0</v>
      </c>
      <c r="G1537" s="662">
        <f>E1537*F1537</f>
        <v>0</v>
      </c>
      <c r="H1537" s="662">
        <v>0</v>
      </c>
    </row>
    <row r="1538" s="671" customFormat="1" ht="15" customHeight="1">
      <c r="B1538" t="s" s="596">
        <v>1329</v>
      </c>
      <c r="C1538" t="s" s="675">
        <v>2179</v>
      </c>
      <c r="D1538" t="s" s="692">
        <v>42</v>
      </c>
      <c r="E1538" s="677">
        <v>0</v>
      </c>
      <c r="G1538" s="662">
        <f>E1538*F1538</f>
        <v>0</v>
      </c>
      <c r="H1538" s="662">
        <v>0</v>
      </c>
    </row>
    <row r="1539" s="671" customFormat="1" ht="15" customHeight="1">
      <c r="B1539" t="s" s="596">
        <v>1329</v>
      </c>
      <c r="C1539" t="s" s="675">
        <v>2179</v>
      </c>
      <c r="D1539" t="s" s="180">
        <v>44</v>
      </c>
      <c r="E1539" s="677">
        <v>0</v>
      </c>
      <c r="G1539" s="662">
        <f>E1539*F1539</f>
        <v>0</v>
      </c>
      <c r="H1539" s="662">
        <v>0</v>
      </c>
    </row>
    <row r="1540" s="671" customFormat="1" ht="15" customHeight="1">
      <c r="B1540" t="s" s="596">
        <v>1329</v>
      </c>
      <c r="C1540" t="s" s="675">
        <v>2179</v>
      </c>
      <c r="D1540" t="s" s="695">
        <v>2849</v>
      </c>
      <c r="E1540" s="677">
        <v>0</v>
      </c>
      <c r="G1540" s="662">
        <f>E1540*F1540</f>
        <v>0</v>
      </c>
      <c r="H1540" s="662">
        <v>0</v>
      </c>
    </row>
    <row r="1541" s="671" customFormat="1" ht="15" customHeight="1">
      <c r="B1541" t="s" s="596">
        <v>1330</v>
      </c>
      <c r="C1541" t="s" s="675">
        <v>2180</v>
      </c>
      <c r="D1541" t="s" s="676">
        <v>30</v>
      </c>
      <c r="E1541" s="677">
        <v>0</v>
      </c>
      <c r="G1541" s="662">
        <f>E1541*F1541</f>
        <v>0</v>
      </c>
      <c r="H1541" s="662">
        <v>0</v>
      </c>
    </row>
    <row r="1542" s="671" customFormat="1" ht="15" customHeight="1">
      <c r="B1542" t="s" s="596">
        <v>1330</v>
      </c>
      <c r="C1542" t="s" s="675">
        <v>2180</v>
      </c>
      <c r="D1542" t="s" s="91">
        <v>32</v>
      </c>
      <c r="E1542" s="677">
        <v>0</v>
      </c>
      <c r="G1542" s="662">
        <f>E1542*F1542</f>
        <v>0</v>
      </c>
      <c r="H1542" s="662">
        <v>0</v>
      </c>
    </row>
    <row r="1543" s="671" customFormat="1" ht="15" customHeight="1">
      <c r="B1543" t="s" s="596">
        <v>1330</v>
      </c>
      <c r="C1543" t="s" s="675">
        <v>2180</v>
      </c>
      <c r="D1543" t="s" s="205">
        <v>34</v>
      </c>
      <c r="E1543" s="677">
        <v>0</v>
      </c>
      <c r="G1543" s="662">
        <f>E1543*F1543</f>
        <v>0</v>
      </c>
      <c r="H1543" s="662">
        <v>0</v>
      </c>
    </row>
    <row r="1544" s="671" customFormat="1" ht="15" customHeight="1">
      <c r="B1544" t="s" s="596">
        <v>1330</v>
      </c>
      <c r="C1544" t="s" s="675">
        <v>2180</v>
      </c>
      <c r="D1544" t="s" s="684">
        <v>36</v>
      </c>
      <c r="E1544" s="677">
        <v>0</v>
      </c>
      <c r="G1544" s="662">
        <f>E1544*F1544</f>
        <v>0</v>
      </c>
      <c r="H1544" s="662">
        <v>0</v>
      </c>
    </row>
    <row r="1545" s="671" customFormat="1" ht="15" customHeight="1">
      <c r="B1545" t="s" s="596">
        <v>1330</v>
      </c>
      <c r="C1545" t="s" s="675">
        <v>2180</v>
      </c>
      <c r="D1545" t="s" s="686">
        <v>38</v>
      </c>
      <c r="E1545" s="677">
        <v>0</v>
      </c>
      <c r="G1545" s="662">
        <f>E1545*F1545</f>
        <v>0</v>
      </c>
      <c r="H1545" s="662">
        <v>0</v>
      </c>
    </row>
    <row r="1546" s="671" customFormat="1" ht="15" customHeight="1">
      <c r="B1546" t="s" s="596">
        <v>1330</v>
      </c>
      <c r="C1546" t="s" s="675">
        <v>2180</v>
      </c>
      <c r="D1546" t="s" s="690">
        <v>40</v>
      </c>
      <c r="E1546" s="677">
        <v>0</v>
      </c>
      <c r="G1546" s="662">
        <f>E1546*F1546</f>
        <v>0</v>
      </c>
      <c r="H1546" s="662">
        <v>0</v>
      </c>
    </row>
    <row r="1547" s="671" customFormat="1" ht="15" customHeight="1">
      <c r="B1547" t="s" s="596">
        <v>1330</v>
      </c>
      <c r="C1547" t="s" s="675">
        <v>2180</v>
      </c>
      <c r="D1547" t="s" s="692">
        <v>42</v>
      </c>
      <c r="E1547" s="677">
        <v>0</v>
      </c>
      <c r="G1547" s="662">
        <f>E1547*F1547</f>
        <v>0</v>
      </c>
      <c r="H1547" s="662">
        <v>0</v>
      </c>
    </row>
    <row r="1548" s="671" customFormat="1" ht="15" customHeight="1">
      <c r="B1548" t="s" s="596">
        <v>1330</v>
      </c>
      <c r="C1548" t="s" s="675">
        <v>2180</v>
      </c>
      <c r="D1548" t="s" s="180">
        <v>44</v>
      </c>
      <c r="E1548" s="677">
        <v>0</v>
      </c>
      <c r="G1548" s="662">
        <f>E1548*F1548</f>
        <v>0</v>
      </c>
      <c r="H1548" s="662">
        <v>0</v>
      </c>
    </row>
    <row r="1549" s="671" customFormat="1" ht="15" customHeight="1">
      <c r="B1549" t="s" s="596">
        <v>1330</v>
      </c>
      <c r="C1549" t="s" s="675">
        <v>2180</v>
      </c>
      <c r="D1549" t="s" s="695">
        <v>2849</v>
      </c>
      <c r="E1549" s="677">
        <v>0</v>
      </c>
      <c r="G1549" s="662">
        <f>E1549*F1549</f>
        <v>0</v>
      </c>
      <c r="H1549" s="662">
        <v>0</v>
      </c>
    </row>
    <row r="1550" s="671" customFormat="1" ht="15" customHeight="1">
      <c r="B1550" t="s" s="596">
        <v>1331</v>
      </c>
      <c r="C1550" t="s" s="675">
        <v>2181</v>
      </c>
      <c r="D1550" t="s" s="676">
        <v>30</v>
      </c>
      <c r="E1550" s="677">
        <v>0</v>
      </c>
      <c r="G1550" s="662">
        <f>E1550*F1550</f>
        <v>0</v>
      </c>
      <c r="H1550" s="662">
        <v>0</v>
      </c>
    </row>
    <row r="1551" s="671" customFormat="1" ht="15" customHeight="1">
      <c r="B1551" t="s" s="596">
        <v>1331</v>
      </c>
      <c r="C1551" t="s" s="675">
        <v>2181</v>
      </c>
      <c r="D1551" t="s" s="91">
        <v>32</v>
      </c>
      <c r="E1551" s="677">
        <v>0</v>
      </c>
      <c r="G1551" s="662">
        <f>E1551*F1551</f>
        <v>0</v>
      </c>
      <c r="H1551" s="662">
        <v>0</v>
      </c>
    </row>
    <row r="1552" s="671" customFormat="1" ht="15" customHeight="1">
      <c r="B1552" t="s" s="596">
        <v>1331</v>
      </c>
      <c r="C1552" t="s" s="675">
        <v>2181</v>
      </c>
      <c r="D1552" t="s" s="205">
        <v>34</v>
      </c>
      <c r="E1552" s="677">
        <v>0</v>
      </c>
      <c r="G1552" s="662">
        <f>E1552*F1552</f>
        <v>0</v>
      </c>
      <c r="H1552" s="662">
        <v>0</v>
      </c>
    </row>
    <row r="1553" s="671" customFormat="1" ht="15" customHeight="1">
      <c r="B1553" t="s" s="596">
        <v>1331</v>
      </c>
      <c r="C1553" t="s" s="675">
        <v>2181</v>
      </c>
      <c r="D1553" t="s" s="684">
        <v>36</v>
      </c>
      <c r="E1553" s="677">
        <v>0</v>
      </c>
      <c r="G1553" s="662">
        <f>E1553*F1553</f>
        <v>0</v>
      </c>
      <c r="H1553" s="662">
        <v>0</v>
      </c>
    </row>
    <row r="1554" s="671" customFormat="1" ht="15" customHeight="1">
      <c r="B1554" t="s" s="596">
        <v>1331</v>
      </c>
      <c r="C1554" t="s" s="675">
        <v>2181</v>
      </c>
      <c r="D1554" t="s" s="686">
        <v>38</v>
      </c>
      <c r="E1554" s="677">
        <v>0</v>
      </c>
      <c r="G1554" s="662">
        <f>E1554*F1554</f>
        <v>0</v>
      </c>
      <c r="H1554" s="662">
        <v>0</v>
      </c>
    </row>
    <row r="1555" s="671" customFormat="1" ht="15" customHeight="1">
      <c r="B1555" t="s" s="596">
        <v>1331</v>
      </c>
      <c r="C1555" t="s" s="675">
        <v>2181</v>
      </c>
      <c r="D1555" t="s" s="690">
        <v>40</v>
      </c>
      <c r="E1555" s="677">
        <v>0</v>
      </c>
      <c r="G1555" s="662">
        <f>E1555*F1555</f>
        <v>0</v>
      </c>
      <c r="H1555" s="662">
        <v>0</v>
      </c>
    </row>
    <row r="1556" s="671" customFormat="1" ht="15" customHeight="1">
      <c r="B1556" t="s" s="596">
        <v>1331</v>
      </c>
      <c r="C1556" t="s" s="675">
        <v>2181</v>
      </c>
      <c r="D1556" t="s" s="692">
        <v>42</v>
      </c>
      <c r="E1556" s="677">
        <v>0</v>
      </c>
      <c r="G1556" s="662">
        <f>E1556*F1556</f>
        <v>0</v>
      </c>
      <c r="H1556" s="662">
        <v>0</v>
      </c>
    </row>
    <row r="1557" s="671" customFormat="1" ht="15" customHeight="1">
      <c r="B1557" t="s" s="596">
        <v>1331</v>
      </c>
      <c r="C1557" t="s" s="675">
        <v>2181</v>
      </c>
      <c r="D1557" t="s" s="180">
        <v>44</v>
      </c>
      <c r="E1557" s="677">
        <v>0</v>
      </c>
      <c r="G1557" s="662">
        <f>E1557*F1557</f>
        <v>0</v>
      </c>
      <c r="H1557" s="662">
        <v>0</v>
      </c>
    </row>
    <row r="1558" s="671" customFormat="1" ht="15" customHeight="1">
      <c r="B1558" t="s" s="596">
        <v>1331</v>
      </c>
      <c r="C1558" t="s" s="675">
        <v>2181</v>
      </c>
      <c r="D1558" t="s" s="695">
        <v>2849</v>
      </c>
      <c r="E1558" s="677">
        <v>0</v>
      </c>
      <c r="G1558" s="662">
        <f>E1558*F1558</f>
        <v>0</v>
      </c>
      <c r="H1558" s="662">
        <v>0</v>
      </c>
    </row>
    <row r="1559" s="671" customFormat="1" ht="15" customHeight="1">
      <c r="B1559" t="s" s="596">
        <v>1332</v>
      </c>
      <c r="C1559" t="s" s="675">
        <v>2182</v>
      </c>
      <c r="D1559" t="s" s="676">
        <v>30</v>
      </c>
      <c r="E1559" s="677">
        <v>0</v>
      </c>
      <c r="G1559" s="662">
        <f>E1559*F1559</f>
        <v>0</v>
      </c>
      <c r="H1559" s="662">
        <v>0</v>
      </c>
    </row>
    <row r="1560" s="671" customFormat="1" ht="15" customHeight="1">
      <c r="B1560" t="s" s="596">
        <v>1332</v>
      </c>
      <c r="C1560" t="s" s="675">
        <v>2182</v>
      </c>
      <c r="D1560" t="s" s="91">
        <v>32</v>
      </c>
      <c r="E1560" s="677">
        <v>0</v>
      </c>
      <c r="G1560" s="662">
        <f>E1560*F1560</f>
        <v>0</v>
      </c>
      <c r="H1560" s="662">
        <v>0</v>
      </c>
    </row>
    <row r="1561" s="671" customFormat="1" ht="15" customHeight="1">
      <c r="B1561" t="s" s="596">
        <v>1332</v>
      </c>
      <c r="C1561" t="s" s="675">
        <v>2182</v>
      </c>
      <c r="D1561" t="s" s="205">
        <v>34</v>
      </c>
      <c r="E1561" s="677">
        <v>0</v>
      </c>
      <c r="G1561" s="662">
        <f>E1561*F1561</f>
        <v>0</v>
      </c>
      <c r="H1561" s="662">
        <v>0</v>
      </c>
    </row>
    <row r="1562" s="671" customFormat="1" ht="15" customHeight="1">
      <c r="B1562" t="s" s="596">
        <v>1332</v>
      </c>
      <c r="C1562" t="s" s="675">
        <v>2182</v>
      </c>
      <c r="D1562" t="s" s="684">
        <v>36</v>
      </c>
      <c r="E1562" s="677">
        <v>0</v>
      </c>
      <c r="G1562" s="662">
        <f>E1562*F1562</f>
        <v>0</v>
      </c>
      <c r="H1562" s="662">
        <v>0</v>
      </c>
    </row>
    <row r="1563" s="671" customFormat="1" ht="15" customHeight="1">
      <c r="B1563" t="s" s="596">
        <v>1332</v>
      </c>
      <c r="C1563" t="s" s="675">
        <v>2182</v>
      </c>
      <c r="D1563" t="s" s="686">
        <v>38</v>
      </c>
      <c r="E1563" s="677">
        <v>0</v>
      </c>
      <c r="G1563" s="662">
        <f>E1563*F1563</f>
        <v>0</v>
      </c>
      <c r="H1563" s="662">
        <v>0</v>
      </c>
    </row>
    <row r="1564" s="671" customFormat="1" ht="15" customHeight="1">
      <c r="B1564" t="s" s="596">
        <v>1332</v>
      </c>
      <c r="C1564" t="s" s="675">
        <v>2182</v>
      </c>
      <c r="D1564" t="s" s="690">
        <v>40</v>
      </c>
      <c r="E1564" s="677">
        <v>0</v>
      </c>
      <c r="G1564" s="662">
        <f>E1564*F1564</f>
        <v>0</v>
      </c>
      <c r="H1564" s="662">
        <v>0</v>
      </c>
    </row>
    <row r="1565" s="671" customFormat="1" ht="15" customHeight="1">
      <c r="B1565" t="s" s="596">
        <v>1332</v>
      </c>
      <c r="C1565" t="s" s="675">
        <v>2182</v>
      </c>
      <c r="D1565" t="s" s="692">
        <v>42</v>
      </c>
      <c r="E1565" s="677">
        <v>0</v>
      </c>
      <c r="G1565" s="662">
        <f>E1565*F1565</f>
        <v>0</v>
      </c>
      <c r="H1565" s="662">
        <v>0</v>
      </c>
    </row>
    <row r="1566" s="671" customFormat="1" ht="15" customHeight="1">
      <c r="B1566" t="s" s="596">
        <v>1332</v>
      </c>
      <c r="C1566" t="s" s="675">
        <v>2182</v>
      </c>
      <c r="D1566" t="s" s="180">
        <v>44</v>
      </c>
      <c r="E1566" s="677">
        <v>0</v>
      </c>
      <c r="G1566" s="662">
        <f>E1566*F1566</f>
        <v>0</v>
      </c>
      <c r="H1566" s="662">
        <v>0</v>
      </c>
    </row>
    <row r="1567" s="671" customFormat="1" ht="15" customHeight="1">
      <c r="B1567" t="s" s="596">
        <v>1332</v>
      </c>
      <c r="C1567" t="s" s="675">
        <v>2182</v>
      </c>
      <c r="D1567" t="s" s="695">
        <v>2849</v>
      </c>
      <c r="E1567" s="677">
        <v>0</v>
      </c>
      <c r="G1567" s="662">
        <f>E1567*F1567</f>
        <v>0</v>
      </c>
      <c r="H1567" s="662">
        <v>0</v>
      </c>
    </row>
    <row r="1568" s="671" customFormat="1" ht="15" customHeight="1">
      <c r="B1568" t="s" s="596">
        <v>1333</v>
      </c>
      <c r="C1568" t="s" s="675">
        <v>2183</v>
      </c>
      <c r="D1568" t="s" s="676">
        <v>30</v>
      </c>
      <c r="E1568" s="677">
        <v>0</v>
      </c>
      <c r="G1568" s="662">
        <f>E1568*F1568</f>
        <v>0</v>
      </c>
      <c r="H1568" s="662">
        <v>0</v>
      </c>
    </row>
    <row r="1569" s="671" customFormat="1" ht="15" customHeight="1">
      <c r="B1569" t="s" s="596">
        <v>1333</v>
      </c>
      <c r="C1569" t="s" s="675">
        <v>2183</v>
      </c>
      <c r="D1569" t="s" s="91">
        <v>32</v>
      </c>
      <c r="E1569" s="677">
        <v>0</v>
      </c>
      <c r="G1569" s="662">
        <f>E1569*F1569</f>
        <v>0</v>
      </c>
      <c r="H1569" s="662">
        <v>0</v>
      </c>
    </row>
    <row r="1570" s="671" customFormat="1" ht="15" customHeight="1">
      <c r="B1570" t="s" s="596">
        <v>1333</v>
      </c>
      <c r="C1570" t="s" s="675">
        <v>2183</v>
      </c>
      <c r="D1570" t="s" s="205">
        <v>34</v>
      </c>
      <c r="E1570" s="677">
        <v>0</v>
      </c>
      <c r="G1570" s="662">
        <f>E1570*F1570</f>
        <v>0</v>
      </c>
      <c r="H1570" s="662">
        <v>0</v>
      </c>
    </row>
    <row r="1571" s="671" customFormat="1" ht="15" customHeight="1">
      <c r="B1571" t="s" s="596">
        <v>1333</v>
      </c>
      <c r="C1571" t="s" s="675">
        <v>2183</v>
      </c>
      <c r="D1571" t="s" s="684">
        <v>36</v>
      </c>
      <c r="E1571" s="677">
        <v>0</v>
      </c>
      <c r="G1571" s="662">
        <f>E1571*F1571</f>
        <v>0</v>
      </c>
      <c r="H1571" s="662">
        <v>0</v>
      </c>
    </row>
    <row r="1572" s="671" customFormat="1" ht="15" customHeight="1">
      <c r="B1572" t="s" s="596">
        <v>1333</v>
      </c>
      <c r="C1572" t="s" s="675">
        <v>2183</v>
      </c>
      <c r="D1572" t="s" s="686">
        <v>38</v>
      </c>
      <c r="E1572" s="677">
        <v>0</v>
      </c>
      <c r="G1572" s="662">
        <f>E1572*F1572</f>
        <v>0</v>
      </c>
      <c r="H1572" s="662">
        <v>0</v>
      </c>
    </row>
    <row r="1573" s="671" customFormat="1" ht="15" customHeight="1">
      <c r="B1573" t="s" s="596">
        <v>1333</v>
      </c>
      <c r="C1573" t="s" s="675">
        <v>2183</v>
      </c>
      <c r="D1573" t="s" s="690">
        <v>40</v>
      </c>
      <c r="E1573" s="677">
        <v>0</v>
      </c>
      <c r="G1573" s="662">
        <f>E1573*F1573</f>
        <v>0</v>
      </c>
      <c r="H1573" s="662">
        <v>0</v>
      </c>
    </row>
    <row r="1574" s="671" customFormat="1" ht="15" customHeight="1">
      <c r="B1574" t="s" s="596">
        <v>1333</v>
      </c>
      <c r="C1574" t="s" s="675">
        <v>2183</v>
      </c>
      <c r="D1574" t="s" s="692">
        <v>42</v>
      </c>
      <c r="E1574" s="677">
        <v>0</v>
      </c>
      <c r="G1574" s="662">
        <f>E1574*F1574</f>
        <v>0</v>
      </c>
      <c r="H1574" s="662">
        <v>0</v>
      </c>
    </row>
    <row r="1575" s="671" customFormat="1" ht="15" customHeight="1">
      <c r="B1575" t="s" s="596">
        <v>1333</v>
      </c>
      <c r="C1575" t="s" s="675">
        <v>2183</v>
      </c>
      <c r="D1575" t="s" s="180">
        <v>44</v>
      </c>
      <c r="E1575" s="677">
        <v>0</v>
      </c>
      <c r="G1575" s="662">
        <f>E1575*F1575</f>
        <v>0</v>
      </c>
      <c r="H1575" s="662">
        <v>0</v>
      </c>
    </row>
    <row r="1576" s="671" customFormat="1" ht="15" customHeight="1">
      <c r="B1576" t="s" s="596">
        <v>1333</v>
      </c>
      <c r="C1576" t="s" s="675">
        <v>2183</v>
      </c>
      <c r="D1576" t="s" s="695">
        <v>2849</v>
      </c>
      <c r="E1576" s="677">
        <v>0</v>
      </c>
      <c r="G1576" s="662">
        <f>E1576*F1576</f>
        <v>0</v>
      </c>
      <c r="H1576" s="662">
        <v>0</v>
      </c>
    </row>
    <row r="1577" s="671" customFormat="1" ht="15" customHeight="1">
      <c r="B1577" t="s" s="596">
        <v>1334</v>
      </c>
      <c r="C1577" t="s" s="675">
        <v>2184</v>
      </c>
      <c r="D1577" t="s" s="676">
        <v>30</v>
      </c>
      <c r="E1577" s="677">
        <v>0</v>
      </c>
      <c r="G1577" s="662">
        <f>E1577*F1577</f>
        <v>0</v>
      </c>
      <c r="H1577" s="662">
        <v>0</v>
      </c>
    </row>
    <row r="1578" s="671" customFormat="1" ht="15" customHeight="1">
      <c r="B1578" t="s" s="596">
        <v>1334</v>
      </c>
      <c r="C1578" t="s" s="675">
        <v>2184</v>
      </c>
      <c r="D1578" t="s" s="91">
        <v>32</v>
      </c>
      <c r="E1578" s="677">
        <v>0</v>
      </c>
      <c r="G1578" s="662">
        <f>E1578*F1578</f>
        <v>0</v>
      </c>
      <c r="H1578" s="662">
        <v>0</v>
      </c>
    </row>
    <row r="1579" s="671" customFormat="1" ht="15" customHeight="1">
      <c r="B1579" t="s" s="596">
        <v>1334</v>
      </c>
      <c r="C1579" t="s" s="675">
        <v>2184</v>
      </c>
      <c r="D1579" t="s" s="205">
        <v>34</v>
      </c>
      <c r="E1579" s="677">
        <v>0</v>
      </c>
      <c r="G1579" s="662">
        <f>E1579*F1579</f>
        <v>0</v>
      </c>
      <c r="H1579" s="662">
        <v>0</v>
      </c>
    </row>
    <row r="1580" s="671" customFormat="1" ht="15" customHeight="1">
      <c r="B1580" t="s" s="596">
        <v>1334</v>
      </c>
      <c r="C1580" t="s" s="675">
        <v>2184</v>
      </c>
      <c r="D1580" t="s" s="684">
        <v>36</v>
      </c>
      <c r="E1580" s="677">
        <v>0</v>
      </c>
      <c r="G1580" s="662">
        <f>E1580*F1580</f>
        <v>0</v>
      </c>
      <c r="H1580" s="662">
        <v>0</v>
      </c>
    </row>
    <row r="1581" s="671" customFormat="1" ht="15" customHeight="1">
      <c r="B1581" t="s" s="596">
        <v>1334</v>
      </c>
      <c r="C1581" t="s" s="675">
        <v>2184</v>
      </c>
      <c r="D1581" t="s" s="686">
        <v>38</v>
      </c>
      <c r="E1581" s="677">
        <v>0</v>
      </c>
      <c r="G1581" s="662">
        <f>E1581*F1581</f>
        <v>0</v>
      </c>
      <c r="H1581" s="662">
        <v>0</v>
      </c>
    </row>
    <row r="1582" s="671" customFormat="1" ht="15" customHeight="1">
      <c r="B1582" t="s" s="596">
        <v>1334</v>
      </c>
      <c r="C1582" t="s" s="675">
        <v>2184</v>
      </c>
      <c r="D1582" t="s" s="690">
        <v>40</v>
      </c>
      <c r="E1582" s="677">
        <v>0</v>
      </c>
      <c r="G1582" s="662">
        <f>E1582*F1582</f>
        <v>0</v>
      </c>
      <c r="H1582" s="662">
        <v>0</v>
      </c>
    </row>
    <row r="1583" s="671" customFormat="1" ht="15" customHeight="1">
      <c r="B1583" t="s" s="596">
        <v>1334</v>
      </c>
      <c r="C1583" t="s" s="675">
        <v>2184</v>
      </c>
      <c r="D1583" t="s" s="692">
        <v>42</v>
      </c>
      <c r="E1583" s="677">
        <v>0</v>
      </c>
      <c r="G1583" s="662">
        <f>E1583*F1583</f>
        <v>0</v>
      </c>
      <c r="H1583" s="662">
        <v>0</v>
      </c>
    </row>
    <row r="1584" s="671" customFormat="1" ht="15" customHeight="1">
      <c r="B1584" t="s" s="596">
        <v>1334</v>
      </c>
      <c r="C1584" t="s" s="675">
        <v>2184</v>
      </c>
      <c r="D1584" t="s" s="180">
        <v>44</v>
      </c>
      <c r="E1584" s="677">
        <v>0</v>
      </c>
      <c r="G1584" s="662">
        <f>E1584*F1584</f>
        <v>0</v>
      </c>
      <c r="H1584" s="662">
        <v>0</v>
      </c>
    </row>
    <row r="1585" s="671" customFormat="1" ht="15" customHeight="1">
      <c r="B1585" t="s" s="596">
        <v>1334</v>
      </c>
      <c r="C1585" t="s" s="675">
        <v>2184</v>
      </c>
      <c r="D1585" t="s" s="695">
        <v>2849</v>
      </c>
      <c r="E1585" s="677">
        <v>0</v>
      </c>
      <c r="G1585" s="662">
        <f>E1585*F1585</f>
        <v>0</v>
      </c>
      <c r="H1585" s="662">
        <v>0</v>
      </c>
    </row>
    <row r="1586" s="671" customFormat="1" ht="15" customHeight="1">
      <c r="B1586" t="s" s="596">
        <v>1335</v>
      </c>
      <c r="C1586" t="s" s="675">
        <v>2185</v>
      </c>
      <c r="D1586" t="s" s="676">
        <v>30</v>
      </c>
      <c r="E1586" s="677">
        <v>0</v>
      </c>
      <c r="G1586" s="662">
        <f>E1586*F1586</f>
        <v>0</v>
      </c>
      <c r="H1586" s="662">
        <v>0</v>
      </c>
    </row>
    <row r="1587" s="671" customFormat="1" ht="15" customHeight="1">
      <c r="B1587" t="s" s="596">
        <v>1335</v>
      </c>
      <c r="C1587" t="s" s="675">
        <v>2185</v>
      </c>
      <c r="D1587" t="s" s="91">
        <v>32</v>
      </c>
      <c r="E1587" s="677">
        <v>0</v>
      </c>
      <c r="G1587" s="662">
        <f>E1587*F1587</f>
        <v>0</v>
      </c>
      <c r="H1587" s="662">
        <v>0</v>
      </c>
    </row>
    <row r="1588" s="671" customFormat="1" ht="15" customHeight="1">
      <c r="B1588" t="s" s="596">
        <v>1335</v>
      </c>
      <c r="C1588" t="s" s="675">
        <v>2185</v>
      </c>
      <c r="D1588" t="s" s="205">
        <v>34</v>
      </c>
      <c r="E1588" s="677">
        <v>0</v>
      </c>
      <c r="G1588" s="662">
        <f>E1588*F1588</f>
        <v>0</v>
      </c>
      <c r="H1588" s="662">
        <v>0</v>
      </c>
    </row>
    <row r="1589" s="671" customFormat="1" ht="15" customHeight="1">
      <c r="B1589" t="s" s="596">
        <v>1335</v>
      </c>
      <c r="C1589" t="s" s="675">
        <v>2185</v>
      </c>
      <c r="D1589" t="s" s="684">
        <v>36</v>
      </c>
      <c r="E1589" s="677">
        <v>0</v>
      </c>
      <c r="G1589" s="662">
        <f>E1589*F1589</f>
        <v>0</v>
      </c>
      <c r="H1589" s="662">
        <v>0</v>
      </c>
    </row>
    <row r="1590" s="671" customFormat="1" ht="15" customHeight="1">
      <c r="B1590" t="s" s="596">
        <v>1335</v>
      </c>
      <c r="C1590" t="s" s="675">
        <v>2185</v>
      </c>
      <c r="D1590" t="s" s="686">
        <v>38</v>
      </c>
      <c r="E1590" s="677">
        <v>0</v>
      </c>
      <c r="G1590" s="662">
        <f>E1590*F1590</f>
        <v>0</v>
      </c>
      <c r="H1590" s="662">
        <v>0</v>
      </c>
    </row>
    <row r="1591" s="671" customFormat="1" ht="15" customHeight="1">
      <c r="B1591" t="s" s="596">
        <v>1335</v>
      </c>
      <c r="C1591" t="s" s="675">
        <v>2185</v>
      </c>
      <c r="D1591" t="s" s="690">
        <v>40</v>
      </c>
      <c r="E1591" s="677">
        <v>0</v>
      </c>
      <c r="G1591" s="662">
        <f>E1591*F1591</f>
        <v>0</v>
      </c>
      <c r="H1591" s="662">
        <v>0</v>
      </c>
    </row>
    <row r="1592" s="671" customFormat="1" ht="15" customHeight="1">
      <c r="B1592" t="s" s="596">
        <v>1335</v>
      </c>
      <c r="C1592" t="s" s="675">
        <v>2185</v>
      </c>
      <c r="D1592" t="s" s="692">
        <v>42</v>
      </c>
      <c r="E1592" s="677">
        <v>0</v>
      </c>
      <c r="G1592" s="662">
        <f>E1592*F1592</f>
        <v>0</v>
      </c>
      <c r="H1592" s="662">
        <v>0</v>
      </c>
    </row>
    <row r="1593" s="671" customFormat="1" ht="15" customHeight="1">
      <c r="B1593" t="s" s="596">
        <v>1335</v>
      </c>
      <c r="C1593" t="s" s="675">
        <v>2185</v>
      </c>
      <c r="D1593" t="s" s="180">
        <v>44</v>
      </c>
      <c r="E1593" s="677">
        <v>0</v>
      </c>
      <c r="G1593" s="662">
        <f>E1593*F1593</f>
        <v>0</v>
      </c>
      <c r="H1593" s="662">
        <v>0</v>
      </c>
    </row>
    <row r="1594" s="671" customFormat="1" ht="15" customHeight="1">
      <c r="B1594" t="s" s="596">
        <v>1335</v>
      </c>
      <c r="C1594" t="s" s="675">
        <v>2185</v>
      </c>
      <c r="D1594" t="s" s="695">
        <v>2849</v>
      </c>
      <c r="E1594" s="677">
        <v>0</v>
      </c>
      <c r="G1594" s="662">
        <f>E1594*F1594</f>
        <v>0</v>
      </c>
      <c r="H1594" s="662">
        <v>0</v>
      </c>
    </row>
    <row r="1595" s="671" customFormat="1" ht="15" customHeight="1">
      <c r="B1595" t="s" s="596">
        <v>1336</v>
      </c>
      <c r="C1595" t="s" s="675">
        <v>2186</v>
      </c>
      <c r="D1595" t="s" s="676">
        <v>30</v>
      </c>
      <c r="E1595" s="677">
        <v>0</v>
      </c>
      <c r="G1595" s="662">
        <f>E1595*F1595</f>
        <v>0</v>
      </c>
      <c r="H1595" s="662">
        <v>0</v>
      </c>
    </row>
    <row r="1596" s="671" customFormat="1" ht="15" customHeight="1">
      <c r="B1596" t="s" s="596">
        <v>1336</v>
      </c>
      <c r="C1596" t="s" s="675">
        <v>2186</v>
      </c>
      <c r="D1596" t="s" s="91">
        <v>32</v>
      </c>
      <c r="E1596" s="677">
        <v>0</v>
      </c>
      <c r="G1596" s="662">
        <f>E1596*F1596</f>
        <v>0</v>
      </c>
      <c r="H1596" s="662">
        <v>0</v>
      </c>
    </row>
    <row r="1597" s="671" customFormat="1" ht="15" customHeight="1">
      <c r="B1597" t="s" s="596">
        <v>1336</v>
      </c>
      <c r="C1597" t="s" s="675">
        <v>2186</v>
      </c>
      <c r="D1597" t="s" s="205">
        <v>34</v>
      </c>
      <c r="E1597" s="677">
        <v>0</v>
      </c>
      <c r="G1597" s="662">
        <f>E1597*F1597</f>
        <v>0</v>
      </c>
      <c r="H1597" s="662">
        <v>0</v>
      </c>
    </row>
    <row r="1598" s="671" customFormat="1" ht="15" customHeight="1">
      <c r="B1598" t="s" s="596">
        <v>1336</v>
      </c>
      <c r="C1598" t="s" s="675">
        <v>2186</v>
      </c>
      <c r="D1598" t="s" s="684">
        <v>36</v>
      </c>
      <c r="E1598" s="677">
        <v>0</v>
      </c>
      <c r="G1598" s="662">
        <f>E1598*F1598</f>
        <v>0</v>
      </c>
      <c r="H1598" s="662">
        <v>0</v>
      </c>
    </row>
    <row r="1599" s="671" customFormat="1" ht="15" customHeight="1">
      <c r="B1599" t="s" s="596">
        <v>1336</v>
      </c>
      <c r="C1599" t="s" s="675">
        <v>2186</v>
      </c>
      <c r="D1599" t="s" s="686">
        <v>38</v>
      </c>
      <c r="E1599" s="677">
        <v>0</v>
      </c>
      <c r="G1599" s="662">
        <f>E1599*F1599</f>
        <v>0</v>
      </c>
      <c r="H1599" s="662">
        <v>0</v>
      </c>
    </row>
    <row r="1600" s="671" customFormat="1" ht="15" customHeight="1">
      <c r="B1600" t="s" s="596">
        <v>1336</v>
      </c>
      <c r="C1600" t="s" s="675">
        <v>2186</v>
      </c>
      <c r="D1600" t="s" s="690">
        <v>40</v>
      </c>
      <c r="E1600" s="677">
        <v>0</v>
      </c>
      <c r="G1600" s="662">
        <f>E1600*F1600</f>
        <v>0</v>
      </c>
      <c r="H1600" s="662">
        <v>0</v>
      </c>
    </row>
    <row r="1601" s="671" customFormat="1" ht="15" customHeight="1">
      <c r="B1601" t="s" s="596">
        <v>1336</v>
      </c>
      <c r="C1601" t="s" s="675">
        <v>2186</v>
      </c>
      <c r="D1601" t="s" s="692">
        <v>42</v>
      </c>
      <c r="E1601" s="677">
        <v>0</v>
      </c>
      <c r="G1601" s="662">
        <f>E1601*F1601</f>
        <v>0</v>
      </c>
      <c r="H1601" s="662">
        <v>0</v>
      </c>
    </row>
    <row r="1602" s="671" customFormat="1" ht="15" customHeight="1">
      <c r="B1602" t="s" s="596">
        <v>1336</v>
      </c>
      <c r="C1602" t="s" s="675">
        <v>2186</v>
      </c>
      <c r="D1602" t="s" s="180">
        <v>44</v>
      </c>
      <c r="E1602" s="677">
        <v>0</v>
      </c>
      <c r="G1602" s="662">
        <f>E1602*F1602</f>
        <v>0</v>
      </c>
      <c r="H1602" s="662">
        <v>0</v>
      </c>
    </row>
    <row r="1603" s="671" customFormat="1" ht="15" customHeight="1">
      <c r="B1603" t="s" s="596">
        <v>1336</v>
      </c>
      <c r="C1603" t="s" s="675">
        <v>2186</v>
      </c>
      <c r="D1603" t="s" s="695">
        <v>2849</v>
      </c>
      <c r="E1603" s="677">
        <v>0</v>
      </c>
      <c r="G1603" s="662">
        <f>E1603*F1603</f>
        <v>0</v>
      </c>
      <c r="H1603" s="662">
        <v>0</v>
      </c>
    </row>
    <row r="1604" s="671" customFormat="1" ht="15" customHeight="1">
      <c r="B1604" t="s" s="596">
        <v>1337</v>
      </c>
      <c r="C1604" t="s" s="675">
        <v>2187</v>
      </c>
      <c r="D1604" t="s" s="676">
        <v>30</v>
      </c>
      <c r="E1604" s="677">
        <v>0</v>
      </c>
      <c r="G1604" s="662">
        <f>E1604*F1604</f>
        <v>0</v>
      </c>
      <c r="H1604" s="662">
        <v>0</v>
      </c>
    </row>
    <row r="1605" s="671" customFormat="1" ht="15" customHeight="1">
      <c r="B1605" t="s" s="596">
        <v>1337</v>
      </c>
      <c r="C1605" t="s" s="675">
        <v>2187</v>
      </c>
      <c r="D1605" t="s" s="91">
        <v>32</v>
      </c>
      <c r="E1605" s="677">
        <v>0</v>
      </c>
      <c r="G1605" s="662">
        <f>E1605*F1605</f>
        <v>0</v>
      </c>
      <c r="H1605" s="662">
        <v>0</v>
      </c>
    </row>
    <row r="1606" s="671" customFormat="1" ht="15" customHeight="1">
      <c r="B1606" t="s" s="596">
        <v>1337</v>
      </c>
      <c r="C1606" t="s" s="675">
        <v>2187</v>
      </c>
      <c r="D1606" t="s" s="205">
        <v>34</v>
      </c>
      <c r="E1606" s="677">
        <v>0</v>
      </c>
      <c r="G1606" s="662">
        <f>E1606*F1606</f>
        <v>0</v>
      </c>
      <c r="H1606" s="662">
        <v>0</v>
      </c>
    </row>
    <row r="1607" s="671" customFormat="1" ht="15" customHeight="1">
      <c r="B1607" t="s" s="596">
        <v>1337</v>
      </c>
      <c r="C1607" t="s" s="675">
        <v>2187</v>
      </c>
      <c r="D1607" t="s" s="684">
        <v>36</v>
      </c>
      <c r="E1607" s="677">
        <v>0</v>
      </c>
      <c r="G1607" s="662">
        <f>E1607*F1607</f>
        <v>0</v>
      </c>
      <c r="H1607" s="662">
        <v>0</v>
      </c>
    </row>
    <row r="1608" s="671" customFormat="1" ht="15" customHeight="1">
      <c r="B1608" t="s" s="596">
        <v>1337</v>
      </c>
      <c r="C1608" t="s" s="675">
        <v>2187</v>
      </c>
      <c r="D1608" t="s" s="686">
        <v>38</v>
      </c>
      <c r="E1608" s="677">
        <v>0</v>
      </c>
      <c r="G1608" s="662">
        <f>E1608*F1608</f>
        <v>0</v>
      </c>
      <c r="H1608" s="662">
        <v>0</v>
      </c>
    </row>
    <row r="1609" s="671" customFormat="1" ht="15" customHeight="1">
      <c r="B1609" t="s" s="596">
        <v>1337</v>
      </c>
      <c r="C1609" t="s" s="675">
        <v>2187</v>
      </c>
      <c r="D1609" t="s" s="690">
        <v>40</v>
      </c>
      <c r="E1609" s="677">
        <v>0</v>
      </c>
      <c r="G1609" s="662">
        <f>E1609*F1609</f>
        <v>0</v>
      </c>
      <c r="H1609" s="662">
        <v>0</v>
      </c>
    </row>
    <row r="1610" s="671" customFormat="1" ht="15" customHeight="1">
      <c r="B1610" t="s" s="596">
        <v>1337</v>
      </c>
      <c r="C1610" t="s" s="675">
        <v>2187</v>
      </c>
      <c r="D1610" t="s" s="692">
        <v>42</v>
      </c>
      <c r="E1610" s="677">
        <v>0</v>
      </c>
      <c r="G1610" s="662">
        <f>E1610*F1610</f>
        <v>0</v>
      </c>
      <c r="H1610" s="662">
        <v>0</v>
      </c>
    </row>
    <row r="1611" s="671" customFormat="1" ht="15" customHeight="1">
      <c r="B1611" t="s" s="596">
        <v>1337</v>
      </c>
      <c r="C1611" t="s" s="675">
        <v>2187</v>
      </c>
      <c r="D1611" t="s" s="180">
        <v>44</v>
      </c>
      <c r="E1611" s="677">
        <v>0</v>
      </c>
      <c r="G1611" s="662">
        <f>E1611*F1611</f>
        <v>0</v>
      </c>
      <c r="H1611" s="662">
        <v>0</v>
      </c>
    </row>
    <row r="1612" s="671" customFormat="1" ht="15" customHeight="1">
      <c r="B1612" t="s" s="596">
        <v>1337</v>
      </c>
      <c r="C1612" t="s" s="675">
        <v>2187</v>
      </c>
      <c r="D1612" t="s" s="695">
        <v>2849</v>
      </c>
      <c r="E1612" s="677">
        <v>0</v>
      </c>
      <c r="G1612" s="662">
        <f>E1612*F1612</f>
        <v>0</v>
      </c>
      <c r="H1612" s="662">
        <v>0</v>
      </c>
    </row>
    <row r="1613" s="671" customFormat="1" ht="15" customHeight="1">
      <c r="B1613" t="s" s="596">
        <v>1338</v>
      </c>
      <c r="C1613" t="s" s="675">
        <v>2188</v>
      </c>
      <c r="D1613" t="s" s="676">
        <v>30</v>
      </c>
      <c r="E1613" s="677">
        <v>0</v>
      </c>
      <c r="G1613" s="662">
        <f>E1613*F1613</f>
        <v>0</v>
      </c>
      <c r="H1613" s="662">
        <v>0</v>
      </c>
    </row>
    <row r="1614" s="671" customFormat="1" ht="15" customHeight="1">
      <c r="B1614" t="s" s="596">
        <v>1338</v>
      </c>
      <c r="C1614" t="s" s="675">
        <v>2188</v>
      </c>
      <c r="D1614" t="s" s="91">
        <v>32</v>
      </c>
      <c r="E1614" s="677">
        <v>0</v>
      </c>
      <c r="G1614" s="662">
        <f>E1614*F1614</f>
        <v>0</v>
      </c>
      <c r="H1614" s="662">
        <v>0</v>
      </c>
    </row>
    <row r="1615" s="671" customFormat="1" ht="15" customHeight="1">
      <c r="B1615" t="s" s="596">
        <v>1338</v>
      </c>
      <c r="C1615" t="s" s="675">
        <v>2188</v>
      </c>
      <c r="D1615" t="s" s="205">
        <v>34</v>
      </c>
      <c r="E1615" s="677">
        <v>0</v>
      </c>
      <c r="G1615" s="662">
        <f>E1615*F1615</f>
        <v>0</v>
      </c>
      <c r="H1615" s="662">
        <v>0</v>
      </c>
    </row>
    <row r="1616" s="671" customFormat="1" ht="15" customHeight="1">
      <c r="B1616" t="s" s="596">
        <v>1338</v>
      </c>
      <c r="C1616" t="s" s="675">
        <v>2188</v>
      </c>
      <c r="D1616" t="s" s="684">
        <v>36</v>
      </c>
      <c r="E1616" s="677">
        <v>0</v>
      </c>
      <c r="G1616" s="662">
        <f>E1616*F1616</f>
        <v>0</v>
      </c>
      <c r="H1616" s="662">
        <v>0</v>
      </c>
    </row>
    <row r="1617" s="671" customFormat="1" ht="15" customHeight="1">
      <c r="B1617" t="s" s="596">
        <v>1338</v>
      </c>
      <c r="C1617" t="s" s="675">
        <v>2188</v>
      </c>
      <c r="D1617" t="s" s="686">
        <v>38</v>
      </c>
      <c r="E1617" s="677">
        <v>0</v>
      </c>
      <c r="G1617" s="662">
        <f>E1617*F1617</f>
        <v>0</v>
      </c>
      <c r="H1617" s="662">
        <v>0</v>
      </c>
    </row>
    <row r="1618" s="671" customFormat="1" ht="15" customHeight="1">
      <c r="B1618" t="s" s="596">
        <v>1338</v>
      </c>
      <c r="C1618" t="s" s="675">
        <v>2188</v>
      </c>
      <c r="D1618" t="s" s="690">
        <v>40</v>
      </c>
      <c r="E1618" s="677">
        <v>0</v>
      </c>
      <c r="G1618" s="662">
        <f>E1618*F1618</f>
        <v>0</v>
      </c>
      <c r="H1618" s="662">
        <v>0</v>
      </c>
    </row>
    <row r="1619" s="671" customFormat="1" ht="15" customHeight="1">
      <c r="B1619" t="s" s="596">
        <v>1338</v>
      </c>
      <c r="C1619" t="s" s="675">
        <v>2188</v>
      </c>
      <c r="D1619" t="s" s="692">
        <v>42</v>
      </c>
      <c r="E1619" s="677">
        <v>0</v>
      </c>
      <c r="G1619" s="662">
        <f>E1619*F1619</f>
        <v>0</v>
      </c>
      <c r="H1619" s="662">
        <v>0</v>
      </c>
    </row>
    <row r="1620" s="671" customFormat="1" ht="15" customHeight="1">
      <c r="B1620" t="s" s="596">
        <v>1338</v>
      </c>
      <c r="C1620" t="s" s="675">
        <v>2188</v>
      </c>
      <c r="D1620" t="s" s="180">
        <v>44</v>
      </c>
      <c r="E1620" s="677">
        <v>0</v>
      </c>
      <c r="G1620" s="662">
        <f>E1620*F1620</f>
        <v>0</v>
      </c>
      <c r="H1620" s="662">
        <v>0</v>
      </c>
    </row>
    <row r="1621" s="671" customFormat="1" ht="15" customHeight="1">
      <c r="B1621" t="s" s="596">
        <v>1338</v>
      </c>
      <c r="C1621" t="s" s="675">
        <v>2188</v>
      </c>
      <c r="D1621" t="s" s="695">
        <v>2849</v>
      </c>
      <c r="E1621" s="677">
        <v>0</v>
      </c>
      <c r="G1621" s="662">
        <f>E1621*F1621</f>
        <v>0</v>
      </c>
      <c r="H1621" s="662">
        <v>0</v>
      </c>
    </row>
    <row r="1622" s="671" customFormat="1" ht="15" customHeight="1">
      <c r="B1622" t="s" s="596">
        <v>1339</v>
      </c>
      <c r="C1622" t="s" s="675">
        <v>2189</v>
      </c>
      <c r="D1622" t="s" s="676">
        <v>30</v>
      </c>
      <c r="E1622" s="677">
        <v>0</v>
      </c>
      <c r="G1622" s="662">
        <f>E1622*F1622</f>
        <v>0</v>
      </c>
      <c r="H1622" s="662">
        <v>0</v>
      </c>
    </row>
    <row r="1623" s="671" customFormat="1" ht="15" customHeight="1">
      <c r="B1623" t="s" s="596">
        <v>1339</v>
      </c>
      <c r="C1623" t="s" s="675">
        <v>2189</v>
      </c>
      <c r="D1623" t="s" s="91">
        <v>32</v>
      </c>
      <c r="E1623" s="677">
        <v>0</v>
      </c>
      <c r="G1623" s="662">
        <f>E1623*F1623</f>
        <v>0</v>
      </c>
      <c r="H1623" s="662">
        <v>0</v>
      </c>
    </row>
    <row r="1624" s="671" customFormat="1" ht="15" customHeight="1">
      <c r="B1624" t="s" s="596">
        <v>1339</v>
      </c>
      <c r="C1624" t="s" s="675">
        <v>2189</v>
      </c>
      <c r="D1624" t="s" s="205">
        <v>34</v>
      </c>
      <c r="E1624" s="677">
        <v>0</v>
      </c>
      <c r="G1624" s="662">
        <f>E1624*F1624</f>
        <v>0</v>
      </c>
      <c r="H1624" s="662">
        <v>0</v>
      </c>
    </row>
    <row r="1625" s="671" customFormat="1" ht="15" customHeight="1">
      <c r="B1625" t="s" s="596">
        <v>1339</v>
      </c>
      <c r="C1625" t="s" s="675">
        <v>2189</v>
      </c>
      <c r="D1625" t="s" s="684">
        <v>36</v>
      </c>
      <c r="E1625" s="677">
        <v>0</v>
      </c>
      <c r="G1625" s="662">
        <f>E1625*F1625</f>
        <v>0</v>
      </c>
      <c r="H1625" s="662">
        <v>0</v>
      </c>
    </row>
    <row r="1626" s="671" customFormat="1" ht="15" customHeight="1">
      <c r="B1626" t="s" s="596">
        <v>1339</v>
      </c>
      <c r="C1626" t="s" s="675">
        <v>2189</v>
      </c>
      <c r="D1626" t="s" s="686">
        <v>38</v>
      </c>
      <c r="E1626" s="677">
        <v>0</v>
      </c>
      <c r="G1626" s="662">
        <f>E1626*F1626</f>
        <v>0</v>
      </c>
      <c r="H1626" s="662">
        <v>0</v>
      </c>
    </row>
    <row r="1627" s="671" customFormat="1" ht="15" customHeight="1">
      <c r="B1627" t="s" s="596">
        <v>1339</v>
      </c>
      <c r="C1627" t="s" s="675">
        <v>2189</v>
      </c>
      <c r="D1627" t="s" s="690">
        <v>40</v>
      </c>
      <c r="E1627" s="677">
        <v>0</v>
      </c>
      <c r="G1627" s="662">
        <f>E1627*F1627</f>
        <v>0</v>
      </c>
      <c r="H1627" s="662">
        <v>0</v>
      </c>
    </row>
    <row r="1628" s="671" customFormat="1" ht="15" customHeight="1">
      <c r="B1628" t="s" s="596">
        <v>1339</v>
      </c>
      <c r="C1628" t="s" s="675">
        <v>2189</v>
      </c>
      <c r="D1628" t="s" s="692">
        <v>42</v>
      </c>
      <c r="E1628" s="677">
        <v>0</v>
      </c>
      <c r="G1628" s="662">
        <f>E1628*F1628</f>
        <v>0</v>
      </c>
      <c r="H1628" s="662">
        <v>0</v>
      </c>
    </row>
    <row r="1629" s="671" customFormat="1" ht="15" customHeight="1">
      <c r="B1629" t="s" s="596">
        <v>1339</v>
      </c>
      <c r="C1629" t="s" s="675">
        <v>2189</v>
      </c>
      <c r="D1629" t="s" s="180">
        <v>44</v>
      </c>
      <c r="E1629" s="677">
        <v>0</v>
      </c>
      <c r="G1629" s="662">
        <f>E1629*F1629</f>
        <v>0</v>
      </c>
      <c r="H1629" s="662">
        <v>0</v>
      </c>
    </row>
    <row r="1630" s="671" customFormat="1" ht="15" customHeight="1">
      <c r="B1630" t="s" s="596">
        <v>1339</v>
      </c>
      <c r="C1630" t="s" s="675">
        <v>2189</v>
      </c>
      <c r="D1630" t="s" s="695">
        <v>2849</v>
      </c>
      <c r="E1630" s="677">
        <v>0</v>
      </c>
      <c r="G1630" s="662">
        <f>E1630*F1630</f>
        <v>0</v>
      </c>
      <c r="H1630" s="662">
        <v>0</v>
      </c>
    </row>
    <row r="1631" s="671" customFormat="1" ht="15" customHeight="1">
      <c r="B1631" t="s" s="596">
        <v>1340</v>
      </c>
      <c r="C1631" t="s" s="675">
        <v>2190</v>
      </c>
      <c r="D1631" t="s" s="676">
        <v>30</v>
      </c>
      <c r="E1631" s="677">
        <v>0</v>
      </c>
      <c r="G1631" s="662">
        <f>E1631*F1631</f>
        <v>0</v>
      </c>
      <c r="H1631" s="662">
        <v>0</v>
      </c>
    </row>
    <row r="1632" s="671" customFormat="1" ht="15" customHeight="1">
      <c r="B1632" t="s" s="596">
        <v>1340</v>
      </c>
      <c r="C1632" t="s" s="675">
        <v>2190</v>
      </c>
      <c r="D1632" t="s" s="91">
        <v>32</v>
      </c>
      <c r="E1632" s="677">
        <v>0</v>
      </c>
      <c r="G1632" s="662">
        <f>E1632*F1632</f>
        <v>0</v>
      </c>
      <c r="H1632" s="662">
        <v>0</v>
      </c>
    </row>
    <row r="1633" s="671" customFormat="1" ht="15" customHeight="1">
      <c r="B1633" t="s" s="596">
        <v>1340</v>
      </c>
      <c r="C1633" t="s" s="675">
        <v>2190</v>
      </c>
      <c r="D1633" t="s" s="205">
        <v>34</v>
      </c>
      <c r="E1633" s="677">
        <v>0</v>
      </c>
      <c r="G1633" s="662">
        <f>E1633*F1633</f>
        <v>0</v>
      </c>
      <c r="H1633" s="662">
        <v>0</v>
      </c>
    </row>
    <row r="1634" s="671" customFormat="1" ht="15" customHeight="1">
      <c r="B1634" t="s" s="596">
        <v>1340</v>
      </c>
      <c r="C1634" t="s" s="675">
        <v>2190</v>
      </c>
      <c r="D1634" t="s" s="684">
        <v>36</v>
      </c>
      <c r="E1634" s="677">
        <v>0</v>
      </c>
      <c r="G1634" s="662">
        <f>E1634*F1634</f>
        <v>0</v>
      </c>
      <c r="H1634" s="662">
        <v>0</v>
      </c>
    </row>
    <row r="1635" s="671" customFormat="1" ht="15" customHeight="1">
      <c r="B1635" t="s" s="596">
        <v>1340</v>
      </c>
      <c r="C1635" t="s" s="675">
        <v>2190</v>
      </c>
      <c r="D1635" t="s" s="686">
        <v>38</v>
      </c>
      <c r="E1635" s="677">
        <v>0</v>
      </c>
      <c r="G1635" s="662">
        <f>E1635*F1635</f>
        <v>0</v>
      </c>
      <c r="H1635" s="662">
        <v>0</v>
      </c>
    </row>
    <row r="1636" s="671" customFormat="1" ht="15" customHeight="1">
      <c r="B1636" t="s" s="596">
        <v>1340</v>
      </c>
      <c r="C1636" t="s" s="675">
        <v>2190</v>
      </c>
      <c r="D1636" t="s" s="690">
        <v>40</v>
      </c>
      <c r="E1636" s="677">
        <v>0</v>
      </c>
      <c r="G1636" s="662">
        <f>E1636*F1636</f>
        <v>0</v>
      </c>
      <c r="H1636" s="662">
        <v>0</v>
      </c>
    </row>
    <row r="1637" s="671" customFormat="1" ht="15" customHeight="1">
      <c r="B1637" t="s" s="596">
        <v>1340</v>
      </c>
      <c r="C1637" t="s" s="675">
        <v>2190</v>
      </c>
      <c r="D1637" t="s" s="692">
        <v>42</v>
      </c>
      <c r="E1637" s="677">
        <v>0</v>
      </c>
      <c r="G1637" s="662">
        <f>E1637*F1637</f>
        <v>0</v>
      </c>
      <c r="H1637" s="662">
        <v>0</v>
      </c>
    </row>
    <row r="1638" s="671" customFormat="1" ht="15" customHeight="1">
      <c r="B1638" t="s" s="596">
        <v>1340</v>
      </c>
      <c r="C1638" t="s" s="675">
        <v>2190</v>
      </c>
      <c r="D1638" t="s" s="180">
        <v>44</v>
      </c>
      <c r="E1638" s="677">
        <v>0</v>
      </c>
      <c r="G1638" s="662">
        <f>E1638*F1638</f>
        <v>0</v>
      </c>
      <c r="H1638" s="662">
        <v>0</v>
      </c>
    </row>
    <row r="1639" s="671" customFormat="1" ht="15" customHeight="1">
      <c r="B1639" t="s" s="596">
        <v>1340</v>
      </c>
      <c r="C1639" t="s" s="675">
        <v>2190</v>
      </c>
      <c r="D1639" t="s" s="695">
        <v>2849</v>
      </c>
      <c r="E1639" s="677">
        <v>0</v>
      </c>
      <c r="G1639" s="662">
        <f>E1639*F1639</f>
        <v>0</v>
      </c>
      <c r="H1639" s="662">
        <v>0</v>
      </c>
    </row>
    <row r="1640" s="671" customFormat="1" ht="15" customHeight="1">
      <c r="B1640" t="s" s="596">
        <v>1341</v>
      </c>
      <c r="C1640" t="s" s="675">
        <v>2191</v>
      </c>
      <c r="D1640" t="s" s="676">
        <v>30</v>
      </c>
      <c r="E1640" s="677">
        <v>0</v>
      </c>
      <c r="G1640" s="662">
        <f>E1640*F1640</f>
        <v>0</v>
      </c>
      <c r="H1640" s="662">
        <v>0</v>
      </c>
    </row>
    <row r="1641" s="671" customFormat="1" ht="15" customHeight="1">
      <c r="B1641" t="s" s="596">
        <v>1341</v>
      </c>
      <c r="C1641" t="s" s="675">
        <v>2191</v>
      </c>
      <c r="D1641" t="s" s="91">
        <v>32</v>
      </c>
      <c r="E1641" s="677">
        <v>0</v>
      </c>
      <c r="G1641" s="662">
        <f>E1641*F1641</f>
        <v>0</v>
      </c>
      <c r="H1641" s="662">
        <v>0</v>
      </c>
    </row>
    <row r="1642" s="671" customFormat="1" ht="15" customHeight="1">
      <c r="B1642" t="s" s="596">
        <v>1341</v>
      </c>
      <c r="C1642" t="s" s="675">
        <v>2191</v>
      </c>
      <c r="D1642" t="s" s="205">
        <v>34</v>
      </c>
      <c r="E1642" s="677">
        <v>0</v>
      </c>
      <c r="G1642" s="662">
        <f>E1642*F1642</f>
        <v>0</v>
      </c>
      <c r="H1642" s="662">
        <v>0</v>
      </c>
    </row>
    <row r="1643" s="671" customFormat="1" ht="15" customHeight="1">
      <c r="B1643" t="s" s="596">
        <v>1341</v>
      </c>
      <c r="C1643" t="s" s="675">
        <v>2191</v>
      </c>
      <c r="D1643" t="s" s="684">
        <v>36</v>
      </c>
      <c r="E1643" s="677">
        <v>0</v>
      </c>
      <c r="G1643" s="662">
        <f>E1643*F1643</f>
        <v>0</v>
      </c>
      <c r="H1643" s="662">
        <v>0</v>
      </c>
    </row>
    <row r="1644" s="671" customFormat="1" ht="15" customHeight="1">
      <c r="B1644" t="s" s="596">
        <v>1341</v>
      </c>
      <c r="C1644" t="s" s="675">
        <v>2191</v>
      </c>
      <c r="D1644" t="s" s="686">
        <v>38</v>
      </c>
      <c r="E1644" s="677">
        <v>0</v>
      </c>
      <c r="G1644" s="662">
        <f>E1644*F1644</f>
        <v>0</v>
      </c>
      <c r="H1644" s="662">
        <v>0</v>
      </c>
    </row>
    <row r="1645" s="671" customFormat="1" ht="15" customHeight="1">
      <c r="B1645" t="s" s="596">
        <v>1341</v>
      </c>
      <c r="C1645" t="s" s="675">
        <v>2191</v>
      </c>
      <c r="D1645" t="s" s="690">
        <v>40</v>
      </c>
      <c r="E1645" s="677">
        <v>0</v>
      </c>
      <c r="G1645" s="662">
        <f>E1645*F1645</f>
        <v>0</v>
      </c>
      <c r="H1645" s="662">
        <v>0</v>
      </c>
    </row>
    <row r="1646" s="671" customFormat="1" ht="15" customHeight="1">
      <c r="B1646" t="s" s="596">
        <v>1341</v>
      </c>
      <c r="C1646" t="s" s="675">
        <v>2191</v>
      </c>
      <c r="D1646" t="s" s="692">
        <v>42</v>
      </c>
      <c r="E1646" s="677">
        <v>0</v>
      </c>
      <c r="G1646" s="662">
        <f>E1646*F1646</f>
        <v>0</v>
      </c>
      <c r="H1646" s="662">
        <v>0</v>
      </c>
    </row>
    <row r="1647" s="671" customFormat="1" ht="15" customHeight="1">
      <c r="B1647" t="s" s="596">
        <v>1341</v>
      </c>
      <c r="C1647" t="s" s="675">
        <v>2191</v>
      </c>
      <c r="D1647" t="s" s="180">
        <v>44</v>
      </c>
      <c r="E1647" s="677">
        <v>0</v>
      </c>
      <c r="G1647" s="662">
        <f>E1647*F1647</f>
        <v>0</v>
      </c>
      <c r="H1647" s="662">
        <v>0</v>
      </c>
    </row>
    <row r="1648" s="671" customFormat="1" ht="15" customHeight="1">
      <c r="B1648" t="s" s="596">
        <v>1341</v>
      </c>
      <c r="C1648" t="s" s="675">
        <v>2191</v>
      </c>
      <c r="D1648" t="s" s="695">
        <v>2849</v>
      </c>
      <c r="E1648" s="677">
        <v>0</v>
      </c>
      <c r="G1648" s="662">
        <f>E1648*F1648</f>
        <v>0</v>
      </c>
      <c r="H1648" s="662">
        <v>0</v>
      </c>
    </row>
    <row r="1649" s="671" customFormat="1" ht="15" customHeight="1">
      <c r="B1649" t="s" s="596">
        <v>1342</v>
      </c>
      <c r="C1649" t="s" s="675">
        <v>2192</v>
      </c>
      <c r="D1649" t="s" s="676">
        <v>30</v>
      </c>
      <c r="E1649" s="677">
        <v>0</v>
      </c>
      <c r="G1649" s="662">
        <f>E1649*F1649</f>
        <v>0</v>
      </c>
      <c r="H1649" s="662">
        <v>0</v>
      </c>
    </row>
    <row r="1650" s="671" customFormat="1" ht="15" customHeight="1">
      <c r="B1650" t="s" s="596">
        <v>1342</v>
      </c>
      <c r="C1650" t="s" s="675">
        <v>2192</v>
      </c>
      <c r="D1650" t="s" s="91">
        <v>32</v>
      </c>
      <c r="E1650" s="677">
        <v>0</v>
      </c>
      <c r="G1650" s="662">
        <f>E1650*F1650</f>
        <v>0</v>
      </c>
      <c r="H1650" s="662">
        <v>0</v>
      </c>
    </row>
    <row r="1651" s="671" customFormat="1" ht="15" customHeight="1">
      <c r="B1651" t="s" s="596">
        <v>1342</v>
      </c>
      <c r="C1651" t="s" s="675">
        <v>2192</v>
      </c>
      <c r="D1651" t="s" s="205">
        <v>34</v>
      </c>
      <c r="E1651" s="677">
        <v>0</v>
      </c>
      <c r="G1651" s="662">
        <f>E1651*F1651</f>
        <v>0</v>
      </c>
      <c r="H1651" s="662">
        <v>0</v>
      </c>
    </row>
    <row r="1652" s="671" customFormat="1" ht="15" customHeight="1">
      <c r="B1652" t="s" s="596">
        <v>1342</v>
      </c>
      <c r="C1652" t="s" s="675">
        <v>2192</v>
      </c>
      <c r="D1652" t="s" s="684">
        <v>36</v>
      </c>
      <c r="E1652" s="677">
        <v>0</v>
      </c>
      <c r="G1652" s="662">
        <f>E1652*F1652</f>
        <v>0</v>
      </c>
      <c r="H1652" s="662">
        <v>0</v>
      </c>
    </row>
    <row r="1653" s="671" customFormat="1" ht="15" customHeight="1">
      <c r="B1653" t="s" s="596">
        <v>1342</v>
      </c>
      <c r="C1653" t="s" s="675">
        <v>2192</v>
      </c>
      <c r="D1653" t="s" s="686">
        <v>38</v>
      </c>
      <c r="E1653" s="677">
        <v>0</v>
      </c>
      <c r="G1653" s="662">
        <f>E1653*F1653</f>
        <v>0</v>
      </c>
      <c r="H1653" s="662">
        <v>0</v>
      </c>
    </row>
    <row r="1654" s="671" customFormat="1" ht="15" customHeight="1">
      <c r="B1654" t="s" s="596">
        <v>1342</v>
      </c>
      <c r="C1654" t="s" s="675">
        <v>2192</v>
      </c>
      <c r="D1654" t="s" s="690">
        <v>40</v>
      </c>
      <c r="E1654" s="677">
        <v>0</v>
      </c>
      <c r="G1654" s="662">
        <f>E1654*F1654</f>
        <v>0</v>
      </c>
      <c r="H1654" s="662">
        <v>0</v>
      </c>
    </row>
    <row r="1655" s="671" customFormat="1" ht="15" customHeight="1">
      <c r="B1655" t="s" s="596">
        <v>1342</v>
      </c>
      <c r="C1655" t="s" s="675">
        <v>2192</v>
      </c>
      <c r="D1655" t="s" s="692">
        <v>42</v>
      </c>
      <c r="E1655" s="677">
        <v>0</v>
      </c>
      <c r="G1655" s="662">
        <f>E1655*F1655</f>
        <v>0</v>
      </c>
      <c r="H1655" s="662">
        <v>0</v>
      </c>
    </row>
    <row r="1656" s="671" customFormat="1" ht="15" customHeight="1">
      <c r="B1656" t="s" s="596">
        <v>1342</v>
      </c>
      <c r="C1656" t="s" s="675">
        <v>2192</v>
      </c>
      <c r="D1656" t="s" s="180">
        <v>44</v>
      </c>
      <c r="E1656" s="677">
        <v>0</v>
      </c>
      <c r="G1656" s="662">
        <f>E1656*F1656</f>
        <v>0</v>
      </c>
      <c r="H1656" s="662">
        <v>0</v>
      </c>
    </row>
    <row r="1657" s="671" customFormat="1" ht="15" customHeight="1">
      <c r="B1657" t="s" s="596">
        <v>1342</v>
      </c>
      <c r="C1657" t="s" s="675">
        <v>2192</v>
      </c>
      <c r="D1657" t="s" s="695">
        <v>2849</v>
      </c>
      <c r="E1657" s="677">
        <v>0</v>
      </c>
      <c r="G1657" s="662">
        <f>E1657*F1657</f>
        <v>0</v>
      </c>
      <c r="H1657" s="662">
        <v>0</v>
      </c>
    </row>
    <row r="1658" s="671" customFormat="1" ht="15" customHeight="1">
      <c r="B1658" t="s" s="596">
        <v>1343</v>
      </c>
      <c r="C1658" t="s" s="675">
        <v>2193</v>
      </c>
      <c r="D1658" t="s" s="676">
        <v>30</v>
      </c>
      <c r="E1658" s="677">
        <v>0</v>
      </c>
      <c r="G1658" s="662">
        <f>E1658*F1658</f>
        <v>0</v>
      </c>
      <c r="H1658" s="662">
        <v>0</v>
      </c>
    </row>
    <row r="1659" s="671" customFormat="1" ht="15" customHeight="1">
      <c r="B1659" t="s" s="596">
        <v>1343</v>
      </c>
      <c r="C1659" t="s" s="675">
        <v>2193</v>
      </c>
      <c r="D1659" t="s" s="91">
        <v>32</v>
      </c>
      <c r="E1659" s="677">
        <v>0</v>
      </c>
      <c r="G1659" s="662">
        <f>E1659*F1659</f>
        <v>0</v>
      </c>
      <c r="H1659" s="662">
        <v>0</v>
      </c>
    </row>
    <row r="1660" s="671" customFormat="1" ht="15" customHeight="1">
      <c r="B1660" t="s" s="596">
        <v>1343</v>
      </c>
      <c r="C1660" t="s" s="675">
        <v>2193</v>
      </c>
      <c r="D1660" t="s" s="205">
        <v>34</v>
      </c>
      <c r="E1660" s="677">
        <v>0</v>
      </c>
      <c r="G1660" s="662">
        <f>E1660*F1660</f>
        <v>0</v>
      </c>
      <c r="H1660" s="662">
        <v>0</v>
      </c>
    </row>
    <row r="1661" s="671" customFormat="1" ht="15" customHeight="1">
      <c r="B1661" t="s" s="596">
        <v>1343</v>
      </c>
      <c r="C1661" t="s" s="675">
        <v>2193</v>
      </c>
      <c r="D1661" t="s" s="684">
        <v>36</v>
      </c>
      <c r="E1661" s="677">
        <v>0</v>
      </c>
      <c r="G1661" s="662">
        <f>E1661*F1661</f>
        <v>0</v>
      </c>
      <c r="H1661" s="662">
        <v>0</v>
      </c>
    </row>
    <row r="1662" s="671" customFormat="1" ht="15" customHeight="1">
      <c r="B1662" t="s" s="596">
        <v>1343</v>
      </c>
      <c r="C1662" t="s" s="675">
        <v>2193</v>
      </c>
      <c r="D1662" t="s" s="686">
        <v>38</v>
      </c>
      <c r="E1662" s="677">
        <v>0</v>
      </c>
      <c r="G1662" s="662">
        <f>E1662*F1662</f>
        <v>0</v>
      </c>
      <c r="H1662" s="662">
        <v>0</v>
      </c>
    </row>
    <row r="1663" s="671" customFormat="1" ht="15" customHeight="1">
      <c r="B1663" t="s" s="596">
        <v>1343</v>
      </c>
      <c r="C1663" t="s" s="675">
        <v>2193</v>
      </c>
      <c r="D1663" t="s" s="690">
        <v>40</v>
      </c>
      <c r="E1663" s="677">
        <v>0</v>
      </c>
      <c r="G1663" s="662">
        <f>E1663*F1663</f>
        <v>0</v>
      </c>
      <c r="H1663" s="662">
        <v>0</v>
      </c>
    </row>
    <row r="1664" s="671" customFormat="1" ht="15" customHeight="1">
      <c r="B1664" t="s" s="596">
        <v>1343</v>
      </c>
      <c r="C1664" t="s" s="675">
        <v>2193</v>
      </c>
      <c r="D1664" t="s" s="692">
        <v>42</v>
      </c>
      <c r="E1664" s="677">
        <v>0</v>
      </c>
      <c r="G1664" s="662">
        <f>E1664*F1664</f>
        <v>0</v>
      </c>
      <c r="H1664" s="662">
        <v>0</v>
      </c>
    </row>
    <row r="1665" s="671" customFormat="1" ht="15" customHeight="1">
      <c r="B1665" t="s" s="596">
        <v>1343</v>
      </c>
      <c r="C1665" t="s" s="675">
        <v>2193</v>
      </c>
      <c r="D1665" t="s" s="180">
        <v>44</v>
      </c>
      <c r="E1665" s="677">
        <v>0</v>
      </c>
      <c r="G1665" s="662">
        <f>E1665*F1665</f>
        <v>0</v>
      </c>
      <c r="H1665" s="662">
        <v>0</v>
      </c>
    </row>
    <row r="1666" s="671" customFormat="1" ht="15" customHeight="1">
      <c r="B1666" t="s" s="596">
        <v>1343</v>
      </c>
      <c r="C1666" t="s" s="675">
        <v>2193</v>
      </c>
      <c r="D1666" t="s" s="695">
        <v>2849</v>
      </c>
      <c r="E1666" s="677">
        <v>0</v>
      </c>
      <c r="G1666" s="662">
        <f>E1666*F1666</f>
        <v>0</v>
      </c>
      <c r="H1666" s="662">
        <v>0</v>
      </c>
    </row>
    <row r="1667" s="671" customFormat="1" ht="15" customHeight="1">
      <c r="B1667" t="s" s="596">
        <v>1344</v>
      </c>
      <c r="C1667" t="s" s="675">
        <v>2194</v>
      </c>
      <c r="D1667" t="s" s="676">
        <v>30</v>
      </c>
      <c r="E1667" s="677">
        <v>0</v>
      </c>
      <c r="G1667" s="662">
        <f>E1667*F1667</f>
        <v>0</v>
      </c>
      <c r="H1667" s="662">
        <v>0</v>
      </c>
    </row>
    <row r="1668" s="671" customFormat="1" ht="15" customHeight="1">
      <c r="B1668" t="s" s="596">
        <v>1344</v>
      </c>
      <c r="C1668" t="s" s="675">
        <v>2194</v>
      </c>
      <c r="D1668" t="s" s="91">
        <v>32</v>
      </c>
      <c r="E1668" s="677">
        <v>0</v>
      </c>
      <c r="G1668" s="662">
        <f>E1668*F1668</f>
        <v>0</v>
      </c>
      <c r="H1668" s="662">
        <v>0</v>
      </c>
    </row>
    <row r="1669" s="671" customFormat="1" ht="15" customHeight="1">
      <c r="B1669" t="s" s="596">
        <v>1344</v>
      </c>
      <c r="C1669" t="s" s="675">
        <v>2194</v>
      </c>
      <c r="D1669" t="s" s="205">
        <v>34</v>
      </c>
      <c r="E1669" s="677">
        <v>0</v>
      </c>
      <c r="G1669" s="662">
        <f>E1669*F1669</f>
        <v>0</v>
      </c>
      <c r="H1669" s="662">
        <v>0</v>
      </c>
    </row>
    <row r="1670" s="671" customFormat="1" ht="15" customHeight="1">
      <c r="B1670" t="s" s="596">
        <v>1344</v>
      </c>
      <c r="C1670" t="s" s="675">
        <v>2194</v>
      </c>
      <c r="D1670" t="s" s="684">
        <v>36</v>
      </c>
      <c r="E1670" s="677">
        <v>0</v>
      </c>
      <c r="G1670" s="662">
        <f>E1670*F1670</f>
        <v>0</v>
      </c>
      <c r="H1670" s="662">
        <v>0</v>
      </c>
    </row>
    <row r="1671" s="671" customFormat="1" ht="15" customHeight="1">
      <c r="B1671" t="s" s="596">
        <v>1344</v>
      </c>
      <c r="C1671" t="s" s="675">
        <v>2194</v>
      </c>
      <c r="D1671" t="s" s="686">
        <v>38</v>
      </c>
      <c r="E1671" s="677">
        <v>0</v>
      </c>
      <c r="G1671" s="662">
        <f>E1671*F1671</f>
        <v>0</v>
      </c>
      <c r="H1671" s="662">
        <v>0</v>
      </c>
    </row>
    <row r="1672" s="671" customFormat="1" ht="15" customHeight="1">
      <c r="B1672" t="s" s="596">
        <v>1344</v>
      </c>
      <c r="C1672" t="s" s="675">
        <v>2194</v>
      </c>
      <c r="D1672" t="s" s="690">
        <v>40</v>
      </c>
      <c r="E1672" s="677">
        <v>0</v>
      </c>
      <c r="G1672" s="662">
        <f>E1672*F1672</f>
        <v>0</v>
      </c>
      <c r="H1672" s="662">
        <v>0</v>
      </c>
    </row>
    <row r="1673" s="671" customFormat="1" ht="15" customHeight="1">
      <c r="B1673" t="s" s="596">
        <v>1344</v>
      </c>
      <c r="C1673" t="s" s="675">
        <v>2194</v>
      </c>
      <c r="D1673" t="s" s="692">
        <v>42</v>
      </c>
      <c r="E1673" s="677">
        <v>0</v>
      </c>
      <c r="G1673" s="662">
        <f>E1673*F1673</f>
        <v>0</v>
      </c>
      <c r="H1673" s="662">
        <v>0</v>
      </c>
    </row>
    <row r="1674" s="671" customFormat="1" ht="15" customHeight="1">
      <c r="B1674" t="s" s="596">
        <v>1344</v>
      </c>
      <c r="C1674" t="s" s="675">
        <v>2194</v>
      </c>
      <c r="D1674" t="s" s="180">
        <v>44</v>
      </c>
      <c r="E1674" s="677">
        <v>0</v>
      </c>
      <c r="G1674" s="662">
        <f>E1674*F1674</f>
        <v>0</v>
      </c>
      <c r="H1674" s="662">
        <v>0</v>
      </c>
    </row>
    <row r="1675" s="671" customFormat="1" ht="15" customHeight="1">
      <c r="B1675" t="s" s="596">
        <v>1344</v>
      </c>
      <c r="C1675" t="s" s="675">
        <v>2194</v>
      </c>
      <c r="D1675" t="s" s="695">
        <v>2849</v>
      </c>
      <c r="E1675" s="677">
        <v>0</v>
      </c>
      <c r="G1675" s="662">
        <f>E1675*F1675</f>
        <v>0</v>
      </c>
      <c r="H1675" s="662">
        <v>0</v>
      </c>
    </row>
    <row r="1676" s="671" customFormat="1" ht="15" customHeight="1">
      <c r="B1676" t="s" s="596">
        <v>1345</v>
      </c>
      <c r="C1676" t="s" s="675">
        <v>2195</v>
      </c>
      <c r="D1676" t="s" s="676">
        <v>30</v>
      </c>
      <c r="E1676" s="677">
        <v>0</v>
      </c>
      <c r="G1676" s="662">
        <f>E1676*F1676</f>
        <v>0</v>
      </c>
      <c r="H1676" s="662">
        <v>0</v>
      </c>
    </row>
    <row r="1677" s="671" customFormat="1" ht="15" customHeight="1">
      <c r="B1677" t="s" s="596">
        <v>1345</v>
      </c>
      <c r="C1677" t="s" s="675">
        <v>2195</v>
      </c>
      <c r="D1677" t="s" s="91">
        <v>32</v>
      </c>
      <c r="E1677" s="677">
        <v>0</v>
      </c>
      <c r="G1677" s="662">
        <f>E1677*F1677</f>
        <v>0</v>
      </c>
      <c r="H1677" s="662">
        <v>0</v>
      </c>
    </row>
    <row r="1678" s="671" customFormat="1" ht="15" customHeight="1">
      <c r="B1678" t="s" s="596">
        <v>1345</v>
      </c>
      <c r="C1678" t="s" s="675">
        <v>2195</v>
      </c>
      <c r="D1678" t="s" s="205">
        <v>34</v>
      </c>
      <c r="E1678" s="677">
        <v>0</v>
      </c>
      <c r="G1678" s="662">
        <f>E1678*F1678</f>
        <v>0</v>
      </c>
      <c r="H1678" s="662">
        <v>0</v>
      </c>
    </row>
    <row r="1679" s="671" customFormat="1" ht="15" customHeight="1">
      <c r="B1679" t="s" s="596">
        <v>1345</v>
      </c>
      <c r="C1679" t="s" s="675">
        <v>2195</v>
      </c>
      <c r="D1679" t="s" s="684">
        <v>36</v>
      </c>
      <c r="E1679" s="677">
        <v>0</v>
      </c>
      <c r="G1679" s="662">
        <f>E1679*F1679</f>
        <v>0</v>
      </c>
      <c r="H1679" s="662">
        <v>0</v>
      </c>
    </row>
    <row r="1680" s="671" customFormat="1" ht="15" customHeight="1">
      <c r="B1680" t="s" s="596">
        <v>1345</v>
      </c>
      <c r="C1680" t="s" s="675">
        <v>2195</v>
      </c>
      <c r="D1680" t="s" s="686">
        <v>38</v>
      </c>
      <c r="E1680" s="677">
        <v>0</v>
      </c>
      <c r="G1680" s="662">
        <f>E1680*F1680</f>
        <v>0</v>
      </c>
      <c r="H1680" s="662">
        <v>0</v>
      </c>
    </row>
    <row r="1681" s="671" customFormat="1" ht="15" customHeight="1">
      <c r="B1681" t="s" s="596">
        <v>1345</v>
      </c>
      <c r="C1681" t="s" s="675">
        <v>2195</v>
      </c>
      <c r="D1681" t="s" s="690">
        <v>40</v>
      </c>
      <c r="E1681" s="677">
        <v>0</v>
      </c>
      <c r="G1681" s="662">
        <f>E1681*F1681</f>
        <v>0</v>
      </c>
      <c r="H1681" s="662">
        <v>0</v>
      </c>
    </row>
    <row r="1682" s="671" customFormat="1" ht="15" customHeight="1">
      <c r="B1682" t="s" s="596">
        <v>1345</v>
      </c>
      <c r="C1682" t="s" s="675">
        <v>2195</v>
      </c>
      <c r="D1682" t="s" s="692">
        <v>42</v>
      </c>
      <c r="E1682" s="677">
        <v>0</v>
      </c>
      <c r="G1682" s="662">
        <f>E1682*F1682</f>
        <v>0</v>
      </c>
      <c r="H1682" s="662">
        <v>0</v>
      </c>
    </row>
    <row r="1683" s="671" customFormat="1" ht="15" customHeight="1">
      <c r="B1683" t="s" s="596">
        <v>1345</v>
      </c>
      <c r="C1683" t="s" s="675">
        <v>2195</v>
      </c>
      <c r="D1683" t="s" s="180">
        <v>44</v>
      </c>
      <c r="E1683" s="677">
        <v>0</v>
      </c>
      <c r="G1683" s="662">
        <f>E1683*F1683</f>
        <v>0</v>
      </c>
      <c r="H1683" s="662">
        <v>0</v>
      </c>
    </row>
    <row r="1684" s="671" customFormat="1" ht="15" customHeight="1">
      <c r="B1684" t="s" s="596">
        <v>1345</v>
      </c>
      <c r="C1684" t="s" s="675">
        <v>2195</v>
      </c>
      <c r="D1684" t="s" s="695">
        <v>2849</v>
      </c>
      <c r="E1684" s="677">
        <v>0</v>
      </c>
      <c r="G1684" s="662">
        <f>E1684*F1684</f>
        <v>0</v>
      </c>
      <c r="H1684" s="662">
        <v>0</v>
      </c>
    </row>
    <row r="1685" s="671" customFormat="1" ht="15" customHeight="1">
      <c r="B1685" t="s" s="596">
        <v>1348</v>
      </c>
      <c r="C1685" t="s" s="675">
        <v>2196</v>
      </c>
      <c r="D1685" t="s" s="676">
        <v>30</v>
      </c>
      <c r="E1685" s="677">
        <v>0</v>
      </c>
      <c r="G1685" s="662">
        <f>E1685*F1685</f>
        <v>0</v>
      </c>
      <c r="H1685" s="662">
        <v>0</v>
      </c>
    </row>
    <row r="1686" s="671" customFormat="1" ht="15" customHeight="1">
      <c r="B1686" t="s" s="596">
        <v>1348</v>
      </c>
      <c r="C1686" t="s" s="675">
        <v>2196</v>
      </c>
      <c r="D1686" t="s" s="91">
        <v>32</v>
      </c>
      <c r="E1686" s="677">
        <v>0</v>
      </c>
      <c r="G1686" s="662">
        <f>E1686*F1686</f>
        <v>0</v>
      </c>
      <c r="H1686" s="662">
        <v>0</v>
      </c>
    </row>
    <row r="1687" s="671" customFormat="1" ht="15" customHeight="1">
      <c r="B1687" t="s" s="596">
        <v>1348</v>
      </c>
      <c r="C1687" t="s" s="675">
        <v>2196</v>
      </c>
      <c r="D1687" t="s" s="205">
        <v>34</v>
      </c>
      <c r="E1687" s="677">
        <v>0</v>
      </c>
      <c r="G1687" s="662">
        <f>E1687*F1687</f>
        <v>0</v>
      </c>
      <c r="H1687" s="662">
        <v>0</v>
      </c>
    </row>
    <row r="1688" s="671" customFormat="1" ht="15" customHeight="1">
      <c r="B1688" t="s" s="596">
        <v>1348</v>
      </c>
      <c r="C1688" t="s" s="675">
        <v>2196</v>
      </c>
      <c r="D1688" t="s" s="684">
        <v>36</v>
      </c>
      <c r="E1688" s="677">
        <v>0</v>
      </c>
      <c r="G1688" s="662">
        <f>E1688*F1688</f>
        <v>0</v>
      </c>
      <c r="H1688" s="662">
        <v>0</v>
      </c>
    </row>
    <row r="1689" s="671" customFormat="1" ht="15" customHeight="1">
      <c r="B1689" t="s" s="596">
        <v>1348</v>
      </c>
      <c r="C1689" t="s" s="675">
        <v>2196</v>
      </c>
      <c r="D1689" t="s" s="686">
        <v>38</v>
      </c>
      <c r="E1689" s="677">
        <v>0</v>
      </c>
      <c r="G1689" s="662">
        <f>E1689*F1689</f>
        <v>0</v>
      </c>
      <c r="H1689" s="662">
        <v>0</v>
      </c>
    </row>
    <row r="1690" s="671" customFormat="1" ht="15" customHeight="1">
      <c r="B1690" t="s" s="596">
        <v>1348</v>
      </c>
      <c r="C1690" t="s" s="675">
        <v>2196</v>
      </c>
      <c r="D1690" t="s" s="690">
        <v>40</v>
      </c>
      <c r="E1690" s="677">
        <v>0</v>
      </c>
      <c r="G1690" s="662">
        <f>E1690*F1690</f>
        <v>0</v>
      </c>
      <c r="H1690" s="662">
        <v>0</v>
      </c>
    </row>
    <row r="1691" s="671" customFormat="1" ht="15" customHeight="1">
      <c r="B1691" t="s" s="596">
        <v>1348</v>
      </c>
      <c r="C1691" t="s" s="675">
        <v>2196</v>
      </c>
      <c r="D1691" t="s" s="692">
        <v>42</v>
      </c>
      <c r="E1691" s="677">
        <v>0</v>
      </c>
      <c r="G1691" s="662">
        <f>E1691*F1691</f>
        <v>0</v>
      </c>
      <c r="H1691" s="662">
        <v>0</v>
      </c>
    </row>
    <row r="1692" s="671" customFormat="1" ht="15" customHeight="1">
      <c r="B1692" t="s" s="596">
        <v>1348</v>
      </c>
      <c r="C1692" t="s" s="675">
        <v>2196</v>
      </c>
      <c r="D1692" t="s" s="180">
        <v>44</v>
      </c>
      <c r="E1692" s="677">
        <v>0</v>
      </c>
      <c r="G1692" s="662">
        <f>E1692*F1692</f>
        <v>0</v>
      </c>
      <c r="H1692" s="662">
        <v>0</v>
      </c>
    </row>
    <row r="1693" s="671" customFormat="1" ht="15" customHeight="1">
      <c r="B1693" t="s" s="596">
        <v>1348</v>
      </c>
      <c r="C1693" t="s" s="675">
        <v>2196</v>
      </c>
      <c r="D1693" t="s" s="695">
        <v>2849</v>
      </c>
      <c r="E1693" s="677">
        <v>0</v>
      </c>
      <c r="G1693" s="662">
        <f>E1693*F1693</f>
        <v>0</v>
      </c>
      <c r="H1693" s="662">
        <v>0</v>
      </c>
    </row>
    <row r="1694" s="671" customFormat="1" ht="15" customHeight="1">
      <c r="B1694" t="s" s="596">
        <v>1349</v>
      </c>
      <c r="C1694" t="s" s="675">
        <v>2197</v>
      </c>
      <c r="D1694" t="s" s="676">
        <v>30</v>
      </c>
      <c r="E1694" s="677">
        <v>0</v>
      </c>
      <c r="G1694" s="662">
        <f>E1694*F1694</f>
        <v>0</v>
      </c>
      <c r="H1694" s="662">
        <v>0</v>
      </c>
    </row>
    <row r="1695" s="671" customFormat="1" ht="15" customHeight="1">
      <c r="B1695" t="s" s="596">
        <v>1349</v>
      </c>
      <c r="C1695" t="s" s="675">
        <v>2197</v>
      </c>
      <c r="D1695" t="s" s="91">
        <v>32</v>
      </c>
      <c r="E1695" s="677">
        <v>0</v>
      </c>
      <c r="G1695" s="662">
        <f>E1695*F1695</f>
        <v>0</v>
      </c>
      <c r="H1695" s="662">
        <v>0</v>
      </c>
    </row>
    <row r="1696" s="671" customFormat="1" ht="15" customHeight="1">
      <c r="B1696" t="s" s="596">
        <v>1349</v>
      </c>
      <c r="C1696" t="s" s="675">
        <v>2197</v>
      </c>
      <c r="D1696" t="s" s="205">
        <v>34</v>
      </c>
      <c r="E1696" s="677">
        <v>0</v>
      </c>
      <c r="G1696" s="662">
        <f>E1696*F1696</f>
        <v>0</v>
      </c>
      <c r="H1696" s="662">
        <v>0</v>
      </c>
    </row>
    <row r="1697" s="671" customFormat="1" ht="15" customHeight="1">
      <c r="B1697" t="s" s="596">
        <v>1349</v>
      </c>
      <c r="C1697" t="s" s="675">
        <v>2197</v>
      </c>
      <c r="D1697" t="s" s="684">
        <v>36</v>
      </c>
      <c r="E1697" s="677">
        <v>0</v>
      </c>
      <c r="G1697" s="662">
        <f>E1697*F1697</f>
        <v>0</v>
      </c>
      <c r="H1697" s="662">
        <v>0</v>
      </c>
    </row>
    <row r="1698" s="671" customFormat="1" ht="15" customHeight="1">
      <c r="B1698" t="s" s="596">
        <v>1349</v>
      </c>
      <c r="C1698" t="s" s="675">
        <v>2197</v>
      </c>
      <c r="D1698" t="s" s="686">
        <v>38</v>
      </c>
      <c r="E1698" s="677">
        <v>0</v>
      </c>
      <c r="G1698" s="662">
        <f>E1698*F1698</f>
        <v>0</v>
      </c>
      <c r="H1698" s="662">
        <v>0</v>
      </c>
    </row>
    <row r="1699" s="671" customFormat="1" ht="15" customHeight="1">
      <c r="B1699" t="s" s="596">
        <v>1349</v>
      </c>
      <c r="C1699" t="s" s="675">
        <v>2197</v>
      </c>
      <c r="D1699" t="s" s="690">
        <v>40</v>
      </c>
      <c r="E1699" s="677">
        <v>0</v>
      </c>
      <c r="G1699" s="662">
        <f>E1699*F1699</f>
        <v>0</v>
      </c>
      <c r="H1699" s="662">
        <v>0</v>
      </c>
    </row>
    <row r="1700" s="671" customFormat="1" ht="15" customHeight="1">
      <c r="B1700" t="s" s="596">
        <v>1349</v>
      </c>
      <c r="C1700" t="s" s="675">
        <v>2197</v>
      </c>
      <c r="D1700" t="s" s="692">
        <v>42</v>
      </c>
      <c r="E1700" s="677">
        <v>0</v>
      </c>
      <c r="G1700" s="662">
        <f>E1700*F1700</f>
        <v>0</v>
      </c>
      <c r="H1700" s="662">
        <v>0</v>
      </c>
    </row>
    <row r="1701" s="671" customFormat="1" ht="15" customHeight="1">
      <c r="B1701" t="s" s="596">
        <v>1349</v>
      </c>
      <c r="C1701" t="s" s="675">
        <v>2197</v>
      </c>
      <c r="D1701" t="s" s="180">
        <v>44</v>
      </c>
      <c r="E1701" s="677">
        <v>0</v>
      </c>
      <c r="G1701" s="662">
        <f>E1701*F1701</f>
        <v>0</v>
      </c>
      <c r="H1701" s="662">
        <v>0</v>
      </c>
    </row>
    <row r="1702" s="671" customFormat="1" ht="15" customHeight="1">
      <c r="B1702" t="s" s="596">
        <v>1349</v>
      </c>
      <c r="C1702" t="s" s="675">
        <v>2197</v>
      </c>
      <c r="D1702" t="s" s="695">
        <v>2849</v>
      </c>
      <c r="E1702" s="677">
        <v>0</v>
      </c>
      <c r="G1702" s="662">
        <f>E1702*F1702</f>
        <v>0</v>
      </c>
      <c r="H1702" s="662">
        <v>0</v>
      </c>
    </row>
    <row r="1703" s="671" customFormat="1" ht="15" customHeight="1">
      <c r="B1703" t="s" s="596">
        <v>1346</v>
      </c>
      <c r="C1703" t="s" s="675">
        <v>2198</v>
      </c>
      <c r="D1703" t="s" s="676">
        <v>30</v>
      </c>
      <c r="E1703" s="677">
        <v>0</v>
      </c>
      <c r="G1703" s="662">
        <f>E1703*F1703</f>
        <v>0</v>
      </c>
      <c r="H1703" s="662">
        <v>0</v>
      </c>
    </row>
    <row r="1704" s="671" customFormat="1" ht="15" customHeight="1">
      <c r="B1704" t="s" s="596">
        <v>1346</v>
      </c>
      <c r="C1704" t="s" s="675">
        <v>2198</v>
      </c>
      <c r="D1704" t="s" s="91">
        <v>32</v>
      </c>
      <c r="E1704" s="677">
        <v>0</v>
      </c>
      <c r="G1704" s="662">
        <f>E1704*F1704</f>
        <v>0</v>
      </c>
      <c r="H1704" s="662">
        <v>0</v>
      </c>
    </row>
    <row r="1705" s="671" customFormat="1" ht="15" customHeight="1">
      <c r="B1705" t="s" s="596">
        <v>1346</v>
      </c>
      <c r="C1705" t="s" s="675">
        <v>2198</v>
      </c>
      <c r="D1705" t="s" s="205">
        <v>34</v>
      </c>
      <c r="E1705" s="677">
        <v>0</v>
      </c>
      <c r="G1705" s="662">
        <f>E1705*F1705</f>
        <v>0</v>
      </c>
      <c r="H1705" s="662">
        <v>0</v>
      </c>
    </row>
    <row r="1706" s="671" customFormat="1" ht="15" customHeight="1">
      <c r="B1706" t="s" s="596">
        <v>1346</v>
      </c>
      <c r="C1706" t="s" s="675">
        <v>2198</v>
      </c>
      <c r="D1706" t="s" s="684">
        <v>36</v>
      </c>
      <c r="E1706" s="677">
        <v>0</v>
      </c>
      <c r="G1706" s="662">
        <f>E1706*F1706</f>
        <v>0</v>
      </c>
      <c r="H1706" s="662">
        <v>0</v>
      </c>
    </row>
    <row r="1707" s="671" customFormat="1" ht="15" customHeight="1">
      <c r="B1707" t="s" s="596">
        <v>1346</v>
      </c>
      <c r="C1707" t="s" s="675">
        <v>2198</v>
      </c>
      <c r="D1707" t="s" s="686">
        <v>38</v>
      </c>
      <c r="E1707" s="677">
        <v>0</v>
      </c>
      <c r="G1707" s="662">
        <f>E1707*F1707</f>
        <v>0</v>
      </c>
      <c r="H1707" s="662">
        <v>0</v>
      </c>
    </row>
    <row r="1708" s="671" customFormat="1" ht="15" customHeight="1">
      <c r="B1708" t="s" s="596">
        <v>1346</v>
      </c>
      <c r="C1708" t="s" s="675">
        <v>2198</v>
      </c>
      <c r="D1708" t="s" s="690">
        <v>40</v>
      </c>
      <c r="E1708" s="677">
        <v>0</v>
      </c>
      <c r="G1708" s="662">
        <f>E1708*F1708</f>
        <v>0</v>
      </c>
      <c r="H1708" s="662">
        <v>0</v>
      </c>
    </row>
    <row r="1709" s="671" customFormat="1" ht="15" customHeight="1">
      <c r="B1709" t="s" s="596">
        <v>1346</v>
      </c>
      <c r="C1709" t="s" s="675">
        <v>2198</v>
      </c>
      <c r="D1709" t="s" s="692">
        <v>42</v>
      </c>
      <c r="E1709" s="677">
        <v>0</v>
      </c>
      <c r="G1709" s="662">
        <f>E1709*F1709</f>
        <v>0</v>
      </c>
      <c r="H1709" s="662">
        <v>0</v>
      </c>
    </row>
    <row r="1710" s="671" customFormat="1" ht="15" customHeight="1">
      <c r="B1710" t="s" s="596">
        <v>1346</v>
      </c>
      <c r="C1710" t="s" s="675">
        <v>2198</v>
      </c>
      <c r="D1710" t="s" s="180">
        <v>44</v>
      </c>
      <c r="E1710" s="677">
        <v>0</v>
      </c>
      <c r="G1710" s="662">
        <f>E1710*F1710</f>
        <v>0</v>
      </c>
      <c r="H1710" s="662">
        <v>0</v>
      </c>
    </row>
    <row r="1711" s="671" customFormat="1" ht="15" customHeight="1">
      <c r="B1711" t="s" s="596">
        <v>1346</v>
      </c>
      <c r="C1711" t="s" s="675">
        <v>2198</v>
      </c>
      <c r="D1711" t="s" s="695">
        <v>2849</v>
      </c>
      <c r="E1711" s="677">
        <v>0</v>
      </c>
      <c r="G1711" s="662">
        <f>E1711*F1711</f>
        <v>0</v>
      </c>
      <c r="H1711" s="662">
        <v>0</v>
      </c>
    </row>
    <row r="1712" s="671" customFormat="1" ht="15" customHeight="1">
      <c r="B1712" t="s" s="596">
        <v>1350</v>
      </c>
      <c r="C1712" t="s" s="675">
        <v>2199</v>
      </c>
      <c r="D1712" t="s" s="676">
        <v>30</v>
      </c>
      <c r="E1712" s="677">
        <v>0</v>
      </c>
      <c r="G1712" s="662">
        <f>E1712*F1712</f>
        <v>0</v>
      </c>
      <c r="H1712" s="662">
        <v>0</v>
      </c>
    </row>
    <row r="1713" s="671" customFormat="1" ht="15" customHeight="1">
      <c r="B1713" t="s" s="596">
        <v>1350</v>
      </c>
      <c r="C1713" t="s" s="675">
        <v>2199</v>
      </c>
      <c r="D1713" t="s" s="91">
        <v>32</v>
      </c>
      <c r="E1713" s="677">
        <v>0</v>
      </c>
      <c r="G1713" s="662">
        <f>E1713*F1713</f>
        <v>0</v>
      </c>
      <c r="H1713" s="662">
        <v>0</v>
      </c>
    </row>
    <row r="1714" s="671" customFormat="1" ht="15" customHeight="1">
      <c r="B1714" t="s" s="596">
        <v>1350</v>
      </c>
      <c r="C1714" t="s" s="675">
        <v>2199</v>
      </c>
      <c r="D1714" t="s" s="205">
        <v>34</v>
      </c>
      <c r="E1714" s="677">
        <v>0</v>
      </c>
      <c r="G1714" s="662">
        <f>E1714*F1714</f>
        <v>0</v>
      </c>
      <c r="H1714" s="662">
        <v>0</v>
      </c>
    </row>
    <row r="1715" s="671" customFormat="1" ht="15" customHeight="1">
      <c r="B1715" t="s" s="596">
        <v>1350</v>
      </c>
      <c r="C1715" t="s" s="675">
        <v>2199</v>
      </c>
      <c r="D1715" t="s" s="684">
        <v>36</v>
      </c>
      <c r="E1715" s="677">
        <v>0</v>
      </c>
      <c r="G1715" s="662">
        <f>E1715*F1715</f>
        <v>0</v>
      </c>
      <c r="H1715" s="662">
        <v>0</v>
      </c>
    </row>
    <row r="1716" s="671" customFormat="1" ht="15" customHeight="1">
      <c r="B1716" t="s" s="596">
        <v>1350</v>
      </c>
      <c r="C1716" t="s" s="675">
        <v>2199</v>
      </c>
      <c r="D1716" t="s" s="686">
        <v>38</v>
      </c>
      <c r="E1716" s="677">
        <v>0</v>
      </c>
      <c r="G1716" s="662">
        <f>E1716*F1716</f>
        <v>0</v>
      </c>
      <c r="H1716" s="662">
        <v>0</v>
      </c>
    </row>
    <row r="1717" s="671" customFormat="1" ht="15" customHeight="1">
      <c r="B1717" t="s" s="596">
        <v>1350</v>
      </c>
      <c r="C1717" t="s" s="675">
        <v>2199</v>
      </c>
      <c r="D1717" t="s" s="690">
        <v>40</v>
      </c>
      <c r="E1717" s="677">
        <v>0</v>
      </c>
      <c r="G1717" s="662">
        <f>E1717*F1717</f>
        <v>0</v>
      </c>
      <c r="H1717" s="662">
        <v>0</v>
      </c>
    </row>
    <row r="1718" s="671" customFormat="1" ht="15" customHeight="1">
      <c r="B1718" t="s" s="596">
        <v>1350</v>
      </c>
      <c r="C1718" t="s" s="675">
        <v>2199</v>
      </c>
      <c r="D1718" t="s" s="692">
        <v>42</v>
      </c>
      <c r="E1718" s="677">
        <v>0</v>
      </c>
      <c r="G1718" s="662">
        <f>E1718*F1718</f>
        <v>0</v>
      </c>
      <c r="H1718" s="662">
        <v>0</v>
      </c>
    </row>
    <row r="1719" s="671" customFormat="1" ht="15" customHeight="1">
      <c r="B1719" t="s" s="596">
        <v>1350</v>
      </c>
      <c r="C1719" t="s" s="675">
        <v>2199</v>
      </c>
      <c r="D1719" t="s" s="180">
        <v>44</v>
      </c>
      <c r="E1719" s="677">
        <v>0</v>
      </c>
      <c r="G1719" s="662">
        <f>E1719*F1719</f>
        <v>0</v>
      </c>
      <c r="H1719" s="662">
        <v>0</v>
      </c>
    </row>
    <row r="1720" s="671" customFormat="1" ht="15" customHeight="1">
      <c r="B1720" t="s" s="596">
        <v>1350</v>
      </c>
      <c r="C1720" t="s" s="675">
        <v>2199</v>
      </c>
      <c r="D1720" t="s" s="695">
        <v>2849</v>
      </c>
      <c r="E1720" s="677">
        <v>0</v>
      </c>
      <c r="G1720" s="662">
        <f>E1720*F1720</f>
        <v>0</v>
      </c>
      <c r="H1720" s="662">
        <v>0</v>
      </c>
    </row>
    <row r="1721" s="671" customFormat="1" ht="15" customHeight="1">
      <c r="B1721" t="s" s="596">
        <v>1347</v>
      </c>
      <c r="C1721" t="s" s="675">
        <v>2200</v>
      </c>
      <c r="D1721" t="s" s="676">
        <v>30</v>
      </c>
      <c r="E1721" s="677">
        <v>0</v>
      </c>
      <c r="G1721" s="662">
        <f>E1721*F1721</f>
        <v>0</v>
      </c>
      <c r="H1721" s="662">
        <v>0</v>
      </c>
    </row>
    <row r="1722" s="671" customFormat="1" ht="15" customHeight="1">
      <c r="B1722" t="s" s="596">
        <v>1347</v>
      </c>
      <c r="C1722" t="s" s="675">
        <v>2200</v>
      </c>
      <c r="D1722" t="s" s="91">
        <v>32</v>
      </c>
      <c r="E1722" s="677">
        <v>0</v>
      </c>
      <c r="G1722" s="662">
        <f>E1722*F1722</f>
        <v>0</v>
      </c>
      <c r="H1722" s="662">
        <v>0</v>
      </c>
    </row>
    <row r="1723" s="671" customFormat="1" ht="15" customHeight="1">
      <c r="B1723" t="s" s="596">
        <v>1347</v>
      </c>
      <c r="C1723" t="s" s="675">
        <v>2200</v>
      </c>
      <c r="D1723" t="s" s="205">
        <v>34</v>
      </c>
      <c r="E1723" s="677">
        <v>0</v>
      </c>
      <c r="G1723" s="662">
        <f>E1723*F1723</f>
        <v>0</v>
      </c>
      <c r="H1723" s="662">
        <v>0</v>
      </c>
    </row>
    <row r="1724" s="671" customFormat="1" ht="15" customHeight="1">
      <c r="B1724" t="s" s="596">
        <v>1347</v>
      </c>
      <c r="C1724" t="s" s="675">
        <v>2200</v>
      </c>
      <c r="D1724" t="s" s="684">
        <v>36</v>
      </c>
      <c r="E1724" s="677">
        <v>0</v>
      </c>
      <c r="G1724" s="662">
        <f>E1724*F1724</f>
        <v>0</v>
      </c>
      <c r="H1724" s="662">
        <v>0</v>
      </c>
    </row>
    <row r="1725" s="671" customFormat="1" ht="15" customHeight="1">
      <c r="B1725" t="s" s="596">
        <v>1347</v>
      </c>
      <c r="C1725" t="s" s="675">
        <v>2200</v>
      </c>
      <c r="D1725" t="s" s="686">
        <v>38</v>
      </c>
      <c r="E1725" s="677">
        <v>0</v>
      </c>
      <c r="G1725" s="662">
        <f>E1725*F1725</f>
        <v>0</v>
      </c>
      <c r="H1725" s="662">
        <v>0</v>
      </c>
    </row>
    <row r="1726" s="671" customFormat="1" ht="15" customHeight="1">
      <c r="B1726" t="s" s="596">
        <v>1347</v>
      </c>
      <c r="C1726" t="s" s="675">
        <v>2200</v>
      </c>
      <c r="D1726" t="s" s="690">
        <v>40</v>
      </c>
      <c r="E1726" s="677">
        <v>0</v>
      </c>
      <c r="G1726" s="662">
        <f>E1726*F1726</f>
        <v>0</v>
      </c>
      <c r="H1726" s="662">
        <v>0</v>
      </c>
    </row>
    <row r="1727" s="671" customFormat="1" ht="15" customHeight="1">
      <c r="B1727" t="s" s="596">
        <v>1347</v>
      </c>
      <c r="C1727" t="s" s="675">
        <v>2200</v>
      </c>
      <c r="D1727" t="s" s="692">
        <v>42</v>
      </c>
      <c r="E1727" s="677">
        <v>0</v>
      </c>
      <c r="G1727" s="662">
        <f>E1727*F1727</f>
        <v>0</v>
      </c>
      <c r="H1727" s="662">
        <v>0</v>
      </c>
    </row>
    <row r="1728" s="671" customFormat="1" ht="15" customHeight="1">
      <c r="B1728" t="s" s="596">
        <v>1347</v>
      </c>
      <c r="C1728" t="s" s="675">
        <v>2200</v>
      </c>
      <c r="D1728" t="s" s="180">
        <v>44</v>
      </c>
      <c r="E1728" s="677">
        <v>0</v>
      </c>
      <c r="G1728" s="662">
        <f>E1728*F1728</f>
        <v>0</v>
      </c>
      <c r="H1728" s="662">
        <v>0</v>
      </c>
    </row>
    <row r="1729" s="671" customFormat="1" ht="15" customHeight="1">
      <c r="B1729" t="s" s="596">
        <v>1347</v>
      </c>
      <c r="C1729" t="s" s="675">
        <v>2200</v>
      </c>
      <c r="D1729" t="s" s="695">
        <v>2849</v>
      </c>
      <c r="E1729" s="677">
        <v>0</v>
      </c>
      <c r="G1729" s="662">
        <f>E1729*F1729</f>
        <v>0</v>
      </c>
      <c r="H1729" s="662">
        <v>0</v>
      </c>
    </row>
    <row r="1730" s="671" customFormat="1" ht="15" customHeight="1">
      <c r="B1730" t="s" s="596">
        <v>1351</v>
      </c>
      <c r="C1730" t="s" s="675">
        <v>2201</v>
      </c>
      <c r="D1730" t="s" s="676">
        <v>30</v>
      </c>
      <c r="E1730" s="677">
        <v>0</v>
      </c>
      <c r="G1730" s="662">
        <f>E1730*F1730</f>
        <v>0</v>
      </c>
      <c r="H1730" s="662">
        <v>0</v>
      </c>
    </row>
    <row r="1731" s="671" customFormat="1" ht="15" customHeight="1">
      <c r="B1731" t="s" s="596">
        <v>1351</v>
      </c>
      <c r="C1731" t="s" s="675">
        <v>2201</v>
      </c>
      <c r="D1731" t="s" s="91">
        <v>32</v>
      </c>
      <c r="E1731" s="677">
        <v>0</v>
      </c>
      <c r="G1731" s="662">
        <f>E1731*F1731</f>
        <v>0</v>
      </c>
      <c r="H1731" s="662">
        <v>0</v>
      </c>
    </row>
    <row r="1732" s="671" customFormat="1" ht="15" customHeight="1">
      <c r="B1732" t="s" s="596">
        <v>1351</v>
      </c>
      <c r="C1732" t="s" s="675">
        <v>2201</v>
      </c>
      <c r="D1732" t="s" s="205">
        <v>34</v>
      </c>
      <c r="E1732" s="677">
        <v>0</v>
      </c>
      <c r="G1732" s="662">
        <f>E1732*F1732</f>
        <v>0</v>
      </c>
      <c r="H1732" s="662">
        <v>0</v>
      </c>
    </row>
    <row r="1733" s="671" customFormat="1" ht="15" customHeight="1">
      <c r="B1733" t="s" s="596">
        <v>1351</v>
      </c>
      <c r="C1733" t="s" s="675">
        <v>2201</v>
      </c>
      <c r="D1733" t="s" s="684">
        <v>36</v>
      </c>
      <c r="E1733" s="677">
        <v>0</v>
      </c>
      <c r="G1733" s="662">
        <f>E1733*F1733</f>
        <v>0</v>
      </c>
      <c r="H1733" s="662">
        <v>0</v>
      </c>
    </row>
    <row r="1734" s="671" customFormat="1" ht="15" customHeight="1">
      <c r="B1734" t="s" s="596">
        <v>1351</v>
      </c>
      <c r="C1734" t="s" s="675">
        <v>2201</v>
      </c>
      <c r="D1734" t="s" s="686">
        <v>38</v>
      </c>
      <c r="E1734" s="677">
        <v>0</v>
      </c>
      <c r="G1734" s="662">
        <f>E1734*F1734</f>
        <v>0</v>
      </c>
      <c r="H1734" s="662">
        <v>0</v>
      </c>
    </row>
    <row r="1735" s="671" customFormat="1" ht="15" customHeight="1">
      <c r="B1735" t="s" s="596">
        <v>1351</v>
      </c>
      <c r="C1735" t="s" s="675">
        <v>2201</v>
      </c>
      <c r="D1735" t="s" s="690">
        <v>40</v>
      </c>
      <c r="E1735" s="677">
        <v>0</v>
      </c>
      <c r="G1735" s="662">
        <f>E1735*F1735</f>
        <v>0</v>
      </c>
      <c r="H1735" s="662">
        <v>0</v>
      </c>
    </row>
    <row r="1736" s="671" customFormat="1" ht="15" customHeight="1">
      <c r="B1736" t="s" s="596">
        <v>1351</v>
      </c>
      <c r="C1736" t="s" s="675">
        <v>2201</v>
      </c>
      <c r="D1736" t="s" s="692">
        <v>42</v>
      </c>
      <c r="E1736" s="677">
        <v>0</v>
      </c>
      <c r="G1736" s="662">
        <f>E1736*F1736</f>
        <v>0</v>
      </c>
      <c r="H1736" s="662">
        <v>0</v>
      </c>
    </row>
    <row r="1737" s="671" customFormat="1" ht="15" customHeight="1">
      <c r="B1737" t="s" s="596">
        <v>1351</v>
      </c>
      <c r="C1737" t="s" s="675">
        <v>2201</v>
      </c>
      <c r="D1737" t="s" s="180">
        <v>44</v>
      </c>
      <c r="E1737" s="677">
        <v>0</v>
      </c>
      <c r="G1737" s="662">
        <f>E1737*F1737</f>
        <v>0</v>
      </c>
      <c r="H1737" s="662">
        <v>0</v>
      </c>
    </row>
    <row r="1738" s="671" customFormat="1" ht="15" customHeight="1">
      <c r="B1738" t="s" s="596">
        <v>1351</v>
      </c>
      <c r="C1738" t="s" s="675">
        <v>2201</v>
      </c>
      <c r="D1738" t="s" s="695">
        <v>2849</v>
      </c>
      <c r="E1738" s="677">
        <v>0</v>
      </c>
      <c r="G1738" s="662">
        <f>E1738*F1738</f>
        <v>0</v>
      </c>
      <c r="H1738" s="662">
        <v>0</v>
      </c>
    </row>
    <row r="1739" s="671" customFormat="1" ht="15" customHeight="1">
      <c r="B1739" t="s" s="596">
        <v>1352</v>
      </c>
      <c r="C1739" t="s" s="675">
        <v>2202</v>
      </c>
      <c r="D1739" t="s" s="676">
        <v>30</v>
      </c>
      <c r="E1739" s="677">
        <v>0</v>
      </c>
      <c r="G1739" s="662">
        <f>E1739*F1739</f>
        <v>0</v>
      </c>
      <c r="H1739" s="662">
        <v>0</v>
      </c>
    </row>
    <row r="1740" s="671" customFormat="1" ht="15" customHeight="1">
      <c r="B1740" t="s" s="596">
        <v>1352</v>
      </c>
      <c r="C1740" t="s" s="675">
        <v>2202</v>
      </c>
      <c r="D1740" t="s" s="91">
        <v>32</v>
      </c>
      <c r="E1740" s="677">
        <v>0</v>
      </c>
      <c r="G1740" s="662">
        <f>E1740*F1740</f>
        <v>0</v>
      </c>
      <c r="H1740" s="662">
        <v>0</v>
      </c>
    </row>
    <row r="1741" s="671" customFormat="1" ht="15" customHeight="1">
      <c r="B1741" t="s" s="596">
        <v>1352</v>
      </c>
      <c r="C1741" t="s" s="675">
        <v>2202</v>
      </c>
      <c r="D1741" t="s" s="205">
        <v>34</v>
      </c>
      <c r="E1741" s="677">
        <v>0</v>
      </c>
      <c r="G1741" s="662">
        <f>E1741*F1741</f>
        <v>0</v>
      </c>
      <c r="H1741" s="662">
        <v>0</v>
      </c>
    </row>
    <row r="1742" s="671" customFormat="1" ht="15" customHeight="1">
      <c r="B1742" t="s" s="596">
        <v>1352</v>
      </c>
      <c r="C1742" t="s" s="675">
        <v>2202</v>
      </c>
      <c r="D1742" t="s" s="684">
        <v>36</v>
      </c>
      <c r="E1742" s="677">
        <v>0</v>
      </c>
      <c r="G1742" s="662">
        <f>E1742*F1742</f>
        <v>0</v>
      </c>
      <c r="H1742" s="662">
        <v>0</v>
      </c>
    </row>
    <row r="1743" s="671" customFormat="1" ht="15" customHeight="1">
      <c r="B1743" t="s" s="596">
        <v>1352</v>
      </c>
      <c r="C1743" t="s" s="675">
        <v>2202</v>
      </c>
      <c r="D1743" t="s" s="686">
        <v>38</v>
      </c>
      <c r="E1743" s="677">
        <v>0</v>
      </c>
      <c r="G1743" s="662">
        <f>E1743*F1743</f>
        <v>0</v>
      </c>
      <c r="H1743" s="662">
        <v>0</v>
      </c>
    </row>
    <row r="1744" s="671" customFormat="1" ht="15" customHeight="1">
      <c r="B1744" t="s" s="596">
        <v>1352</v>
      </c>
      <c r="C1744" t="s" s="675">
        <v>2202</v>
      </c>
      <c r="D1744" t="s" s="690">
        <v>40</v>
      </c>
      <c r="E1744" s="677">
        <v>0</v>
      </c>
      <c r="G1744" s="662">
        <f>E1744*F1744</f>
        <v>0</v>
      </c>
      <c r="H1744" s="662">
        <v>0</v>
      </c>
    </row>
    <row r="1745" s="671" customFormat="1" ht="15" customHeight="1">
      <c r="B1745" t="s" s="596">
        <v>1352</v>
      </c>
      <c r="C1745" t="s" s="675">
        <v>2202</v>
      </c>
      <c r="D1745" t="s" s="692">
        <v>42</v>
      </c>
      <c r="E1745" s="677">
        <v>0</v>
      </c>
      <c r="G1745" s="662">
        <f>E1745*F1745</f>
        <v>0</v>
      </c>
      <c r="H1745" s="662">
        <v>0</v>
      </c>
    </row>
    <row r="1746" s="671" customFormat="1" ht="15" customHeight="1">
      <c r="B1746" t="s" s="596">
        <v>1352</v>
      </c>
      <c r="C1746" t="s" s="675">
        <v>2202</v>
      </c>
      <c r="D1746" t="s" s="180">
        <v>44</v>
      </c>
      <c r="E1746" s="677">
        <v>0</v>
      </c>
      <c r="G1746" s="662">
        <f>E1746*F1746</f>
        <v>0</v>
      </c>
      <c r="H1746" s="662">
        <v>0</v>
      </c>
    </row>
    <row r="1747" s="671" customFormat="1" ht="15" customHeight="1">
      <c r="B1747" t="s" s="596">
        <v>1352</v>
      </c>
      <c r="C1747" t="s" s="675">
        <v>2202</v>
      </c>
      <c r="D1747" t="s" s="695">
        <v>2849</v>
      </c>
      <c r="E1747" s="677">
        <v>0</v>
      </c>
      <c r="G1747" s="662">
        <f>E1747*F1747</f>
        <v>0</v>
      </c>
      <c r="H1747" s="662">
        <v>0</v>
      </c>
    </row>
    <row r="1748" s="671" customFormat="1" ht="15" customHeight="1">
      <c r="B1748" t="s" s="596">
        <v>1353</v>
      </c>
      <c r="C1748" t="s" s="675">
        <v>2203</v>
      </c>
      <c r="D1748" t="s" s="676">
        <v>30</v>
      </c>
      <c r="E1748" s="677">
        <v>0</v>
      </c>
      <c r="G1748" s="662">
        <f>E1748*F1748</f>
        <v>0</v>
      </c>
      <c r="H1748" s="662">
        <v>0</v>
      </c>
    </row>
    <row r="1749" s="671" customFormat="1" ht="15" customHeight="1">
      <c r="B1749" t="s" s="596">
        <v>1353</v>
      </c>
      <c r="C1749" t="s" s="675">
        <v>2203</v>
      </c>
      <c r="D1749" t="s" s="91">
        <v>32</v>
      </c>
      <c r="E1749" s="677">
        <v>0</v>
      </c>
      <c r="G1749" s="662">
        <f>E1749*F1749</f>
        <v>0</v>
      </c>
      <c r="H1749" s="662">
        <v>0</v>
      </c>
    </row>
    <row r="1750" s="671" customFormat="1" ht="15" customHeight="1">
      <c r="B1750" t="s" s="596">
        <v>1353</v>
      </c>
      <c r="C1750" t="s" s="675">
        <v>2203</v>
      </c>
      <c r="D1750" t="s" s="205">
        <v>34</v>
      </c>
      <c r="E1750" s="677">
        <v>0</v>
      </c>
      <c r="G1750" s="662">
        <f>E1750*F1750</f>
        <v>0</v>
      </c>
      <c r="H1750" s="662">
        <v>0</v>
      </c>
    </row>
    <row r="1751" s="671" customFormat="1" ht="15" customHeight="1">
      <c r="B1751" t="s" s="596">
        <v>1353</v>
      </c>
      <c r="C1751" t="s" s="675">
        <v>2203</v>
      </c>
      <c r="D1751" t="s" s="684">
        <v>36</v>
      </c>
      <c r="E1751" s="677">
        <v>0</v>
      </c>
      <c r="G1751" s="662">
        <f>E1751*F1751</f>
        <v>0</v>
      </c>
      <c r="H1751" s="662">
        <v>0</v>
      </c>
    </row>
    <row r="1752" s="671" customFormat="1" ht="15" customHeight="1">
      <c r="B1752" t="s" s="596">
        <v>1353</v>
      </c>
      <c r="C1752" t="s" s="675">
        <v>2203</v>
      </c>
      <c r="D1752" t="s" s="686">
        <v>38</v>
      </c>
      <c r="E1752" s="677">
        <v>0</v>
      </c>
      <c r="G1752" s="662">
        <f>E1752*F1752</f>
        <v>0</v>
      </c>
      <c r="H1752" s="662">
        <v>0</v>
      </c>
    </row>
    <row r="1753" s="671" customFormat="1" ht="15" customHeight="1">
      <c r="B1753" t="s" s="596">
        <v>1353</v>
      </c>
      <c r="C1753" t="s" s="675">
        <v>2203</v>
      </c>
      <c r="D1753" t="s" s="690">
        <v>40</v>
      </c>
      <c r="E1753" s="677">
        <v>0</v>
      </c>
      <c r="G1753" s="662">
        <f>E1753*F1753</f>
        <v>0</v>
      </c>
      <c r="H1753" s="662">
        <v>0</v>
      </c>
    </row>
    <row r="1754" s="671" customFormat="1" ht="15" customHeight="1">
      <c r="B1754" t="s" s="596">
        <v>1353</v>
      </c>
      <c r="C1754" t="s" s="675">
        <v>2203</v>
      </c>
      <c r="D1754" t="s" s="692">
        <v>42</v>
      </c>
      <c r="E1754" s="677">
        <v>0</v>
      </c>
      <c r="G1754" s="662">
        <f>E1754*F1754</f>
        <v>0</v>
      </c>
      <c r="H1754" s="662">
        <v>0</v>
      </c>
    </row>
    <row r="1755" s="671" customFormat="1" ht="15" customHeight="1">
      <c r="B1755" t="s" s="596">
        <v>1353</v>
      </c>
      <c r="C1755" t="s" s="675">
        <v>2203</v>
      </c>
      <c r="D1755" t="s" s="180">
        <v>44</v>
      </c>
      <c r="E1755" s="677">
        <v>0</v>
      </c>
      <c r="G1755" s="662">
        <f>E1755*F1755</f>
        <v>0</v>
      </c>
      <c r="H1755" s="662">
        <v>0</v>
      </c>
    </row>
    <row r="1756" s="671" customFormat="1" ht="15" customHeight="1">
      <c r="B1756" t="s" s="596">
        <v>1353</v>
      </c>
      <c r="C1756" t="s" s="675">
        <v>2203</v>
      </c>
      <c r="D1756" t="s" s="695">
        <v>2849</v>
      </c>
      <c r="E1756" s="677">
        <v>0</v>
      </c>
      <c r="G1756" s="662">
        <f>E1756*F1756</f>
        <v>0</v>
      </c>
      <c r="H1756" s="662">
        <v>0</v>
      </c>
    </row>
    <row r="1757" s="671" customFormat="1" ht="15" customHeight="1">
      <c r="B1757" t="s" s="596">
        <v>1354</v>
      </c>
      <c r="C1757" t="s" s="675">
        <v>2204</v>
      </c>
      <c r="D1757" t="s" s="676">
        <v>30</v>
      </c>
      <c r="E1757" s="677">
        <v>0</v>
      </c>
      <c r="G1757" s="662">
        <f>E1757*F1757</f>
        <v>0</v>
      </c>
      <c r="H1757" s="662">
        <v>0</v>
      </c>
    </row>
    <row r="1758" s="671" customFormat="1" ht="15" customHeight="1">
      <c r="B1758" t="s" s="596">
        <v>1354</v>
      </c>
      <c r="C1758" t="s" s="675">
        <v>2204</v>
      </c>
      <c r="D1758" t="s" s="91">
        <v>32</v>
      </c>
      <c r="E1758" s="677">
        <v>0</v>
      </c>
      <c r="G1758" s="662">
        <f>E1758*F1758</f>
        <v>0</v>
      </c>
      <c r="H1758" s="662">
        <v>0</v>
      </c>
    </row>
    <row r="1759" s="671" customFormat="1" ht="15" customHeight="1">
      <c r="B1759" t="s" s="596">
        <v>1354</v>
      </c>
      <c r="C1759" t="s" s="675">
        <v>2204</v>
      </c>
      <c r="D1759" t="s" s="205">
        <v>34</v>
      </c>
      <c r="E1759" s="677">
        <v>0</v>
      </c>
      <c r="G1759" s="662">
        <f>E1759*F1759</f>
        <v>0</v>
      </c>
      <c r="H1759" s="662">
        <v>0</v>
      </c>
    </row>
    <row r="1760" s="671" customFormat="1" ht="15" customHeight="1">
      <c r="B1760" t="s" s="596">
        <v>1354</v>
      </c>
      <c r="C1760" t="s" s="675">
        <v>2204</v>
      </c>
      <c r="D1760" t="s" s="684">
        <v>36</v>
      </c>
      <c r="E1760" s="677">
        <v>0</v>
      </c>
      <c r="G1760" s="662">
        <f>E1760*F1760</f>
        <v>0</v>
      </c>
      <c r="H1760" s="662">
        <v>0</v>
      </c>
    </row>
    <row r="1761" s="671" customFormat="1" ht="15" customHeight="1">
      <c r="B1761" t="s" s="596">
        <v>1354</v>
      </c>
      <c r="C1761" t="s" s="675">
        <v>2204</v>
      </c>
      <c r="D1761" t="s" s="686">
        <v>38</v>
      </c>
      <c r="E1761" s="677">
        <v>0</v>
      </c>
      <c r="G1761" s="662">
        <f>E1761*F1761</f>
        <v>0</v>
      </c>
      <c r="H1761" s="662">
        <v>0</v>
      </c>
    </row>
    <row r="1762" s="671" customFormat="1" ht="15" customHeight="1">
      <c r="B1762" t="s" s="596">
        <v>1354</v>
      </c>
      <c r="C1762" t="s" s="675">
        <v>2204</v>
      </c>
      <c r="D1762" t="s" s="690">
        <v>40</v>
      </c>
      <c r="E1762" s="677">
        <v>0</v>
      </c>
      <c r="G1762" s="662">
        <f>E1762*F1762</f>
        <v>0</v>
      </c>
      <c r="H1762" s="662">
        <v>0</v>
      </c>
    </row>
    <row r="1763" s="671" customFormat="1" ht="15" customHeight="1">
      <c r="B1763" t="s" s="596">
        <v>1354</v>
      </c>
      <c r="C1763" t="s" s="675">
        <v>2204</v>
      </c>
      <c r="D1763" t="s" s="692">
        <v>42</v>
      </c>
      <c r="E1763" s="677">
        <v>0</v>
      </c>
      <c r="G1763" s="662">
        <f>E1763*F1763</f>
        <v>0</v>
      </c>
      <c r="H1763" s="662">
        <v>0</v>
      </c>
    </row>
    <row r="1764" s="671" customFormat="1" ht="15" customHeight="1">
      <c r="B1764" t="s" s="596">
        <v>1354</v>
      </c>
      <c r="C1764" t="s" s="675">
        <v>2204</v>
      </c>
      <c r="D1764" t="s" s="180">
        <v>44</v>
      </c>
      <c r="E1764" s="677">
        <v>0</v>
      </c>
      <c r="G1764" s="662">
        <f>E1764*F1764</f>
        <v>0</v>
      </c>
      <c r="H1764" s="662">
        <v>0</v>
      </c>
    </row>
    <row r="1765" s="671" customFormat="1" ht="15" customHeight="1">
      <c r="B1765" t="s" s="596">
        <v>1354</v>
      </c>
      <c r="C1765" t="s" s="675">
        <v>2204</v>
      </c>
      <c r="D1765" t="s" s="695">
        <v>2849</v>
      </c>
      <c r="E1765" s="677">
        <v>0</v>
      </c>
      <c r="G1765" s="662">
        <f>E1765*F1765</f>
        <v>0</v>
      </c>
      <c r="H1765" s="662">
        <v>0</v>
      </c>
    </row>
    <row r="1766" s="671" customFormat="1" ht="15" customHeight="1">
      <c r="B1766" t="s" s="596">
        <v>1355</v>
      </c>
      <c r="C1766" t="s" s="675">
        <v>2205</v>
      </c>
      <c r="D1766" t="s" s="676">
        <v>30</v>
      </c>
      <c r="E1766" s="677">
        <v>0</v>
      </c>
      <c r="G1766" s="662">
        <f>E1766*F1766</f>
        <v>0</v>
      </c>
      <c r="H1766" s="662">
        <v>0</v>
      </c>
    </row>
    <row r="1767" s="671" customFormat="1" ht="15" customHeight="1">
      <c r="B1767" t="s" s="596">
        <v>1355</v>
      </c>
      <c r="C1767" t="s" s="675">
        <v>2205</v>
      </c>
      <c r="D1767" t="s" s="91">
        <v>32</v>
      </c>
      <c r="E1767" s="677">
        <v>0</v>
      </c>
      <c r="G1767" s="662">
        <f>E1767*F1767</f>
        <v>0</v>
      </c>
      <c r="H1767" s="662">
        <v>0</v>
      </c>
    </row>
    <row r="1768" s="671" customFormat="1" ht="15" customHeight="1">
      <c r="B1768" t="s" s="596">
        <v>1355</v>
      </c>
      <c r="C1768" t="s" s="675">
        <v>2205</v>
      </c>
      <c r="D1768" t="s" s="205">
        <v>34</v>
      </c>
      <c r="E1768" s="677">
        <v>0</v>
      </c>
      <c r="G1768" s="662">
        <f>E1768*F1768</f>
        <v>0</v>
      </c>
      <c r="H1768" s="662">
        <v>0</v>
      </c>
    </row>
    <row r="1769" s="671" customFormat="1" ht="15" customHeight="1">
      <c r="B1769" t="s" s="596">
        <v>1355</v>
      </c>
      <c r="C1769" t="s" s="675">
        <v>2205</v>
      </c>
      <c r="D1769" t="s" s="684">
        <v>36</v>
      </c>
      <c r="E1769" s="677">
        <v>0</v>
      </c>
      <c r="G1769" s="662">
        <f>E1769*F1769</f>
        <v>0</v>
      </c>
      <c r="H1769" s="662">
        <v>0</v>
      </c>
    </row>
    <row r="1770" s="671" customFormat="1" ht="15" customHeight="1">
      <c r="B1770" t="s" s="596">
        <v>1355</v>
      </c>
      <c r="C1770" t="s" s="675">
        <v>2205</v>
      </c>
      <c r="D1770" t="s" s="686">
        <v>38</v>
      </c>
      <c r="E1770" s="677">
        <v>0</v>
      </c>
      <c r="G1770" s="662">
        <f>E1770*F1770</f>
        <v>0</v>
      </c>
      <c r="H1770" s="662">
        <v>0</v>
      </c>
    </row>
    <row r="1771" s="671" customFormat="1" ht="15" customHeight="1">
      <c r="B1771" t="s" s="596">
        <v>1355</v>
      </c>
      <c r="C1771" t="s" s="675">
        <v>2205</v>
      </c>
      <c r="D1771" t="s" s="690">
        <v>40</v>
      </c>
      <c r="E1771" s="677">
        <v>0</v>
      </c>
      <c r="G1771" s="662">
        <f>E1771*F1771</f>
        <v>0</v>
      </c>
      <c r="H1771" s="662">
        <v>0</v>
      </c>
    </row>
    <row r="1772" s="671" customFormat="1" ht="15" customHeight="1">
      <c r="B1772" t="s" s="596">
        <v>1355</v>
      </c>
      <c r="C1772" t="s" s="675">
        <v>2205</v>
      </c>
      <c r="D1772" t="s" s="692">
        <v>42</v>
      </c>
      <c r="E1772" s="677">
        <v>0</v>
      </c>
      <c r="G1772" s="662">
        <f>E1772*F1772</f>
        <v>0</v>
      </c>
      <c r="H1772" s="662">
        <v>0</v>
      </c>
    </row>
    <row r="1773" s="671" customFormat="1" ht="15" customHeight="1">
      <c r="B1773" t="s" s="596">
        <v>1355</v>
      </c>
      <c r="C1773" t="s" s="675">
        <v>2205</v>
      </c>
      <c r="D1773" t="s" s="180">
        <v>44</v>
      </c>
      <c r="E1773" s="677">
        <v>0</v>
      </c>
      <c r="G1773" s="662">
        <f>E1773*F1773</f>
        <v>0</v>
      </c>
      <c r="H1773" s="662">
        <v>0</v>
      </c>
    </row>
    <row r="1774" s="671" customFormat="1" ht="15" customHeight="1">
      <c r="B1774" t="s" s="596">
        <v>1355</v>
      </c>
      <c r="C1774" t="s" s="675">
        <v>2205</v>
      </c>
      <c r="D1774" t="s" s="695">
        <v>2849</v>
      </c>
      <c r="E1774" s="677">
        <v>0</v>
      </c>
      <c r="G1774" s="662">
        <f>E1774*F1774</f>
        <v>0</v>
      </c>
      <c r="H1774" s="662">
        <v>0</v>
      </c>
    </row>
    <row r="1775" s="671" customFormat="1" ht="15" customHeight="1">
      <c r="B1775" t="s" s="596">
        <v>1356</v>
      </c>
      <c r="C1775" t="s" s="675">
        <v>2206</v>
      </c>
      <c r="D1775" t="s" s="676">
        <v>30</v>
      </c>
      <c r="E1775" s="677">
        <v>0</v>
      </c>
      <c r="G1775" s="662">
        <f>E1775*F1775</f>
        <v>0</v>
      </c>
      <c r="H1775" s="662">
        <v>0</v>
      </c>
    </row>
    <row r="1776" s="671" customFormat="1" ht="15" customHeight="1">
      <c r="B1776" t="s" s="596">
        <v>1356</v>
      </c>
      <c r="C1776" t="s" s="675">
        <v>2206</v>
      </c>
      <c r="D1776" t="s" s="91">
        <v>32</v>
      </c>
      <c r="E1776" s="677">
        <v>0</v>
      </c>
      <c r="G1776" s="662">
        <f>E1776*F1776</f>
        <v>0</v>
      </c>
      <c r="H1776" s="662">
        <v>0</v>
      </c>
    </row>
    <row r="1777" s="671" customFormat="1" ht="15" customHeight="1">
      <c r="B1777" t="s" s="596">
        <v>1356</v>
      </c>
      <c r="C1777" t="s" s="675">
        <v>2206</v>
      </c>
      <c r="D1777" t="s" s="205">
        <v>34</v>
      </c>
      <c r="E1777" s="677">
        <v>0</v>
      </c>
      <c r="G1777" s="662">
        <f>E1777*F1777</f>
        <v>0</v>
      </c>
      <c r="H1777" s="662">
        <v>0</v>
      </c>
    </row>
    <row r="1778" s="671" customFormat="1" ht="15" customHeight="1">
      <c r="B1778" t="s" s="596">
        <v>1356</v>
      </c>
      <c r="C1778" t="s" s="675">
        <v>2206</v>
      </c>
      <c r="D1778" t="s" s="684">
        <v>36</v>
      </c>
      <c r="E1778" s="677">
        <v>0</v>
      </c>
      <c r="G1778" s="662">
        <f>E1778*F1778</f>
        <v>0</v>
      </c>
      <c r="H1778" s="662">
        <v>0</v>
      </c>
    </row>
    <row r="1779" s="671" customFormat="1" ht="15" customHeight="1">
      <c r="B1779" t="s" s="596">
        <v>1356</v>
      </c>
      <c r="C1779" t="s" s="675">
        <v>2206</v>
      </c>
      <c r="D1779" t="s" s="686">
        <v>38</v>
      </c>
      <c r="E1779" s="677">
        <v>0</v>
      </c>
      <c r="G1779" s="662">
        <f>E1779*F1779</f>
        <v>0</v>
      </c>
      <c r="H1779" s="662">
        <v>0</v>
      </c>
    </row>
    <row r="1780" s="671" customFormat="1" ht="15" customHeight="1">
      <c r="B1780" t="s" s="596">
        <v>1356</v>
      </c>
      <c r="C1780" t="s" s="675">
        <v>2206</v>
      </c>
      <c r="D1780" t="s" s="690">
        <v>40</v>
      </c>
      <c r="E1780" s="677">
        <v>0</v>
      </c>
      <c r="G1780" s="662">
        <f>E1780*F1780</f>
        <v>0</v>
      </c>
      <c r="H1780" s="662">
        <v>0</v>
      </c>
    </row>
    <row r="1781" s="671" customFormat="1" ht="15" customHeight="1">
      <c r="B1781" t="s" s="596">
        <v>1356</v>
      </c>
      <c r="C1781" t="s" s="675">
        <v>2206</v>
      </c>
      <c r="D1781" t="s" s="692">
        <v>42</v>
      </c>
      <c r="E1781" s="677">
        <v>0</v>
      </c>
      <c r="G1781" s="662">
        <f>E1781*F1781</f>
        <v>0</v>
      </c>
      <c r="H1781" s="662">
        <v>0</v>
      </c>
    </row>
    <row r="1782" s="671" customFormat="1" ht="15" customHeight="1">
      <c r="B1782" t="s" s="596">
        <v>1356</v>
      </c>
      <c r="C1782" t="s" s="675">
        <v>2206</v>
      </c>
      <c r="D1782" t="s" s="180">
        <v>44</v>
      </c>
      <c r="E1782" s="677">
        <v>0</v>
      </c>
      <c r="G1782" s="662">
        <f>E1782*F1782</f>
        <v>0</v>
      </c>
      <c r="H1782" s="662">
        <v>0</v>
      </c>
    </row>
    <row r="1783" s="671" customFormat="1" ht="15" customHeight="1">
      <c r="B1783" t="s" s="596">
        <v>1356</v>
      </c>
      <c r="C1783" t="s" s="675">
        <v>2206</v>
      </c>
      <c r="D1783" t="s" s="695">
        <v>2849</v>
      </c>
      <c r="E1783" s="677">
        <v>0</v>
      </c>
      <c r="G1783" s="662">
        <f>E1783*F1783</f>
        <v>0</v>
      </c>
      <c r="H1783" s="662">
        <v>0</v>
      </c>
    </row>
    <row r="1784" s="671" customFormat="1" ht="15" customHeight="1">
      <c r="B1784" t="s" s="596">
        <v>1357</v>
      </c>
      <c r="C1784" t="s" s="675">
        <v>2207</v>
      </c>
      <c r="D1784" t="s" s="676">
        <v>30</v>
      </c>
      <c r="E1784" s="677">
        <v>0</v>
      </c>
      <c r="G1784" s="662">
        <f>E1784*F1784</f>
        <v>0</v>
      </c>
      <c r="H1784" s="662">
        <v>0</v>
      </c>
    </row>
    <row r="1785" s="671" customFormat="1" ht="15" customHeight="1">
      <c r="B1785" t="s" s="596">
        <v>1357</v>
      </c>
      <c r="C1785" t="s" s="675">
        <v>2207</v>
      </c>
      <c r="D1785" t="s" s="91">
        <v>32</v>
      </c>
      <c r="E1785" s="677">
        <v>0</v>
      </c>
      <c r="G1785" s="662">
        <f>E1785*F1785</f>
        <v>0</v>
      </c>
      <c r="H1785" s="662">
        <v>0</v>
      </c>
    </row>
    <row r="1786" s="671" customFormat="1" ht="15" customHeight="1">
      <c r="B1786" t="s" s="596">
        <v>1357</v>
      </c>
      <c r="C1786" t="s" s="675">
        <v>2207</v>
      </c>
      <c r="D1786" t="s" s="205">
        <v>34</v>
      </c>
      <c r="E1786" s="677">
        <v>0</v>
      </c>
      <c r="G1786" s="662">
        <f>E1786*F1786</f>
        <v>0</v>
      </c>
      <c r="H1786" s="662">
        <v>0</v>
      </c>
    </row>
    <row r="1787" s="671" customFormat="1" ht="15" customHeight="1">
      <c r="B1787" t="s" s="596">
        <v>1357</v>
      </c>
      <c r="C1787" t="s" s="675">
        <v>2207</v>
      </c>
      <c r="D1787" t="s" s="684">
        <v>36</v>
      </c>
      <c r="E1787" s="677">
        <v>0</v>
      </c>
      <c r="G1787" s="662">
        <f>E1787*F1787</f>
        <v>0</v>
      </c>
      <c r="H1787" s="662">
        <v>0</v>
      </c>
    </row>
    <row r="1788" s="671" customFormat="1" ht="15" customHeight="1">
      <c r="B1788" t="s" s="596">
        <v>1357</v>
      </c>
      <c r="C1788" t="s" s="675">
        <v>2207</v>
      </c>
      <c r="D1788" t="s" s="686">
        <v>38</v>
      </c>
      <c r="E1788" s="677">
        <v>0</v>
      </c>
      <c r="G1788" s="662">
        <f>E1788*F1788</f>
        <v>0</v>
      </c>
      <c r="H1788" s="662">
        <v>0</v>
      </c>
    </row>
    <row r="1789" s="671" customFormat="1" ht="15" customHeight="1">
      <c r="B1789" t="s" s="596">
        <v>1357</v>
      </c>
      <c r="C1789" t="s" s="675">
        <v>2207</v>
      </c>
      <c r="D1789" t="s" s="690">
        <v>40</v>
      </c>
      <c r="E1789" s="677">
        <v>0</v>
      </c>
      <c r="G1789" s="662">
        <f>E1789*F1789</f>
        <v>0</v>
      </c>
      <c r="H1789" s="662">
        <v>0</v>
      </c>
    </row>
    <row r="1790" s="671" customFormat="1" ht="15" customHeight="1">
      <c r="B1790" t="s" s="596">
        <v>1357</v>
      </c>
      <c r="C1790" t="s" s="675">
        <v>2207</v>
      </c>
      <c r="D1790" t="s" s="692">
        <v>42</v>
      </c>
      <c r="E1790" s="677">
        <v>0</v>
      </c>
      <c r="G1790" s="662">
        <f>E1790*F1790</f>
        <v>0</v>
      </c>
      <c r="H1790" s="662">
        <v>0</v>
      </c>
    </row>
    <row r="1791" s="671" customFormat="1" ht="15" customHeight="1">
      <c r="B1791" t="s" s="596">
        <v>1357</v>
      </c>
      <c r="C1791" t="s" s="675">
        <v>2207</v>
      </c>
      <c r="D1791" t="s" s="180">
        <v>44</v>
      </c>
      <c r="E1791" s="677">
        <v>0</v>
      </c>
      <c r="G1791" s="662">
        <f>E1791*F1791</f>
        <v>0</v>
      </c>
      <c r="H1791" s="662">
        <v>0</v>
      </c>
    </row>
    <row r="1792" s="671" customFormat="1" ht="15" customHeight="1">
      <c r="B1792" t="s" s="596">
        <v>1357</v>
      </c>
      <c r="C1792" t="s" s="675">
        <v>2207</v>
      </c>
      <c r="D1792" t="s" s="695">
        <v>2849</v>
      </c>
      <c r="E1792" s="677">
        <v>0</v>
      </c>
      <c r="G1792" s="662">
        <f>E1792*F1792</f>
        <v>0</v>
      </c>
      <c r="H1792" s="662">
        <v>0</v>
      </c>
    </row>
    <row r="1793" s="671" customFormat="1" ht="15" customHeight="1">
      <c r="B1793" t="s" s="596">
        <v>1358</v>
      </c>
      <c r="C1793" t="s" s="675">
        <v>2208</v>
      </c>
      <c r="D1793" t="s" s="676">
        <v>30</v>
      </c>
      <c r="E1793" s="677">
        <v>0</v>
      </c>
      <c r="G1793" s="662">
        <f>E1793*F1793</f>
        <v>0</v>
      </c>
      <c r="H1793" s="662">
        <v>0</v>
      </c>
    </row>
    <row r="1794" s="671" customFormat="1" ht="15" customHeight="1">
      <c r="B1794" t="s" s="596">
        <v>1358</v>
      </c>
      <c r="C1794" t="s" s="675">
        <v>2208</v>
      </c>
      <c r="D1794" t="s" s="91">
        <v>32</v>
      </c>
      <c r="E1794" s="677">
        <v>0</v>
      </c>
      <c r="G1794" s="662">
        <f>E1794*F1794</f>
        <v>0</v>
      </c>
      <c r="H1794" s="662">
        <v>0</v>
      </c>
    </row>
    <row r="1795" s="671" customFormat="1" ht="15" customHeight="1">
      <c r="B1795" t="s" s="596">
        <v>1358</v>
      </c>
      <c r="C1795" t="s" s="675">
        <v>2208</v>
      </c>
      <c r="D1795" t="s" s="205">
        <v>34</v>
      </c>
      <c r="E1795" s="677">
        <v>0</v>
      </c>
      <c r="G1795" s="662">
        <f>E1795*F1795</f>
        <v>0</v>
      </c>
      <c r="H1795" s="662">
        <v>0</v>
      </c>
    </row>
    <row r="1796" s="671" customFormat="1" ht="15" customHeight="1">
      <c r="B1796" t="s" s="596">
        <v>1358</v>
      </c>
      <c r="C1796" t="s" s="675">
        <v>2208</v>
      </c>
      <c r="D1796" t="s" s="684">
        <v>36</v>
      </c>
      <c r="E1796" s="677">
        <v>0</v>
      </c>
      <c r="G1796" s="662">
        <f>E1796*F1796</f>
        <v>0</v>
      </c>
      <c r="H1796" s="662">
        <v>0</v>
      </c>
    </row>
    <row r="1797" s="671" customFormat="1" ht="15" customHeight="1">
      <c r="B1797" t="s" s="596">
        <v>1358</v>
      </c>
      <c r="C1797" t="s" s="675">
        <v>2208</v>
      </c>
      <c r="D1797" t="s" s="686">
        <v>38</v>
      </c>
      <c r="E1797" s="677">
        <v>0</v>
      </c>
      <c r="G1797" s="662">
        <f>E1797*F1797</f>
        <v>0</v>
      </c>
      <c r="H1797" s="662">
        <v>0</v>
      </c>
    </row>
    <row r="1798" s="671" customFormat="1" ht="15" customHeight="1">
      <c r="B1798" t="s" s="596">
        <v>1358</v>
      </c>
      <c r="C1798" t="s" s="675">
        <v>2208</v>
      </c>
      <c r="D1798" t="s" s="690">
        <v>40</v>
      </c>
      <c r="E1798" s="677">
        <v>0</v>
      </c>
      <c r="G1798" s="662">
        <f>E1798*F1798</f>
        <v>0</v>
      </c>
      <c r="H1798" s="662">
        <v>0</v>
      </c>
    </row>
    <row r="1799" s="671" customFormat="1" ht="15" customHeight="1">
      <c r="B1799" t="s" s="596">
        <v>1358</v>
      </c>
      <c r="C1799" t="s" s="675">
        <v>2208</v>
      </c>
      <c r="D1799" t="s" s="692">
        <v>42</v>
      </c>
      <c r="E1799" s="677">
        <v>0</v>
      </c>
      <c r="G1799" s="662">
        <f>E1799*F1799</f>
        <v>0</v>
      </c>
      <c r="H1799" s="662">
        <v>0</v>
      </c>
    </row>
    <row r="1800" s="671" customFormat="1" ht="15" customHeight="1">
      <c r="B1800" t="s" s="596">
        <v>1358</v>
      </c>
      <c r="C1800" t="s" s="675">
        <v>2208</v>
      </c>
      <c r="D1800" t="s" s="180">
        <v>44</v>
      </c>
      <c r="E1800" s="677">
        <v>0</v>
      </c>
      <c r="G1800" s="662">
        <f>E1800*F1800</f>
        <v>0</v>
      </c>
      <c r="H1800" s="662">
        <v>0</v>
      </c>
    </row>
    <row r="1801" s="671" customFormat="1" ht="15" customHeight="1">
      <c r="B1801" t="s" s="596">
        <v>1358</v>
      </c>
      <c r="C1801" t="s" s="675">
        <v>2208</v>
      </c>
      <c r="D1801" t="s" s="695">
        <v>2849</v>
      </c>
      <c r="E1801" s="677">
        <v>0</v>
      </c>
      <c r="G1801" s="662">
        <f>E1801*F1801</f>
        <v>0</v>
      </c>
      <c r="H1801" s="662">
        <v>0</v>
      </c>
    </row>
    <row r="1802" s="671" customFormat="1" ht="15" customHeight="1">
      <c r="B1802" t="s" s="596">
        <v>1359</v>
      </c>
      <c r="C1802" t="s" s="675">
        <v>2209</v>
      </c>
      <c r="D1802" t="s" s="676">
        <v>30</v>
      </c>
      <c r="E1802" s="677">
        <v>0</v>
      </c>
      <c r="G1802" s="662">
        <f>E1802*F1802</f>
        <v>0</v>
      </c>
      <c r="H1802" s="662">
        <v>0</v>
      </c>
    </row>
    <row r="1803" s="671" customFormat="1" ht="15" customHeight="1">
      <c r="B1803" t="s" s="596">
        <v>1359</v>
      </c>
      <c r="C1803" t="s" s="675">
        <v>2209</v>
      </c>
      <c r="D1803" t="s" s="91">
        <v>32</v>
      </c>
      <c r="E1803" s="677">
        <v>0</v>
      </c>
      <c r="G1803" s="662">
        <f>E1803*F1803</f>
        <v>0</v>
      </c>
      <c r="H1803" s="662">
        <v>0</v>
      </c>
    </row>
    <row r="1804" s="671" customFormat="1" ht="15" customHeight="1">
      <c r="B1804" t="s" s="596">
        <v>1359</v>
      </c>
      <c r="C1804" t="s" s="675">
        <v>2209</v>
      </c>
      <c r="D1804" t="s" s="205">
        <v>34</v>
      </c>
      <c r="E1804" s="677">
        <v>0</v>
      </c>
      <c r="G1804" s="662">
        <f>E1804*F1804</f>
        <v>0</v>
      </c>
      <c r="H1804" s="662">
        <v>0</v>
      </c>
    </row>
    <row r="1805" s="671" customFormat="1" ht="15" customHeight="1">
      <c r="B1805" t="s" s="596">
        <v>1359</v>
      </c>
      <c r="C1805" t="s" s="675">
        <v>2209</v>
      </c>
      <c r="D1805" t="s" s="684">
        <v>36</v>
      </c>
      <c r="E1805" s="677">
        <v>0</v>
      </c>
      <c r="G1805" s="662">
        <f>E1805*F1805</f>
        <v>0</v>
      </c>
      <c r="H1805" s="662">
        <v>0</v>
      </c>
    </row>
    <row r="1806" s="671" customFormat="1" ht="15" customHeight="1">
      <c r="B1806" t="s" s="596">
        <v>1359</v>
      </c>
      <c r="C1806" t="s" s="675">
        <v>2209</v>
      </c>
      <c r="D1806" t="s" s="686">
        <v>38</v>
      </c>
      <c r="E1806" s="677">
        <v>0</v>
      </c>
      <c r="G1806" s="662">
        <f>E1806*F1806</f>
        <v>0</v>
      </c>
      <c r="H1806" s="662">
        <v>0</v>
      </c>
    </row>
    <row r="1807" s="671" customFormat="1" ht="15" customHeight="1">
      <c r="B1807" t="s" s="596">
        <v>1359</v>
      </c>
      <c r="C1807" t="s" s="675">
        <v>2209</v>
      </c>
      <c r="D1807" t="s" s="690">
        <v>40</v>
      </c>
      <c r="E1807" s="677">
        <v>0</v>
      </c>
      <c r="G1807" s="662">
        <f>E1807*F1807</f>
        <v>0</v>
      </c>
      <c r="H1807" s="662">
        <v>0</v>
      </c>
    </row>
    <row r="1808" s="671" customFormat="1" ht="15" customHeight="1">
      <c r="B1808" t="s" s="596">
        <v>1359</v>
      </c>
      <c r="C1808" t="s" s="675">
        <v>2209</v>
      </c>
      <c r="D1808" t="s" s="692">
        <v>42</v>
      </c>
      <c r="E1808" s="677">
        <v>0</v>
      </c>
      <c r="G1808" s="662">
        <f>E1808*F1808</f>
        <v>0</v>
      </c>
      <c r="H1808" s="662">
        <v>0</v>
      </c>
    </row>
    <row r="1809" s="671" customFormat="1" ht="15" customHeight="1">
      <c r="B1809" t="s" s="596">
        <v>1359</v>
      </c>
      <c r="C1809" t="s" s="675">
        <v>2209</v>
      </c>
      <c r="D1809" t="s" s="180">
        <v>44</v>
      </c>
      <c r="E1809" s="677">
        <v>0</v>
      </c>
      <c r="G1809" s="662">
        <f>E1809*F1809</f>
        <v>0</v>
      </c>
      <c r="H1809" s="662">
        <v>0</v>
      </c>
    </row>
    <row r="1810" s="671" customFormat="1" ht="15" customHeight="1">
      <c r="B1810" t="s" s="596">
        <v>1359</v>
      </c>
      <c r="C1810" t="s" s="675">
        <v>2209</v>
      </c>
      <c r="D1810" t="s" s="695">
        <v>2849</v>
      </c>
      <c r="E1810" s="677">
        <v>0</v>
      </c>
      <c r="G1810" s="662">
        <f>E1810*F1810</f>
        <v>0</v>
      </c>
      <c r="H1810" s="662">
        <v>0</v>
      </c>
    </row>
    <row r="1811" s="671" customFormat="1" ht="15" customHeight="1">
      <c r="B1811" t="s" s="596">
        <v>1360</v>
      </c>
      <c r="C1811" t="s" s="675">
        <v>2210</v>
      </c>
      <c r="D1811" t="s" s="676">
        <v>30</v>
      </c>
      <c r="E1811" s="677">
        <v>0</v>
      </c>
      <c r="G1811" s="662">
        <f>E1811*F1811</f>
        <v>0</v>
      </c>
      <c r="H1811" s="662">
        <v>0</v>
      </c>
    </row>
    <row r="1812" s="671" customFormat="1" ht="15" customHeight="1">
      <c r="B1812" t="s" s="596">
        <v>1360</v>
      </c>
      <c r="C1812" t="s" s="675">
        <v>2210</v>
      </c>
      <c r="D1812" t="s" s="91">
        <v>32</v>
      </c>
      <c r="E1812" s="677">
        <v>0</v>
      </c>
      <c r="G1812" s="662">
        <f>E1812*F1812</f>
        <v>0</v>
      </c>
      <c r="H1812" s="662">
        <v>0</v>
      </c>
    </row>
    <row r="1813" s="671" customFormat="1" ht="15" customHeight="1">
      <c r="B1813" t="s" s="596">
        <v>1360</v>
      </c>
      <c r="C1813" t="s" s="675">
        <v>2210</v>
      </c>
      <c r="D1813" t="s" s="205">
        <v>34</v>
      </c>
      <c r="E1813" s="677">
        <v>0</v>
      </c>
      <c r="G1813" s="662">
        <f>E1813*F1813</f>
        <v>0</v>
      </c>
      <c r="H1813" s="662">
        <v>0</v>
      </c>
    </row>
    <row r="1814" s="671" customFormat="1" ht="15" customHeight="1">
      <c r="B1814" t="s" s="596">
        <v>1360</v>
      </c>
      <c r="C1814" t="s" s="675">
        <v>2210</v>
      </c>
      <c r="D1814" t="s" s="684">
        <v>36</v>
      </c>
      <c r="E1814" s="677">
        <v>0</v>
      </c>
      <c r="G1814" s="662">
        <f>E1814*F1814</f>
        <v>0</v>
      </c>
      <c r="H1814" s="662">
        <v>0</v>
      </c>
    </row>
    <row r="1815" s="671" customFormat="1" ht="15" customHeight="1">
      <c r="B1815" t="s" s="596">
        <v>1360</v>
      </c>
      <c r="C1815" t="s" s="675">
        <v>2210</v>
      </c>
      <c r="D1815" t="s" s="686">
        <v>38</v>
      </c>
      <c r="E1815" s="677">
        <v>0</v>
      </c>
      <c r="G1815" s="662">
        <f>E1815*F1815</f>
        <v>0</v>
      </c>
      <c r="H1815" s="662">
        <v>0</v>
      </c>
    </row>
    <row r="1816" s="671" customFormat="1" ht="15" customHeight="1">
      <c r="B1816" t="s" s="596">
        <v>1360</v>
      </c>
      <c r="C1816" t="s" s="675">
        <v>2210</v>
      </c>
      <c r="D1816" t="s" s="690">
        <v>40</v>
      </c>
      <c r="E1816" s="677">
        <v>0</v>
      </c>
      <c r="G1816" s="662">
        <f>E1816*F1816</f>
        <v>0</v>
      </c>
      <c r="H1816" s="662">
        <v>0</v>
      </c>
    </row>
    <row r="1817" s="671" customFormat="1" ht="15" customHeight="1">
      <c r="B1817" t="s" s="596">
        <v>1360</v>
      </c>
      <c r="C1817" t="s" s="675">
        <v>2210</v>
      </c>
      <c r="D1817" t="s" s="692">
        <v>42</v>
      </c>
      <c r="E1817" s="677">
        <v>0</v>
      </c>
      <c r="G1817" s="662">
        <f>E1817*F1817</f>
        <v>0</v>
      </c>
      <c r="H1817" s="662">
        <v>0</v>
      </c>
    </row>
    <row r="1818" s="671" customFormat="1" ht="15" customHeight="1">
      <c r="B1818" t="s" s="596">
        <v>1360</v>
      </c>
      <c r="C1818" t="s" s="675">
        <v>2210</v>
      </c>
      <c r="D1818" t="s" s="180">
        <v>44</v>
      </c>
      <c r="E1818" s="677">
        <v>0</v>
      </c>
      <c r="G1818" s="662">
        <f>E1818*F1818</f>
        <v>0</v>
      </c>
      <c r="H1818" s="662">
        <v>0</v>
      </c>
    </row>
    <row r="1819" s="671" customFormat="1" ht="15" customHeight="1">
      <c r="B1819" t="s" s="596">
        <v>1360</v>
      </c>
      <c r="C1819" t="s" s="675">
        <v>2210</v>
      </c>
      <c r="D1819" t="s" s="695">
        <v>2849</v>
      </c>
      <c r="E1819" s="677">
        <v>0</v>
      </c>
      <c r="G1819" s="662">
        <f>E1819*F1819</f>
        <v>0</v>
      </c>
      <c r="H1819" s="662">
        <v>0</v>
      </c>
    </row>
    <row r="1820" s="671" customFormat="1" ht="15" customHeight="1">
      <c r="B1820" t="s" s="596">
        <v>1361</v>
      </c>
      <c r="C1820" t="s" s="675">
        <v>2211</v>
      </c>
      <c r="D1820" t="s" s="676">
        <v>30</v>
      </c>
      <c r="E1820" s="677">
        <v>0</v>
      </c>
      <c r="G1820" s="662">
        <f>E1820*F1820</f>
        <v>0</v>
      </c>
      <c r="H1820" s="662">
        <v>0</v>
      </c>
    </row>
    <row r="1821" s="671" customFormat="1" ht="15" customHeight="1">
      <c r="B1821" t="s" s="596">
        <v>1361</v>
      </c>
      <c r="C1821" t="s" s="675">
        <v>2211</v>
      </c>
      <c r="D1821" t="s" s="91">
        <v>32</v>
      </c>
      <c r="E1821" s="677">
        <v>0</v>
      </c>
      <c r="G1821" s="662">
        <f>E1821*F1821</f>
        <v>0</v>
      </c>
      <c r="H1821" s="662">
        <v>0</v>
      </c>
    </row>
    <row r="1822" s="671" customFormat="1" ht="15" customHeight="1">
      <c r="B1822" t="s" s="596">
        <v>1361</v>
      </c>
      <c r="C1822" t="s" s="675">
        <v>2211</v>
      </c>
      <c r="D1822" t="s" s="205">
        <v>34</v>
      </c>
      <c r="E1822" s="677">
        <v>0</v>
      </c>
      <c r="G1822" s="662">
        <f>E1822*F1822</f>
        <v>0</v>
      </c>
      <c r="H1822" s="662">
        <v>0</v>
      </c>
    </row>
    <row r="1823" s="671" customFormat="1" ht="15" customHeight="1">
      <c r="B1823" t="s" s="596">
        <v>1361</v>
      </c>
      <c r="C1823" t="s" s="675">
        <v>2211</v>
      </c>
      <c r="D1823" t="s" s="684">
        <v>36</v>
      </c>
      <c r="E1823" s="677">
        <v>0</v>
      </c>
      <c r="G1823" s="662">
        <f>E1823*F1823</f>
        <v>0</v>
      </c>
      <c r="H1823" s="662">
        <v>0</v>
      </c>
    </row>
    <row r="1824" s="671" customFormat="1" ht="15" customHeight="1">
      <c r="B1824" t="s" s="596">
        <v>1361</v>
      </c>
      <c r="C1824" t="s" s="675">
        <v>2211</v>
      </c>
      <c r="D1824" t="s" s="686">
        <v>38</v>
      </c>
      <c r="E1824" s="677">
        <v>0</v>
      </c>
      <c r="G1824" s="662">
        <f>E1824*F1824</f>
        <v>0</v>
      </c>
      <c r="H1824" s="662">
        <v>0</v>
      </c>
    </row>
    <row r="1825" s="671" customFormat="1" ht="15" customHeight="1">
      <c r="B1825" t="s" s="596">
        <v>1361</v>
      </c>
      <c r="C1825" t="s" s="675">
        <v>2211</v>
      </c>
      <c r="D1825" t="s" s="690">
        <v>40</v>
      </c>
      <c r="E1825" s="677">
        <v>0</v>
      </c>
      <c r="G1825" s="662">
        <f>E1825*F1825</f>
        <v>0</v>
      </c>
      <c r="H1825" s="662">
        <v>0</v>
      </c>
    </row>
    <row r="1826" s="671" customFormat="1" ht="15" customHeight="1">
      <c r="B1826" t="s" s="596">
        <v>1361</v>
      </c>
      <c r="C1826" t="s" s="675">
        <v>2211</v>
      </c>
      <c r="D1826" t="s" s="692">
        <v>42</v>
      </c>
      <c r="E1826" s="677">
        <v>0</v>
      </c>
      <c r="G1826" s="662">
        <f>E1826*F1826</f>
        <v>0</v>
      </c>
      <c r="H1826" s="662">
        <v>0</v>
      </c>
    </row>
    <row r="1827" s="671" customFormat="1" ht="15" customHeight="1">
      <c r="B1827" t="s" s="596">
        <v>1361</v>
      </c>
      <c r="C1827" t="s" s="675">
        <v>2211</v>
      </c>
      <c r="D1827" t="s" s="180">
        <v>44</v>
      </c>
      <c r="E1827" s="677">
        <v>0</v>
      </c>
      <c r="G1827" s="662">
        <f>E1827*F1827</f>
        <v>0</v>
      </c>
      <c r="H1827" s="662">
        <v>0</v>
      </c>
    </row>
    <row r="1828" s="671" customFormat="1" ht="15" customHeight="1">
      <c r="B1828" t="s" s="596">
        <v>1361</v>
      </c>
      <c r="C1828" t="s" s="675">
        <v>2211</v>
      </c>
      <c r="D1828" t="s" s="695">
        <v>2849</v>
      </c>
      <c r="E1828" s="677">
        <v>0</v>
      </c>
      <c r="G1828" s="662">
        <f>E1828*F1828</f>
        <v>0</v>
      </c>
      <c r="H1828" s="662">
        <v>0</v>
      </c>
    </row>
    <row r="1829" s="671" customFormat="1" ht="15" customHeight="1">
      <c r="B1829" t="s" s="596">
        <v>1362</v>
      </c>
      <c r="C1829" t="s" s="675">
        <v>2212</v>
      </c>
      <c r="D1829" t="s" s="676">
        <v>30</v>
      </c>
      <c r="E1829" s="677">
        <v>0</v>
      </c>
      <c r="G1829" s="662">
        <f>E1829*F1829</f>
        <v>0</v>
      </c>
      <c r="H1829" s="662">
        <v>0</v>
      </c>
    </row>
    <row r="1830" s="671" customFormat="1" ht="15" customHeight="1">
      <c r="B1830" t="s" s="596">
        <v>1362</v>
      </c>
      <c r="C1830" t="s" s="675">
        <v>2212</v>
      </c>
      <c r="D1830" t="s" s="91">
        <v>32</v>
      </c>
      <c r="E1830" s="677">
        <v>0</v>
      </c>
      <c r="G1830" s="662">
        <f>E1830*F1830</f>
        <v>0</v>
      </c>
      <c r="H1830" s="662">
        <v>0</v>
      </c>
    </row>
    <row r="1831" s="671" customFormat="1" ht="15" customHeight="1">
      <c r="B1831" t="s" s="596">
        <v>1362</v>
      </c>
      <c r="C1831" t="s" s="675">
        <v>2212</v>
      </c>
      <c r="D1831" t="s" s="205">
        <v>34</v>
      </c>
      <c r="E1831" s="677">
        <v>0</v>
      </c>
      <c r="G1831" s="662">
        <f>E1831*F1831</f>
        <v>0</v>
      </c>
      <c r="H1831" s="662">
        <v>0</v>
      </c>
    </row>
    <row r="1832" s="671" customFormat="1" ht="15" customHeight="1">
      <c r="B1832" t="s" s="596">
        <v>1362</v>
      </c>
      <c r="C1832" t="s" s="675">
        <v>2212</v>
      </c>
      <c r="D1832" t="s" s="684">
        <v>36</v>
      </c>
      <c r="E1832" s="677">
        <v>0</v>
      </c>
      <c r="G1832" s="662">
        <f>E1832*F1832</f>
        <v>0</v>
      </c>
      <c r="H1832" s="662">
        <v>0</v>
      </c>
    </row>
    <row r="1833" s="671" customFormat="1" ht="15" customHeight="1">
      <c r="B1833" t="s" s="596">
        <v>1362</v>
      </c>
      <c r="C1833" t="s" s="675">
        <v>2212</v>
      </c>
      <c r="D1833" t="s" s="686">
        <v>38</v>
      </c>
      <c r="E1833" s="677">
        <v>0</v>
      </c>
      <c r="G1833" s="662">
        <f>E1833*F1833</f>
        <v>0</v>
      </c>
      <c r="H1833" s="662">
        <v>0</v>
      </c>
    </row>
    <row r="1834" s="671" customFormat="1" ht="15" customHeight="1">
      <c r="B1834" t="s" s="596">
        <v>1362</v>
      </c>
      <c r="C1834" t="s" s="675">
        <v>2212</v>
      </c>
      <c r="D1834" t="s" s="690">
        <v>40</v>
      </c>
      <c r="E1834" s="677">
        <v>0</v>
      </c>
      <c r="G1834" s="662">
        <f>E1834*F1834</f>
        <v>0</v>
      </c>
      <c r="H1834" s="662">
        <v>0</v>
      </c>
    </row>
    <row r="1835" s="671" customFormat="1" ht="15" customHeight="1">
      <c r="B1835" t="s" s="596">
        <v>1362</v>
      </c>
      <c r="C1835" t="s" s="675">
        <v>2212</v>
      </c>
      <c r="D1835" t="s" s="692">
        <v>42</v>
      </c>
      <c r="E1835" s="677">
        <v>0</v>
      </c>
      <c r="G1835" s="662">
        <f>E1835*F1835</f>
        <v>0</v>
      </c>
      <c r="H1835" s="662">
        <v>0</v>
      </c>
    </row>
    <row r="1836" s="671" customFormat="1" ht="15" customHeight="1">
      <c r="B1836" t="s" s="596">
        <v>1362</v>
      </c>
      <c r="C1836" t="s" s="675">
        <v>2212</v>
      </c>
      <c r="D1836" t="s" s="180">
        <v>44</v>
      </c>
      <c r="E1836" s="677">
        <v>0</v>
      </c>
      <c r="G1836" s="662">
        <f>E1836*F1836</f>
        <v>0</v>
      </c>
      <c r="H1836" s="662">
        <v>0</v>
      </c>
    </row>
    <row r="1837" s="671" customFormat="1" ht="15" customHeight="1">
      <c r="B1837" t="s" s="596">
        <v>1362</v>
      </c>
      <c r="C1837" t="s" s="675">
        <v>2212</v>
      </c>
      <c r="D1837" t="s" s="695">
        <v>2849</v>
      </c>
      <c r="E1837" s="677">
        <v>0</v>
      </c>
      <c r="G1837" s="662">
        <f>E1837*F1837</f>
        <v>0</v>
      </c>
      <c r="H1837" s="662">
        <v>0</v>
      </c>
    </row>
    <row r="1838" s="671" customFormat="1" ht="15" customHeight="1">
      <c r="B1838" t="s" s="596">
        <v>1363</v>
      </c>
      <c r="C1838" t="s" s="675">
        <v>2213</v>
      </c>
      <c r="D1838" t="s" s="676">
        <v>30</v>
      </c>
      <c r="E1838" s="677">
        <v>0</v>
      </c>
      <c r="G1838" s="662">
        <f>E1838*F1838</f>
        <v>0</v>
      </c>
      <c r="H1838" s="662">
        <v>0</v>
      </c>
    </row>
    <row r="1839" s="671" customFormat="1" ht="15" customHeight="1">
      <c r="B1839" t="s" s="596">
        <v>1363</v>
      </c>
      <c r="C1839" t="s" s="675">
        <v>2213</v>
      </c>
      <c r="D1839" t="s" s="91">
        <v>32</v>
      </c>
      <c r="E1839" s="677">
        <v>0</v>
      </c>
      <c r="G1839" s="662">
        <f>E1839*F1839</f>
        <v>0</v>
      </c>
      <c r="H1839" s="662">
        <v>0</v>
      </c>
    </row>
    <row r="1840" s="671" customFormat="1" ht="15" customHeight="1">
      <c r="B1840" t="s" s="596">
        <v>1363</v>
      </c>
      <c r="C1840" t="s" s="675">
        <v>2213</v>
      </c>
      <c r="D1840" t="s" s="205">
        <v>34</v>
      </c>
      <c r="E1840" s="677">
        <v>0</v>
      </c>
      <c r="G1840" s="662">
        <f>E1840*F1840</f>
        <v>0</v>
      </c>
      <c r="H1840" s="662">
        <v>0</v>
      </c>
    </row>
    <row r="1841" s="671" customFormat="1" ht="15" customHeight="1">
      <c r="B1841" t="s" s="596">
        <v>1363</v>
      </c>
      <c r="C1841" t="s" s="675">
        <v>2213</v>
      </c>
      <c r="D1841" t="s" s="684">
        <v>36</v>
      </c>
      <c r="E1841" s="677">
        <v>0</v>
      </c>
      <c r="G1841" s="662">
        <f>E1841*F1841</f>
        <v>0</v>
      </c>
      <c r="H1841" s="662">
        <v>0</v>
      </c>
    </row>
    <row r="1842" s="671" customFormat="1" ht="15" customHeight="1">
      <c r="B1842" t="s" s="596">
        <v>1363</v>
      </c>
      <c r="C1842" t="s" s="675">
        <v>2213</v>
      </c>
      <c r="D1842" t="s" s="686">
        <v>38</v>
      </c>
      <c r="E1842" s="677">
        <v>0</v>
      </c>
      <c r="G1842" s="662">
        <f>E1842*F1842</f>
        <v>0</v>
      </c>
      <c r="H1842" s="662">
        <v>0</v>
      </c>
    </row>
    <row r="1843" s="671" customFormat="1" ht="15" customHeight="1">
      <c r="B1843" t="s" s="596">
        <v>1363</v>
      </c>
      <c r="C1843" t="s" s="675">
        <v>2213</v>
      </c>
      <c r="D1843" t="s" s="690">
        <v>40</v>
      </c>
      <c r="E1843" s="677">
        <v>0</v>
      </c>
      <c r="G1843" s="662">
        <f>E1843*F1843</f>
        <v>0</v>
      </c>
      <c r="H1843" s="662">
        <v>0</v>
      </c>
    </row>
    <row r="1844" s="671" customFormat="1" ht="15" customHeight="1">
      <c r="B1844" t="s" s="596">
        <v>1363</v>
      </c>
      <c r="C1844" t="s" s="675">
        <v>2213</v>
      </c>
      <c r="D1844" t="s" s="692">
        <v>42</v>
      </c>
      <c r="E1844" s="677">
        <v>0</v>
      </c>
      <c r="G1844" s="662">
        <f>E1844*F1844</f>
        <v>0</v>
      </c>
      <c r="H1844" s="662">
        <v>0</v>
      </c>
    </row>
    <row r="1845" s="671" customFormat="1" ht="15" customHeight="1">
      <c r="B1845" t="s" s="596">
        <v>1363</v>
      </c>
      <c r="C1845" t="s" s="675">
        <v>2213</v>
      </c>
      <c r="D1845" t="s" s="180">
        <v>44</v>
      </c>
      <c r="E1845" s="677">
        <v>0</v>
      </c>
      <c r="G1845" s="662">
        <f>E1845*F1845</f>
        <v>0</v>
      </c>
      <c r="H1845" s="662">
        <v>0</v>
      </c>
    </row>
    <row r="1846" s="671" customFormat="1" ht="15" customHeight="1">
      <c r="B1846" t="s" s="596">
        <v>1363</v>
      </c>
      <c r="C1846" t="s" s="675">
        <v>2213</v>
      </c>
      <c r="D1846" t="s" s="695">
        <v>2849</v>
      </c>
      <c r="E1846" s="677">
        <v>0</v>
      </c>
      <c r="G1846" s="662">
        <f>E1846*F1846</f>
        <v>0</v>
      </c>
      <c r="H1846" s="662">
        <v>0</v>
      </c>
    </row>
    <row r="1847" s="671" customFormat="1" ht="15" customHeight="1">
      <c r="B1847" t="s" s="596">
        <v>1364</v>
      </c>
      <c r="C1847" t="s" s="675">
        <v>2214</v>
      </c>
      <c r="D1847" t="s" s="676">
        <v>30</v>
      </c>
      <c r="E1847" s="677">
        <v>0</v>
      </c>
      <c r="G1847" s="662">
        <f>E1847*F1847</f>
        <v>0</v>
      </c>
      <c r="H1847" s="662">
        <v>0</v>
      </c>
    </row>
    <row r="1848" s="671" customFormat="1" ht="15" customHeight="1">
      <c r="B1848" t="s" s="596">
        <v>1364</v>
      </c>
      <c r="C1848" t="s" s="675">
        <v>2214</v>
      </c>
      <c r="D1848" t="s" s="91">
        <v>32</v>
      </c>
      <c r="E1848" s="677">
        <v>0</v>
      </c>
      <c r="G1848" s="662">
        <f>E1848*F1848</f>
        <v>0</v>
      </c>
      <c r="H1848" s="662">
        <v>0</v>
      </c>
    </row>
    <row r="1849" s="671" customFormat="1" ht="15" customHeight="1">
      <c r="B1849" t="s" s="596">
        <v>1364</v>
      </c>
      <c r="C1849" t="s" s="675">
        <v>2214</v>
      </c>
      <c r="D1849" t="s" s="205">
        <v>34</v>
      </c>
      <c r="E1849" s="677">
        <v>0</v>
      </c>
      <c r="G1849" s="662">
        <f>E1849*F1849</f>
        <v>0</v>
      </c>
      <c r="H1849" s="662">
        <v>0</v>
      </c>
    </row>
    <row r="1850" s="671" customFormat="1" ht="15" customHeight="1">
      <c r="B1850" t="s" s="596">
        <v>1364</v>
      </c>
      <c r="C1850" t="s" s="675">
        <v>2214</v>
      </c>
      <c r="D1850" t="s" s="684">
        <v>36</v>
      </c>
      <c r="E1850" s="677">
        <v>0</v>
      </c>
      <c r="G1850" s="662">
        <f>E1850*F1850</f>
        <v>0</v>
      </c>
      <c r="H1850" s="662">
        <v>0</v>
      </c>
    </row>
    <row r="1851" s="671" customFormat="1" ht="15" customHeight="1">
      <c r="B1851" t="s" s="596">
        <v>1364</v>
      </c>
      <c r="C1851" t="s" s="675">
        <v>2214</v>
      </c>
      <c r="D1851" t="s" s="686">
        <v>38</v>
      </c>
      <c r="E1851" s="677">
        <v>0</v>
      </c>
      <c r="G1851" s="662">
        <f>E1851*F1851</f>
        <v>0</v>
      </c>
      <c r="H1851" s="662">
        <v>0</v>
      </c>
    </row>
    <row r="1852" s="671" customFormat="1" ht="15" customHeight="1">
      <c r="B1852" t="s" s="596">
        <v>1364</v>
      </c>
      <c r="C1852" t="s" s="675">
        <v>2214</v>
      </c>
      <c r="D1852" t="s" s="690">
        <v>40</v>
      </c>
      <c r="E1852" s="677">
        <v>0</v>
      </c>
      <c r="G1852" s="662">
        <f>E1852*F1852</f>
        <v>0</v>
      </c>
      <c r="H1852" s="662">
        <v>0</v>
      </c>
    </row>
    <row r="1853" s="671" customFormat="1" ht="15" customHeight="1">
      <c r="B1853" t="s" s="596">
        <v>1364</v>
      </c>
      <c r="C1853" t="s" s="675">
        <v>2214</v>
      </c>
      <c r="D1853" t="s" s="692">
        <v>42</v>
      </c>
      <c r="E1853" s="677">
        <v>0</v>
      </c>
      <c r="G1853" s="662">
        <f>E1853*F1853</f>
        <v>0</v>
      </c>
      <c r="H1853" s="662">
        <v>0</v>
      </c>
    </row>
    <row r="1854" s="671" customFormat="1" ht="15" customHeight="1">
      <c r="B1854" t="s" s="596">
        <v>1364</v>
      </c>
      <c r="C1854" t="s" s="675">
        <v>2214</v>
      </c>
      <c r="D1854" t="s" s="180">
        <v>44</v>
      </c>
      <c r="E1854" s="677">
        <v>0</v>
      </c>
      <c r="G1854" s="662">
        <f>E1854*F1854</f>
        <v>0</v>
      </c>
      <c r="H1854" s="662">
        <v>0</v>
      </c>
    </row>
    <row r="1855" s="671" customFormat="1" ht="15" customHeight="1">
      <c r="B1855" t="s" s="596">
        <v>1364</v>
      </c>
      <c r="C1855" t="s" s="675">
        <v>2214</v>
      </c>
      <c r="D1855" t="s" s="695">
        <v>2849</v>
      </c>
      <c r="E1855" s="677">
        <v>0</v>
      </c>
      <c r="G1855" s="662">
        <f>E1855*F1855</f>
        <v>0</v>
      </c>
      <c r="H1855" s="662">
        <v>0</v>
      </c>
    </row>
    <row r="1856" s="671" customFormat="1" ht="15" customHeight="1">
      <c r="B1856" t="s" s="596">
        <v>1365</v>
      </c>
      <c r="C1856" t="s" s="675">
        <v>2215</v>
      </c>
      <c r="D1856" t="s" s="676">
        <v>30</v>
      </c>
      <c r="E1856" s="677">
        <v>0</v>
      </c>
      <c r="G1856" s="662">
        <f>E1856*F1856</f>
        <v>0</v>
      </c>
      <c r="H1856" s="662">
        <v>0</v>
      </c>
    </row>
    <row r="1857" s="671" customFormat="1" ht="15" customHeight="1">
      <c r="B1857" t="s" s="596">
        <v>1365</v>
      </c>
      <c r="C1857" t="s" s="675">
        <v>2215</v>
      </c>
      <c r="D1857" t="s" s="91">
        <v>32</v>
      </c>
      <c r="E1857" s="677">
        <v>0</v>
      </c>
      <c r="G1857" s="662">
        <f>E1857*F1857</f>
        <v>0</v>
      </c>
      <c r="H1857" s="662">
        <v>0</v>
      </c>
    </row>
    <row r="1858" s="671" customFormat="1" ht="15" customHeight="1">
      <c r="B1858" t="s" s="596">
        <v>1365</v>
      </c>
      <c r="C1858" t="s" s="675">
        <v>2215</v>
      </c>
      <c r="D1858" t="s" s="205">
        <v>34</v>
      </c>
      <c r="E1858" s="677">
        <v>0</v>
      </c>
      <c r="G1858" s="662">
        <f>E1858*F1858</f>
        <v>0</v>
      </c>
      <c r="H1858" s="662">
        <v>0</v>
      </c>
    </row>
    <row r="1859" s="671" customFormat="1" ht="15" customHeight="1">
      <c r="B1859" t="s" s="596">
        <v>1365</v>
      </c>
      <c r="C1859" t="s" s="675">
        <v>2215</v>
      </c>
      <c r="D1859" t="s" s="684">
        <v>36</v>
      </c>
      <c r="E1859" s="677">
        <v>0</v>
      </c>
      <c r="G1859" s="662">
        <f>E1859*F1859</f>
        <v>0</v>
      </c>
      <c r="H1859" s="662">
        <v>0</v>
      </c>
    </row>
    <row r="1860" s="671" customFormat="1" ht="15" customHeight="1">
      <c r="B1860" t="s" s="596">
        <v>1365</v>
      </c>
      <c r="C1860" t="s" s="675">
        <v>2215</v>
      </c>
      <c r="D1860" t="s" s="686">
        <v>38</v>
      </c>
      <c r="E1860" s="677">
        <v>0</v>
      </c>
      <c r="G1860" s="662">
        <f>E1860*F1860</f>
        <v>0</v>
      </c>
      <c r="H1860" s="662">
        <v>0</v>
      </c>
    </row>
    <row r="1861" s="671" customFormat="1" ht="15" customHeight="1">
      <c r="B1861" t="s" s="596">
        <v>1365</v>
      </c>
      <c r="C1861" t="s" s="675">
        <v>2215</v>
      </c>
      <c r="D1861" t="s" s="690">
        <v>40</v>
      </c>
      <c r="E1861" s="677">
        <v>0</v>
      </c>
      <c r="G1861" s="662">
        <f>E1861*F1861</f>
        <v>0</v>
      </c>
      <c r="H1861" s="662">
        <v>0</v>
      </c>
    </row>
    <row r="1862" s="671" customFormat="1" ht="15" customHeight="1">
      <c r="B1862" t="s" s="596">
        <v>1365</v>
      </c>
      <c r="C1862" t="s" s="675">
        <v>2215</v>
      </c>
      <c r="D1862" t="s" s="692">
        <v>42</v>
      </c>
      <c r="E1862" s="677">
        <v>0</v>
      </c>
      <c r="G1862" s="662">
        <f>E1862*F1862</f>
        <v>0</v>
      </c>
      <c r="H1862" s="662">
        <v>0</v>
      </c>
    </row>
    <row r="1863" s="671" customFormat="1" ht="15" customHeight="1">
      <c r="B1863" t="s" s="596">
        <v>1365</v>
      </c>
      <c r="C1863" t="s" s="675">
        <v>2215</v>
      </c>
      <c r="D1863" t="s" s="180">
        <v>44</v>
      </c>
      <c r="E1863" s="677">
        <v>0</v>
      </c>
      <c r="G1863" s="662">
        <f>E1863*F1863</f>
        <v>0</v>
      </c>
      <c r="H1863" s="662">
        <v>0</v>
      </c>
    </row>
    <row r="1864" s="671" customFormat="1" ht="15" customHeight="1">
      <c r="B1864" t="s" s="596">
        <v>1365</v>
      </c>
      <c r="C1864" t="s" s="675">
        <v>2215</v>
      </c>
      <c r="D1864" t="s" s="695">
        <v>2849</v>
      </c>
      <c r="E1864" s="677">
        <v>0</v>
      </c>
      <c r="G1864" s="662">
        <f>E1864*F1864</f>
        <v>0</v>
      </c>
      <c r="H1864" s="662">
        <v>0</v>
      </c>
    </row>
    <row r="1865" s="671" customFormat="1" ht="15" customHeight="1">
      <c r="B1865" t="s" s="596">
        <v>1366</v>
      </c>
      <c r="C1865" t="s" s="675">
        <v>2216</v>
      </c>
      <c r="D1865" t="s" s="676">
        <v>30</v>
      </c>
      <c r="E1865" s="677">
        <v>0</v>
      </c>
      <c r="G1865" s="662">
        <f>E1865*F1865</f>
        <v>0</v>
      </c>
      <c r="H1865" s="662">
        <v>0</v>
      </c>
    </row>
    <row r="1866" s="671" customFormat="1" ht="15" customHeight="1">
      <c r="B1866" t="s" s="596">
        <v>1366</v>
      </c>
      <c r="C1866" t="s" s="675">
        <v>2216</v>
      </c>
      <c r="D1866" t="s" s="91">
        <v>32</v>
      </c>
      <c r="E1866" s="677">
        <v>0</v>
      </c>
      <c r="G1866" s="662">
        <f>E1866*F1866</f>
        <v>0</v>
      </c>
      <c r="H1866" s="662">
        <v>0</v>
      </c>
    </row>
    <row r="1867" s="671" customFormat="1" ht="15" customHeight="1">
      <c r="B1867" t="s" s="596">
        <v>1366</v>
      </c>
      <c r="C1867" t="s" s="675">
        <v>2216</v>
      </c>
      <c r="D1867" t="s" s="205">
        <v>34</v>
      </c>
      <c r="E1867" s="677">
        <v>0</v>
      </c>
      <c r="G1867" s="662">
        <f>E1867*F1867</f>
        <v>0</v>
      </c>
      <c r="H1867" s="662">
        <v>0</v>
      </c>
    </row>
    <row r="1868" s="671" customFormat="1" ht="15" customHeight="1">
      <c r="B1868" t="s" s="596">
        <v>1366</v>
      </c>
      <c r="C1868" t="s" s="675">
        <v>2216</v>
      </c>
      <c r="D1868" t="s" s="684">
        <v>36</v>
      </c>
      <c r="E1868" s="677">
        <v>0</v>
      </c>
      <c r="G1868" s="662">
        <f>E1868*F1868</f>
        <v>0</v>
      </c>
      <c r="H1868" s="662">
        <v>0</v>
      </c>
    </row>
    <row r="1869" s="671" customFormat="1" ht="15" customHeight="1">
      <c r="B1869" t="s" s="596">
        <v>1366</v>
      </c>
      <c r="C1869" t="s" s="675">
        <v>2216</v>
      </c>
      <c r="D1869" t="s" s="686">
        <v>38</v>
      </c>
      <c r="E1869" s="677">
        <v>0</v>
      </c>
      <c r="G1869" s="662">
        <f>E1869*F1869</f>
        <v>0</v>
      </c>
      <c r="H1869" s="662">
        <v>0</v>
      </c>
    </row>
    <row r="1870" s="671" customFormat="1" ht="15" customHeight="1">
      <c r="B1870" t="s" s="596">
        <v>1366</v>
      </c>
      <c r="C1870" t="s" s="675">
        <v>2216</v>
      </c>
      <c r="D1870" t="s" s="690">
        <v>40</v>
      </c>
      <c r="E1870" s="677">
        <v>0</v>
      </c>
      <c r="G1870" s="662">
        <f>E1870*F1870</f>
        <v>0</v>
      </c>
      <c r="H1870" s="662">
        <v>0</v>
      </c>
    </row>
    <row r="1871" s="671" customFormat="1" ht="15" customHeight="1">
      <c r="B1871" t="s" s="596">
        <v>1366</v>
      </c>
      <c r="C1871" t="s" s="675">
        <v>2216</v>
      </c>
      <c r="D1871" t="s" s="692">
        <v>42</v>
      </c>
      <c r="E1871" s="677">
        <v>0</v>
      </c>
      <c r="G1871" s="662">
        <f>E1871*F1871</f>
        <v>0</v>
      </c>
      <c r="H1871" s="662">
        <v>0</v>
      </c>
    </row>
    <row r="1872" s="671" customFormat="1" ht="15" customHeight="1">
      <c r="B1872" t="s" s="596">
        <v>1366</v>
      </c>
      <c r="C1872" t="s" s="675">
        <v>2216</v>
      </c>
      <c r="D1872" t="s" s="180">
        <v>44</v>
      </c>
      <c r="E1872" s="677">
        <v>0</v>
      </c>
      <c r="G1872" s="662">
        <f>E1872*F1872</f>
        <v>0</v>
      </c>
      <c r="H1872" s="662">
        <v>0</v>
      </c>
    </row>
    <row r="1873" s="671" customFormat="1" ht="15" customHeight="1">
      <c r="B1873" t="s" s="596">
        <v>1366</v>
      </c>
      <c r="C1873" t="s" s="675">
        <v>2216</v>
      </c>
      <c r="D1873" t="s" s="695">
        <v>2849</v>
      </c>
      <c r="E1873" s="677">
        <v>0</v>
      </c>
      <c r="G1873" s="662">
        <f>E1873*F1873</f>
        <v>0</v>
      </c>
      <c r="H1873" s="662">
        <v>0</v>
      </c>
    </row>
    <row r="1874" s="671" customFormat="1" ht="15" customHeight="1">
      <c r="B1874" t="s" s="596">
        <v>1367</v>
      </c>
      <c r="C1874" t="s" s="675">
        <v>2217</v>
      </c>
      <c r="D1874" t="s" s="676">
        <v>30</v>
      </c>
      <c r="E1874" s="677">
        <v>0</v>
      </c>
      <c r="G1874" s="662">
        <f>E1874*F1874</f>
        <v>0</v>
      </c>
      <c r="H1874" s="662">
        <v>0</v>
      </c>
    </row>
    <row r="1875" s="671" customFormat="1" ht="15" customHeight="1">
      <c r="B1875" t="s" s="596">
        <v>1367</v>
      </c>
      <c r="C1875" t="s" s="675">
        <v>2217</v>
      </c>
      <c r="D1875" t="s" s="91">
        <v>32</v>
      </c>
      <c r="E1875" s="677">
        <v>0</v>
      </c>
      <c r="G1875" s="662">
        <f>E1875*F1875</f>
        <v>0</v>
      </c>
      <c r="H1875" s="662">
        <v>0</v>
      </c>
    </row>
    <row r="1876" s="671" customFormat="1" ht="15" customHeight="1">
      <c r="B1876" t="s" s="596">
        <v>1367</v>
      </c>
      <c r="C1876" t="s" s="675">
        <v>2217</v>
      </c>
      <c r="D1876" t="s" s="205">
        <v>34</v>
      </c>
      <c r="E1876" s="677">
        <v>0</v>
      </c>
      <c r="G1876" s="662">
        <f>E1876*F1876</f>
        <v>0</v>
      </c>
      <c r="H1876" s="662">
        <v>0</v>
      </c>
    </row>
    <row r="1877" s="671" customFormat="1" ht="15" customHeight="1">
      <c r="B1877" t="s" s="596">
        <v>1367</v>
      </c>
      <c r="C1877" t="s" s="675">
        <v>2217</v>
      </c>
      <c r="D1877" t="s" s="684">
        <v>36</v>
      </c>
      <c r="E1877" s="677">
        <v>0</v>
      </c>
      <c r="G1877" s="662">
        <f>E1877*F1877</f>
        <v>0</v>
      </c>
      <c r="H1877" s="662">
        <v>0</v>
      </c>
    </row>
    <row r="1878" s="671" customFormat="1" ht="15" customHeight="1">
      <c r="B1878" t="s" s="596">
        <v>1367</v>
      </c>
      <c r="C1878" t="s" s="675">
        <v>2217</v>
      </c>
      <c r="D1878" t="s" s="686">
        <v>38</v>
      </c>
      <c r="E1878" s="677">
        <v>0</v>
      </c>
      <c r="G1878" s="662">
        <f>E1878*F1878</f>
        <v>0</v>
      </c>
      <c r="H1878" s="662">
        <v>0</v>
      </c>
    </row>
    <row r="1879" s="671" customFormat="1" ht="15" customHeight="1">
      <c r="B1879" t="s" s="596">
        <v>1367</v>
      </c>
      <c r="C1879" t="s" s="675">
        <v>2217</v>
      </c>
      <c r="D1879" t="s" s="690">
        <v>40</v>
      </c>
      <c r="E1879" s="677">
        <v>0</v>
      </c>
      <c r="G1879" s="662">
        <f>E1879*F1879</f>
        <v>0</v>
      </c>
      <c r="H1879" s="662">
        <v>0</v>
      </c>
    </row>
    <row r="1880" s="671" customFormat="1" ht="15" customHeight="1">
      <c r="B1880" t="s" s="596">
        <v>1367</v>
      </c>
      <c r="C1880" t="s" s="675">
        <v>2217</v>
      </c>
      <c r="D1880" t="s" s="692">
        <v>42</v>
      </c>
      <c r="E1880" s="677">
        <v>0</v>
      </c>
      <c r="G1880" s="662">
        <f>E1880*F1880</f>
        <v>0</v>
      </c>
      <c r="H1880" s="662">
        <v>0</v>
      </c>
    </row>
    <row r="1881" s="671" customFormat="1" ht="15" customHeight="1">
      <c r="B1881" t="s" s="596">
        <v>1367</v>
      </c>
      <c r="C1881" t="s" s="675">
        <v>2217</v>
      </c>
      <c r="D1881" t="s" s="180">
        <v>44</v>
      </c>
      <c r="E1881" s="677">
        <v>0</v>
      </c>
      <c r="G1881" s="662">
        <f>E1881*F1881</f>
        <v>0</v>
      </c>
      <c r="H1881" s="662">
        <v>0</v>
      </c>
    </row>
    <row r="1882" s="671" customFormat="1" ht="15" customHeight="1">
      <c r="B1882" t="s" s="596">
        <v>1367</v>
      </c>
      <c r="C1882" t="s" s="675">
        <v>2217</v>
      </c>
      <c r="D1882" t="s" s="695">
        <v>2849</v>
      </c>
      <c r="E1882" s="677">
        <v>0</v>
      </c>
      <c r="G1882" s="662">
        <f>E1882*F1882</f>
        <v>0</v>
      </c>
      <c r="H1882" s="662">
        <v>0</v>
      </c>
    </row>
    <row r="1883" s="671" customFormat="1" ht="15" customHeight="1">
      <c r="B1883" t="s" s="596">
        <v>1368</v>
      </c>
      <c r="C1883" t="s" s="675">
        <v>2218</v>
      </c>
      <c r="D1883" t="s" s="676">
        <v>30</v>
      </c>
      <c r="E1883" s="677">
        <v>0</v>
      </c>
      <c r="G1883" s="662">
        <f>E1883*F1883</f>
        <v>0</v>
      </c>
      <c r="H1883" s="662">
        <v>0</v>
      </c>
    </row>
    <row r="1884" s="671" customFormat="1" ht="15" customHeight="1">
      <c r="B1884" t="s" s="596">
        <v>1368</v>
      </c>
      <c r="C1884" t="s" s="675">
        <v>2218</v>
      </c>
      <c r="D1884" t="s" s="91">
        <v>32</v>
      </c>
      <c r="E1884" s="677">
        <v>0</v>
      </c>
      <c r="G1884" s="662">
        <f>E1884*F1884</f>
        <v>0</v>
      </c>
      <c r="H1884" s="662">
        <v>0</v>
      </c>
    </row>
    <row r="1885" s="671" customFormat="1" ht="15" customHeight="1">
      <c r="B1885" t="s" s="596">
        <v>1368</v>
      </c>
      <c r="C1885" t="s" s="675">
        <v>2218</v>
      </c>
      <c r="D1885" t="s" s="205">
        <v>34</v>
      </c>
      <c r="E1885" s="677">
        <v>0</v>
      </c>
      <c r="G1885" s="662">
        <f>E1885*F1885</f>
        <v>0</v>
      </c>
      <c r="H1885" s="662">
        <v>0</v>
      </c>
    </row>
    <row r="1886" s="671" customFormat="1" ht="15" customHeight="1">
      <c r="B1886" t="s" s="596">
        <v>1368</v>
      </c>
      <c r="C1886" t="s" s="675">
        <v>2218</v>
      </c>
      <c r="D1886" t="s" s="684">
        <v>36</v>
      </c>
      <c r="E1886" s="677">
        <v>0</v>
      </c>
      <c r="G1886" s="662">
        <f>E1886*F1886</f>
        <v>0</v>
      </c>
      <c r="H1886" s="662">
        <v>0</v>
      </c>
    </row>
    <row r="1887" s="671" customFormat="1" ht="15" customHeight="1">
      <c r="B1887" t="s" s="596">
        <v>1368</v>
      </c>
      <c r="C1887" t="s" s="675">
        <v>2218</v>
      </c>
      <c r="D1887" t="s" s="686">
        <v>38</v>
      </c>
      <c r="E1887" s="677">
        <v>0</v>
      </c>
      <c r="G1887" s="662">
        <f>E1887*F1887</f>
        <v>0</v>
      </c>
      <c r="H1887" s="662">
        <v>0</v>
      </c>
    </row>
    <row r="1888" s="671" customFormat="1" ht="15" customHeight="1">
      <c r="B1888" t="s" s="596">
        <v>1368</v>
      </c>
      <c r="C1888" t="s" s="675">
        <v>2218</v>
      </c>
      <c r="D1888" t="s" s="690">
        <v>40</v>
      </c>
      <c r="E1888" s="677">
        <v>0</v>
      </c>
      <c r="G1888" s="662">
        <f>E1888*F1888</f>
        <v>0</v>
      </c>
      <c r="H1888" s="662">
        <v>0</v>
      </c>
    </row>
    <row r="1889" s="671" customFormat="1" ht="15" customHeight="1">
      <c r="B1889" t="s" s="596">
        <v>1368</v>
      </c>
      <c r="C1889" t="s" s="675">
        <v>2218</v>
      </c>
      <c r="D1889" t="s" s="692">
        <v>42</v>
      </c>
      <c r="E1889" s="677">
        <v>0</v>
      </c>
      <c r="G1889" s="662">
        <f>E1889*F1889</f>
        <v>0</v>
      </c>
      <c r="H1889" s="662">
        <v>0</v>
      </c>
    </row>
    <row r="1890" s="671" customFormat="1" ht="15" customHeight="1">
      <c r="B1890" t="s" s="596">
        <v>1368</v>
      </c>
      <c r="C1890" t="s" s="675">
        <v>2218</v>
      </c>
      <c r="D1890" t="s" s="180">
        <v>44</v>
      </c>
      <c r="E1890" s="677">
        <v>0</v>
      </c>
      <c r="G1890" s="662">
        <f>E1890*F1890</f>
        <v>0</v>
      </c>
      <c r="H1890" s="662">
        <v>0</v>
      </c>
    </row>
    <row r="1891" s="671" customFormat="1" ht="15" customHeight="1">
      <c r="B1891" t="s" s="596">
        <v>1368</v>
      </c>
      <c r="C1891" t="s" s="675">
        <v>2218</v>
      </c>
      <c r="D1891" t="s" s="695">
        <v>2849</v>
      </c>
      <c r="E1891" s="677">
        <v>0</v>
      </c>
      <c r="G1891" s="662">
        <f>E1891*F1891</f>
        <v>0</v>
      </c>
      <c r="H1891" s="662">
        <v>0</v>
      </c>
    </row>
    <row r="1892" s="671" customFormat="1" ht="15" customHeight="1">
      <c r="B1892" t="s" s="596">
        <v>1369</v>
      </c>
      <c r="C1892" t="s" s="675">
        <v>2219</v>
      </c>
      <c r="D1892" t="s" s="676">
        <v>30</v>
      </c>
      <c r="E1892" s="677">
        <v>0</v>
      </c>
      <c r="G1892" s="662">
        <f>E1892*F1892</f>
        <v>0</v>
      </c>
      <c r="H1892" s="662">
        <v>0</v>
      </c>
    </row>
    <row r="1893" s="671" customFormat="1" ht="15" customHeight="1">
      <c r="B1893" t="s" s="596">
        <v>1369</v>
      </c>
      <c r="C1893" t="s" s="675">
        <v>2219</v>
      </c>
      <c r="D1893" t="s" s="91">
        <v>32</v>
      </c>
      <c r="E1893" s="677">
        <v>0</v>
      </c>
      <c r="G1893" s="662">
        <f>E1893*F1893</f>
        <v>0</v>
      </c>
      <c r="H1893" s="662">
        <v>0</v>
      </c>
    </row>
    <row r="1894" s="671" customFormat="1" ht="15" customHeight="1">
      <c r="B1894" t="s" s="596">
        <v>1369</v>
      </c>
      <c r="C1894" t="s" s="675">
        <v>2219</v>
      </c>
      <c r="D1894" t="s" s="205">
        <v>34</v>
      </c>
      <c r="E1894" s="677">
        <v>0</v>
      </c>
      <c r="G1894" s="662">
        <f>E1894*F1894</f>
        <v>0</v>
      </c>
      <c r="H1894" s="662">
        <v>0</v>
      </c>
    </row>
    <row r="1895" s="671" customFormat="1" ht="15" customHeight="1">
      <c r="B1895" t="s" s="596">
        <v>1369</v>
      </c>
      <c r="C1895" t="s" s="675">
        <v>2219</v>
      </c>
      <c r="D1895" t="s" s="684">
        <v>36</v>
      </c>
      <c r="E1895" s="677">
        <v>0</v>
      </c>
      <c r="G1895" s="662">
        <f>E1895*F1895</f>
        <v>0</v>
      </c>
      <c r="H1895" s="662">
        <v>0</v>
      </c>
    </row>
    <row r="1896" s="671" customFormat="1" ht="15" customHeight="1">
      <c r="B1896" t="s" s="596">
        <v>1369</v>
      </c>
      <c r="C1896" t="s" s="675">
        <v>2219</v>
      </c>
      <c r="D1896" t="s" s="686">
        <v>38</v>
      </c>
      <c r="E1896" s="677">
        <v>0</v>
      </c>
      <c r="G1896" s="662">
        <f>E1896*F1896</f>
        <v>0</v>
      </c>
      <c r="H1896" s="662">
        <v>0</v>
      </c>
    </row>
    <row r="1897" s="671" customFormat="1" ht="15" customHeight="1">
      <c r="B1897" t="s" s="596">
        <v>1369</v>
      </c>
      <c r="C1897" t="s" s="675">
        <v>2219</v>
      </c>
      <c r="D1897" t="s" s="690">
        <v>40</v>
      </c>
      <c r="E1897" s="677">
        <v>0</v>
      </c>
      <c r="G1897" s="662">
        <f>E1897*F1897</f>
        <v>0</v>
      </c>
      <c r="H1897" s="662">
        <v>0</v>
      </c>
    </row>
    <row r="1898" s="671" customFormat="1" ht="15" customHeight="1">
      <c r="B1898" t="s" s="596">
        <v>1369</v>
      </c>
      <c r="C1898" t="s" s="675">
        <v>2219</v>
      </c>
      <c r="D1898" t="s" s="692">
        <v>42</v>
      </c>
      <c r="E1898" s="677">
        <v>0</v>
      </c>
      <c r="G1898" s="662">
        <f>E1898*F1898</f>
        <v>0</v>
      </c>
      <c r="H1898" s="662">
        <v>0</v>
      </c>
    </row>
    <row r="1899" s="671" customFormat="1" ht="15" customHeight="1">
      <c r="B1899" t="s" s="596">
        <v>1369</v>
      </c>
      <c r="C1899" t="s" s="675">
        <v>2219</v>
      </c>
      <c r="D1899" t="s" s="180">
        <v>44</v>
      </c>
      <c r="E1899" s="677">
        <v>0</v>
      </c>
      <c r="G1899" s="662">
        <f>E1899*F1899</f>
        <v>0</v>
      </c>
      <c r="H1899" s="662">
        <v>0</v>
      </c>
    </row>
    <row r="1900" s="671" customFormat="1" ht="15" customHeight="1">
      <c r="B1900" t="s" s="596">
        <v>1369</v>
      </c>
      <c r="C1900" t="s" s="675">
        <v>2219</v>
      </c>
      <c r="D1900" t="s" s="695">
        <v>2849</v>
      </c>
      <c r="E1900" s="677">
        <v>0</v>
      </c>
      <c r="G1900" s="662">
        <f>E1900*F1900</f>
        <v>0</v>
      </c>
      <c r="H1900" s="662">
        <v>0</v>
      </c>
    </row>
    <row r="1901" s="671" customFormat="1" ht="15" customHeight="1">
      <c r="B1901" t="s" s="596">
        <v>1370</v>
      </c>
      <c r="C1901" t="s" s="675">
        <v>2220</v>
      </c>
      <c r="D1901" t="s" s="676">
        <v>30</v>
      </c>
      <c r="E1901" s="677">
        <v>0</v>
      </c>
      <c r="G1901" s="662">
        <f>E1901*F1901</f>
        <v>0</v>
      </c>
      <c r="H1901" s="662">
        <v>0</v>
      </c>
    </row>
    <row r="1902" s="671" customFormat="1" ht="15" customHeight="1">
      <c r="B1902" t="s" s="596">
        <v>1370</v>
      </c>
      <c r="C1902" t="s" s="675">
        <v>2220</v>
      </c>
      <c r="D1902" t="s" s="91">
        <v>32</v>
      </c>
      <c r="E1902" s="677">
        <v>0</v>
      </c>
      <c r="G1902" s="662">
        <f>E1902*F1902</f>
        <v>0</v>
      </c>
      <c r="H1902" s="662">
        <v>0</v>
      </c>
    </row>
    <row r="1903" s="671" customFormat="1" ht="15" customHeight="1">
      <c r="B1903" t="s" s="596">
        <v>1370</v>
      </c>
      <c r="C1903" t="s" s="675">
        <v>2220</v>
      </c>
      <c r="D1903" t="s" s="205">
        <v>34</v>
      </c>
      <c r="E1903" s="677">
        <v>0</v>
      </c>
      <c r="G1903" s="662">
        <f>E1903*F1903</f>
        <v>0</v>
      </c>
      <c r="H1903" s="662">
        <v>0</v>
      </c>
    </row>
    <row r="1904" s="671" customFormat="1" ht="15" customHeight="1">
      <c r="B1904" t="s" s="596">
        <v>1370</v>
      </c>
      <c r="C1904" t="s" s="675">
        <v>2220</v>
      </c>
      <c r="D1904" t="s" s="684">
        <v>36</v>
      </c>
      <c r="E1904" s="677">
        <v>0</v>
      </c>
      <c r="G1904" s="662">
        <f>E1904*F1904</f>
        <v>0</v>
      </c>
      <c r="H1904" s="662">
        <v>0</v>
      </c>
    </row>
    <row r="1905" s="671" customFormat="1" ht="15" customHeight="1">
      <c r="B1905" t="s" s="596">
        <v>1370</v>
      </c>
      <c r="C1905" t="s" s="675">
        <v>2220</v>
      </c>
      <c r="D1905" t="s" s="686">
        <v>38</v>
      </c>
      <c r="E1905" s="677">
        <v>0</v>
      </c>
      <c r="G1905" s="662">
        <f>E1905*F1905</f>
        <v>0</v>
      </c>
      <c r="H1905" s="662">
        <v>0</v>
      </c>
    </row>
    <row r="1906" s="671" customFormat="1" ht="15" customHeight="1">
      <c r="B1906" t="s" s="596">
        <v>1370</v>
      </c>
      <c r="C1906" t="s" s="675">
        <v>2220</v>
      </c>
      <c r="D1906" t="s" s="690">
        <v>40</v>
      </c>
      <c r="E1906" s="677">
        <v>0</v>
      </c>
      <c r="G1906" s="662">
        <f>E1906*F1906</f>
        <v>0</v>
      </c>
      <c r="H1906" s="662">
        <v>0</v>
      </c>
    </row>
    <row r="1907" s="671" customFormat="1" ht="15" customHeight="1">
      <c r="B1907" t="s" s="596">
        <v>1370</v>
      </c>
      <c r="C1907" t="s" s="675">
        <v>2220</v>
      </c>
      <c r="D1907" t="s" s="692">
        <v>42</v>
      </c>
      <c r="E1907" s="677">
        <v>0</v>
      </c>
      <c r="G1907" s="662">
        <f>E1907*F1907</f>
        <v>0</v>
      </c>
      <c r="H1907" s="662">
        <v>0</v>
      </c>
    </row>
    <row r="1908" s="671" customFormat="1" ht="15" customHeight="1">
      <c r="B1908" t="s" s="596">
        <v>1370</v>
      </c>
      <c r="C1908" t="s" s="675">
        <v>2220</v>
      </c>
      <c r="D1908" t="s" s="180">
        <v>44</v>
      </c>
      <c r="E1908" s="677">
        <v>0</v>
      </c>
      <c r="G1908" s="662">
        <f>E1908*F1908</f>
        <v>0</v>
      </c>
      <c r="H1908" s="662">
        <v>0</v>
      </c>
    </row>
    <row r="1909" s="671" customFormat="1" ht="15" customHeight="1">
      <c r="B1909" t="s" s="596">
        <v>1370</v>
      </c>
      <c r="C1909" t="s" s="675">
        <v>2220</v>
      </c>
      <c r="D1909" t="s" s="695">
        <v>2849</v>
      </c>
      <c r="E1909" s="677">
        <v>0</v>
      </c>
      <c r="G1909" s="662">
        <f>E1909*F1909</f>
        <v>0</v>
      </c>
      <c r="H1909" s="662">
        <v>0</v>
      </c>
    </row>
    <row r="1910" s="671" customFormat="1" ht="15" customHeight="1">
      <c r="B1910" t="s" s="596">
        <v>1371</v>
      </c>
      <c r="C1910" t="s" s="675">
        <v>2221</v>
      </c>
      <c r="D1910" t="s" s="676">
        <v>30</v>
      </c>
      <c r="E1910" s="677">
        <v>0</v>
      </c>
      <c r="G1910" s="662">
        <f>E1910*F1910</f>
        <v>0</v>
      </c>
      <c r="H1910" s="662">
        <v>0</v>
      </c>
    </row>
    <row r="1911" s="671" customFormat="1" ht="15" customHeight="1">
      <c r="B1911" t="s" s="596">
        <v>1371</v>
      </c>
      <c r="C1911" t="s" s="675">
        <v>2221</v>
      </c>
      <c r="D1911" t="s" s="91">
        <v>32</v>
      </c>
      <c r="E1911" s="677">
        <v>0</v>
      </c>
      <c r="G1911" s="662">
        <f>E1911*F1911</f>
        <v>0</v>
      </c>
      <c r="H1911" s="662">
        <v>0</v>
      </c>
    </row>
    <row r="1912" s="671" customFormat="1" ht="15" customHeight="1">
      <c r="B1912" t="s" s="596">
        <v>1371</v>
      </c>
      <c r="C1912" t="s" s="675">
        <v>2221</v>
      </c>
      <c r="D1912" t="s" s="205">
        <v>34</v>
      </c>
      <c r="E1912" s="677">
        <v>0</v>
      </c>
      <c r="G1912" s="662">
        <f>E1912*F1912</f>
        <v>0</v>
      </c>
      <c r="H1912" s="662">
        <v>0</v>
      </c>
    </row>
    <row r="1913" s="671" customFormat="1" ht="15" customHeight="1">
      <c r="B1913" t="s" s="596">
        <v>1371</v>
      </c>
      <c r="C1913" t="s" s="675">
        <v>2221</v>
      </c>
      <c r="D1913" t="s" s="684">
        <v>36</v>
      </c>
      <c r="E1913" s="677">
        <v>0</v>
      </c>
      <c r="G1913" s="662">
        <f>E1913*F1913</f>
        <v>0</v>
      </c>
      <c r="H1913" s="662">
        <v>0</v>
      </c>
    </row>
    <row r="1914" s="671" customFormat="1" ht="15" customHeight="1">
      <c r="B1914" t="s" s="596">
        <v>1371</v>
      </c>
      <c r="C1914" t="s" s="675">
        <v>2221</v>
      </c>
      <c r="D1914" t="s" s="686">
        <v>38</v>
      </c>
      <c r="E1914" s="677">
        <v>0</v>
      </c>
      <c r="G1914" s="662">
        <f>E1914*F1914</f>
        <v>0</v>
      </c>
      <c r="H1914" s="662">
        <v>0</v>
      </c>
    </row>
    <row r="1915" s="671" customFormat="1" ht="15" customHeight="1">
      <c r="B1915" t="s" s="596">
        <v>1371</v>
      </c>
      <c r="C1915" t="s" s="675">
        <v>2221</v>
      </c>
      <c r="D1915" t="s" s="690">
        <v>40</v>
      </c>
      <c r="E1915" s="677">
        <v>0</v>
      </c>
      <c r="G1915" s="662">
        <f>E1915*F1915</f>
        <v>0</v>
      </c>
      <c r="H1915" s="662">
        <v>0</v>
      </c>
    </row>
    <row r="1916" s="671" customFormat="1" ht="15" customHeight="1">
      <c r="B1916" t="s" s="596">
        <v>1371</v>
      </c>
      <c r="C1916" t="s" s="675">
        <v>2221</v>
      </c>
      <c r="D1916" t="s" s="692">
        <v>42</v>
      </c>
      <c r="E1916" s="677">
        <v>0</v>
      </c>
      <c r="G1916" s="662">
        <f>E1916*F1916</f>
        <v>0</v>
      </c>
      <c r="H1916" s="662">
        <v>0</v>
      </c>
    </row>
    <row r="1917" s="671" customFormat="1" ht="15" customHeight="1">
      <c r="B1917" t="s" s="596">
        <v>1371</v>
      </c>
      <c r="C1917" t="s" s="675">
        <v>2221</v>
      </c>
      <c r="D1917" t="s" s="180">
        <v>44</v>
      </c>
      <c r="E1917" s="677">
        <v>0</v>
      </c>
      <c r="G1917" s="662">
        <f>E1917*F1917</f>
        <v>0</v>
      </c>
      <c r="H1917" s="662">
        <v>0</v>
      </c>
    </row>
    <row r="1918" s="671" customFormat="1" ht="15" customHeight="1">
      <c r="B1918" t="s" s="596">
        <v>1371</v>
      </c>
      <c r="C1918" t="s" s="675">
        <v>2221</v>
      </c>
      <c r="D1918" t="s" s="695">
        <v>2849</v>
      </c>
      <c r="E1918" s="677">
        <v>0</v>
      </c>
      <c r="G1918" s="662">
        <f>E1918*F1918</f>
        <v>0</v>
      </c>
      <c r="H1918" s="662">
        <v>0</v>
      </c>
    </row>
    <row r="1919" s="671" customFormat="1" ht="15" customHeight="1">
      <c r="B1919" t="s" s="596">
        <v>1372</v>
      </c>
      <c r="C1919" t="s" s="675">
        <v>2222</v>
      </c>
      <c r="D1919" t="s" s="676">
        <v>30</v>
      </c>
      <c r="E1919" s="677">
        <v>0</v>
      </c>
      <c r="G1919" s="662">
        <f>E1919*F1919</f>
        <v>0</v>
      </c>
      <c r="H1919" s="662">
        <v>0</v>
      </c>
    </row>
    <row r="1920" s="671" customFormat="1" ht="15" customHeight="1">
      <c r="B1920" t="s" s="596">
        <v>1372</v>
      </c>
      <c r="C1920" t="s" s="675">
        <v>2222</v>
      </c>
      <c r="D1920" t="s" s="91">
        <v>32</v>
      </c>
      <c r="E1920" s="677">
        <v>0</v>
      </c>
      <c r="G1920" s="662">
        <f>E1920*F1920</f>
        <v>0</v>
      </c>
      <c r="H1920" s="662">
        <v>0</v>
      </c>
    </row>
    <row r="1921" s="671" customFormat="1" ht="15" customHeight="1">
      <c r="B1921" t="s" s="596">
        <v>1372</v>
      </c>
      <c r="C1921" t="s" s="675">
        <v>2222</v>
      </c>
      <c r="D1921" t="s" s="205">
        <v>34</v>
      </c>
      <c r="E1921" s="677">
        <v>0</v>
      </c>
      <c r="G1921" s="662">
        <f>E1921*F1921</f>
        <v>0</v>
      </c>
      <c r="H1921" s="662">
        <v>0</v>
      </c>
    </row>
    <row r="1922" s="671" customFormat="1" ht="15" customHeight="1">
      <c r="B1922" t="s" s="596">
        <v>1372</v>
      </c>
      <c r="C1922" t="s" s="675">
        <v>2222</v>
      </c>
      <c r="D1922" t="s" s="684">
        <v>36</v>
      </c>
      <c r="E1922" s="677">
        <v>0</v>
      </c>
      <c r="G1922" s="662">
        <f>E1922*F1922</f>
        <v>0</v>
      </c>
      <c r="H1922" s="662">
        <v>0</v>
      </c>
    </row>
    <row r="1923" s="671" customFormat="1" ht="15" customHeight="1">
      <c r="B1923" t="s" s="596">
        <v>1372</v>
      </c>
      <c r="C1923" t="s" s="675">
        <v>2222</v>
      </c>
      <c r="D1923" t="s" s="686">
        <v>38</v>
      </c>
      <c r="E1923" s="677">
        <v>0</v>
      </c>
      <c r="G1923" s="662">
        <f>E1923*F1923</f>
        <v>0</v>
      </c>
      <c r="H1923" s="662">
        <v>0</v>
      </c>
    </row>
    <row r="1924" s="671" customFormat="1" ht="15" customHeight="1">
      <c r="B1924" t="s" s="596">
        <v>1372</v>
      </c>
      <c r="C1924" t="s" s="675">
        <v>2222</v>
      </c>
      <c r="D1924" t="s" s="690">
        <v>40</v>
      </c>
      <c r="E1924" s="677">
        <v>0</v>
      </c>
      <c r="G1924" s="662">
        <f>E1924*F1924</f>
        <v>0</v>
      </c>
      <c r="H1924" s="662">
        <v>0</v>
      </c>
    </row>
    <row r="1925" s="671" customFormat="1" ht="15" customHeight="1">
      <c r="B1925" t="s" s="596">
        <v>1372</v>
      </c>
      <c r="C1925" t="s" s="675">
        <v>2222</v>
      </c>
      <c r="D1925" t="s" s="692">
        <v>42</v>
      </c>
      <c r="E1925" s="677">
        <v>0</v>
      </c>
      <c r="G1925" s="662">
        <f>E1925*F1925</f>
        <v>0</v>
      </c>
      <c r="H1925" s="662">
        <v>0</v>
      </c>
    </row>
    <row r="1926" s="671" customFormat="1" ht="15" customHeight="1">
      <c r="B1926" t="s" s="596">
        <v>1372</v>
      </c>
      <c r="C1926" t="s" s="675">
        <v>2222</v>
      </c>
      <c r="D1926" t="s" s="180">
        <v>44</v>
      </c>
      <c r="E1926" s="677">
        <v>0</v>
      </c>
      <c r="G1926" s="662">
        <f>E1926*F1926</f>
        <v>0</v>
      </c>
      <c r="H1926" s="662">
        <v>0</v>
      </c>
    </row>
    <row r="1927" s="671" customFormat="1" ht="15" customHeight="1">
      <c r="B1927" t="s" s="596">
        <v>1372</v>
      </c>
      <c r="C1927" t="s" s="675">
        <v>2222</v>
      </c>
      <c r="D1927" t="s" s="695">
        <v>2849</v>
      </c>
      <c r="E1927" s="677">
        <v>0</v>
      </c>
      <c r="G1927" s="662">
        <f>E1927*F1927</f>
        <v>0</v>
      </c>
      <c r="H1927" s="662">
        <v>0</v>
      </c>
    </row>
    <row r="1928" s="671" customFormat="1" ht="15" customHeight="1">
      <c r="B1928" t="s" s="596">
        <v>1373</v>
      </c>
      <c r="C1928" t="s" s="675">
        <v>2223</v>
      </c>
      <c r="D1928" t="s" s="676">
        <v>30</v>
      </c>
      <c r="E1928" s="677">
        <v>0</v>
      </c>
      <c r="G1928" s="662">
        <f>E1928*F1928</f>
        <v>0</v>
      </c>
      <c r="H1928" s="662">
        <v>0</v>
      </c>
    </row>
    <row r="1929" s="671" customFormat="1" ht="15" customHeight="1">
      <c r="B1929" t="s" s="596">
        <v>1373</v>
      </c>
      <c r="C1929" t="s" s="675">
        <v>2223</v>
      </c>
      <c r="D1929" t="s" s="91">
        <v>32</v>
      </c>
      <c r="E1929" s="677">
        <v>0</v>
      </c>
      <c r="G1929" s="662">
        <f>E1929*F1929</f>
        <v>0</v>
      </c>
      <c r="H1929" s="662">
        <v>0</v>
      </c>
    </row>
    <row r="1930" s="671" customFormat="1" ht="15" customHeight="1">
      <c r="B1930" t="s" s="596">
        <v>1373</v>
      </c>
      <c r="C1930" t="s" s="675">
        <v>2223</v>
      </c>
      <c r="D1930" t="s" s="205">
        <v>34</v>
      </c>
      <c r="E1930" s="677">
        <v>0</v>
      </c>
      <c r="G1930" s="662">
        <f>E1930*F1930</f>
        <v>0</v>
      </c>
      <c r="H1930" s="662">
        <v>0</v>
      </c>
    </row>
    <row r="1931" s="671" customFormat="1" ht="15" customHeight="1">
      <c r="B1931" t="s" s="596">
        <v>1373</v>
      </c>
      <c r="C1931" t="s" s="675">
        <v>2223</v>
      </c>
      <c r="D1931" t="s" s="684">
        <v>36</v>
      </c>
      <c r="E1931" s="677">
        <v>0</v>
      </c>
      <c r="G1931" s="662">
        <f>E1931*F1931</f>
        <v>0</v>
      </c>
      <c r="H1931" s="662">
        <v>0</v>
      </c>
    </row>
    <row r="1932" s="671" customFormat="1" ht="15" customHeight="1">
      <c r="B1932" t="s" s="596">
        <v>1373</v>
      </c>
      <c r="C1932" t="s" s="675">
        <v>2223</v>
      </c>
      <c r="D1932" t="s" s="686">
        <v>38</v>
      </c>
      <c r="E1932" s="677">
        <v>0</v>
      </c>
      <c r="G1932" s="662">
        <f>E1932*F1932</f>
        <v>0</v>
      </c>
      <c r="H1932" s="662">
        <v>0</v>
      </c>
    </row>
    <row r="1933" s="671" customFormat="1" ht="15" customHeight="1">
      <c r="B1933" t="s" s="596">
        <v>1373</v>
      </c>
      <c r="C1933" t="s" s="675">
        <v>2223</v>
      </c>
      <c r="D1933" t="s" s="690">
        <v>40</v>
      </c>
      <c r="E1933" s="677">
        <v>0</v>
      </c>
      <c r="G1933" s="662">
        <f>E1933*F1933</f>
        <v>0</v>
      </c>
      <c r="H1933" s="662">
        <v>0</v>
      </c>
    </row>
    <row r="1934" s="671" customFormat="1" ht="15" customHeight="1">
      <c r="B1934" t="s" s="596">
        <v>1373</v>
      </c>
      <c r="C1934" t="s" s="675">
        <v>2223</v>
      </c>
      <c r="D1934" t="s" s="692">
        <v>42</v>
      </c>
      <c r="E1934" s="677">
        <v>0</v>
      </c>
      <c r="G1934" s="662">
        <f>E1934*F1934</f>
        <v>0</v>
      </c>
      <c r="H1934" s="662">
        <v>0</v>
      </c>
    </row>
    <row r="1935" s="671" customFormat="1" ht="15" customHeight="1">
      <c r="B1935" t="s" s="596">
        <v>1373</v>
      </c>
      <c r="C1935" t="s" s="675">
        <v>2223</v>
      </c>
      <c r="D1935" t="s" s="180">
        <v>44</v>
      </c>
      <c r="E1935" s="677">
        <v>0</v>
      </c>
      <c r="G1935" s="662">
        <f>E1935*F1935</f>
        <v>0</v>
      </c>
      <c r="H1935" s="662">
        <v>0</v>
      </c>
    </row>
    <row r="1936" s="671" customFormat="1" ht="15" customHeight="1">
      <c r="B1936" t="s" s="596">
        <v>1373</v>
      </c>
      <c r="C1936" t="s" s="675">
        <v>2223</v>
      </c>
      <c r="D1936" t="s" s="695">
        <v>2849</v>
      </c>
      <c r="E1936" s="677">
        <v>0</v>
      </c>
      <c r="G1936" s="662">
        <f>E1936*F1936</f>
        <v>0</v>
      </c>
      <c r="H1936" s="662">
        <v>0</v>
      </c>
    </row>
    <row r="1937" s="671" customFormat="1" ht="15" customHeight="1">
      <c r="B1937" t="s" s="596">
        <v>1374</v>
      </c>
      <c r="C1937" t="s" s="675">
        <v>2224</v>
      </c>
      <c r="D1937" t="s" s="676">
        <v>30</v>
      </c>
      <c r="E1937" s="677">
        <v>0</v>
      </c>
      <c r="G1937" s="662">
        <f>E1937*F1937</f>
        <v>0</v>
      </c>
      <c r="H1937" s="662">
        <v>0</v>
      </c>
    </row>
    <row r="1938" s="671" customFormat="1" ht="15" customHeight="1">
      <c r="B1938" t="s" s="596">
        <v>1374</v>
      </c>
      <c r="C1938" t="s" s="675">
        <v>2224</v>
      </c>
      <c r="D1938" t="s" s="91">
        <v>32</v>
      </c>
      <c r="E1938" s="677">
        <v>0</v>
      </c>
      <c r="G1938" s="662">
        <f>E1938*F1938</f>
        <v>0</v>
      </c>
      <c r="H1938" s="662">
        <v>0</v>
      </c>
    </row>
    <row r="1939" s="671" customFormat="1" ht="15" customHeight="1">
      <c r="B1939" t="s" s="596">
        <v>1374</v>
      </c>
      <c r="C1939" t="s" s="675">
        <v>2224</v>
      </c>
      <c r="D1939" t="s" s="205">
        <v>34</v>
      </c>
      <c r="E1939" s="677">
        <v>0</v>
      </c>
      <c r="G1939" s="662">
        <f>E1939*F1939</f>
        <v>0</v>
      </c>
      <c r="H1939" s="662">
        <v>0</v>
      </c>
    </row>
    <row r="1940" s="671" customFormat="1" ht="15" customHeight="1">
      <c r="B1940" t="s" s="596">
        <v>1374</v>
      </c>
      <c r="C1940" t="s" s="675">
        <v>2224</v>
      </c>
      <c r="D1940" t="s" s="684">
        <v>36</v>
      </c>
      <c r="E1940" s="677">
        <v>0</v>
      </c>
      <c r="G1940" s="662">
        <f>E1940*F1940</f>
        <v>0</v>
      </c>
      <c r="H1940" s="662">
        <v>0</v>
      </c>
    </row>
    <row r="1941" s="671" customFormat="1" ht="15" customHeight="1">
      <c r="B1941" t="s" s="596">
        <v>1374</v>
      </c>
      <c r="C1941" t="s" s="675">
        <v>2224</v>
      </c>
      <c r="D1941" t="s" s="686">
        <v>38</v>
      </c>
      <c r="E1941" s="677">
        <v>0</v>
      </c>
      <c r="G1941" s="662">
        <f>E1941*F1941</f>
        <v>0</v>
      </c>
      <c r="H1941" s="662">
        <v>0</v>
      </c>
    </row>
    <row r="1942" s="671" customFormat="1" ht="15" customHeight="1">
      <c r="B1942" t="s" s="596">
        <v>1374</v>
      </c>
      <c r="C1942" t="s" s="675">
        <v>2224</v>
      </c>
      <c r="D1942" t="s" s="690">
        <v>40</v>
      </c>
      <c r="E1942" s="677">
        <v>0</v>
      </c>
      <c r="G1942" s="662">
        <f>E1942*F1942</f>
        <v>0</v>
      </c>
      <c r="H1942" s="662">
        <v>0</v>
      </c>
    </row>
    <row r="1943" s="671" customFormat="1" ht="15" customHeight="1">
      <c r="B1943" t="s" s="596">
        <v>1374</v>
      </c>
      <c r="C1943" t="s" s="675">
        <v>2224</v>
      </c>
      <c r="D1943" t="s" s="692">
        <v>42</v>
      </c>
      <c r="E1943" s="677">
        <v>0</v>
      </c>
      <c r="G1943" s="662">
        <f>E1943*F1943</f>
        <v>0</v>
      </c>
      <c r="H1943" s="662">
        <v>0</v>
      </c>
    </row>
    <row r="1944" s="671" customFormat="1" ht="15" customHeight="1">
      <c r="B1944" t="s" s="596">
        <v>1374</v>
      </c>
      <c r="C1944" t="s" s="675">
        <v>2224</v>
      </c>
      <c r="D1944" t="s" s="180">
        <v>44</v>
      </c>
      <c r="E1944" s="677">
        <v>0</v>
      </c>
      <c r="G1944" s="662">
        <f>E1944*F1944</f>
        <v>0</v>
      </c>
      <c r="H1944" s="662">
        <v>0</v>
      </c>
    </row>
    <row r="1945" s="671" customFormat="1" ht="15" customHeight="1">
      <c r="B1945" t="s" s="596">
        <v>1374</v>
      </c>
      <c r="C1945" t="s" s="675">
        <v>2224</v>
      </c>
      <c r="D1945" t="s" s="695">
        <v>2849</v>
      </c>
      <c r="E1945" s="677">
        <v>0</v>
      </c>
      <c r="G1945" s="662">
        <f>E1945*F1945</f>
        <v>0</v>
      </c>
      <c r="H1945" s="662">
        <v>0</v>
      </c>
    </row>
    <row r="1946" s="671" customFormat="1" ht="15" customHeight="1">
      <c r="B1946" t="s" s="596">
        <v>1375</v>
      </c>
      <c r="C1946" t="s" s="675">
        <v>2225</v>
      </c>
      <c r="D1946" t="s" s="676">
        <v>30</v>
      </c>
      <c r="E1946" s="677">
        <v>0</v>
      </c>
      <c r="G1946" s="662">
        <f>E1946*F1946</f>
        <v>0</v>
      </c>
      <c r="H1946" s="662">
        <v>0</v>
      </c>
    </row>
    <row r="1947" s="671" customFormat="1" ht="15" customHeight="1">
      <c r="B1947" t="s" s="596">
        <v>1375</v>
      </c>
      <c r="C1947" t="s" s="675">
        <v>2225</v>
      </c>
      <c r="D1947" t="s" s="91">
        <v>32</v>
      </c>
      <c r="E1947" s="677">
        <v>0</v>
      </c>
      <c r="G1947" s="662">
        <f>E1947*F1947</f>
        <v>0</v>
      </c>
      <c r="H1947" s="662">
        <v>0</v>
      </c>
    </row>
    <row r="1948" s="671" customFormat="1" ht="15" customHeight="1">
      <c r="B1948" t="s" s="596">
        <v>1375</v>
      </c>
      <c r="C1948" t="s" s="675">
        <v>2225</v>
      </c>
      <c r="D1948" t="s" s="205">
        <v>34</v>
      </c>
      <c r="E1948" s="677">
        <v>0</v>
      </c>
      <c r="G1948" s="662">
        <f>E1948*F1948</f>
        <v>0</v>
      </c>
      <c r="H1948" s="662">
        <v>0</v>
      </c>
    </row>
    <row r="1949" s="671" customFormat="1" ht="15" customHeight="1">
      <c r="B1949" t="s" s="596">
        <v>1375</v>
      </c>
      <c r="C1949" t="s" s="675">
        <v>2225</v>
      </c>
      <c r="D1949" t="s" s="684">
        <v>36</v>
      </c>
      <c r="E1949" s="677">
        <v>0</v>
      </c>
      <c r="G1949" s="662">
        <f>E1949*F1949</f>
        <v>0</v>
      </c>
      <c r="H1949" s="662">
        <v>0</v>
      </c>
    </row>
    <row r="1950" s="671" customFormat="1" ht="15" customHeight="1">
      <c r="B1950" t="s" s="596">
        <v>1375</v>
      </c>
      <c r="C1950" t="s" s="675">
        <v>2225</v>
      </c>
      <c r="D1950" t="s" s="686">
        <v>38</v>
      </c>
      <c r="E1950" s="677">
        <v>0</v>
      </c>
      <c r="G1950" s="662">
        <f>E1950*F1950</f>
        <v>0</v>
      </c>
      <c r="H1950" s="662">
        <v>0</v>
      </c>
    </row>
    <row r="1951" s="671" customFormat="1" ht="15" customHeight="1">
      <c r="B1951" t="s" s="596">
        <v>1375</v>
      </c>
      <c r="C1951" t="s" s="675">
        <v>2225</v>
      </c>
      <c r="D1951" t="s" s="690">
        <v>40</v>
      </c>
      <c r="E1951" s="677">
        <v>0</v>
      </c>
      <c r="G1951" s="662">
        <f>E1951*F1951</f>
        <v>0</v>
      </c>
      <c r="H1951" s="662">
        <v>0</v>
      </c>
    </row>
    <row r="1952" s="671" customFormat="1" ht="15" customHeight="1">
      <c r="B1952" t="s" s="596">
        <v>1375</v>
      </c>
      <c r="C1952" t="s" s="675">
        <v>2225</v>
      </c>
      <c r="D1952" t="s" s="692">
        <v>42</v>
      </c>
      <c r="E1952" s="677">
        <v>0</v>
      </c>
      <c r="G1952" s="662">
        <f>E1952*F1952</f>
        <v>0</v>
      </c>
      <c r="H1952" s="662">
        <v>0</v>
      </c>
    </row>
    <row r="1953" s="671" customFormat="1" ht="15" customHeight="1">
      <c r="B1953" t="s" s="596">
        <v>1375</v>
      </c>
      <c r="C1953" t="s" s="675">
        <v>2225</v>
      </c>
      <c r="D1953" t="s" s="180">
        <v>44</v>
      </c>
      <c r="E1953" s="677">
        <v>0</v>
      </c>
      <c r="G1953" s="662">
        <f>E1953*F1953</f>
        <v>0</v>
      </c>
      <c r="H1953" s="662">
        <v>0</v>
      </c>
    </row>
    <row r="1954" s="671" customFormat="1" ht="15" customHeight="1">
      <c r="B1954" t="s" s="596">
        <v>1375</v>
      </c>
      <c r="C1954" t="s" s="675">
        <v>2225</v>
      </c>
      <c r="D1954" t="s" s="695">
        <v>2849</v>
      </c>
      <c r="E1954" s="677">
        <v>0</v>
      </c>
      <c r="G1954" s="662">
        <f>E1954*F1954</f>
        <v>0</v>
      </c>
      <c r="H1954" s="662">
        <v>0</v>
      </c>
    </row>
    <row r="1955" s="671" customFormat="1" ht="15" customHeight="1">
      <c r="B1955" t="s" s="596">
        <v>1376</v>
      </c>
      <c r="C1955" t="s" s="675">
        <v>2226</v>
      </c>
      <c r="D1955" t="s" s="676">
        <v>30</v>
      </c>
      <c r="E1955" s="677">
        <v>0</v>
      </c>
      <c r="G1955" s="662">
        <f>E1955*F1955</f>
        <v>0</v>
      </c>
      <c r="H1955" s="662">
        <v>0</v>
      </c>
    </row>
    <row r="1956" s="671" customFormat="1" ht="15" customHeight="1">
      <c r="B1956" t="s" s="596">
        <v>1376</v>
      </c>
      <c r="C1956" t="s" s="675">
        <v>2226</v>
      </c>
      <c r="D1956" t="s" s="91">
        <v>32</v>
      </c>
      <c r="E1956" s="677">
        <v>0</v>
      </c>
      <c r="G1956" s="662">
        <f>E1956*F1956</f>
        <v>0</v>
      </c>
      <c r="H1956" s="662">
        <v>0</v>
      </c>
    </row>
    <row r="1957" s="671" customFormat="1" ht="15" customHeight="1">
      <c r="B1957" t="s" s="596">
        <v>1376</v>
      </c>
      <c r="C1957" t="s" s="675">
        <v>2226</v>
      </c>
      <c r="D1957" t="s" s="205">
        <v>34</v>
      </c>
      <c r="E1957" s="677">
        <v>0</v>
      </c>
      <c r="G1957" s="662">
        <f>E1957*F1957</f>
        <v>0</v>
      </c>
      <c r="H1957" s="662">
        <v>0</v>
      </c>
    </row>
    <row r="1958" s="671" customFormat="1" ht="15" customHeight="1">
      <c r="B1958" t="s" s="596">
        <v>1376</v>
      </c>
      <c r="C1958" t="s" s="675">
        <v>2226</v>
      </c>
      <c r="D1958" t="s" s="684">
        <v>36</v>
      </c>
      <c r="E1958" s="677">
        <v>0</v>
      </c>
      <c r="G1958" s="662">
        <f>E1958*F1958</f>
        <v>0</v>
      </c>
      <c r="H1958" s="662">
        <v>0</v>
      </c>
    </row>
    <row r="1959" s="671" customFormat="1" ht="15" customHeight="1">
      <c r="B1959" t="s" s="596">
        <v>1376</v>
      </c>
      <c r="C1959" t="s" s="675">
        <v>2226</v>
      </c>
      <c r="D1959" t="s" s="686">
        <v>38</v>
      </c>
      <c r="E1959" s="677">
        <v>0</v>
      </c>
      <c r="G1959" s="662">
        <f>E1959*F1959</f>
        <v>0</v>
      </c>
      <c r="H1959" s="662">
        <v>0</v>
      </c>
    </row>
    <row r="1960" s="671" customFormat="1" ht="15" customHeight="1">
      <c r="B1960" t="s" s="596">
        <v>1376</v>
      </c>
      <c r="C1960" t="s" s="675">
        <v>2226</v>
      </c>
      <c r="D1960" t="s" s="690">
        <v>40</v>
      </c>
      <c r="E1960" s="677">
        <v>0</v>
      </c>
      <c r="G1960" s="662">
        <f>E1960*F1960</f>
        <v>0</v>
      </c>
      <c r="H1960" s="662">
        <v>0</v>
      </c>
    </row>
    <row r="1961" s="671" customFormat="1" ht="15" customHeight="1">
      <c r="B1961" t="s" s="596">
        <v>1376</v>
      </c>
      <c r="C1961" t="s" s="675">
        <v>2226</v>
      </c>
      <c r="D1961" t="s" s="692">
        <v>42</v>
      </c>
      <c r="E1961" s="677">
        <v>0</v>
      </c>
      <c r="G1961" s="662">
        <f>E1961*F1961</f>
        <v>0</v>
      </c>
      <c r="H1961" s="662">
        <v>0</v>
      </c>
    </row>
    <row r="1962" s="671" customFormat="1" ht="15" customHeight="1">
      <c r="B1962" t="s" s="596">
        <v>1376</v>
      </c>
      <c r="C1962" t="s" s="675">
        <v>2226</v>
      </c>
      <c r="D1962" t="s" s="180">
        <v>44</v>
      </c>
      <c r="E1962" s="677">
        <v>0</v>
      </c>
      <c r="G1962" s="662">
        <f>E1962*F1962</f>
        <v>0</v>
      </c>
      <c r="H1962" s="662">
        <v>0</v>
      </c>
    </row>
    <row r="1963" s="671" customFormat="1" ht="15" customHeight="1">
      <c r="B1963" t="s" s="596">
        <v>1376</v>
      </c>
      <c r="C1963" t="s" s="675">
        <v>2226</v>
      </c>
      <c r="D1963" t="s" s="695">
        <v>2849</v>
      </c>
      <c r="E1963" s="677">
        <v>0</v>
      </c>
      <c r="G1963" s="662">
        <f>E1963*F1963</f>
        <v>0</v>
      </c>
      <c r="H1963" s="662">
        <v>0</v>
      </c>
    </row>
    <row r="1964" s="671" customFormat="1" ht="15" customHeight="1">
      <c r="B1964" t="s" s="596">
        <v>1377</v>
      </c>
      <c r="C1964" t="s" s="675">
        <v>2227</v>
      </c>
      <c r="D1964" t="s" s="676">
        <v>30</v>
      </c>
      <c r="E1964" s="677">
        <v>0</v>
      </c>
      <c r="G1964" s="662">
        <f>E1964*F1964</f>
        <v>0</v>
      </c>
      <c r="H1964" s="662">
        <v>0</v>
      </c>
    </row>
    <row r="1965" s="671" customFormat="1" ht="15" customHeight="1">
      <c r="B1965" t="s" s="596">
        <v>1377</v>
      </c>
      <c r="C1965" t="s" s="675">
        <v>2227</v>
      </c>
      <c r="D1965" t="s" s="91">
        <v>32</v>
      </c>
      <c r="E1965" s="677">
        <v>0</v>
      </c>
      <c r="G1965" s="662">
        <f>E1965*F1965</f>
        <v>0</v>
      </c>
      <c r="H1965" s="662">
        <v>0</v>
      </c>
    </row>
    <row r="1966" s="671" customFormat="1" ht="15" customHeight="1">
      <c r="B1966" t="s" s="596">
        <v>1377</v>
      </c>
      <c r="C1966" t="s" s="675">
        <v>2227</v>
      </c>
      <c r="D1966" t="s" s="205">
        <v>34</v>
      </c>
      <c r="E1966" s="677">
        <v>0</v>
      </c>
      <c r="G1966" s="662">
        <f>E1966*F1966</f>
        <v>0</v>
      </c>
      <c r="H1966" s="662">
        <v>0</v>
      </c>
    </row>
    <row r="1967" s="671" customFormat="1" ht="15" customHeight="1">
      <c r="B1967" t="s" s="596">
        <v>1377</v>
      </c>
      <c r="C1967" t="s" s="675">
        <v>2227</v>
      </c>
      <c r="D1967" t="s" s="684">
        <v>36</v>
      </c>
      <c r="E1967" s="677">
        <v>0</v>
      </c>
      <c r="G1967" s="662">
        <f>E1967*F1967</f>
        <v>0</v>
      </c>
      <c r="H1967" s="662">
        <v>0</v>
      </c>
    </row>
    <row r="1968" s="671" customFormat="1" ht="15" customHeight="1">
      <c r="B1968" t="s" s="596">
        <v>1377</v>
      </c>
      <c r="C1968" t="s" s="675">
        <v>2227</v>
      </c>
      <c r="D1968" t="s" s="686">
        <v>38</v>
      </c>
      <c r="E1968" s="677">
        <v>0</v>
      </c>
      <c r="G1968" s="662">
        <f>E1968*F1968</f>
        <v>0</v>
      </c>
      <c r="H1968" s="662">
        <v>0</v>
      </c>
    </row>
    <row r="1969" s="671" customFormat="1" ht="15" customHeight="1">
      <c r="B1969" t="s" s="596">
        <v>1377</v>
      </c>
      <c r="C1969" t="s" s="675">
        <v>2227</v>
      </c>
      <c r="D1969" t="s" s="690">
        <v>40</v>
      </c>
      <c r="E1969" s="677">
        <v>0</v>
      </c>
      <c r="G1969" s="662">
        <f>E1969*F1969</f>
        <v>0</v>
      </c>
      <c r="H1969" s="662">
        <v>0</v>
      </c>
    </row>
    <row r="1970" s="671" customFormat="1" ht="15" customHeight="1">
      <c r="B1970" t="s" s="596">
        <v>1377</v>
      </c>
      <c r="C1970" t="s" s="675">
        <v>2227</v>
      </c>
      <c r="D1970" t="s" s="692">
        <v>42</v>
      </c>
      <c r="E1970" s="677">
        <v>0</v>
      </c>
      <c r="G1970" s="662">
        <f>E1970*F1970</f>
        <v>0</v>
      </c>
      <c r="H1970" s="662">
        <v>0</v>
      </c>
    </row>
    <row r="1971" s="671" customFormat="1" ht="15" customHeight="1">
      <c r="B1971" t="s" s="596">
        <v>1377</v>
      </c>
      <c r="C1971" t="s" s="675">
        <v>2227</v>
      </c>
      <c r="D1971" t="s" s="180">
        <v>44</v>
      </c>
      <c r="E1971" s="677">
        <v>0</v>
      </c>
      <c r="G1971" s="662">
        <f>E1971*F1971</f>
        <v>0</v>
      </c>
      <c r="H1971" s="662">
        <v>0</v>
      </c>
    </row>
    <row r="1972" s="671" customFormat="1" ht="15" customHeight="1">
      <c r="B1972" t="s" s="596">
        <v>1377</v>
      </c>
      <c r="C1972" t="s" s="675">
        <v>2227</v>
      </c>
      <c r="D1972" t="s" s="695">
        <v>2849</v>
      </c>
      <c r="E1972" s="677">
        <v>0</v>
      </c>
      <c r="G1972" s="662">
        <f>E1972*F1972</f>
        <v>0</v>
      </c>
      <c r="H1972" s="662">
        <v>0</v>
      </c>
    </row>
    <row r="1973" s="671" customFormat="1" ht="15" customHeight="1">
      <c r="B1973" t="s" s="596">
        <v>1378</v>
      </c>
      <c r="C1973" t="s" s="675">
        <v>2228</v>
      </c>
      <c r="D1973" t="s" s="676">
        <v>30</v>
      </c>
      <c r="E1973" s="677">
        <v>0</v>
      </c>
      <c r="G1973" s="662">
        <f>E1973*F1973</f>
        <v>0</v>
      </c>
      <c r="H1973" s="662">
        <v>0</v>
      </c>
    </row>
    <row r="1974" s="671" customFormat="1" ht="15" customHeight="1">
      <c r="B1974" t="s" s="596">
        <v>1378</v>
      </c>
      <c r="C1974" t="s" s="675">
        <v>2228</v>
      </c>
      <c r="D1974" t="s" s="91">
        <v>32</v>
      </c>
      <c r="E1974" s="677">
        <v>0</v>
      </c>
      <c r="G1974" s="662">
        <f>E1974*F1974</f>
        <v>0</v>
      </c>
      <c r="H1974" s="662">
        <v>0</v>
      </c>
    </row>
    <row r="1975" s="671" customFormat="1" ht="15" customHeight="1">
      <c r="B1975" t="s" s="596">
        <v>1378</v>
      </c>
      <c r="C1975" t="s" s="675">
        <v>2228</v>
      </c>
      <c r="D1975" t="s" s="205">
        <v>34</v>
      </c>
      <c r="E1975" s="677">
        <v>0</v>
      </c>
      <c r="G1975" s="662">
        <f>E1975*F1975</f>
        <v>0</v>
      </c>
      <c r="H1975" s="662">
        <v>0</v>
      </c>
    </row>
    <row r="1976" s="671" customFormat="1" ht="15" customHeight="1">
      <c r="B1976" t="s" s="596">
        <v>1378</v>
      </c>
      <c r="C1976" t="s" s="675">
        <v>2228</v>
      </c>
      <c r="D1976" t="s" s="684">
        <v>36</v>
      </c>
      <c r="E1976" s="677">
        <v>0</v>
      </c>
      <c r="G1976" s="662">
        <f>E1976*F1976</f>
        <v>0</v>
      </c>
      <c r="H1976" s="662">
        <v>0</v>
      </c>
    </row>
    <row r="1977" s="671" customFormat="1" ht="15" customHeight="1">
      <c r="B1977" t="s" s="596">
        <v>1378</v>
      </c>
      <c r="C1977" t="s" s="675">
        <v>2228</v>
      </c>
      <c r="D1977" t="s" s="686">
        <v>38</v>
      </c>
      <c r="E1977" s="677">
        <v>0</v>
      </c>
      <c r="G1977" s="662">
        <f>E1977*F1977</f>
        <v>0</v>
      </c>
      <c r="H1977" s="662">
        <v>0</v>
      </c>
    </row>
    <row r="1978" s="671" customFormat="1" ht="15" customHeight="1">
      <c r="B1978" t="s" s="596">
        <v>1378</v>
      </c>
      <c r="C1978" t="s" s="675">
        <v>2228</v>
      </c>
      <c r="D1978" t="s" s="690">
        <v>40</v>
      </c>
      <c r="E1978" s="677">
        <v>0</v>
      </c>
      <c r="G1978" s="662">
        <f>E1978*F1978</f>
        <v>0</v>
      </c>
      <c r="H1978" s="662">
        <v>0</v>
      </c>
    </row>
    <row r="1979" s="671" customFormat="1" ht="15" customHeight="1">
      <c r="B1979" t="s" s="596">
        <v>1378</v>
      </c>
      <c r="C1979" t="s" s="675">
        <v>2228</v>
      </c>
      <c r="D1979" t="s" s="692">
        <v>42</v>
      </c>
      <c r="E1979" s="677">
        <v>0</v>
      </c>
      <c r="G1979" s="662">
        <f>E1979*F1979</f>
        <v>0</v>
      </c>
      <c r="H1979" s="662">
        <v>0</v>
      </c>
    </row>
    <row r="1980" s="671" customFormat="1" ht="15" customHeight="1">
      <c r="B1980" t="s" s="596">
        <v>1378</v>
      </c>
      <c r="C1980" t="s" s="675">
        <v>2228</v>
      </c>
      <c r="D1980" t="s" s="180">
        <v>44</v>
      </c>
      <c r="E1980" s="677">
        <v>0</v>
      </c>
      <c r="G1980" s="662">
        <f>E1980*F1980</f>
        <v>0</v>
      </c>
      <c r="H1980" s="662">
        <v>0</v>
      </c>
    </row>
    <row r="1981" s="671" customFormat="1" ht="15" customHeight="1">
      <c r="B1981" t="s" s="596">
        <v>1378</v>
      </c>
      <c r="C1981" t="s" s="675">
        <v>2228</v>
      </c>
      <c r="D1981" t="s" s="695">
        <v>2849</v>
      </c>
      <c r="E1981" s="677">
        <v>0</v>
      </c>
      <c r="G1981" s="662">
        <f>E1981*F1981</f>
        <v>0</v>
      </c>
      <c r="H1981" s="662">
        <v>0</v>
      </c>
    </row>
    <row r="1982" s="671" customFormat="1" ht="15" customHeight="1">
      <c r="B1982" t="s" s="596">
        <v>1379</v>
      </c>
      <c r="C1982" t="s" s="675">
        <v>2229</v>
      </c>
      <c r="D1982" t="s" s="676">
        <v>30</v>
      </c>
      <c r="E1982" s="677">
        <v>0</v>
      </c>
      <c r="G1982" s="662">
        <f>E1982*F1982</f>
        <v>0</v>
      </c>
      <c r="H1982" s="662">
        <v>0</v>
      </c>
    </row>
    <row r="1983" s="671" customFormat="1" ht="15" customHeight="1">
      <c r="B1983" t="s" s="596">
        <v>1379</v>
      </c>
      <c r="C1983" t="s" s="675">
        <v>2229</v>
      </c>
      <c r="D1983" t="s" s="91">
        <v>32</v>
      </c>
      <c r="E1983" s="677">
        <v>0</v>
      </c>
      <c r="G1983" s="662">
        <f>E1983*F1983</f>
        <v>0</v>
      </c>
      <c r="H1983" s="662">
        <v>0</v>
      </c>
    </row>
    <row r="1984" s="671" customFormat="1" ht="15" customHeight="1">
      <c r="B1984" t="s" s="596">
        <v>1379</v>
      </c>
      <c r="C1984" t="s" s="675">
        <v>2229</v>
      </c>
      <c r="D1984" t="s" s="205">
        <v>34</v>
      </c>
      <c r="E1984" s="677">
        <v>0</v>
      </c>
      <c r="G1984" s="662">
        <f>E1984*F1984</f>
        <v>0</v>
      </c>
      <c r="H1984" s="662">
        <v>0</v>
      </c>
    </row>
    <row r="1985" s="671" customFormat="1" ht="15" customHeight="1">
      <c r="B1985" t="s" s="596">
        <v>1379</v>
      </c>
      <c r="C1985" t="s" s="675">
        <v>2229</v>
      </c>
      <c r="D1985" t="s" s="684">
        <v>36</v>
      </c>
      <c r="E1985" s="677">
        <v>0</v>
      </c>
      <c r="G1985" s="662">
        <f>E1985*F1985</f>
        <v>0</v>
      </c>
      <c r="H1985" s="662">
        <v>0</v>
      </c>
    </row>
    <row r="1986" s="671" customFormat="1" ht="15" customHeight="1">
      <c r="B1986" t="s" s="596">
        <v>1379</v>
      </c>
      <c r="C1986" t="s" s="675">
        <v>2229</v>
      </c>
      <c r="D1986" t="s" s="686">
        <v>38</v>
      </c>
      <c r="E1986" s="677">
        <v>0</v>
      </c>
      <c r="G1986" s="662">
        <f>E1986*F1986</f>
        <v>0</v>
      </c>
      <c r="H1986" s="662">
        <v>0</v>
      </c>
    </row>
    <row r="1987" s="671" customFormat="1" ht="15" customHeight="1">
      <c r="B1987" t="s" s="596">
        <v>1379</v>
      </c>
      <c r="C1987" t="s" s="675">
        <v>2229</v>
      </c>
      <c r="D1987" t="s" s="690">
        <v>40</v>
      </c>
      <c r="E1987" s="677">
        <v>0</v>
      </c>
      <c r="G1987" s="662">
        <f>E1987*F1987</f>
        <v>0</v>
      </c>
      <c r="H1987" s="662">
        <v>0</v>
      </c>
    </row>
    <row r="1988" s="671" customFormat="1" ht="15" customHeight="1">
      <c r="B1988" t="s" s="596">
        <v>1379</v>
      </c>
      <c r="C1988" t="s" s="675">
        <v>2229</v>
      </c>
      <c r="D1988" t="s" s="692">
        <v>42</v>
      </c>
      <c r="E1988" s="677">
        <v>0</v>
      </c>
      <c r="G1988" s="662">
        <f>E1988*F1988</f>
        <v>0</v>
      </c>
      <c r="H1988" s="662">
        <v>0</v>
      </c>
    </row>
    <row r="1989" s="671" customFormat="1" ht="15" customHeight="1">
      <c r="B1989" t="s" s="596">
        <v>1379</v>
      </c>
      <c r="C1989" t="s" s="675">
        <v>2229</v>
      </c>
      <c r="D1989" t="s" s="180">
        <v>44</v>
      </c>
      <c r="E1989" s="677">
        <v>0</v>
      </c>
      <c r="G1989" s="662">
        <f>E1989*F1989</f>
        <v>0</v>
      </c>
      <c r="H1989" s="662">
        <v>0</v>
      </c>
    </row>
    <row r="1990" s="671" customFormat="1" ht="15" customHeight="1">
      <c r="B1990" t="s" s="596">
        <v>1379</v>
      </c>
      <c r="C1990" t="s" s="675">
        <v>2229</v>
      </c>
      <c r="D1990" t="s" s="695">
        <v>2849</v>
      </c>
      <c r="E1990" s="677">
        <v>0</v>
      </c>
      <c r="G1990" s="662">
        <f>E1990*F1990</f>
        <v>0</v>
      </c>
      <c r="H1990" s="662">
        <v>0</v>
      </c>
    </row>
    <row r="1991" s="671" customFormat="1" ht="15" customHeight="1">
      <c r="A1991" t="s" s="596">
        <v>1380</v>
      </c>
      <c r="B1991" t="s" s="596">
        <v>1381</v>
      </c>
      <c r="C1991" t="s" s="675">
        <v>2230</v>
      </c>
      <c r="D1991" t="s" s="676">
        <v>30</v>
      </c>
      <c r="E1991" s="677">
        <v>0</v>
      </c>
      <c r="G1991" s="662">
        <f>E1991*F1991</f>
        <v>0</v>
      </c>
      <c r="H1991" s="662">
        <v>0</v>
      </c>
    </row>
    <row r="1992" s="671" customFormat="1" ht="15" customHeight="1">
      <c r="A1992" t="s" s="596">
        <v>1380</v>
      </c>
      <c r="B1992" t="s" s="596">
        <v>1381</v>
      </c>
      <c r="C1992" t="s" s="675">
        <v>2230</v>
      </c>
      <c r="D1992" t="s" s="91">
        <v>32</v>
      </c>
      <c r="E1992" s="677">
        <v>0</v>
      </c>
      <c r="G1992" s="662">
        <f>E1992*F1992</f>
        <v>0</v>
      </c>
      <c r="H1992" s="662">
        <v>0</v>
      </c>
    </row>
    <row r="1993" s="671" customFormat="1" ht="15" customHeight="1">
      <c r="A1993" t="s" s="596">
        <v>1380</v>
      </c>
      <c r="B1993" t="s" s="596">
        <v>1381</v>
      </c>
      <c r="C1993" t="s" s="675">
        <v>2230</v>
      </c>
      <c r="D1993" t="s" s="205">
        <v>34</v>
      </c>
      <c r="E1993" s="677">
        <v>0</v>
      </c>
      <c r="G1993" s="662">
        <f>E1993*F1993</f>
        <v>0</v>
      </c>
      <c r="H1993" s="662">
        <v>0</v>
      </c>
    </row>
    <row r="1994" s="671" customFormat="1" ht="15" customHeight="1">
      <c r="A1994" t="s" s="596">
        <v>1380</v>
      </c>
      <c r="B1994" t="s" s="596">
        <v>1381</v>
      </c>
      <c r="C1994" t="s" s="675">
        <v>2230</v>
      </c>
      <c r="D1994" t="s" s="684">
        <v>36</v>
      </c>
      <c r="E1994" s="677">
        <v>0</v>
      </c>
      <c r="G1994" s="662">
        <f>E1994*F1994</f>
        <v>0</v>
      </c>
      <c r="H1994" s="662">
        <v>0</v>
      </c>
    </row>
    <row r="1995" s="671" customFormat="1" ht="15" customHeight="1">
      <c r="A1995" t="s" s="596">
        <v>1380</v>
      </c>
      <c r="B1995" t="s" s="596">
        <v>1381</v>
      </c>
      <c r="C1995" t="s" s="675">
        <v>2230</v>
      </c>
      <c r="D1995" t="s" s="686">
        <v>38</v>
      </c>
      <c r="E1995" s="677">
        <v>0</v>
      </c>
      <c r="G1995" s="662">
        <f>E1995*F1995</f>
        <v>0</v>
      </c>
      <c r="H1995" s="662">
        <v>0</v>
      </c>
    </row>
    <row r="1996" s="671" customFormat="1" ht="15" customHeight="1">
      <c r="A1996" t="s" s="596">
        <v>1380</v>
      </c>
      <c r="B1996" t="s" s="596">
        <v>1381</v>
      </c>
      <c r="C1996" t="s" s="675">
        <v>2230</v>
      </c>
      <c r="D1996" t="s" s="690">
        <v>40</v>
      </c>
      <c r="E1996" s="677">
        <v>0</v>
      </c>
      <c r="G1996" s="662">
        <f>E1996*F1996</f>
        <v>0</v>
      </c>
      <c r="H1996" s="662">
        <v>0</v>
      </c>
    </row>
    <row r="1997" s="671" customFormat="1" ht="15" customHeight="1">
      <c r="A1997" t="s" s="596">
        <v>1380</v>
      </c>
      <c r="B1997" t="s" s="596">
        <v>1381</v>
      </c>
      <c r="C1997" t="s" s="675">
        <v>2230</v>
      </c>
      <c r="D1997" t="s" s="692">
        <v>42</v>
      </c>
      <c r="E1997" s="677">
        <v>0</v>
      </c>
      <c r="G1997" s="662">
        <f>E1997*F1997</f>
        <v>0</v>
      </c>
      <c r="H1997" s="662">
        <v>0</v>
      </c>
    </row>
    <row r="1998" s="671" customFormat="1" ht="15" customHeight="1">
      <c r="A1998" t="s" s="596">
        <v>1380</v>
      </c>
      <c r="B1998" t="s" s="596">
        <v>1381</v>
      </c>
      <c r="C1998" t="s" s="675">
        <v>2230</v>
      </c>
      <c r="D1998" t="s" s="180">
        <v>44</v>
      </c>
      <c r="E1998" s="677">
        <v>0</v>
      </c>
      <c r="G1998" s="662">
        <f>E1998*F1998</f>
        <v>0</v>
      </c>
      <c r="H1998" s="662">
        <v>0</v>
      </c>
    </row>
    <row r="1999" s="671" customFormat="1" ht="15" customHeight="1">
      <c r="A1999" t="s" s="596">
        <v>1380</v>
      </c>
      <c r="B1999" t="s" s="596">
        <v>1381</v>
      </c>
      <c r="C1999" t="s" s="675">
        <v>2230</v>
      </c>
      <c r="D1999" t="s" s="695">
        <v>2849</v>
      </c>
      <c r="E1999" s="677">
        <v>0</v>
      </c>
      <c r="G1999" s="662">
        <f>E1999*F1999</f>
        <v>0</v>
      </c>
      <c r="H1999" s="662">
        <v>0</v>
      </c>
    </row>
    <row r="2000" s="671" customFormat="1" ht="15" customHeight="1">
      <c r="A2000" t="s" s="596">
        <v>1380</v>
      </c>
      <c r="B2000" t="s" s="596">
        <v>1382</v>
      </c>
      <c r="C2000" t="s" s="675">
        <v>2231</v>
      </c>
      <c r="D2000" t="s" s="676">
        <v>30</v>
      </c>
      <c r="E2000" s="677">
        <v>0</v>
      </c>
      <c r="G2000" s="662">
        <f>E2000*F2000</f>
        <v>0</v>
      </c>
      <c r="H2000" s="662">
        <v>0</v>
      </c>
    </row>
    <row r="2001" s="671" customFormat="1" ht="15" customHeight="1">
      <c r="A2001" t="s" s="596">
        <v>1380</v>
      </c>
      <c r="B2001" t="s" s="596">
        <v>1382</v>
      </c>
      <c r="C2001" t="s" s="675">
        <v>2231</v>
      </c>
      <c r="D2001" t="s" s="91">
        <v>32</v>
      </c>
      <c r="E2001" s="677">
        <v>0</v>
      </c>
      <c r="G2001" s="662">
        <f>E2001*F2001</f>
        <v>0</v>
      </c>
      <c r="H2001" s="662">
        <v>0</v>
      </c>
    </row>
    <row r="2002" s="671" customFormat="1" ht="15" customHeight="1">
      <c r="A2002" t="s" s="596">
        <v>1380</v>
      </c>
      <c r="B2002" t="s" s="596">
        <v>1382</v>
      </c>
      <c r="C2002" t="s" s="675">
        <v>2231</v>
      </c>
      <c r="D2002" t="s" s="205">
        <v>34</v>
      </c>
      <c r="E2002" s="677">
        <v>0</v>
      </c>
      <c r="G2002" s="662">
        <f>E2002*F2002</f>
        <v>0</v>
      </c>
      <c r="H2002" s="662">
        <v>0</v>
      </c>
    </row>
    <row r="2003" s="671" customFormat="1" ht="15" customHeight="1">
      <c r="A2003" t="s" s="596">
        <v>1380</v>
      </c>
      <c r="B2003" t="s" s="596">
        <v>1382</v>
      </c>
      <c r="C2003" t="s" s="675">
        <v>2231</v>
      </c>
      <c r="D2003" t="s" s="684">
        <v>36</v>
      </c>
      <c r="E2003" s="677">
        <v>0</v>
      </c>
      <c r="G2003" s="662">
        <f>E2003*F2003</f>
        <v>0</v>
      </c>
      <c r="H2003" s="662">
        <v>0</v>
      </c>
    </row>
    <row r="2004" s="671" customFormat="1" ht="15" customHeight="1">
      <c r="A2004" t="s" s="596">
        <v>1380</v>
      </c>
      <c r="B2004" t="s" s="596">
        <v>1382</v>
      </c>
      <c r="C2004" t="s" s="675">
        <v>2231</v>
      </c>
      <c r="D2004" t="s" s="686">
        <v>38</v>
      </c>
      <c r="E2004" s="677">
        <v>0</v>
      </c>
      <c r="G2004" s="662">
        <f>E2004*F2004</f>
        <v>0</v>
      </c>
      <c r="H2004" s="662">
        <v>0</v>
      </c>
    </row>
    <row r="2005" s="671" customFormat="1" ht="15" customHeight="1">
      <c r="A2005" t="s" s="596">
        <v>1380</v>
      </c>
      <c r="B2005" t="s" s="596">
        <v>1382</v>
      </c>
      <c r="C2005" t="s" s="675">
        <v>2231</v>
      </c>
      <c r="D2005" t="s" s="690">
        <v>40</v>
      </c>
      <c r="E2005" s="677">
        <v>0</v>
      </c>
      <c r="G2005" s="662">
        <f>E2005*F2005</f>
        <v>0</v>
      </c>
      <c r="H2005" s="662">
        <v>0</v>
      </c>
    </row>
    <row r="2006" s="671" customFormat="1" ht="15" customHeight="1">
      <c r="A2006" t="s" s="596">
        <v>1380</v>
      </c>
      <c r="B2006" t="s" s="596">
        <v>1382</v>
      </c>
      <c r="C2006" t="s" s="675">
        <v>2231</v>
      </c>
      <c r="D2006" t="s" s="692">
        <v>42</v>
      </c>
      <c r="E2006" s="677">
        <v>0</v>
      </c>
      <c r="G2006" s="662">
        <f>E2006*F2006</f>
        <v>0</v>
      </c>
      <c r="H2006" s="662">
        <v>0</v>
      </c>
    </row>
    <row r="2007" s="671" customFormat="1" ht="15" customHeight="1">
      <c r="A2007" t="s" s="596">
        <v>1380</v>
      </c>
      <c r="B2007" t="s" s="596">
        <v>1382</v>
      </c>
      <c r="C2007" t="s" s="675">
        <v>2231</v>
      </c>
      <c r="D2007" t="s" s="180">
        <v>44</v>
      </c>
      <c r="E2007" s="677">
        <v>0</v>
      </c>
      <c r="G2007" s="662">
        <f>E2007*F2007</f>
        <v>0</v>
      </c>
      <c r="H2007" s="662">
        <v>0</v>
      </c>
    </row>
    <row r="2008" s="671" customFormat="1" ht="15" customHeight="1">
      <c r="A2008" t="s" s="596">
        <v>1380</v>
      </c>
      <c r="B2008" t="s" s="596">
        <v>1382</v>
      </c>
      <c r="C2008" t="s" s="675">
        <v>2231</v>
      </c>
      <c r="D2008" t="s" s="695">
        <v>2849</v>
      </c>
      <c r="E2008" s="677">
        <v>0</v>
      </c>
      <c r="G2008" s="662">
        <f>E2008*F2008</f>
        <v>0</v>
      </c>
      <c r="H2008" s="662">
        <v>0</v>
      </c>
    </row>
    <row r="2009" s="671" customFormat="1" ht="15" customHeight="1">
      <c r="B2009" t="s" s="596">
        <v>1383</v>
      </c>
      <c r="C2009" t="s" s="675">
        <v>2232</v>
      </c>
      <c r="D2009" t="s" s="676">
        <v>30</v>
      </c>
      <c r="E2009" s="677">
        <v>0</v>
      </c>
      <c r="G2009" s="662">
        <f>E2009*F2009</f>
        <v>0</v>
      </c>
      <c r="H2009" s="662">
        <v>0</v>
      </c>
    </row>
    <row r="2010" s="671" customFormat="1" ht="15" customHeight="1">
      <c r="B2010" t="s" s="596">
        <v>1383</v>
      </c>
      <c r="C2010" t="s" s="675">
        <v>2232</v>
      </c>
      <c r="D2010" t="s" s="91">
        <v>32</v>
      </c>
      <c r="E2010" s="677">
        <v>0</v>
      </c>
      <c r="G2010" s="662">
        <f>E2010*F2010</f>
        <v>0</v>
      </c>
      <c r="H2010" s="662">
        <v>0</v>
      </c>
    </row>
    <row r="2011" s="671" customFormat="1" ht="15" customHeight="1">
      <c r="B2011" t="s" s="596">
        <v>1383</v>
      </c>
      <c r="C2011" t="s" s="675">
        <v>2232</v>
      </c>
      <c r="D2011" t="s" s="205">
        <v>34</v>
      </c>
      <c r="E2011" s="677">
        <v>0</v>
      </c>
      <c r="G2011" s="662">
        <f>E2011*F2011</f>
        <v>0</v>
      </c>
      <c r="H2011" s="662">
        <v>0</v>
      </c>
    </row>
    <row r="2012" s="671" customFormat="1" ht="15" customHeight="1">
      <c r="B2012" t="s" s="596">
        <v>1383</v>
      </c>
      <c r="C2012" t="s" s="675">
        <v>2232</v>
      </c>
      <c r="D2012" t="s" s="684">
        <v>36</v>
      </c>
      <c r="E2012" s="677">
        <v>0</v>
      </c>
      <c r="G2012" s="662">
        <f>E2012*F2012</f>
        <v>0</v>
      </c>
      <c r="H2012" s="662">
        <v>0</v>
      </c>
    </row>
    <row r="2013" s="671" customFormat="1" ht="15" customHeight="1">
      <c r="B2013" t="s" s="596">
        <v>1383</v>
      </c>
      <c r="C2013" t="s" s="675">
        <v>2232</v>
      </c>
      <c r="D2013" t="s" s="686">
        <v>38</v>
      </c>
      <c r="E2013" s="677">
        <v>0</v>
      </c>
      <c r="G2013" s="662">
        <f>E2013*F2013</f>
        <v>0</v>
      </c>
      <c r="H2013" s="662">
        <v>0</v>
      </c>
    </row>
    <row r="2014" s="671" customFormat="1" ht="15" customHeight="1">
      <c r="B2014" t="s" s="596">
        <v>1383</v>
      </c>
      <c r="C2014" t="s" s="675">
        <v>2232</v>
      </c>
      <c r="D2014" t="s" s="690">
        <v>40</v>
      </c>
      <c r="E2014" s="677">
        <v>0</v>
      </c>
      <c r="G2014" s="662">
        <f>E2014*F2014</f>
        <v>0</v>
      </c>
      <c r="H2014" s="662">
        <v>0</v>
      </c>
    </row>
    <row r="2015" s="671" customFormat="1" ht="15" customHeight="1">
      <c r="B2015" t="s" s="596">
        <v>1383</v>
      </c>
      <c r="C2015" t="s" s="675">
        <v>2232</v>
      </c>
      <c r="D2015" t="s" s="692">
        <v>42</v>
      </c>
      <c r="E2015" s="677">
        <v>0</v>
      </c>
      <c r="G2015" s="662">
        <f>E2015*F2015</f>
        <v>0</v>
      </c>
      <c r="H2015" s="662">
        <v>0</v>
      </c>
    </row>
    <row r="2016" s="671" customFormat="1" ht="15" customHeight="1">
      <c r="B2016" t="s" s="596">
        <v>1383</v>
      </c>
      <c r="C2016" t="s" s="675">
        <v>2232</v>
      </c>
      <c r="D2016" t="s" s="180">
        <v>44</v>
      </c>
      <c r="E2016" s="677">
        <v>0</v>
      </c>
      <c r="G2016" s="662">
        <f>E2016*F2016</f>
        <v>0</v>
      </c>
      <c r="H2016" s="662">
        <v>0</v>
      </c>
    </row>
    <row r="2017" s="671" customFormat="1" ht="15" customHeight="1">
      <c r="B2017" t="s" s="596">
        <v>1383</v>
      </c>
      <c r="C2017" t="s" s="675">
        <v>2232</v>
      </c>
      <c r="D2017" t="s" s="695">
        <v>2849</v>
      </c>
      <c r="E2017" s="677">
        <v>0</v>
      </c>
      <c r="G2017" s="662">
        <f>E2017*F2017</f>
        <v>0</v>
      </c>
      <c r="H2017" s="662">
        <v>0</v>
      </c>
    </row>
    <row r="2018" s="671" customFormat="1" ht="15" customHeight="1">
      <c r="B2018" t="s" s="596">
        <v>1384</v>
      </c>
      <c r="C2018" t="s" s="675">
        <v>2233</v>
      </c>
      <c r="D2018" t="s" s="676">
        <v>30</v>
      </c>
      <c r="E2018" s="677">
        <v>0</v>
      </c>
      <c r="G2018" s="662">
        <f>E2018*F2018</f>
        <v>0</v>
      </c>
      <c r="H2018" s="662">
        <v>0</v>
      </c>
    </row>
    <row r="2019" s="671" customFormat="1" ht="15" customHeight="1">
      <c r="B2019" t="s" s="596">
        <v>1384</v>
      </c>
      <c r="C2019" t="s" s="675">
        <v>2233</v>
      </c>
      <c r="D2019" t="s" s="91">
        <v>32</v>
      </c>
      <c r="E2019" s="677">
        <v>0</v>
      </c>
      <c r="G2019" s="662">
        <f>E2019*F2019</f>
        <v>0</v>
      </c>
      <c r="H2019" s="662">
        <v>0</v>
      </c>
    </row>
    <row r="2020" s="671" customFormat="1" ht="15" customHeight="1">
      <c r="B2020" t="s" s="596">
        <v>1384</v>
      </c>
      <c r="C2020" t="s" s="675">
        <v>2233</v>
      </c>
      <c r="D2020" t="s" s="205">
        <v>34</v>
      </c>
      <c r="E2020" s="677">
        <v>0</v>
      </c>
      <c r="G2020" s="662">
        <f>E2020*F2020</f>
        <v>0</v>
      </c>
      <c r="H2020" s="662">
        <v>0</v>
      </c>
    </row>
    <row r="2021" s="671" customFormat="1" ht="15" customHeight="1">
      <c r="B2021" t="s" s="596">
        <v>1384</v>
      </c>
      <c r="C2021" t="s" s="675">
        <v>2233</v>
      </c>
      <c r="D2021" t="s" s="684">
        <v>36</v>
      </c>
      <c r="E2021" s="677">
        <v>0</v>
      </c>
      <c r="G2021" s="662">
        <f>E2021*F2021</f>
        <v>0</v>
      </c>
      <c r="H2021" s="662">
        <v>0</v>
      </c>
    </row>
    <row r="2022" s="671" customFormat="1" ht="15" customHeight="1">
      <c r="B2022" t="s" s="596">
        <v>1384</v>
      </c>
      <c r="C2022" t="s" s="675">
        <v>2233</v>
      </c>
      <c r="D2022" t="s" s="686">
        <v>38</v>
      </c>
      <c r="E2022" s="677">
        <v>0</v>
      </c>
      <c r="G2022" s="662">
        <f>E2022*F2022</f>
        <v>0</v>
      </c>
      <c r="H2022" s="662">
        <v>0</v>
      </c>
    </row>
    <row r="2023" s="671" customFormat="1" ht="15" customHeight="1">
      <c r="B2023" t="s" s="596">
        <v>1384</v>
      </c>
      <c r="C2023" t="s" s="675">
        <v>2233</v>
      </c>
      <c r="D2023" t="s" s="690">
        <v>40</v>
      </c>
      <c r="E2023" s="677">
        <v>0</v>
      </c>
      <c r="G2023" s="662">
        <f>E2023*F2023</f>
        <v>0</v>
      </c>
      <c r="H2023" s="662">
        <v>0</v>
      </c>
    </row>
    <row r="2024" s="671" customFormat="1" ht="15" customHeight="1">
      <c r="B2024" t="s" s="596">
        <v>1384</v>
      </c>
      <c r="C2024" t="s" s="675">
        <v>2233</v>
      </c>
      <c r="D2024" t="s" s="692">
        <v>42</v>
      </c>
      <c r="E2024" s="677">
        <v>0</v>
      </c>
      <c r="G2024" s="662">
        <f>E2024*F2024</f>
        <v>0</v>
      </c>
      <c r="H2024" s="662">
        <v>0</v>
      </c>
    </row>
    <row r="2025" s="671" customFormat="1" ht="15" customHeight="1">
      <c r="B2025" t="s" s="596">
        <v>1384</v>
      </c>
      <c r="C2025" t="s" s="675">
        <v>2233</v>
      </c>
      <c r="D2025" t="s" s="180">
        <v>44</v>
      </c>
      <c r="E2025" s="677">
        <v>0</v>
      </c>
      <c r="G2025" s="662">
        <f>E2025*F2025</f>
        <v>0</v>
      </c>
      <c r="H2025" s="662">
        <v>0</v>
      </c>
    </row>
    <row r="2026" s="671" customFormat="1" ht="15" customHeight="1">
      <c r="B2026" t="s" s="596">
        <v>1384</v>
      </c>
      <c r="C2026" t="s" s="675">
        <v>2233</v>
      </c>
      <c r="D2026" t="s" s="695">
        <v>2849</v>
      </c>
      <c r="E2026" s="677">
        <v>0</v>
      </c>
      <c r="G2026" s="662">
        <f>E2026*F2026</f>
        <v>0</v>
      </c>
      <c r="H2026" s="662">
        <v>0</v>
      </c>
    </row>
    <row r="2027" s="671" customFormat="1" ht="15" customHeight="1">
      <c r="B2027" t="s" s="596">
        <v>1671</v>
      </c>
      <c r="C2027" t="s" s="675">
        <v>3110</v>
      </c>
      <c r="D2027" t="s" s="676">
        <v>30</v>
      </c>
      <c r="E2027" s="677">
        <v>0</v>
      </c>
      <c r="G2027" s="662">
        <f>E2027*F2027</f>
        <v>0</v>
      </c>
      <c r="H2027" s="662">
        <v>0</v>
      </c>
    </row>
    <row r="2028" s="671" customFormat="1" ht="15" customHeight="1">
      <c r="B2028" t="s" s="596">
        <v>1671</v>
      </c>
      <c r="C2028" t="s" s="675">
        <v>3110</v>
      </c>
      <c r="D2028" t="s" s="91">
        <v>32</v>
      </c>
      <c r="E2028" s="677">
        <v>0</v>
      </c>
      <c r="G2028" s="662">
        <f>E2028*F2028</f>
        <v>0</v>
      </c>
      <c r="H2028" s="662">
        <v>0</v>
      </c>
    </row>
    <row r="2029" s="671" customFormat="1" ht="15" customHeight="1">
      <c r="B2029" t="s" s="596">
        <v>1671</v>
      </c>
      <c r="C2029" t="s" s="675">
        <v>3110</v>
      </c>
      <c r="D2029" t="s" s="205">
        <v>34</v>
      </c>
      <c r="E2029" s="677">
        <v>0</v>
      </c>
      <c r="G2029" s="662">
        <f>E2029*F2029</f>
        <v>0</v>
      </c>
      <c r="H2029" s="662">
        <v>0</v>
      </c>
    </row>
    <row r="2030" s="671" customFormat="1" ht="15" customHeight="1">
      <c r="B2030" t="s" s="596">
        <v>1671</v>
      </c>
      <c r="C2030" t="s" s="675">
        <v>3110</v>
      </c>
      <c r="D2030" t="s" s="684">
        <v>36</v>
      </c>
      <c r="E2030" s="677">
        <v>0</v>
      </c>
      <c r="G2030" s="662">
        <f>E2030*F2030</f>
        <v>0</v>
      </c>
      <c r="H2030" s="662">
        <v>0</v>
      </c>
    </row>
    <row r="2031" s="671" customFormat="1" ht="15" customHeight="1">
      <c r="B2031" t="s" s="596">
        <v>1671</v>
      </c>
      <c r="C2031" t="s" s="675">
        <v>3110</v>
      </c>
      <c r="D2031" t="s" s="686">
        <v>38</v>
      </c>
      <c r="E2031" s="677">
        <v>0</v>
      </c>
      <c r="G2031" s="662">
        <f>E2031*F2031</f>
        <v>0</v>
      </c>
      <c r="H2031" s="662">
        <v>0</v>
      </c>
    </row>
    <row r="2032" s="671" customFormat="1" ht="15" customHeight="1">
      <c r="B2032" t="s" s="596">
        <v>1671</v>
      </c>
      <c r="C2032" t="s" s="675">
        <v>3110</v>
      </c>
      <c r="D2032" t="s" s="690">
        <v>40</v>
      </c>
      <c r="E2032" s="677">
        <v>0</v>
      </c>
      <c r="G2032" s="662">
        <f>E2032*F2032</f>
        <v>0</v>
      </c>
      <c r="H2032" s="662">
        <v>0</v>
      </c>
    </row>
    <row r="2033" s="671" customFormat="1" ht="15" customHeight="1">
      <c r="B2033" t="s" s="596">
        <v>1671</v>
      </c>
      <c r="C2033" t="s" s="675">
        <v>3110</v>
      </c>
      <c r="D2033" t="s" s="692">
        <v>42</v>
      </c>
      <c r="E2033" s="677">
        <v>0</v>
      </c>
      <c r="G2033" s="662">
        <f>E2033*F2033</f>
        <v>0</v>
      </c>
      <c r="H2033" s="662">
        <v>0</v>
      </c>
    </row>
    <row r="2034" s="671" customFormat="1" ht="15" customHeight="1">
      <c r="B2034" t="s" s="596">
        <v>1671</v>
      </c>
      <c r="C2034" t="s" s="675">
        <v>3110</v>
      </c>
      <c r="D2034" t="s" s="180">
        <v>44</v>
      </c>
      <c r="E2034" s="677">
        <v>0</v>
      </c>
      <c r="G2034" s="662">
        <f>E2034*F2034</f>
        <v>0</v>
      </c>
      <c r="H2034" s="662">
        <v>0</v>
      </c>
    </row>
    <row r="2035" s="671" customFormat="1" ht="15" customHeight="1">
      <c r="B2035" t="s" s="596">
        <v>1671</v>
      </c>
      <c r="C2035" t="s" s="675">
        <v>3110</v>
      </c>
      <c r="D2035" t="s" s="695">
        <v>2849</v>
      </c>
      <c r="E2035" s="677">
        <v>0</v>
      </c>
      <c r="G2035" s="662">
        <f>E2035*F2035</f>
        <v>0</v>
      </c>
      <c r="H2035" s="662">
        <v>0</v>
      </c>
    </row>
    <row r="2036" s="671" customFormat="1" ht="15" customHeight="1">
      <c r="B2036" t="s" s="596">
        <v>1672</v>
      </c>
      <c r="C2036" t="s" s="675">
        <v>3111</v>
      </c>
      <c r="D2036" t="s" s="676">
        <v>30</v>
      </c>
      <c r="E2036" s="677">
        <v>0</v>
      </c>
      <c r="G2036" s="662">
        <f>E2036*F2036</f>
        <v>0</v>
      </c>
      <c r="H2036" s="662">
        <v>0</v>
      </c>
    </row>
    <row r="2037" s="671" customFormat="1" ht="15" customHeight="1">
      <c r="B2037" t="s" s="596">
        <v>1672</v>
      </c>
      <c r="C2037" t="s" s="675">
        <v>3111</v>
      </c>
      <c r="D2037" t="s" s="91">
        <v>32</v>
      </c>
      <c r="E2037" s="677">
        <v>0</v>
      </c>
      <c r="G2037" s="662">
        <f>E2037*F2037</f>
        <v>0</v>
      </c>
      <c r="H2037" s="662">
        <v>0</v>
      </c>
    </row>
    <row r="2038" s="671" customFormat="1" ht="15" customHeight="1">
      <c r="B2038" t="s" s="596">
        <v>1672</v>
      </c>
      <c r="C2038" t="s" s="675">
        <v>3111</v>
      </c>
      <c r="D2038" t="s" s="205">
        <v>34</v>
      </c>
      <c r="E2038" s="677">
        <v>0</v>
      </c>
      <c r="G2038" s="662">
        <f>E2038*F2038</f>
        <v>0</v>
      </c>
      <c r="H2038" s="662">
        <v>0</v>
      </c>
    </row>
    <row r="2039" s="671" customFormat="1" ht="15" customHeight="1">
      <c r="B2039" t="s" s="596">
        <v>1672</v>
      </c>
      <c r="C2039" t="s" s="675">
        <v>3111</v>
      </c>
      <c r="D2039" t="s" s="684">
        <v>36</v>
      </c>
      <c r="E2039" s="677">
        <v>0</v>
      </c>
      <c r="G2039" s="662">
        <f>E2039*F2039</f>
        <v>0</v>
      </c>
      <c r="H2039" s="662">
        <v>0</v>
      </c>
    </row>
    <row r="2040" s="671" customFormat="1" ht="15" customHeight="1">
      <c r="B2040" t="s" s="596">
        <v>1672</v>
      </c>
      <c r="C2040" t="s" s="675">
        <v>3111</v>
      </c>
      <c r="D2040" t="s" s="686">
        <v>38</v>
      </c>
      <c r="E2040" s="677">
        <v>0</v>
      </c>
      <c r="G2040" s="662">
        <f>E2040*F2040</f>
        <v>0</v>
      </c>
      <c r="H2040" s="662">
        <v>0</v>
      </c>
    </row>
    <row r="2041" s="671" customFormat="1" ht="15" customHeight="1">
      <c r="B2041" t="s" s="596">
        <v>1672</v>
      </c>
      <c r="C2041" t="s" s="675">
        <v>3111</v>
      </c>
      <c r="D2041" t="s" s="690">
        <v>40</v>
      </c>
      <c r="E2041" s="677">
        <v>0</v>
      </c>
      <c r="G2041" s="662">
        <f>E2041*F2041</f>
        <v>0</v>
      </c>
      <c r="H2041" s="662">
        <v>0</v>
      </c>
    </row>
    <row r="2042" s="671" customFormat="1" ht="15" customHeight="1">
      <c r="B2042" t="s" s="596">
        <v>1672</v>
      </c>
      <c r="C2042" t="s" s="675">
        <v>3111</v>
      </c>
      <c r="D2042" t="s" s="692">
        <v>42</v>
      </c>
      <c r="E2042" s="677">
        <v>0</v>
      </c>
      <c r="G2042" s="662">
        <f>E2042*F2042</f>
        <v>0</v>
      </c>
      <c r="H2042" s="662">
        <v>0</v>
      </c>
    </row>
    <row r="2043" s="671" customFormat="1" ht="15" customHeight="1">
      <c r="B2043" t="s" s="596">
        <v>1672</v>
      </c>
      <c r="C2043" t="s" s="675">
        <v>3111</v>
      </c>
      <c r="D2043" t="s" s="180">
        <v>44</v>
      </c>
      <c r="E2043" s="677">
        <v>0</v>
      </c>
      <c r="G2043" s="662">
        <f>E2043*F2043</f>
        <v>0</v>
      </c>
      <c r="H2043" s="662">
        <v>0</v>
      </c>
    </row>
    <row r="2044" s="671" customFormat="1" ht="15" customHeight="1">
      <c r="B2044" t="s" s="596">
        <v>1672</v>
      </c>
      <c r="C2044" t="s" s="675">
        <v>3111</v>
      </c>
      <c r="D2044" t="s" s="695">
        <v>2849</v>
      </c>
      <c r="E2044" s="677">
        <v>0</v>
      </c>
      <c r="G2044" s="662">
        <f>E2044*F2044</f>
        <v>0</v>
      </c>
      <c r="H2044" s="662">
        <v>0</v>
      </c>
    </row>
    <row r="2045" s="671" customFormat="1" ht="15" customHeight="1">
      <c r="B2045" t="s" s="596">
        <v>1673</v>
      </c>
      <c r="C2045" t="s" s="675">
        <v>3112</v>
      </c>
      <c r="D2045" t="s" s="676">
        <v>30</v>
      </c>
      <c r="E2045" s="677">
        <v>0</v>
      </c>
      <c r="G2045" s="662">
        <f>E2045*F2045</f>
        <v>0</v>
      </c>
      <c r="H2045" s="662">
        <v>0</v>
      </c>
    </row>
    <row r="2046" s="671" customFormat="1" ht="15" customHeight="1">
      <c r="B2046" t="s" s="596">
        <v>1673</v>
      </c>
      <c r="C2046" t="s" s="675">
        <v>3112</v>
      </c>
      <c r="D2046" t="s" s="91">
        <v>32</v>
      </c>
      <c r="E2046" s="677">
        <v>0</v>
      </c>
      <c r="G2046" s="662">
        <f>E2046*F2046</f>
        <v>0</v>
      </c>
      <c r="H2046" s="662">
        <v>0</v>
      </c>
    </row>
    <row r="2047" s="671" customFormat="1" ht="15" customHeight="1">
      <c r="B2047" t="s" s="596">
        <v>1673</v>
      </c>
      <c r="C2047" t="s" s="675">
        <v>3112</v>
      </c>
      <c r="D2047" t="s" s="205">
        <v>34</v>
      </c>
      <c r="E2047" s="677">
        <v>0</v>
      </c>
      <c r="G2047" s="662">
        <f>E2047*F2047</f>
        <v>0</v>
      </c>
      <c r="H2047" s="662">
        <v>0</v>
      </c>
    </row>
    <row r="2048" s="671" customFormat="1" ht="15" customHeight="1">
      <c r="B2048" t="s" s="596">
        <v>1673</v>
      </c>
      <c r="C2048" t="s" s="675">
        <v>3112</v>
      </c>
      <c r="D2048" t="s" s="684">
        <v>36</v>
      </c>
      <c r="E2048" s="677">
        <v>0</v>
      </c>
      <c r="G2048" s="662">
        <f>E2048*F2048</f>
        <v>0</v>
      </c>
      <c r="H2048" s="662">
        <v>0</v>
      </c>
    </row>
    <row r="2049" s="671" customFormat="1" ht="15" customHeight="1">
      <c r="B2049" t="s" s="596">
        <v>1673</v>
      </c>
      <c r="C2049" t="s" s="675">
        <v>3112</v>
      </c>
      <c r="D2049" t="s" s="686">
        <v>38</v>
      </c>
      <c r="E2049" s="677">
        <v>0</v>
      </c>
      <c r="G2049" s="662">
        <f>E2049*F2049</f>
        <v>0</v>
      </c>
      <c r="H2049" s="662">
        <v>0</v>
      </c>
    </row>
    <row r="2050" s="671" customFormat="1" ht="15" customHeight="1">
      <c r="B2050" t="s" s="596">
        <v>1673</v>
      </c>
      <c r="C2050" t="s" s="675">
        <v>3112</v>
      </c>
      <c r="D2050" t="s" s="690">
        <v>40</v>
      </c>
      <c r="E2050" s="677">
        <v>0</v>
      </c>
      <c r="G2050" s="662">
        <f>E2050*F2050</f>
        <v>0</v>
      </c>
      <c r="H2050" s="662">
        <v>0</v>
      </c>
    </row>
    <row r="2051" s="671" customFormat="1" ht="15" customHeight="1">
      <c r="B2051" t="s" s="596">
        <v>1673</v>
      </c>
      <c r="C2051" t="s" s="675">
        <v>3112</v>
      </c>
      <c r="D2051" t="s" s="692">
        <v>42</v>
      </c>
      <c r="E2051" s="677">
        <v>0</v>
      </c>
      <c r="G2051" s="662">
        <f>E2051*F2051</f>
        <v>0</v>
      </c>
      <c r="H2051" s="662">
        <v>0</v>
      </c>
    </row>
    <row r="2052" s="671" customFormat="1" ht="15" customHeight="1">
      <c r="B2052" t="s" s="596">
        <v>1673</v>
      </c>
      <c r="C2052" t="s" s="675">
        <v>3112</v>
      </c>
      <c r="D2052" t="s" s="180">
        <v>44</v>
      </c>
      <c r="E2052" s="677">
        <v>0</v>
      </c>
      <c r="G2052" s="662">
        <f>E2052*F2052</f>
        <v>0</v>
      </c>
      <c r="H2052" s="662">
        <v>0</v>
      </c>
    </row>
    <row r="2053" s="671" customFormat="1" ht="15" customHeight="1">
      <c r="B2053" t="s" s="596">
        <v>1673</v>
      </c>
      <c r="C2053" t="s" s="675">
        <v>3112</v>
      </c>
      <c r="D2053" t="s" s="695">
        <v>2849</v>
      </c>
      <c r="E2053" s="677">
        <v>0</v>
      </c>
      <c r="G2053" s="662">
        <f>E2053*F2053</f>
        <v>0</v>
      </c>
      <c r="H2053" s="662">
        <v>0</v>
      </c>
    </row>
    <row r="2054" s="671" customFormat="1" ht="15" customHeight="1">
      <c r="B2054" t="s" s="596">
        <v>1674</v>
      </c>
      <c r="C2054" t="s" s="675">
        <v>3113</v>
      </c>
      <c r="D2054" t="s" s="676">
        <v>30</v>
      </c>
      <c r="E2054" s="677">
        <v>0</v>
      </c>
      <c r="G2054" s="662">
        <f>E2054*F2054</f>
        <v>0</v>
      </c>
      <c r="H2054" s="662">
        <v>0</v>
      </c>
    </row>
    <row r="2055" s="671" customFormat="1" ht="15" customHeight="1">
      <c r="B2055" t="s" s="596">
        <v>1674</v>
      </c>
      <c r="C2055" t="s" s="675">
        <v>3113</v>
      </c>
      <c r="D2055" t="s" s="91">
        <v>32</v>
      </c>
      <c r="E2055" s="677">
        <v>0</v>
      </c>
      <c r="G2055" s="662">
        <f>E2055*F2055</f>
        <v>0</v>
      </c>
      <c r="H2055" s="662">
        <v>0</v>
      </c>
    </row>
    <row r="2056" s="671" customFormat="1" ht="15" customHeight="1">
      <c r="B2056" t="s" s="596">
        <v>1674</v>
      </c>
      <c r="C2056" t="s" s="675">
        <v>3113</v>
      </c>
      <c r="D2056" t="s" s="205">
        <v>34</v>
      </c>
      <c r="E2056" s="677">
        <v>0</v>
      </c>
      <c r="G2056" s="662">
        <f>E2056*F2056</f>
        <v>0</v>
      </c>
      <c r="H2056" s="662">
        <v>0</v>
      </c>
    </row>
    <row r="2057" s="671" customFormat="1" ht="15" customHeight="1">
      <c r="B2057" t="s" s="596">
        <v>1674</v>
      </c>
      <c r="C2057" t="s" s="675">
        <v>3113</v>
      </c>
      <c r="D2057" t="s" s="684">
        <v>36</v>
      </c>
      <c r="E2057" s="677">
        <v>0</v>
      </c>
      <c r="G2057" s="662">
        <f>E2057*F2057</f>
        <v>0</v>
      </c>
      <c r="H2057" s="662">
        <v>0</v>
      </c>
    </row>
    <row r="2058" s="671" customFormat="1" ht="15" customHeight="1">
      <c r="B2058" t="s" s="596">
        <v>1674</v>
      </c>
      <c r="C2058" t="s" s="675">
        <v>3113</v>
      </c>
      <c r="D2058" t="s" s="686">
        <v>38</v>
      </c>
      <c r="E2058" s="677">
        <v>0</v>
      </c>
      <c r="G2058" s="662">
        <f>E2058*F2058</f>
        <v>0</v>
      </c>
      <c r="H2058" s="662">
        <v>0</v>
      </c>
    </row>
    <row r="2059" s="671" customFormat="1" ht="15" customHeight="1">
      <c r="B2059" t="s" s="596">
        <v>1674</v>
      </c>
      <c r="C2059" t="s" s="675">
        <v>3113</v>
      </c>
      <c r="D2059" t="s" s="690">
        <v>40</v>
      </c>
      <c r="E2059" s="677">
        <v>0</v>
      </c>
      <c r="G2059" s="662">
        <f>E2059*F2059</f>
        <v>0</v>
      </c>
      <c r="H2059" s="662">
        <v>0</v>
      </c>
    </row>
    <row r="2060" s="671" customFormat="1" ht="15" customHeight="1">
      <c r="B2060" t="s" s="596">
        <v>1674</v>
      </c>
      <c r="C2060" t="s" s="675">
        <v>3113</v>
      </c>
      <c r="D2060" t="s" s="692">
        <v>42</v>
      </c>
      <c r="E2060" s="677">
        <v>0</v>
      </c>
      <c r="G2060" s="662">
        <f>E2060*F2060</f>
        <v>0</v>
      </c>
      <c r="H2060" s="662">
        <v>0</v>
      </c>
    </row>
    <row r="2061" s="671" customFormat="1" ht="15" customHeight="1">
      <c r="B2061" t="s" s="596">
        <v>1674</v>
      </c>
      <c r="C2061" t="s" s="675">
        <v>3113</v>
      </c>
      <c r="D2061" t="s" s="180">
        <v>44</v>
      </c>
      <c r="E2061" s="677">
        <v>0</v>
      </c>
      <c r="G2061" s="662">
        <f>E2061*F2061</f>
        <v>0</v>
      </c>
      <c r="H2061" s="662">
        <v>0</v>
      </c>
    </row>
    <row r="2062" s="671" customFormat="1" ht="15" customHeight="1">
      <c r="B2062" t="s" s="596">
        <v>1674</v>
      </c>
      <c r="C2062" t="s" s="675">
        <v>3113</v>
      </c>
      <c r="D2062" t="s" s="695">
        <v>2849</v>
      </c>
      <c r="E2062" s="677">
        <v>0</v>
      </c>
      <c r="G2062" s="662">
        <f>E2062*F2062</f>
        <v>0</v>
      </c>
      <c r="H2062" s="662">
        <v>0</v>
      </c>
    </row>
    <row r="2063" s="671" customFormat="1" ht="15" customHeight="1">
      <c r="B2063" t="s" s="596">
        <v>1675</v>
      </c>
      <c r="C2063" t="s" s="675">
        <v>3114</v>
      </c>
      <c r="D2063" t="s" s="676">
        <v>30</v>
      </c>
      <c r="E2063" s="677">
        <v>0</v>
      </c>
      <c r="G2063" s="662">
        <f>E2063*F2063</f>
        <v>0</v>
      </c>
      <c r="H2063" s="662">
        <v>0</v>
      </c>
    </row>
    <row r="2064" s="671" customFormat="1" ht="15" customHeight="1">
      <c r="B2064" t="s" s="596">
        <v>1675</v>
      </c>
      <c r="C2064" t="s" s="675">
        <v>3114</v>
      </c>
      <c r="D2064" t="s" s="91">
        <v>32</v>
      </c>
      <c r="E2064" s="677">
        <v>0</v>
      </c>
      <c r="G2064" s="662">
        <f>E2064*F2064</f>
        <v>0</v>
      </c>
      <c r="H2064" s="662">
        <v>0</v>
      </c>
    </row>
    <row r="2065" s="671" customFormat="1" ht="15" customHeight="1">
      <c r="B2065" t="s" s="596">
        <v>1675</v>
      </c>
      <c r="C2065" t="s" s="675">
        <v>3114</v>
      </c>
      <c r="D2065" t="s" s="205">
        <v>34</v>
      </c>
      <c r="E2065" s="677">
        <v>0</v>
      </c>
      <c r="G2065" s="662">
        <f>E2065*F2065</f>
        <v>0</v>
      </c>
      <c r="H2065" s="662">
        <v>0</v>
      </c>
    </row>
    <row r="2066" s="671" customFormat="1" ht="15" customHeight="1">
      <c r="B2066" t="s" s="596">
        <v>1675</v>
      </c>
      <c r="C2066" t="s" s="675">
        <v>3114</v>
      </c>
      <c r="D2066" t="s" s="684">
        <v>36</v>
      </c>
      <c r="E2066" s="677">
        <v>0</v>
      </c>
      <c r="G2066" s="662">
        <f>E2066*F2066</f>
        <v>0</v>
      </c>
      <c r="H2066" s="662">
        <v>0</v>
      </c>
    </row>
    <row r="2067" s="671" customFormat="1" ht="15" customHeight="1">
      <c r="B2067" t="s" s="596">
        <v>1675</v>
      </c>
      <c r="C2067" t="s" s="675">
        <v>3114</v>
      </c>
      <c r="D2067" t="s" s="686">
        <v>38</v>
      </c>
      <c r="E2067" s="677">
        <v>0</v>
      </c>
      <c r="G2067" s="662">
        <f>E2067*F2067</f>
        <v>0</v>
      </c>
      <c r="H2067" s="662">
        <v>0</v>
      </c>
    </row>
    <row r="2068" s="671" customFormat="1" ht="15" customHeight="1">
      <c r="B2068" t="s" s="596">
        <v>1675</v>
      </c>
      <c r="C2068" t="s" s="675">
        <v>3114</v>
      </c>
      <c r="D2068" t="s" s="690">
        <v>40</v>
      </c>
      <c r="E2068" s="677">
        <v>0</v>
      </c>
      <c r="G2068" s="662">
        <f>E2068*F2068</f>
        <v>0</v>
      </c>
      <c r="H2068" s="662">
        <v>0</v>
      </c>
    </row>
    <row r="2069" s="671" customFormat="1" ht="15" customHeight="1">
      <c r="B2069" t="s" s="596">
        <v>1675</v>
      </c>
      <c r="C2069" t="s" s="675">
        <v>3114</v>
      </c>
      <c r="D2069" t="s" s="692">
        <v>42</v>
      </c>
      <c r="E2069" s="677">
        <v>0</v>
      </c>
      <c r="G2069" s="662">
        <f>E2069*F2069</f>
        <v>0</v>
      </c>
      <c r="H2069" s="662">
        <v>0</v>
      </c>
    </row>
    <row r="2070" s="671" customFormat="1" ht="15" customHeight="1">
      <c r="B2070" t="s" s="596">
        <v>1675</v>
      </c>
      <c r="C2070" t="s" s="675">
        <v>3114</v>
      </c>
      <c r="D2070" t="s" s="180">
        <v>44</v>
      </c>
      <c r="E2070" s="677">
        <v>0</v>
      </c>
      <c r="G2070" s="662">
        <f>E2070*F2070</f>
        <v>0</v>
      </c>
      <c r="H2070" s="662">
        <v>0</v>
      </c>
    </row>
    <row r="2071" s="671" customFormat="1" ht="15" customHeight="1">
      <c r="B2071" t="s" s="596">
        <v>1675</v>
      </c>
      <c r="C2071" t="s" s="675">
        <v>3114</v>
      </c>
      <c r="D2071" t="s" s="695">
        <v>2849</v>
      </c>
      <c r="E2071" s="677">
        <v>0</v>
      </c>
      <c r="G2071" s="662">
        <f>E2071*F2071</f>
        <v>0</v>
      </c>
      <c r="H2071" s="662">
        <v>0</v>
      </c>
    </row>
    <row r="2072" s="671" customFormat="1" ht="15" customHeight="1">
      <c r="B2072" t="s" s="596">
        <v>1676</v>
      </c>
      <c r="C2072" t="s" s="675">
        <v>3115</v>
      </c>
      <c r="D2072" t="s" s="676">
        <v>30</v>
      </c>
      <c r="E2072" s="677">
        <v>0</v>
      </c>
      <c r="G2072" s="662">
        <f>E2072*F2072</f>
        <v>0</v>
      </c>
      <c r="H2072" s="662">
        <v>0</v>
      </c>
    </row>
    <row r="2073" s="671" customFormat="1" ht="15" customHeight="1">
      <c r="B2073" t="s" s="596">
        <v>1676</v>
      </c>
      <c r="C2073" t="s" s="675">
        <v>3115</v>
      </c>
      <c r="D2073" t="s" s="91">
        <v>32</v>
      </c>
      <c r="E2073" s="677">
        <v>0</v>
      </c>
      <c r="G2073" s="662">
        <f>E2073*F2073</f>
        <v>0</v>
      </c>
      <c r="H2073" s="662">
        <v>0</v>
      </c>
    </row>
    <row r="2074" s="671" customFormat="1" ht="15" customHeight="1">
      <c r="B2074" t="s" s="596">
        <v>1676</v>
      </c>
      <c r="C2074" t="s" s="675">
        <v>3115</v>
      </c>
      <c r="D2074" t="s" s="205">
        <v>34</v>
      </c>
      <c r="E2074" s="677">
        <v>0</v>
      </c>
      <c r="G2074" s="662">
        <f>E2074*F2074</f>
        <v>0</v>
      </c>
      <c r="H2074" s="662">
        <v>0</v>
      </c>
    </row>
    <row r="2075" s="671" customFormat="1" ht="15" customHeight="1">
      <c r="B2075" t="s" s="596">
        <v>1676</v>
      </c>
      <c r="C2075" t="s" s="675">
        <v>3115</v>
      </c>
      <c r="D2075" t="s" s="684">
        <v>36</v>
      </c>
      <c r="E2075" s="677">
        <v>0</v>
      </c>
      <c r="G2075" s="662">
        <f>E2075*F2075</f>
        <v>0</v>
      </c>
      <c r="H2075" s="662">
        <v>0</v>
      </c>
    </row>
    <row r="2076" s="671" customFormat="1" ht="15" customHeight="1">
      <c r="B2076" t="s" s="596">
        <v>1676</v>
      </c>
      <c r="C2076" t="s" s="675">
        <v>3115</v>
      </c>
      <c r="D2076" t="s" s="686">
        <v>38</v>
      </c>
      <c r="E2076" s="677">
        <v>0</v>
      </c>
      <c r="G2076" s="662">
        <f>E2076*F2076</f>
        <v>0</v>
      </c>
      <c r="H2076" s="662">
        <v>0</v>
      </c>
    </row>
    <row r="2077" s="671" customFormat="1" ht="15" customHeight="1">
      <c r="B2077" t="s" s="596">
        <v>1676</v>
      </c>
      <c r="C2077" t="s" s="675">
        <v>3115</v>
      </c>
      <c r="D2077" t="s" s="690">
        <v>40</v>
      </c>
      <c r="E2077" s="677">
        <v>0</v>
      </c>
      <c r="G2077" s="662">
        <f>E2077*F2077</f>
        <v>0</v>
      </c>
      <c r="H2077" s="662">
        <v>0</v>
      </c>
    </row>
    <row r="2078" s="671" customFormat="1" ht="15" customHeight="1">
      <c r="B2078" t="s" s="596">
        <v>1676</v>
      </c>
      <c r="C2078" t="s" s="675">
        <v>3115</v>
      </c>
      <c r="D2078" t="s" s="692">
        <v>42</v>
      </c>
      <c r="E2078" s="677">
        <v>0</v>
      </c>
      <c r="G2078" s="662">
        <f>E2078*F2078</f>
        <v>0</v>
      </c>
      <c r="H2078" s="662">
        <v>0</v>
      </c>
    </row>
    <row r="2079" s="671" customFormat="1" ht="15" customHeight="1">
      <c r="B2079" t="s" s="596">
        <v>1676</v>
      </c>
      <c r="C2079" t="s" s="675">
        <v>3115</v>
      </c>
      <c r="D2079" t="s" s="180">
        <v>44</v>
      </c>
      <c r="E2079" s="677">
        <v>0</v>
      </c>
      <c r="G2079" s="662">
        <f>E2079*F2079</f>
        <v>0</v>
      </c>
      <c r="H2079" s="662">
        <v>0</v>
      </c>
    </row>
    <row r="2080" s="671" customFormat="1" ht="15" customHeight="1">
      <c r="B2080" t="s" s="596">
        <v>1676</v>
      </c>
      <c r="C2080" t="s" s="675">
        <v>3115</v>
      </c>
      <c r="D2080" t="s" s="695">
        <v>2849</v>
      </c>
      <c r="E2080" s="677">
        <v>0</v>
      </c>
      <c r="G2080" s="662">
        <f>E2080*F2080</f>
        <v>0</v>
      </c>
      <c r="H2080" s="662">
        <v>0</v>
      </c>
    </row>
    <row r="2081" s="671" customFormat="1" ht="15" customHeight="1">
      <c r="B2081" t="s" s="596">
        <v>1677</v>
      </c>
      <c r="C2081" t="s" s="675">
        <v>3116</v>
      </c>
      <c r="D2081" t="s" s="676">
        <v>30</v>
      </c>
      <c r="E2081" s="677">
        <v>0</v>
      </c>
      <c r="G2081" s="662">
        <f>E2081*F2081</f>
        <v>0</v>
      </c>
      <c r="H2081" s="662">
        <v>0</v>
      </c>
    </row>
    <row r="2082" s="671" customFormat="1" ht="15" customHeight="1">
      <c r="B2082" t="s" s="596">
        <v>1677</v>
      </c>
      <c r="C2082" t="s" s="675">
        <v>3116</v>
      </c>
      <c r="D2082" t="s" s="91">
        <v>32</v>
      </c>
      <c r="E2082" s="677">
        <v>0</v>
      </c>
      <c r="G2082" s="662">
        <f>E2082*F2082</f>
        <v>0</v>
      </c>
      <c r="H2082" s="662">
        <v>0</v>
      </c>
    </row>
    <row r="2083" s="671" customFormat="1" ht="15" customHeight="1">
      <c r="B2083" t="s" s="596">
        <v>1677</v>
      </c>
      <c r="C2083" t="s" s="675">
        <v>3116</v>
      </c>
      <c r="D2083" t="s" s="205">
        <v>34</v>
      </c>
      <c r="E2083" s="677">
        <v>0</v>
      </c>
      <c r="G2083" s="662">
        <f>E2083*F2083</f>
        <v>0</v>
      </c>
      <c r="H2083" s="662">
        <v>0</v>
      </c>
    </row>
    <row r="2084" s="671" customFormat="1" ht="15" customHeight="1">
      <c r="B2084" t="s" s="596">
        <v>1677</v>
      </c>
      <c r="C2084" t="s" s="675">
        <v>3116</v>
      </c>
      <c r="D2084" t="s" s="684">
        <v>36</v>
      </c>
      <c r="E2084" s="677">
        <v>0</v>
      </c>
      <c r="G2084" s="662">
        <f>E2084*F2084</f>
        <v>0</v>
      </c>
      <c r="H2084" s="662">
        <v>0</v>
      </c>
    </row>
    <row r="2085" s="671" customFormat="1" ht="15" customHeight="1">
      <c r="B2085" t="s" s="596">
        <v>1677</v>
      </c>
      <c r="C2085" t="s" s="675">
        <v>3116</v>
      </c>
      <c r="D2085" t="s" s="686">
        <v>38</v>
      </c>
      <c r="E2085" s="677">
        <v>0</v>
      </c>
      <c r="G2085" s="662">
        <f>E2085*F2085</f>
        <v>0</v>
      </c>
      <c r="H2085" s="662">
        <v>0</v>
      </c>
    </row>
    <row r="2086" s="671" customFormat="1" ht="15" customHeight="1">
      <c r="B2086" t="s" s="596">
        <v>1677</v>
      </c>
      <c r="C2086" t="s" s="675">
        <v>3116</v>
      </c>
      <c r="D2086" t="s" s="690">
        <v>40</v>
      </c>
      <c r="E2086" s="677">
        <v>0</v>
      </c>
      <c r="G2086" s="662">
        <f>E2086*F2086</f>
        <v>0</v>
      </c>
      <c r="H2086" s="662">
        <v>0</v>
      </c>
    </row>
    <row r="2087" s="671" customFormat="1" ht="15" customHeight="1">
      <c r="B2087" t="s" s="596">
        <v>1677</v>
      </c>
      <c r="C2087" t="s" s="675">
        <v>3116</v>
      </c>
      <c r="D2087" t="s" s="692">
        <v>42</v>
      </c>
      <c r="E2087" s="677">
        <v>0</v>
      </c>
      <c r="G2087" s="662">
        <f>E2087*F2087</f>
        <v>0</v>
      </c>
      <c r="H2087" s="662">
        <v>0</v>
      </c>
    </row>
    <row r="2088" s="671" customFormat="1" ht="15" customHeight="1">
      <c r="B2088" t="s" s="596">
        <v>1677</v>
      </c>
      <c r="C2088" t="s" s="675">
        <v>3116</v>
      </c>
      <c r="D2088" t="s" s="180">
        <v>44</v>
      </c>
      <c r="E2088" s="677">
        <v>0</v>
      </c>
      <c r="G2088" s="662">
        <f>E2088*F2088</f>
        <v>0</v>
      </c>
      <c r="H2088" s="662">
        <v>0</v>
      </c>
    </row>
    <row r="2089" s="671" customFormat="1" ht="15" customHeight="1">
      <c r="B2089" t="s" s="596">
        <v>1677</v>
      </c>
      <c r="C2089" t="s" s="675">
        <v>3116</v>
      </c>
      <c r="D2089" t="s" s="695">
        <v>2849</v>
      </c>
      <c r="E2089" s="677">
        <v>0</v>
      </c>
      <c r="G2089" s="662">
        <f>E2089*F2089</f>
        <v>0</v>
      </c>
      <c r="H2089" s="662">
        <v>0</v>
      </c>
    </row>
    <row r="2090" s="671" customFormat="1" ht="15" customHeight="1">
      <c r="B2090" t="s" s="596">
        <v>1678</v>
      </c>
      <c r="C2090" t="s" s="675">
        <v>3117</v>
      </c>
      <c r="D2090" t="s" s="676">
        <v>30</v>
      </c>
      <c r="E2090" s="677">
        <v>0</v>
      </c>
      <c r="G2090" s="662">
        <f>E2090*F2090</f>
        <v>0</v>
      </c>
      <c r="H2090" s="662">
        <v>0</v>
      </c>
    </row>
    <row r="2091" s="671" customFormat="1" ht="15" customHeight="1">
      <c r="B2091" t="s" s="596">
        <v>1678</v>
      </c>
      <c r="C2091" t="s" s="675">
        <v>3117</v>
      </c>
      <c r="D2091" t="s" s="91">
        <v>32</v>
      </c>
      <c r="E2091" s="677">
        <v>0</v>
      </c>
      <c r="G2091" s="662">
        <f>E2091*F2091</f>
        <v>0</v>
      </c>
      <c r="H2091" s="662">
        <v>0</v>
      </c>
    </row>
    <row r="2092" s="671" customFormat="1" ht="15" customHeight="1">
      <c r="B2092" t="s" s="596">
        <v>1678</v>
      </c>
      <c r="C2092" t="s" s="675">
        <v>3117</v>
      </c>
      <c r="D2092" t="s" s="205">
        <v>34</v>
      </c>
      <c r="E2092" s="677">
        <v>0</v>
      </c>
      <c r="G2092" s="662">
        <f>E2092*F2092</f>
        <v>0</v>
      </c>
      <c r="H2092" s="662">
        <v>0</v>
      </c>
    </row>
    <row r="2093" s="671" customFormat="1" ht="15" customHeight="1">
      <c r="B2093" t="s" s="596">
        <v>1678</v>
      </c>
      <c r="C2093" t="s" s="675">
        <v>3117</v>
      </c>
      <c r="D2093" t="s" s="684">
        <v>36</v>
      </c>
      <c r="E2093" s="677">
        <v>0</v>
      </c>
      <c r="G2093" s="662">
        <f>E2093*F2093</f>
        <v>0</v>
      </c>
      <c r="H2093" s="662">
        <v>0</v>
      </c>
    </row>
    <row r="2094" s="671" customFormat="1" ht="15" customHeight="1">
      <c r="B2094" t="s" s="596">
        <v>1678</v>
      </c>
      <c r="C2094" t="s" s="675">
        <v>3117</v>
      </c>
      <c r="D2094" t="s" s="686">
        <v>38</v>
      </c>
      <c r="E2094" s="677">
        <v>0</v>
      </c>
      <c r="G2094" s="662">
        <f>E2094*F2094</f>
        <v>0</v>
      </c>
      <c r="H2094" s="662">
        <v>0</v>
      </c>
    </row>
    <row r="2095" s="671" customFormat="1" ht="15" customHeight="1">
      <c r="B2095" t="s" s="596">
        <v>1678</v>
      </c>
      <c r="C2095" t="s" s="675">
        <v>3117</v>
      </c>
      <c r="D2095" t="s" s="690">
        <v>40</v>
      </c>
      <c r="E2095" s="677">
        <v>0</v>
      </c>
      <c r="G2095" s="662">
        <f>E2095*F2095</f>
        <v>0</v>
      </c>
      <c r="H2095" s="662">
        <v>0</v>
      </c>
    </row>
    <row r="2096" s="671" customFormat="1" ht="15" customHeight="1">
      <c r="B2096" t="s" s="596">
        <v>1678</v>
      </c>
      <c r="C2096" t="s" s="675">
        <v>3117</v>
      </c>
      <c r="D2096" t="s" s="692">
        <v>42</v>
      </c>
      <c r="E2096" s="677">
        <v>0</v>
      </c>
      <c r="G2096" s="662">
        <f>E2096*F2096</f>
        <v>0</v>
      </c>
      <c r="H2096" s="662">
        <v>0</v>
      </c>
    </row>
    <row r="2097" s="671" customFormat="1" ht="15" customHeight="1">
      <c r="B2097" t="s" s="596">
        <v>1678</v>
      </c>
      <c r="C2097" t="s" s="675">
        <v>3117</v>
      </c>
      <c r="D2097" t="s" s="180">
        <v>44</v>
      </c>
      <c r="E2097" s="677">
        <v>0</v>
      </c>
      <c r="G2097" s="662">
        <f>E2097*F2097</f>
        <v>0</v>
      </c>
      <c r="H2097" s="662">
        <v>0</v>
      </c>
    </row>
    <row r="2098" s="671" customFormat="1" ht="15" customHeight="1">
      <c r="B2098" t="s" s="596">
        <v>1678</v>
      </c>
      <c r="C2098" t="s" s="675">
        <v>3117</v>
      </c>
      <c r="D2098" t="s" s="695">
        <v>2849</v>
      </c>
      <c r="E2098" s="677">
        <v>0</v>
      </c>
      <c r="G2098" s="662">
        <f>E2098*F2098</f>
        <v>0</v>
      </c>
      <c r="H2098" s="662">
        <v>0</v>
      </c>
    </row>
    <row r="2099" s="671" customFormat="1" ht="15" customHeight="1">
      <c r="B2099" t="s" s="596">
        <v>1679</v>
      </c>
      <c r="C2099" t="s" s="675">
        <v>3118</v>
      </c>
      <c r="D2099" t="s" s="676">
        <v>30</v>
      </c>
      <c r="E2099" s="677">
        <v>0</v>
      </c>
      <c r="G2099" s="662">
        <f>E2099*F2099</f>
        <v>0</v>
      </c>
      <c r="H2099" s="662">
        <v>0</v>
      </c>
    </row>
    <row r="2100" s="671" customFormat="1" ht="15" customHeight="1">
      <c r="B2100" t="s" s="596">
        <v>1679</v>
      </c>
      <c r="C2100" t="s" s="675">
        <v>3118</v>
      </c>
      <c r="D2100" t="s" s="91">
        <v>32</v>
      </c>
      <c r="E2100" s="677">
        <v>0</v>
      </c>
      <c r="G2100" s="662">
        <f>E2100*F2100</f>
        <v>0</v>
      </c>
      <c r="H2100" s="662">
        <v>0</v>
      </c>
    </row>
    <row r="2101" s="671" customFormat="1" ht="15" customHeight="1">
      <c r="B2101" t="s" s="596">
        <v>1679</v>
      </c>
      <c r="C2101" t="s" s="675">
        <v>3118</v>
      </c>
      <c r="D2101" t="s" s="205">
        <v>34</v>
      </c>
      <c r="E2101" s="677">
        <v>0</v>
      </c>
      <c r="G2101" s="662">
        <f>E2101*F2101</f>
        <v>0</v>
      </c>
      <c r="H2101" s="662">
        <v>0</v>
      </c>
    </row>
    <row r="2102" s="671" customFormat="1" ht="15" customHeight="1">
      <c r="B2102" t="s" s="596">
        <v>1679</v>
      </c>
      <c r="C2102" t="s" s="675">
        <v>3118</v>
      </c>
      <c r="D2102" t="s" s="684">
        <v>36</v>
      </c>
      <c r="E2102" s="677">
        <v>0</v>
      </c>
      <c r="G2102" s="662">
        <f>E2102*F2102</f>
        <v>0</v>
      </c>
      <c r="H2102" s="662">
        <v>0</v>
      </c>
    </row>
    <row r="2103" s="671" customFormat="1" ht="15" customHeight="1">
      <c r="B2103" t="s" s="596">
        <v>1679</v>
      </c>
      <c r="C2103" t="s" s="675">
        <v>3118</v>
      </c>
      <c r="D2103" t="s" s="686">
        <v>38</v>
      </c>
      <c r="E2103" s="677">
        <v>0</v>
      </c>
      <c r="G2103" s="662">
        <f>E2103*F2103</f>
        <v>0</v>
      </c>
      <c r="H2103" s="662">
        <v>0</v>
      </c>
    </row>
    <row r="2104" s="671" customFormat="1" ht="15" customHeight="1">
      <c r="B2104" t="s" s="596">
        <v>1679</v>
      </c>
      <c r="C2104" t="s" s="675">
        <v>3118</v>
      </c>
      <c r="D2104" t="s" s="690">
        <v>40</v>
      </c>
      <c r="E2104" s="677">
        <v>0</v>
      </c>
      <c r="G2104" s="662">
        <f>E2104*F2104</f>
        <v>0</v>
      </c>
      <c r="H2104" s="662">
        <v>0</v>
      </c>
    </row>
    <row r="2105" s="671" customFormat="1" ht="15" customHeight="1">
      <c r="B2105" t="s" s="596">
        <v>1679</v>
      </c>
      <c r="C2105" t="s" s="675">
        <v>3118</v>
      </c>
      <c r="D2105" t="s" s="692">
        <v>42</v>
      </c>
      <c r="E2105" s="677">
        <v>0</v>
      </c>
      <c r="G2105" s="662">
        <f>E2105*F2105</f>
        <v>0</v>
      </c>
      <c r="H2105" s="662">
        <v>0</v>
      </c>
    </row>
    <row r="2106" s="671" customFormat="1" ht="15" customHeight="1">
      <c r="B2106" t="s" s="596">
        <v>1679</v>
      </c>
      <c r="C2106" t="s" s="675">
        <v>3118</v>
      </c>
      <c r="D2106" t="s" s="180">
        <v>44</v>
      </c>
      <c r="E2106" s="677">
        <v>0</v>
      </c>
      <c r="G2106" s="662">
        <f>E2106*F2106</f>
        <v>0</v>
      </c>
      <c r="H2106" s="662">
        <v>0</v>
      </c>
    </row>
    <row r="2107" s="671" customFormat="1" ht="15" customHeight="1">
      <c r="B2107" t="s" s="596">
        <v>1679</v>
      </c>
      <c r="C2107" t="s" s="675">
        <v>3118</v>
      </c>
      <c r="D2107" t="s" s="695">
        <v>2849</v>
      </c>
      <c r="E2107" s="677">
        <v>0</v>
      </c>
      <c r="G2107" s="662">
        <f>E2107*F2107</f>
        <v>0</v>
      </c>
      <c r="H2107" s="662">
        <v>0</v>
      </c>
    </row>
    <row r="2108" s="671" customFormat="1" ht="15" customHeight="1">
      <c r="B2108" t="s" s="596">
        <v>1680</v>
      </c>
      <c r="C2108" t="s" s="675">
        <v>3119</v>
      </c>
      <c r="D2108" t="s" s="676">
        <v>30</v>
      </c>
      <c r="E2108" s="677">
        <v>0</v>
      </c>
      <c r="G2108" s="662">
        <f>E2108*F2108</f>
        <v>0</v>
      </c>
      <c r="H2108" s="662">
        <v>0</v>
      </c>
    </row>
    <row r="2109" s="671" customFormat="1" ht="15" customHeight="1">
      <c r="B2109" t="s" s="596">
        <v>1680</v>
      </c>
      <c r="C2109" t="s" s="675">
        <v>3119</v>
      </c>
      <c r="D2109" t="s" s="91">
        <v>32</v>
      </c>
      <c r="E2109" s="677">
        <v>0</v>
      </c>
      <c r="G2109" s="662">
        <f>E2109*F2109</f>
        <v>0</v>
      </c>
      <c r="H2109" s="662">
        <v>0</v>
      </c>
    </row>
    <row r="2110" s="671" customFormat="1" ht="15" customHeight="1">
      <c r="B2110" t="s" s="596">
        <v>1680</v>
      </c>
      <c r="C2110" t="s" s="675">
        <v>3119</v>
      </c>
      <c r="D2110" t="s" s="205">
        <v>34</v>
      </c>
      <c r="E2110" s="677">
        <v>0</v>
      </c>
      <c r="G2110" s="662">
        <f>E2110*F2110</f>
        <v>0</v>
      </c>
      <c r="H2110" s="662">
        <v>0</v>
      </c>
    </row>
    <row r="2111" s="671" customFormat="1" ht="15" customHeight="1">
      <c r="B2111" t="s" s="596">
        <v>1680</v>
      </c>
      <c r="C2111" t="s" s="675">
        <v>3119</v>
      </c>
      <c r="D2111" t="s" s="684">
        <v>36</v>
      </c>
      <c r="E2111" s="677">
        <v>0</v>
      </c>
      <c r="G2111" s="662">
        <f>E2111*F2111</f>
        <v>0</v>
      </c>
      <c r="H2111" s="662">
        <v>0</v>
      </c>
    </row>
    <row r="2112" s="671" customFormat="1" ht="15" customHeight="1">
      <c r="B2112" t="s" s="596">
        <v>1680</v>
      </c>
      <c r="C2112" t="s" s="675">
        <v>3119</v>
      </c>
      <c r="D2112" t="s" s="686">
        <v>38</v>
      </c>
      <c r="E2112" s="677">
        <v>0</v>
      </c>
      <c r="G2112" s="662">
        <f>E2112*F2112</f>
        <v>0</v>
      </c>
      <c r="H2112" s="662">
        <v>0</v>
      </c>
    </row>
    <row r="2113" s="671" customFormat="1" ht="15" customHeight="1">
      <c r="B2113" t="s" s="596">
        <v>1680</v>
      </c>
      <c r="C2113" t="s" s="675">
        <v>3119</v>
      </c>
      <c r="D2113" t="s" s="690">
        <v>40</v>
      </c>
      <c r="E2113" s="677">
        <v>0</v>
      </c>
      <c r="G2113" s="662">
        <f>E2113*F2113</f>
        <v>0</v>
      </c>
      <c r="H2113" s="662">
        <v>0</v>
      </c>
    </row>
    <row r="2114" s="671" customFormat="1" ht="15" customHeight="1">
      <c r="B2114" t="s" s="596">
        <v>1680</v>
      </c>
      <c r="C2114" t="s" s="675">
        <v>3119</v>
      </c>
      <c r="D2114" t="s" s="692">
        <v>42</v>
      </c>
      <c r="E2114" s="677">
        <v>0</v>
      </c>
      <c r="G2114" s="662">
        <f>E2114*F2114</f>
        <v>0</v>
      </c>
      <c r="H2114" s="662">
        <v>0</v>
      </c>
    </row>
    <row r="2115" s="671" customFormat="1" ht="15" customHeight="1">
      <c r="B2115" t="s" s="596">
        <v>1680</v>
      </c>
      <c r="C2115" t="s" s="675">
        <v>3119</v>
      </c>
      <c r="D2115" t="s" s="180">
        <v>44</v>
      </c>
      <c r="E2115" s="677">
        <v>0</v>
      </c>
      <c r="G2115" s="662">
        <f>E2115*F2115</f>
        <v>0</v>
      </c>
      <c r="H2115" s="662">
        <v>0</v>
      </c>
    </row>
    <row r="2116" s="671" customFormat="1" ht="15" customHeight="1">
      <c r="B2116" t="s" s="596">
        <v>1680</v>
      </c>
      <c r="C2116" t="s" s="675">
        <v>3119</v>
      </c>
      <c r="D2116" t="s" s="695">
        <v>2849</v>
      </c>
      <c r="E2116" s="677">
        <v>0</v>
      </c>
      <c r="G2116" s="662">
        <f>E2116*F2116</f>
        <v>0</v>
      </c>
      <c r="H2116" s="662">
        <v>0</v>
      </c>
    </row>
    <row r="2117" s="671" customFormat="1" ht="15" customHeight="1">
      <c r="B2117" t="s" s="596">
        <v>1681</v>
      </c>
      <c r="C2117" t="s" s="675">
        <v>3120</v>
      </c>
      <c r="D2117" t="s" s="676">
        <v>30</v>
      </c>
      <c r="E2117" s="677">
        <v>0</v>
      </c>
      <c r="G2117" s="662">
        <f>E2117*F2117</f>
        <v>0</v>
      </c>
      <c r="H2117" s="662">
        <v>0</v>
      </c>
    </row>
    <row r="2118" s="671" customFormat="1" ht="15" customHeight="1">
      <c r="B2118" t="s" s="596">
        <v>1681</v>
      </c>
      <c r="C2118" t="s" s="675">
        <v>3120</v>
      </c>
      <c r="D2118" t="s" s="91">
        <v>32</v>
      </c>
      <c r="E2118" s="677">
        <v>0</v>
      </c>
      <c r="G2118" s="662">
        <f>E2118*F2118</f>
        <v>0</v>
      </c>
      <c r="H2118" s="662">
        <v>0</v>
      </c>
    </row>
    <row r="2119" s="671" customFormat="1" ht="15" customHeight="1">
      <c r="B2119" t="s" s="596">
        <v>1681</v>
      </c>
      <c r="C2119" t="s" s="675">
        <v>3120</v>
      </c>
      <c r="D2119" t="s" s="205">
        <v>34</v>
      </c>
      <c r="E2119" s="677">
        <v>0</v>
      </c>
      <c r="G2119" s="662">
        <f>E2119*F2119</f>
        <v>0</v>
      </c>
      <c r="H2119" s="662">
        <v>0</v>
      </c>
    </row>
    <row r="2120" s="671" customFormat="1" ht="15" customHeight="1">
      <c r="B2120" t="s" s="596">
        <v>1681</v>
      </c>
      <c r="C2120" t="s" s="675">
        <v>3120</v>
      </c>
      <c r="D2120" t="s" s="684">
        <v>36</v>
      </c>
      <c r="E2120" s="677">
        <v>0</v>
      </c>
      <c r="G2120" s="662">
        <f>E2120*F2120</f>
        <v>0</v>
      </c>
      <c r="H2120" s="662">
        <v>0</v>
      </c>
    </row>
    <row r="2121" s="671" customFormat="1" ht="15" customHeight="1">
      <c r="B2121" t="s" s="596">
        <v>1681</v>
      </c>
      <c r="C2121" t="s" s="675">
        <v>3120</v>
      </c>
      <c r="D2121" t="s" s="686">
        <v>38</v>
      </c>
      <c r="E2121" s="677">
        <v>0</v>
      </c>
      <c r="G2121" s="662">
        <f>E2121*F2121</f>
        <v>0</v>
      </c>
      <c r="H2121" s="662">
        <v>0</v>
      </c>
    </row>
    <row r="2122" s="671" customFormat="1" ht="15" customHeight="1">
      <c r="B2122" t="s" s="596">
        <v>1681</v>
      </c>
      <c r="C2122" t="s" s="675">
        <v>3120</v>
      </c>
      <c r="D2122" t="s" s="690">
        <v>40</v>
      </c>
      <c r="E2122" s="677">
        <v>0</v>
      </c>
      <c r="G2122" s="662">
        <f>E2122*F2122</f>
        <v>0</v>
      </c>
      <c r="H2122" s="662">
        <v>0</v>
      </c>
    </row>
    <row r="2123" s="671" customFormat="1" ht="15" customHeight="1">
      <c r="B2123" t="s" s="596">
        <v>1681</v>
      </c>
      <c r="C2123" t="s" s="675">
        <v>3120</v>
      </c>
      <c r="D2123" t="s" s="692">
        <v>42</v>
      </c>
      <c r="E2123" s="677">
        <v>0</v>
      </c>
      <c r="G2123" s="662">
        <f>E2123*F2123</f>
        <v>0</v>
      </c>
      <c r="H2123" s="662">
        <v>0</v>
      </c>
    </row>
    <row r="2124" s="671" customFormat="1" ht="15" customHeight="1">
      <c r="B2124" t="s" s="596">
        <v>1681</v>
      </c>
      <c r="C2124" t="s" s="675">
        <v>3120</v>
      </c>
      <c r="D2124" t="s" s="180">
        <v>44</v>
      </c>
      <c r="E2124" s="677">
        <v>0</v>
      </c>
      <c r="G2124" s="662">
        <f>E2124*F2124</f>
        <v>0</v>
      </c>
      <c r="H2124" s="662">
        <v>0</v>
      </c>
    </row>
    <row r="2125" s="671" customFormat="1" ht="15" customHeight="1">
      <c r="B2125" t="s" s="596">
        <v>1681</v>
      </c>
      <c r="C2125" t="s" s="675">
        <v>3120</v>
      </c>
      <c r="D2125" t="s" s="695">
        <v>2849</v>
      </c>
      <c r="E2125" s="677">
        <v>0</v>
      </c>
      <c r="G2125" s="662">
        <f>E2125*F2125</f>
        <v>0</v>
      </c>
      <c r="H2125" s="662">
        <v>0</v>
      </c>
    </row>
    <row r="2126" s="671" customFormat="1" ht="15" customHeight="1">
      <c r="B2126" t="s" s="596">
        <v>1682</v>
      </c>
      <c r="C2126" t="s" s="675">
        <v>3121</v>
      </c>
      <c r="D2126" t="s" s="676">
        <v>30</v>
      </c>
      <c r="E2126" s="677">
        <v>0</v>
      </c>
      <c r="G2126" s="662">
        <f>E2126*F2126</f>
        <v>0</v>
      </c>
      <c r="H2126" s="662">
        <v>0</v>
      </c>
    </row>
    <row r="2127" s="671" customFormat="1" ht="15" customHeight="1">
      <c r="B2127" t="s" s="596">
        <v>1682</v>
      </c>
      <c r="C2127" t="s" s="675">
        <v>3121</v>
      </c>
      <c r="D2127" t="s" s="91">
        <v>32</v>
      </c>
      <c r="E2127" s="677">
        <v>0</v>
      </c>
      <c r="G2127" s="662">
        <f>E2127*F2127</f>
        <v>0</v>
      </c>
      <c r="H2127" s="662">
        <v>0</v>
      </c>
    </row>
    <row r="2128" s="671" customFormat="1" ht="15" customHeight="1">
      <c r="B2128" t="s" s="596">
        <v>1682</v>
      </c>
      <c r="C2128" t="s" s="675">
        <v>3121</v>
      </c>
      <c r="D2128" t="s" s="205">
        <v>34</v>
      </c>
      <c r="E2128" s="677">
        <v>0</v>
      </c>
      <c r="G2128" s="662">
        <f>E2128*F2128</f>
        <v>0</v>
      </c>
      <c r="H2128" s="662">
        <v>0</v>
      </c>
    </row>
    <row r="2129" s="671" customFormat="1" ht="15" customHeight="1">
      <c r="B2129" t="s" s="596">
        <v>1682</v>
      </c>
      <c r="C2129" t="s" s="675">
        <v>3121</v>
      </c>
      <c r="D2129" t="s" s="684">
        <v>36</v>
      </c>
      <c r="E2129" s="677">
        <v>0</v>
      </c>
      <c r="G2129" s="662">
        <f>E2129*F2129</f>
        <v>0</v>
      </c>
      <c r="H2129" s="662">
        <v>0</v>
      </c>
    </row>
    <row r="2130" s="671" customFormat="1" ht="15" customHeight="1">
      <c r="B2130" t="s" s="596">
        <v>1682</v>
      </c>
      <c r="C2130" t="s" s="675">
        <v>3121</v>
      </c>
      <c r="D2130" t="s" s="686">
        <v>38</v>
      </c>
      <c r="E2130" s="677">
        <v>0</v>
      </c>
      <c r="G2130" s="662">
        <f>E2130*F2130</f>
        <v>0</v>
      </c>
      <c r="H2130" s="662">
        <v>0</v>
      </c>
    </row>
    <row r="2131" s="671" customFormat="1" ht="15" customHeight="1">
      <c r="B2131" t="s" s="596">
        <v>1682</v>
      </c>
      <c r="C2131" t="s" s="675">
        <v>3121</v>
      </c>
      <c r="D2131" t="s" s="690">
        <v>40</v>
      </c>
      <c r="E2131" s="677">
        <v>0</v>
      </c>
      <c r="G2131" s="662">
        <f>E2131*F2131</f>
        <v>0</v>
      </c>
      <c r="H2131" s="662">
        <v>0</v>
      </c>
    </row>
    <row r="2132" s="671" customFormat="1" ht="15" customHeight="1">
      <c r="B2132" t="s" s="596">
        <v>1682</v>
      </c>
      <c r="C2132" t="s" s="675">
        <v>3121</v>
      </c>
      <c r="D2132" t="s" s="692">
        <v>42</v>
      </c>
      <c r="E2132" s="677">
        <v>0</v>
      </c>
      <c r="G2132" s="662">
        <f>E2132*F2132</f>
        <v>0</v>
      </c>
      <c r="H2132" s="662">
        <v>0</v>
      </c>
    </row>
    <row r="2133" s="671" customFormat="1" ht="15" customHeight="1">
      <c r="B2133" t="s" s="596">
        <v>1682</v>
      </c>
      <c r="C2133" t="s" s="675">
        <v>3121</v>
      </c>
      <c r="D2133" t="s" s="180">
        <v>44</v>
      </c>
      <c r="E2133" s="677">
        <v>0</v>
      </c>
      <c r="G2133" s="662">
        <f>E2133*F2133</f>
        <v>0</v>
      </c>
      <c r="H2133" s="662">
        <v>0</v>
      </c>
    </row>
    <row r="2134" s="671" customFormat="1" ht="15" customHeight="1">
      <c r="B2134" t="s" s="596">
        <v>1682</v>
      </c>
      <c r="C2134" t="s" s="675">
        <v>3121</v>
      </c>
      <c r="D2134" t="s" s="695">
        <v>2849</v>
      </c>
      <c r="E2134" s="677">
        <v>0</v>
      </c>
      <c r="G2134" s="662">
        <f>E2134*F2134</f>
        <v>0</v>
      </c>
      <c r="H2134" s="662">
        <v>0</v>
      </c>
    </row>
    <row r="2135" s="671" customFormat="1" ht="15" customHeight="1">
      <c r="B2135" t="s" s="596">
        <v>1683</v>
      </c>
      <c r="C2135" t="s" s="675">
        <v>3122</v>
      </c>
      <c r="D2135" t="s" s="676">
        <v>30</v>
      </c>
      <c r="E2135" s="677">
        <v>0</v>
      </c>
      <c r="G2135" s="662">
        <f>E2135*F2135</f>
        <v>0</v>
      </c>
      <c r="H2135" s="662">
        <v>0</v>
      </c>
    </row>
    <row r="2136" s="671" customFormat="1" ht="15" customHeight="1">
      <c r="B2136" t="s" s="596">
        <v>1683</v>
      </c>
      <c r="C2136" t="s" s="675">
        <v>3122</v>
      </c>
      <c r="D2136" t="s" s="91">
        <v>32</v>
      </c>
      <c r="E2136" s="677">
        <v>0</v>
      </c>
      <c r="G2136" s="662">
        <f>E2136*F2136</f>
        <v>0</v>
      </c>
      <c r="H2136" s="662">
        <v>0</v>
      </c>
    </row>
    <row r="2137" s="671" customFormat="1" ht="15" customHeight="1">
      <c r="B2137" t="s" s="596">
        <v>1683</v>
      </c>
      <c r="C2137" t="s" s="675">
        <v>3122</v>
      </c>
      <c r="D2137" t="s" s="205">
        <v>34</v>
      </c>
      <c r="E2137" s="677">
        <v>0</v>
      </c>
      <c r="G2137" s="662">
        <f>E2137*F2137</f>
        <v>0</v>
      </c>
      <c r="H2137" s="662">
        <v>0</v>
      </c>
    </row>
    <row r="2138" s="671" customFormat="1" ht="15" customHeight="1">
      <c r="B2138" t="s" s="596">
        <v>1683</v>
      </c>
      <c r="C2138" t="s" s="675">
        <v>3122</v>
      </c>
      <c r="D2138" t="s" s="684">
        <v>36</v>
      </c>
      <c r="E2138" s="677">
        <v>0</v>
      </c>
      <c r="G2138" s="662">
        <f>E2138*F2138</f>
        <v>0</v>
      </c>
      <c r="H2138" s="662">
        <v>0</v>
      </c>
    </row>
    <row r="2139" s="671" customFormat="1" ht="15" customHeight="1">
      <c r="B2139" t="s" s="596">
        <v>1683</v>
      </c>
      <c r="C2139" t="s" s="675">
        <v>3122</v>
      </c>
      <c r="D2139" t="s" s="686">
        <v>38</v>
      </c>
      <c r="E2139" s="677">
        <v>0</v>
      </c>
      <c r="G2139" s="662">
        <f>E2139*F2139</f>
        <v>0</v>
      </c>
      <c r="H2139" s="662">
        <v>0</v>
      </c>
    </row>
    <row r="2140" s="671" customFormat="1" ht="15" customHeight="1">
      <c r="B2140" t="s" s="596">
        <v>1683</v>
      </c>
      <c r="C2140" t="s" s="675">
        <v>3122</v>
      </c>
      <c r="D2140" t="s" s="690">
        <v>40</v>
      </c>
      <c r="E2140" s="677">
        <v>0</v>
      </c>
      <c r="G2140" s="662">
        <f>E2140*F2140</f>
        <v>0</v>
      </c>
      <c r="H2140" s="662">
        <v>0</v>
      </c>
    </row>
    <row r="2141" s="671" customFormat="1" ht="15" customHeight="1">
      <c r="B2141" t="s" s="596">
        <v>1683</v>
      </c>
      <c r="C2141" t="s" s="675">
        <v>3122</v>
      </c>
      <c r="D2141" t="s" s="692">
        <v>42</v>
      </c>
      <c r="E2141" s="677">
        <v>0</v>
      </c>
      <c r="G2141" s="662">
        <f>E2141*F2141</f>
        <v>0</v>
      </c>
      <c r="H2141" s="662">
        <v>0</v>
      </c>
    </row>
    <row r="2142" s="671" customFormat="1" ht="15" customHeight="1">
      <c r="B2142" t="s" s="596">
        <v>1683</v>
      </c>
      <c r="C2142" t="s" s="675">
        <v>3122</v>
      </c>
      <c r="D2142" t="s" s="180">
        <v>44</v>
      </c>
      <c r="E2142" s="677">
        <v>0</v>
      </c>
      <c r="G2142" s="662">
        <f>E2142*F2142</f>
        <v>0</v>
      </c>
      <c r="H2142" s="662">
        <v>0</v>
      </c>
    </row>
    <row r="2143" s="671" customFormat="1" ht="15" customHeight="1">
      <c r="B2143" t="s" s="596">
        <v>1683</v>
      </c>
      <c r="C2143" t="s" s="675">
        <v>3122</v>
      </c>
      <c r="D2143" t="s" s="695">
        <v>2849</v>
      </c>
      <c r="E2143" s="677">
        <v>0</v>
      </c>
      <c r="G2143" s="662">
        <f>E2143*F2143</f>
        <v>0</v>
      </c>
      <c r="H2143" s="662">
        <v>0</v>
      </c>
    </row>
    <row r="2144" s="671" customFormat="1" ht="15" customHeight="1">
      <c r="B2144" t="s" s="596">
        <v>1684</v>
      </c>
      <c r="C2144" t="s" s="675">
        <v>3123</v>
      </c>
      <c r="D2144" t="s" s="676">
        <v>30</v>
      </c>
      <c r="E2144" s="677">
        <v>0</v>
      </c>
      <c r="G2144" s="662">
        <f>E2144*F2144</f>
        <v>0</v>
      </c>
      <c r="H2144" s="662">
        <v>0</v>
      </c>
    </row>
    <row r="2145" s="671" customFormat="1" ht="15" customHeight="1">
      <c r="B2145" t="s" s="596">
        <v>1684</v>
      </c>
      <c r="C2145" t="s" s="675">
        <v>3123</v>
      </c>
      <c r="D2145" t="s" s="91">
        <v>32</v>
      </c>
      <c r="E2145" s="677">
        <v>0</v>
      </c>
      <c r="G2145" s="662">
        <f>E2145*F2145</f>
        <v>0</v>
      </c>
      <c r="H2145" s="662">
        <v>0</v>
      </c>
    </row>
    <row r="2146" s="671" customFormat="1" ht="15" customHeight="1">
      <c r="B2146" t="s" s="596">
        <v>1684</v>
      </c>
      <c r="C2146" t="s" s="675">
        <v>3123</v>
      </c>
      <c r="D2146" t="s" s="205">
        <v>34</v>
      </c>
      <c r="E2146" s="677">
        <v>0</v>
      </c>
      <c r="G2146" s="662">
        <f>E2146*F2146</f>
        <v>0</v>
      </c>
      <c r="H2146" s="662">
        <v>0</v>
      </c>
    </row>
    <row r="2147" s="671" customFormat="1" ht="15" customHeight="1">
      <c r="B2147" t="s" s="596">
        <v>1684</v>
      </c>
      <c r="C2147" t="s" s="675">
        <v>3123</v>
      </c>
      <c r="D2147" t="s" s="684">
        <v>36</v>
      </c>
      <c r="E2147" s="677">
        <v>0</v>
      </c>
      <c r="G2147" s="662">
        <f>E2147*F2147</f>
        <v>0</v>
      </c>
      <c r="H2147" s="662">
        <v>0</v>
      </c>
    </row>
    <row r="2148" s="671" customFormat="1" ht="15" customHeight="1">
      <c r="B2148" t="s" s="596">
        <v>1684</v>
      </c>
      <c r="C2148" t="s" s="675">
        <v>3123</v>
      </c>
      <c r="D2148" t="s" s="686">
        <v>38</v>
      </c>
      <c r="E2148" s="677">
        <v>0</v>
      </c>
      <c r="G2148" s="662">
        <f>E2148*F2148</f>
        <v>0</v>
      </c>
      <c r="H2148" s="662">
        <v>0</v>
      </c>
    </row>
    <row r="2149" s="671" customFormat="1" ht="15" customHeight="1">
      <c r="B2149" t="s" s="596">
        <v>1684</v>
      </c>
      <c r="C2149" t="s" s="675">
        <v>3123</v>
      </c>
      <c r="D2149" t="s" s="690">
        <v>40</v>
      </c>
      <c r="E2149" s="677">
        <v>0</v>
      </c>
      <c r="G2149" s="662">
        <f>E2149*F2149</f>
        <v>0</v>
      </c>
      <c r="H2149" s="662">
        <v>0</v>
      </c>
    </row>
    <row r="2150" s="671" customFormat="1" ht="15" customHeight="1">
      <c r="B2150" t="s" s="596">
        <v>1684</v>
      </c>
      <c r="C2150" t="s" s="675">
        <v>3123</v>
      </c>
      <c r="D2150" t="s" s="692">
        <v>42</v>
      </c>
      <c r="E2150" s="677">
        <v>0</v>
      </c>
      <c r="G2150" s="662">
        <f>E2150*F2150</f>
        <v>0</v>
      </c>
      <c r="H2150" s="662">
        <v>0</v>
      </c>
    </row>
    <row r="2151" s="671" customFormat="1" ht="15" customHeight="1">
      <c r="B2151" t="s" s="596">
        <v>1684</v>
      </c>
      <c r="C2151" t="s" s="675">
        <v>3123</v>
      </c>
      <c r="D2151" t="s" s="180">
        <v>44</v>
      </c>
      <c r="E2151" s="677">
        <v>0</v>
      </c>
      <c r="G2151" s="662">
        <f>E2151*F2151</f>
        <v>0</v>
      </c>
      <c r="H2151" s="662">
        <v>0</v>
      </c>
    </row>
    <row r="2152" s="671" customFormat="1" ht="15" customHeight="1">
      <c r="B2152" t="s" s="596">
        <v>1684</v>
      </c>
      <c r="C2152" t="s" s="675">
        <v>3123</v>
      </c>
      <c r="D2152" t="s" s="695">
        <v>2849</v>
      </c>
      <c r="E2152" s="677">
        <v>0</v>
      </c>
      <c r="G2152" s="662">
        <f>E2152*F2152</f>
        <v>0</v>
      </c>
      <c r="H2152" s="662">
        <v>0</v>
      </c>
    </row>
    <row r="2153" s="671" customFormat="1" ht="15" customHeight="1">
      <c r="B2153" t="s" s="596">
        <v>1685</v>
      </c>
      <c r="C2153" t="s" s="675">
        <v>3124</v>
      </c>
      <c r="D2153" t="s" s="676">
        <v>30</v>
      </c>
      <c r="E2153" s="677">
        <v>0</v>
      </c>
      <c r="G2153" s="662">
        <f>E2153*F2153</f>
        <v>0</v>
      </c>
      <c r="H2153" s="662">
        <v>0</v>
      </c>
    </row>
    <row r="2154" s="671" customFormat="1" ht="15" customHeight="1">
      <c r="B2154" t="s" s="596">
        <v>1685</v>
      </c>
      <c r="C2154" t="s" s="675">
        <v>3124</v>
      </c>
      <c r="D2154" t="s" s="91">
        <v>32</v>
      </c>
      <c r="E2154" s="677">
        <v>0</v>
      </c>
      <c r="G2154" s="662">
        <f>E2154*F2154</f>
        <v>0</v>
      </c>
      <c r="H2154" s="662">
        <v>0</v>
      </c>
    </row>
    <row r="2155" s="671" customFormat="1" ht="15" customHeight="1">
      <c r="B2155" t="s" s="596">
        <v>1685</v>
      </c>
      <c r="C2155" t="s" s="675">
        <v>3124</v>
      </c>
      <c r="D2155" t="s" s="205">
        <v>34</v>
      </c>
      <c r="E2155" s="677">
        <v>0</v>
      </c>
      <c r="G2155" s="662">
        <f>E2155*F2155</f>
        <v>0</v>
      </c>
      <c r="H2155" s="662">
        <v>0</v>
      </c>
    </row>
    <row r="2156" s="671" customFormat="1" ht="15" customHeight="1">
      <c r="B2156" t="s" s="596">
        <v>1685</v>
      </c>
      <c r="C2156" t="s" s="675">
        <v>3124</v>
      </c>
      <c r="D2156" t="s" s="684">
        <v>36</v>
      </c>
      <c r="E2156" s="677">
        <v>0</v>
      </c>
      <c r="G2156" s="662">
        <f>E2156*F2156</f>
        <v>0</v>
      </c>
      <c r="H2156" s="662">
        <v>0</v>
      </c>
    </row>
    <row r="2157" s="671" customFormat="1" ht="15" customHeight="1">
      <c r="B2157" t="s" s="596">
        <v>1685</v>
      </c>
      <c r="C2157" t="s" s="675">
        <v>3124</v>
      </c>
      <c r="D2157" t="s" s="686">
        <v>38</v>
      </c>
      <c r="E2157" s="677">
        <v>0</v>
      </c>
      <c r="G2157" s="662">
        <f>E2157*F2157</f>
        <v>0</v>
      </c>
      <c r="H2157" s="662">
        <v>0</v>
      </c>
    </row>
    <row r="2158" s="671" customFormat="1" ht="15" customHeight="1">
      <c r="B2158" t="s" s="596">
        <v>1685</v>
      </c>
      <c r="C2158" t="s" s="675">
        <v>3124</v>
      </c>
      <c r="D2158" t="s" s="690">
        <v>40</v>
      </c>
      <c r="E2158" s="677">
        <v>0</v>
      </c>
      <c r="G2158" s="662">
        <f>E2158*F2158</f>
        <v>0</v>
      </c>
      <c r="H2158" s="662">
        <v>0</v>
      </c>
    </row>
    <row r="2159" s="671" customFormat="1" ht="15" customHeight="1">
      <c r="B2159" t="s" s="596">
        <v>1685</v>
      </c>
      <c r="C2159" t="s" s="675">
        <v>3124</v>
      </c>
      <c r="D2159" t="s" s="692">
        <v>42</v>
      </c>
      <c r="E2159" s="677">
        <v>0</v>
      </c>
      <c r="G2159" s="662">
        <f>E2159*F2159</f>
        <v>0</v>
      </c>
      <c r="H2159" s="662">
        <v>0</v>
      </c>
    </row>
    <row r="2160" s="671" customFormat="1" ht="15" customHeight="1">
      <c r="B2160" t="s" s="596">
        <v>1685</v>
      </c>
      <c r="C2160" t="s" s="675">
        <v>3124</v>
      </c>
      <c r="D2160" t="s" s="180">
        <v>44</v>
      </c>
      <c r="E2160" s="677">
        <v>0</v>
      </c>
      <c r="G2160" s="662">
        <f>E2160*F2160</f>
        <v>0</v>
      </c>
      <c r="H2160" s="662">
        <v>0</v>
      </c>
    </row>
    <row r="2161" s="671" customFormat="1" ht="15" customHeight="1">
      <c r="B2161" t="s" s="596">
        <v>1685</v>
      </c>
      <c r="C2161" t="s" s="675">
        <v>3124</v>
      </c>
      <c r="D2161" t="s" s="695">
        <v>2849</v>
      </c>
      <c r="E2161" s="677">
        <v>0</v>
      </c>
      <c r="G2161" s="662">
        <f>E2161*F2161</f>
        <v>0</v>
      </c>
      <c r="H2161" s="662">
        <v>0</v>
      </c>
    </row>
    <row r="2162" s="671" customFormat="1" ht="15" customHeight="1">
      <c r="B2162" t="s" s="596">
        <v>1686</v>
      </c>
      <c r="C2162" t="s" s="675">
        <v>3125</v>
      </c>
      <c r="D2162" t="s" s="676">
        <v>30</v>
      </c>
      <c r="E2162" s="677">
        <v>0</v>
      </c>
      <c r="G2162" s="662">
        <f>E2162*F2162</f>
        <v>0</v>
      </c>
      <c r="H2162" s="662">
        <v>0</v>
      </c>
    </row>
    <row r="2163" s="671" customFormat="1" ht="15" customHeight="1">
      <c r="B2163" t="s" s="596">
        <v>1686</v>
      </c>
      <c r="C2163" t="s" s="675">
        <v>3125</v>
      </c>
      <c r="D2163" t="s" s="91">
        <v>32</v>
      </c>
      <c r="E2163" s="677">
        <v>0</v>
      </c>
      <c r="G2163" s="662">
        <f>E2163*F2163</f>
        <v>0</v>
      </c>
      <c r="H2163" s="662">
        <v>0</v>
      </c>
    </row>
    <row r="2164" s="671" customFormat="1" ht="15" customHeight="1">
      <c r="B2164" t="s" s="596">
        <v>1686</v>
      </c>
      <c r="C2164" t="s" s="675">
        <v>3125</v>
      </c>
      <c r="D2164" t="s" s="205">
        <v>34</v>
      </c>
      <c r="E2164" s="677">
        <v>0</v>
      </c>
      <c r="G2164" s="662">
        <f>E2164*F2164</f>
        <v>0</v>
      </c>
      <c r="H2164" s="662">
        <v>0</v>
      </c>
    </row>
    <row r="2165" s="671" customFormat="1" ht="15" customHeight="1">
      <c r="B2165" t="s" s="596">
        <v>1686</v>
      </c>
      <c r="C2165" t="s" s="675">
        <v>3125</v>
      </c>
      <c r="D2165" t="s" s="684">
        <v>36</v>
      </c>
      <c r="E2165" s="677">
        <v>0</v>
      </c>
      <c r="G2165" s="662">
        <f>E2165*F2165</f>
        <v>0</v>
      </c>
      <c r="H2165" s="662">
        <v>0</v>
      </c>
    </row>
    <row r="2166" s="671" customFormat="1" ht="15" customHeight="1">
      <c r="B2166" t="s" s="596">
        <v>1686</v>
      </c>
      <c r="C2166" t="s" s="675">
        <v>3125</v>
      </c>
      <c r="D2166" t="s" s="686">
        <v>38</v>
      </c>
      <c r="E2166" s="677">
        <v>0</v>
      </c>
      <c r="G2166" s="662">
        <f>E2166*F2166</f>
        <v>0</v>
      </c>
      <c r="H2166" s="662">
        <v>0</v>
      </c>
    </row>
    <row r="2167" s="671" customFormat="1" ht="15" customHeight="1">
      <c r="B2167" t="s" s="596">
        <v>1686</v>
      </c>
      <c r="C2167" t="s" s="675">
        <v>3125</v>
      </c>
      <c r="D2167" t="s" s="690">
        <v>40</v>
      </c>
      <c r="E2167" s="677">
        <v>0</v>
      </c>
      <c r="G2167" s="662">
        <f>E2167*F2167</f>
        <v>0</v>
      </c>
      <c r="H2167" s="662">
        <v>0</v>
      </c>
    </row>
    <row r="2168" s="671" customFormat="1" ht="15" customHeight="1">
      <c r="B2168" t="s" s="596">
        <v>1686</v>
      </c>
      <c r="C2168" t="s" s="675">
        <v>3125</v>
      </c>
      <c r="D2168" t="s" s="692">
        <v>42</v>
      </c>
      <c r="E2168" s="677">
        <v>0</v>
      </c>
      <c r="G2168" s="662">
        <f>E2168*F2168</f>
        <v>0</v>
      </c>
      <c r="H2168" s="662">
        <v>0</v>
      </c>
    </row>
    <row r="2169" s="671" customFormat="1" ht="15" customHeight="1">
      <c r="B2169" t="s" s="596">
        <v>1686</v>
      </c>
      <c r="C2169" t="s" s="675">
        <v>3125</v>
      </c>
      <c r="D2169" t="s" s="180">
        <v>44</v>
      </c>
      <c r="E2169" s="677">
        <v>0</v>
      </c>
      <c r="G2169" s="662">
        <f>E2169*F2169</f>
        <v>0</v>
      </c>
      <c r="H2169" s="662">
        <v>0</v>
      </c>
    </row>
    <row r="2170" s="671" customFormat="1" ht="15" customHeight="1">
      <c r="B2170" t="s" s="596">
        <v>1686</v>
      </c>
      <c r="C2170" t="s" s="675">
        <v>3125</v>
      </c>
      <c r="D2170" t="s" s="695">
        <v>2849</v>
      </c>
      <c r="E2170" s="677">
        <v>0</v>
      </c>
      <c r="G2170" s="662">
        <f>E2170*F2170</f>
        <v>0</v>
      </c>
      <c r="H2170" s="662">
        <v>0</v>
      </c>
    </row>
    <row r="2171" s="671" customFormat="1" ht="15" customHeight="1">
      <c r="B2171" t="s" s="596">
        <v>1687</v>
      </c>
      <c r="C2171" t="s" s="675">
        <v>3126</v>
      </c>
      <c r="D2171" t="s" s="676">
        <v>30</v>
      </c>
      <c r="E2171" s="677">
        <v>0</v>
      </c>
      <c r="G2171" s="662">
        <f>E2171*F2171</f>
        <v>0</v>
      </c>
      <c r="H2171" s="662">
        <v>0</v>
      </c>
    </row>
    <row r="2172" s="671" customFormat="1" ht="15" customHeight="1">
      <c r="B2172" t="s" s="596">
        <v>1687</v>
      </c>
      <c r="C2172" t="s" s="675">
        <v>3126</v>
      </c>
      <c r="D2172" t="s" s="91">
        <v>32</v>
      </c>
      <c r="E2172" s="677">
        <v>0</v>
      </c>
      <c r="G2172" s="662">
        <f>E2172*F2172</f>
        <v>0</v>
      </c>
      <c r="H2172" s="662">
        <v>0</v>
      </c>
    </row>
    <row r="2173" s="671" customFormat="1" ht="15" customHeight="1">
      <c r="B2173" t="s" s="596">
        <v>1687</v>
      </c>
      <c r="C2173" t="s" s="675">
        <v>3126</v>
      </c>
      <c r="D2173" t="s" s="205">
        <v>34</v>
      </c>
      <c r="E2173" s="677">
        <v>0</v>
      </c>
      <c r="G2173" s="662">
        <f>E2173*F2173</f>
        <v>0</v>
      </c>
      <c r="H2173" s="662">
        <v>0</v>
      </c>
    </row>
    <row r="2174" s="671" customFormat="1" ht="15" customHeight="1">
      <c r="B2174" t="s" s="596">
        <v>1687</v>
      </c>
      <c r="C2174" t="s" s="675">
        <v>3126</v>
      </c>
      <c r="D2174" t="s" s="684">
        <v>36</v>
      </c>
      <c r="E2174" s="677">
        <v>0</v>
      </c>
      <c r="G2174" s="662">
        <f>E2174*F2174</f>
        <v>0</v>
      </c>
      <c r="H2174" s="662">
        <v>0</v>
      </c>
    </row>
    <row r="2175" s="671" customFormat="1" ht="15" customHeight="1">
      <c r="B2175" t="s" s="596">
        <v>1687</v>
      </c>
      <c r="C2175" t="s" s="675">
        <v>3126</v>
      </c>
      <c r="D2175" t="s" s="686">
        <v>38</v>
      </c>
      <c r="E2175" s="677">
        <v>0</v>
      </c>
      <c r="G2175" s="662">
        <f>E2175*F2175</f>
        <v>0</v>
      </c>
      <c r="H2175" s="662">
        <v>0</v>
      </c>
    </row>
    <row r="2176" s="671" customFormat="1" ht="15" customHeight="1">
      <c r="B2176" t="s" s="596">
        <v>1687</v>
      </c>
      <c r="C2176" t="s" s="675">
        <v>3126</v>
      </c>
      <c r="D2176" t="s" s="690">
        <v>40</v>
      </c>
      <c r="E2176" s="677">
        <v>0</v>
      </c>
      <c r="G2176" s="662">
        <f>E2176*F2176</f>
        <v>0</v>
      </c>
      <c r="H2176" s="662">
        <v>0</v>
      </c>
    </row>
    <row r="2177" s="671" customFormat="1" ht="15" customHeight="1">
      <c r="B2177" t="s" s="596">
        <v>1687</v>
      </c>
      <c r="C2177" t="s" s="675">
        <v>3126</v>
      </c>
      <c r="D2177" t="s" s="692">
        <v>42</v>
      </c>
      <c r="E2177" s="677">
        <v>0</v>
      </c>
      <c r="G2177" s="662">
        <f>E2177*F2177</f>
        <v>0</v>
      </c>
      <c r="H2177" s="662">
        <v>0</v>
      </c>
    </row>
    <row r="2178" s="671" customFormat="1" ht="15" customHeight="1">
      <c r="B2178" t="s" s="596">
        <v>1687</v>
      </c>
      <c r="C2178" t="s" s="675">
        <v>3126</v>
      </c>
      <c r="D2178" t="s" s="180">
        <v>44</v>
      </c>
      <c r="E2178" s="677">
        <v>0</v>
      </c>
      <c r="G2178" s="662">
        <f>E2178*F2178</f>
        <v>0</v>
      </c>
      <c r="H2178" s="662">
        <v>0</v>
      </c>
    </row>
    <row r="2179" s="671" customFormat="1" ht="15" customHeight="1">
      <c r="B2179" t="s" s="596">
        <v>1687</v>
      </c>
      <c r="C2179" t="s" s="675">
        <v>3126</v>
      </c>
      <c r="D2179" t="s" s="695">
        <v>2849</v>
      </c>
      <c r="E2179" s="677">
        <v>0</v>
      </c>
      <c r="G2179" s="662">
        <f>E2179*F2179</f>
        <v>0</v>
      </c>
      <c r="H2179" s="662">
        <v>0</v>
      </c>
    </row>
    <row r="2180" s="671" customFormat="1" ht="15" customHeight="1">
      <c r="B2180" t="s" s="596">
        <v>1688</v>
      </c>
      <c r="C2180" t="s" s="675">
        <v>3127</v>
      </c>
      <c r="D2180" t="s" s="676">
        <v>30</v>
      </c>
      <c r="E2180" s="677">
        <v>0</v>
      </c>
      <c r="G2180" s="662">
        <f>E2180*F2180</f>
        <v>0</v>
      </c>
      <c r="H2180" s="662">
        <v>0</v>
      </c>
    </row>
    <row r="2181" s="671" customFormat="1" ht="15" customHeight="1">
      <c r="B2181" t="s" s="596">
        <v>1688</v>
      </c>
      <c r="C2181" t="s" s="675">
        <v>3127</v>
      </c>
      <c r="D2181" t="s" s="91">
        <v>32</v>
      </c>
      <c r="E2181" s="677">
        <v>0</v>
      </c>
      <c r="G2181" s="662">
        <f>E2181*F2181</f>
        <v>0</v>
      </c>
      <c r="H2181" s="662">
        <v>0</v>
      </c>
    </row>
    <row r="2182" s="671" customFormat="1" ht="15" customHeight="1">
      <c r="B2182" t="s" s="596">
        <v>1688</v>
      </c>
      <c r="C2182" t="s" s="675">
        <v>3127</v>
      </c>
      <c r="D2182" t="s" s="205">
        <v>34</v>
      </c>
      <c r="E2182" s="677">
        <v>0</v>
      </c>
      <c r="G2182" s="662">
        <f>E2182*F2182</f>
        <v>0</v>
      </c>
      <c r="H2182" s="662">
        <v>0</v>
      </c>
    </row>
    <row r="2183" s="671" customFormat="1" ht="15" customHeight="1">
      <c r="B2183" t="s" s="596">
        <v>1688</v>
      </c>
      <c r="C2183" t="s" s="675">
        <v>3127</v>
      </c>
      <c r="D2183" t="s" s="684">
        <v>36</v>
      </c>
      <c r="E2183" s="677">
        <v>0</v>
      </c>
      <c r="G2183" s="662">
        <f>E2183*F2183</f>
        <v>0</v>
      </c>
      <c r="H2183" s="662">
        <v>0</v>
      </c>
    </row>
    <row r="2184" s="671" customFormat="1" ht="15" customHeight="1">
      <c r="B2184" t="s" s="596">
        <v>1688</v>
      </c>
      <c r="C2184" t="s" s="675">
        <v>3127</v>
      </c>
      <c r="D2184" t="s" s="686">
        <v>38</v>
      </c>
      <c r="E2184" s="677">
        <v>0</v>
      </c>
      <c r="G2184" s="662">
        <f>E2184*F2184</f>
        <v>0</v>
      </c>
      <c r="H2184" s="662">
        <v>0</v>
      </c>
    </row>
    <row r="2185" s="671" customFormat="1" ht="15" customHeight="1">
      <c r="B2185" t="s" s="596">
        <v>1688</v>
      </c>
      <c r="C2185" t="s" s="675">
        <v>3127</v>
      </c>
      <c r="D2185" t="s" s="690">
        <v>40</v>
      </c>
      <c r="E2185" s="677">
        <v>0</v>
      </c>
      <c r="G2185" s="662">
        <f>E2185*F2185</f>
        <v>0</v>
      </c>
      <c r="H2185" s="662">
        <v>0</v>
      </c>
    </row>
    <row r="2186" s="671" customFormat="1" ht="15" customHeight="1">
      <c r="B2186" t="s" s="596">
        <v>1688</v>
      </c>
      <c r="C2186" t="s" s="675">
        <v>3127</v>
      </c>
      <c r="D2186" t="s" s="692">
        <v>42</v>
      </c>
      <c r="E2186" s="677">
        <v>0</v>
      </c>
      <c r="G2186" s="662">
        <f>E2186*F2186</f>
        <v>0</v>
      </c>
      <c r="H2186" s="662">
        <v>0</v>
      </c>
    </row>
    <row r="2187" s="671" customFormat="1" ht="15" customHeight="1">
      <c r="B2187" t="s" s="596">
        <v>1688</v>
      </c>
      <c r="C2187" t="s" s="675">
        <v>3127</v>
      </c>
      <c r="D2187" t="s" s="180">
        <v>44</v>
      </c>
      <c r="E2187" s="677">
        <v>0</v>
      </c>
      <c r="G2187" s="662">
        <f>E2187*F2187</f>
        <v>0</v>
      </c>
      <c r="H2187" s="662">
        <v>0</v>
      </c>
    </row>
    <row r="2188" s="671" customFormat="1" ht="15" customHeight="1">
      <c r="B2188" t="s" s="596">
        <v>1688</v>
      </c>
      <c r="C2188" t="s" s="675">
        <v>3127</v>
      </c>
      <c r="D2188" t="s" s="695">
        <v>2849</v>
      </c>
      <c r="E2188" s="677">
        <v>0</v>
      </c>
      <c r="G2188" s="662">
        <f>E2188*F2188</f>
        <v>0</v>
      </c>
      <c r="H2188" s="662">
        <v>0</v>
      </c>
    </row>
    <row r="2189" s="671" customFormat="1" ht="15" customHeight="1">
      <c r="B2189" t="s" s="596">
        <v>1689</v>
      </c>
      <c r="C2189" t="s" s="675">
        <v>3128</v>
      </c>
      <c r="D2189" t="s" s="676">
        <v>30</v>
      </c>
      <c r="E2189" s="677">
        <v>0</v>
      </c>
      <c r="G2189" s="662">
        <f>E2189*F2189</f>
        <v>0</v>
      </c>
      <c r="H2189" s="662">
        <v>0</v>
      </c>
    </row>
    <row r="2190" s="671" customFormat="1" ht="15" customHeight="1">
      <c r="B2190" t="s" s="596">
        <v>1689</v>
      </c>
      <c r="C2190" t="s" s="675">
        <v>3128</v>
      </c>
      <c r="D2190" t="s" s="91">
        <v>32</v>
      </c>
      <c r="E2190" s="677">
        <v>0</v>
      </c>
      <c r="G2190" s="662">
        <f>E2190*F2190</f>
        <v>0</v>
      </c>
      <c r="H2190" s="662">
        <v>0</v>
      </c>
    </row>
    <row r="2191" s="671" customFormat="1" ht="15" customHeight="1">
      <c r="B2191" t="s" s="596">
        <v>1689</v>
      </c>
      <c r="C2191" t="s" s="675">
        <v>3128</v>
      </c>
      <c r="D2191" t="s" s="205">
        <v>34</v>
      </c>
      <c r="E2191" s="677">
        <v>0</v>
      </c>
      <c r="G2191" s="662">
        <f>E2191*F2191</f>
        <v>0</v>
      </c>
      <c r="H2191" s="662">
        <v>0</v>
      </c>
    </row>
    <row r="2192" s="671" customFormat="1" ht="15" customHeight="1">
      <c r="B2192" t="s" s="596">
        <v>1689</v>
      </c>
      <c r="C2192" t="s" s="675">
        <v>3128</v>
      </c>
      <c r="D2192" t="s" s="684">
        <v>36</v>
      </c>
      <c r="E2192" s="677">
        <v>0</v>
      </c>
      <c r="G2192" s="662">
        <f>E2192*F2192</f>
        <v>0</v>
      </c>
      <c r="H2192" s="662">
        <v>0</v>
      </c>
    </row>
    <row r="2193" s="671" customFormat="1" ht="15" customHeight="1">
      <c r="B2193" t="s" s="596">
        <v>1689</v>
      </c>
      <c r="C2193" t="s" s="675">
        <v>3128</v>
      </c>
      <c r="D2193" t="s" s="686">
        <v>38</v>
      </c>
      <c r="E2193" s="677">
        <v>0</v>
      </c>
      <c r="G2193" s="662">
        <f>E2193*F2193</f>
        <v>0</v>
      </c>
      <c r="H2193" s="662">
        <v>0</v>
      </c>
    </row>
    <row r="2194" s="671" customFormat="1" ht="15" customHeight="1">
      <c r="B2194" t="s" s="596">
        <v>1689</v>
      </c>
      <c r="C2194" t="s" s="675">
        <v>3128</v>
      </c>
      <c r="D2194" t="s" s="690">
        <v>40</v>
      </c>
      <c r="E2194" s="677">
        <v>0</v>
      </c>
      <c r="G2194" s="662">
        <f>E2194*F2194</f>
        <v>0</v>
      </c>
      <c r="H2194" s="662">
        <v>0</v>
      </c>
    </row>
    <row r="2195" s="671" customFormat="1" ht="15" customHeight="1">
      <c r="B2195" t="s" s="596">
        <v>1689</v>
      </c>
      <c r="C2195" t="s" s="675">
        <v>3128</v>
      </c>
      <c r="D2195" t="s" s="692">
        <v>42</v>
      </c>
      <c r="E2195" s="677">
        <v>0</v>
      </c>
      <c r="G2195" s="662">
        <f>E2195*F2195</f>
        <v>0</v>
      </c>
      <c r="H2195" s="662">
        <v>0</v>
      </c>
    </row>
    <row r="2196" s="671" customFormat="1" ht="15" customHeight="1">
      <c r="B2196" t="s" s="596">
        <v>1689</v>
      </c>
      <c r="C2196" t="s" s="675">
        <v>3128</v>
      </c>
      <c r="D2196" t="s" s="180">
        <v>44</v>
      </c>
      <c r="E2196" s="677">
        <v>0</v>
      </c>
      <c r="G2196" s="662">
        <f>E2196*F2196</f>
        <v>0</v>
      </c>
      <c r="H2196" s="662">
        <v>0</v>
      </c>
    </row>
    <row r="2197" s="671" customFormat="1" ht="15" customHeight="1">
      <c r="B2197" t="s" s="596">
        <v>1689</v>
      </c>
      <c r="C2197" t="s" s="675">
        <v>3128</v>
      </c>
      <c r="D2197" t="s" s="695">
        <v>2849</v>
      </c>
      <c r="E2197" s="677">
        <v>0</v>
      </c>
      <c r="G2197" s="662">
        <f>E2197*F2197</f>
        <v>0</v>
      </c>
      <c r="H2197" s="662">
        <v>0</v>
      </c>
    </row>
    <row r="2198" s="671" customFormat="1" ht="15" customHeight="1">
      <c r="B2198" t="s" s="596">
        <v>1690</v>
      </c>
      <c r="C2198" t="s" s="675">
        <v>3129</v>
      </c>
      <c r="D2198" t="s" s="676">
        <v>30</v>
      </c>
      <c r="E2198" s="677">
        <v>0</v>
      </c>
      <c r="G2198" s="662">
        <f>E2198*F2198</f>
        <v>0</v>
      </c>
      <c r="H2198" s="662">
        <v>0</v>
      </c>
    </row>
    <row r="2199" s="671" customFormat="1" ht="15" customHeight="1">
      <c r="B2199" t="s" s="596">
        <v>1690</v>
      </c>
      <c r="C2199" t="s" s="675">
        <v>3129</v>
      </c>
      <c r="D2199" t="s" s="91">
        <v>32</v>
      </c>
      <c r="E2199" s="677">
        <v>0</v>
      </c>
      <c r="G2199" s="662">
        <f>E2199*F2199</f>
        <v>0</v>
      </c>
      <c r="H2199" s="662">
        <v>0</v>
      </c>
    </row>
    <row r="2200" s="671" customFormat="1" ht="15" customHeight="1">
      <c r="B2200" t="s" s="596">
        <v>1690</v>
      </c>
      <c r="C2200" t="s" s="675">
        <v>3129</v>
      </c>
      <c r="D2200" t="s" s="205">
        <v>34</v>
      </c>
      <c r="E2200" s="677">
        <v>0</v>
      </c>
      <c r="G2200" s="662">
        <f>E2200*F2200</f>
        <v>0</v>
      </c>
      <c r="H2200" s="662">
        <v>0</v>
      </c>
    </row>
    <row r="2201" s="671" customFormat="1" ht="15" customHeight="1">
      <c r="B2201" t="s" s="596">
        <v>1690</v>
      </c>
      <c r="C2201" t="s" s="675">
        <v>3129</v>
      </c>
      <c r="D2201" t="s" s="684">
        <v>36</v>
      </c>
      <c r="E2201" s="677">
        <v>0</v>
      </c>
      <c r="G2201" s="662">
        <f>E2201*F2201</f>
        <v>0</v>
      </c>
      <c r="H2201" s="662">
        <v>0</v>
      </c>
    </row>
    <row r="2202" s="671" customFormat="1" ht="15" customHeight="1">
      <c r="B2202" t="s" s="596">
        <v>1690</v>
      </c>
      <c r="C2202" t="s" s="675">
        <v>3129</v>
      </c>
      <c r="D2202" t="s" s="686">
        <v>38</v>
      </c>
      <c r="E2202" s="677">
        <v>0</v>
      </c>
      <c r="G2202" s="662">
        <f>E2202*F2202</f>
        <v>0</v>
      </c>
      <c r="H2202" s="662">
        <v>0</v>
      </c>
    </row>
    <row r="2203" s="671" customFormat="1" ht="15" customHeight="1">
      <c r="B2203" t="s" s="596">
        <v>1690</v>
      </c>
      <c r="C2203" t="s" s="675">
        <v>3129</v>
      </c>
      <c r="D2203" t="s" s="690">
        <v>40</v>
      </c>
      <c r="E2203" s="677">
        <v>0</v>
      </c>
      <c r="G2203" s="662">
        <f>E2203*F2203</f>
        <v>0</v>
      </c>
      <c r="H2203" s="662">
        <v>0</v>
      </c>
    </row>
    <row r="2204" s="671" customFormat="1" ht="15" customHeight="1">
      <c r="B2204" t="s" s="596">
        <v>1690</v>
      </c>
      <c r="C2204" t="s" s="675">
        <v>3129</v>
      </c>
      <c r="D2204" t="s" s="692">
        <v>42</v>
      </c>
      <c r="E2204" s="677">
        <v>0</v>
      </c>
      <c r="G2204" s="662">
        <f>E2204*F2204</f>
        <v>0</v>
      </c>
      <c r="H2204" s="662">
        <v>0</v>
      </c>
    </row>
    <row r="2205" s="671" customFormat="1" ht="15" customHeight="1">
      <c r="B2205" t="s" s="596">
        <v>1690</v>
      </c>
      <c r="C2205" t="s" s="675">
        <v>3129</v>
      </c>
      <c r="D2205" t="s" s="180">
        <v>44</v>
      </c>
      <c r="E2205" s="677">
        <v>0</v>
      </c>
      <c r="G2205" s="662">
        <f>E2205*F2205</f>
        <v>0</v>
      </c>
      <c r="H2205" s="662">
        <v>0</v>
      </c>
    </row>
    <row r="2206" s="671" customFormat="1" ht="15" customHeight="1">
      <c r="B2206" t="s" s="596">
        <v>1690</v>
      </c>
      <c r="C2206" t="s" s="675">
        <v>3129</v>
      </c>
      <c r="D2206" t="s" s="695">
        <v>2849</v>
      </c>
      <c r="E2206" s="677">
        <v>0</v>
      </c>
      <c r="G2206" s="662">
        <f>E2206*F2206</f>
        <v>0</v>
      </c>
      <c r="H2206" s="662">
        <v>0</v>
      </c>
    </row>
    <row r="2207" s="671" customFormat="1" ht="15" customHeight="1">
      <c r="B2207" t="s" s="596">
        <v>1691</v>
      </c>
      <c r="C2207" t="s" s="675">
        <v>3130</v>
      </c>
      <c r="D2207" t="s" s="676">
        <v>30</v>
      </c>
      <c r="E2207" s="677">
        <v>0</v>
      </c>
      <c r="G2207" s="662">
        <f>E2207*F2207</f>
        <v>0</v>
      </c>
      <c r="H2207" s="662">
        <v>0</v>
      </c>
    </row>
    <row r="2208" s="671" customFormat="1" ht="15" customHeight="1">
      <c r="B2208" t="s" s="596">
        <v>1691</v>
      </c>
      <c r="C2208" t="s" s="675">
        <v>3130</v>
      </c>
      <c r="D2208" t="s" s="91">
        <v>32</v>
      </c>
      <c r="E2208" s="677">
        <v>0</v>
      </c>
      <c r="G2208" s="662">
        <f>E2208*F2208</f>
        <v>0</v>
      </c>
      <c r="H2208" s="662">
        <v>0</v>
      </c>
    </row>
    <row r="2209" s="671" customFormat="1" ht="15" customHeight="1">
      <c r="B2209" t="s" s="596">
        <v>1691</v>
      </c>
      <c r="C2209" t="s" s="675">
        <v>3130</v>
      </c>
      <c r="D2209" t="s" s="205">
        <v>34</v>
      </c>
      <c r="E2209" s="677">
        <v>0</v>
      </c>
      <c r="G2209" s="662">
        <f>E2209*F2209</f>
        <v>0</v>
      </c>
      <c r="H2209" s="662">
        <v>0</v>
      </c>
    </row>
    <row r="2210" s="671" customFormat="1" ht="15" customHeight="1">
      <c r="B2210" t="s" s="596">
        <v>1691</v>
      </c>
      <c r="C2210" t="s" s="675">
        <v>3130</v>
      </c>
      <c r="D2210" t="s" s="684">
        <v>36</v>
      </c>
      <c r="E2210" s="677">
        <v>0</v>
      </c>
      <c r="G2210" s="662">
        <f>E2210*F2210</f>
        <v>0</v>
      </c>
      <c r="H2210" s="662">
        <v>0</v>
      </c>
    </row>
    <row r="2211" s="671" customFormat="1" ht="15" customHeight="1">
      <c r="B2211" t="s" s="596">
        <v>1691</v>
      </c>
      <c r="C2211" t="s" s="675">
        <v>3130</v>
      </c>
      <c r="D2211" t="s" s="686">
        <v>38</v>
      </c>
      <c r="E2211" s="677">
        <v>0</v>
      </c>
      <c r="G2211" s="662">
        <f>E2211*F2211</f>
        <v>0</v>
      </c>
      <c r="H2211" s="662">
        <v>0</v>
      </c>
    </row>
    <row r="2212" s="671" customFormat="1" ht="15" customHeight="1">
      <c r="B2212" t="s" s="596">
        <v>1691</v>
      </c>
      <c r="C2212" t="s" s="675">
        <v>3130</v>
      </c>
      <c r="D2212" t="s" s="690">
        <v>40</v>
      </c>
      <c r="E2212" s="677">
        <v>0</v>
      </c>
      <c r="G2212" s="662">
        <f>E2212*F2212</f>
        <v>0</v>
      </c>
      <c r="H2212" s="662">
        <v>0</v>
      </c>
    </row>
    <row r="2213" s="671" customFormat="1" ht="15" customHeight="1">
      <c r="B2213" t="s" s="596">
        <v>1691</v>
      </c>
      <c r="C2213" t="s" s="675">
        <v>3130</v>
      </c>
      <c r="D2213" t="s" s="692">
        <v>42</v>
      </c>
      <c r="E2213" s="677">
        <v>0</v>
      </c>
      <c r="G2213" s="662">
        <f>E2213*F2213</f>
        <v>0</v>
      </c>
      <c r="H2213" s="662">
        <v>0</v>
      </c>
    </row>
    <row r="2214" s="671" customFormat="1" ht="15" customHeight="1">
      <c r="B2214" t="s" s="596">
        <v>1691</v>
      </c>
      <c r="C2214" t="s" s="675">
        <v>3130</v>
      </c>
      <c r="D2214" t="s" s="180">
        <v>44</v>
      </c>
      <c r="E2214" s="677">
        <v>0</v>
      </c>
      <c r="G2214" s="662">
        <f>E2214*F2214</f>
        <v>0</v>
      </c>
      <c r="H2214" s="662">
        <v>0</v>
      </c>
    </row>
    <row r="2215" s="671" customFormat="1" ht="15" customHeight="1">
      <c r="B2215" t="s" s="596">
        <v>1691</v>
      </c>
      <c r="C2215" t="s" s="675">
        <v>3130</v>
      </c>
      <c r="D2215" t="s" s="695">
        <v>2849</v>
      </c>
      <c r="E2215" s="677">
        <v>0</v>
      </c>
      <c r="G2215" s="662">
        <f>E2215*F2215</f>
        <v>0</v>
      </c>
      <c r="H2215" s="662">
        <v>0</v>
      </c>
    </row>
    <row r="2216" s="671" customFormat="1" ht="15" customHeight="1">
      <c r="B2216" t="s" s="596">
        <v>1692</v>
      </c>
      <c r="C2216" t="s" s="675">
        <v>3131</v>
      </c>
      <c r="D2216" t="s" s="676">
        <v>30</v>
      </c>
      <c r="E2216" s="677">
        <v>0</v>
      </c>
      <c r="G2216" s="662">
        <f>E2216*F2216</f>
        <v>0</v>
      </c>
      <c r="H2216" s="662">
        <v>0</v>
      </c>
    </row>
    <row r="2217" s="671" customFormat="1" ht="15" customHeight="1">
      <c r="B2217" t="s" s="596">
        <v>1692</v>
      </c>
      <c r="C2217" t="s" s="675">
        <v>3131</v>
      </c>
      <c r="D2217" t="s" s="91">
        <v>32</v>
      </c>
      <c r="E2217" s="677">
        <v>0</v>
      </c>
      <c r="G2217" s="662">
        <f>E2217*F2217</f>
        <v>0</v>
      </c>
      <c r="H2217" s="662">
        <v>0</v>
      </c>
    </row>
    <row r="2218" s="671" customFormat="1" ht="15" customHeight="1">
      <c r="B2218" t="s" s="596">
        <v>1692</v>
      </c>
      <c r="C2218" t="s" s="675">
        <v>3131</v>
      </c>
      <c r="D2218" t="s" s="205">
        <v>34</v>
      </c>
      <c r="E2218" s="677">
        <v>0</v>
      </c>
      <c r="G2218" s="662">
        <f>E2218*F2218</f>
        <v>0</v>
      </c>
      <c r="H2218" s="662">
        <v>0</v>
      </c>
    </row>
    <row r="2219" s="671" customFormat="1" ht="15" customHeight="1">
      <c r="B2219" t="s" s="596">
        <v>1692</v>
      </c>
      <c r="C2219" t="s" s="675">
        <v>3131</v>
      </c>
      <c r="D2219" t="s" s="684">
        <v>36</v>
      </c>
      <c r="E2219" s="677">
        <v>0</v>
      </c>
      <c r="G2219" s="662">
        <f>E2219*F2219</f>
        <v>0</v>
      </c>
      <c r="H2219" s="662">
        <v>0</v>
      </c>
    </row>
    <row r="2220" s="671" customFormat="1" ht="15" customHeight="1">
      <c r="B2220" t="s" s="596">
        <v>1692</v>
      </c>
      <c r="C2220" t="s" s="675">
        <v>3131</v>
      </c>
      <c r="D2220" t="s" s="686">
        <v>38</v>
      </c>
      <c r="E2220" s="677">
        <v>0</v>
      </c>
      <c r="G2220" s="662">
        <f>E2220*F2220</f>
        <v>0</v>
      </c>
      <c r="H2220" s="662">
        <v>0</v>
      </c>
    </row>
    <row r="2221" s="671" customFormat="1" ht="15" customHeight="1">
      <c r="B2221" t="s" s="596">
        <v>1692</v>
      </c>
      <c r="C2221" t="s" s="675">
        <v>3131</v>
      </c>
      <c r="D2221" t="s" s="690">
        <v>40</v>
      </c>
      <c r="E2221" s="677">
        <v>0</v>
      </c>
      <c r="G2221" s="662">
        <f>E2221*F2221</f>
        <v>0</v>
      </c>
      <c r="H2221" s="662">
        <v>0</v>
      </c>
    </row>
    <row r="2222" s="671" customFormat="1" ht="15" customHeight="1">
      <c r="B2222" t="s" s="596">
        <v>1692</v>
      </c>
      <c r="C2222" t="s" s="675">
        <v>3131</v>
      </c>
      <c r="D2222" t="s" s="692">
        <v>42</v>
      </c>
      <c r="E2222" s="677">
        <v>0</v>
      </c>
      <c r="G2222" s="662">
        <f>E2222*F2222</f>
        <v>0</v>
      </c>
      <c r="H2222" s="662">
        <v>0</v>
      </c>
    </row>
    <row r="2223" s="671" customFormat="1" ht="15" customHeight="1">
      <c r="B2223" t="s" s="596">
        <v>1692</v>
      </c>
      <c r="C2223" t="s" s="675">
        <v>3131</v>
      </c>
      <c r="D2223" t="s" s="180">
        <v>44</v>
      </c>
      <c r="E2223" s="677">
        <v>0</v>
      </c>
      <c r="G2223" s="662">
        <f>E2223*F2223</f>
        <v>0</v>
      </c>
      <c r="H2223" s="662">
        <v>0</v>
      </c>
    </row>
    <row r="2224" s="671" customFormat="1" ht="15" customHeight="1">
      <c r="B2224" t="s" s="596">
        <v>1692</v>
      </c>
      <c r="C2224" t="s" s="675">
        <v>3131</v>
      </c>
      <c r="D2224" t="s" s="695">
        <v>2849</v>
      </c>
      <c r="E2224" s="677">
        <v>0</v>
      </c>
      <c r="G2224" s="662">
        <f>E2224*F2224</f>
        <v>0</v>
      </c>
      <c r="H2224" s="662">
        <v>0</v>
      </c>
    </row>
    <row r="2225" s="671" customFormat="1" ht="15" customHeight="1">
      <c r="B2225" t="s" s="596">
        <v>1693</v>
      </c>
      <c r="C2225" t="s" s="675">
        <v>3132</v>
      </c>
      <c r="D2225" t="s" s="676">
        <v>30</v>
      </c>
      <c r="E2225" s="677">
        <v>0</v>
      </c>
      <c r="G2225" s="662">
        <f>E2225*F2225</f>
        <v>0</v>
      </c>
      <c r="H2225" s="662">
        <v>0</v>
      </c>
    </row>
    <row r="2226" s="671" customFormat="1" ht="15" customHeight="1">
      <c r="B2226" t="s" s="596">
        <v>1693</v>
      </c>
      <c r="C2226" t="s" s="675">
        <v>3132</v>
      </c>
      <c r="D2226" t="s" s="91">
        <v>32</v>
      </c>
      <c r="E2226" s="677">
        <v>0</v>
      </c>
      <c r="G2226" s="662">
        <f>E2226*F2226</f>
        <v>0</v>
      </c>
      <c r="H2226" s="662">
        <v>0</v>
      </c>
    </row>
    <row r="2227" s="671" customFormat="1" ht="15" customHeight="1">
      <c r="B2227" t="s" s="596">
        <v>1693</v>
      </c>
      <c r="C2227" t="s" s="675">
        <v>3132</v>
      </c>
      <c r="D2227" t="s" s="205">
        <v>34</v>
      </c>
      <c r="E2227" s="677">
        <v>0</v>
      </c>
      <c r="G2227" s="662">
        <f>E2227*F2227</f>
        <v>0</v>
      </c>
      <c r="H2227" s="662">
        <v>0</v>
      </c>
    </row>
    <row r="2228" s="671" customFormat="1" ht="15" customHeight="1">
      <c r="B2228" t="s" s="596">
        <v>1693</v>
      </c>
      <c r="C2228" t="s" s="675">
        <v>3132</v>
      </c>
      <c r="D2228" t="s" s="684">
        <v>36</v>
      </c>
      <c r="E2228" s="677">
        <v>0</v>
      </c>
      <c r="G2228" s="662">
        <f>E2228*F2228</f>
        <v>0</v>
      </c>
      <c r="H2228" s="662">
        <v>0</v>
      </c>
    </row>
    <row r="2229" s="671" customFormat="1" ht="15" customHeight="1">
      <c r="B2229" t="s" s="596">
        <v>1693</v>
      </c>
      <c r="C2229" t="s" s="675">
        <v>3132</v>
      </c>
      <c r="D2229" t="s" s="686">
        <v>38</v>
      </c>
      <c r="E2229" s="677">
        <v>0</v>
      </c>
      <c r="G2229" s="662">
        <f>E2229*F2229</f>
        <v>0</v>
      </c>
      <c r="H2229" s="662">
        <v>0</v>
      </c>
    </row>
    <row r="2230" s="671" customFormat="1" ht="15" customHeight="1">
      <c r="B2230" t="s" s="596">
        <v>1693</v>
      </c>
      <c r="C2230" t="s" s="675">
        <v>3132</v>
      </c>
      <c r="D2230" t="s" s="690">
        <v>40</v>
      </c>
      <c r="E2230" s="677">
        <v>0</v>
      </c>
      <c r="G2230" s="662">
        <f>E2230*F2230</f>
        <v>0</v>
      </c>
      <c r="H2230" s="662">
        <v>0</v>
      </c>
    </row>
    <row r="2231" s="671" customFormat="1" ht="15" customHeight="1">
      <c r="B2231" t="s" s="596">
        <v>1693</v>
      </c>
      <c r="C2231" t="s" s="675">
        <v>3132</v>
      </c>
      <c r="D2231" t="s" s="692">
        <v>42</v>
      </c>
      <c r="E2231" s="677">
        <v>0</v>
      </c>
      <c r="G2231" s="662">
        <f>E2231*F2231</f>
        <v>0</v>
      </c>
      <c r="H2231" s="662">
        <v>0</v>
      </c>
    </row>
    <row r="2232" s="671" customFormat="1" ht="15" customHeight="1">
      <c r="B2232" t="s" s="596">
        <v>1693</v>
      </c>
      <c r="C2232" t="s" s="675">
        <v>3132</v>
      </c>
      <c r="D2232" t="s" s="180">
        <v>44</v>
      </c>
      <c r="E2232" s="677">
        <v>0</v>
      </c>
      <c r="G2232" s="662">
        <f>E2232*F2232</f>
        <v>0</v>
      </c>
      <c r="H2232" s="662">
        <v>0</v>
      </c>
    </row>
    <row r="2233" s="671" customFormat="1" ht="15" customHeight="1">
      <c r="B2233" t="s" s="596">
        <v>1693</v>
      </c>
      <c r="C2233" t="s" s="675">
        <v>3132</v>
      </c>
      <c r="D2233" t="s" s="695">
        <v>2849</v>
      </c>
      <c r="E2233" s="677">
        <v>0</v>
      </c>
      <c r="G2233" s="662">
        <f>E2233*F2233</f>
        <v>0</v>
      </c>
      <c r="H2233" s="662">
        <v>0</v>
      </c>
    </row>
    <row r="2234" s="671" customFormat="1" ht="15" customHeight="1">
      <c r="B2234" t="s" s="596">
        <v>1694</v>
      </c>
      <c r="C2234" t="s" s="675">
        <v>3133</v>
      </c>
      <c r="D2234" t="s" s="676">
        <v>30</v>
      </c>
      <c r="E2234" s="677">
        <v>0</v>
      </c>
      <c r="G2234" s="662">
        <f>E2234*F2234</f>
        <v>0</v>
      </c>
      <c r="H2234" s="662">
        <v>0</v>
      </c>
    </row>
    <row r="2235" s="671" customFormat="1" ht="15" customHeight="1">
      <c r="B2235" t="s" s="596">
        <v>1694</v>
      </c>
      <c r="C2235" t="s" s="675">
        <v>3133</v>
      </c>
      <c r="D2235" t="s" s="91">
        <v>32</v>
      </c>
      <c r="E2235" s="677">
        <v>0</v>
      </c>
      <c r="G2235" s="662">
        <f>E2235*F2235</f>
        <v>0</v>
      </c>
      <c r="H2235" s="662">
        <v>0</v>
      </c>
    </row>
    <row r="2236" s="671" customFormat="1" ht="15" customHeight="1">
      <c r="B2236" t="s" s="596">
        <v>1694</v>
      </c>
      <c r="C2236" t="s" s="675">
        <v>3133</v>
      </c>
      <c r="D2236" t="s" s="205">
        <v>34</v>
      </c>
      <c r="E2236" s="677">
        <v>0</v>
      </c>
      <c r="G2236" s="662">
        <f>E2236*F2236</f>
        <v>0</v>
      </c>
      <c r="H2236" s="662">
        <v>0</v>
      </c>
    </row>
    <row r="2237" s="671" customFormat="1" ht="15" customHeight="1">
      <c r="B2237" t="s" s="596">
        <v>1694</v>
      </c>
      <c r="C2237" t="s" s="675">
        <v>3133</v>
      </c>
      <c r="D2237" t="s" s="684">
        <v>36</v>
      </c>
      <c r="E2237" s="677">
        <v>0</v>
      </c>
      <c r="G2237" s="662">
        <f>E2237*F2237</f>
        <v>0</v>
      </c>
      <c r="H2237" s="662">
        <v>0</v>
      </c>
    </row>
    <row r="2238" s="671" customFormat="1" ht="15" customHeight="1">
      <c r="B2238" t="s" s="596">
        <v>1694</v>
      </c>
      <c r="C2238" t="s" s="675">
        <v>3133</v>
      </c>
      <c r="D2238" t="s" s="686">
        <v>38</v>
      </c>
      <c r="E2238" s="677">
        <v>0</v>
      </c>
      <c r="G2238" s="662">
        <f>E2238*F2238</f>
        <v>0</v>
      </c>
      <c r="H2238" s="662">
        <v>0</v>
      </c>
    </row>
    <row r="2239" s="671" customFormat="1" ht="15" customHeight="1">
      <c r="B2239" t="s" s="596">
        <v>1694</v>
      </c>
      <c r="C2239" t="s" s="675">
        <v>3133</v>
      </c>
      <c r="D2239" t="s" s="690">
        <v>40</v>
      </c>
      <c r="E2239" s="677">
        <v>0</v>
      </c>
      <c r="G2239" s="662">
        <f>E2239*F2239</f>
        <v>0</v>
      </c>
      <c r="H2239" s="662">
        <v>0</v>
      </c>
    </row>
    <row r="2240" s="671" customFormat="1" ht="15" customHeight="1">
      <c r="B2240" t="s" s="596">
        <v>1694</v>
      </c>
      <c r="C2240" t="s" s="675">
        <v>3133</v>
      </c>
      <c r="D2240" t="s" s="692">
        <v>42</v>
      </c>
      <c r="E2240" s="677">
        <v>0</v>
      </c>
      <c r="G2240" s="662">
        <f>E2240*F2240</f>
        <v>0</v>
      </c>
      <c r="H2240" s="662">
        <v>0</v>
      </c>
    </row>
    <row r="2241" s="671" customFormat="1" ht="15" customHeight="1">
      <c r="B2241" t="s" s="596">
        <v>1694</v>
      </c>
      <c r="C2241" t="s" s="675">
        <v>3133</v>
      </c>
      <c r="D2241" t="s" s="180">
        <v>44</v>
      </c>
      <c r="E2241" s="677">
        <v>0</v>
      </c>
      <c r="G2241" s="662">
        <f>E2241*F2241</f>
        <v>0</v>
      </c>
      <c r="H2241" s="662">
        <v>0</v>
      </c>
    </row>
    <row r="2242" s="671" customFormat="1" ht="15" customHeight="1">
      <c r="B2242" t="s" s="596">
        <v>1694</v>
      </c>
      <c r="C2242" t="s" s="675">
        <v>3133</v>
      </c>
      <c r="D2242" t="s" s="695">
        <v>2849</v>
      </c>
      <c r="E2242" s="677">
        <v>0</v>
      </c>
      <c r="G2242" s="662">
        <f>E2242*F2242</f>
        <v>0</v>
      </c>
      <c r="H2242" s="662">
        <v>0</v>
      </c>
    </row>
    <row r="2243" s="671" customFormat="1" ht="15" customHeight="1">
      <c r="B2243" t="s" s="596">
        <v>1475</v>
      </c>
      <c r="C2243" t="s" s="675">
        <v>2321</v>
      </c>
      <c r="D2243" t="s" s="676">
        <v>30</v>
      </c>
      <c r="E2243" s="677">
        <v>0</v>
      </c>
      <c r="G2243" s="662">
        <f>E2243*F2243</f>
        <v>0</v>
      </c>
      <c r="H2243" s="662">
        <v>0</v>
      </c>
    </row>
    <row r="2244" s="671" customFormat="1" ht="15" customHeight="1">
      <c r="B2244" t="s" s="596">
        <v>1475</v>
      </c>
      <c r="C2244" t="s" s="675">
        <v>2321</v>
      </c>
      <c r="D2244" t="s" s="91">
        <v>32</v>
      </c>
      <c r="E2244" s="677">
        <v>0</v>
      </c>
      <c r="G2244" s="662">
        <f>E2244*F2244</f>
        <v>0</v>
      </c>
      <c r="H2244" s="662">
        <v>0</v>
      </c>
    </row>
    <row r="2245" s="671" customFormat="1" ht="15" customHeight="1">
      <c r="B2245" t="s" s="596">
        <v>1475</v>
      </c>
      <c r="C2245" t="s" s="675">
        <v>2321</v>
      </c>
      <c r="D2245" t="s" s="205">
        <v>34</v>
      </c>
      <c r="E2245" s="677">
        <v>0</v>
      </c>
      <c r="G2245" s="662">
        <f>E2245*F2245</f>
        <v>0</v>
      </c>
      <c r="H2245" s="662">
        <v>0</v>
      </c>
    </row>
    <row r="2246" s="671" customFormat="1" ht="15" customHeight="1">
      <c r="B2246" t="s" s="596">
        <v>1475</v>
      </c>
      <c r="C2246" t="s" s="675">
        <v>2321</v>
      </c>
      <c r="D2246" t="s" s="684">
        <v>36</v>
      </c>
      <c r="E2246" s="677">
        <v>0</v>
      </c>
      <c r="G2246" s="662">
        <f>E2246*F2246</f>
        <v>0</v>
      </c>
      <c r="H2246" s="662">
        <v>0</v>
      </c>
    </row>
    <row r="2247" s="671" customFormat="1" ht="15" customHeight="1">
      <c r="B2247" t="s" s="596">
        <v>1475</v>
      </c>
      <c r="C2247" t="s" s="675">
        <v>2321</v>
      </c>
      <c r="D2247" t="s" s="686">
        <v>38</v>
      </c>
      <c r="E2247" s="677">
        <v>0</v>
      </c>
      <c r="G2247" s="662">
        <f>E2247*F2247</f>
        <v>0</v>
      </c>
      <c r="H2247" s="662">
        <v>0</v>
      </c>
    </row>
    <row r="2248" s="671" customFormat="1" ht="15" customHeight="1">
      <c r="B2248" t="s" s="596">
        <v>1475</v>
      </c>
      <c r="C2248" t="s" s="675">
        <v>2321</v>
      </c>
      <c r="D2248" t="s" s="690">
        <v>40</v>
      </c>
      <c r="E2248" s="677">
        <v>0</v>
      </c>
      <c r="G2248" s="662">
        <f>E2248*F2248</f>
        <v>0</v>
      </c>
      <c r="H2248" s="662">
        <v>0</v>
      </c>
    </row>
    <row r="2249" s="671" customFormat="1" ht="15" customHeight="1">
      <c r="B2249" t="s" s="596">
        <v>1475</v>
      </c>
      <c r="C2249" t="s" s="675">
        <v>2321</v>
      </c>
      <c r="D2249" t="s" s="692">
        <v>42</v>
      </c>
      <c r="E2249" s="677">
        <v>0</v>
      </c>
      <c r="G2249" s="662">
        <f>E2249*F2249</f>
        <v>0</v>
      </c>
      <c r="H2249" s="662">
        <v>0</v>
      </c>
    </row>
    <row r="2250" s="671" customFormat="1" ht="15" customHeight="1">
      <c r="B2250" t="s" s="596">
        <v>1475</v>
      </c>
      <c r="C2250" t="s" s="675">
        <v>2321</v>
      </c>
      <c r="D2250" t="s" s="180">
        <v>44</v>
      </c>
      <c r="E2250" s="677">
        <v>0</v>
      </c>
      <c r="G2250" s="662">
        <f>E2250*F2250</f>
        <v>0</v>
      </c>
      <c r="H2250" s="662">
        <v>0</v>
      </c>
    </row>
    <row r="2251" s="671" customFormat="1" ht="15" customHeight="1">
      <c r="B2251" t="s" s="596">
        <v>1475</v>
      </c>
      <c r="C2251" t="s" s="675">
        <v>2321</v>
      </c>
      <c r="D2251" t="s" s="695">
        <v>2849</v>
      </c>
      <c r="E2251" s="677">
        <v>0</v>
      </c>
      <c r="G2251" s="662">
        <f>E2251*F2251</f>
        <v>0</v>
      </c>
      <c r="H2251" s="662">
        <v>0</v>
      </c>
    </row>
    <row r="2252" s="671" customFormat="1" ht="15" customHeight="1">
      <c r="B2252" t="s" s="596">
        <v>1476</v>
      </c>
      <c r="C2252" t="s" s="675">
        <v>2322</v>
      </c>
      <c r="D2252" t="s" s="676">
        <v>30</v>
      </c>
      <c r="E2252" s="677">
        <v>0</v>
      </c>
      <c r="G2252" s="662">
        <f>E2252*F2252</f>
        <v>0</v>
      </c>
      <c r="H2252" s="662">
        <v>0</v>
      </c>
    </row>
    <row r="2253" s="671" customFormat="1" ht="15" customHeight="1">
      <c r="B2253" t="s" s="596">
        <v>1476</v>
      </c>
      <c r="C2253" t="s" s="675">
        <v>2322</v>
      </c>
      <c r="D2253" t="s" s="91">
        <v>32</v>
      </c>
      <c r="E2253" s="677">
        <v>0</v>
      </c>
      <c r="G2253" s="662">
        <f>E2253*F2253</f>
        <v>0</v>
      </c>
      <c r="H2253" s="662">
        <v>0</v>
      </c>
    </row>
    <row r="2254" s="671" customFormat="1" ht="15" customHeight="1">
      <c r="B2254" t="s" s="596">
        <v>1476</v>
      </c>
      <c r="C2254" t="s" s="675">
        <v>2322</v>
      </c>
      <c r="D2254" t="s" s="205">
        <v>34</v>
      </c>
      <c r="E2254" s="677">
        <v>0</v>
      </c>
      <c r="G2254" s="662">
        <f>E2254*F2254</f>
        <v>0</v>
      </c>
      <c r="H2254" s="662">
        <v>0</v>
      </c>
    </row>
    <row r="2255" s="671" customFormat="1" ht="15" customHeight="1">
      <c r="B2255" t="s" s="596">
        <v>1476</v>
      </c>
      <c r="C2255" t="s" s="675">
        <v>2322</v>
      </c>
      <c r="D2255" t="s" s="684">
        <v>36</v>
      </c>
      <c r="E2255" s="677">
        <v>0</v>
      </c>
      <c r="G2255" s="662">
        <f>E2255*F2255</f>
        <v>0</v>
      </c>
      <c r="H2255" s="662">
        <v>0</v>
      </c>
    </row>
    <row r="2256" s="671" customFormat="1" ht="15" customHeight="1">
      <c r="B2256" t="s" s="596">
        <v>1476</v>
      </c>
      <c r="C2256" t="s" s="675">
        <v>2322</v>
      </c>
      <c r="D2256" t="s" s="686">
        <v>38</v>
      </c>
      <c r="E2256" s="677">
        <v>0</v>
      </c>
      <c r="G2256" s="662">
        <f>E2256*F2256</f>
        <v>0</v>
      </c>
      <c r="H2256" s="662">
        <v>0</v>
      </c>
    </row>
    <row r="2257" s="671" customFormat="1" ht="15" customHeight="1">
      <c r="B2257" t="s" s="596">
        <v>1476</v>
      </c>
      <c r="C2257" t="s" s="675">
        <v>2322</v>
      </c>
      <c r="D2257" t="s" s="690">
        <v>40</v>
      </c>
      <c r="E2257" s="677">
        <v>0</v>
      </c>
      <c r="G2257" s="662">
        <f>E2257*F2257</f>
        <v>0</v>
      </c>
      <c r="H2257" s="662">
        <v>0</v>
      </c>
    </row>
    <row r="2258" s="671" customFormat="1" ht="15" customHeight="1">
      <c r="B2258" t="s" s="596">
        <v>1476</v>
      </c>
      <c r="C2258" t="s" s="675">
        <v>2322</v>
      </c>
      <c r="D2258" t="s" s="692">
        <v>42</v>
      </c>
      <c r="E2258" s="677">
        <v>0</v>
      </c>
      <c r="G2258" s="662">
        <f>E2258*F2258</f>
        <v>0</v>
      </c>
      <c r="H2258" s="662">
        <v>0</v>
      </c>
    </row>
    <row r="2259" s="671" customFormat="1" ht="15" customHeight="1">
      <c r="B2259" t="s" s="596">
        <v>1476</v>
      </c>
      <c r="C2259" t="s" s="675">
        <v>2322</v>
      </c>
      <c r="D2259" t="s" s="180">
        <v>44</v>
      </c>
      <c r="E2259" s="677">
        <v>0</v>
      </c>
      <c r="G2259" s="662">
        <f>E2259*F2259</f>
        <v>0</v>
      </c>
      <c r="H2259" s="662">
        <v>0</v>
      </c>
    </row>
    <row r="2260" s="671" customFormat="1" ht="15" customHeight="1">
      <c r="B2260" t="s" s="596">
        <v>1476</v>
      </c>
      <c r="C2260" t="s" s="675">
        <v>2322</v>
      </c>
      <c r="D2260" t="s" s="695">
        <v>2849</v>
      </c>
      <c r="E2260" s="677">
        <v>0</v>
      </c>
      <c r="G2260" s="662">
        <f>E2260*F2260</f>
        <v>0</v>
      </c>
      <c r="H2260" s="662">
        <v>0</v>
      </c>
    </row>
    <row r="2261" s="671" customFormat="1" ht="15" customHeight="1">
      <c r="B2261" t="s" s="596">
        <v>1498</v>
      </c>
      <c r="C2261" t="s" s="675">
        <v>2323</v>
      </c>
      <c r="D2261" t="s" s="676">
        <v>30</v>
      </c>
      <c r="E2261" s="677">
        <v>0</v>
      </c>
      <c r="G2261" s="662">
        <f>E2261*F2261</f>
        <v>0</v>
      </c>
      <c r="H2261" s="662">
        <v>0</v>
      </c>
    </row>
    <row r="2262" s="671" customFormat="1" ht="15" customHeight="1">
      <c r="B2262" t="s" s="596">
        <v>1498</v>
      </c>
      <c r="C2262" t="s" s="675">
        <v>2323</v>
      </c>
      <c r="D2262" t="s" s="91">
        <v>32</v>
      </c>
      <c r="E2262" s="677">
        <v>0</v>
      </c>
      <c r="G2262" s="662">
        <f>E2262*F2262</f>
        <v>0</v>
      </c>
      <c r="H2262" s="662">
        <v>0</v>
      </c>
    </row>
    <row r="2263" s="671" customFormat="1" ht="15" customHeight="1">
      <c r="B2263" t="s" s="596">
        <v>1498</v>
      </c>
      <c r="C2263" t="s" s="675">
        <v>2323</v>
      </c>
      <c r="D2263" t="s" s="205">
        <v>34</v>
      </c>
      <c r="E2263" s="677">
        <v>0</v>
      </c>
      <c r="G2263" s="662">
        <f>E2263*F2263</f>
        <v>0</v>
      </c>
      <c r="H2263" s="662">
        <v>0</v>
      </c>
    </row>
    <row r="2264" s="671" customFormat="1" ht="15" customHeight="1">
      <c r="B2264" t="s" s="596">
        <v>1498</v>
      </c>
      <c r="C2264" t="s" s="675">
        <v>2323</v>
      </c>
      <c r="D2264" t="s" s="684">
        <v>36</v>
      </c>
      <c r="E2264" s="677">
        <v>0</v>
      </c>
      <c r="G2264" s="662">
        <f>E2264*F2264</f>
        <v>0</v>
      </c>
      <c r="H2264" s="662">
        <v>0</v>
      </c>
    </row>
    <row r="2265" s="671" customFormat="1" ht="15" customHeight="1">
      <c r="B2265" t="s" s="596">
        <v>1498</v>
      </c>
      <c r="C2265" t="s" s="675">
        <v>2323</v>
      </c>
      <c r="D2265" t="s" s="686">
        <v>38</v>
      </c>
      <c r="E2265" s="677">
        <v>0</v>
      </c>
      <c r="G2265" s="662">
        <f>E2265*F2265</f>
        <v>0</v>
      </c>
      <c r="H2265" s="662">
        <v>0</v>
      </c>
    </row>
    <row r="2266" s="671" customFormat="1" ht="15" customHeight="1">
      <c r="B2266" t="s" s="596">
        <v>1498</v>
      </c>
      <c r="C2266" t="s" s="675">
        <v>2323</v>
      </c>
      <c r="D2266" t="s" s="690">
        <v>40</v>
      </c>
      <c r="E2266" s="677">
        <v>0</v>
      </c>
      <c r="G2266" s="662">
        <f>E2266*F2266</f>
        <v>0</v>
      </c>
      <c r="H2266" s="662">
        <v>0</v>
      </c>
    </row>
    <row r="2267" s="671" customFormat="1" ht="15" customHeight="1">
      <c r="B2267" t="s" s="596">
        <v>1498</v>
      </c>
      <c r="C2267" t="s" s="675">
        <v>2323</v>
      </c>
      <c r="D2267" t="s" s="692">
        <v>42</v>
      </c>
      <c r="E2267" s="677">
        <v>0</v>
      </c>
      <c r="G2267" s="662">
        <f>E2267*F2267</f>
        <v>0</v>
      </c>
      <c r="H2267" s="662">
        <v>0</v>
      </c>
    </row>
    <row r="2268" s="671" customFormat="1" ht="15" customHeight="1">
      <c r="B2268" t="s" s="596">
        <v>1498</v>
      </c>
      <c r="C2268" t="s" s="675">
        <v>2323</v>
      </c>
      <c r="D2268" t="s" s="180">
        <v>44</v>
      </c>
      <c r="E2268" s="677">
        <v>0</v>
      </c>
      <c r="G2268" s="662">
        <f>E2268*F2268</f>
        <v>0</v>
      </c>
      <c r="H2268" s="662">
        <v>0</v>
      </c>
    </row>
    <row r="2269" s="671" customFormat="1" ht="15" customHeight="1">
      <c r="B2269" t="s" s="596">
        <v>1498</v>
      </c>
      <c r="C2269" t="s" s="675">
        <v>2323</v>
      </c>
      <c r="D2269" t="s" s="695">
        <v>2849</v>
      </c>
      <c r="E2269" s="677">
        <v>0</v>
      </c>
      <c r="G2269" s="662">
        <f>E2269*F2269</f>
        <v>0</v>
      </c>
      <c r="H2269" s="662">
        <v>0</v>
      </c>
    </row>
    <row r="2270" s="671" customFormat="1" ht="15" customHeight="1">
      <c r="B2270" t="s" s="596">
        <v>1499</v>
      </c>
      <c r="C2270" t="s" s="675">
        <v>2324</v>
      </c>
      <c r="D2270" t="s" s="676">
        <v>30</v>
      </c>
      <c r="E2270" s="677">
        <v>0</v>
      </c>
      <c r="G2270" s="662">
        <f>E2270*F2270</f>
        <v>0</v>
      </c>
      <c r="H2270" s="662">
        <v>0</v>
      </c>
    </row>
    <row r="2271" s="671" customFormat="1" ht="15" customHeight="1">
      <c r="B2271" t="s" s="596">
        <v>1499</v>
      </c>
      <c r="C2271" t="s" s="675">
        <v>2324</v>
      </c>
      <c r="D2271" t="s" s="91">
        <v>32</v>
      </c>
      <c r="E2271" s="677">
        <v>0</v>
      </c>
      <c r="G2271" s="662">
        <f>E2271*F2271</f>
        <v>0</v>
      </c>
      <c r="H2271" s="662">
        <v>0</v>
      </c>
    </row>
    <row r="2272" s="671" customFormat="1" ht="15" customHeight="1">
      <c r="B2272" t="s" s="596">
        <v>1499</v>
      </c>
      <c r="C2272" t="s" s="675">
        <v>2324</v>
      </c>
      <c r="D2272" t="s" s="205">
        <v>34</v>
      </c>
      <c r="E2272" s="677">
        <v>0</v>
      </c>
      <c r="G2272" s="662">
        <f>E2272*F2272</f>
        <v>0</v>
      </c>
      <c r="H2272" s="662">
        <v>0</v>
      </c>
    </row>
    <row r="2273" s="671" customFormat="1" ht="15" customHeight="1">
      <c r="B2273" t="s" s="596">
        <v>1499</v>
      </c>
      <c r="C2273" t="s" s="675">
        <v>2324</v>
      </c>
      <c r="D2273" t="s" s="684">
        <v>36</v>
      </c>
      <c r="E2273" s="677">
        <v>0</v>
      </c>
      <c r="G2273" s="662">
        <f>E2273*F2273</f>
        <v>0</v>
      </c>
      <c r="H2273" s="662">
        <v>0</v>
      </c>
    </row>
    <row r="2274" s="671" customFormat="1" ht="15" customHeight="1">
      <c r="B2274" t="s" s="596">
        <v>1499</v>
      </c>
      <c r="C2274" t="s" s="675">
        <v>2324</v>
      </c>
      <c r="D2274" t="s" s="686">
        <v>38</v>
      </c>
      <c r="E2274" s="677">
        <v>0</v>
      </c>
      <c r="G2274" s="662">
        <f>E2274*F2274</f>
        <v>0</v>
      </c>
      <c r="H2274" s="662">
        <v>0</v>
      </c>
    </row>
    <row r="2275" s="671" customFormat="1" ht="15" customHeight="1">
      <c r="B2275" t="s" s="596">
        <v>1499</v>
      </c>
      <c r="C2275" t="s" s="675">
        <v>2324</v>
      </c>
      <c r="D2275" t="s" s="690">
        <v>40</v>
      </c>
      <c r="E2275" s="677">
        <v>0</v>
      </c>
      <c r="G2275" s="662">
        <f>E2275*F2275</f>
        <v>0</v>
      </c>
      <c r="H2275" s="662">
        <v>0</v>
      </c>
    </row>
    <row r="2276" s="671" customFormat="1" ht="15" customHeight="1">
      <c r="B2276" t="s" s="596">
        <v>1499</v>
      </c>
      <c r="C2276" t="s" s="675">
        <v>2324</v>
      </c>
      <c r="D2276" t="s" s="692">
        <v>42</v>
      </c>
      <c r="E2276" s="677">
        <v>0</v>
      </c>
      <c r="G2276" s="662">
        <f>E2276*F2276</f>
        <v>0</v>
      </c>
      <c r="H2276" s="662">
        <v>0</v>
      </c>
    </row>
    <row r="2277" s="671" customFormat="1" ht="15" customHeight="1">
      <c r="B2277" t="s" s="596">
        <v>1499</v>
      </c>
      <c r="C2277" t="s" s="675">
        <v>2324</v>
      </c>
      <c r="D2277" t="s" s="180">
        <v>44</v>
      </c>
      <c r="E2277" s="677">
        <v>0</v>
      </c>
      <c r="G2277" s="662">
        <f>E2277*F2277</f>
        <v>0</v>
      </c>
      <c r="H2277" s="662">
        <v>0</v>
      </c>
    </row>
    <row r="2278" s="671" customFormat="1" ht="15" customHeight="1">
      <c r="B2278" t="s" s="596">
        <v>1499</v>
      </c>
      <c r="C2278" t="s" s="675">
        <v>2324</v>
      </c>
      <c r="D2278" t="s" s="695">
        <v>2849</v>
      </c>
      <c r="E2278" s="677">
        <v>0</v>
      </c>
      <c r="G2278" s="662">
        <f>E2278*F2278</f>
        <v>0</v>
      </c>
      <c r="H2278" s="662">
        <v>0</v>
      </c>
    </row>
    <row r="2279" s="671" customFormat="1" ht="15" customHeight="1">
      <c r="B2279" t="s" s="596">
        <v>1500</v>
      </c>
      <c r="C2279" t="s" s="675">
        <v>2325</v>
      </c>
      <c r="D2279" t="s" s="676">
        <v>30</v>
      </c>
      <c r="E2279" s="677">
        <v>0</v>
      </c>
      <c r="G2279" s="662">
        <f>E2279*F2279</f>
        <v>0</v>
      </c>
      <c r="H2279" s="662">
        <v>0</v>
      </c>
    </row>
    <row r="2280" s="671" customFormat="1" ht="15" customHeight="1">
      <c r="B2280" t="s" s="596">
        <v>1500</v>
      </c>
      <c r="C2280" t="s" s="675">
        <v>2325</v>
      </c>
      <c r="D2280" t="s" s="91">
        <v>32</v>
      </c>
      <c r="E2280" s="677">
        <v>0</v>
      </c>
      <c r="G2280" s="662">
        <f>E2280*F2280</f>
        <v>0</v>
      </c>
      <c r="H2280" s="662">
        <v>0</v>
      </c>
    </row>
    <row r="2281" s="671" customFormat="1" ht="15" customHeight="1">
      <c r="B2281" t="s" s="596">
        <v>1500</v>
      </c>
      <c r="C2281" t="s" s="675">
        <v>2325</v>
      </c>
      <c r="D2281" t="s" s="205">
        <v>34</v>
      </c>
      <c r="E2281" s="677">
        <v>0</v>
      </c>
      <c r="G2281" s="662">
        <f>E2281*F2281</f>
        <v>0</v>
      </c>
      <c r="H2281" s="662">
        <v>0</v>
      </c>
    </row>
    <row r="2282" s="671" customFormat="1" ht="15" customHeight="1">
      <c r="B2282" t="s" s="596">
        <v>1500</v>
      </c>
      <c r="C2282" t="s" s="675">
        <v>2325</v>
      </c>
      <c r="D2282" t="s" s="684">
        <v>36</v>
      </c>
      <c r="E2282" s="677">
        <v>0</v>
      </c>
      <c r="G2282" s="662">
        <f>E2282*F2282</f>
        <v>0</v>
      </c>
      <c r="H2282" s="662">
        <v>0</v>
      </c>
    </row>
    <row r="2283" s="671" customFormat="1" ht="15" customHeight="1">
      <c r="B2283" t="s" s="596">
        <v>1500</v>
      </c>
      <c r="C2283" t="s" s="675">
        <v>2325</v>
      </c>
      <c r="D2283" t="s" s="686">
        <v>38</v>
      </c>
      <c r="E2283" s="677">
        <v>0</v>
      </c>
      <c r="G2283" s="662">
        <f>E2283*F2283</f>
        <v>0</v>
      </c>
      <c r="H2283" s="662">
        <v>0</v>
      </c>
    </row>
    <row r="2284" s="671" customFormat="1" ht="15" customHeight="1">
      <c r="B2284" t="s" s="596">
        <v>1500</v>
      </c>
      <c r="C2284" t="s" s="675">
        <v>2325</v>
      </c>
      <c r="D2284" t="s" s="690">
        <v>40</v>
      </c>
      <c r="E2284" s="677">
        <v>0</v>
      </c>
      <c r="G2284" s="662">
        <f>E2284*F2284</f>
        <v>0</v>
      </c>
      <c r="H2284" s="662">
        <v>0</v>
      </c>
    </row>
    <row r="2285" s="671" customFormat="1" ht="15" customHeight="1">
      <c r="B2285" t="s" s="596">
        <v>1500</v>
      </c>
      <c r="C2285" t="s" s="675">
        <v>2325</v>
      </c>
      <c r="D2285" t="s" s="692">
        <v>42</v>
      </c>
      <c r="E2285" s="677">
        <v>0</v>
      </c>
      <c r="G2285" s="662">
        <f>E2285*F2285</f>
        <v>0</v>
      </c>
      <c r="H2285" s="662">
        <v>0</v>
      </c>
    </row>
    <row r="2286" s="671" customFormat="1" ht="15" customHeight="1">
      <c r="B2286" t="s" s="596">
        <v>1500</v>
      </c>
      <c r="C2286" t="s" s="675">
        <v>2325</v>
      </c>
      <c r="D2286" t="s" s="180">
        <v>44</v>
      </c>
      <c r="E2286" s="677">
        <v>0</v>
      </c>
      <c r="G2286" s="662">
        <f>E2286*F2286</f>
        <v>0</v>
      </c>
      <c r="H2286" s="662">
        <v>0</v>
      </c>
    </row>
    <row r="2287" s="671" customFormat="1" ht="15" customHeight="1">
      <c r="B2287" t="s" s="596">
        <v>1500</v>
      </c>
      <c r="C2287" t="s" s="675">
        <v>2325</v>
      </c>
      <c r="D2287" t="s" s="695">
        <v>2849</v>
      </c>
      <c r="E2287" s="677">
        <v>0</v>
      </c>
      <c r="G2287" s="662">
        <f>E2287*F2287</f>
        <v>0</v>
      </c>
      <c r="H2287" s="662">
        <v>0</v>
      </c>
    </row>
    <row r="2288" s="671" customFormat="1" ht="15" customHeight="1">
      <c r="B2288" t="s" s="596">
        <v>1501</v>
      </c>
      <c r="C2288" t="s" s="675">
        <v>2326</v>
      </c>
      <c r="D2288" t="s" s="676">
        <v>30</v>
      </c>
      <c r="E2288" s="677">
        <v>0</v>
      </c>
      <c r="G2288" s="662">
        <f>E2288*F2288</f>
        <v>0</v>
      </c>
      <c r="H2288" s="662">
        <v>0</v>
      </c>
    </row>
    <row r="2289" s="671" customFormat="1" ht="15" customHeight="1">
      <c r="B2289" t="s" s="596">
        <v>1501</v>
      </c>
      <c r="C2289" t="s" s="675">
        <v>2326</v>
      </c>
      <c r="D2289" t="s" s="91">
        <v>32</v>
      </c>
      <c r="E2289" s="677">
        <v>0</v>
      </c>
      <c r="G2289" s="662">
        <f>E2289*F2289</f>
        <v>0</v>
      </c>
      <c r="H2289" s="662">
        <v>0</v>
      </c>
    </row>
    <row r="2290" s="671" customFormat="1" ht="15" customHeight="1">
      <c r="B2290" t="s" s="596">
        <v>1501</v>
      </c>
      <c r="C2290" t="s" s="675">
        <v>2326</v>
      </c>
      <c r="D2290" t="s" s="205">
        <v>34</v>
      </c>
      <c r="E2290" s="677">
        <v>0</v>
      </c>
      <c r="G2290" s="662">
        <f>E2290*F2290</f>
        <v>0</v>
      </c>
      <c r="H2290" s="662">
        <v>0</v>
      </c>
    </row>
    <row r="2291" s="671" customFormat="1" ht="15" customHeight="1">
      <c r="B2291" t="s" s="596">
        <v>1501</v>
      </c>
      <c r="C2291" t="s" s="675">
        <v>2326</v>
      </c>
      <c r="D2291" t="s" s="684">
        <v>36</v>
      </c>
      <c r="E2291" s="677">
        <v>0</v>
      </c>
      <c r="G2291" s="662">
        <f>E2291*F2291</f>
        <v>0</v>
      </c>
      <c r="H2291" s="662">
        <v>0</v>
      </c>
    </row>
    <row r="2292" s="671" customFormat="1" ht="15" customHeight="1">
      <c r="B2292" t="s" s="596">
        <v>1501</v>
      </c>
      <c r="C2292" t="s" s="675">
        <v>2326</v>
      </c>
      <c r="D2292" t="s" s="686">
        <v>38</v>
      </c>
      <c r="E2292" s="677">
        <v>0</v>
      </c>
      <c r="G2292" s="662">
        <f>E2292*F2292</f>
        <v>0</v>
      </c>
      <c r="H2292" s="662">
        <v>0</v>
      </c>
    </row>
    <row r="2293" s="671" customFormat="1" ht="15" customHeight="1">
      <c r="B2293" t="s" s="596">
        <v>1501</v>
      </c>
      <c r="C2293" t="s" s="675">
        <v>2326</v>
      </c>
      <c r="D2293" t="s" s="690">
        <v>40</v>
      </c>
      <c r="E2293" s="677">
        <v>0</v>
      </c>
      <c r="G2293" s="662">
        <f>E2293*F2293</f>
        <v>0</v>
      </c>
      <c r="H2293" s="662">
        <v>0</v>
      </c>
    </row>
    <row r="2294" s="671" customFormat="1" ht="15" customHeight="1">
      <c r="B2294" t="s" s="596">
        <v>1501</v>
      </c>
      <c r="C2294" t="s" s="675">
        <v>2326</v>
      </c>
      <c r="D2294" t="s" s="692">
        <v>42</v>
      </c>
      <c r="E2294" s="677">
        <v>0</v>
      </c>
      <c r="G2294" s="662">
        <f>E2294*F2294</f>
        <v>0</v>
      </c>
      <c r="H2294" s="662">
        <v>0</v>
      </c>
    </row>
    <row r="2295" s="671" customFormat="1" ht="15" customHeight="1">
      <c r="B2295" t="s" s="596">
        <v>1501</v>
      </c>
      <c r="C2295" t="s" s="675">
        <v>2326</v>
      </c>
      <c r="D2295" t="s" s="180">
        <v>44</v>
      </c>
      <c r="E2295" s="677">
        <v>0</v>
      </c>
      <c r="G2295" s="662">
        <f>E2295*F2295</f>
        <v>0</v>
      </c>
      <c r="H2295" s="662">
        <v>0</v>
      </c>
    </row>
    <row r="2296" s="671" customFormat="1" ht="15" customHeight="1">
      <c r="B2296" t="s" s="596">
        <v>1501</v>
      </c>
      <c r="C2296" t="s" s="675">
        <v>2326</v>
      </c>
      <c r="D2296" t="s" s="695">
        <v>2849</v>
      </c>
      <c r="E2296" s="677">
        <v>0</v>
      </c>
      <c r="G2296" s="662">
        <f>E2296*F2296</f>
        <v>0</v>
      </c>
      <c r="H2296" s="662">
        <v>0</v>
      </c>
    </row>
    <row r="2297" s="671" customFormat="1" ht="15" customHeight="1">
      <c r="B2297" t="s" s="596">
        <v>1502</v>
      </c>
      <c r="C2297" t="s" s="675">
        <v>2327</v>
      </c>
      <c r="D2297" t="s" s="676">
        <v>30</v>
      </c>
      <c r="E2297" s="677">
        <v>0</v>
      </c>
      <c r="G2297" s="662">
        <f>E2297*F2297</f>
        <v>0</v>
      </c>
      <c r="H2297" s="662">
        <v>0</v>
      </c>
    </row>
    <row r="2298" s="671" customFormat="1" ht="15" customHeight="1">
      <c r="B2298" t="s" s="596">
        <v>1502</v>
      </c>
      <c r="C2298" t="s" s="675">
        <v>2327</v>
      </c>
      <c r="D2298" t="s" s="91">
        <v>32</v>
      </c>
      <c r="E2298" s="677">
        <v>0</v>
      </c>
      <c r="G2298" s="662">
        <f>E2298*F2298</f>
        <v>0</v>
      </c>
      <c r="H2298" s="662">
        <v>0</v>
      </c>
    </row>
    <row r="2299" s="671" customFormat="1" ht="15" customHeight="1">
      <c r="B2299" t="s" s="596">
        <v>1502</v>
      </c>
      <c r="C2299" t="s" s="675">
        <v>2327</v>
      </c>
      <c r="D2299" t="s" s="205">
        <v>34</v>
      </c>
      <c r="E2299" s="677">
        <v>0</v>
      </c>
      <c r="G2299" s="662">
        <f>E2299*F2299</f>
        <v>0</v>
      </c>
      <c r="H2299" s="662">
        <v>0</v>
      </c>
    </row>
    <row r="2300" s="671" customFormat="1" ht="15" customHeight="1">
      <c r="B2300" t="s" s="596">
        <v>1502</v>
      </c>
      <c r="C2300" t="s" s="675">
        <v>2327</v>
      </c>
      <c r="D2300" t="s" s="684">
        <v>36</v>
      </c>
      <c r="E2300" s="677">
        <v>0</v>
      </c>
      <c r="G2300" s="662">
        <f>E2300*F2300</f>
        <v>0</v>
      </c>
      <c r="H2300" s="662">
        <v>0</v>
      </c>
    </row>
    <row r="2301" s="671" customFormat="1" ht="15" customHeight="1">
      <c r="B2301" t="s" s="596">
        <v>1502</v>
      </c>
      <c r="C2301" t="s" s="675">
        <v>2327</v>
      </c>
      <c r="D2301" t="s" s="686">
        <v>38</v>
      </c>
      <c r="E2301" s="677">
        <v>0</v>
      </c>
      <c r="G2301" s="662">
        <f>E2301*F2301</f>
        <v>0</v>
      </c>
      <c r="H2301" s="662">
        <v>0</v>
      </c>
    </row>
    <row r="2302" s="671" customFormat="1" ht="15" customHeight="1">
      <c r="B2302" t="s" s="596">
        <v>1502</v>
      </c>
      <c r="C2302" t="s" s="675">
        <v>2327</v>
      </c>
      <c r="D2302" t="s" s="690">
        <v>40</v>
      </c>
      <c r="E2302" s="677">
        <v>0</v>
      </c>
      <c r="G2302" s="662">
        <f>E2302*F2302</f>
        <v>0</v>
      </c>
      <c r="H2302" s="662">
        <v>0</v>
      </c>
    </row>
    <row r="2303" s="671" customFormat="1" ht="15" customHeight="1">
      <c r="B2303" t="s" s="596">
        <v>1502</v>
      </c>
      <c r="C2303" t="s" s="675">
        <v>2327</v>
      </c>
      <c r="D2303" t="s" s="692">
        <v>42</v>
      </c>
      <c r="E2303" s="677">
        <v>0</v>
      </c>
      <c r="G2303" s="662">
        <f>E2303*F2303</f>
        <v>0</v>
      </c>
      <c r="H2303" s="662">
        <v>0</v>
      </c>
    </row>
    <row r="2304" s="671" customFormat="1" ht="15" customHeight="1">
      <c r="B2304" t="s" s="596">
        <v>1502</v>
      </c>
      <c r="C2304" t="s" s="675">
        <v>2327</v>
      </c>
      <c r="D2304" t="s" s="180">
        <v>44</v>
      </c>
      <c r="E2304" s="677">
        <v>0</v>
      </c>
      <c r="G2304" s="662">
        <f>E2304*F2304</f>
        <v>0</v>
      </c>
      <c r="H2304" s="662">
        <v>0</v>
      </c>
    </row>
    <row r="2305" s="671" customFormat="1" ht="15" customHeight="1">
      <c r="B2305" t="s" s="596">
        <v>1502</v>
      </c>
      <c r="C2305" t="s" s="675">
        <v>2327</v>
      </c>
      <c r="D2305" t="s" s="695">
        <v>2849</v>
      </c>
      <c r="E2305" s="677">
        <v>0</v>
      </c>
      <c r="G2305" s="662">
        <f>E2305*F2305</f>
        <v>0</v>
      </c>
      <c r="H2305" s="662">
        <v>0</v>
      </c>
    </row>
    <row r="2306" s="671" customFormat="1" ht="15" customHeight="1">
      <c r="B2306" t="s" s="596">
        <v>1503</v>
      </c>
      <c r="C2306" t="s" s="675">
        <v>2328</v>
      </c>
      <c r="D2306" t="s" s="676">
        <v>30</v>
      </c>
      <c r="E2306" s="677">
        <v>0</v>
      </c>
      <c r="G2306" s="662">
        <f>E2306*F2306</f>
        <v>0</v>
      </c>
      <c r="H2306" s="662">
        <v>0</v>
      </c>
    </row>
    <row r="2307" s="671" customFormat="1" ht="15" customHeight="1">
      <c r="B2307" t="s" s="596">
        <v>1503</v>
      </c>
      <c r="C2307" t="s" s="675">
        <v>2328</v>
      </c>
      <c r="D2307" t="s" s="91">
        <v>32</v>
      </c>
      <c r="E2307" s="677">
        <v>0</v>
      </c>
      <c r="G2307" s="662">
        <f>E2307*F2307</f>
        <v>0</v>
      </c>
      <c r="H2307" s="662">
        <v>0</v>
      </c>
    </row>
    <row r="2308" s="671" customFormat="1" ht="15" customHeight="1">
      <c r="B2308" t="s" s="596">
        <v>1503</v>
      </c>
      <c r="C2308" t="s" s="675">
        <v>2328</v>
      </c>
      <c r="D2308" t="s" s="205">
        <v>34</v>
      </c>
      <c r="E2308" s="677">
        <v>0</v>
      </c>
      <c r="G2308" s="662">
        <f>E2308*F2308</f>
        <v>0</v>
      </c>
      <c r="H2308" s="662">
        <v>0</v>
      </c>
    </row>
    <row r="2309" s="671" customFormat="1" ht="15" customHeight="1">
      <c r="B2309" t="s" s="596">
        <v>1503</v>
      </c>
      <c r="C2309" t="s" s="675">
        <v>2328</v>
      </c>
      <c r="D2309" t="s" s="684">
        <v>36</v>
      </c>
      <c r="E2309" s="677">
        <v>0</v>
      </c>
      <c r="G2309" s="662">
        <f>E2309*F2309</f>
        <v>0</v>
      </c>
      <c r="H2309" s="662">
        <v>0</v>
      </c>
    </row>
    <row r="2310" s="671" customFormat="1" ht="15" customHeight="1">
      <c r="B2310" t="s" s="596">
        <v>1503</v>
      </c>
      <c r="C2310" t="s" s="675">
        <v>2328</v>
      </c>
      <c r="D2310" t="s" s="686">
        <v>38</v>
      </c>
      <c r="E2310" s="677">
        <v>0</v>
      </c>
      <c r="G2310" s="662">
        <f>E2310*F2310</f>
        <v>0</v>
      </c>
      <c r="H2310" s="662">
        <v>0</v>
      </c>
    </row>
    <row r="2311" s="671" customFormat="1" ht="15" customHeight="1">
      <c r="B2311" t="s" s="596">
        <v>1503</v>
      </c>
      <c r="C2311" t="s" s="675">
        <v>2328</v>
      </c>
      <c r="D2311" t="s" s="690">
        <v>40</v>
      </c>
      <c r="E2311" s="677">
        <v>0</v>
      </c>
      <c r="G2311" s="662">
        <f>E2311*F2311</f>
        <v>0</v>
      </c>
      <c r="H2311" s="662">
        <v>0</v>
      </c>
    </row>
    <row r="2312" s="671" customFormat="1" ht="15" customHeight="1">
      <c r="B2312" t="s" s="596">
        <v>1503</v>
      </c>
      <c r="C2312" t="s" s="675">
        <v>2328</v>
      </c>
      <c r="D2312" t="s" s="692">
        <v>42</v>
      </c>
      <c r="E2312" s="677">
        <v>0</v>
      </c>
      <c r="G2312" s="662">
        <f>E2312*F2312</f>
        <v>0</v>
      </c>
      <c r="H2312" s="662">
        <v>0</v>
      </c>
    </row>
    <row r="2313" s="671" customFormat="1" ht="15" customHeight="1">
      <c r="B2313" t="s" s="596">
        <v>1503</v>
      </c>
      <c r="C2313" t="s" s="675">
        <v>2328</v>
      </c>
      <c r="D2313" t="s" s="180">
        <v>44</v>
      </c>
      <c r="E2313" s="677">
        <v>0</v>
      </c>
      <c r="G2313" s="662">
        <f>E2313*F2313</f>
        <v>0</v>
      </c>
      <c r="H2313" s="662">
        <v>0</v>
      </c>
    </row>
    <row r="2314" s="671" customFormat="1" ht="15" customHeight="1">
      <c r="B2314" t="s" s="596">
        <v>1503</v>
      </c>
      <c r="C2314" t="s" s="675">
        <v>2328</v>
      </c>
      <c r="D2314" t="s" s="695">
        <v>2849</v>
      </c>
      <c r="E2314" s="677">
        <v>0</v>
      </c>
      <c r="G2314" s="662">
        <f>E2314*F2314</f>
        <v>0</v>
      </c>
      <c r="H2314" s="662">
        <v>0</v>
      </c>
    </row>
    <row r="2315" s="671" customFormat="1" ht="15" customHeight="1">
      <c r="B2315" t="s" s="596">
        <v>1504</v>
      </c>
      <c r="C2315" t="s" s="675">
        <v>2329</v>
      </c>
      <c r="D2315" t="s" s="676">
        <v>30</v>
      </c>
      <c r="E2315" s="677">
        <v>0</v>
      </c>
      <c r="G2315" s="662">
        <f>E2315*F2315</f>
        <v>0</v>
      </c>
      <c r="H2315" s="662">
        <v>0</v>
      </c>
    </row>
    <row r="2316" s="671" customFormat="1" ht="15" customHeight="1">
      <c r="B2316" t="s" s="596">
        <v>1504</v>
      </c>
      <c r="C2316" t="s" s="675">
        <v>2329</v>
      </c>
      <c r="D2316" t="s" s="91">
        <v>32</v>
      </c>
      <c r="E2316" s="677">
        <v>0</v>
      </c>
      <c r="G2316" s="662">
        <f>E2316*F2316</f>
        <v>0</v>
      </c>
      <c r="H2316" s="662">
        <v>0</v>
      </c>
    </row>
    <row r="2317" s="671" customFormat="1" ht="15" customHeight="1">
      <c r="B2317" t="s" s="596">
        <v>1504</v>
      </c>
      <c r="C2317" t="s" s="675">
        <v>2329</v>
      </c>
      <c r="D2317" t="s" s="205">
        <v>34</v>
      </c>
      <c r="E2317" s="677">
        <v>0</v>
      </c>
      <c r="G2317" s="662">
        <f>E2317*F2317</f>
        <v>0</v>
      </c>
      <c r="H2317" s="662">
        <v>0</v>
      </c>
    </row>
    <row r="2318" s="671" customFormat="1" ht="15" customHeight="1">
      <c r="B2318" t="s" s="596">
        <v>1504</v>
      </c>
      <c r="C2318" t="s" s="675">
        <v>2329</v>
      </c>
      <c r="D2318" t="s" s="684">
        <v>36</v>
      </c>
      <c r="E2318" s="677">
        <v>0</v>
      </c>
      <c r="G2318" s="662">
        <f>E2318*F2318</f>
        <v>0</v>
      </c>
      <c r="H2318" s="662">
        <v>0</v>
      </c>
    </row>
    <row r="2319" s="671" customFormat="1" ht="15" customHeight="1">
      <c r="B2319" t="s" s="596">
        <v>1504</v>
      </c>
      <c r="C2319" t="s" s="675">
        <v>2329</v>
      </c>
      <c r="D2319" t="s" s="686">
        <v>38</v>
      </c>
      <c r="E2319" s="677">
        <v>0</v>
      </c>
      <c r="G2319" s="662">
        <f>E2319*F2319</f>
        <v>0</v>
      </c>
      <c r="H2319" s="662">
        <v>0</v>
      </c>
    </row>
    <row r="2320" s="671" customFormat="1" ht="15" customHeight="1">
      <c r="B2320" t="s" s="596">
        <v>1504</v>
      </c>
      <c r="C2320" t="s" s="675">
        <v>2329</v>
      </c>
      <c r="D2320" t="s" s="690">
        <v>40</v>
      </c>
      <c r="E2320" s="677">
        <v>0</v>
      </c>
      <c r="G2320" s="662">
        <f>E2320*F2320</f>
        <v>0</v>
      </c>
      <c r="H2320" s="662">
        <v>0</v>
      </c>
    </row>
    <row r="2321" s="671" customFormat="1" ht="15" customHeight="1">
      <c r="B2321" t="s" s="596">
        <v>1504</v>
      </c>
      <c r="C2321" t="s" s="675">
        <v>2329</v>
      </c>
      <c r="D2321" t="s" s="692">
        <v>42</v>
      </c>
      <c r="E2321" s="677">
        <v>0</v>
      </c>
      <c r="G2321" s="662">
        <f>E2321*F2321</f>
        <v>0</v>
      </c>
      <c r="H2321" s="662">
        <v>0</v>
      </c>
    </row>
    <row r="2322" s="671" customFormat="1" ht="15" customHeight="1">
      <c r="B2322" t="s" s="596">
        <v>1504</v>
      </c>
      <c r="C2322" t="s" s="675">
        <v>2329</v>
      </c>
      <c r="D2322" t="s" s="180">
        <v>44</v>
      </c>
      <c r="E2322" s="677">
        <v>0</v>
      </c>
      <c r="G2322" s="662">
        <f>E2322*F2322</f>
        <v>0</v>
      </c>
      <c r="H2322" s="662">
        <v>0</v>
      </c>
    </row>
    <row r="2323" s="671" customFormat="1" ht="15" customHeight="1">
      <c r="B2323" t="s" s="596">
        <v>1504</v>
      </c>
      <c r="C2323" t="s" s="675">
        <v>2329</v>
      </c>
      <c r="D2323" t="s" s="695">
        <v>2849</v>
      </c>
      <c r="E2323" s="677">
        <v>0</v>
      </c>
      <c r="G2323" s="662">
        <f>E2323*F2323</f>
        <v>0</v>
      </c>
      <c r="H2323" s="662">
        <v>0</v>
      </c>
    </row>
    <row r="2324" s="671" customFormat="1" ht="15" customHeight="1">
      <c r="B2324" t="s" s="596">
        <v>1505</v>
      </c>
      <c r="C2324" t="s" s="675">
        <v>2330</v>
      </c>
      <c r="D2324" t="s" s="676">
        <v>30</v>
      </c>
      <c r="E2324" s="677">
        <v>0</v>
      </c>
      <c r="G2324" s="662">
        <f>E2324*F2324</f>
        <v>0</v>
      </c>
      <c r="H2324" s="662">
        <v>0</v>
      </c>
    </row>
    <row r="2325" s="671" customFormat="1" ht="15" customHeight="1">
      <c r="B2325" t="s" s="596">
        <v>1505</v>
      </c>
      <c r="C2325" t="s" s="675">
        <v>2330</v>
      </c>
      <c r="D2325" t="s" s="91">
        <v>32</v>
      </c>
      <c r="E2325" s="677">
        <v>0</v>
      </c>
      <c r="G2325" s="662">
        <f>E2325*F2325</f>
        <v>0</v>
      </c>
      <c r="H2325" s="662">
        <v>0</v>
      </c>
    </row>
    <row r="2326" s="671" customFormat="1" ht="15" customHeight="1">
      <c r="B2326" t="s" s="596">
        <v>1505</v>
      </c>
      <c r="C2326" t="s" s="675">
        <v>2330</v>
      </c>
      <c r="D2326" t="s" s="205">
        <v>34</v>
      </c>
      <c r="E2326" s="677">
        <v>0</v>
      </c>
      <c r="G2326" s="662">
        <f>E2326*F2326</f>
        <v>0</v>
      </c>
      <c r="H2326" s="662">
        <v>0</v>
      </c>
    </row>
    <row r="2327" s="671" customFormat="1" ht="15" customHeight="1">
      <c r="B2327" t="s" s="596">
        <v>1505</v>
      </c>
      <c r="C2327" t="s" s="675">
        <v>2330</v>
      </c>
      <c r="D2327" t="s" s="684">
        <v>36</v>
      </c>
      <c r="E2327" s="677">
        <v>0</v>
      </c>
      <c r="G2327" s="662">
        <f>E2327*F2327</f>
        <v>0</v>
      </c>
      <c r="H2327" s="662">
        <v>0</v>
      </c>
    </row>
    <row r="2328" s="671" customFormat="1" ht="15" customHeight="1">
      <c r="B2328" t="s" s="596">
        <v>1505</v>
      </c>
      <c r="C2328" t="s" s="675">
        <v>2330</v>
      </c>
      <c r="D2328" t="s" s="686">
        <v>38</v>
      </c>
      <c r="E2328" s="677">
        <v>0</v>
      </c>
      <c r="G2328" s="662">
        <f>E2328*F2328</f>
        <v>0</v>
      </c>
      <c r="H2328" s="662">
        <v>0</v>
      </c>
    </row>
    <row r="2329" s="671" customFormat="1" ht="15" customHeight="1">
      <c r="B2329" t="s" s="596">
        <v>1505</v>
      </c>
      <c r="C2329" t="s" s="675">
        <v>2330</v>
      </c>
      <c r="D2329" t="s" s="690">
        <v>40</v>
      </c>
      <c r="E2329" s="677">
        <v>0</v>
      </c>
      <c r="G2329" s="662">
        <f>E2329*F2329</f>
        <v>0</v>
      </c>
      <c r="H2329" s="662">
        <v>0</v>
      </c>
    </row>
    <row r="2330" s="671" customFormat="1" ht="15" customHeight="1">
      <c r="B2330" t="s" s="596">
        <v>1505</v>
      </c>
      <c r="C2330" t="s" s="675">
        <v>2330</v>
      </c>
      <c r="D2330" t="s" s="692">
        <v>42</v>
      </c>
      <c r="E2330" s="677">
        <v>0</v>
      </c>
      <c r="G2330" s="662">
        <f>E2330*F2330</f>
        <v>0</v>
      </c>
      <c r="H2330" s="662">
        <v>0</v>
      </c>
    </row>
    <row r="2331" s="671" customFormat="1" ht="15" customHeight="1">
      <c r="B2331" t="s" s="596">
        <v>1505</v>
      </c>
      <c r="C2331" t="s" s="675">
        <v>2330</v>
      </c>
      <c r="D2331" t="s" s="180">
        <v>44</v>
      </c>
      <c r="E2331" s="677">
        <v>0</v>
      </c>
      <c r="G2331" s="662">
        <f>E2331*F2331</f>
        <v>0</v>
      </c>
      <c r="H2331" s="662">
        <v>0</v>
      </c>
    </row>
    <row r="2332" s="671" customFormat="1" ht="15" customHeight="1">
      <c r="B2332" t="s" s="596">
        <v>1505</v>
      </c>
      <c r="C2332" t="s" s="675">
        <v>2330</v>
      </c>
      <c r="D2332" t="s" s="695">
        <v>2849</v>
      </c>
      <c r="E2332" s="677">
        <v>0</v>
      </c>
      <c r="G2332" s="662">
        <f>E2332*F2332</f>
        <v>0</v>
      </c>
      <c r="H2332" s="662">
        <v>0</v>
      </c>
    </row>
    <row r="2333" s="671" customFormat="1" ht="15" customHeight="1">
      <c r="B2333" t="s" s="596">
        <v>1506</v>
      </c>
      <c r="C2333" t="s" s="675">
        <v>2331</v>
      </c>
      <c r="D2333" t="s" s="676">
        <v>30</v>
      </c>
      <c r="E2333" s="677">
        <v>0</v>
      </c>
      <c r="G2333" s="662">
        <f>E2333*F2333</f>
        <v>0</v>
      </c>
      <c r="H2333" s="662">
        <v>0</v>
      </c>
    </row>
    <row r="2334" s="671" customFormat="1" ht="15" customHeight="1">
      <c r="B2334" t="s" s="596">
        <v>1506</v>
      </c>
      <c r="C2334" t="s" s="675">
        <v>2331</v>
      </c>
      <c r="D2334" t="s" s="91">
        <v>32</v>
      </c>
      <c r="E2334" s="677">
        <v>0</v>
      </c>
      <c r="G2334" s="662">
        <f>E2334*F2334</f>
        <v>0</v>
      </c>
      <c r="H2334" s="662">
        <v>0</v>
      </c>
    </row>
    <row r="2335" s="671" customFormat="1" ht="15" customHeight="1">
      <c r="B2335" t="s" s="596">
        <v>1506</v>
      </c>
      <c r="C2335" t="s" s="675">
        <v>2331</v>
      </c>
      <c r="D2335" t="s" s="205">
        <v>34</v>
      </c>
      <c r="E2335" s="677">
        <v>0</v>
      </c>
      <c r="G2335" s="662">
        <f>E2335*F2335</f>
        <v>0</v>
      </c>
      <c r="H2335" s="662">
        <v>0</v>
      </c>
    </row>
    <row r="2336" s="671" customFormat="1" ht="15" customHeight="1">
      <c r="B2336" t="s" s="596">
        <v>1506</v>
      </c>
      <c r="C2336" t="s" s="675">
        <v>2331</v>
      </c>
      <c r="D2336" t="s" s="684">
        <v>36</v>
      </c>
      <c r="E2336" s="677">
        <v>0</v>
      </c>
      <c r="G2336" s="662">
        <f>E2336*F2336</f>
        <v>0</v>
      </c>
      <c r="H2336" s="662">
        <v>0</v>
      </c>
    </row>
    <row r="2337" s="671" customFormat="1" ht="15" customHeight="1">
      <c r="B2337" t="s" s="596">
        <v>1506</v>
      </c>
      <c r="C2337" t="s" s="675">
        <v>2331</v>
      </c>
      <c r="D2337" t="s" s="686">
        <v>38</v>
      </c>
      <c r="E2337" s="677">
        <v>0</v>
      </c>
      <c r="G2337" s="662">
        <f>E2337*F2337</f>
        <v>0</v>
      </c>
      <c r="H2337" s="662">
        <v>0</v>
      </c>
    </row>
    <row r="2338" s="671" customFormat="1" ht="15" customHeight="1">
      <c r="B2338" t="s" s="596">
        <v>1506</v>
      </c>
      <c r="C2338" t="s" s="675">
        <v>2331</v>
      </c>
      <c r="D2338" t="s" s="690">
        <v>40</v>
      </c>
      <c r="E2338" s="677">
        <v>0</v>
      </c>
      <c r="G2338" s="662">
        <f>E2338*F2338</f>
        <v>0</v>
      </c>
      <c r="H2338" s="662">
        <v>0</v>
      </c>
    </row>
    <row r="2339" s="671" customFormat="1" ht="15" customHeight="1">
      <c r="B2339" t="s" s="596">
        <v>1506</v>
      </c>
      <c r="C2339" t="s" s="675">
        <v>2331</v>
      </c>
      <c r="D2339" t="s" s="692">
        <v>42</v>
      </c>
      <c r="E2339" s="677">
        <v>0</v>
      </c>
      <c r="G2339" s="662">
        <f>E2339*F2339</f>
        <v>0</v>
      </c>
      <c r="H2339" s="662">
        <v>0</v>
      </c>
    </row>
    <row r="2340" s="671" customFormat="1" ht="15" customHeight="1">
      <c r="B2340" t="s" s="596">
        <v>1506</v>
      </c>
      <c r="C2340" t="s" s="675">
        <v>2331</v>
      </c>
      <c r="D2340" t="s" s="180">
        <v>44</v>
      </c>
      <c r="E2340" s="677">
        <v>0</v>
      </c>
      <c r="G2340" s="662">
        <f>E2340*F2340</f>
        <v>0</v>
      </c>
      <c r="H2340" s="662">
        <v>0</v>
      </c>
    </row>
    <row r="2341" s="671" customFormat="1" ht="15" customHeight="1">
      <c r="B2341" t="s" s="596">
        <v>1506</v>
      </c>
      <c r="C2341" t="s" s="675">
        <v>2331</v>
      </c>
      <c r="D2341" t="s" s="695">
        <v>2849</v>
      </c>
      <c r="E2341" s="677">
        <v>0</v>
      </c>
      <c r="G2341" s="662">
        <f>E2341*F2341</f>
        <v>0</v>
      </c>
      <c r="H2341" s="662">
        <v>0</v>
      </c>
    </row>
    <row r="2342" s="671" customFormat="1" ht="15" customHeight="1">
      <c r="B2342" t="s" s="596">
        <v>1507</v>
      </c>
      <c r="C2342" t="s" s="675">
        <v>2332</v>
      </c>
      <c r="D2342" t="s" s="676">
        <v>30</v>
      </c>
      <c r="E2342" s="677">
        <v>0</v>
      </c>
      <c r="G2342" s="662">
        <f>E2342*F2342</f>
        <v>0</v>
      </c>
      <c r="H2342" s="662">
        <v>0</v>
      </c>
    </row>
    <row r="2343" s="671" customFormat="1" ht="15" customHeight="1">
      <c r="B2343" t="s" s="596">
        <v>1507</v>
      </c>
      <c r="C2343" t="s" s="675">
        <v>2332</v>
      </c>
      <c r="D2343" t="s" s="91">
        <v>32</v>
      </c>
      <c r="E2343" s="677">
        <v>0</v>
      </c>
      <c r="G2343" s="662">
        <f>E2343*F2343</f>
        <v>0</v>
      </c>
      <c r="H2343" s="662">
        <v>0</v>
      </c>
    </row>
    <row r="2344" s="671" customFormat="1" ht="15" customHeight="1">
      <c r="B2344" t="s" s="596">
        <v>1507</v>
      </c>
      <c r="C2344" t="s" s="675">
        <v>2332</v>
      </c>
      <c r="D2344" t="s" s="205">
        <v>34</v>
      </c>
      <c r="E2344" s="677">
        <v>0</v>
      </c>
      <c r="G2344" s="662">
        <f>E2344*F2344</f>
        <v>0</v>
      </c>
      <c r="H2344" s="662">
        <v>0</v>
      </c>
    </row>
    <row r="2345" s="671" customFormat="1" ht="15" customHeight="1">
      <c r="B2345" t="s" s="596">
        <v>1507</v>
      </c>
      <c r="C2345" t="s" s="675">
        <v>2332</v>
      </c>
      <c r="D2345" t="s" s="684">
        <v>36</v>
      </c>
      <c r="E2345" s="677">
        <v>0</v>
      </c>
      <c r="G2345" s="662">
        <f>E2345*F2345</f>
        <v>0</v>
      </c>
      <c r="H2345" s="662">
        <v>0</v>
      </c>
    </row>
    <row r="2346" s="671" customFormat="1" ht="15" customHeight="1">
      <c r="B2346" t="s" s="596">
        <v>1507</v>
      </c>
      <c r="C2346" t="s" s="675">
        <v>2332</v>
      </c>
      <c r="D2346" t="s" s="686">
        <v>38</v>
      </c>
      <c r="E2346" s="677">
        <v>0</v>
      </c>
      <c r="G2346" s="662">
        <f>E2346*F2346</f>
        <v>0</v>
      </c>
      <c r="H2346" s="662">
        <v>0</v>
      </c>
    </row>
    <row r="2347" s="671" customFormat="1" ht="15" customHeight="1">
      <c r="B2347" t="s" s="596">
        <v>1507</v>
      </c>
      <c r="C2347" t="s" s="675">
        <v>2332</v>
      </c>
      <c r="D2347" t="s" s="690">
        <v>40</v>
      </c>
      <c r="E2347" s="677">
        <v>0</v>
      </c>
      <c r="G2347" s="662">
        <f>E2347*F2347</f>
        <v>0</v>
      </c>
      <c r="H2347" s="662">
        <v>0</v>
      </c>
    </row>
    <row r="2348" s="671" customFormat="1" ht="15" customHeight="1">
      <c r="B2348" t="s" s="596">
        <v>1507</v>
      </c>
      <c r="C2348" t="s" s="675">
        <v>2332</v>
      </c>
      <c r="D2348" t="s" s="692">
        <v>42</v>
      </c>
      <c r="E2348" s="677">
        <v>0</v>
      </c>
      <c r="G2348" s="662">
        <f>E2348*F2348</f>
        <v>0</v>
      </c>
      <c r="H2348" s="662">
        <v>0</v>
      </c>
    </row>
    <row r="2349" s="671" customFormat="1" ht="15" customHeight="1">
      <c r="B2349" t="s" s="596">
        <v>1507</v>
      </c>
      <c r="C2349" t="s" s="675">
        <v>2332</v>
      </c>
      <c r="D2349" t="s" s="180">
        <v>44</v>
      </c>
      <c r="E2349" s="677">
        <v>0</v>
      </c>
      <c r="G2349" s="662">
        <f>E2349*F2349</f>
        <v>0</v>
      </c>
      <c r="H2349" s="662">
        <v>0</v>
      </c>
    </row>
    <row r="2350" s="671" customFormat="1" ht="15" customHeight="1">
      <c r="B2350" t="s" s="596">
        <v>1507</v>
      </c>
      <c r="C2350" t="s" s="675">
        <v>2332</v>
      </c>
      <c r="D2350" t="s" s="695">
        <v>2849</v>
      </c>
      <c r="E2350" s="677">
        <v>0</v>
      </c>
      <c r="G2350" s="662">
        <f>E2350*F2350</f>
        <v>0</v>
      </c>
      <c r="H2350" s="662">
        <v>0</v>
      </c>
    </row>
    <row r="2351" s="671" customFormat="1" ht="15" customHeight="1">
      <c r="B2351" t="s" s="596">
        <v>2333</v>
      </c>
      <c r="C2351" t="s" s="675">
        <v>2334</v>
      </c>
      <c r="D2351" t="s" s="676">
        <v>30</v>
      </c>
      <c r="E2351" s="677">
        <v>0</v>
      </c>
      <c r="G2351" s="662">
        <f>E2351*F2351</f>
        <v>0</v>
      </c>
      <c r="H2351" s="662">
        <v>0</v>
      </c>
    </row>
    <row r="2352" s="671" customFormat="1" ht="15" customHeight="1">
      <c r="B2352" t="s" s="596">
        <v>2333</v>
      </c>
      <c r="C2352" t="s" s="675">
        <v>2334</v>
      </c>
      <c r="D2352" t="s" s="91">
        <v>32</v>
      </c>
      <c r="E2352" s="677">
        <v>0</v>
      </c>
      <c r="G2352" s="662">
        <f>E2352*F2352</f>
        <v>0</v>
      </c>
      <c r="H2352" s="662">
        <v>0</v>
      </c>
    </row>
    <row r="2353" s="671" customFormat="1" ht="15" customHeight="1">
      <c r="B2353" t="s" s="596">
        <v>2333</v>
      </c>
      <c r="C2353" t="s" s="675">
        <v>2334</v>
      </c>
      <c r="D2353" t="s" s="205">
        <v>34</v>
      </c>
      <c r="E2353" s="677">
        <v>0</v>
      </c>
      <c r="G2353" s="662">
        <f>E2353*F2353</f>
        <v>0</v>
      </c>
      <c r="H2353" s="662">
        <v>0</v>
      </c>
    </row>
    <row r="2354" s="671" customFormat="1" ht="15" customHeight="1">
      <c r="B2354" t="s" s="596">
        <v>2333</v>
      </c>
      <c r="C2354" t="s" s="675">
        <v>2334</v>
      </c>
      <c r="D2354" t="s" s="684">
        <v>36</v>
      </c>
      <c r="E2354" s="677">
        <v>0</v>
      </c>
      <c r="G2354" s="662">
        <f>E2354*F2354</f>
        <v>0</v>
      </c>
      <c r="H2354" s="662">
        <v>0</v>
      </c>
    </row>
    <row r="2355" s="671" customFormat="1" ht="15" customHeight="1">
      <c r="B2355" t="s" s="596">
        <v>2333</v>
      </c>
      <c r="C2355" t="s" s="675">
        <v>2334</v>
      </c>
      <c r="D2355" t="s" s="686">
        <v>38</v>
      </c>
      <c r="E2355" s="677">
        <v>0</v>
      </c>
      <c r="G2355" s="662">
        <f>E2355*F2355</f>
        <v>0</v>
      </c>
      <c r="H2355" s="662">
        <v>0</v>
      </c>
    </row>
    <row r="2356" s="671" customFormat="1" ht="15" customHeight="1">
      <c r="B2356" t="s" s="596">
        <v>2333</v>
      </c>
      <c r="C2356" t="s" s="675">
        <v>2334</v>
      </c>
      <c r="D2356" t="s" s="690">
        <v>40</v>
      </c>
      <c r="E2356" s="677">
        <v>0</v>
      </c>
      <c r="G2356" s="662">
        <f>E2356*F2356</f>
        <v>0</v>
      </c>
      <c r="H2356" s="662">
        <v>0</v>
      </c>
    </row>
    <row r="2357" s="671" customFormat="1" ht="15" customHeight="1">
      <c r="B2357" t="s" s="596">
        <v>2333</v>
      </c>
      <c r="C2357" t="s" s="675">
        <v>2334</v>
      </c>
      <c r="D2357" t="s" s="692">
        <v>42</v>
      </c>
      <c r="E2357" s="677">
        <v>0</v>
      </c>
      <c r="G2357" s="662">
        <f>E2357*F2357</f>
        <v>0</v>
      </c>
      <c r="H2357" s="662">
        <v>0</v>
      </c>
    </row>
    <row r="2358" s="671" customFormat="1" ht="15" customHeight="1">
      <c r="B2358" t="s" s="596">
        <v>2333</v>
      </c>
      <c r="C2358" t="s" s="675">
        <v>2334</v>
      </c>
      <c r="D2358" t="s" s="180">
        <v>44</v>
      </c>
      <c r="E2358" s="677">
        <v>0</v>
      </c>
      <c r="G2358" s="662">
        <f>E2358*F2358</f>
        <v>0</v>
      </c>
      <c r="H2358" s="662">
        <v>0</v>
      </c>
    </row>
    <row r="2359" s="671" customFormat="1" ht="15" customHeight="1">
      <c r="B2359" t="s" s="596">
        <v>2333</v>
      </c>
      <c r="C2359" t="s" s="675">
        <v>2334</v>
      </c>
      <c r="D2359" t="s" s="695">
        <v>2849</v>
      </c>
      <c r="E2359" s="677">
        <v>0</v>
      </c>
      <c r="G2359" s="662">
        <f>E2359*F2359</f>
        <v>0</v>
      </c>
      <c r="H2359" s="662">
        <v>0</v>
      </c>
    </row>
    <row r="2360" s="671" customFormat="1" ht="15" customHeight="1">
      <c r="B2360" t="s" s="596">
        <v>1508</v>
      </c>
      <c r="C2360" t="s" s="675">
        <v>2335</v>
      </c>
      <c r="D2360" t="s" s="676">
        <v>30</v>
      </c>
      <c r="E2360" s="677">
        <v>0</v>
      </c>
      <c r="G2360" s="662">
        <f>E2360*F2360</f>
        <v>0</v>
      </c>
      <c r="H2360" s="662">
        <v>0</v>
      </c>
    </row>
    <row r="2361" s="671" customFormat="1" ht="15" customHeight="1">
      <c r="B2361" t="s" s="596">
        <v>1508</v>
      </c>
      <c r="C2361" t="s" s="675">
        <v>2335</v>
      </c>
      <c r="D2361" t="s" s="91">
        <v>32</v>
      </c>
      <c r="E2361" s="677">
        <v>0</v>
      </c>
      <c r="G2361" s="662">
        <f>E2361*F2361</f>
        <v>0</v>
      </c>
      <c r="H2361" s="662">
        <v>0</v>
      </c>
    </row>
    <row r="2362" s="671" customFormat="1" ht="15" customHeight="1">
      <c r="B2362" t="s" s="596">
        <v>1508</v>
      </c>
      <c r="C2362" t="s" s="675">
        <v>2335</v>
      </c>
      <c r="D2362" t="s" s="205">
        <v>34</v>
      </c>
      <c r="E2362" s="677">
        <v>0</v>
      </c>
      <c r="G2362" s="662">
        <f>E2362*F2362</f>
        <v>0</v>
      </c>
      <c r="H2362" s="662">
        <v>0</v>
      </c>
    </row>
    <row r="2363" s="671" customFormat="1" ht="15" customHeight="1">
      <c r="B2363" t="s" s="596">
        <v>1508</v>
      </c>
      <c r="C2363" t="s" s="675">
        <v>2335</v>
      </c>
      <c r="D2363" t="s" s="684">
        <v>36</v>
      </c>
      <c r="E2363" s="677">
        <v>0</v>
      </c>
      <c r="G2363" s="662">
        <f>E2363*F2363</f>
        <v>0</v>
      </c>
      <c r="H2363" s="662">
        <v>0</v>
      </c>
    </row>
    <row r="2364" s="671" customFormat="1" ht="15" customHeight="1">
      <c r="B2364" t="s" s="596">
        <v>1508</v>
      </c>
      <c r="C2364" t="s" s="675">
        <v>2335</v>
      </c>
      <c r="D2364" t="s" s="686">
        <v>38</v>
      </c>
      <c r="E2364" s="677">
        <v>0</v>
      </c>
      <c r="G2364" s="662">
        <f>E2364*F2364</f>
        <v>0</v>
      </c>
      <c r="H2364" s="662">
        <v>0</v>
      </c>
    </row>
    <row r="2365" s="671" customFormat="1" ht="15" customHeight="1">
      <c r="B2365" t="s" s="596">
        <v>1508</v>
      </c>
      <c r="C2365" t="s" s="675">
        <v>2335</v>
      </c>
      <c r="D2365" t="s" s="690">
        <v>40</v>
      </c>
      <c r="E2365" s="677">
        <v>0</v>
      </c>
      <c r="G2365" s="662">
        <f>E2365*F2365</f>
        <v>0</v>
      </c>
      <c r="H2365" s="662">
        <v>0</v>
      </c>
    </row>
    <row r="2366" s="671" customFormat="1" ht="15" customHeight="1">
      <c r="B2366" t="s" s="596">
        <v>1508</v>
      </c>
      <c r="C2366" t="s" s="675">
        <v>2335</v>
      </c>
      <c r="D2366" t="s" s="692">
        <v>42</v>
      </c>
      <c r="E2366" s="677">
        <v>0</v>
      </c>
      <c r="G2366" s="662">
        <f>E2366*F2366</f>
        <v>0</v>
      </c>
      <c r="H2366" s="662">
        <v>0</v>
      </c>
    </row>
    <row r="2367" s="671" customFormat="1" ht="15" customHeight="1">
      <c r="B2367" t="s" s="596">
        <v>1508</v>
      </c>
      <c r="C2367" t="s" s="675">
        <v>2335</v>
      </c>
      <c r="D2367" t="s" s="180">
        <v>44</v>
      </c>
      <c r="E2367" s="677">
        <v>0</v>
      </c>
      <c r="G2367" s="662">
        <f>E2367*F2367</f>
        <v>0</v>
      </c>
      <c r="H2367" s="662">
        <v>0</v>
      </c>
    </row>
    <row r="2368" s="671" customFormat="1" ht="15" customHeight="1">
      <c r="B2368" t="s" s="596">
        <v>1508</v>
      </c>
      <c r="C2368" t="s" s="675">
        <v>2335</v>
      </c>
      <c r="D2368" t="s" s="695">
        <v>2849</v>
      </c>
      <c r="E2368" s="677">
        <v>0</v>
      </c>
      <c r="G2368" s="662">
        <f>E2368*F2368</f>
        <v>0</v>
      </c>
      <c r="H2368" s="662">
        <v>0</v>
      </c>
    </row>
    <row r="2369" s="671" customFormat="1" ht="15" customHeight="1">
      <c r="B2369" t="s" s="596">
        <v>1509</v>
      </c>
      <c r="C2369" t="s" s="675">
        <v>2336</v>
      </c>
      <c r="D2369" t="s" s="676">
        <v>30</v>
      </c>
      <c r="E2369" s="677">
        <v>0</v>
      </c>
      <c r="G2369" s="662">
        <f>E2369*F2369</f>
        <v>0</v>
      </c>
      <c r="H2369" s="662">
        <v>0</v>
      </c>
    </row>
    <row r="2370" s="671" customFormat="1" ht="15" customHeight="1">
      <c r="B2370" t="s" s="596">
        <v>1509</v>
      </c>
      <c r="C2370" t="s" s="675">
        <v>2336</v>
      </c>
      <c r="D2370" t="s" s="91">
        <v>32</v>
      </c>
      <c r="E2370" s="677">
        <v>0</v>
      </c>
      <c r="G2370" s="662">
        <f>E2370*F2370</f>
        <v>0</v>
      </c>
      <c r="H2370" s="662">
        <v>0</v>
      </c>
    </row>
    <row r="2371" s="671" customFormat="1" ht="15" customHeight="1">
      <c r="B2371" t="s" s="596">
        <v>1509</v>
      </c>
      <c r="C2371" t="s" s="675">
        <v>2336</v>
      </c>
      <c r="D2371" t="s" s="205">
        <v>34</v>
      </c>
      <c r="E2371" s="677">
        <v>0</v>
      </c>
      <c r="G2371" s="662">
        <f>E2371*F2371</f>
        <v>0</v>
      </c>
      <c r="H2371" s="662">
        <v>0</v>
      </c>
    </row>
    <row r="2372" s="671" customFormat="1" ht="15" customHeight="1">
      <c r="B2372" t="s" s="596">
        <v>1509</v>
      </c>
      <c r="C2372" t="s" s="675">
        <v>2336</v>
      </c>
      <c r="D2372" t="s" s="684">
        <v>36</v>
      </c>
      <c r="E2372" s="677">
        <v>0</v>
      </c>
      <c r="G2372" s="662">
        <f>E2372*F2372</f>
        <v>0</v>
      </c>
      <c r="H2372" s="662">
        <v>0</v>
      </c>
    </row>
    <row r="2373" s="671" customFormat="1" ht="15" customHeight="1">
      <c r="B2373" t="s" s="596">
        <v>1509</v>
      </c>
      <c r="C2373" t="s" s="675">
        <v>2336</v>
      </c>
      <c r="D2373" t="s" s="686">
        <v>38</v>
      </c>
      <c r="E2373" s="677">
        <v>0</v>
      </c>
      <c r="G2373" s="662">
        <f>E2373*F2373</f>
        <v>0</v>
      </c>
      <c r="H2373" s="662">
        <v>0</v>
      </c>
    </row>
    <row r="2374" s="671" customFormat="1" ht="15" customHeight="1">
      <c r="B2374" t="s" s="596">
        <v>1509</v>
      </c>
      <c r="C2374" t="s" s="675">
        <v>2336</v>
      </c>
      <c r="D2374" t="s" s="690">
        <v>40</v>
      </c>
      <c r="E2374" s="677">
        <v>0</v>
      </c>
      <c r="G2374" s="662">
        <f>E2374*F2374</f>
        <v>0</v>
      </c>
      <c r="H2374" s="662">
        <v>0</v>
      </c>
    </row>
    <row r="2375" s="671" customFormat="1" ht="15" customHeight="1">
      <c r="B2375" t="s" s="596">
        <v>1509</v>
      </c>
      <c r="C2375" t="s" s="675">
        <v>2336</v>
      </c>
      <c r="D2375" t="s" s="692">
        <v>42</v>
      </c>
      <c r="E2375" s="677">
        <v>0</v>
      </c>
      <c r="G2375" s="662">
        <f>E2375*F2375</f>
        <v>0</v>
      </c>
      <c r="H2375" s="662">
        <v>0</v>
      </c>
    </row>
    <row r="2376" s="671" customFormat="1" ht="15" customHeight="1">
      <c r="B2376" t="s" s="596">
        <v>1509</v>
      </c>
      <c r="C2376" t="s" s="675">
        <v>2336</v>
      </c>
      <c r="D2376" t="s" s="180">
        <v>44</v>
      </c>
      <c r="E2376" s="677">
        <v>0</v>
      </c>
      <c r="G2376" s="662">
        <f>E2376*F2376</f>
        <v>0</v>
      </c>
      <c r="H2376" s="662">
        <v>0</v>
      </c>
    </row>
    <row r="2377" s="671" customFormat="1" ht="15" customHeight="1">
      <c r="B2377" t="s" s="596">
        <v>1509</v>
      </c>
      <c r="C2377" t="s" s="675">
        <v>2336</v>
      </c>
      <c r="D2377" t="s" s="695">
        <v>2849</v>
      </c>
      <c r="E2377" s="677">
        <v>0</v>
      </c>
      <c r="G2377" s="662">
        <f>E2377*F2377</f>
        <v>0</v>
      </c>
      <c r="H2377" s="662">
        <v>0</v>
      </c>
    </row>
    <row r="2378" s="671" customFormat="1" ht="15" customHeight="1">
      <c r="B2378" t="s" s="596">
        <v>1510</v>
      </c>
      <c r="C2378" t="s" s="675">
        <v>2337</v>
      </c>
      <c r="D2378" t="s" s="676">
        <v>30</v>
      </c>
      <c r="E2378" s="677">
        <v>0</v>
      </c>
      <c r="G2378" s="662">
        <f>E2378*F2378</f>
        <v>0</v>
      </c>
      <c r="H2378" s="662">
        <v>0</v>
      </c>
    </row>
    <row r="2379" s="671" customFormat="1" ht="15" customHeight="1">
      <c r="B2379" t="s" s="596">
        <v>1510</v>
      </c>
      <c r="C2379" t="s" s="675">
        <v>2337</v>
      </c>
      <c r="D2379" t="s" s="91">
        <v>32</v>
      </c>
      <c r="E2379" s="677">
        <v>0</v>
      </c>
      <c r="G2379" s="662">
        <f>E2379*F2379</f>
        <v>0</v>
      </c>
      <c r="H2379" s="662">
        <v>0</v>
      </c>
    </row>
    <row r="2380" s="671" customFormat="1" ht="15" customHeight="1">
      <c r="B2380" t="s" s="596">
        <v>1510</v>
      </c>
      <c r="C2380" t="s" s="675">
        <v>2337</v>
      </c>
      <c r="D2380" t="s" s="205">
        <v>34</v>
      </c>
      <c r="E2380" s="677">
        <v>0</v>
      </c>
      <c r="G2380" s="662">
        <f>E2380*F2380</f>
        <v>0</v>
      </c>
      <c r="H2380" s="662">
        <v>0</v>
      </c>
    </row>
    <row r="2381" s="671" customFormat="1" ht="15" customHeight="1">
      <c r="B2381" t="s" s="596">
        <v>1510</v>
      </c>
      <c r="C2381" t="s" s="675">
        <v>2337</v>
      </c>
      <c r="D2381" t="s" s="684">
        <v>36</v>
      </c>
      <c r="E2381" s="677">
        <v>0</v>
      </c>
      <c r="G2381" s="662">
        <f>E2381*F2381</f>
        <v>0</v>
      </c>
      <c r="H2381" s="662">
        <v>0</v>
      </c>
    </row>
    <row r="2382" s="671" customFormat="1" ht="15" customHeight="1">
      <c r="B2382" t="s" s="596">
        <v>1510</v>
      </c>
      <c r="C2382" t="s" s="675">
        <v>2337</v>
      </c>
      <c r="D2382" t="s" s="686">
        <v>38</v>
      </c>
      <c r="E2382" s="677">
        <v>0</v>
      </c>
      <c r="G2382" s="662">
        <f>E2382*F2382</f>
        <v>0</v>
      </c>
      <c r="H2382" s="662">
        <v>0</v>
      </c>
    </row>
    <row r="2383" s="671" customFormat="1" ht="15" customHeight="1">
      <c r="B2383" t="s" s="596">
        <v>1510</v>
      </c>
      <c r="C2383" t="s" s="675">
        <v>2337</v>
      </c>
      <c r="D2383" t="s" s="690">
        <v>40</v>
      </c>
      <c r="E2383" s="677">
        <v>0</v>
      </c>
      <c r="G2383" s="662">
        <f>E2383*F2383</f>
        <v>0</v>
      </c>
      <c r="H2383" s="662">
        <v>0</v>
      </c>
    </row>
    <row r="2384" s="671" customFormat="1" ht="15" customHeight="1">
      <c r="B2384" t="s" s="596">
        <v>1510</v>
      </c>
      <c r="C2384" t="s" s="675">
        <v>2337</v>
      </c>
      <c r="D2384" t="s" s="692">
        <v>42</v>
      </c>
      <c r="E2384" s="677">
        <v>0</v>
      </c>
      <c r="G2384" s="662">
        <f>E2384*F2384</f>
        <v>0</v>
      </c>
      <c r="H2384" s="662">
        <v>0</v>
      </c>
    </row>
    <row r="2385" s="671" customFormat="1" ht="15" customHeight="1">
      <c r="B2385" t="s" s="596">
        <v>1510</v>
      </c>
      <c r="C2385" t="s" s="675">
        <v>2337</v>
      </c>
      <c r="D2385" t="s" s="180">
        <v>44</v>
      </c>
      <c r="E2385" s="677">
        <v>0</v>
      </c>
      <c r="G2385" s="662">
        <f>E2385*F2385</f>
        <v>0</v>
      </c>
      <c r="H2385" s="662">
        <v>0</v>
      </c>
    </row>
    <row r="2386" s="671" customFormat="1" ht="15" customHeight="1">
      <c r="B2386" t="s" s="596">
        <v>1510</v>
      </c>
      <c r="C2386" t="s" s="675">
        <v>2337</v>
      </c>
      <c r="D2386" t="s" s="695">
        <v>2849</v>
      </c>
      <c r="E2386" s="677">
        <v>0</v>
      </c>
      <c r="G2386" s="662">
        <f>E2386*F2386</f>
        <v>0</v>
      </c>
      <c r="H2386" s="662">
        <v>0</v>
      </c>
    </row>
    <row r="2387" s="671" customFormat="1" ht="15" customHeight="1">
      <c r="B2387" t="s" s="596">
        <v>1511</v>
      </c>
      <c r="C2387" t="s" s="675">
        <v>2338</v>
      </c>
      <c r="D2387" t="s" s="676">
        <v>30</v>
      </c>
      <c r="E2387" s="677">
        <v>0</v>
      </c>
      <c r="G2387" s="662">
        <f>E2387*F2387</f>
        <v>0</v>
      </c>
      <c r="H2387" s="662">
        <v>0</v>
      </c>
    </row>
    <row r="2388" s="671" customFormat="1" ht="15" customHeight="1">
      <c r="B2388" t="s" s="596">
        <v>1511</v>
      </c>
      <c r="C2388" t="s" s="675">
        <v>2338</v>
      </c>
      <c r="D2388" t="s" s="91">
        <v>32</v>
      </c>
      <c r="E2388" s="677">
        <v>0</v>
      </c>
      <c r="G2388" s="662">
        <f>E2388*F2388</f>
        <v>0</v>
      </c>
      <c r="H2388" s="662">
        <v>0</v>
      </c>
    </row>
    <row r="2389" s="671" customFormat="1" ht="15" customHeight="1">
      <c r="B2389" t="s" s="596">
        <v>1511</v>
      </c>
      <c r="C2389" t="s" s="675">
        <v>2338</v>
      </c>
      <c r="D2389" t="s" s="205">
        <v>34</v>
      </c>
      <c r="E2389" s="677">
        <v>0</v>
      </c>
      <c r="G2389" s="662">
        <f>E2389*F2389</f>
        <v>0</v>
      </c>
      <c r="H2389" s="662">
        <v>0</v>
      </c>
    </row>
    <row r="2390" s="671" customFormat="1" ht="15" customHeight="1">
      <c r="B2390" t="s" s="596">
        <v>1511</v>
      </c>
      <c r="C2390" t="s" s="675">
        <v>2338</v>
      </c>
      <c r="D2390" t="s" s="684">
        <v>36</v>
      </c>
      <c r="E2390" s="677">
        <v>0</v>
      </c>
      <c r="G2390" s="662">
        <f>E2390*F2390</f>
        <v>0</v>
      </c>
      <c r="H2390" s="662">
        <v>0</v>
      </c>
    </row>
    <row r="2391" s="671" customFormat="1" ht="15" customHeight="1">
      <c r="B2391" t="s" s="596">
        <v>1511</v>
      </c>
      <c r="C2391" t="s" s="675">
        <v>2338</v>
      </c>
      <c r="D2391" t="s" s="686">
        <v>38</v>
      </c>
      <c r="E2391" s="677">
        <v>0</v>
      </c>
      <c r="G2391" s="662">
        <f>E2391*F2391</f>
        <v>0</v>
      </c>
      <c r="H2391" s="662">
        <v>0</v>
      </c>
    </row>
    <row r="2392" s="671" customFormat="1" ht="15" customHeight="1">
      <c r="B2392" t="s" s="596">
        <v>1511</v>
      </c>
      <c r="C2392" t="s" s="675">
        <v>2338</v>
      </c>
      <c r="D2392" t="s" s="690">
        <v>40</v>
      </c>
      <c r="E2392" s="677">
        <v>0</v>
      </c>
      <c r="G2392" s="662">
        <f>E2392*F2392</f>
        <v>0</v>
      </c>
      <c r="H2392" s="662">
        <v>0</v>
      </c>
    </row>
    <row r="2393" s="671" customFormat="1" ht="15" customHeight="1">
      <c r="B2393" t="s" s="596">
        <v>1511</v>
      </c>
      <c r="C2393" t="s" s="675">
        <v>2338</v>
      </c>
      <c r="D2393" t="s" s="692">
        <v>42</v>
      </c>
      <c r="E2393" s="677">
        <v>0</v>
      </c>
      <c r="G2393" s="662">
        <f>E2393*F2393</f>
        <v>0</v>
      </c>
      <c r="H2393" s="662">
        <v>0</v>
      </c>
    </row>
    <row r="2394" s="671" customFormat="1" ht="15" customHeight="1">
      <c r="B2394" t="s" s="596">
        <v>1511</v>
      </c>
      <c r="C2394" t="s" s="675">
        <v>2338</v>
      </c>
      <c r="D2394" t="s" s="180">
        <v>44</v>
      </c>
      <c r="E2394" s="677">
        <v>0</v>
      </c>
      <c r="G2394" s="662">
        <f>E2394*F2394</f>
        <v>0</v>
      </c>
      <c r="H2394" s="662">
        <v>0</v>
      </c>
    </row>
    <row r="2395" s="671" customFormat="1" ht="15" customHeight="1">
      <c r="B2395" t="s" s="596">
        <v>1511</v>
      </c>
      <c r="C2395" t="s" s="675">
        <v>2338</v>
      </c>
      <c r="D2395" t="s" s="695">
        <v>2849</v>
      </c>
      <c r="E2395" s="677">
        <v>0</v>
      </c>
      <c r="G2395" s="662">
        <f>E2395*F2395</f>
        <v>0</v>
      </c>
      <c r="H2395" s="662">
        <v>0</v>
      </c>
    </row>
    <row r="2396" s="671" customFormat="1" ht="15" customHeight="1">
      <c r="B2396" t="s" s="596">
        <v>1512</v>
      </c>
      <c r="C2396" t="s" s="675">
        <v>2339</v>
      </c>
      <c r="D2396" t="s" s="676">
        <v>30</v>
      </c>
      <c r="E2396" s="677">
        <v>0</v>
      </c>
      <c r="G2396" s="662">
        <f>E2396*F2396</f>
        <v>0</v>
      </c>
      <c r="H2396" s="662">
        <v>0</v>
      </c>
    </row>
    <row r="2397" s="671" customFormat="1" ht="15" customHeight="1">
      <c r="B2397" t="s" s="596">
        <v>1512</v>
      </c>
      <c r="C2397" t="s" s="675">
        <v>2339</v>
      </c>
      <c r="D2397" t="s" s="91">
        <v>32</v>
      </c>
      <c r="E2397" s="677">
        <v>0</v>
      </c>
      <c r="G2397" s="662">
        <f>E2397*F2397</f>
        <v>0</v>
      </c>
      <c r="H2397" s="662">
        <v>0</v>
      </c>
    </row>
    <row r="2398" s="671" customFormat="1" ht="15" customHeight="1">
      <c r="B2398" t="s" s="596">
        <v>1512</v>
      </c>
      <c r="C2398" t="s" s="675">
        <v>2339</v>
      </c>
      <c r="D2398" t="s" s="205">
        <v>34</v>
      </c>
      <c r="E2398" s="677">
        <v>0</v>
      </c>
      <c r="G2398" s="662">
        <f>E2398*F2398</f>
        <v>0</v>
      </c>
      <c r="H2398" s="662">
        <v>0</v>
      </c>
    </row>
    <row r="2399" s="671" customFormat="1" ht="15" customHeight="1">
      <c r="B2399" t="s" s="596">
        <v>1512</v>
      </c>
      <c r="C2399" t="s" s="675">
        <v>2339</v>
      </c>
      <c r="D2399" t="s" s="684">
        <v>36</v>
      </c>
      <c r="E2399" s="677">
        <v>0</v>
      </c>
      <c r="G2399" s="662">
        <f>E2399*F2399</f>
        <v>0</v>
      </c>
      <c r="H2399" s="662">
        <v>0</v>
      </c>
    </row>
    <row r="2400" s="671" customFormat="1" ht="15" customHeight="1">
      <c r="B2400" t="s" s="596">
        <v>1512</v>
      </c>
      <c r="C2400" t="s" s="675">
        <v>2339</v>
      </c>
      <c r="D2400" t="s" s="686">
        <v>38</v>
      </c>
      <c r="E2400" s="677">
        <v>0</v>
      </c>
      <c r="G2400" s="662">
        <f>E2400*F2400</f>
        <v>0</v>
      </c>
      <c r="H2400" s="662">
        <v>0</v>
      </c>
    </row>
    <row r="2401" s="671" customFormat="1" ht="15" customHeight="1">
      <c r="B2401" t="s" s="596">
        <v>1512</v>
      </c>
      <c r="C2401" t="s" s="675">
        <v>2339</v>
      </c>
      <c r="D2401" t="s" s="690">
        <v>40</v>
      </c>
      <c r="E2401" s="677">
        <v>0</v>
      </c>
      <c r="G2401" s="662">
        <f>E2401*F2401</f>
        <v>0</v>
      </c>
      <c r="H2401" s="662">
        <v>0</v>
      </c>
    </row>
    <row r="2402" s="671" customFormat="1" ht="15" customHeight="1">
      <c r="B2402" t="s" s="596">
        <v>1512</v>
      </c>
      <c r="C2402" t="s" s="675">
        <v>2339</v>
      </c>
      <c r="D2402" t="s" s="692">
        <v>42</v>
      </c>
      <c r="E2402" s="677">
        <v>0</v>
      </c>
      <c r="G2402" s="662">
        <f>E2402*F2402</f>
        <v>0</v>
      </c>
      <c r="H2402" s="662">
        <v>0</v>
      </c>
    </row>
    <row r="2403" s="671" customFormat="1" ht="15" customHeight="1">
      <c r="B2403" t="s" s="596">
        <v>1512</v>
      </c>
      <c r="C2403" t="s" s="675">
        <v>2339</v>
      </c>
      <c r="D2403" t="s" s="180">
        <v>44</v>
      </c>
      <c r="E2403" s="677">
        <v>0</v>
      </c>
      <c r="G2403" s="662">
        <f>E2403*F2403</f>
        <v>0</v>
      </c>
      <c r="H2403" s="662">
        <v>0</v>
      </c>
    </row>
    <row r="2404" s="671" customFormat="1" ht="15" customHeight="1">
      <c r="B2404" t="s" s="596">
        <v>1512</v>
      </c>
      <c r="C2404" t="s" s="675">
        <v>2339</v>
      </c>
      <c r="D2404" t="s" s="695">
        <v>2849</v>
      </c>
      <c r="E2404" s="677">
        <v>0</v>
      </c>
      <c r="G2404" s="662">
        <f>E2404*F2404</f>
        <v>0</v>
      </c>
      <c r="H2404" s="662">
        <v>0</v>
      </c>
    </row>
    <row r="2405" s="671" customFormat="1" ht="15" customHeight="1">
      <c r="B2405" t="s" s="596">
        <v>1513</v>
      </c>
      <c r="C2405" t="s" s="675">
        <v>2340</v>
      </c>
      <c r="D2405" t="s" s="676">
        <v>30</v>
      </c>
      <c r="E2405" s="677">
        <v>0</v>
      </c>
      <c r="G2405" s="662">
        <f>E2405*F2405</f>
        <v>0</v>
      </c>
      <c r="H2405" s="662">
        <v>0</v>
      </c>
    </row>
    <row r="2406" s="671" customFormat="1" ht="15" customHeight="1">
      <c r="B2406" t="s" s="596">
        <v>1513</v>
      </c>
      <c r="C2406" t="s" s="675">
        <v>2340</v>
      </c>
      <c r="D2406" t="s" s="91">
        <v>32</v>
      </c>
      <c r="E2406" s="677">
        <v>0</v>
      </c>
      <c r="G2406" s="662">
        <f>E2406*F2406</f>
        <v>0</v>
      </c>
      <c r="H2406" s="662">
        <v>0</v>
      </c>
    </row>
    <row r="2407" s="671" customFormat="1" ht="15" customHeight="1">
      <c r="B2407" t="s" s="596">
        <v>1513</v>
      </c>
      <c r="C2407" t="s" s="675">
        <v>2340</v>
      </c>
      <c r="D2407" t="s" s="205">
        <v>34</v>
      </c>
      <c r="E2407" s="677">
        <v>0</v>
      </c>
      <c r="G2407" s="662">
        <f>E2407*F2407</f>
        <v>0</v>
      </c>
      <c r="H2407" s="662">
        <v>0</v>
      </c>
    </row>
    <row r="2408" s="671" customFormat="1" ht="15" customHeight="1">
      <c r="B2408" t="s" s="596">
        <v>1513</v>
      </c>
      <c r="C2408" t="s" s="675">
        <v>2340</v>
      </c>
      <c r="D2408" t="s" s="684">
        <v>36</v>
      </c>
      <c r="E2408" s="677">
        <v>0</v>
      </c>
      <c r="G2408" s="662">
        <f>E2408*F2408</f>
        <v>0</v>
      </c>
      <c r="H2408" s="662">
        <v>0</v>
      </c>
    </row>
    <row r="2409" s="671" customFormat="1" ht="15" customHeight="1">
      <c r="B2409" t="s" s="596">
        <v>1513</v>
      </c>
      <c r="C2409" t="s" s="675">
        <v>2340</v>
      </c>
      <c r="D2409" t="s" s="686">
        <v>38</v>
      </c>
      <c r="E2409" s="677">
        <v>0</v>
      </c>
      <c r="G2409" s="662">
        <f>E2409*F2409</f>
        <v>0</v>
      </c>
      <c r="H2409" s="662">
        <v>0</v>
      </c>
    </row>
    <row r="2410" s="671" customFormat="1" ht="15" customHeight="1">
      <c r="B2410" t="s" s="596">
        <v>1513</v>
      </c>
      <c r="C2410" t="s" s="675">
        <v>2340</v>
      </c>
      <c r="D2410" t="s" s="690">
        <v>40</v>
      </c>
      <c r="E2410" s="677">
        <v>0</v>
      </c>
      <c r="G2410" s="662">
        <f>E2410*F2410</f>
        <v>0</v>
      </c>
      <c r="H2410" s="662">
        <v>0</v>
      </c>
    </row>
    <row r="2411" s="671" customFormat="1" ht="15" customHeight="1">
      <c r="B2411" t="s" s="596">
        <v>1513</v>
      </c>
      <c r="C2411" t="s" s="675">
        <v>2340</v>
      </c>
      <c r="D2411" t="s" s="692">
        <v>42</v>
      </c>
      <c r="E2411" s="677">
        <v>0</v>
      </c>
      <c r="G2411" s="662">
        <f>E2411*F2411</f>
        <v>0</v>
      </c>
      <c r="H2411" s="662">
        <v>0</v>
      </c>
    </row>
    <row r="2412" s="671" customFormat="1" ht="15" customHeight="1">
      <c r="B2412" t="s" s="596">
        <v>1513</v>
      </c>
      <c r="C2412" t="s" s="675">
        <v>2340</v>
      </c>
      <c r="D2412" t="s" s="180">
        <v>44</v>
      </c>
      <c r="E2412" s="677">
        <v>0</v>
      </c>
      <c r="G2412" s="662">
        <f>E2412*F2412</f>
        <v>0</v>
      </c>
      <c r="H2412" s="662">
        <v>0</v>
      </c>
    </row>
    <row r="2413" s="671" customFormat="1" ht="15" customHeight="1">
      <c r="B2413" t="s" s="596">
        <v>1513</v>
      </c>
      <c r="C2413" t="s" s="675">
        <v>2340</v>
      </c>
      <c r="D2413" t="s" s="695">
        <v>2849</v>
      </c>
      <c r="E2413" s="677">
        <v>0</v>
      </c>
      <c r="G2413" s="662">
        <f>E2413*F2413</f>
        <v>0</v>
      </c>
      <c r="H2413" s="662">
        <v>0</v>
      </c>
    </row>
    <row r="2414" s="671" customFormat="1" ht="15" customHeight="1">
      <c r="B2414" t="s" s="596">
        <v>1514</v>
      </c>
      <c r="C2414" t="s" s="675">
        <v>2341</v>
      </c>
      <c r="D2414" t="s" s="676">
        <v>30</v>
      </c>
      <c r="E2414" s="677">
        <v>0</v>
      </c>
      <c r="G2414" s="662">
        <f>E2414*F2414</f>
        <v>0</v>
      </c>
      <c r="H2414" s="662">
        <v>0</v>
      </c>
    </row>
    <row r="2415" s="671" customFormat="1" ht="15" customHeight="1">
      <c r="B2415" t="s" s="596">
        <v>1514</v>
      </c>
      <c r="C2415" t="s" s="675">
        <v>2341</v>
      </c>
      <c r="D2415" t="s" s="91">
        <v>32</v>
      </c>
      <c r="E2415" s="677">
        <v>0</v>
      </c>
      <c r="G2415" s="662">
        <f>E2415*F2415</f>
        <v>0</v>
      </c>
      <c r="H2415" s="662">
        <v>0</v>
      </c>
    </row>
    <row r="2416" s="671" customFormat="1" ht="15" customHeight="1">
      <c r="B2416" t="s" s="596">
        <v>1514</v>
      </c>
      <c r="C2416" t="s" s="675">
        <v>2341</v>
      </c>
      <c r="D2416" t="s" s="205">
        <v>34</v>
      </c>
      <c r="E2416" s="677">
        <v>0</v>
      </c>
      <c r="G2416" s="662">
        <f>E2416*F2416</f>
        <v>0</v>
      </c>
      <c r="H2416" s="662">
        <v>0</v>
      </c>
    </row>
    <row r="2417" s="671" customFormat="1" ht="15" customHeight="1">
      <c r="B2417" t="s" s="596">
        <v>1514</v>
      </c>
      <c r="C2417" t="s" s="675">
        <v>2341</v>
      </c>
      <c r="D2417" t="s" s="684">
        <v>36</v>
      </c>
      <c r="E2417" s="677">
        <v>0</v>
      </c>
      <c r="G2417" s="662">
        <f>E2417*F2417</f>
        <v>0</v>
      </c>
      <c r="H2417" s="662">
        <v>0</v>
      </c>
    </row>
    <row r="2418" s="671" customFormat="1" ht="15" customHeight="1">
      <c r="B2418" t="s" s="596">
        <v>1514</v>
      </c>
      <c r="C2418" t="s" s="675">
        <v>2341</v>
      </c>
      <c r="D2418" t="s" s="686">
        <v>38</v>
      </c>
      <c r="E2418" s="677">
        <v>0</v>
      </c>
      <c r="G2418" s="662">
        <f>E2418*F2418</f>
        <v>0</v>
      </c>
      <c r="H2418" s="662">
        <v>0</v>
      </c>
    </row>
    <row r="2419" s="671" customFormat="1" ht="15" customHeight="1">
      <c r="B2419" t="s" s="596">
        <v>1514</v>
      </c>
      <c r="C2419" t="s" s="675">
        <v>2341</v>
      </c>
      <c r="D2419" t="s" s="690">
        <v>40</v>
      </c>
      <c r="E2419" s="677">
        <v>0</v>
      </c>
      <c r="G2419" s="662">
        <f>E2419*F2419</f>
        <v>0</v>
      </c>
      <c r="H2419" s="662">
        <v>0</v>
      </c>
    </row>
    <row r="2420" s="671" customFormat="1" ht="15" customHeight="1">
      <c r="B2420" t="s" s="596">
        <v>1514</v>
      </c>
      <c r="C2420" t="s" s="675">
        <v>2341</v>
      </c>
      <c r="D2420" t="s" s="692">
        <v>42</v>
      </c>
      <c r="E2420" s="677">
        <v>0</v>
      </c>
      <c r="G2420" s="662">
        <f>E2420*F2420</f>
        <v>0</v>
      </c>
      <c r="H2420" s="662">
        <v>0</v>
      </c>
    </row>
    <row r="2421" s="671" customFormat="1" ht="15" customHeight="1">
      <c r="B2421" t="s" s="596">
        <v>1514</v>
      </c>
      <c r="C2421" t="s" s="675">
        <v>2341</v>
      </c>
      <c r="D2421" t="s" s="180">
        <v>44</v>
      </c>
      <c r="E2421" s="677">
        <v>0</v>
      </c>
      <c r="G2421" s="662">
        <f>E2421*F2421</f>
        <v>0</v>
      </c>
      <c r="H2421" s="662">
        <v>0</v>
      </c>
    </row>
    <row r="2422" s="671" customFormat="1" ht="15" customHeight="1">
      <c r="B2422" t="s" s="596">
        <v>1514</v>
      </c>
      <c r="C2422" t="s" s="675">
        <v>2341</v>
      </c>
      <c r="D2422" t="s" s="695">
        <v>2849</v>
      </c>
      <c r="E2422" s="677">
        <v>0</v>
      </c>
      <c r="G2422" s="662">
        <f>E2422*F2422</f>
        <v>0</v>
      </c>
      <c r="H2422" s="662">
        <v>0</v>
      </c>
    </row>
    <row r="2423" s="671" customFormat="1" ht="15" customHeight="1">
      <c r="B2423" t="s" s="596">
        <v>1515</v>
      </c>
      <c r="C2423" t="s" s="675">
        <v>2342</v>
      </c>
      <c r="D2423" t="s" s="676">
        <v>30</v>
      </c>
      <c r="E2423" s="677">
        <v>0</v>
      </c>
      <c r="G2423" s="662">
        <f>E2423*F2423</f>
        <v>0</v>
      </c>
      <c r="H2423" s="662">
        <v>0</v>
      </c>
    </row>
    <row r="2424" s="671" customFormat="1" ht="15" customHeight="1">
      <c r="B2424" t="s" s="596">
        <v>1515</v>
      </c>
      <c r="C2424" t="s" s="675">
        <v>2342</v>
      </c>
      <c r="D2424" t="s" s="91">
        <v>32</v>
      </c>
      <c r="E2424" s="677">
        <v>0</v>
      </c>
      <c r="G2424" s="662">
        <f>E2424*F2424</f>
        <v>0</v>
      </c>
      <c r="H2424" s="662">
        <v>0</v>
      </c>
    </row>
    <row r="2425" s="671" customFormat="1" ht="15" customHeight="1">
      <c r="B2425" t="s" s="596">
        <v>1515</v>
      </c>
      <c r="C2425" t="s" s="675">
        <v>2342</v>
      </c>
      <c r="D2425" t="s" s="205">
        <v>34</v>
      </c>
      <c r="E2425" s="677">
        <v>0</v>
      </c>
      <c r="G2425" s="662">
        <f>E2425*F2425</f>
        <v>0</v>
      </c>
      <c r="H2425" s="662">
        <v>0</v>
      </c>
    </row>
    <row r="2426" s="671" customFormat="1" ht="15" customHeight="1">
      <c r="B2426" t="s" s="596">
        <v>1515</v>
      </c>
      <c r="C2426" t="s" s="675">
        <v>2342</v>
      </c>
      <c r="D2426" t="s" s="684">
        <v>36</v>
      </c>
      <c r="E2426" s="677">
        <v>0</v>
      </c>
      <c r="G2426" s="662">
        <f>E2426*F2426</f>
        <v>0</v>
      </c>
      <c r="H2426" s="662">
        <v>0</v>
      </c>
    </row>
    <row r="2427" s="671" customFormat="1" ht="15" customHeight="1">
      <c r="B2427" t="s" s="596">
        <v>1515</v>
      </c>
      <c r="C2427" t="s" s="675">
        <v>2342</v>
      </c>
      <c r="D2427" t="s" s="686">
        <v>38</v>
      </c>
      <c r="E2427" s="677">
        <v>0</v>
      </c>
      <c r="G2427" s="662">
        <f>E2427*F2427</f>
        <v>0</v>
      </c>
      <c r="H2427" s="662">
        <v>0</v>
      </c>
    </row>
    <row r="2428" s="671" customFormat="1" ht="15" customHeight="1">
      <c r="B2428" t="s" s="596">
        <v>1515</v>
      </c>
      <c r="C2428" t="s" s="675">
        <v>2342</v>
      </c>
      <c r="D2428" t="s" s="690">
        <v>40</v>
      </c>
      <c r="E2428" s="677">
        <v>0</v>
      </c>
      <c r="G2428" s="662">
        <f>E2428*F2428</f>
        <v>0</v>
      </c>
      <c r="H2428" s="662">
        <v>0</v>
      </c>
    </row>
    <row r="2429" s="671" customFormat="1" ht="15" customHeight="1">
      <c r="B2429" t="s" s="596">
        <v>1515</v>
      </c>
      <c r="C2429" t="s" s="675">
        <v>2342</v>
      </c>
      <c r="D2429" t="s" s="692">
        <v>42</v>
      </c>
      <c r="E2429" s="677">
        <v>0</v>
      </c>
      <c r="G2429" s="662">
        <f>E2429*F2429</f>
        <v>0</v>
      </c>
      <c r="H2429" s="662">
        <v>0</v>
      </c>
    </row>
    <row r="2430" s="671" customFormat="1" ht="15" customHeight="1">
      <c r="B2430" t="s" s="596">
        <v>1515</v>
      </c>
      <c r="C2430" t="s" s="675">
        <v>2342</v>
      </c>
      <c r="D2430" t="s" s="180">
        <v>44</v>
      </c>
      <c r="E2430" s="677">
        <v>0</v>
      </c>
      <c r="G2430" s="662">
        <f>E2430*F2430</f>
        <v>0</v>
      </c>
      <c r="H2430" s="662">
        <v>0</v>
      </c>
    </row>
    <row r="2431" s="671" customFormat="1" ht="15" customHeight="1">
      <c r="B2431" t="s" s="596">
        <v>1515</v>
      </c>
      <c r="C2431" t="s" s="675">
        <v>2342</v>
      </c>
      <c r="D2431" t="s" s="695">
        <v>2849</v>
      </c>
      <c r="E2431" s="677">
        <v>0</v>
      </c>
      <c r="G2431" s="662">
        <f>E2431*F2431</f>
        <v>0</v>
      </c>
      <c r="H2431" s="662">
        <v>0</v>
      </c>
    </row>
    <row r="2432" s="671" customFormat="1" ht="15" customHeight="1">
      <c r="B2432" t="s" s="596">
        <v>1516</v>
      </c>
      <c r="C2432" t="s" s="675">
        <v>2343</v>
      </c>
      <c r="D2432" t="s" s="676">
        <v>30</v>
      </c>
      <c r="E2432" s="677">
        <v>0</v>
      </c>
      <c r="G2432" s="662">
        <f>E2432*F2432</f>
        <v>0</v>
      </c>
      <c r="H2432" s="662">
        <v>0</v>
      </c>
    </row>
    <row r="2433" s="671" customFormat="1" ht="15" customHeight="1">
      <c r="B2433" t="s" s="596">
        <v>1516</v>
      </c>
      <c r="C2433" t="s" s="675">
        <v>2343</v>
      </c>
      <c r="D2433" t="s" s="91">
        <v>32</v>
      </c>
      <c r="E2433" s="677">
        <v>0</v>
      </c>
      <c r="G2433" s="662">
        <f>E2433*F2433</f>
        <v>0</v>
      </c>
      <c r="H2433" s="662">
        <v>0</v>
      </c>
    </row>
    <row r="2434" s="671" customFormat="1" ht="15" customHeight="1">
      <c r="B2434" t="s" s="596">
        <v>1516</v>
      </c>
      <c r="C2434" t="s" s="675">
        <v>2343</v>
      </c>
      <c r="D2434" t="s" s="205">
        <v>34</v>
      </c>
      <c r="E2434" s="677">
        <v>0</v>
      </c>
      <c r="G2434" s="662">
        <f>E2434*F2434</f>
        <v>0</v>
      </c>
      <c r="H2434" s="662">
        <v>0</v>
      </c>
    </row>
    <row r="2435" s="671" customFormat="1" ht="15" customHeight="1">
      <c r="B2435" t="s" s="596">
        <v>1516</v>
      </c>
      <c r="C2435" t="s" s="675">
        <v>2343</v>
      </c>
      <c r="D2435" t="s" s="684">
        <v>36</v>
      </c>
      <c r="E2435" s="677">
        <v>0</v>
      </c>
      <c r="G2435" s="662">
        <f>E2435*F2435</f>
        <v>0</v>
      </c>
      <c r="H2435" s="662">
        <v>0</v>
      </c>
    </row>
    <row r="2436" s="671" customFormat="1" ht="15" customHeight="1">
      <c r="B2436" t="s" s="596">
        <v>1516</v>
      </c>
      <c r="C2436" t="s" s="675">
        <v>2343</v>
      </c>
      <c r="D2436" t="s" s="686">
        <v>38</v>
      </c>
      <c r="E2436" s="677">
        <v>0</v>
      </c>
      <c r="G2436" s="662">
        <f>E2436*F2436</f>
        <v>0</v>
      </c>
      <c r="H2436" s="662">
        <v>0</v>
      </c>
    </row>
    <row r="2437" s="671" customFormat="1" ht="15" customHeight="1">
      <c r="B2437" t="s" s="596">
        <v>1516</v>
      </c>
      <c r="C2437" t="s" s="675">
        <v>2343</v>
      </c>
      <c r="D2437" t="s" s="690">
        <v>40</v>
      </c>
      <c r="E2437" s="677">
        <v>0</v>
      </c>
      <c r="G2437" s="662">
        <f>E2437*F2437</f>
        <v>0</v>
      </c>
      <c r="H2437" s="662">
        <v>0</v>
      </c>
    </row>
    <row r="2438" s="671" customFormat="1" ht="15" customHeight="1">
      <c r="B2438" t="s" s="596">
        <v>1516</v>
      </c>
      <c r="C2438" t="s" s="675">
        <v>2343</v>
      </c>
      <c r="D2438" t="s" s="692">
        <v>42</v>
      </c>
      <c r="E2438" s="677">
        <v>0</v>
      </c>
      <c r="G2438" s="662">
        <f>E2438*F2438</f>
        <v>0</v>
      </c>
      <c r="H2438" s="662">
        <v>0</v>
      </c>
    </row>
    <row r="2439" s="671" customFormat="1" ht="15" customHeight="1">
      <c r="B2439" t="s" s="596">
        <v>1516</v>
      </c>
      <c r="C2439" t="s" s="675">
        <v>2343</v>
      </c>
      <c r="D2439" t="s" s="180">
        <v>44</v>
      </c>
      <c r="E2439" s="677">
        <v>0</v>
      </c>
      <c r="G2439" s="662">
        <f>E2439*F2439</f>
        <v>0</v>
      </c>
      <c r="H2439" s="662">
        <v>0</v>
      </c>
    </row>
    <row r="2440" s="671" customFormat="1" ht="15" customHeight="1">
      <c r="B2440" t="s" s="596">
        <v>1516</v>
      </c>
      <c r="C2440" t="s" s="675">
        <v>2343</v>
      </c>
      <c r="D2440" t="s" s="695">
        <v>2849</v>
      </c>
      <c r="E2440" s="677">
        <v>0</v>
      </c>
      <c r="G2440" s="662">
        <f>E2440*F2440</f>
        <v>0</v>
      </c>
      <c r="H2440" s="662">
        <v>0</v>
      </c>
    </row>
    <row r="2441" s="671" customFormat="1" ht="15" customHeight="1">
      <c r="B2441" t="s" s="596">
        <v>1517</v>
      </c>
      <c r="C2441" t="s" s="675">
        <v>2344</v>
      </c>
      <c r="D2441" t="s" s="676">
        <v>30</v>
      </c>
      <c r="E2441" s="677">
        <v>0</v>
      </c>
      <c r="G2441" s="662">
        <f>E2441*F2441</f>
        <v>0</v>
      </c>
      <c r="H2441" s="662">
        <v>0</v>
      </c>
    </row>
    <row r="2442" s="671" customFormat="1" ht="15" customHeight="1">
      <c r="B2442" t="s" s="596">
        <v>1517</v>
      </c>
      <c r="C2442" t="s" s="675">
        <v>2344</v>
      </c>
      <c r="D2442" t="s" s="91">
        <v>32</v>
      </c>
      <c r="E2442" s="677">
        <v>0</v>
      </c>
      <c r="G2442" s="662">
        <f>E2442*F2442</f>
        <v>0</v>
      </c>
      <c r="H2442" s="662">
        <v>0</v>
      </c>
    </row>
    <row r="2443" s="671" customFormat="1" ht="15" customHeight="1">
      <c r="B2443" t="s" s="596">
        <v>1517</v>
      </c>
      <c r="C2443" t="s" s="675">
        <v>2344</v>
      </c>
      <c r="D2443" t="s" s="205">
        <v>34</v>
      </c>
      <c r="E2443" s="677">
        <v>0</v>
      </c>
      <c r="G2443" s="662">
        <f>E2443*F2443</f>
        <v>0</v>
      </c>
      <c r="H2443" s="662">
        <v>0</v>
      </c>
    </row>
    <row r="2444" s="671" customFormat="1" ht="15" customHeight="1">
      <c r="B2444" t="s" s="596">
        <v>1517</v>
      </c>
      <c r="C2444" t="s" s="675">
        <v>2344</v>
      </c>
      <c r="D2444" t="s" s="684">
        <v>36</v>
      </c>
      <c r="E2444" s="677">
        <v>0</v>
      </c>
      <c r="G2444" s="662">
        <f>E2444*F2444</f>
        <v>0</v>
      </c>
      <c r="H2444" s="662">
        <v>0</v>
      </c>
    </row>
    <row r="2445" s="671" customFormat="1" ht="15" customHeight="1">
      <c r="B2445" t="s" s="596">
        <v>1517</v>
      </c>
      <c r="C2445" t="s" s="675">
        <v>2344</v>
      </c>
      <c r="D2445" t="s" s="686">
        <v>38</v>
      </c>
      <c r="E2445" s="677">
        <v>0</v>
      </c>
      <c r="G2445" s="662">
        <f>E2445*F2445</f>
        <v>0</v>
      </c>
      <c r="H2445" s="662">
        <v>0</v>
      </c>
    </row>
    <row r="2446" s="671" customFormat="1" ht="15" customHeight="1">
      <c r="B2446" t="s" s="596">
        <v>1517</v>
      </c>
      <c r="C2446" t="s" s="675">
        <v>2344</v>
      </c>
      <c r="D2446" t="s" s="690">
        <v>40</v>
      </c>
      <c r="E2446" s="677">
        <v>0</v>
      </c>
      <c r="G2446" s="662">
        <f>E2446*F2446</f>
        <v>0</v>
      </c>
      <c r="H2446" s="662">
        <v>0</v>
      </c>
    </row>
    <row r="2447" s="671" customFormat="1" ht="15" customHeight="1">
      <c r="B2447" t="s" s="596">
        <v>1517</v>
      </c>
      <c r="C2447" t="s" s="675">
        <v>2344</v>
      </c>
      <c r="D2447" t="s" s="692">
        <v>42</v>
      </c>
      <c r="E2447" s="677">
        <v>0</v>
      </c>
      <c r="G2447" s="662">
        <f>E2447*F2447</f>
        <v>0</v>
      </c>
      <c r="H2447" s="662">
        <v>0</v>
      </c>
    </row>
    <row r="2448" s="671" customFormat="1" ht="15" customHeight="1">
      <c r="B2448" t="s" s="596">
        <v>1517</v>
      </c>
      <c r="C2448" t="s" s="675">
        <v>2344</v>
      </c>
      <c r="D2448" t="s" s="180">
        <v>44</v>
      </c>
      <c r="E2448" s="677">
        <v>0</v>
      </c>
      <c r="G2448" s="662">
        <f>E2448*F2448</f>
        <v>0</v>
      </c>
      <c r="H2448" s="662">
        <v>0</v>
      </c>
    </row>
    <row r="2449" s="671" customFormat="1" ht="15" customHeight="1">
      <c r="B2449" t="s" s="596">
        <v>1517</v>
      </c>
      <c r="C2449" t="s" s="675">
        <v>2344</v>
      </c>
      <c r="D2449" t="s" s="695">
        <v>2849</v>
      </c>
      <c r="E2449" s="677">
        <v>0</v>
      </c>
      <c r="G2449" s="662">
        <f>E2449*F2449</f>
        <v>0</v>
      </c>
      <c r="H2449" s="662">
        <v>0</v>
      </c>
    </row>
    <row r="2450" s="671" customFormat="1" ht="15" customHeight="1">
      <c r="B2450" t="s" s="596">
        <v>1518</v>
      </c>
      <c r="C2450" t="s" s="675">
        <v>2345</v>
      </c>
      <c r="D2450" t="s" s="676">
        <v>30</v>
      </c>
      <c r="E2450" s="677">
        <v>0</v>
      </c>
      <c r="G2450" s="662">
        <f>E2450*F2450</f>
        <v>0</v>
      </c>
      <c r="H2450" s="662">
        <v>0</v>
      </c>
    </row>
    <row r="2451" s="671" customFormat="1" ht="15" customHeight="1">
      <c r="B2451" t="s" s="596">
        <v>1518</v>
      </c>
      <c r="C2451" t="s" s="675">
        <v>2345</v>
      </c>
      <c r="D2451" t="s" s="91">
        <v>32</v>
      </c>
      <c r="E2451" s="677">
        <v>0</v>
      </c>
      <c r="G2451" s="662">
        <f>E2451*F2451</f>
        <v>0</v>
      </c>
      <c r="H2451" s="662">
        <v>0</v>
      </c>
    </row>
    <row r="2452" s="671" customFormat="1" ht="15" customHeight="1">
      <c r="B2452" t="s" s="596">
        <v>1518</v>
      </c>
      <c r="C2452" t="s" s="675">
        <v>2345</v>
      </c>
      <c r="D2452" t="s" s="205">
        <v>34</v>
      </c>
      <c r="E2452" s="677">
        <v>0</v>
      </c>
      <c r="G2452" s="662">
        <f>E2452*F2452</f>
        <v>0</v>
      </c>
      <c r="H2452" s="662">
        <v>0</v>
      </c>
    </row>
    <row r="2453" s="671" customFormat="1" ht="15" customHeight="1">
      <c r="B2453" t="s" s="596">
        <v>1518</v>
      </c>
      <c r="C2453" t="s" s="675">
        <v>2345</v>
      </c>
      <c r="D2453" t="s" s="684">
        <v>36</v>
      </c>
      <c r="E2453" s="677">
        <v>0</v>
      </c>
      <c r="G2453" s="662">
        <f>E2453*F2453</f>
        <v>0</v>
      </c>
      <c r="H2453" s="662">
        <v>0</v>
      </c>
    </row>
    <row r="2454" s="671" customFormat="1" ht="15" customHeight="1">
      <c r="B2454" t="s" s="596">
        <v>1518</v>
      </c>
      <c r="C2454" t="s" s="675">
        <v>2345</v>
      </c>
      <c r="D2454" t="s" s="686">
        <v>38</v>
      </c>
      <c r="E2454" s="677">
        <v>0</v>
      </c>
      <c r="G2454" s="662">
        <f>E2454*F2454</f>
        <v>0</v>
      </c>
      <c r="H2454" s="662">
        <v>0</v>
      </c>
    </row>
    <row r="2455" s="671" customFormat="1" ht="15" customHeight="1">
      <c r="B2455" t="s" s="596">
        <v>1518</v>
      </c>
      <c r="C2455" t="s" s="675">
        <v>2345</v>
      </c>
      <c r="D2455" t="s" s="690">
        <v>40</v>
      </c>
      <c r="E2455" s="677">
        <v>0</v>
      </c>
      <c r="G2455" s="662">
        <f>E2455*F2455</f>
        <v>0</v>
      </c>
      <c r="H2455" s="662">
        <v>0</v>
      </c>
    </row>
    <row r="2456" s="671" customFormat="1" ht="15" customHeight="1">
      <c r="B2456" t="s" s="596">
        <v>1518</v>
      </c>
      <c r="C2456" t="s" s="675">
        <v>2345</v>
      </c>
      <c r="D2456" t="s" s="692">
        <v>42</v>
      </c>
      <c r="E2456" s="677">
        <v>0</v>
      </c>
      <c r="G2456" s="662">
        <f>E2456*F2456</f>
        <v>0</v>
      </c>
      <c r="H2456" s="662">
        <v>0</v>
      </c>
    </row>
    <row r="2457" s="671" customFormat="1" ht="15" customHeight="1">
      <c r="B2457" t="s" s="596">
        <v>1518</v>
      </c>
      <c r="C2457" t="s" s="675">
        <v>2345</v>
      </c>
      <c r="D2457" t="s" s="180">
        <v>44</v>
      </c>
      <c r="E2457" s="677">
        <v>0</v>
      </c>
      <c r="G2457" s="662">
        <f>E2457*F2457</f>
        <v>0</v>
      </c>
      <c r="H2457" s="662">
        <v>0</v>
      </c>
    </row>
    <row r="2458" s="671" customFormat="1" ht="15" customHeight="1">
      <c r="B2458" t="s" s="596">
        <v>1518</v>
      </c>
      <c r="C2458" t="s" s="675">
        <v>2345</v>
      </c>
      <c r="D2458" t="s" s="695">
        <v>2849</v>
      </c>
      <c r="E2458" s="677">
        <v>0</v>
      </c>
      <c r="G2458" s="662">
        <f>E2458*F2458</f>
        <v>0</v>
      </c>
      <c r="H2458" s="662">
        <v>0</v>
      </c>
    </row>
    <row r="2459" s="671" customFormat="1" ht="15" customHeight="1">
      <c r="B2459" t="s" s="596">
        <v>1519</v>
      </c>
      <c r="C2459" t="s" s="675">
        <v>2346</v>
      </c>
      <c r="D2459" t="s" s="676">
        <v>30</v>
      </c>
      <c r="E2459" s="677">
        <v>0</v>
      </c>
      <c r="G2459" s="662">
        <f>E2459*F2459</f>
        <v>0</v>
      </c>
      <c r="H2459" s="662">
        <v>0</v>
      </c>
    </row>
    <row r="2460" s="671" customFormat="1" ht="15" customHeight="1">
      <c r="B2460" t="s" s="596">
        <v>1519</v>
      </c>
      <c r="C2460" t="s" s="675">
        <v>2346</v>
      </c>
      <c r="D2460" t="s" s="91">
        <v>32</v>
      </c>
      <c r="E2460" s="677">
        <v>0</v>
      </c>
      <c r="G2460" s="662">
        <f>E2460*F2460</f>
        <v>0</v>
      </c>
      <c r="H2460" s="662">
        <v>0</v>
      </c>
    </row>
    <row r="2461" s="671" customFormat="1" ht="15" customHeight="1">
      <c r="B2461" t="s" s="596">
        <v>1519</v>
      </c>
      <c r="C2461" t="s" s="675">
        <v>2346</v>
      </c>
      <c r="D2461" t="s" s="205">
        <v>34</v>
      </c>
      <c r="E2461" s="677">
        <v>0</v>
      </c>
      <c r="G2461" s="662">
        <f>E2461*F2461</f>
        <v>0</v>
      </c>
      <c r="H2461" s="662">
        <v>0</v>
      </c>
    </row>
    <row r="2462" s="671" customFormat="1" ht="15" customHeight="1">
      <c r="B2462" t="s" s="596">
        <v>1519</v>
      </c>
      <c r="C2462" t="s" s="675">
        <v>2346</v>
      </c>
      <c r="D2462" t="s" s="684">
        <v>36</v>
      </c>
      <c r="E2462" s="677">
        <v>0</v>
      </c>
      <c r="G2462" s="662">
        <f>E2462*F2462</f>
        <v>0</v>
      </c>
      <c r="H2462" s="662">
        <v>0</v>
      </c>
    </row>
    <row r="2463" s="671" customFormat="1" ht="15" customHeight="1">
      <c r="B2463" t="s" s="596">
        <v>1519</v>
      </c>
      <c r="C2463" t="s" s="675">
        <v>2346</v>
      </c>
      <c r="D2463" t="s" s="686">
        <v>38</v>
      </c>
      <c r="E2463" s="677">
        <v>0</v>
      </c>
      <c r="G2463" s="662">
        <f>E2463*F2463</f>
        <v>0</v>
      </c>
      <c r="H2463" s="662">
        <v>0</v>
      </c>
    </row>
    <row r="2464" s="671" customFormat="1" ht="15" customHeight="1">
      <c r="B2464" t="s" s="596">
        <v>1519</v>
      </c>
      <c r="C2464" t="s" s="675">
        <v>2346</v>
      </c>
      <c r="D2464" t="s" s="690">
        <v>40</v>
      </c>
      <c r="E2464" s="677">
        <v>0</v>
      </c>
      <c r="G2464" s="662">
        <f>E2464*F2464</f>
        <v>0</v>
      </c>
      <c r="H2464" s="662">
        <v>0</v>
      </c>
    </row>
    <row r="2465" s="671" customFormat="1" ht="15" customHeight="1">
      <c r="B2465" t="s" s="596">
        <v>1519</v>
      </c>
      <c r="C2465" t="s" s="675">
        <v>2346</v>
      </c>
      <c r="D2465" t="s" s="692">
        <v>42</v>
      </c>
      <c r="E2465" s="677">
        <v>0</v>
      </c>
      <c r="G2465" s="662">
        <f>E2465*F2465</f>
        <v>0</v>
      </c>
      <c r="H2465" s="662">
        <v>0</v>
      </c>
    </row>
    <row r="2466" s="671" customFormat="1" ht="15" customHeight="1">
      <c r="B2466" t="s" s="596">
        <v>1519</v>
      </c>
      <c r="C2466" t="s" s="675">
        <v>2346</v>
      </c>
      <c r="D2466" t="s" s="180">
        <v>44</v>
      </c>
      <c r="E2466" s="677">
        <v>0</v>
      </c>
      <c r="G2466" s="662">
        <f>E2466*F2466</f>
        <v>0</v>
      </c>
      <c r="H2466" s="662">
        <v>0</v>
      </c>
    </row>
    <row r="2467" s="671" customFormat="1" ht="15" customHeight="1">
      <c r="B2467" t="s" s="596">
        <v>1519</v>
      </c>
      <c r="C2467" t="s" s="675">
        <v>2346</v>
      </c>
      <c r="D2467" t="s" s="695">
        <v>2849</v>
      </c>
      <c r="E2467" s="677">
        <v>0</v>
      </c>
      <c r="G2467" s="662">
        <f>E2467*F2467</f>
        <v>0</v>
      </c>
      <c r="H2467" s="662">
        <v>0</v>
      </c>
    </row>
    <row r="2468" s="671" customFormat="1" ht="15" customHeight="1">
      <c r="B2468" t="s" s="596">
        <v>1520</v>
      </c>
      <c r="C2468" t="s" s="675">
        <v>2347</v>
      </c>
      <c r="D2468" t="s" s="676">
        <v>30</v>
      </c>
      <c r="E2468" s="677">
        <v>0</v>
      </c>
      <c r="G2468" s="662">
        <f>E2468*F2468</f>
        <v>0</v>
      </c>
      <c r="H2468" s="662">
        <v>0</v>
      </c>
    </row>
    <row r="2469" s="671" customFormat="1" ht="15" customHeight="1">
      <c r="B2469" t="s" s="596">
        <v>1520</v>
      </c>
      <c r="C2469" t="s" s="675">
        <v>2347</v>
      </c>
      <c r="D2469" t="s" s="91">
        <v>32</v>
      </c>
      <c r="E2469" s="677">
        <v>0</v>
      </c>
      <c r="G2469" s="662">
        <f>E2469*F2469</f>
        <v>0</v>
      </c>
      <c r="H2469" s="662">
        <v>0</v>
      </c>
    </row>
    <row r="2470" s="671" customFormat="1" ht="15" customHeight="1">
      <c r="B2470" t="s" s="596">
        <v>1520</v>
      </c>
      <c r="C2470" t="s" s="675">
        <v>2347</v>
      </c>
      <c r="D2470" t="s" s="205">
        <v>34</v>
      </c>
      <c r="E2470" s="677">
        <v>0</v>
      </c>
      <c r="G2470" s="662">
        <f>E2470*F2470</f>
        <v>0</v>
      </c>
      <c r="H2470" s="662">
        <v>0</v>
      </c>
    </row>
    <row r="2471" s="671" customFormat="1" ht="15" customHeight="1">
      <c r="B2471" t="s" s="596">
        <v>1520</v>
      </c>
      <c r="C2471" t="s" s="675">
        <v>2347</v>
      </c>
      <c r="D2471" t="s" s="684">
        <v>36</v>
      </c>
      <c r="E2471" s="677">
        <v>0</v>
      </c>
      <c r="G2471" s="662">
        <f>E2471*F2471</f>
        <v>0</v>
      </c>
      <c r="H2471" s="662">
        <v>0</v>
      </c>
    </row>
    <row r="2472" s="671" customFormat="1" ht="15" customHeight="1">
      <c r="B2472" t="s" s="596">
        <v>1520</v>
      </c>
      <c r="C2472" t="s" s="675">
        <v>2347</v>
      </c>
      <c r="D2472" t="s" s="686">
        <v>38</v>
      </c>
      <c r="E2472" s="677">
        <v>0</v>
      </c>
      <c r="G2472" s="662">
        <f>E2472*F2472</f>
        <v>0</v>
      </c>
      <c r="H2472" s="662">
        <v>0</v>
      </c>
    </row>
    <row r="2473" s="671" customFormat="1" ht="15" customHeight="1">
      <c r="B2473" t="s" s="596">
        <v>1520</v>
      </c>
      <c r="C2473" t="s" s="675">
        <v>2347</v>
      </c>
      <c r="D2473" t="s" s="690">
        <v>40</v>
      </c>
      <c r="E2473" s="677">
        <v>0</v>
      </c>
      <c r="G2473" s="662">
        <f>E2473*F2473</f>
        <v>0</v>
      </c>
      <c r="H2473" s="662">
        <v>0</v>
      </c>
    </row>
    <row r="2474" s="671" customFormat="1" ht="15" customHeight="1">
      <c r="B2474" t="s" s="596">
        <v>1520</v>
      </c>
      <c r="C2474" t="s" s="675">
        <v>2347</v>
      </c>
      <c r="D2474" t="s" s="692">
        <v>42</v>
      </c>
      <c r="E2474" s="677">
        <v>0</v>
      </c>
      <c r="G2474" s="662">
        <f>E2474*F2474</f>
        <v>0</v>
      </c>
      <c r="H2474" s="662">
        <v>0</v>
      </c>
    </row>
    <row r="2475" s="671" customFormat="1" ht="15" customHeight="1">
      <c r="B2475" t="s" s="596">
        <v>1520</v>
      </c>
      <c r="C2475" t="s" s="675">
        <v>2347</v>
      </c>
      <c r="D2475" t="s" s="180">
        <v>44</v>
      </c>
      <c r="E2475" s="677">
        <v>0</v>
      </c>
      <c r="G2475" s="662">
        <f>E2475*F2475</f>
        <v>0</v>
      </c>
      <c r="H2475" s="662">
        <v>0</v>
      </c>
    </row>
    <row r="2476" s="671" customFormat="1" ht="15" customHeight="1">
      <c r="B2476" t="s" s="596">
        <v>1520</v>
      </c>
      <c r="C2476" t="s" s="675">
        <v>2347</v>
      </c>
      <c r="D2476" t="s" s="695">
        <v>2849</v>
      </c>
      <c r="E2476" s="677">
        <v>0</v>
      </c>
      <c r="G2476" s="662">
        <f>E2476*F2476</f>
        <v>0</v>
      </c>
      <c r="H2476" s="662">
        <v>0</v>
      </c>
    </row>
    <row r="2477" s="671" customFormat="1" ht="15" customHeight="1">
      <c r="B2477" t="s" s="596">
        <v>1521</v>
      </c>
      <c r="C2477" t="s" s="675">
        <v>2348</v>
      </c>
      <c r="D2477" t="s" s="676">
        <v>30</v>
      </c>
      <c r="E2477" s="677">
        <v>0</v>
      </c>
      <c r="G2477" s="662">
        <f>E2477*F2477</f>
        <v>0</v>
      </c>
      <c r="H2477" s="662">
        <v>0</v>
      </c>
    </row>
    <row r="2478" s="671" customFormat="1" ht="15" customHeight="1">
      <c r="B2478" t="s" s="596">
        <v>1521</v>
      </c>
      <c r="C2478" t="s" s="675">
        <v>2348</v>
      </c>
      <c r="D2478" t="s" s="91">
        <v>32</v>
      </c>
      <c r="E2478" s="677">
        <v>0</v>
      </c>
      <c r="G2478" s="662">
        <f>E2478*F2478</f>
        <v>0</v>
      </c>
      <c r="H2478" s="662">
        <v>0</v>
      </c>
    </row>
    <row r="2479" s="671" customFormat="1" ht="15" customHeight="1">
      <c r="B2479" t="s" s="596">
        <v>1521</v>
      </c>
      <c r="C2479" t="s" s="675">
        <v>2348</v>
      </c>
      <c r="D2479" t="s" s="205">
        <v>34</v>
      </c>
      <c r="E2479" s="677">
        <v>0</v>
      </c>
      <c r="G2479" s="662">
        <f>E2479*F2479</f>
        <v>0</v>
      </c>
      <c r="H2479" s="662">
        <v>0</v>
      </c>
    </row>
    <row r="2480" s="671" customFormat="1" ht="15" customHeight="1">
      <c r="B2480" t="s" s="596">
        <v>1521</v>
      </c>
      <c r="C2480" t="s" s="675">
        <v>2348</v>
      </c>
      <c r="D2480" t="s" s="684">
        <v>36</v>
      </c>
      <c r="E2480" s="677">
        <v>0</v>
      </c>
      <c r="G2480" s="662">
        <f>E2480*F2480</f>
        <v>0</v>
      </c>
      <c r="H2480" s="662">
        <v>0</v>
      </c>
    </row>
    <row r="2481" s="671" customFormat="1" ht="15" customHeight="1">
      <c r="B2481" t="s" s="596">
        <v>1521</v>
      </c>
      <c r="C2481" t="s" s="675">
        <v>2348</v>
      </c>
      <c r="D2481" t="s" s="686">
        <v>38</v>
      </c>
      <c r="E2481" s="677">
        <v>0</v>
      </c>
      <c r="G2481" s="662">
        <f>E2481*F2481</f>
        <v>0</v>
      </c>
      <c r="H2481" s="662">
        <v>0</v>
      </c>
    </row>
    <row r="2482" s="671" customFormat="1" ht="15" customHeight="1">
      <c r="B2482" t="s" s="596">
        <v>1521</v>
      </c>
      <c r="C2482" t="s" s="675">
        <v>2348</v>
      </c>
      <c r="D2482" t="s" s="690">
        <v>40</v>
      </c>
      <c r="E2482" s="677">
        <v>0</v>
      </c>
      <c r="G2482" s="662">
        <f>E2482*F2482</f>
        <v>0</v>
      </c>
      <c r="H2482" s="662">
        <v>0</v>
      </c>
    </row>
    <row r="2483" s="671" customFormat="1" ht="15" customHeight="1">
      <c r="B2483" t="s" s="596">
        <v>1521</v>
      </c>
      <c r="C2483" t="s" s="675">
        <v>2348</v>
      </c>
      <c r="D2483" t="s" s="692">
        <v>42</v>
      </c>
      <c r="E2483" s="677">
        <v>0</v>
      </c>
      <c r="G2483" s="662">
        <f>E2483*F2483</f>
        <v>0</v>
      </c>
      <c r="H2483" s="662">
        <v>0</v>
      </c>
    </row>
    <row r="2484" s="671" customFormat="1" ht="15" customHeight="1">
      <c r="B2484" t="s" s="596">
        <v>1521</v>
      </c>
      <c r="C2484" t="s" s="675">
        <v>2348</v>
      </c>
      <c r="D2484" t="s" s="180">
        <v>44</v>
      </c>
      <c r="E2484" s="677">
        <v>0</v>
      </c>
      <c r="G2484" s="662">
        <f>E2484*F2484</f>
        <v>0</v>
      </c>
      <c r="H2484" s="662">
        <v>0</v>
      </c>
    </row>
    <row r="2485" s="671" customFormat="1" ht="15" customHeight="1">
      <c r="B2485" t="s" s="596">
        <v>1521</v>
      </c>
      <c r="C2485" t="s" s="675">
        <v>2348</v>
      </c>
      <c r="D2485" t="s" s="695">
        <v>2849</v>
      </c>
      <c r="E2485" s="677">
        <v>0</v>
      </c>
      <c r="G2485" s="662">
        <f>E2485*F2485</f>
        <v>0</v>
      </c>
      <c r="H2485" s="662">
        <v>0</v>
      </c>
    </row>
    <row r="2486" s="671" customFormat="1" ht="15" customHeight="1">
      <c r="B2486" t="s" s="596">
        <v>1522</v>
      </c>
      <c r="C2486" t="s" s="675">
        <v>2349</v>
      </c>
      <c r="D2486" t="s" s="676">
        <v>30</v>
      </c>
      <c r="E2486" s="677">
        <v>0</v>
      </c>
      <c r="G2486" s="662">
        <f>E2486*F2486</f>
        <v>0</v>
      </c>
      <c r="H2486" s="662">
        <v>0</v>
      </c>
    </row>
    <row r="2487" s="671" customFormat="1" ht="15" customHeight="1">
      <c r="B2487" t="s" s="596">
        <v>1522</v>
      </c>
      <c r="C2487" t="s" s="675">
        <v>2349</v>
      </c>
      <c r="D2487" t="s" s="91">
        <v>32</v>
      </c>
      <c r="E2487" s="677">
        <v>0</v>
      </c>
      <c r="G2487" s="662">
        <f>E2487*F2487</f>
        <v>0</v>
      </c>
      <c r="H2487" s="662">
        <v>0</v>
      </c>
    </row>
    <row r="2488" s="671" customFormat="1" ht="15" customHeight="1">
      <c r="B2488" t="s" s="596">
        <v>1522</v>
      </c>
      <c r="C2488" t="s" s="675">
        <v>2349</v>
      </c>
      <c r="D2488" t="s" s="205">
        <v>34</v>
      </c>
      <c r="E2488" s="677">
        <v>0</v>
      </c>
      <c r="G2488" s="662">
        <f>E2488*F2488</f>
        <v>0</v>
      </c>
      <c r="H2488" s="662">
        <v>0</v>
      </c>
    </row>
    <row r="2489" s="671" customFormat="1" ht="15" customHeight="1">
      <c r="B2489" t="s" s="596">
        <v>1522</v>
      </c>
      <c r="C2489" t="s" s="675">
        <v>2349</v>
      </c>
      <c r="D2489" t="s" s="684">
        <v>36</v>
      </c>
      <c r="E2489" s="677">
        <v>0</v>
      </c>
      <c r="G2489" s="662">
        <f>E2489*F2489</f>
        <v>0</v>
      </c>
      <c r="H2489" s="662">
        <v>0</v>
      </c>
    </row>
    <row r="2490" s="671" customFormat="1" ht="15" customHeight="1">
      <c r="B2490" t="s" s="596">
        <v>1522</v>
      </c>
      <c r="C2490" t="s" s="675">
        <v>2349</v>
      </c>
      <c r="D2490" t="s" s="686">
        <v>38</v>
      </c>
      <c r="E2490" s="677">
        <v>0</v>
      </c>
      <c r="G2490" s="662">
        <f>E2490*F2490</f>
        <v>0</v>
      </c>
      <c r="H2490" s="662">
        <v>0</v>
      </c>
    </row>
    <row r="2491" s="671" customFormat="1" ht="15" customHeight="1">
      <c r="B2491" t="s" s="596">
        <v>1522</v>
      </c>
      <c r="C2491" t="s" s="675">
        <v>2349</v>
      </c>
      <c r="D2491" t="s" s="690">
        <v>40</v>
      </c>
      <c r="E2491" s="677">
        <v>0</v>
      </c>
      <c r="G2491" s="662">
        <f>E2491*F2491</f>
        <v>0</v>
      </c>
      <c r="H2491" s="662">
        <v>0</v>
      </c>
    </row>
    <row r="2492" s="671" customFormat="1" ht="15" customHeight="1">
      <c r="B2492" t="s" s="596">
        <v>1522</v>
      </c>
      <c r="C2492" t="s" s="675">
        <v>2349</v>
      </c>
      <c r="D2492" t="s" s="692">
        <v>42</v>
      </c>
      <c r="E2492" s="677">
        <v>0</v>
      </c>
      <c r="G2492" s="662">
        <f>E2492*F2492</f>
        <v>0</v>
      </c>
      <c r="H2492" s="662">
        <v>0</v>
      </c>
    </row>
    <row r="2493" s="671" customFormat="1" ht="15" customHeight="1">
      <c r="B2493" t="s" s="596">
        <v>1522</v>
      </c>
      <c r="C2493" t="s" s="675">
        <v>2349</v>
      </c>
      <c r="D2493" t="s" s="180">
        <v>44</v>
      </c>
      <c r="E2493" s="677">
        <v>0</v>
      </c>
      <c r="G2493" s="662">
        <f>E2493*F2493</f>
        <v>0</v>
      </c>
      <c r="H2493" s="662">
        <v>0</v>
      </c>
    </row>
    <row r="2494" s="671" customFormat="1" ht="15" customHeight="1">
      <c r="B2494" t="s" s="596">
        <v>1522</v>
      </c>
      <c r="C2494" t="s" s="675">
        <v>2349</v>
      </c>
      <c r="D2494" t="s" s="695">
        <v>2849</v>
      </c>
      <c r="E2494" s="677">
        <v>0</v>
      </c>
      <c r="G2494" s="662">
        <f>E2494*F2494</f>
        <v>0</v>
      </c>
      <c r="H2494" s="662">
        <v>0</v>
      </c>
    </row>
    <row r="2495" s="671" customFormat="1" ht="15" customHeight="1">
      <c r="B2495" t="s" s="596">
        <v>1523</v>
      </c>
      <c r="C2495" t="s" s="675">
        <v>2350</v>
      </c>
      <c r="D2495" t="s" s="676">
        <v>30</v>
      </c>
      <c r="E2495" s="677">
        <v>0</v>
      </c>
      <c r="G2495" s="662">
        <f>E2495*F2495</f>
        <v>0</v>
      </c>
      <c r="H2495" s="662">
        <v>0</v>
      </c>
    </row>
    <row r="2496" s="671" customFormat="1" ht="15" customHeight="1">
      <c r="B2496" t="s" s="596">
        <v>1523</v>
      </c>
      <c r="C2496" t="s" s="675">
        <v>2350</v>
      </c>
      <c r="D2496" t="s" s="91">
        <v>32</v>
      </c>
      <c r="E2496" s="677">
        <v>0</v>
      </c>
      <c r="G2496" s="662">
        <f>E2496*F2496</f>
        <v>0</v>
      </c>
      <c r="H2496" s="662">
        <v>0</v>
      </c>
    </row>
    <row r="2497" s="671" customFormat="1" ht="15" customHeight="1">
      <c r="B2497" t="s" s="596">
        <v>1523</v>
      </c>
      <c r="C2497" t="s" s="675">
        <v>2350</v>
      </c>
      <c r="D2497" t="s" s="205">
        <v>34</v>
      </c>
      <c r="E2497" s="677">
        <v>0</v>
      </c>
      <c r="G2497" s="662">
        <f>E2497*F2497</f>
        <v>0</v>
      </c>
      <c r="H2497" s="662">
        <v>0</v>
      </c>
    </row>
    <row r="2498" s="671" customFormat="1" ht="15" customHeight="1">
      <c r="B2498" t="s" s="596">
        <v>1523</v>
      </c>
      <c r="C2498" t="s" s="675">
        <v>2350</v>
      </c>
      <c r="D2498" t="s" s="684">
        <v>36</v>
      </c>
      <c r="E2498" s="677">
        <v>0</v>
      </c>
      <c r="G2498" s="662">
        <f>E2498*F2498</f>
        <v>0</v>
      </c>
      <c r="H2498" s="662">
        <v>0</v>
      </c>
    </row>
    <row r="2499" s="671" customFormat="1" ht="15" customHeight="1">
      <c r="B2499" t="s" s="596">
        <v>1523</v>
      </c>
      <c r="C2499" t="s" s="675">
        <v>2350</v>
      </c>
      <c r="D2499" t="s" s="686">
        <v>38</v>
      </c>
      <c r="E2499" s="677">
        <v>0</v>
      </c>
      <c r="G2499" s="662">
        <f>E2499*F2499</f>
        <v>0</v>
      </c>
      <c r="H2499" s="662">
        <v>0</v>
      </c>
    </row>
    <row r="2500" s="671" customFormat="1" ht="15" customHeight="1">
      <c r="B2500" t="s" s="596">
        <v>1523</v>
      </c>
      <c r="C2500" t="s" s="675">
        <v>2350</v>
      </c>
      <c r="D2500" t="s" s="690">
        <v>40</v>
      </c>
      <c r="E2500" s="677">
        <v>0</v>
      </c>
      <c r="G2500" s="662">
        <f>E2500*F2500</f>
        <v>0</v>
      </c>
      <c r="H2500" s="662">
        <v>0</v>
      </c>
    </row>
    <row r="2501" s="671" customFormat="1" ht="15" customHeight="1">
      <c r="B2501" t="s" s="596">
        <v>1523</v>
      </c>
      <c r="C2501" t="s" s="675">
        <v>2350</v>
      </c>
      <c r="D2501" t="s" s="692">
        <v>42</v>
      </c>
      <c r="E2501" s="677">
        <v>0</v>
      </c>
      <c r="G2501" s="662">
        <f>E2501*F2501</f>
        <v>0</v>
      </c>
      <c r="H2501" s="662">
        <v>0</v>
      </c>
    </row>
    <row r="2502" s="671" customFormat="1" ht="15" customHeight="1">
      <c r="B2502" t="s" s="596">
        <v>1523</v>
      </c>
      <c r="C2502" t="s" s="675">
        <v>2350</v>
      </c>
      <c r="D2502" t="s" s="180">
        <v>44</v>
      </c>
      <c r="E2502" s="677">
        <v>0</v>
      </c>
      <c r="G2502" s="662">
        <f>E2502*F2502</f>
        <v>0</v>
      </c>
      <c r="H2502" s="662">
        <v>0</v>
      </c>
    </row>
    <row r="2503" s="671" customFormat="1" ht="15" customHeight="1">
      <c r="B2503" t="s" s="596">
        <v>1523</v>
      </c>
      <c r="C2503" t="s" s="675">
        <v>2350</v>
      </c>
      <c r="D2503" t="s" s="695">
        <v>2849</v>
      </c>
      <c r="E2503" s="677">
        <v>0</v>
      </c>
      <c r="G2503" s="662">
        <f>E2503*F2503</f>
        <v>0</v>
      </c>
      <c r="H2503" s="662">
        <v>0</v>
      </c>
    </row>
    <row r="2504" s="671" customFormat="1" ht="15" customHeight="1">
      <c r="B2504" t="s" s="596">
        <v>1524</v>
      </c>
      <c r="C2504" t="s" s="675">
        <v>2351</v>
      </c>
      <c r="D2504" t="s" s="676">
        <v>30</v>
      </c>
      <c r="E2504" s="677">
        <v>0</v>
      </c>
      <c r="G2504" s="662">
        <f>E2504*F2504</f>
        <v>0</v>
      </c>
      <c r="H2504" s="662">
        <v>0</v>
      </c>
    </row>
    <row r="2505" s="671" customFormat="1" ht="15" customHeight="1">
      <c r="B2505" t="s" s="596">
        <v>1524</v>
      </c>
      <c r="C2505" t="s" s="675">
        <v>2351</v>
      </c>
      <c r="D2505" t="s" s="91">
        <v>32</v>
      </c>
      <c r="E2505" s="677">
        <v>0</v>
      </c>
      <c r="G2505" s="662">
        <f>E2505*F2505</f>
        <v>0</v>
      </c>
      <c r="H2505" s="662">
        <v>0</v>
      </c>
    </row>
    <row r="2506" s="671" customFormat="1" ht="15" customHeight="1">
      <c r="B2506" t="s" s="596">
        <v>1524</v>
      </c>
      <c r="C2506" t="s" s="675">
        <v>2351</v>
      </c>
      <c r="D2506" t="s" s="205">
        <v>34</v>
      </c>
      <c r="E2506" s="677">
        <v>0</v>
      </c>
      <c r="G2506" s="662">
        <f>E2506*F2506</f>
        <v>0</v>
      </c>
      <c r="H2506" s="662">
        <v>0</v>
      </c>
    </row>
    <row r="2507" s="671" customFormat="1" ht="15" customHeight="1">
      <c r="B2507" t="s" s="596">
        <v>1524</v>
      </c>
      <c r="C2507" t="s" s="675">
        <v>2351</v>
      </c>
      <c r="D2507" t="s" s="684">
        <v>36</v>
      </c>
      <c r="E2507" s="677">
        <v>0</v>
      </c>
      <c r="G2507" s="662">
        <f>E2507*F2507</f>
        <v>0</v>
      </c>
      <c r="H2507" s="662">
        <v>0</v>
      </c>
    </row>
    <row r="2508" s="671" customFormat="1" ht="15" customHeight="1">
      <c r="B2508" t="s" s="596">
        <v>1524</v>
      </c>
      <c r="C2508" t="s" s="675">
        <v>2351</v>
      </c>
      <c r="D2508" t="s" s="686">
        <v>38</v>
      </c>
      <c r="E2508" s="677">
        <v>0</v>
      </c>
      <c r="G2508" s="662">
        <f>E2508*F2508</f>
        <v>0</v>
      </c>
      <c r="H2508" s="662">
        <v>0</v>
      </c>
    </row>
    <row r="2509" s="671" customFormat="1" ht="15" customHeight="1">
      <c r="B2509" t="s" s="596">
        <v>1524</v>
      </c>
      <c r="C2509" t="s" s="675">
        <v>2351</v>
      </c>
      <c r="D2509" t="s" s="690">
        <v>40</v>
      </c>
      <c r="E2509" s="677">
        <v>0</v>
      </c>
      <c r="G2509" s="662">
        <f>E2509*F2509</f>
        <v>0</v>
      </c>
      <c r="H2509" s="662">
        <v>0</v>
      </c>
    </row>
    <row r="2510" s="671" customFormat="1" ht="15" customHeight="1">
      <c r="B2510" t="s" s="596">
        <v>1524</v>
      </c>
      <c r="C2510" t="s" s="675">
        <v>2351</v>
      </c>
      <c r="D2510" t="s" s="692">
        <v>42</v>
      </c>
      <c r="E2510" s="677">
        <v>0</v>
      </c>
      <c r="G2510" s="662">
        <f>E2510*F2510</f>
        <v>0</v>
      </c>
      <c r="H2510" s="662">
        <v>0</v>
      </c>
    </row>
    <row r="2511" s="671" customFormat="1" ht="15" customHeight="1">
      <c r="B2511" t="s" s="596">
        <v>1524</v>
      </c>
      <c r="C2511" t="s" s="675">
        <v>2351</v>
      </c>
      <c r="D2511" t="s" s="180">
        <v>44</v>
      </c>
      <c r="E2511" s="677">
        <v>0</v>
      </c>
      <c r="G2511" s="662">
        <f>E2511*F2511</f>
        <v>0</v>
      </c>
      <c r="H2511" s="662">
        <v>0</v>
      </c>
    </row>
    <row r="2512" s="671" customFormat="1" ht="15" customHeight="1">
      <c r="B2512" t="s" s="596">
        <v>1524</v>
      </c>
      <c r="C2512" t="s" s="675">
        <v>2351</v>
      </c>
      <c r="D2512" t="s" s="695">
        <v>2849</v>
      </c>
      <c r="E2512" s="677">
        <v>0</v>
      </c>
      <c r="G2512" s="662">
        <f>E2512*F2512</f>
        <v>0</v>
      </c>
      <c r="H2512" s="662">
        <v>0</v>
      </c>
    </row>
    <row r="2513" s="671" customFormat="1" ht="15" customHeight="1">
      <c r="B2513" t="s" s="596">
        <v>1552</v>
      </c>
      <c r="C2513" t="s" s="675">
        <v>2410</v>
      </c>
      <c r="D2513" t="s" s="676">
        <v>30</v>
      </c>
      <c r="E2513" s="677">
        <v>0</v>
      </c>
      <c r="G2513" s="662">
        <f>E2513*F2513</f>
        <v>0</v>
      </c>
      <c r="H2513" s="662">
        <v>0</v>
      </c>
    </row>
    <row r="2514" s="671" customFormat="1" ht="15" customHeight="1">
      <c r="B2514" t="s" s="596">
        <v>1552</v>
      </c>
      <c r="C2514" t="s" s="675">
        <v>2410</v>
      </c>
      <c r="D2514" t="s" s="91">
        <v>32</v>
      </c>
      <c r="E2514" s="677">
        <v>0</v>
      </c>
      <c r="G2514" s="662">
        <f>E2514*F2514</f>
        <v>0</v>
      </c>
      <c r="H2514" s="662">
        <v>0</v>
      </c>
    </row>
    <row r="2515" s="671" customFormat="1" ht="15" customHeight="1">
      <c r="B2515" t="s" s="596">
        <v>1552</v>
      </c>
      <c r="C2515" t="s" s="675">
        <v>2410</v>
      </c>
      <c r="D2515" t="s" s="205">
        <v>34</v>
      </c>
      <c r="E2515" s="677">
        <v>0</v>
      </c>
      <c r="G2515" s="662">
        <f>E2515*F2515</f>
        <v>0</v>
      </c>
      <c r="H2515" s="662">
        <v>0</v>
      </c>
    </row>
    <row r="2516" s="671" customFormat="1" ht="15" customHeight="1">
      <c r="B2516" t="s" s="596">
        <v>1552</v>
      </c>
      <c r="C2516" t="s" s="675">
        <v>2410</v>
      </c>
      <c r="D2516" t="s" s="684">
        <v>36</v>
      </c>
      <c r="E2516" s="677">
        <v>0</v>
      </c>
      <c r="G2516" s="662">
        <f>E2516*F2516</f>
        <v>0</v>
      </c>
      <c r="H2516" s="662">
        <v>0</v>
      </c>
    </row>
    <row r="2517" s="671" customFormat="1" ht="15" customHeight="1">
      <c r="B2517" t="s" s="596">
        <v>1552</v>
      </c>
      <c r="C2517" t="s" s="675">
        <v>2410</v>
      </c>
      <c r="D2517" t="s" s="686">
        <v>38</v>
      </c>
      <c r="E2517" s="677">
        <v>0</v>
      </c>
      <c r="G2517" s="662">
        <f>E2517*F2517</f>
        <v>0</v>
      </c>
      <c r="H2517" s="662">
        <v>0</v>
      </c>
    </row>
    <row r="2518" s="671" customFormat="1" ht="15" customHeight="1">
      <c r="B2518" t="s" s="596">
        <v>1552</v>
      </c>
      <c r="C2518" t="s" s="675">
        <v>2410</v>
      </c>
      <c r="D2518" t="s" s="690">
        <v>40</v>
      </c>
      <c r="E2518" s="677">
        <v>0</v>
      </c>
      <c r="G2518" s="662">
        <f>E2518*F2518</f>
        <v>0</v>
      </c>
      <c r="H2518" s="662">
        <v>0</v>
      </c>
    </row>
    <row r="2519" s="671" customFormat="1" ht="15" customHeight="1">
      <c r="B2519" t="s" s="596">
        <v>1552</v>
      </c>
      <c r="C2519" t="s" s="675">
        <v>2410</v>
      </c>
      <c r="D2519" t="s" s="692">
        <v>42</v>
      </c>
      <c r="E2519" s="677">
        <v>0</v>
      </c>
      <c r="G2519" s="662">
        <f>E2519*F2519</f>
        <v>0</v>
      </c>
      <c r="H2519" s="662">
        <v>0</v>
      </c>
    </row>
    <row r="2520" s="671" customFormat="1" ht="15" customHeight="1">
      <c r="B2520" t="s" s="596">
        <v>1552</v>
      </c>
      <c r="C2520" t="s" s="675">
        <v>2410</v>
      </c>
      <c r="D2520" t="s" s="180">
        <v>44</v>
      </c>
      <c r="E2520" s="677">
        <v>0</v>
      </c>
      <c r="G2520" s="662">
        <f>E2520*F2520</f>
        <v>0</v>
      </c>
      <c r="H2520" s="662">
        <v>0</v>
      </c>
    </row>
    <row r="2521" s="671" customFormat="1" ht="15" customHeight="1">
      <c r="B2521" t="s" s="596">
        <v>1552</v>
      </c>
      <c r="C2521" t="s" s="675">
        <v>2410</v>
      </c>
      <c r="D2521" t="s" s="695">
        <v>2849</v>
      </c>
      <c r="E2521" s="677">
        <v>0</v>
      </c>
      <c r="G2521" s="662">
        <f>E2521*F2521</f>
        <v>0</v>
      </c>
      <c r="H2521" s="662">
        <v>0</v>
      </c>
    </row>
    <row r="2522" s="671" customFormat="1" ht="15" customHeight="1">
      <c r="B2522" t="s" s="596">
        <v>1553</v>
      </c>
      <c r="C2522" t="s" s="675">
        <v>2411</v>
      </c>
      <c r="D2522" t="s" s="676">
        <v>30</v>
      </c>
      <c r="E2522" s="677">
        <v>0</v>
      </c>
      <c r="G2522" s="662">
        <f>E2522*F2522</f>
        <v>0</v>
      </c>
      <c r="H2522" s="662">
        <v>0</v>
      </c>
    </row>
    <row r="2523" s="671" customFormat="1" ht="15" customHeight="1">
      <c r="B2523" t="s" s="596">
        <v>1553</v>
      </c>
      <c r="C2523" t="s" s="675">
        <v>2411</v>
      </c>
      <c r="D2523" t="s" s="91">
        <v>32</v>
      </c>
      <c r="E2523" s="677">
        <v>0</v>
      </c>
      <c r="G2523" s="662">
        <f>E2523*F2523</f>
        <v>0</v>
      </c>
      <c r="H2523" s="662">
        <v>0</v>
      </c>
    </row>
    <row r="2524" s="671" customFormat="1" ht="15" customHeight="1">
      <c r="B2524" t="s" s="596">
        <v>1553</v>
      </c>
      <c r="C2524" t="s" s="675">
        <v>2411</v>
      </c>
      <c r="D2524" t="s" s="205">
        <v>34</v>
      </c>
      <c r="E2524" s="677">
        <v>0</v>
      </c>
      <c r="G2524" s="662">
        <f>E2524*F2524</f>
        <v>0</v>
      </c>
      <c r="H2524" s="662">
        <v>0</v>
      </c>
    </row>
    <row r="2525" s="671" customFormat="1" ht="15" customHeight="1">
      <c r="B2525" t="s" s="596">
        <v>1553</v>
      </c>
      <c r="C2525" t="s" s="675">
        <v>2411</v>
      </c>
      <c r="D2525" t="s" s="684">
        <v>36</v>
      </c>
      <c r="E2525" s="677">
        <v>0</v>
      </c>
      <c r="G2525" s="662">
        <f>E2525*F2525</f>
        <v>0</v>
      </c>
      <c r="H2525" s="662">
        <v>0</v>
      </c>
    </row>
    <row r="2526" s="671" customFormat="1" ht="15" customHeight="1">
      <c r="B2526" t="s" s="596">
        <v>1553</v>
      </c>
      <c r="C2526" t="s" s="675">
        <v>2411</v>
      </c>
      <c r="D2526" t="s" s="686">
        <v>38</v>
      </c>
      <c r="E2526" s="677">
        <v>0</v>
      </c>
      <c r="G2526" s="662">
        <f>E2526*F2526</f>
        <v>0</v>
      </c>
      <c r="H2526" s="662">
        <v>0</v>
      </c>
    </row>
    <row r="2527" s="671" customFormat="1" ht="15" customHeight="1">
      <c r="B2527" t="s" s="596">
        <v>1553</v>
      </c>
      <c r="C2527" t="s" s="675">
        <v>2411</v>
      </c>
      <c r="D2527" t="s" s="690">
        <v>40</v>
      </c>
      <c r="E2527" s="677">
        <v>0</v>
      </c>
      <c r="G2527" s="662">
        <f>E2527*F2527</f>
        <v>0</v>
      </c>
      <c r="H2527" s="662">
        <v>0</v>
      </c>
    </row>
    <row r="2528" s="671" customFormat="1" ht="15" customHeight="1">
      <c r="B2528" t="s" s="596">
        <v>1553</v>
      </c>
      <c r="C2528" t="s" s="675">
        <v>2411</v>
      </c>
      <c r="D2528" t="s" s="692">
        <v>42</v>
      </c>
      <c r="E2528" s="677">
        <v>0</v>
      </c>
      <c r="G2528" s="662">
        <f>E2528*F2528</f>
        <v>0</v>
      </c>
      <c r="H2528" s="662">
        <v>0</v>
      </c>
    </row>
    <row r="2529" s="671" customFormat="1" ht="15" customHeight="1">
      <c r="B2529" t="s" s="596">
        <v>1553</v>
      </c>
      <c r="C2529" t="s" s="675">
        <v>2411</v>
      </c>
      <c r="D2529" t="s" s="180">
        <v>44</v>
      </c>
      <c r="E2529" s="677">
        <v>0</v>
      </c>
      <c r="G2529" s="662">
        <f>E2529*F2529</f>
        <v>0</v>
      </c>
      <c r="H2529" s="662">
        <v>0</v>
      </c>
    </row>
    <row r="2530" s="671" customFormat="1" ht="15" customHeight="1">
      <c r="B2530" t="s" s="596">
        <v>1553</v>
      </c>
      <c r="C2530" t="s" s="675">
        <v>2411</v>
      </c>
      <c r="D2530" t="s" s="695">
        <v>2849</v>
      </c>
      <c r="E2530" s="677">
        <v>0</v>
      </c>
      <c r="G2530" s="662">
        <f>E2530*F2530</f>
        <v>0</v>
      </c>
      <c r="H2530" s="662">
        <v>0</v>
      </c>
    </row>
    <row r="2531" s="671" customFormat="1" ht="15" customHeight="1">
      <c r="B2531" t="s" s="596">
        <v>1554</v>
      </c>
      <c r="C2531" t="s" s="675">
        <v>2412</v>
      </c>
      <c r="D2531" t="s" s="676">
        <v>30</v>
      </c>
      <c r="E2531" s="677">
        <v>0</v>
      </c>
      <c r="G2531" s="662">
        <f>E2531*F2531</f>
        <v>0</v>
      </c>
      <c r="H2531" s="662">
        <v>0</v>
      </c>
    </row>
    <row r="2532" s="671" customFormat="1" ht="15" customHeight="1">
      <c r="B2532" t="s" s="596">
        <v>1554</v>
      </c>
      <c r="C2532" t="s" s="675">
        <v>2412</v>
      </c>
      <c r="D2532" t="s" s="91">
        <v>32</v>
      </c>
      <c r="E2532" s="677">
        <v>0</v>
      </c>
      <c r="G2532" s="662">
        <f>E2532*F2532</f>
        <v>0</v>
      </c>
      <c r="H2532" s="662">
        <v>0</v>
      </c>
    </row>
    <row r="2533" s="671" customFormat="1" ht="15" customHeight="1">
      <c r="B2533" t="s" s="596">
        <v>1554</v>
      </c>
      <c r="C2533" t="s" s="675">
        <v>2412</v>
      </c>
      <c r="D2533" t="s" s="205">
        <v>34</v>
      </c>
      <c r="E2533" s="677">
        <v>0</v>
      </c>
      <c r="G2533" s="662">
        <f>E2533*F2533</f>
        <v>0</v>
      </c>
      <c r="H2533" s="662">
        <v>0</v>
      </c>
    </row>
    <row r="2534" s="671" customFormat="1" ht="15" customHeight="1">
      <c r="B2534" t="s" s="596">
        <v>1554</v>
      </c>
      <c r="C2534" t="s" s="675">
        <v>2412</v>
      </c>
      <c r="D2534" t="s" s="684">
        <v>36</v>
      </c>
      <c r="E2534" s="677">
        <v>0</v>
      </c>
      <c r="G2534" s="662">
        <f>E2534*F2534</f>
        <v>0</v>
      </c>
      <c r="H2534" s="662">
        <v>0</v>
      </c>
    </row>
    <row r="2535" s="671" customFormat="1" ht="15" customHeight="1">
      <c r="B2535" t="s" s="596">
        <v>1554</v>
      </c>
      <c r="C2535" t="s" s="675">
        <v>2412</v>
      </c>
      <c r="D2535" t="s" s="686">
        <v>38</v>
      </c>
      <c r="E2535" s="677">
        <v>0</v>
      </c>
      <c r="G2535" s="662">
        <f>E2535*F2535</f>
        <v>0</v>
      </c>
      <c r="H2535" s="662">
        <v>0</v>
      </c>
    </row>
    <row r="2536" s="671" customFormat="1" ht="15" customHeight="1">
      <c r="B2536" t="s" s="596">
        <v>1554</v>
      </c>
      <c r="C2536" t="s" s="675">
        <v>2412</v>
      </c>
      <c r="D2536" t="s" s="690">
        <v>40</v>
      </c>
      <c r="E2536" s="677">
        <v>0</v>
      </c>
      <c r="G2536" s="662">
        <f>E2536*F2536</f>
        <v>0</v>
      </c>
      <c r="H2536" s="662">
        <v>0</v>
      </c>
    </row>
    <row r="2537" s="671" customFormat="1" ht="15" customHeight="1">
      <c r="B2537" t="s" s="596">
        <v>1554</v>
      </c>
      <c r="C2537" t="s" s="675">
        <v>2412</v>
      </c>
      <c r="D2537" t="s" s="692">
        <v>42</v>
      </c>
      <c r="E2537" s="677">
        <v>0</v>
      </c>
      <c r="G2537" s="662">
        <f>E2537*F2537</f>
        <v>0</v>
      </c>
      <c r="H2537" s="662">
        <v>0</v>
      </c>
    </row>
    <row r="2538" s="671" customFormat="1" ht="15" customHeight="1">
      <c r="B2538" t="s" s="596">
        <v>1554</v>
      </c>
      <c r="C2538" t="s" s="675">
        <v>2412</v>
      </c>
      <c r="D2538" t="s" s="180">
        <v>44</v>
      </c>
      <c r="E2538" s="677">
        <v>0</v>
      </c>
      <c r="G2538" s="662">
        <f>E2538*F2538</f>
        <v>0</v>
      </c>
      <c r="H2538" s="662">
        <v>0</v>
      </c>
    </row>
    <row r="2539" s="671" customFormat="1" ht="15" customHeight="1">
      <c r="B2539" t="s" s="596">
        <v>1554</v>
      </c>
      <c r="C2539" t="s" s="675">
        <v>2412</v>
      </c>
      <c r="D2539" t="s" s="695">
        <v>2849</v>
      </c>
      <c r="E2539" s="677">
        <v>0</v>
      </c>
      <c r="G2539" s="662">
        <f>E2539*F2539</f>
        <v>0</v>
      </c>
      <c r="H2539" s="662">
        <v>0</v>
      </c>
    </row>
    <row r="2540" s="671" customFormat="1" ht="15" customHeight="1">
      <c r="B2540" t="s" s="596">
        <v>1555</v>
      </c>
      <c r="C2540" t="s" s="675">
        <v>2413</v>
      </c>
      <c r="D2540" t="s" s="676">
        <v>30</v>
      </c>
      <c r="E2540" s="677">
        <v>0</v>
      </c>
      <c r="G2540" s="662">
        <f>E2540*F2540</f>
        <v>0</v>
      </c>
      <c r="H2540" s="662">
        <v>0</v>
      </c>
    </row>
    <row r="2541" s="671" customFormat="1" ht="15" customHeight="1">
      <c r="B2541" t="s" s="596">
        <v>1555</v>
      </c>
      <c r="C2541" t="s" s="675">
        <v>2413</v>
      </c>
      <c r="D2541" t="s" s="91">
        <v>32</v>
      </c>
      <c r="E2541" s="677">
        <v>0</v>
      </c>
      <c r="G2541" s="662">
        <f>E2541*F2541</f>
        <v>0</v>
      </c>
      <c r="H2541" s="662">
        <v>0</v>
      </c>
    </row>
    <row r="2542" s="671" customFormat="1" ht="15" customHeight="1">
      <c r="B2542" t="s" s="596">
        <v>1555</v>
      </c>
      <c r="C2542" t="s" s="675">
        <v>2413</v>
      </c>
      <c r="D2542" t="s" s="205">
        <v>34</v>
      </c>
      <c r="E2542" s="677">
        <v>0</v>
      </c>
      <c r="G2542" s="662">
        <f>E2542*F2542</f>
        <v>0</v>
      </c>
      <c r="H2542" s="662">
        <v>0</v>
      </c>
    </row>
    <row r="2543" s="671" customFormat="1" ht="15" customHeight="1">
      <c r="B2543" t="s" s="596">
        <v>1555</v>
      </c>
      <c r="C2543" t="s" s="675">
        <v>2413</v>
      </c>
      <c r="D2543" t="s" s="684">
        <v>36</v>
      </c>
      <c r="E2543" s="677">
        <v>0</v>
      </c>
      <c r="G2543" s="662">
        <f>E2543*F2543</f>
        <v>0</v>
      </c>
      <c r="H2543" s="662">
        <v>0</v>
      </c>
    </row>
    <row r="2544" s="671" customFormat="1" ht="15" customHeight="1">
      <c r="B2544" t="s" s="596">
        <v>1555</v>
      </c>
      <c r="C2544" t="s" s="675">
        <v>2413</v>
      </c>
      <c r="D2544" t="s" s="686">
        <v>38</v>
      </c>
      <c r="E2544" s="677">
        <v>0</v>
      </c>
      <c r="G2544" s="662">
        <f>E2544*F2544</f>
        <v>0</v>
      </c>
      <c r="H2544" s="662">
        <v>0</v>
      </c>
    </row>
    <row r="2545" s="671" customFormat="1" ht="15" customHeight="1">
      <c r="B2545" t="s" s="596">
        <v>1555</v>
      </c>
      <c r="C2545" t="s" s="675">
        <v>2413</v>
      </c>
      <c r="D2545" t="s" s="690">
        <v>40</v>
      </c>
      <c r="E2545" s="677">
        <v>0</v>
      </c>
      <c r="G2545" s="662">
        <f>E2545*F2545</f>
        <v>0</v>
      </c>
      <c r="H2545" s="662">
        <v>0</v>
      </c>
    </row>
    <row r="2546" s="671" customFormat="1" ht="15" customHeight="1">
      <c r="B2546" t="s" s="596">
        <v>1555</v>
      </c>
      <c r="C2546" t="s" s="675">
        <v>2413</v>
      </c>
      <c r="D2546" t="s" s="692">
        <v>42</v>
      </c>
      <c r="E2546" s="677">
        <v>0</v>
      </c>
      <c r="G2546" s="662">
        <f>E2546*F2546</f>
        <v>0</v>
      </c>
      <c r="H2546" s="662">
        <v>0</v>
      </c>
    </row>
    <row r="2547" s="671" customFormat="1" ht="15" customHeight="1">
      <c r="B2547" t="s" s="596">
        <v>1555</v>
      </c>
      <c r="C2547" t="s" s="675">
        <v>2413</v>
      </c>
      <c r="D2547" t="s" s="180">
        <v>44</v>
      </c>
      <c r="E2547" s="677">
        <v>0</v>
      </c>
      <c r="G2547" s="662">
        <f>E2547*F2547</f>
        <v>0</v>
      </c>
      <c r="H2547" s="662">
        <v>0</v>
      </c>
    </row>
    <row r="2548" s="671" customFormat="1" ht="15" customHeight="1">
      <c r="B2548" t="s" s="596">
        <v>1555</v>
      </c>
      <c r="C2548" t="s" s="675">
        <v>2413</v>
      </c>
      <c r="D2548" t="s" s="695">
        <v>2849</v>
      </c>
      <c r="E2548" s="677">
        <v>0</v>
      </c>
      <c r="G2548" s="662">
        <f>E2548*F2548</f>
        <v>0</v>
      </c>
      <c r="H2548" s="662">
        <v>0</v>
      </c>
    </row>
    <row r="2549" s="671" customFormat="1" ht="15" customHeight="1">
      <c r="B2549" t="s" s="596">
        <v>1556</v>
      </c>
      <c r="C2549" t="s" s="675">
        <v>2414</v>
      </c>
      <c r="D2549" t="s" s="676">
        <v>30</v>
      </c>
      <c r="E2549" s="677">
        <v>0</v>
      </c>
      <c r="G2549" s="662">
        <f>E2549*F2549</f>
        <v>0</v>
      </c>
      <c r="H2549" s="662">
        <v>0</v>
      </c>
    </row>
    <row r="2550" s="671" customFormat="1" ht="15" customHeight="1">
      <c r="B2550" t="s" s="596">
        <v>1556</v>
      </c>
      <c r="C2550" t="s" s="675">
        <v>2414</v>
      </c>
      <c r="D2550" t="s" s="91">
        <v>32</v>
      </c>
      <c r="E2550" s="677">
        <v>0</v>
      </c>
      <c r="G2550" s="662">
        <f>E2550*F2550</f>
        <v>0</v>
      </c>
      <c r="H2550" s="662">
        <v>0</v>
      </c>
    </row>
    <row r="2551" s="671" customFormat="1" ht="15" customHeight="1">
      <c r="B2551" t="s" s="596">
        <v>1556</v>
      </c>
      <c r="C2551" t="s" s="675">
        <v>2414</v>
      </c>
      <c r="D2551" t="s" s="205">
        <v>34</v>
      </c>
      <c r="E2551" s="677">
        <v>0</v>
      </c>
      <c r="G2551" s="662">
        <f>E2551*F2551</f>
        <v>0</v>
      </c>
      <c r="H2551" s="662">
        <v>0</v>
      </c>
    </row>
    <row r="2552" s="671" customFormat="1" ht="15" customHeight="1">
      <c r="B2552" t="s" s="596">
        <v>1556</v>
      </c>
      <c r="C2552" t="s" s="675">
        <v>2414</v>
      </c>
      <c r="D2552" t="s" s="684">
        <v>36</v>
      </c>
      <c r="E2552" s="677">
        <v>0</v>
      </c>
      <c r="G2552" s="662">
        <f>E2552*F2552</f>
        <v>0</v>
      </c>
      <c r="H2552" s="662">
        <v>0</v>
      </c>
    </row>
    <row r="2553" s="671" customFormat="1" ht="15" customHeight="1">
      <c r="B2553" t="s" s="596">
        <v>1556</v>
      </c>
      <c r="C2553" t="s" s="675">
        <v>2414</v>
      </c>
      <c r="D2553" t="s" s="686">
        <v>38</v>
      </c>
      <c r="E2553" s="677">
        <v>0</v>
      </c>
      <c r="G2553" s="662">
        <f>E2553*F2553</f>
        <v>0</v>
      </c>
      <c r="H2553" s="662">
        <v>0</v>
      </c>
    </row>
    <row r="2554" s="671" customFormat="1" ht="15" customHeight="1">
      <c r="B2554" t="s" s="596">
        <v>1556</v>
      </c>
      <c r="C2554" t="s" s="675">
        <v>2414</v>
      </c>
      <c r="D2554" t="s" s="690">
        <v>40</v>
      </c>
      <c r="E2554" s="677">
        <v>0</v>
      </c>
      <c r="G2554" s="662">
        <f>E2554*F2554</f>
        <v>0</v>
      </c>
      <c r="H2554" s="662">
        <v>0</v>
      </c>
    </row>
    <row r="2555" s="671" customFormat="1" ht="15" customHeight="1">
      <c r="B2555" t="s" s="596">
        <v>1556</v>
      </c>
      <c r="C2555" t="s" s="675">
        <v>2414</v>
      </c>
      <c r="D2555" t="s" s="692">
        <v>42</v>
      </c>
      <c r="E2555" s="677">
        <v>0</v>
      </c>
      <c r="G2555" s="662">
        <f>E2555*F2555</f>
        <v>0</v>
      </c>
      <c r="H2555" s="662">
        <v>0</v>
      </c>
    </row>
    <row r="2556" s="671" customFormat="1" ht="15" customHeight="1">
      <c r="B2556" t="s" s="596">
        <v>1556</v>
      </c>
      <c r="C2556" t="s" s="675">
        <v>2414</v>
      </c>
      <c r="D2556" t="s" s="180">
        <v>44</v>
      </c>
      <c r="E2556" s="677">
        <v>0</v>
      </c>
      <c r="G2556" s="662">
        <f>E2556*F2556</f>
        <v>0</v>
      </c>
      <c r="H2556" s="662">
        <v>0</v>
      </c>
    </row>
    <row r="2557" s="671" customFormat="1" ht="15" customHeight="1">
      <c r="B2557" t="s" s="596">
        <v>1556</v>
      </c>
      <c r="C2557" t="s" s="675">
        <v>2414</v>
      </c>
      <c r="D2557" t="s" s="695">
        <v>2849</v>
      </c>
      <c r="E2557" s="677">
        <v>0</v>
      </c>
      <c r="G2557" s="662">
        <f>E2557*F2557</f>
        <v>0</v>
      </c>
      <c r="H2557" s="662">
        <v>0</v>
      </c>
    </row>
    <row r="2558" s="671" customFormat="1" ht="15" customHeight="1">
      <c r="B2558" t="s" s="596">
        <v>1558</v>
      </c>
      <c r="C2558" t="s" s="675">
        <v>2432</v>
      </c>
      <c r="D2558" t="s" s="676">
        <v>30</v>
      </c>
      <c r="E2558" s="677">
        <v>0</v>
      </c>
      <c r="G2558" s="662">
        <f>E2558*F2558</f>
        <v>0</v>
      </c>
      <c r="H2558" s="662">
        <v>0</v>
      </c>
    </row>
    <row r="2559" s="671" customFormat="1" ht="15" customHeight="1">
      <c r="B2559" t="s" s="596">
        <v>1558</v>
      </c>
      <c r="C2559" t="s" s="675">
        <v>2432</v>
      </c>
      <c r="D2559" t="s" s="91">
        <v>32</v>
      </c>
      <c r="E2559" s="677">
        <v>0</v>
      </c>
      <c r="G2559" s="662">
        <f>E2559*F2559</f>
        <v>0</v>
      </c>
      <c r="H2559" s="662">
        <v>0</v>
      </c>
    </row>
    <row r="2560" s="671" customFormat="1" ht="15" customHeight="1">
      <c r="B2560" t="s" s="596">
        <v>1558</v>
      </c>
      <c r="C2560" t="s" s="675">
        <v>2432</v>
      </c>
      <c r="D2560" t="s" s="205">
        <v>34</v>
      </c>
      <c r="E2560" s="677">
        <v>0</v>
      </c>
      <c r="G2560" s="662">
        <f>E2560*F2560</f>
        <v>0</v>
      </c>
      <c r="H2560" s="662">
        <v>0</v>
      </c>
    </row>
    <row r="2561" s="671" customFormat="1" ht="15" customHeight="1">
      <c r="B2561" t="s" s="596">
        <v>1558</v>
      </c>
      <c r="C2561" t="s" s="675">
        <v>2432</v>
      </c>
      <c r="D2561" t="s" s="684">
        <v>36</v>
      </c>
      <c r="E2561" s="677">
        <v>0</v>
      </c>
      <c r="G2561" s="662">
        <f>E2561*F2561</f>
        <v>0</v>
      </c>
      <c r="H2561" s="662">
        <v>0</v>
      </c>
    </row>
    <row r="2562" s="671" customFormat="1" ht="15" customHeight="1">
      <c r="B2562" t="s" s="596">
        <v>1558</v>
      </c>
      <c r="C2562" t="s" s="675">
        <v>2432</v>
      </c>
      <c r="D2562" t="s" s="686">
        <v>38</v>
      </c>
      <c r="E2562" s="677">
        <v>0</v>
      </c>
      <c r="G2562" s="662">
        <f>E2562*F2562</f>
        <v>0</v>
      </c>
      <c r="H2562" s="662">
        <v>0</v>
      </c>
    </row>
    <row r="2563" s="671" customFormat="1" ht="15" customHeight="1">
      <c r="B2563" t="s" s="596">
        <v>1558</v>
      </c>
      <c r="C2563" t="s" s="675">
        <v>2432</v>
      </c>
      <c r="D2563" t="s" s="690">
        <v>40</v>
      </c>
      <c r="E2563" s="677">
        <v>0</v>
      </c>
      <c r="G2563" s="662">
        <f>E2563*F2563</f>
        <v>0</v>
      </c>
      <c r="H2563" s="662">
        <v>0</v>
      </c>
    </row>
    <row r="2564" s="671" customFormat="1" ht="15" customHeight="1">
      <c r="B2564" t="s" s="596">
        <v>1558</v>
      </c>
      <c r="C2564" t="s" s="675">
        <v>2432</v>
      </c>
      <c r="D2564" t="s" s="692">
        <v>42</v>
      </c>
      <c r="E2564" s="677">
        <v>0</v>
      </c>
      <c r="G2564" s="662">
        <f>E2564*F2564</f>
        <v>0</v>
      </c>
      <c r="H2564" s="662">
        <v>0</v>
      </c>
    </row>
    <row r="2565" s="671" customFormat="1" ht="15" customHeight="1">
      <c r="B2565" t="s" s="596">
        <v>1558</v>
      </c>
      <c r="C2565" t="s" s="675">
        <v>2432</v>
      </c>
      <c r="D2565" t="s" s="180">
        <v>44</v>
      </c>
      <c r="E2565" s="677">
        <v>0</v>
      </c>
      <c r="G2565" s="662">
        <f>E2565*F2565</f>
        <v>0</v>
      </c>
      <c r="H2565" s="662">
        <v>0</v>
      </c>
    </row>
    <row r="2566" s="671" customFormat="1" ht="15" customHeight="1">
      <c r="B2566" t="s" s="596">
        <v>1558</v>
      </c>
      <c r="C2566" t="s" s="675">
        <v>2432</v>
      </c>
      <c r="D2566" t="s" s="695">
        <v>2849</v>
      </c>
      <c r="E2566" s="677">
        <v>0</v>
      </c>
      <c r="G2566" s="662">
        <f>E2566*F2566</f>
        <v>0</v>
      </c>
      <c r="H2566" s="662">
        <v>0</v>
      </c>
    </row>
    <row r="2567" s="671" customFormat="1" ht="15" customHeight="1">
      <c r="B2567" t="s" s="596">
        <v>1559</v>
      </c>
      <c r="C2567" t="s" s="675">
        <v>2433</v>
      </c>
      <c r="D2567" t="s" s="676">
        <v>30</v>
      </c>
      <c r="E2567" s="677">
        <v>0</v>
      </c>
      <c r="G2567" s="662">
        <f>E2567*F2567</f>
        <v>0</v>
      </c>
      <c r="H2567" s="662">
        <v>0</v>
      </c>
    </row>
    <row r="2568" s="671" customFormat="1" ht="15" customHeight="1">
      <c r="B2568" t="s" s="596">
        <v>1559</v>
      </c>
      <c r="C2568" t="s" s="675">
        <v>2433</v>
      </c>
      <c r="D2568" t="s" s="91">
        <v>32</v>
      </c>
      <c r="E2568" s="677">
        <v>0</v>
      </c>
      <c r="G2568" s="662">
        <f>E2568*F2568</f>
        <v>0</v>
      </c>
      <c r="H2568" s="662">
        <v>0</v>
      </c>
    </row>
    <row r="2569" s="671" customFormat="1" ht="15" customHeight="1">
      <c r="B2569" t="s" s="596">
        <v>1559</v>
      </c>
      <c r="C2569" t="s" s="675">
        <v>2433</v>
      </c>
      <c r="D2569" t="s" s="205">
        <v>34</v>
      </c>
      <c r="E2569" s="677">
        <v>0</v>
      </c>
      <c r="G2569" s="662">
        <f>E2569*F2569</f>
        <v>0</v>
      </c>
      <c r="H2569" s="662">
        <v>0</v>
      </c>
    </row>
    <row r="2570" s="671" customFormat="1" ht="15" customHeight="1">
      <c r="B2570" t="s" s="596">
        <v>1559</v>
      </c>
      <c r="C2570" t="s" s="675">
        <v>2433</v>
      </c>
      <c r="D2570" t="s" s="684">
        <v>36</v>
      </c>
      <c r="E2570" s="677">
        <v>0</v>
      </c>
      <c r="G2570" s="662">
        <f>E2570*F2570</f>
        <v>0</v>
      </c>
      <c r="H2570" s="662">
        <v>0</v>
      </c>
    </row>
    <row r="2571" s="671" customFormat="1" ht="15" customHeight="1">
      <c r="B2571" t="s" s="596">
        <v>1559</v>
      </c>
      <c r="C2571" t="s" s="675">
        <v>2433</v>
      </c>
      <c r="D2571" t="s" s="686">
        <v>38</v>
      </c>
      <c r="E2571" s="677">
        <v>0</v>
      </c>
      <c r="G2571" s="662">
        <f>E2571*F2571</f>
        <v>0</v>
      </c>
      <c r="H2571" s="662">
        <v>0</v>
      </c>
    </row>
    <row r="2572" s="671" customFormat="1" ht="15" customHeight="1">
      <c r="B2572" t="s" s="596">
        <v>1559</v>
      </c>
      <c r="C2572" t="s" s="675">
        <v>2433</v>
      </c>
      <c r="D2572" t="s" s="690">
        <v>40</v>
      </c>
      <c r="E2572" s="677">
        <v>0</v>
      </c>
      <c r="G2572" s="662">
        <f>E2572*F2572</f>
        <v>0</v>
      </c>
      <c r="H2572" s="662">
        <v>0</v>
      </c>
    </row>
    <row r="2573" s="671" customFormat="1" ht="15" customHeight="1">
      <c r="B2573" t="s" s="596">
        <v>1559</v>
      </c>
      <c r="C2573" t="s" s="675">
        <v>2433</v>
      </c>
      <c r="D2573" t="s" s="692">
        <v>42</v>
      </c>
      <c r="E2573" s="677">
        <v>0</v>
      </c>
      <c r="G2573" s="662">
        <f>E2573*F2573</f>
        <v>0</v>
      </c>
      <c r="H2573" s="662">
        <v>0</v>
      </c>
    </row>
    <row r="2574" s="671" customFormat="1" ht="15" customHeight="1">
      <c r="B2574" t="s" s="596">
        <v>1559</v>
      </c>
      <c r="C2574" t="s" s="675">
        <v>2433</v>
      </c>
      <c r="D2574" t="s" s="180">
        <v>44</v>
      </c>
      <c r="E2574" s="677">
        <v>0</v>
      </c>
      <c r="G2574" s="662">
        <f>E2574*F2574</f>
        <v>0</v>
      </c>
      <c r="H2574" s="662">
        <v>0</v>
      </c>
    </row>
    <row r="2575" s="671" customFormat="1" ht="15" customHeight="1">
      <c r="B2575" t="s" s="596">
        <v>1559</v>
      </c>
      <c r="C2575" t="s" s="675">
        <v>2433</v>
      </c>
      <c r="D2575" t="s" s="695">
        <v>2849</v>
      </c>
      <c r="E2575" s="677">
        <v>0</v>
      </c>
      <c r="G2575" s="662">
        <f>E2575*F2575</f>
        <v>0</v>
      </c>
      <c r="H2575" s="662">
        <v>0</v>
      </c>
    </row>
    <row r="2576" s="671" customFormat="1" ht="15" customHeight="1">
      <c r="B2576" t="s" s="596">
        <v>1560</v>
      </c>
      <c r="C2576" t="s" s="675">
        <v>2434</v>
      </c>
      <c r="D2576" t="s" s="676">
        <v>30</v>
      </c>
      <c r="E2576" s="677">
        <v>0</v>
      </c>
      <c r="G2576" s="662">
        <f>E2576*F2576</f>
        <v>0</v>
      </c>
      <c r="H2576" s="662">
        <v>0</v>
      </c>
    </row>
    <row r="2577" s="671" customFormat="1" ht="15" customHeight="1">
      <c r="B2577" t="s" s="596">
        <v>1560</v>
      </c>
      <c r="C2577" t="s" s="675">
        <v>2434</v>
      </c>
      <c r="D2577" t="s" s="91">
        <v>32</v>
      </c>
      <c r="E2577" s="677">
        <v>0</v>
      </c>
      <c r="G2577" s="662">
        <f>E2577*F2577</f>
        <v>0</v>
      </c>
      <c r="H2577" s="662">
        <v>0</v>
      </c>
    </row>
    <row r="2578" s="671" customFormat="1" ht="15" customHeight="1">
      <c r="B2578" t="s" s="596">
        <v>1560</v>
      </c>
      <c r="C2578" t="s" s="675">
        <v>2434</v>
      </c>
      <c r="D2578" t="s" s="205">
        <v>34</v>
      </c>
      <c r="E2578" s="677">
        <v>0</v>
      </c>
      <c r="G2578" s="662">
        <f>E2578*F2578</f>
        <v>0</v>
      </c>
      <c r="H2578" s="662">
        <v>0</v>
      </c>
    </row>
    <row r="2579" s="671" customFormat="1" ht="15" customHeight="1">
      <c r="B2579" t="s" s="596">
        <v>1560</v>
      </c>
      <c r="C2579" t="s" s="675">
        <v>2434</v>
      </c>
      <c r="D2579" t="s" s="684">
        <v>36</v>
      </c>
      <c r="E2579" s="677">
        <v>0</v>
      </c>
      <c r="G2579" s="662">
        <f>E2579*F2579</f>
        <v>0</v>
      </c>
      <c r="H2579" s="662">
        <v>0</v>
      </c>
    </row>
    <row r="2580" s="671" customFormat="1" ht="15" customHeight="1">
      <c r="B2580" t="s" s="596">
        <v>1560</v>
      </c>
      <c r="C2580" t="s" s="675">
        <v>2434</v>
      </c>
      <c r="D2580" t="s" s="686">
        <v>38</v>
      </c>
      <c r="E2580" s="677">
        <v>0</v>
      </c>
      <c r="G2580" s="662">
        <f>E2580*F2580</f>
        <v>0</v>
      </c>
      <c r="H2580" s="662">
        <v>0</v>
      </c>
    </row>
    <row r="2581" s="671" customFormat="1" ht="15" customHeight="1">
      <c r="B2581" t="s" s="596">
        <v>1560</v>
      </c>
      <c r="C2581" t="s" s="675">
        <v>2434</v>
      </c>
      <c r="D2581" t="s" s="690">
        <v>40</v>
      </c>
      <c r="E2581" s="677">
        <v>0</v>
      </c>
      <c r="G2581" s="662">
        <f>E2581*F2581</f>
        <v>0</v>
      </c>
      <c r="H2581" s="662">
        <v>0</v>
      </c>
    </row>
    <row r="2582" s="671" customFormat="1" ht="15" customHeight="1">
      <c r="B2582" t="s" s="596">
        <v>1560</v>
      </c>
      <c r="C2582" t="s" s="675">
        <v>2434</v>
      </c>
      <c r="D2582" t="s" s="692">
        <v>42</v>
      </c>
      <c r="E2582" s="677">
        <v>0</v>
      </c>
      <c r="G2582" s="662">
        <f>E2582*F2582</f>
        <v>0</v>
      </c>
      <c r="H2582" s="662">
        <v>0</v>
      </c>
    </row>
    <row r="2583" s="671" customFormat="1" ht="15" customHeight="1">
      <c r="B2583" t="s" s="596">
        <v>1560</v>
      </c>
      <c r="C2583" t="s" s="675">
        <v>2434</v>
      </c>
      <c r="D2583" t="s" s="180">
        <v>44</v>
      </c>
      <c r="E2583" s="677">
        <v>0</v>
      </c>
      <c r="G2583" s="662">
        <f>E2583*F2583</f>
        <v>0</v>
      </c>
      <c r="H2583" s="662">
        <v>0</v>
      </c>
    </row>
    <row r="2584" s="671" customFormat="1" ht="15" customHeight="1">
      <c r="B2584" t="s" s="596">
        <v>1560</v>
      </c>
      <c r="C2584" t="s" s="675">
        <v>2434</v>
      </c>
      <c r="D2584" t="s" s="695">
        <v>2849</v>
      </c>
      <c r="E2584" s="677">
        <v>0</v>
      </c>
      <c r="G2584" s="662">
        <f>E2584*F2584</f>
        <v>0</v>
      </c>
      <c r="H2584" s="662">
        <v>0</v>
      </c>
    </row>
    <row r="2585" s="671" customFormat="1" ht="15" customHeight="1">
      <c r="B2585" t="s" s="596">
        <v>1561</v>
      </c>
      <c r="C2585" t="s" s="675">
        <v>2435</v>
      </c>
      <c r="D2585" t="s" s="676">
        <v>30</v>
      </c>
      <c r="E2585" s="677">
        <v>0</v>
      </c>
      <c r="G2585" s="662">
        <f>E2585*F2585</f>
        <v>0</v>
      </c>
      <c r="H2585" s="662">
        <v>0</v>
      </c>
    </row>
    <row r="2586" s="671" customFormat="1" ht="15" customHeight="1">
      <c r="B2586" t="s" s="596">
        <v>1561</v>
      </c>
      <c r="C2586" t="s" s="675">
        <v>2435</v>
      </c>
      <c r="D2586" t="s" s="91">
        <v>32</v>
      </c>
      <c r="E2586" s="677">
        <v>0</v>
      </c>
      <c r="G2586" s="662">
        <f>E2586*F2586</f>
        <v>0</v>
      </c>
      <c r="H2586" s="662">
        <v>0</v>
      </c>
    </row>
    <row r="2587" s="671" customFormat="1" ht="15" customHeight="1">
      <c r="B2587" t="s" s="596">
        <v>1561</v>
      </c>
      <c r="C2587" t="s" s="675">
        <v>2435</v>
      </c>
      <c r="D2587" t="s" s="205">
        <v>34</v>
      </c>
      <c r="E2587" s="677">
        <v>0</v>
      </c>
      <c r="G2587" s="662">
        <f>E2587*F2587</f>
        <v>0</v>
      </c>
      <c r="H2587" s="662">
        <v>0</v>
      </c>
    </row>
    <row r="2588" s="671" customFormat="1" ht="15" customHeight="1">
      <c r="B2588" t="s" s="596">
        <v>1561</v>
      </c>
      <c r="C2588" t="s" s="675">
        <v>2435</v>
      </c>
      <c r="D2588" t="s" s="684">
        <v>36</v>
      </c>
      <c r="E2588" s="677">
        <v>0</v>
      </c>
      <c r="G2588" s="662">
        <f>E2588*F2588</f>
        <v>0</v>
      </c>
      <c r="H2588" s="662">
        <v>0</v>
      </c>
    </row>
    <row r="2589" s="671" customFormat="1" ht="15" customHeight="1">
      <c r="B2589" t="s" s="596">
        <v>1561</v>
      </c>
      <c r="C2589" t="s" s="675">
        <v>2435</v>
      </c>
      <c r="D2589" t="s" s="686">
        <v>38</v>
      </c>
      <c r="E2589" s="677">
        <v>0</v>
      </c>
      <c r="G2589" s="662">
        <f>E2589*F2589</f>
        <v>0</v>
      </c>
      <c r="H2589" s="662">
        <v>0</v>
      </c>
    </row>
    <row r="2590" s="671" customFormat="1" ht="15" customHeight="1">
      <c r="B2590" t="s" s="596">
        <v>1561</v>
      </c>
      <c r="C2590" t="s" s="675">
        <v>2435</v>
      </c>
      <c r="D2590" t="s" s="690">
        <v>40</v>
      </c>
      <c r="E2590" s="677">
        <v>0</v>
      </c>
      <c r="G2590" s="662">
        <f>E2590*F2590</f>
        <v>0</v>
      </c>
      <c r="H2590" s="662">
        <v>0</v>
      </c>
    </row>
    <row r="2591" s="671" customFormat="1" ht="15" customHeight="1">
      <c r="B2591" t="s" s="596">
        <v>1561</v>
      </c>
      <c r="C2591" t="s" s="675">
        <v>2435</v>
      </c>
      <c r="D2591" t="s" s="692">
        <v>42</v>
      </c>
      <c r="E2591" s="677">
        <v>0</v>
      </c>
      <c r="G2591" s="662">
        <f>E2591*F2591</f>
        <v>0</v>
      </c>
      <c r="H2591" s="662">
        <v>0</v>
      </c>
    </row>
    <row r="2592" s="671" customFormat="1" ht="15" customHeight="1">
      <c r="B2592" t="s" s="596">
        <v>1561</v>
      </c>
      <c r="C2592" t="s" s="675">
        <v>2435</v>
      </c>
      <c r="D2592" t="s" s="180">
        <v>44</v>
      </c>
      <c r="E2592" s="677">
        <v>0</v>
      </c>
      <c r="G2592" s="662">
        <f>E2592*F2592</f>
        <v>0</v>
      </c>
      <c r="H2592" s="662">
        <v>0</v>
      </c>
    </row>
    <row r="2593" s="671" customFormat="1" ht="15" customHeight="1">
      <c r="B2593" t="s" s="596">
        <v>1561</v>
      </c>
      <c r="C2593" t="s" s="675">
        <v>2435</v>
      </c>
      <c r="D2593" t="s" s="695">
        <v>2849</v>
      </c>
      <c r="E2593" s="677">
        <v>0</v>
      </c>
      <c r="G2593" s="662">
        <f>E2593*F2593</f>
        <v>0</v>
      </c>
      <c r="H2593" s="662">
        <v>0</v>
      </c>
    </row>
    <row r="2594" s="671" customFormat="1" ht="15" customHeight="1">
      <c r="B2594" t="s" s="596">
        <v>1562</v>
      </c>
      <c r="C2594" t="s" s="675">
        <v>2436</v>
      </c>
      <c r="D2594" t="s" s="676">
        <v>30</v>
      </c>
      <c r="E2594" s="677">
        <v>0</v>
      </c>
      <c r="G2594" s="662">
        <f>E2594*F2594</f>
        <v>0</v>
      </c>
      <c r="H2594" s="662">
        <v>0</v>
      </c>
    </row>
    <row r="2595" s="671" customFormat="1" ht="15" customHeight="1">
      <c r="B2595" t="s" s="596">
        <v>1562</v>
      </c>
      <c r="C2595" t="s" s="675">
        <v>2436</v>
      </c>
      <c r="D2595" t="s" s="91">
        <v>32</v>
      </c>
      <c r="E2595" s="677">
        <v>0</v>
      </c>
      <c r="G2595" s="662">
        <f>E2595*F2595</f>
        <v>0</v>
      </c>
      <c r="H2595" s="662">
        <v>0</v>
      </c>
    </row>
    <row r="2596" s="671" customFormat="1" ht="15" customHeight="1">
      <c r="B2596" t="s" s="596">
        <v>1562</v>
      </c>
      <c r="C2596" t="s" s="675">
        <v>2436</v>
      </c>
      <c r="D2596" t="s" s="205">
        <v>34</v>
      </c>
      <c r="E2596" s="677">
        <v>0</v>
      </c>
      <c r="G2596" s="662">
        <f>E2596*F2596</f>
        <v>0</v>
      </c>
      <c r="H2596" s="662">
        <v>0</v>
      </c>
    </row>
    <row r="2597" s="671" customFormat="1" ht="15" customHeight="1">
      <c r="B2597" t="s" s="596">
        <v>1562</v>
      </c>
      <c r="C2597" t="s" s="675">
        <v>2436</v>
      </c>
      <c r="D2597" t="s" s="684">
        <v>36</v>
      </c>
      <c r="E2597" s="677">
        <v>0</v>
      </c>
      <c r="G2597" s="662">
        <f>E2597*F2597</f>
        <v>0</v>
      </c>
      <c r="H2597" s="662">
        <v>0</v>
      </c>
    </row>
    <row r="2598" s="671" customFormat="1" ht="15" customHeight="1">
      <c r="B2598" t="s" s="596">
        <v>1562</v>
      </c>
      <c r="C2598" t="s" s="675">
        <v>2436</v>
      </c>
      <c r="D2598" t="s" s="686">
        <v>38</v>
      </c>
      <c r="E2598" s="677">
        <v>0</v>
      </c>
      <c r="G2598" s="662">
        <f>E2598*F2598</f>
        <v>0</v>
      </c>
      <c r="H2598" s="662">
        <v>0</v>
      </c>
    </row>
    <row r="2599" s="671" customFormat="1" ht="15" customHeight="1">
      <c r="B2599" t="s" s="596">
        <v>1562</v>
      </c>
      <c r="C2599" t="s" s="675">
        <v>2436</v>
      </c>
      <c r="D2599" t="s" s="690">
        <v>40</v>
      </c>
      <c r="E2599" s="677">
        <v>0</v>
      </c>
      <c r="G2599" s="662">
        <f>E2599*F2599</f>
        <v>0</v>
      </c>
      <c r="H2599" s="662">
        <v>0</v>
      </c>
    </row>
    <row r="2600" s="671" customFormat="1" ht="15" customHeight="1">
      <c r="B2600" t="s" s="596">
        <v>1562</v>
      </c>
      <c r="C2600" t="s" s="675">
        <v>2436</v>
      </c>
      <c r="D2600" t="s" s="692">
        <v>42</v>
      </c>
      <c r="E2600" s="677">
        <v>0</v>
      </c>
      <c r="G2600" s="662">
        <f>E2600*F2600</f>
        <v>0</v>
      </c>
      <c r="H2600" s="662">
        <v>0</v>
      </c>
    </row>
    <row r="2601" s="671" customFormat="1" ht="15" customHeight="1">
      <c r="B2601" t="s" s="596">
        <v>1562</v>
      </c>
      <c r="C2601" t="s" s="675">
        <v>2436</v>
      </c>
      <c r="D2601" t="s" s="180">
        <v>44</v>
      </c>
      <c r="E2601" s="677">
        <v>0</v>
      </c>
      <c r="G2601" s="662">
        <f>E2601*F2601</f>
        <v>0</v>
      </c>
      <c r="H2601" s="662">
        <v>0</v>
      </c>
    </row>
    <row r="2602" s="671" customFormat="1" ht="15" customHeight="1">
      <c r="B2602" t="s" s="596">
        <v>1562</v>
      </c>
      <c r="C2602" t="s" s="675">
        <v>2436</v>
      </c>
      <c r="D2602" t="s" s="695">
        <v>2849</v>
      </c>
      <c r="E2602" s="677">
        <v>0</v>
      </c>
      <c r="G2602" s="662">
        <f>E2602*F2602</f>
        <v>0</v>
      </c>
      <c r="H2602" s="662">
        <v>0</v>
      </c>
    </row>
    <row r="2603" s="671" customFormat="1" ht="15" customHeight="1">
      <c r="B2603" t="s" s="596">
        <v>1566</v>
      </c>
      <c r="C2603" t="s" s="675">
        <v>2437</v>
      </c>
      <c r="D2603" t="s" s="676">
        <v>30</v>
      </c>
      <c r="E2603" s="677">
        <v>0</v>
      </c>
      <c r="G2603" s="662">
        <f>E2603*F2603</f>
        <v>0</v>
      </c>
      <c r="H2603" s="662">
        <v>0</v>
      </c>
    </row>
    <row r="2604" s="671" customFormat="1" ht="15" customHeight="1">
      <c r="B2604" t="s" s="596">
        <v>1566</v>
      </c>
      <c r="C2604" t="s" s="675">
        <v>2437</v>
      </c>
      <c r="D2604" t="s" s="91">
        <v>32</v>
      </c>
      <c r="E2604" s="677">
        <v>0</v>
      </c>
      <c r="G2604" s="662">
        <f>E2604*F2604</f>
        <v>0</v>
      </c>
      <c r="H2604" s="662">
        <v>0</v>
      </c>
    </row>
    <row r="2605" s="671" customFormat="1" ht="15" customHeight="1">
      <c r="B2605" t="s" s="596">
        <v>1566</v>
      </c>
      <c r="C2605" t="s" s="675">
        <v>2437</v>
      </c>
      <c r="D2605" t="s" s="205">
        <v>34</v>
      </c>
      <c r="E2605" s="677">
        <v>0</v>
      </c>
      <c r="G2605" s="662">
        <f>E2605*F2605</f>
        <v>0</v>
      </c>
      <c r="H2605" s="662">
        <v>0</v>
      </c>
    </row>
    <row r="2606" s="671" customFormat="1" ht="15" customHeight="1">
      <c r="B2606" t="s" s="596">
        <v>1566</v>
      </c>
      <c r="C2606" t="s" s="675">
        <v>2437</v>
      </c>
      <c r="D2606" t="s" s="684">
        <v>36</v>
      </c>
      <c r="E2606" s="677">
        <v>0</v>
      </c>
      <c r="G2606" s="662">
        <f>E2606*F2606</f>
        <v>0</v>
      </c>
      <c r="H2606" s="662">
        <v>0</v>
      </c>
    </row>
    <row r="2607" s="671" customFormat="1" ht="15" customHeight="1">
      <c r="B2607" t="s" s="596">
        <v>1566</v>
      </c>
      <c r="C2607" t="s" s="675">
        <v>2437</v>
      </c>
      <c r="D2607" t="s" s="686">
        <v>38</v>
      </c>
      <c r="E2607" s="677">
        <v>0</v>
      </c>
      <c r="G2607" s="662">
        <f>E2607*F2607</f>
        <v>0</v>
      </c>
      <c r="H2607" s="662">
        <v>0</v>
      </c>
    </row>
    <row r="2608" s="671" customFormat="1" ht="15" customHeight="1">
      <c r="B2608" t="s" s="596">
        <v>1566</v>
      </c>
      <c r="C2608" t="s" s="675">
        <v>2437</v>
      </c>
      <c r="D2608" t="s" s="690">
        <v>40</v>
      </c>
      <c r="E2608" s="677">
        <v>0</v>
      </c>
      <c r="G2608" s="662">
        <f>E2608*F2608</f>
        <v>0</v>
      </c>
      <c r="H2608" s="662">
        <v>0</v>
      </c>
    </row>
    <row r="2609" s="671" customFormat="1" ht="15" customHeight="1">
      <c r="B2609" t="s" s="596">
        <v>1566</v>
      </c>
      <c r="C2609" t="s" s="675">
        <v>2437</v>
      </c>
      <c r="D2609" t="s" s="692">
        <v>42</v>
      </c>
      <c r="E2609" s="677">
        <v>0</v>
      </c>
      <c r="G2609" s="662">
        <f>E2609*F2609</f>
        <v>0</v>
      </c>
      <c r="H2609" s="662">
        <v>0</v>
      </c>
    </row>
    <row r="2610" s="671" customFormat="1" ht="15" customHeight="1">
      <c r="B2610" t="s" s="596">
        <v>1566</v>
      </c>
      <c r="C2610" t="s" s="675">
        <v>2437</v>
      </c>
      <c r="D2610" t="s" s="180">
        <v>44</v>
      </c>
      <c r="E2610" s="677">
        <v>0</v>
      </c>
      <c r="G2610" s="662">
        <f>E2610*F2610</f>
        <v>0</v>
      </c>
      <c r="H2610" s="662">
        <v>0</v>
      </c>
    </row>
    <row r="2611" s="671" customFormat="1" ht="15" customHeight="1">
      <c r="B2611" t="s" s="596">
        <v>1566</v>
      </c>
      <c r="C2611" t="s" s="675">
        <v>2437</v>
      </c>
      <c r="D2611" t="s" s="695">
        <v>2849</v>
      </c>
      <c r="E2611" s="677">
        <v>0</v>
      </c>
      <c r="G2611" s="662">
        <f>E2611*F2611</f>
        <v>0</v>
      </c>
      <c r="H2611" s="662">
        <v>0</v>
      </c>
    </row>
    <row r="2612" s="671" customFormat="1" ht="15" customHeight="1">
      <c r="B2612" t="s" s="596">
        <v>1567</v>
      </c>
      <c r="C2612" t="s" s="675">
        <v>2438</v>
      </c>
      <c r="D2612" t="s" s="676">
        <v>30</v>
      </c>
      <c r="E2612" s="677">
        <v>0</v>
      </c>
      <c r="G2612" s="662">
        <f>E2612*F2612</f>
        <v>0</v>
      </c>
      <c r="H2612" s="662">
        <v>0</v>
      </c>
    </row>
    <row r="2613" s="671" customFormat="1" ht="15" customHeight="1">
      <c r="B2613" t="s" s="596">
        <v>1567</v>
      </c>
      <c r="C2613" t="s" s="675">
        <v>2438</v>
      </c>
      <c r="D2613" t="s" s="91">
        <v>32</v>
      </c>
      <c r="E2613" s="677">
        <v>0</v>
      </c>
      <c r="G2613" s="662">
        <f>E2613*F2613</f>
        <v>0</v>
      </c>
      <c r="H2613" s="662">
        <v>0</v>
      </c>
    </row>
    <row r="2614" s="671" customFormat="1" ht="15" customHeight="1">
      <c r="B2614" t="s" s="596">
        <v>1567</v>
      </c>
      <c r="C2614" t="s" s="675">
        <v>2438</v>
      </c>
      <c r="D2614" t="s" s="205">
        <v>34</v>
      </c>
      <c r="E2614" s="677">
        <v>0</v>
      </c>
      <c r="G2614" s="662">
        <f>E2614*F2614</f>
        <v>0</v>
      </c>
      <c r="H2614" s="662">
        <v>0</v>
      </c>
    </row>
    <row r="2615" s="671" customFormat="1" ht="15" customHeight="1">
      <c r="B2615" t="s" s="596">
        <v>1567</v>
      </c>
      <c r="C2615" t="s" s="675">
        <v>2438</v>
      </c>
      <c r="D2615" t="s" s="684">
        <v>36</v>
      </c>
      <c r="E2615" s="677">
        <v>0</v>
      </c>
      <c r="G2615" s="662">
        <f>E2615*F2615</f>
        <v>0</v>
      </c>
      <c r="H2615" s="662">
        <v>0</v>
      </c>
    </row>
    <row r="2616" s="671" customFormat="1" ht="15" customHeight="1">
      <c r="B2616" t="s" s="596">
        <v>1567</v>
      </c>
      <c r="C2616" t="s" s="675">
        <v>2438</v>
      </c>
      <c r="D2616" t="s" s="686">
        <v>38</v>
      </c>
      <c r="E2616" s="677">
        <v>0</v>
      </c>
      <c r="G2616" s="662">
        <f>E2616*F2616</f>
        <v>0</v>
      </c>
      <c r="H2616" s="662">
        <v>0</v>
      </c>
    </row>
    <row r="2617" s="671" customFormat="1" ht="15" customHeight="1">
      <c r="B2617" t="s" s="596">
        <v>1567</v>
      </c>
      <c r="C2617" t="s" s="675">
        <v>2438</v>
      </c>
      <c r="D2617" t="s" s="690">
        <v>40</v>
      </c>
      <c r="E2617" s="677">
        <v>0</v>
      </c>
      <c r="G2617" s="662">
        <f>E2617*F2617</f>
        <v>0</v>
      </c>
      <c r="H2617" s="662">
        <v>0</v>
      </c>
    </row>
    <row r="2618" s="671" customFormat="1" ht="15" customHeight="1">
      <c r="B2618" t="s" s="596">
        <v>1567</v>
      </c>
      <c r="C2618" t="s" s="675">
        <v>2438</v>
      </c>
      <c r="D2618" t="s" s="692">
        <v>42</v>
      </c>
      <c r="E2618" s="677">
        <v>0</v>
      </c>
      <c r="G2618" s="662">
        <f>E2618*F2618</f>
        <v>0</v>
      </c>
      <c r="H2618" s="662">
        <v>0</v>
      </c>
    </row>
    <row r="2619" s="671" customFormat="1" ht="15" customHeight="1">
      <c r="B2619" t="s" s="596">
        <v>1567</v>
      </c>
      <c r="C2619" t="s" s="675">
        <v>2438</v>
      </c>
      <c r="D2619" t="s" s="180">
        <v>44</v>
      </c>
      <c r="E2619" s="677">
        <v>0</v>
      </c>
      <c r="G2619" s="662">
        <f>E2619*F2619</f>
        <v>0</v>
      </c>
      <c r="H2619" s="662">
        <v>0</v>
      </c>
    </row>
    <row r="2620" s="671" customFormat="1" ht="15" customHeight="1">
      <c r="B2620" t="s" s="596">
        <v>1567</v>
      </c>
      <c r="C2620" t="s" s="675">
        <v>2438</v>
      </c>
      <c r="D2620" t="s" s="695">
        <v>2849</v>
      </c>
      <c r="E2620" s="677">
        <v>0</v>
      </c>
      <c r="G2620" s="662">
        <f>E2620*F2620</f>
        <v>0</v>
      </c>
      <c r="H2620" s="662">
        <v>0</v>
      </c>
    </row>
    <row r="2621" s="671" customFormat="1" ht="15" customHeight="1">
      <c r="B2621" t="s" s="596">
        <v>1568</v>
      </c>
      <c r="C2621" t="s" s="675">
        <v>2439</v>
      </c>
      <c r="D2621" t="s" s="676">
        <v>30</v>
      </c>
      <c r="E2621" s="677">
        <v>0</v>
      </c>
      <c r="G2621" s="662">
        <f>E2621*F2621</f>
        <v>0</v>
      </c>
      <c r="H2621" s="662">
        <v>0</v>
      </c>
    </row>
    <row r="2622" s="671" customFormat="1" ht="15" customHeight="1">
      <c r="B2622" t="s" s="596">
        <v>1568</v>
      </c>
      <c r="C2622" t="s" s="675">
        <v>2439</v>
      </c>
      <c r="D2622" t="s" s="91">
        <v>32</v>
      </c>
      <c r="E2622" s="677">
        <v>0</v>
      </c>
      <c r="G2622" s="662">
        <f>E2622*F2622</f>
        <v>0</v>
      </c>
      <c r="H2622" s="662">
        <v>0</v>
      </c>
    </row>
    <row r="2623" s="671" customFormat="1" ht="15" customHeight="1">
      <c r="B2623" t="s" s="596">
        <v>1568</v>
      </c>
      <c r="C2623" t="s" s="675">
        <v>2439</v>
      </c>
      <c r="D2623" t="s" s="205">
        <v>34</v>
      </c>
      <c r="E2623" s="677">
        <v>0</v>
      </c>
      <c r="G2623" s="662">
        <f>E2623*F2623</f>
        <v>0</v>
      </c>
      <c r="H2623" s="662">
        <v>0</v>
      </c>
    </row>
    <row r="2624" s="671" customFormat="1" ht="15" customHeight="1">
      <c r="B2624" t="s" s="596">
        <v>1568</v>
      </c>
      <c r="C2624" t="s" s="675">
        <v>2439</v>
      </c>
      <c r="D2624" t="s" s="684">
        <v>36</v>
      </c>
      <c r="E2624" s="677">
        <v>0</v>
      </c>
      <c r="G2624" s="662">
        <f>E2624*F2624</f>
        <v>0</v>
      </c>
      <c r="H2624" s="662">
        <v>0</v>
      </c>
    </row>
    <row r="2625" s="671" customFormat="1" ht="15" customHeight="1">
      <c r="B2625" t="s" s="596">
        <v>1568</v>
      </c>
      <c r="C2625" t="s" s="675">
        <v>2439</v>
      </c>
      <c r="D2625" t="s" s="686">
        <v>38</v>
      </c>
      <c r="E2625" s="677">
        <v>0</v>
      </c>
      <c r="G2625" s="662">
        <f>E2625*F2625</f>
        <v>0</v>
      </c>
      <c r="H2625" s="662">
        <v>0</v>
      </c>
    </row>
    <row r="2626" s="671" customFormat="1" ht="15" customHeight="1">
      <c r="B2626" t="s" s="596">
        <v>1568</v>
      </c>
      <c r="C2626" t="s" s="675">
        <v>2439</v>
      </c>
      <c r="D2626" t="s" s="690">
        <v>40</v>
      </c>
      <c r="E2626" s="677">
        <v>0</v>
      </c>
      <c r="G2626" s="662">
        <f>E2626*F2626</f>
        <v>0</v>
      </c>
      <c r="H2626" s="662">
        <v>0</v>
      </c>
    </row>
    <row r="2627" s="671" customFormat="1" ht="15" customHeight="1">
      <c r="B2627" t="s" s="596">
        <v>1568</v>
      </c>
      <c r="C2627" t="s" s="675">
        <v>2439</v>
      </c>
      <c r="D2627" t="s" s="692">
        <v>42</v>
      </c>
      <c r="E2627" s="677">
        <v>0</v>
      </c>
      <c r="G2627" s="662">
        <f>E2627*F2627</f>
        <v>0</v>
      </c>
      <c r="H2627" s="662">
        <v>0</v>
      </c>
    </row>
    <row r="2628" s="671" customFormat="1" ht="15" customHeight="1">
      <c r="B2628" t="s" s="596">
        <v>1568</v>
      </c>
      <c r="C2628" t="s" s="675">
        <v>2439</v>
      </c>
      <c r="D2628" t="s" s="180">
        <v>44</v>
      </c>
      <c r="E2628" s="677">
        <v>0</v>
      </c>
      <c r="G2628" s="662">
        <f>E2628*F2628</f>
        <v>0</v>
      </c>
      <c r="H2628" s="662">
        <v>0</v>
      </c>
    </row>
    <row r="2629" s="671" customFormat="1" ht="15" customHeight="1">
      <c r="B2629" t="s" s="596">
        <v>1568</v>
      </c>
      <c r="C2629" t="s" s="675">
        <v>2439</v>
      </c>
      <c r="D2629" t="s" s="695">
        <v>2849</v>
      </c>
      <c r="E2629" s="677">
        <v>0</v>
      </c>
      <c r="G2629" s="662">
        <f>E2629*F2629</f>
        <v>0</v>
      </c>
      <c r="H2629" s="662">
        <v>0</v>
      </c>
    </row>
    <row r="2630" s="671" customFormat="1" ht="15" customHeight="1">
      <c r="B2630" t="s" s="596">
        <v>1569</v>
      </c>
      <c r="C2630" t="s" s="675">
        <v>2440</v>
      </c>
      <c r="D2630" t="s" s="676">
        <v>30</v>
      </c>
      <c r="E2630" s="677">
        <v>0</v>
      </c>
      <c r="G2630" s="662">
        <f>E2630*F2630</f>
        <v>0</v>
      </c>
      <c r="H2630" s="662">
        <v>0</v>
      </c>
    </row>
    <row r="2631" s="671" customFormat="1" ht="15" customHeight="1">
      <c r="B2631" t="s" s="596">
        <v>1569</v>
      </c>
      <c r="C2631" t="s" s="675">
        <v>2440</v>
      </c>
      <c r="D2631" t="s" s="91">
        <v>32</v>
      </c>
      <c r="E2631" s="677">
        <v>0</v>
      </c>
      <c r="G2631" s="662">
        <f>E2631*F2631</f>
        <v>0</v>
      </c>
      <c r="H2631" s="662">
        <v>0</v>
      </c>
    </row>
    <row r="2632" s="671" customFormat="1" ht="15" customHeight="1">
      <c r="B2632" t="s" s="596">
        <v>1569</v>
      </c>
      <c r="C2632" t="s" s="675">
        <v>2440</v>
      </c>
      <c r="D2632" t="s" s="205">
        <v>34</v>
      </c>
      <c r="E2632" s="677">
        <v>0</v>
      </c>
      <c r="G2632" s="662">
        <f>E2632*F2632</f>
        <v>0</v>
      </c>
      <c r="H2632" s="662">
        <v>0</v>
      </c>
    </row>
    <row r="2633" s="671" customFormat="1" ht="15" customHeight="1">
      <c r="B2633" t="s" s="596">
        <v>1569</v>
      </c>
      <c r="C2633" t="s" s="675">
        <v>2440</v>
      </c>
      <c r="D2633" t="s" s="684">
        <v>36</v>
      </c>
      <c r="E2633" s="677">
        <v>0</v>
      </c>
      <c r="G2633" s="662">
        <f>E2633*F2633</f>
        <v>0</v>
      </c>
      <c r="H2633" s="662">
        <v>0</v>
      </c>
    </row>
    <row r="2634" s="671" customFormat="1" ht="15" customHeight="1">
      <c r="B2634" t="s" s="596">
        <v>1569</v>
      </c>
      <c r="C2634" t="s" s="675">
        <v>2440</v>
      </c>
      <c r="D2634" t="s" s="686">
        <v>38</v>
      </c>
      <c r="E2634" s="677">
        <v>0</v>
      </c>
      <c r="G2634" s="662">
        <f>E2634*F2634</f>
        <v>0</v>
      </c>
      <c r="H2634" s="662">
        <v>0</v>
      </c>
    </row>
    <row r="2635" s="671" customFormat="1" ht="15" customHeight="1">
      <c r="B2635" t="s" s="596">
        <v>1569</v>
      </c>
      <c r="C2635" t="s" s="675">
        <v>2440</v>
      </c>
      <c r="D2635" t="s" s="690">
        <v>40</v>
      </c>
      <c r="E2635" s="677">
        <v>0</v>
      </c>
      <c r="G2635" s="662">
        <f>E2635*F2635</f>
        <v>0</v>
      </c>
      <c r="H2635" s="662">
        <v>0</v>
      </c>
    </row>
    <row r="2636" s="671" customFormat="1" ht="15" customHeight="1">
      <c r="B2636" t="s" s="596">
        <v>1569</v>
      </c>
      <c r="C2636" t="s" s="675">
        <v>2440</v>
      </c>
      <c r="D2636" t="s" s="692">
        <v>42</v>
      </c>
      <c r="E2636" s="677">
        <v>0</v>
      </c>
      <c r="G2636" s="662">
        <f>E2636*F2636</f>
        <v>0</v>
      </c>
      <c r="H2636" s="662">
        <v>0</v>
      </c>
    </row>
    <row r="2637" s="671" customFormat="1" ht="15" customHeight="1">
      <c r="B2637" t="s" s="596">
        <v>1569</v>
      </c>
      <c r="C2637" t="s" s="675">
        <v>2440</v>
      </c>
      <c r="D2637" t="s" s="180">
        <v>44</v>
      </c>
      <c r="E2637" s="677">
        <v>0</v>
      </c>
      <c r="G2637" s="662">
        <f>E2637*F2637</f>
        <v>0</v>
      </c>
      <c r="H2637" s="662">
        <v>0</v>
      </c>
    </row>
    <row r="2638" s="671" customFormat="1" ht="15" customHeight="1">
      <c r="B2638" t="s" s="596">
        <v>1569</v>
      </c>
      <c r="C2638" t="s" s="675">
        <v>2440</v>
      </c>
      <c r="D2638" t="s" s="695">
        <v>2849</v>
      </c>
      <c r="E2638" s="677">
        <v>0</v>
      </c>
      <c r="G2638" s="662">
        <f>E2638*F2638</f>
        <v>0</v>
      </c>
      <c r="H2638" s="662">
        <v>0</v>
      </c>
    </row>
    <row r="2639" s="671" customFormat="1" ht="15" customHeight="1">
      <c r="B2639" t="s" s="596">
        <v>1570</v>
      </c>
      <c r="C2639" t="s" s="675">
        <v>2441</v>
      </c>
      <c r="D2639" t="s" s="676">
        <v>30</v>
      </c>
      <c r="E2639" s="677">
        <v>0</v>
      </c>
      <c r="G2639" s="662">
        <f>E2639*F2639</f>
        <v>0</v>
      </c>
      <c r="H2639" s="662">
        <v>0</v>
      </c>
    </row>
    <row r="2640" s="671" customFormat="1" ht="15" customHeight="1">
      <c r="B2640" t="s" s="596">
        <v>1570</v>
      </c>
      <c r="C2640" t="s" s="675">
        <v>2441</v>
      </c>
      <c r="D2640" t="s" s="91">
        <v>32</v>
      </c>
      <c r="E2640" s="677">
        <v>0</v>
      </c>
      <c r="G2640" s="662">
        <f>E2640*F2640</f>
        <v>0</v>
      </c>
      <c r="H2640" s="662">
        <v>0</v>
      </c>
    </row>
    <row r="2641" s="671" customFormat="1" ht="15" customHeight="1">
      <c r="B2641" t="s" s="596">
        <v>1570</v>
      </c>
      <c r="C2641" t="s" s="675">
        <v>2441</v>
      </c>
      <c r="D2641" t="s" s="205">
        <v>34</v>
      </c>
      <c r="E2641" s="677">
        <v>0</v>
      </c>
      <c r="G2641" s="662">
        <f>E2641*F2641</f>
        <v>0</v>
      </c>
      <c r="H2641" s="662">
        <v>0</v>
      </c>
    </row>
    <row r="2642" s="671" customFormat="1" ht="15" customHeight="1">
      <c r="B2642" t="s" s="596">
        <v>1570</v>
      </c>
      <c r="C2642" t="s" s="675">
        <v>2441</v>
      </c>
      <c r="D2642" t="s" s="684">
        <v>36</v>
      </c>
      <c r="E2642" s="677">
        <v>0</v>
      </c>
      <c r="G2642" s="662">
        <f>E2642*F2642</f>
        <v>0</v>
      </c>
      <c r="H2642" s="662">
        <v>0</v>
      </c>
    </row>
    <row r="2643" s="671" customFormat="1" ht="15" customHeight="1">
      <c r="B2643" t="s" s="596">
        <v>1570</v>
      </c>
      <c r="C2643" t="s" s="675">
        <v>2441</v>
      </c>
      <c r="D2643" t="s" s="686">
        <v>38</v>
      </c>
      <c r="E2643" s="677">
        <v>0</v>
      </c>
      <c r="G2643" s="662">
        <f>E2643*F2643</f>
        <v>0</v>
      </c>
      <c r="H2643" s="662">
        <v>0</v>
      </c>
    </row>
    <row r="2644" s="671" customFormat="1" ht="15" customHeight="1">
      <c r="B2644" t="s" s="596">
        <v>1570</v>
      </c>
      <c r="C2644" t="s" s="675">
        <v>2441</v>
      </c>
      <c r="D2644" t="s" s="690">
        <v>40</v>
      </c>
      <c r="E2644" s="677">
        <v>0</v>
      </c>
      <c r="G2644" s="662">
        <f>E2644*F2644</f>
        <v>0</v>
      </c>
      <c r="H2644" s="662">
        <v>0</v>
      </c>
    </row>
    <row r="2645" s="671" customFormat="1" ht="15" customHeight="1">
      <c r="B2645" t="s" s="596">
        <v>1570</v>
      </c>
      <c r="C2645" t="s" s="675">
        <v>2441</v>
      </c>
      <c r="D2645" t="s" s="692">
        <v>42</v>
      </c>
      <c r="E2645" s="677">
        <v>0</v>
      </c>
      <c r="G2645" s="662">
        <f>E2645*F2645</f>
        <v>0</v>
      </c>
      <c r="H2645" s="662">
        <v>0</v>
      </c>
    </row>
    <row r="2646" s="671" customFormat="1" ht="15" customHeight="1">
      <c r="B2646" t="s" s="596">
        <v>1570</v>
      </c>
      <c r="C2646" t="s" s="675">
        <v>2441</v>
      </c>
      <c r="D2646" t="s" s="180">
        <v>44</v>
      </c>
      <c r="E2646" s="677">
        <v>0</v>
      </c>
      <c r="G2646" s="662">
        <f>E2646*F2646</f>
        <v>0</v>
      </c>
      <c r="H2646" s="662">
        <v>0</v>
      </c>
    </row>
    <row r="2647" s="671" customFormat="1" ht="15" customHeight="1">
      <c r="B2647" t="s" s="596">
        <v>1570</v>
      </c>
      <c r="C2647" t="s" s="675">
        <v>2441</v>
      </c>
      <c r="D2647" t="s" s="695">
        <v>2849</v>
      </c>
      <c r="E2647" s="677">
        <v>0</v>
      </c>
      <c r="G2647" s="662">
        <f>E2647*F2647</f>
        <v>0</v>
      </c>
      <c r="H2647" s="662">
        <v>0</v>
      </c>
    </row>
    <row r="2648" s="671" customFormat="1" ht="15" customHeight="1">
      <c r="B2648" t="s" s="596">
        <v>1571</v>
      </c>
      <c r="C2648" t="s" s="675">
        <v>2442</v>
      </c>
      <c r="D2648" t="s" s="676">
        <v>30</v>
      </c>
      <c r="E2648" s="677">
        <v>0</v>
      </c>
      <c r="G2648" s="662">
        <f>E2648*F2648</f>
        <v>0</v>
      </c>
      <c r="H2648" s="662">
        <v>0</v>
      </c>
    </row>
    <row r="2649" s="671" customFormat="1" ht="15" customHeight="1">
      <c r="B2649" t="s" s="596">
        <v>1571</v>
      </c>
      <c r="C2649" t="s" s="675">
        <v>2442</v>
      </c>
      <c r="D2649" t="s" s="91">
        <v>32</v>
      </c>
      <c r="E2649" s="677">
        <v>0</v>
      </c>
      <c r="G2649" s="662">
        <f>E2649*F2649</f>
        <v>0</v>
      </c>
      <c r="H2649" s="662">
        <v>0</v>
      </c>
    </row>
    <row r="2650" s="671" customFormat="1" ht="15" customHeight="1">
      <c r="B2650" t="s" s="596">
        <v>1571</v>
      </c>
      <c r="C2650" t="s" s="675">
        <v>2442</v>
      </c>
      <c r="D2650" t="s" s="205">
        <v>34</v>
      </c>
      <c r="E2650" s="677">
        <v>0</v>
      </c>
      <c r="G2650" s="662">
        <f>E2650*F2650</f>
        <v>0</v>
      </c>
      <c r="H2650" s="662">
        <v>0</v>
      </c>
    </row>
    <row r="2651" s="671" customFormat="1" ht="15" customHeight="1">
      <c r="B2651" t="s" s="596">
        <v>1571</v>
      </c>
      <c r="C2651" t="s" s="675">
        <v>2442</v>
      </c>
      <c r="D2651" t="s" s="684">
        <v>36</v>
      </c>
      <c r="E2651" s="677">
        <v>0</v>
      </c>
      <c r="G2651" s="662">
        <f>E2651*F2651</f>
        <v>0</v>
      </c>
      <c r="H2651" s="662">
        <v>0</v>
      </c>
    </row>
    <row r="2652" s="671" customFormat="1" ht="15" customHeight="1">
      <c r="B2652" t="s" s="596">
        <v>1571</v>
      </c>
      <c r="C2652" t="s" s="675">
        <v>2442</v>
      </c>
      <c r="D2652" t="s" s="686">
        <v>38</v>
      </c>
      <c r="E2652" s="677">
        <v>0</v>
      </c>
      <c r="G2652" s="662">
        <f>E2652*F2652</f>
        <v>0</v>
      </c>
      <c r="H2652" s="662">
        <v>0</v>
      </c>
    </row>
    <row r="2653" s="671" customFormat="1" ht="15" customHeight="1">
      <c r="B2653" t="s" s="596">
        <v>1571</v>
      </c>
      <c r="C2653" t="s" s="675">
        <v>2442</v>
      </c>
      <c r="D2653" t="s" s="690">
        <v>40</v>
      </c>
      <c r="E2653" s="677">
        <v>0</v>
      </c>
      <c r="G2653" s="662">
        <f>E2653*F2653</f>
        <v>0</v>
      </c>
      <c r="H2653" s="662">
        <v>0</v>
      </c>
    </row>
    <row r="2654" s="671" customFormat="1" ht="15" customHeight="1">
      <c r="B2654" t="s" s="596">
        <v>1571</v>
      </c>
      <c r="C2654" t="s" s="675">
        <v>2442</v>
      </c>
      <c r="D2654" t="s" s="692">
        <v>42</v>
      </c>
      <c r="E2654" s="677">
        <v>0</v>
      </c>
      <c r="G2654" s="662">
        <f>E2654*F2654</f>
        <v>0</v>
      </c>
      <c r="H2654" s="662">
        <v>0</v>
      </c>
    </row>
    <row r="2655" s="671" customFormat="1" ht="15" customHeight="1">
      <c r="B2655" t="s" s="596">
        <v>1571</v>
      </c>
      <c r="C2655" t="s" s="675">
        <v>2442</v>
      </c>
      <c r="D2655" t="s" s="180">
        <v>44</v>
      </c>
      <c r="E2655" s="677">
        <v>0</v>
      </c>
      <c r="G2655" s="662">
        <f>E2655*F2655</f>
        <v>0</v>
      </c>
      <c r="H2655" s="662">
        <v>0</v>
      </c>
    </row>
    <row r="2656" s="671" customFormat="1" ht="15" customHeight="1">
      <c r="B2656" t="s" s="596">
        <v>1571</v>
      </c>
      <c r="C2656" t="s" s="675">
        <v>2442</v>
      </c>
      <c r="D2656" t="s" s="695">
        <v>2849</v>
      </c>
      <c r="E2656" s="677">
        <v>0</v>
      </c>
      <c r="G2656" s="662">
        <f>E2656*F2656</f>
        <v>0</v>
      </c>
      <c r="H2656" s="662">
        <v>0</v>
      </c>
    </row>
    <row r="2657" s="671" customFormat="1" ht="15" customHeight="1">
      <c r="B2657" t="s" s="596">
        <v>1572</v>
      </c>
      <c r="C2657" t="s" s="675">
        <v>2443</v>
      </c>
      <c r="D2657" t="s" s="676">
        <v>30</v>
      </c>
      <c r="E2657" s="677">
        <v>0</v>
      </c>
      <c r="G2657" s="662">
        <f>E2657*F2657</f>
        <v>0</v>
      </c>
      <c r="H2657" s="662">
        <v>0</v>
      </c>
    </row>
    <row r="2658" s="671" customFormat="1" ht="15" customHeight="1">
      <c r="B2658" t="s" s="596">
        <v>1572</v>
      </c>
      <c r="C2658" t="s" s="675">
        <v>2443</v>
      </c>
      <c r="D2658" t="s" s="91">
        <v>32</v>
      </c>
      <c r="E2658" s="677">
        <v>0</v>
      </c>
      <c r="G2658" s="662">
        <f>E2658*F2658</f>
        <v>0</v>
      </c>
      <c r="H2658" s="662">
        <v>0</v>
      </c>
    </row>
    <row r="2659" s="671" customFormat="1" ht="15" customHeight="1">
      <c r="B2659" t="s" s="596">
        <v>1572</v>
      </c>
      <c r="C2659" t="s" s="675">
        <v>2443</v>
      </c>
      <c r="D2659" t="s" s="205">
        <v>34</v>
      </c>
      <c r="E2659" s="677">
        <v>0</v>
      </c>
      <c r="G2659" s="662">
        <f>E2659*F2659</f>
        <v>0</v>
      </c>
      <c r="H2659" s="662">
        <v>0</v>
      </c>
    </row>
    <row r="2660" s="671" customFormat="1" ht="15" customHeight="1">
      <c r="B2660" t="s" s="596">
        <v>1572</v>
      </c>
      <c r="C2660" t="s" s="675">
        <v>2443</v>
      </c>
      <c r="D2660" t="s" s="684">
        <v>36</v>
      </c>
      <c r="E2660" s="677">
        <v>0</v>
      </c>
      <c r="G2660" s="662">
        <f>E2660*F2660</f>
        <v>0</v>
      </c>
      <c r="H2660" s="662">
        <v>0</v>
      </c>
    </row>
    <row r="2661" s="671" customFormat="1" ht="15" customHeight="1">
      <c r="B2661" t="s" s="596">
        <v>1572</v>
      </c>
      <c r="C2661" t="s" s="675">
        <v>2443</v>
      </c>
      <c r="D2661" t="s" s="686">
        <v>38</v>
      </c>
      <c r="E2661" s="677">
        <v>0</v>
      </c>
      <c r="G2661" s="662">
        <f>E2661*F2661</f>
        <v>0</v>
      </c>
      <c r="H2661" s="662">
        <v>0</v>
      </c>
    </row>
    <row r="2662" s="671" customFormat="1" ht="15" customHeight="1">
      <c r="B2662" t="s" s="596">
        <v>1572</v>
      </c>
      <c r="C2662" t="s" s="675">
        <v>2443</v>
      </c>
      <c r="D2662" t="s" s="690">
        <v>40</v>
      </c>
      <c r="E2662" s="677">
        <v>0</v>
      </c>
      <c r="G2662" s="662">
        <f>E2662*F2662</f>
        <v>0</v>
      </c>
      <c r="H2662" s="662">
        <v>0</v>
      </c>
    </row>
    <row r="2663" s="671" customFormat="1" ht="15" customHeight="1">
      <c r="B2663" t="s" s="596">
        <v>1572</v>
      </c>
      <c r="C2663" t="s" s="675">
        <v>2443</v>
      </c>
      <c r="D2663" t="s" s="692">
        <v>42</v>
      </c>
      <c r="E2663" s="677">
        <v>0</v>
      </c>
      <c r="G2663" s="662">
        <f>E2663*F2663</f>
        <v>0</v>
      </c>
      <c r="H2663" s="662">
        <v>0</v>
      </c>
    </row>
    <row r="2664" s="671" customFormat="1" ht="15" customHeight="1">
      <c r="B2664" t="s" s="596">
        <v>1572</v>
      </c>
      <c r="C2664" t="s" s="675">
        <v>2443</v>
      </c>
      <c r="D2664" t="s" s="180">
        <v>44</v>
      </c>
      <c r="E2664" s="677">
        <v>0</v>
      </c>
      <c r="G2664" s="662">
        <f>E2664*F2664</f>
        <v>0</v>
      </c>
      <c r="H2664" s="662">
        <v>0</v>
      </c>
    </row>
    <row r="2665" s="671" customFormat="1" ht="15" customHeight="1">
      <c r="B2665" t="s" s="596">
        <v>1572</v>
      </c>
      <c r="C2665" t="s" s="675">
        <v>2443</v>
      </c>
      <c r="D2665" t="s" s="695">
        <v>2849</v>
      </c>
      <c r="E2665" s="677">
        <v>0</v>
      </c>
      <c r="G2665" s="662">
        <f>E2665*F2665</f>
        <v>0</v>
      </c>
      <c r="H2665" s="662">
        <v>0</v>
      </c>
    </row>
    <row r="2666" s="671" customFormat="1" ht="15" customHeight="1">
      <c r="B2666" t="s" s="596">
        <v>1573</v>
      </c>
      <c r="C2666" t="s" s="675">
        <v>2444</v>
      </c>
      <c r="D2666" t="s" s="676">
        <v>30</v>
      </c>
      <c r="E2666" s="677">
        <v>0</v>
      </c>
      <c r="G2666" s="662">
        <f>E2666*F2666</f>
        <v>0</v>
      </c>
      <c r="H2666" s="662">
        <v>0</v>
      </c>
    </row>
    <row r="2667" s="671" customFormat="1" ht="15" customHeight="1">
      <c r="B2667" t="s" s="596">
        <v>1573</v>
      </c>
      <c r="C2667" t="s" s="675">
        <v>2444</v>
      </c>
      <c r="D2667" t="s" s="91">
        <v>32</v>
      </c>
      <c r="E2667" s="677">
        <v>0</v>
      </c>
      <c r="G2667" s="662">
        <f>E2667*F2667</f>
        <v>0</v>
      </c>
      <c r="H2667" s="662">
        <v>0</v>
      </c>
    </row>
    <row r="2668" s="671" customFormat="1" ht="15" customHeight="1">
      <c r="B2668" t="s" s="596">
        <v>1573</v>
      </c>
      <c r="C2668" t="s" s="675">
        <v>2444</v>
      </c>
      <c r="D2668" t="s" s="205">
        <v>34</v>
      </c>
      <c r="E2668" s="677">
        <v>0</v>
      </c>
      <c r="G2668" s="662">
        <f>E2668*F2668</f>
        <v>0</v>
      </c>
      <c r="H2668" s="662">
        <v>0</v>
      </c>
    </row>
    <row r="2669" s="671" customFormat="1" ht="15" customHeight="1">
      <c r="B2669" t="s" s="596">
        <v>1573</v>
      </c>
      <c r="C2669" t="s" s="675">
        <v>2444</v>
      </c>
      <c r="D2669" t="s" s="684">
        <v>36</v>
      </c>
      <c r="E2669" s="677">
        <v>0</v>
      </c>
      <c r="G2669" s="662">
        <f>E2669*F2669</f>
        <v>0</v>
      </c>
      <c r="H2669" s="662">
        <v>0</v>
      </c>
    </row>
    <row r="2670" s="671" customFormat="1" ht="15" customHeight="1">
      <c r="B2670" t="s" s="596">
        <v>1573</v>
      </c>
      <c r="C2670" t="s" s="675">
        <v>2444</v>
      </c>
      <c r="D2670" t="s" s="686">
        <v>38</v>
      </c>
      <c r="E2670" s="677">
        <v>0</v>
      </c>
      <c r="G2670" s="662">
        <f>E2670*F2670</f>
        <v>0</v>
      </c>
      <c r="H2670" s="662">
        <v>0</v>
      </c>
    </row>
    <row r="2671" s="671" customFormat="1" ht="15" customHeight="1">
      <c r="B2671" t="s" s="596">
        <v>1573</v>
      </c>
      <c r="C2671" t="s" s="675">
        <v>2444</v>
      </c>
      <c r="D2671" t="s" s="690">
        <v>40</v>
      </c>
      <c r="E2671" s="677">
        <v>0</v>
      </c>
      <c r="G2671" s="662">
        <f>E2671*F2671</f>
        <v>0</v>
      </c>
      <c r="H2671" s="662">
        <v>0</v>
      </c>
    </row>
    <row r="2672" s="671" customFormat="1" ht="15" customHeight="1">
      <c r="B2672" t="s" s="596">
        <v>1573</v>
      </c>
      <c r="C2672" t="s" s="675">
        <v>2444</v>
      </c>
      <c r="D2672" t="s" s="692">
        <v>42</v>
      </c>
      <c r="E2672" s="677">
        <v>0</v>
      </c>
      <c r="G2672" s="662">
        <f>E2672*F2672</f>
        <v>0</v>
      </c>
      <c r="H2672" s="662">
        <v>0</v>
      </c>
    </row>
    <row r="2673" s="671" customFormat="1" ht="15" customHeight="1">
      <c r="B2673" t="s" s="596">
        <v>1573</v>
      </c>
      <c r="C2673" t="s" s="675">
        <v>2444</v>
      </c>
      <c r="D2673" t="s" s="180">
        <v>44</v>
      </c>
      <c r="E2673" s="677">
        <v>0</v>
      </c>
      <c r="G2673" s="662">
        <f>E2673*F2673</f>
        <v>0</v>
      </c>
      <c r="H2673" s="662">
        <v>0</v>
      </c>
    </row>
    <row r="2674" s="671" customFormat="1" ht="15" customHeight="1">
      <c r="B2674" t="s" s="596">
        <v>1573</v>
      </c>
      <c r="C2674" t="s" s="675">
        <v>2444</v>
      </c>
      <c r="D2674" t="s" s="695">
        <v>2849</v>
      </c>
      <c r="E2674" s="677">
        <v>0</v>
      </c>
      <c r="G2674" s="662">
        <f>E2674*F2674</f>
        <v>0</v>
      </c>
      <c r="H2674" s="662">
        <v>0</v>
      </c>
    </row>
    <row r="2675" s="671" customFormat="1" ht="15" customHeight="1">
      <c r="B2675" t="s" s="596">
        <v>1574</v>
      </c>
      <c r="C2675" t="s" s="675">
        <v>2445</v>
      </c>
      <c r="D2675" t="s" s="676">
        <v>30</v>
      </c>
      <c r="E2675" s="677">
        <v>0</v>
      </c>
      <c r="G2675" s="662">
        <f>E2675*F2675</f>
        <v>0</v>
      </c>
      <c r="H2675" s="662">
        <v>0</v>
      </c>
    </row>
    <row r="2676" s="671" customFormat="1" ht="15" customHeight="1">
      <c r="B2676" t="s" s="596">
        <v>1574</v>
      </c>
      <c r="C2676" t="s" s="675">
        <v>2445</v>
      </c>
      <c r="D2676" t="s" s="91">
        <v>32</v>
      </c>
      <c r="E2676" s="677">
        <v>0</v>
      </c>
      <c r="G2676" s="662">
        <f>E2676*F2676</f>
        <v>0</v>
      </c>
      <c r="H2676" s="662">
        <v>0</v>
      </c>
    </row>
    <row r="2677" s="671" customFormat="1" ht="15" customHeight="1">
      <c r="B2677" t="s" s="596">
        <v>1574</v>
      </c>
      <c r="C2677" t="s" s="675">
        <v>2445</v>
      </c>
      <c r="D2677" t="s" s="205">
        <v>34</v>
      </c>
      <c r="E2677" s="677">
        <v>0</v>
      </c>
      <c r="G2677" s="662">
        <f>E2677*F2677</f>
        <v>0</v>
      </c>
      <c r="H2677" s="662">
        <v>0</v>
      </c>
    </row>
    <row r="2678" s="671" customFormat="1" ht="15" customHeight="1">
      <c r="B2678" t="s" s="596">
        <v>1574</v>
      </c>
      <c r="C2678" t="s" s="675">
        <v>2445</v>
      </c>
      <c r="D2678" t="s" s="684">
        <v>36</v>
      </c>
      <c r="E2678" s="677">
        <v>0</v>
      </c>
      <c r="G2678" s="662">
        <f>E2678*F2678</f>
        <v>0</v>
      </c>
      <c r="H2678" s="662">
        <v>0</v>
      </c>
    </row>
    <row r="2679" s="671" customFormat="1" ht="15" customHeight="1">
      <c r="B2679" t="s" s="596">
        <v>1574</v>
      </c>
      <c r="C2679" t="s" s="675">
        <v>2445</v>
      </c>
      <c r="D2679" t="s" s="686">
        <v>38</v>
      </c>
      <c r="E2679" s="677">
        <v>0</v>
      </c>
      <c r="G2679" s="662">
        <f>E2679*F2679</f>
        <v>0</v>
      </c>
      <c r="H2679" s="662">
        <v>0</v>
      </c>
    </row>
    <row r="2680" s="671" customFormat="1" ht="15" customHeight="1">
      <c r="B2680" t="s" s="596">
        <v>1574</v>
      </c>
      <c r="C2680" t="s" s="675">
        <v>2445</v>
      </c>
      <c r="D2680" t="s" s="690">
        <v>40</v>
      </c>
      <c r="E2680" s="677">
        <v>0</v>
      </c>
      <c r="G2680" s="662">
        <f>E2680*F2680</f>
        <v>0</v>
      </c>
      <c r="H2680" s="662">
        <v>0</v>
      </c>
    </row>
    <row r="2681" s="671" customFormat="1" ht="15" customHeight="1">
      <c r="B2681" t="s" s="596">
        <v>1574</v>
      </c>
      <c r="C2681" t="s" s="675">
        <v>2445</v>
      </c>
      <c r="D2681" t="s" s="692">
        <v>42</v>
      </c>
      <c r="E2681" s="677">
        <v>0</v>
      </c>
      <c r="G2681" s="662">
        <f>E2681*F2681</f>
        <v>0</v>
      </c>
      <c r="H2681" s="662">
        <v>0</v>
      </c>
    </row>
    <row r="2682" s="671" customFormat="1" ht="15" customHeight="1">
      <c r="B2682" t="s" s="596">
        <v>1574</v>
      </c>
      <c r="C2682" t="s" s="675">
        <v>2445</v>
      </c>
      <c r="D2682" t="s" s="180">
        <v>44</v>
      </c>
      <c r="E2682" s="677">
        <v>0</v>
      </c>
      <c r="G2682" s="662">
        <f>E2682*F2682</f>
        <v>0</v>
      </c>
      <c r="H2682" s="662">
        <v>0</v>
      </c>
    </row>
    <row r="2683" s="671" customFormat="1" ht="15" customHeight="1">
      <c r="B2683" t="s" s="596">
        <v>1574</v>
      </c>
      <c r="C2683" t="s" s="675">
        <v>2445</v>
      </c>
      <c r="D2683" t="s" s="695">
        <v>2849</v>
      </c>
      <c r="E2683" s="677">
        <v>0</v>
      </c>
      <c r="G2683" s="662">
        <f>E2683*F2683</f>
        <v>0</v>
      </c>
      <c r="H2683" s="662">
        <v>0</v>
      </c>
    </row>
    <row r="2684" s="671" customFormat="1" ht="15" customHeight="1">
      <c r="B2684" t="s" s="596">
        <v>1575</v>
      </c>
      <c r="C2684" t="s" s="675">
        <v>2446</v>
      </c>
      <c r="D2684" t="s" s="676">
        <v>30</v>
      </c>
      <c r="E2684" s="677">
        <v>0</v>
      </c>
      <c r="G2684" s="662">
        <f>E2684*F2684</f>
        <v>0</v>
      </c>
      <c r="H2684" s="662">
        <v>0</v>
      </c>
    </row>
    <row r="2685" s="671" customFormat="1" ht="15" customHeight="1">
      <c r="B2685" t="s" s="596">
        <v>1575</v>
      </c>
      <c r="C2685" t="s" s="675">
        <v>2446</v>
      </c>
      <c r="D2685" t="s" s="91">
        <v>32</v>
      </c>
      <c r="E2685" s="677">
        <v>0</v>
      </c>
      <c r="G2685" s="662">
        <f>E2685*F2685</f>
        <v>0</v>
      </c>
      <c r="H2685" s="662">
        <v>0</v>
      </c>
    </row>
    <row r="2686" s="671" customFormat="1" ht="15" customHeight="1">
      <c r="B2686" t="s" s="596">
        <v>1575</v>
      </c>
      <c r="C2686" t="s" s="675">
        <v>2446</v>
      </c>
      <c r="D2686" t="s" s="205">
        <v>34</v>
      </c>
      <c r="E2686" s="677">
        <v>0</v>
      </c>
      <c r="G2686" s="662">
        <f>E2686*F2686</f>
        <v>0</v>
      </c>
      <c r="H2686" s="662">
        <v>0</v>
      </c>
    </row>
    <row r="2687" s="671" customFormat="1" ht="15" customHeight="1">
      <c r="B2687" t="s" s="596">
        <v>1575</v>
      </c>
      <c r="C2687" t="s" s="675">
        <v>2446</v>
      </c>
      <c r="D2687" t="s" s="684">
        <v>36</v>
      </c>
      <c r="E2687" s="677">
        <v>0</v>
      </c>
      <c r="G2687" s="662">
        <f>E2687*F2687</f>
        <v>0</v>
      </c>
      <c r="H2687" s="662">
        <v>0</v>
      </c>
    </row>
    <row r="2688" s="671" customFormat="1" ht="15" customHeight="1">
      <c r="B2688" t="s" s="596">
        <v>1575</v>
      </c>
      <c r="C2688" t="s" s="675">
        <v>2446</v>
      </c>
      <c r="D2688" t="s" s="686">
        <v>38</v>
      </c>
      <c r="E2688" s="677">
        <v>0</v>
      </c>
      <c r="G2688" s="662">
        <f>E2688*F2688</f>
        <v>0</v>
      </c>
      <c r="H2688" s="662">
        <v>0</v>
      </c>
    </row>
    <row r="2689" s="671" customFormat="1" ht="15" customHeight="1">
      <c r="B2689" t="s" s="596">
        <v>1575</v>
      </c>
      <c r="C2689" t="s" s="675">
        <v>2446</v>
      </c>
      <c r="D2689" t="s" s="690">
        <v>40</v>
      </c>
      <c r="E2689" s="677">
        <v>0</v>
      </c>
      <c r="G2689" s="662">
        <f>E2689*F2689</f>
        <v>0</v>
      </c>
      <c r="H2689" s="662">
        <v>0</v>
      </c>
    </row>
    <row r="2690" s="671" customFormat="1" ht="15" customHeight="1">
      <c r="B2690" t="s" s="596">
        <v>1575</v>
      </c>
      <c r="C2690" t="s" s="675">
        <v>2446</v>
      </c>
      <c r="D2690" t="s" s="692">
        <v>42</v>
      </c>
      <c r="E2690" s="677">
        <v>0</v>
      </c>
      <c r="G2690" s="662">
        <f>E2690*F2690</f>
        <v>0</v>
      </c>
      <c r="H2690" s="662">
        <v>0</v>
      </c>
    </row>
    <row r="2691" s="671" customFormat="1" ht="15" customHeight="1">
      <c r="B2691" t="s" s="596">
        <v>1575</v>
      </c>
      <c r="C2691" t="s" s="675">
        <v>2446</v>
      </c>
      <c r="D2691" t="s" s="180">
        <v>44</v>
      </c>
      <c r="E2691" s="677">
        <v>0</v>
      </c>
      <c r="G2691" s="662">
        <f>E2691*F2691</f>
        <v>0</v>
      </c>
      <c r="H2691" s="662">
        <v>0</v>
      </c>
    </row>
    <row r="2692" s="671" customFormat="1" ht="15" customHeight="1">
      <c r="B2692" t="s" s="596">
        <v>1575</v>
      </c>
      <c r="C2692" t="s" s="675">
        <v>2446</v>
      </c>
      <c r="D2692" t="s" s="695">
        <v>2849</v>
      </c>
      <c r="E2692" s="677">
        <v>0</v>
      </c>
      <c r="G2692" s="662">
        <f>E2692*F2692</f>
        <v>0</v>
      </c>
      <c r="H2692" s="662">
        <v>0</v>
      </c>
    </row>
    <row r="2693" s="671" customFormat="1" ht="15" customHeight="1">
      <c r="B2693" t="s" s="596">
        <v>1576</v>
      </c>
      <c r="C2693" t="s" s="675">
        <v>2447</v>
      </c>
      <c r="D2693" t="s" s="676">
        <v>30</v>
      </c>
      <c r="E2693" s="677">
        <v>0</v>
      </c>
      <c r="G2693" s="662">
        <f>E2693*F2693</f>
        <v>0</v>
      </c>
      <c r="H2693" s="662">
        <v>0</v>
      </c>
    </row>
    <row r="2694" s="671" customFormat="1" ht="15" customHeight="1">
      <c r="B2694" t="s" s="596">
        <v>1576</v>
      </c>
      <c r="C2694" t="s" s="675">
        <v>2447</v>
      </c>
      <c r="D2694" t="s" s="91">
        <v>32</v>
      </c>
      <c r="E2694" s="677">
        <v>0</v>
      </c>
      <c r="G2694" s="662">
        <f>E2694*F2694</f>
        <v>0</v>
      </c>
      <c r="H2694" s="662">
        <v>0</v>
      </c>
    </row>
    <row r="2695" s="671" customFormat="1" ht="15" customHeight="1">
      <c r="B2695" t="s" s="596">
        <v>1576</v>
      </c>
      <c r="C2695" t="s" s="675">
        <v>2447</v>
      </c>
      <c r="D2695" t="s" s="205">
        <v>34</v>
      </c>
      <c r="E2695" s="677">
        <v>0</v>
      </c>
      <c r="G2695" s="662">
        <f>E2695*F2695</f>
        <v>0</v>
      </c>
      <c r="H2695" s="662">
        <v>0</v>
      </c>
    </row>
    <row r="2696" s="671" customFormat="1" ht="15" customHeight="1">
      <c r="B2696" t="s" s="596">
        <v>1576</v>
      </c>
      <c r="C2696" t="s" s="675">
        <v>2447</v>
      </c>
      <c r="D2696" t="s" s="684">
        <v>36</v>
      </c>
      <c r="E2696" s="677">
        <v>0</v>
      </c>
      <c r="G2696" s="662">
        <f>E2696*F2696</f>
        <v>0</v>
      </c>
      <c r="H2696" s="662">
        <v>0</v>
      </c>
    </row>
    <row r="2697" s="671" customFormat="1" ht="15" customHeight="1">
      <c r="B2697" t="s" s="596">
        <v>1576</v>
      </c>
      <c r="C2697" t="s" s="675">
        <v>2447</v>
      </c>
      <c r="D2697" t="s" s="686">
        <v>38</v>
      </c>
      <c r="E2697" s="677">
        <v>0</v>
      </c>
      <c r="G2697" s="662">
        <f>E2697*F2697</f>
        <v>0</v>
      </c>
      <c r="H2697" s="662">
        <v>0</v>
      </c>
    </row>
    <row r="2698" s="671" customFormat="1" ht="15" customHeight="1">
      <c r="B2698" t="s" s="596">
        <v>1576</v>
      </c>
      <c r="C2698" t="s" s="675">
        <v>2447</v>
      </c>
      <c r="D2698" t="s" s="690">
        <v>40</v>
      </c>
      <c r="E2698" s="677">
        <v>0</v>
      </c>
      <c r="G2698" s="662">
        <f>E2698*F2698</f>
        <v>0</v>
      </c>
      <c r="H2698" s="662">
        <v>0</v>
      </c>
    </row>
    <row r="2699" s="671" customFormat="1" ht="15" customHeight="1">
      <c r="B2699" t="s" s="596">
        <v>1576</v>
      </c>
      <c r="C2699" t="s" s="675">
        <v>2447</v>
      </c>
      <c r="D2699" t="s" s="692">
        <v>42</v>
      </c>
      <c r="E2699" s="677">
        <v>0</v>
      </c>
      <c r="G2699" s="662">
        <f>E2699*F2699</f>
        <v>0</v>
      </c>
      <c r="H2699" s="662">
        <v>0</v>
      </c>
    </row>
    <row r="2700" s="671" customFormat="1" ht="15" customHeight="1">
      <c r="B2700" t="s" s="596">
        <v>1576</v>
      </c>
      <c r="C2700" t="s" s="675">
        <v>2447</v>
      </c>
      <c r="D2700" t="s" s="180">
        <v>44</v>
      </c>
      <c r="E2700" s="677">
        <v>0</v>
      </c>
      <c r="G2700" s="662">
        <f>E2700*F2700</f>
        <v>0</v>
      </c>
      <c r="H2700" s="662">
        <v>0</v>
      </c>
    </row>
    <row r="2701" s="671" customFormat="1" ht="15" customHeight="1">
      <c r="B2701" t="s" s="596">
        <v>1576</v>
      </c>
      <c r="C2701" t="s" s="675">
        <v>2447</v>
      </c>
      <c r="D2701" t="s" s="695">
        <v>2849</v>
      </c>
      <c r="E2701" s="677">
        <v>0</v>
      </c>
      <c r="G2701" s="662">
        <f>E2701*F2701</f>
        <v>0</v>
      </c>
      <c r="H2701" s="662">
        <v>0</v>
      </c>
    </row>
    <row r="2702" s="671" customFormat="1" ht="15" customHeight="1">
      <c r="B2702" t="s" s="596">
        <v>1577</v>
      </c>
      <c r="C2702" t="s" s="675">
        <v>2448</v>
      </c>
      <c r="D2702" t="s" s="676">
        <v>30</v>
      </c>
      <c r="E2702" s="677">
        <v>0</v>
      </c>
      <c r="G2702" s="662">
        <f>E2702*F2702</f>
        <v>0</v>
      </c>
      <c r="H2702" s="662">
        <v>0</v>
      </c>
    </row>
    <row r="2703" s="671" customFormat="1" ht="15" customHeight="1">
      <c r="B2703" t="s" s="596">
        <v>1577</v>
      </c>
      <c r="C2703" t="s" s="675">
        <v>2448</v>
      </c>
      <c r="D2703" t="s" s="91">
        <v>32</v>
      </c>
      <c r="E2703" s="677">
        <v>0</v>
      </c>
      <c r="G2703" s="662">
        <f>E2703*F2703</f>
        <v>0</v>
      </c>
      <c r="H2703" s="662">
        <v>0</v>
      </c>
    </row>
    <row r="2704" s="671" customFormat="1" ht="15" customHeight="1">
      <c r="B2704" t="s" s="596">
        <v>1577</v>
      </c>
      <c r="C2704" t="s" s="675">
        <v>2448</v>
      </c>
      <c r="D2704" t="s" s="205">
        <v>34</v>
      </c>
      <c r="E2704" s="677">
        <v>0</v>
      </c>
      <c r="G2704" s="662">
        <f>E2704*F2704</f>
        <v>0</v>
      </c>
      <c r="H2704" s="662">
        <v>0</v>
      </c>
    </row>
    <row r="2705" s="671" customFormat="1" ht="15" customHeight="1">
      <c r="B2705" t="s" s="596">
        <v>1577</v>
      </c>
      <c r="C2705" t="s" s="675">
        <v>2448</v>
      </c>
      <c r="D2705" t="s" s="684">
        <v>36</v>
      </c>
      <c r="E2705" s="677">
        <v>0</v>
      </c>
      <c r="G2705" s="662">
        <f>E2705*F2705</f>
        <v>0</v>
      </c>
      <c r="H2705" s="662">
        <v>0</v>
      </c>
    </row>
    <row r="2706" s="671" customFormat="1" ht="15" customHeight="1">
      <c r="B2706" t="s" s="596">
        <v>1577</v>
      </c>
      <c r="C2706" t="s" s="675">
        <v>2448</v>
      </c>
      <c r="D2706" t="s" s="686">
        <v>38</v>
      </c>
      <c r="E2706" s="677">
        <v>0</v>
      </c>
      <c r="G2706" s="662">
        <f>E2706*F2706</f>
        <v>0</v>
      </c>
      <c r="H2706" s="662">
        <v>0</v>
      </c>
    </row>
    <row r="2707" s="671" customFormat="1" ht="15" customHeight="1">
      <c r="B2707" t="s" s="596">
        <v>1577</v>
      </c>
      <c r="C2707" t="s" s="675">
        <v>2448</v>
      </c>
      <c r="D2707" t="s" s="690">
        <v>40</v>
      </c>
      <c r="E2707" s="677">
        <v>0</v>
      </c>
      <c r="G2707" s="662">
        <f>E2707*F2707</f>
        <v>0</v>
      </c>
      <c r="H2707" s="662">
        <v>0</v>
      </c>
    </row>
    <row r="2708" s="671" customFormat="1" ht="15" customHeight="1">
      <c r="B2708" t="s" s="596">
        <v>1577</v>
      </c>
      <c r="C2708" t="s" s="675">
        <v>2448</v>
      </c>
      <c r="D2708" t="s" s="692">
        <v>42</v>
      </c>
      <c r="E2708" s="677">
        <v>0</v>
      </c>
      <c r="G2708" s="662">
        <f>E2708*F2708</f>
        <v>0</v>
      </c>
      <c r="H2708" s="662">
        <v>0</v>
      </c>
    </row>
    <row r="2709" s="671" customFormat="1" ht="15" customHeight="1">
      <c r="B2709" t="s" s="596">
        <v>1577</v>
      </c>
      <c r="C2709" t="s" s="675">
        <v>2448</v>
      </c>
      <c r="D2709" t="s" s="180">
        <v>44</v>
      </c>
      <c r="E2709" s="677">
        <v>0</v>
      </c>
      <c r="G2709" s="662">
        <f>E2709*F2709</f>
        <v>0</v>
      </c>
      <c r="H2709" s="662">
        <v>0</v>
      </c>
    </row>
    <row r="2710" s="671" customFormat="1" ht="15" customHeight="1">
      <c r="B2710" t="s" s="596">
        <v>1577</v>
      </c>
      <c r="C2710" t="s" s="675">
        <v>2448</v>
      </c>
      <c r="D2710" t="s" s="695">
        <v>2849</v>
      </c>
      <c r="E2710" s="677">
        <v>0</v>
      </c>
      <c r="G2710" s="662">
        <f>E2710*F2710</f>
        <v>0</v>
      </c>
      <c r="H2710" s="662">
        <v>0</v>
      </c>
    </row>
    <row r="2711" s="671" customFormat="1" ht="15" customHeight="1">
      <c r="B2711" t="s" s="596">
        <v>1585</v>
      </c>
      <c r="C2711" t="s" s="675">
        <v>2456</v>
      </c>
      <c r="D2711" t="s" s="676">
        <v>30</v>
      </c>
      <c r="E2711" s="677">
        <v>0</v>
      </c>
      <c r="G2711" s="662">
        <f>E2711*F2711</f>
        <v>0</v>
      </c>
      <c r="H2711" s="662">
        <v>0</v>
      </c>
    </row>
    <row r="2712" s="671" customFormat="1" ht="15" customHeight="1">
      <c r="B2712" t="s" s="596">
        <v>1585</v>
      </c>
      <c r="C2712" t="s" s="675">
        <v>2456</v>
      </c>
      <c r="D2712" t="s" s="91">
        <v>32</v>
      </c>
      <c r="E2712" s="677">
        <v>0</v>
      </c>
      <c r="G2712" s="662">
        <f>E2712*F2712</f>
        <v>0</v>
      </c>
      <c r="H2712" s="662">
        <v>0</v>
      </c>
    </row>
    <row r="2713" s="671" customFormat="1" ht="15" customHeight="1">
      <c r="B2713" t="s" s="596">
        <v>1585</v>
      </c>
      <c r="C2713" t="s" s="675">
        <v>2456</v>
      </c>
      <c r="D2713" t="s" s="205">
        <v>34</v>
      </c>
      <c r="E2713" s="677">
        <v>0</v>
      </c>
      <c r="G2713" s="662">
        <f>E2713*F2713</f>
        <v>0</v>
      </c>
      <c r="H2713" s="662">
        <v>0</v>
      </c>
    </row>
    <row r="2714" s="671" customFormat="1" ht="15" customHeight="1">
      <c r="B2714" t="s" s="596">
        <v>1585</v>
      </c>
      <c r="C2714" t="s" s="675">
        <v>2456</v>
      </c>
      <c r="D2714" t="s" s="684">
        <v>36</v>
      </c>
      <c r="E2714" s="677">
        <v>0</v>
      </c>
      <c r="G2714" s="662">
        <f>E2714*F2714</f>
        <v>0</v>
      </c>
      <c r="H2714" s="662">
        <v>0</v>
      </c>
    </row>
    <row r="2715" s="671" customFormat="1" ht="15" customHeight="1">
      <c r="B2715" t="s" s="596">
        <v>1585</v>
      </c>
      <c r="C2715" t="s" s="675">
        <v>2456</v>
      </c>
      <c r="D2715" t="s" s="686">
        <v>38</v>
      </c>
      <c r="E2715" s="677">
        <v>0</v>
      </c>
      <c r="G2715" s="662">
        <f>E2715*F2715</f>
        <v>0</v>
      </c>
      <c r="H2715" s="662">
        <v>0</v>
      </c>
    </row>
    <row r="2716" s="671" customFormat="1" ht="15" customHeight="1">
      <c r="B2716" t="s" s="596">
        <v>1585</v>
      </c>
      <c r="C2716" t="s" s="675">
        <v>2456</v>
      </c>
      <c r="D2716" t="s" s="690">
        <v>40</v>
      </c>
      <c r="E2716" s="677">
        <v>0</v>
      </c>
      <c r="G2716" s="662">
        <f>E2716*F2716</f>
        <v>0</v>
      </c>
      <c r="H2716" s="662">
        <v>0</v>
      </c>
    </row>
    <row r="2717" s="671" customFormat="1" ht="15" customHeight="1">
      <c r="B2717" t="s" s="596">
        <v>1585</v>
      </c>
      <c r="C2717" t="s" s="675">
        <v>2456</v>
      </c>
      <c r="D2717" t="s" s="692">
        <v>42</v>
      </c>
      <c r="E2717" s="677">
        <v>0</v>
      </c>
      <c r="G2717" s="662">
        <f>E2717*F2717</f>
        <v>0</v>
      </c>
      <c r="H2717" s="662">
        <v>0</v>
      </c>
    </row>
    <row r="2718" s="671" customFormat="1" ht="15" customHeight="1">
      <c r="B2718" t="s" s="596">
        <v>1585</v>
      </c>
      <c r="C2718" t="s" s="675">
        <v>2456</v>
      </c>
      <c r="D2718" t="s" s="180">
        <v>44</v>
      </c>
      <c r="E2718" s="677">
        <v>0</v>
      </c>
      <c r="G2718" s="662">
        <f>E2718*F2718</f>
        <v>0</v>
      </c>
      <c r="H2718" s="662">
        <v>0</v>
      </c>
    </row>
    <row r="2719" s="671" customFormat="1" ht="15" customHeight="1">
      <c r="B2719" t="s" s="596">
        <v>1585</v>
      </c>
      <c r="C2719" t="s" s="675">
        <v>2456</v>
      </c>
      <c r="D2719" t="s" s="695">
        <v>2849</v>
      </c>
      <c r="E2719" s="677">
        <v>0</v>
      </c>
      <c r="G2719" s="662">
        <f>E2719*F2719</f>
        <v>0</v>
      </c>
      <c r="H2719" s="662">
        <v>0</v>
      </c>
    </row>
    <row r="2720" s="671" customFormat="1" ht="15" customHeight="1">
      <c r="B2720" t="s" s="596">
        <v>1586</v>
      </c>
      <c r="C2720" t="s" s="675">
        <v>2457</v>
      </c>
      <c r="D2720" t="s" s="676">
        <v>30</v>
      </c>
      <c r="E2720" s="677">
        <v>0</v>
      </c>
      <c r="G2720" s="662">
        <f>E2720*F2720</f>
        <v>0</v>
      </c>
      <c r="H2720" s="662">
        <v>0</v>
      </c>
    </row>
    <row r="2721" s="671" customFormat="1" ht="15" customHeight="1">
      <c r="B2721" t="s" s="596">
        <v>1586</v>
      </c>
      <c r="C2721" t="s" s="675">
        <v>2457</v>
      </c>
      <c r="D2721" t="s" s="91">
        <v>32</v>
      </c>
      <c r="E2721" s="677">
        <v>0</v>
      </c>
      <c r="G2721" s="662">
        <f>E2721*F2721</f>
        <v>0</v>
      </c>
      <c r="H2721" s="662">
        <v>0</v>
      </c>
    </row>
    <row r="2722" s="671" customFormat="1" ht="15" customHeight="1">
      <c r="B2722" t="s" s="596">
        <v>1586</v>
      </c>
      <c r="C2722" t="s" s="675">
        <v>2457</v>
      </c>
      <c r="D2722" t="s" s="205">
        <v>34</v>
      </c>
      <c r="E2722" s="677">
        <v>0</v>
      </c>
      <c r="G2722" s="662">
        <f>E2722*F2722</f>
        <v>0</v>
      </c>
      <c r="H2722" s="662">
        <v>0</v>
      </c>
    </row>
    <row r="2723" s="671" customFormat="1" ht="15" customHeight="1">
      <c r="B2723" t="s" s="596">
        <v>1586</v>
      </c>
      <c r="C2723" t="s" s="675">
        <v>2457</v>
      </c>
      <c r="D2723" t="s" s="684">
        <v>36</v>
      </c>
      <c r="E2723" s="677">
        <v>0</v>
      </c>
      <c r="G2723" s="662">
        <f>E2723*F2723</f>
        <v>0</v>
      </c>
      <c r="H2723" s="662">
        <v>0</v>
      </c>
    </row>
    <row r="2724" s="671" customFormat="1" ht="15" customHeight="1">
      <c r="B2724" t="s" s="596">
        <v>1586</v>
      </c>
      <c r="C2724" t="s" s="675">
        <v>2457</v>
      </c>
      <c r="D2724" t="s" s="686">
        <v>38</v>
      </c>
      <c r="E2724" s="677">
        <v>0</v>
      </c>
      <c r="G2724" s="662">
        <f>E2724*F2724</f>
        <v>0</v>
      </c>
      <c r="H2724" s="662">
        <v>0</v>
      </c>
    </row>
    <row r="2725" s="671" customFormat="1" ht="15" customHeight="1">
      <c r="B2725" t="s" s="596">
        <v>1586</v>
      </c>
      <c r="C2725" t="s" s="675">
        <v>2457</v>
      </c>
      <c r="D2725" t="s" s="690">
        <v>40</v>
      </c>
      <c r="E2725" s="677">
        <v>0</v>
      </c>
      <c r="G2725" s="662">
        <f>E2725*F2725</f>
        <v>0</v>
      </c>
      <c r="H2725" s="662">
        <v>0</v>
      </c>
    </row>
    <row r="2726" s="671" customFormat="1" ht="15" customHeight="1">
      <c r="B2726" t="s" s="596">
        <v>1586</v>
      </c>
      <c r="C2726" t="s" s="675">
        <v>2457</v>
      </c>
      <c r="D2726" t="s" s="692">
        <v>42</v>
      </c>
      <c r="E2726" s="677">
        <v>0</v>
      </c>
      <c r="G2726" s="662">
        <f>E2726*F2726</f>
        <v>0</v>
      </c>
      <c r="H2726" s="662">
        <v>0</v>
      </c>
    </row>
    <row r="2727" s="671" customFormat="1" ht="15" customHeight="1">
      <c r="B2727" t="s" s="596">
        <v>1586</v>
      </c>
      <c r="C2727" t="s" s="675">
        <v>2457</v>
      </c>
      <c r="D2727" t="s" s="180">
        <v>44</v>
      </c>
      <c r="E2727" s="677">
        <v>0</v>
      </c>
      <c r="G2727" s="662">
        <f>E2727*F2727</f>
        <v>0</v>
      </c>
      <c r="H2727" s="662">
        <v>0</v>
      </c>
    </row>
    <row r="2728" s="671" customFormat="1" ht="15" customHeight="1">
      <c r="B2728" t="s" s="596">
        <v>1586</v>
      </c>
      <c r="C2728" t="s" s="675">
        <v>2457</v>
      </c>
      <c r="D2728" t="s" s="695">
        <v>2849</v>
      </c>
      <c r="E2728" s="677">
        <v>0</v>
      </c>
      <c r="G2728" s="662">
        <f>E2728*F2728</f>
        <v>0</v>
      </c>
      <c r="H2728" s="662">
        <v>0</v>
      </c>
    </row>
    <row r="2729" s="671" customFormat="1" ht="15" customHeight="1">
      <c r="B2729" t="s" s="596">
        <v>1587</v>
      </c>
      <c r="C2729" t="s" s="675">
        <v>2458</v>
      </c>
      <c r="D2729" t="s" s="676">
        <v>30</v>
      </c>
      <c r="E2729" s="677">
        <v>0</v>
      </c>
      <c r="G2729" s="662">
        <f>E2729*F2729</f>
        <v>0</v>
      </c>
      <c r="H2729" s="662">
        <v>0</v>
      </c>
    </row>
    <row r="2730" s="671" customFormat="1" ht="15" customHeight="1">
      <c r="B2730" t="s" s="596">
        <v>1587</v>
      </c>
      <c r="C2730" t="s" s="675">
        <v>2458</v>
      </c>
      <c r="D2730" t="s" s="91">
        <v>32</v>
      </c>
      <c r="E2730" s="677">
        <v>0</v>
      </c>
      <c r="G2730" s="662">
        <f>E2730*F2730</f>
        <v>0</v>
      </c>
      <c r="H2730" s="662">
        <v>0</v>
      </c>
    </row>
    <row r="2731" s="671" customFormat="1" ht="15" customHeight="1">
      <c r="B2731" t="s" s="596">
        <v>1587</v>
      </c>
      <c r="C2731" t="s" s="675">
        <v>2458</v>
      </c>
      <c r="D2731" t="s" s="205">
        <v>34</v>
      </c>
      <c r="E2731" s="677">
        <v>0</v>
      </c>
      <c r="G2731" s="662">
        <f>E2731*F2731</f>
        <v>0</v>
      </c>
      <c r="H2731" s="662">
        <v>0</v>
      </c>
    </row>
    <row r="2732" s="671" customFormat="1" ht="15" customHeight="1">
      <c r="B2732" t="s" s="596">
        <v>1587</v>
      </c>
      <c r="C2732" t="s" s="675">
        <v>2458</v>
      </c>
      <c r="D2732" t="s" s="684">
        <v>36</v>
      </c>
      <c r="E2732" s="677">
        <v>0</v>
      </c>
      <c r="G2732" s="662">
        <f>E2732*F2732</f>
        <v>0</v>
      </c>
      <c r="H2732" s="662">
        <v>0</v>
      </c>
    </row>
    <row r="2733" s="671" customFormat="1" ht="15" customHeight="1">
      <c r="B2733" t="s" s="596">
        <v>1587</v>
      </c>
      <c r="C2733" t="s" s="675">
        <v>2458</v>
      </c>
      <c r="D2733" t="s" s="686">
        <v>38</v>
      </c>
      <c r="E2733" s="677">
        <v>0</v>
      </c>
      <c r="G2733" s="662">
        <f>E2733*F2733</f>
        <v>0</v>
      </c>
      <c r="H2733" s="662">
        <v>0</v>
      </c>
    </row>
    <row r="2734" s="671" customFormat="1" ht="15" customHeight="1">
      <c r="B2734" t="s" s="596">
        <v>1587</v>
      </c>
      <c r="C2734" t="s" s="675">
        <v>2458</v>
      </c>
      <c r="D2734" t="s" s="690">
        <v>40</v>
      </c>
      <c r="E2734" s="677">
        <v>0</v>
      </c>
      <c r="G2734" s="662">
        <f>E2734*F2734</f>
        <v>0</v>
      </c>
      <c r="H2734" s="662">
        <v>0</v>
      </c>
    </row>
    <row r="2735" s="671" customFormat="1" ht="15" customHeight="1">
      <c r="B2735" t="s" s="596">
        <v>1587</v>
      </c>
      <c r="C2735" t="s" s="675">
        <v>2458</v>
      </c>
      <c r="D2735" t="s" s="692">
        <v>42</v>
      </c>
      <c r="E2735" s="677">
        <v>0</v>
      </c>
      <c r="G2735" s="662">
        <f>E2735*F2735</f>
        <v>0</v>
      </c>
      <c r="H2735" s="662">
        <v>0</v>
      </c>
    </row>
    <row r="2736" s="671" customFormat="1" ht="15" customHeight="1">
      <c r="B2736" t="s" s="596">
        <v>1587</v>
      </c>
      <c r="C2736" t="s" s="675">
        <v>2458</v>
      </c>
      <c r="D2736" t="s" s="180">
        <v>44</v>
      </c>
      <c r="E2736" s="677">
        <v>0</v>
      </c>
      <c r="G2736" s="662">
        <f>E2736*F2736</f>
        <v>0</v>
      </c>
      <c r="H2736" s="662">
        <v>0</v>
      </c>
    </row>
    <row r="2737" s="671" customFormat="1" ht="15" customHeight="1">
      <c r="B2737" t="s" s="596">
        <v>1587</v>
      </c>
      <c r="C2737" t="s" s="675">
        <v>2458</v>
      </c>
      <c r="D2737" t="s" s="695">
        <v>2849</v>
      </c>
      <c r="E2737" s="677">
        <v>0</v>
      </c>
      <c r="G2737" s="662">
        <f>E2737*F2737</f>
        <v>0</v>
      </c>
      <c r="H2737" s="662">
        <v>0</v>
      </c>
    </row>
    <row r="2738" s="671" customFormat="1" ht="15" customHeight="1">
      <c r="B2738" t="s" s="596">
        <v>1588</v>
      </c>
      <c r="C2738" t="s" s="675">
        <v>2459</v>
      </c>
      <c r="D2738" t="s" s="676">
        <v>30</v>
      </c>
      <c r="E2738" s="677">
        <v>0</v>
      </c>
      <c r="G2738" s="662">
        <f>E2738*F2738</f>
        <v>0</v>
      </c>
      <c r="H2738" s="662">
        <v>0</v>
      </c>
    </row>
    <row r="2739" s="671" customFormat="1" ht="15" customHeight="1">
      <c r="B2739" t="s" s="596">
        <v>1588</v>
      </c>
      <c r="C2739" t="s" s="675">
        <v>2459</v>
      </c>
      <c r="D2739" t="s" s="91">
        <v>32</v>
      </c>
      <c r="E2739" s="677">
        <v>0</v>
      </c>
      <c r="G2739" s="662">
        <f>E2739*F2739</f>
        <v>0</v>
      </c>
      <c r="H2739" s="662">
        <v>0</v>
      </c>
    </row>
    <row r="2740" s="671" customFormat="1" ht="15" customHeight="1">
      <c r="B2740" t="s" s="596">
        <v>1588</v>
      </c>
      <c r="C2740" t="s" s="675">
        <v>2459</v>
      </c>
      <c r="D2740" t="s" s="205">
        <v>34</v>
      </c>
      <c r="E2740" s="677">
        <v>0</v>
      </c>
      <c r="G2740" s="662">
        <f>E2740*F2740</f>
        <v>0</v>
      </c>
      <c r="H2740" s="662">
        <v>0</v>
      </c>
    </row>
    <row r="2741" s="671" customFormat="1" ht="15" customHeight="1">
      <c r="B2741" t="s" s="596">
        <v>1588</v>
      </c>
      <c r="C2741" t="s" s="675">
        <v>2459</v>
      </c>
      <c r="D2741" t="s" s="684">
        <v>36</v>
      </c>
      <c r="E2741" s="677">
        <v>0</v>
      </c>
      <c r="G2741" s="662">
        <f>E2741*F2741</f>
        <v>0</v>
      </c>
      <c r="H2741" s="662">
        <v>0</v>
      </c>
    </row>
    <row r="2742" s="671" customFormat="1" ht="15" customHeight="1">
      <c r="B2742" t="s" s="596">
        <v>1588</v>
      </c>
      <c r="C2742" t="s" s="675">
        <v>2459</v>
      </c>
      <c r="D2742" t="s" s="686">
        <v>38</v>
      </c>
      <c r="E2742" s="677">
        <v>0</v>
      </c>
      <c r="G2742" s="662">
        <f>E2742*F2742</f>
        <v>0</v>
      </c>
      <c r="H2742" s="662">
        <v>0</v>
      </c>
    </row>
    <row r="2743" s="671" customFormat="1" ht="15" customHeight="1">
      <c r="B2743" t="s" s="596">
        <v>1588</v>
      </c>
      <c r="C2743" t="s" s="675">
        <v>2459</v>
      </c>
      <c r="D2743" t="s" s="690">
        <v>40</v>
      </c>
      <c r="E2743" s="677">
        <v>0</v>
      </c>
      <c r="G2743" s="662">
        <f>E2743*F2743</f>
        <v>0</v>
      </c>
      <c r="H2743" s="662">
        <v>0</v>
      </c>
    </row>
    <row r="2744" s="671" customFormat="1" ht="15" customHeight="1">
      <c r="B2744" t="s" s="596">
        <v>1588</v>
      </c>
      <c r="C2744" t="s" s="675">
        <v>2459</v>
      </c>
      <c r="D2744" t="s" s="692">
        <v>42</v>
      </c>
      <c r="E2744" s="677">
        <v>0</v>
      </c>
      <c r="G2744" s="662">
        <f>E2744*F2744</f>
        <v>0</v>
      </c>
      <c r="H2744" s="662">
        <v>0</v>
      </c>
    </row>
    <row r="2745" s="671" customFormat="1" ht="15" customHeight="1">
      <c r="B2745" t="s" s="596">
        <v>1588</v>
      </c>
      <c r="C2745" t="s" s="675">
        <v>2459</v>
      </c>
      <c r="D2745" t="s" s="180">
        <v>44</v>
      </c>
      <c r="E2745" s="677">
        <v>0</v>
      </c>
      <c r="G2745" s="662">
        <f>E2745*F2745</f>
        <v>0</v>
      </c>
      <c r="H2745" s="662">
        <v>0</v>
      </c>
    </row>
    <row r="2746" s="671" customFormat="1" ht="15" customHeight="1">
      <c r="B2746" t="s" s="596">
        <v>1588</v>
      </c>
      <c r="C2746" t="s" s="675">
        <v>2459</v>
      </c>
      <c r="D2746" t="s" s="695">
        <v>2849</v>
      </c>
      <c r="E2746" s="677">
        <v>0</v>
      </c>
      <c r="G2746" s="662">
        <f>E2746*F2746</f>
        <v>0</v>
      </c>
      <c r="H2746" s="662">
        <v>0</v>
      </c>
    </row>
    <row r="2747" s="671" customFormat="1" ht="15" customHeight="1">
      <c r="B2747" t="s" s="596">
        <v>1589</v>
      </c>
      <c r="C2747" t="s" s="675">
        <v>2460</v>
      </c>
      <c r="D2747" t="s" s="676">
        <v>30</v>
      </c>
      <c r="E2747" s="677">
        <v>0</v>
      </c>
      <c r="G2747" s="662">
        <f>E2747*F2747</f>
        <v>0</v>
      </c>
      <c r="H2747" s="662">
        <v>0</v>
      </c>
    </row>
    <row r="2748" s="671" customFormat="1" ht="15" customHeight="1">
      <c r="B2748" t="s" s="596">
        <v>1589</v>
      </c>
      <c r="C2748" t="s" s="675">
        <v>2460</v>
      </c>
      <c r="D2748" t="s" s="91">
        <v>32</v>
      </c>
      <c r="E2748" s="677">
        <v>0</v>
      </c>
      <c r="G2748" s="662">
        <f>E2748*F2748</f>
        <v>0</v>
      </c>
      <c r="H2748" s="662">
        <v>0</v>
      </c>
    </row>
    <row r="2749" s="671" customFormat="1" ht="15" customHeight="1">
      <c r="B2749" t="s" s="596">
        <v>1589</v>
      </c>
      <c r="C2749" t="s" s="675">
        <v>2460</v>
      </c>
      <c r="D2749" t="s" s="205">
        <v>34</v>
      </c>
      <c r="E2749" s="677">
        <v>0</v>
      </c>
      <c r="G2749" s="662">
        <f>E2749*F2749</f>
        <v>0</v>
      </c>
      <c r="H2749" s="662">
        <v>0</v>
      </c>
    </row>
    <row r="2750" s="671" customFormat="1" ht="15" customHeight="1">
      <c r="B2750" t="s" s="596">
        <v>1589</v>
      </c>
      <c r="C2750" t="s" s="675">
        <v>2460</v>
      </c>
      <c r="D2750" t="s" s="684">
        <v>36</v>
      </c>
      <c r="E2750" s="677">
        <v>0</v>
      </c>
      <c r="G2750" s="662">
        <f>E2750*F2750</f>
        <v>0</v>
      </c>
      <c r="H2750" s="662">
        <v>0</v>
      </c>
    </row>
    <row r="2751" s="671" customFormat="1" ht="15" customHeight="1">
      <c r="B2751" t="s" s="596">
        <v>1589</v>
      </c>
      <c r="C2751" t="s" s="675">
        <v>2460</v>
      </c>
      <c r="D2751" t="s" s="686">
        <v>38</v>
      </c>
      <c r="E2751" s="677">
        <v>0</v>
      </c>
      <c r="G2751" s="662">
        <f>E2751*F2751</f>
        <v>0</v>
      </c>
      <c r="H2751" s="662">
        <v>0</v>
      </c>
    </row>
    <row r="2752" s="671" customFormat="1" ht="15" customHeight="1">
      <c r="B2752" t="s" s="596">
        <v>1589</v>
      </c>
      <c r="C2752" t="s" s="675">
        <v>2460</v>
      </c>
      <c r="D2752" t="s" s="690">
        <v>40</v>
      </c>
      <c r="E2752" s="677">
        <v>0</v>
      </c>
      <c r="G2752" s="662">
        <f>E2752*F2752</f>
        <v>0</v>
      </c>
      <c r="H2752" s="662">
        <v>0</v>
      </c>
    </row>
    <row r="2753" s="671" customFormat="1" ht="15" customHeight="1">
      <c r="B2753" t="s" s="596">
        <v>1589</v>
      </c>
      <c r="C2753" t="s" s="675">
        <v>2460</v>
      </c>
      <c r="D2753" t="s" s="692">
        <v>42</v>
      </c>
      <c r="E2753" s="677">
        <v>0</v>
      </c>
      <c r="G2753" s="662">
        <f>E2753*F2753</f>
        <v>0</v>
      </c>
      <c r="H2753" s="662">
        <v>0</v>
      </c>
    </row>
    <row r="2754" s="671" customFormat="1" ht="15" customHeight="1">
      <c r="B2754" t="s" s="596">
        <v>1589</v>
      </c>
      <c r="C2754" t="s" s="675">
        <v>2460</v>
      </c>
      <c r="D2754" t="s" s="180">
        <v>44</v>
      </c>
      <c r="E2754" s="677">
        <v>0</v>
      </c>
      <c r="G2754" s="662">
        <f>E2754*F2754</f>
        <v>0</v>
      </c>
      <c r="H2754" s="662">
        <v>0</v>
      </c>
    </row>
    <row r="2755" s="671" customFormat="1" ht="15" customHeight="1">
      <c r="B2755" t="s" s="596">
        <v>1589</v>
      </c>
      <c r="C2755" t="s" s="675">
        <v>2460</v>
      </c>
      <c r="D2755" t="s" s="695">
        <v>2849</v>
      </c>
      <c r="E2755" s="677">
        <v>0</v>
      </c>
      <c r="G2755" s="662">
        <f>E2755*F2755</f>
        <v>0</v>
      </c>
      <c r="H2755" s="662">
        <v>0</v>
      </c>
    </row>
    <row r="2756" s="671" customFormat="1" ht="15" customHeight="1">
      <c r="B2756" t="s" s="596">
        <v>1590</v>
      </c>
      <c r="C2756" t="s" s="675">
        <v>2461</v>
      </c>
      <c r="D2756" t="s" s="676">
        <v>30</v>
      </c>
      <c r="E2756" s="677">
        <v>0</v>
      </c>
      <c r="G2756" s="662">
        <f>E2756*F2756</f>
        <v>0</v>
      </c>
      <c r="H2756" s="662">
        <v>0</v>
      </c>
    </row>
    <row r="2757" s="671" customFormat="1" ht="15" customHeight="1">
      <c r="B2757" t="s" s="596">
        <v>1590</v>
      </c>
      <c r="C2757" t="s" s="675">
        <v>2461</v>
      </c>
      <c r="D2757" t="s" s="91">
        <v>32</v>
      </c>
      <c r="E2757" s="677">
        <v>0</v>
      </c>
      <c r="G2757" s="662">
        <f>E2757*F2757</f>
        <v>0</v>
      </c>
      <c r="H2757" s="662">
        <v>0</v>
      </c>
    </row>
    <row r="2758" s="671" customFormat="1" ht="15" customHeight="1">
      <c r="B2758" t="s" s="596">
        <v>1590</v>
      </c>
      <c r="C2758" t="s" s="675">
        <v>2461</v>
      </c>
      <c r="D2758" t="s" s="205">
        <v>34</v>
      </c>
      <c r="E2758" s="677">
        <v>0</v>
      </c>
      <c r="G2758" s="662">
        <f>E2758*F2758</f>
        <v>0</v>
      </c>
      <c r="H2758" s="662">
        <v>0</v>
      </c>
    </row>
    <row r="2759" s="671" customFormat="1" ht="15" customHeight="1">
      <c r="B2759" t="s" s="596">
        <v>1590</v>
      </c>
      <c r="C2759" t="s" s="675">
        <v>2461</v>
      </c>
      <c r="D2759" t="s" s="684">
        <v>36</v>
      </c>
      <c r="E2759" s="677">
        <v>0</v>
      </c>
      <c r="G2759" s="662">
        <f>E2759*F2759</f>
        <v>0</v>
      </c>
      <c r="H2759" s="662">
        <v>0</v>
      </c>
    </row>
    <row r="2760" s="671" customFormat="1" ht="15" customHeight="1">
      <c r="B2760" t="s" s="596">
        <v>1590</v>
      </c>
      <c r="C2760" t="s" s="675">
        <v>2461</v>
      </c>
      <c r="D2760" t="s" s="686">
        <v>38</v>
      </c>
      <c r="E2760" s="677">
        <v>0</v>
      </c>
      <c r="G2760" s="662">
        <f>E2760*F2760</f>
        <v>0</v>
      </c>
      <c r="H2760" s="662">
        <v>0</v>
      </c>
    </row>
    <row r="2761" s="671" customFormat="1" ht="15" customHeight="1">
      <c r="B2761" t="s" s="596">
        <v>1590</v>
      </c>
      <c r="C2761" t="s" s="675">
        <v>2461</v>
      </c>
      <c r="D2761" t="s" s="690">
        <v>40</v>
      </c>
      <c r="E2761" s="677">
        <v>0</v>
      </c>
      <c r="G2761" s="662">
        <f>E2761*F2761</f>
        <v>0</v>
      </c>
      <c r="H2761" s="662">
        <v>0</v>
      </c>
    </row>
    <row r="2762" s="671" customFormat="1" ht="15" customHeight="1">
      <c r="B2762" t="s" s="596">
        <v>1590</v>
      </c>
      <c r="C2762" t="s" s="675">
        <v>2461</v>
      </c>
      <c r="D2762" t="s" s="692">
        <v>42</v>
      </c>
      <c r="E2762" s="677">
        <v>0</v>
      </c>
      <c r="G2762" s="662">
        <f>E2762*F2762</f>
        <v>0</v>
      </c>
      <c r="H2762" s="662">
        <v>0</v>
      </c>
    </row>
    <row r="2763" s="671" customFormat="1" ht="15" customHeight="1">
      <c r="B2763" t="s" s="596">
        <v>1590</v>
      </c>
      <c r="C2763" t="s" s="675">
        <v>2461</v>
      </c>
      <c r="D2763" t="s" s="180">
        <v>44</v>
      </c>
      <c r="E2763" s="677">
        <v>0</v>
      </c>
      <c r="G2763" s="662">
        <f>E2763*F2763</f>
        <v>0</v>
      </c>
      <c r="H2763" s="662">
        <v>0</v>
      </c>
    </row>
    <row r="2764" s="671" customFormat="1" ht="15" customHeight="1">
      <c r="B2764" t="s" s="596">
        <v>1590</v>
      </c>
      <c r="C2764" t="s" s="675">
        <v>2461</v>
      </c>
      <c r="D2764" t="s" s="695">
        <v>2849</v>
      </c>
      <c r="E2764" s="677">
        <v>0</v>
      </c>
      <c r="G2764" s="662">
        <f>E2764*F2764</f>
        <v>0</v>
      </c>
      <c r="H2764" s="662">
        <v>0</v>
      </c>
    </row>
    <row r="2765" s="671" customFormat="1" ht="15" customHeight="1">
      <c r="B2765" t="s" s="596">
        <v>1591</v>
      </c>
      <c r="C2765" t="s" s="675">
        <v>2462</v>
      </c>
      <c r="D2765" t="s" s="676">
        <v>30</v>
      </c>
      <c r="E2765" s="677">
        <v>0</v>
      </c>
      <c r="G2765" s="662">
        <f>E2765*F2765</f>
        <v>0</v>
      </c>
      <c r="H2765" s="662">
        <v>0</v>
      </c>
    </row>
    <row r="2766" s="671" customFormat="1" ht="15" customHeight="1">
      <c r="B2766" t="s" s="596">
        <v>1591</v>
      </c>
      <c r="C2766" t="s" s="675">
        <v>2462</v>
      </c>
      <c r="D2766" t="s" s="91">
        <v>32</v>
      </c>
      <c r="E2766" s="677">
        <v>0</v>
      </c>
      <c r="G2766" s="662">
        <f>E2766*F2766</f>
        <v>0</v>
      </c>
      <c r="H2766" s="662">
        <v>0</v>
      </c>
    </row>
    <row r="2767" s="671" customFormat="1" ht="15" customHeight="1">
      <c r="B2767" t="s" s="596">
        <v>1591</v>
      </c>
      <c r="C2767" t="s" s="675">
        <v>2462</v>
      </c>
      <c r="D2767" t="s" s="205">
        <v>34</v>
      </c>
      <c r="E2767" s="677">
        <v>0</v>
      </c>
      <c r="G2767" s="662">
        <f>E2767*F2767</f>
        <v>0</v>
      </c>
      <c r="H2767" s="662">
        <v>0</v>
      </c>
    </row>
    <row r="2768" s="671" customFormat="1" ht="15" customHeight="1">
      <c r="B2768" t="s" s="596">
        <v>1591</v>
      </c>
      <c r="C2768" t="s" s="675">
        <v>2462</v>
      </c>
      <c r="D2768" t="s" s="684">
        <v>36</v>
      </c>
      <c r="E2768" s="677">
        <v>0</v>
      </c>
      <c r="G2768" s="662">
        <f>E2768*F2768</f>
        <v>0</v>
      </c>
      <c r="H2768" s="662">
        <v>0</v>
      </c>
    </row>
    <row r="2769" s="671" customFormat="1" ht="15" customHeight="1">
      <c r="B2769" t="s" s="596">
        <v>1591</v>
      </c>
      <c r="C2769" t="s" s="675">
        <v>2462</v>
      </c>
      <c r="D2769" t="s" s="686">
        <v>38</v>
      </c>
      <c r="E2769" s="677">
        <v>0</v>
      </c>
      <c r="G2769" s="662">
        <f>E2769*F2769</f>
        <v>0</v>
      </c>
      <c r="H2769" s="662">
        <v>0</v>
      </c>
    </row>
    <row r="2770" s="671" customFormat="1" ht="15" customHeight="1">
      <c r="B2770" t="s" s="596">
        <v>1591</v>
      </c>
      <c r="C2770" t="s" s="675">
        <v>2462</v>
      </c>
      <c r="D2770" t="s" s="690">
        <v>40</v>
      </c>
      <c r="E2770" s="677">
        <v>0</v>
      </c>
      <c r="G2770" s="662">
        <f>E2770*F2770</f>
        <v>0</v>
      </c>
      <c r="H2770" s="662">
        <v>0</v>
      </c>
    </row>
    <row r="2771" s="671" customFormat="1" ht="15" customHeight="1">
      <c r="B2771" t="s" s="596">
        <v>1591</v>
      </c>
      <c r="C2771" t="s" s="675">
        <v>2462</v>
      </c>
      <c r="D2771" t="s" s="692">
        <v>42</v>
      </c>
      <c r="E2771" s="677">
        <v>0</v>
      </c>
      <c r="G2771" s="662">
        <f>E2771*F2771</f>
        <v>0</v>
      </c>
      <c r="H2771" s="662">
        <v>0</v>
      </c>
    </row>
    <row r="2772" s="671" customFormat="1" ht="15" customHeight="1">
      <c r="B2772" t="s" s="596">
        <v>1591</v>
      </c>
      <c r="C2772" t="s" s="675">
        <v>2462</v>
      </c>
      <c r="D2772" t="s" s="180">
        <v>44</v>
      </c>
      <c r="E2772" s="677">
        <v>0</v>
      </c>
      <c r="G2772" s="662">
        <f>E2772*F2772</f>
        <v>0</v>
      </c>
      <c r="H2772" s="662">
        <v>0</v>
      </c>
    </row>
    <row r="2773" s="671" customFormat="1" ht="15" customHeight="1">
      <c r="B2773" t="s" s="596">
        <v>1591</v>
      </c>
      <c r="C2773" t="s" s="675">
        <v>2462</v>
      </c>
      <c r="D2773" t="s" s="695">
        <v>2849</v>
      </c>
      <c r="E2773" s="677">
        <v>0</v>
      </c>
      <c r="G2773" s="662">
        <f>E2773*F2773</f>
        <v>0</v>
      </c>
      <c r="H2773" s="662">
        <v>0</v>
      </c>
    </row>
    <row r="2774" s="671" customFormat="1" ht="15" customHeight="1">
      <c r="B2774" t="s" s="596">
        <v>1592</v>
      </c>
      <c r="C2774" t="s" s="675">
        <v>2463</v>
      </c>
      <c r="D2774" t="s" s="676">
        <v>30</v>
      </c>
      <c r="E2774" s="677">
        <v>0</v>
      </c>
      <c r="G2774" s="662">
        <f>E2774*F2774</f>
        <v>0</v>
      </c>
      <c r="H2774" s="662">
        <v>0</v>
      </c>
    </row>
    <row r="2775" s="671" customFormat="1" ht="15" customHeight="1">
      <c r="B2775" t="s" s="596">
        <v>1592</v>
      </c>
      <c r="C2775" t="s" s="675">
        <v>2463</v>
      </c>
      <c r="D2775" t="s" s="91">
        <v>32</v>
      </c>
      <c r="E2775" s="677">
        <v>0</v>
      </c>
      <c r="G2775" s="662">
        <f>E2775*F2775</f>
        <v>0</v>
      </c>
      <c r="H2775" s="662">
        <v>0</v>
      </c>
    </row>
    <row r="2776" s="671" customFormat="1" ht="15" customHeight="1">
      <c r="B2776" t="s" s="596">
        <v>1592</v>
      </c>
      <c r="C2776" t="s" s="675">
        <v>2463</v>
      </c>
      <c r="D2776" t="s" s="205">
        <v>34</v>
      </c>
      <c r="E2776" s="677">
        <v>0</v>
      </c>
      <c r="G2776" s="662">
        <f>E2776*F2776</f>
        <v>0</v>
      </c>
      <c r="H2776" s="662">
        <v>0</v>
      </c>
    </row>
    <row r="2777" s="671" customFormat="1" ht="15" customHeight="1">
      <c r="B2777" t="s" s="596">
        <v>1592</v>
      </c>
      <c r="C2777" t="s" s="675">
        <v>2463</v>
      </c>
      <c r="D2777" t="s" s="684">
        <v>36</v>
      </c>
      <c r="E2777" s="677">
        <v>0</v>
      </c>
      <c r="G2777" s="662">
        <f>E2777*F2777</f>
        <v>0</v>
      </c>
      <c r="H2777" s="662">
        <v>0</v>
      </c>
    </row>
    <row r="2778" s="671" customFormat="1" ht="15" customHeight="1">
      <c r="B2778" t="s" s="596">
        <v>1592</v>
      </c>
      <c r="C2778" t="s" s="675">
        <v>2463</v>
      </c>
      <c r="D2778" t="s" s="686">
        <v>38</v>
      </c>
      <c r="E2778" s="677">
        <v>0</v>
      </c>
      <c r="G2778" s="662">
        <f>E2778*F2778</f>
        <v>0</v>
      </c>
      <c r="H2778" s="662">
        <v>0</v>
      </c>
    </row>
    <row r="2779" s="671" customFormat="1" ht="15" customHeight="1">
      <c r="B2779" t="s" s="596">
        <v>1592</v>
      </c>
      <c r="C2779" t="s" s="675">
        <v>2463</v>
      </c>
      <c r="D2779" t="s" s="690">
        <v>40</v>
      </c>
      <c r="E2779" s="677">
        <v>0</v>
      </c>
      <c r="G2779" s="662">
        <f>E2779*F2779</f>
        <v>0</v>
      </c>
      <c r="H2779" s="662">
        <v>0</v>
      </c>
    </row>
    <row r="2780" s="671" customFormat="1" ht="15" customHeight="1">
      <c r="B2780" t="s" s="596">
        <v>1592</v>
      </c>
      <c r="C2780" t="s" s="675">
        <v>2463</v>
      </c>
      <c r="D2780" t="s" s="692">
        <v>42</v>
      </c>
      <c r="E2780" s="677">
        <v>0</v>
      </c>
      <c r="G2780" s="662">
        <f>E2780*F2780</f>
        <v>0</v>
      </c>
      <c r="H2780" s="662">
        <v>0</v>
      </c>
    </row>
    <row r="2781" s="671" customFormat="1" ht="15" customHeight="1">
      <c r="B2781" t="s" s="596">
        <v>1592</v>
      </c>
      <c r="C2781" t="s" s="675">
        <v>2463</v>
      </c>
      <c r="D2781" t="s" s="180">
        <v>44</v>
      </c>
      <c r="E2781" s="677">
        <v>0</v>
      </c>
      <c r="G2781" s="662">
        <f>E2781*F2781</f>
        <v>0</v>
      </c>
      <c r="H2781" s="662">
        <v>0</v>
      </c>
    </row>
    <row r="2782" s="671" customFormat="1" ht="15" customHeight="1">
      <c r="B2782" t="s" s="596">
        <v>1592</v>
      </c>
      <c r="C2782" t="s" s="675">
        <v>2463</v>
      </c>
      <c r="D2782" t="s" s="695">
        <v>2849</v>
      </c>
      <c r="E2782" s="677">
        <v>0</v>
      </c>
      <c r="G2782" s="662">
        <f>E2782*F2782</f>
        <v>0</v>
      </c>
      <c r="H2782" s="662">
        <v>0</v>
      </c>
    </row>
    <row r="2783" s="671" customFormat="1" ht="15" customHeight="1">
      <c r="B2783" t="s" s="596">
        <v>1593</v>
      </c>
      <c r="C2783" t="s" s="675">
        <v>2464</v>
      </c>
      <c r="D2783" t="s" s="676">
        <v>30</v>
      </c>
      <c r="E2783" s="677">
        <v>0</v>
      </c>
      <c r="G2783" s="662">
        <f>E2783*F2783</f>
        <v>0</v>
      </c>
      <c r="H2783" s="662">
        <v>0</v>
      </c>
    </row>
    <row r="2784" s="671" customFormat="1" ht="15" customHeight="1">
      <c r="B2784" t="s" s="596">
        <v>1593</v>
      </c>
      <c r="C2784" t="s" s="675">
        <v>2464</v>
      </c>
      <c r="D2784" t="s" s="91">
        <v>32</v>
      </c>
      <c r="E2784" s="677">
        <v>0</v>
      </c>
      <c r="G2784" s="662">
        <f>E2784*F2784</f>
        <v>0</v>
      </c>
      <c r="H2784" s="662">
        <v>0</v>
      </c>
    </row>
    <row r="2785" s="671" customFormat="1" ht="15" customHeight="1">
      <c r="B2785" t="s" s="596">
        <v>1593</v>
      </c>
      <c r="C2785" t="s" s="675">
        <v>2464</v>
      </c>
      <c r="D2785" t="s" s="205">
        <v>34</v>
      </c>
      <c r="E2785" s="677">
        <v>0</v>
      </c>
      <c r="G2785" s="662">
        <f>E2785*F2785</f>
        <v>0</v>
      </c>
      <c r="H2785" s="662">
        <v>0</v>
      </c>
    </row>
    <row r="2786" s="671" customFormat="1" ht="15" customHeight="1">
      <c r="B2786" t="s" s="596">
        <v>1593</v>
      </c>
      <c r="C2786" t="s" s="675">
        <v>2464</v>
      </c>
      <c r="D2786" t="s" s="684">
        <v>36</v>
      </c>
      <c r="E2786" s="677">
        <v>0</v>
      </c>
      <c r="G2786" s="662">
        <f>E2786*F2786</f>
        <v>0</v>
      </c>
      <c r="H2786" s="662">
        <v>0</v>
      </c>
    </row>
    <row r="2787" s="671" customFormat="1" ht="15" customHeight="1">
      <c r="B2787" t="s" s="596">
        <v>1593</v>
      </c>
      <c r="C2787" t="s" s="675">
        <v>2464</v>
      </c>
      <c r="D2787" t="s" s="686">
        <v>38</v>
      </c>
      <c r="E2787" s="677">
        <v>0</v>
      </c>
      <c r="G2787" s="662">
        <f>E2787*F2787</f>
        <v>0</v>
      </c>
      <c r="H2787" s="662">
        <v>0</v>
      </c>
    </row>
    <row r="2788" s="671" customFormat="1" ht="15" customHeight="1">
      <c r="B2788" t="s" s="596">
        <v>1593</v>
      </c>
      <c r="C2788" t="s" s="675">
        <v>2464</v>
      </c>
      <c r="D2788" t="s" s="690">
        <v>40</v>
      </c>
      <c r="E2788" s="677">
        <v>0</v>
      </c>
      <c r="G2788" s="662">
        <f>E2788*F2788</f>
        <v>0</v>
      </c>
      <c r="H2788" s="662">
        <v>0</v>
      </c>
    </row>
    <row r="2789" s="671" customFormat="1" ht="15" customHeight="1">
      <c r="B2789" t="s" s="596">
        <v>1593</v>
      </c>
      <c r="C2789" t="s" s="675">
        <v>2464</v>
      </c>
      <c r="D2789" t="s" s="692">
        <v>42</v>
      </c>
      <c r="E2789" s="677">
        <v>0</v>
      </c>
      <c r="G2789" s="662">
        <f>E2789*F2789</f>
        <v>0</v>
      </c>
      <c r="H2789" s="662">
        <v>0</v>
      </c>
    </row>
    <row r="2790" s="671" customFormat="1" ht="15" customHeight="1">
      <c r="B2790" t="s" s="596">
        <v>1593</v>
      </c>
      <c r="C2790" t="s" s="675">
        <v>2464</v>
      </c>
      <c r="D2790" t="s" s="180">
        <v>44</v>
      </c>
      <c r="E2790" s="677">
        <v>0</v>
      </c>
      <c r="G2790" s="662">
        <f>E2790*F2790</f>
        <v>0</v>
      </c>
      <c r="H2790" s="662">
        <v>0</v>
      </c>
    </row>
    <row r="2791" s="671" customFormat="1" ht="15" customHeight="1">
      <c r="B2791" t="s" s="596">
        <v>1593</v>
      </c>
      <c r="C2791" t="s" s="675">
        <v>2464</v>
      </c>
      <c r="D2791" t="s" s="695">
        <v>2849</v>
      </c>
      <c r="E2791" s="677">
        <v>0</v>
      </c>
      <c r="G2791" s="662">
        <f>E2791*F2791</f>
        <v>0</v>
      </c>
      <c r="H2791" s="662">
        <v>0</v>
      </c>
    </row>
    <row r="2792" s="671" customFormat="1" ht="15" customHeight="1">
      <c r="B2792" t="s" s="596">
        <v>1594</v>
      </c>
      <c r="C2792" t="s" s="675">
        <v>2465</v>
      </c>
      <c r="D2792" t="s" s="676">
        <v>30</v>
      </c>
      <c r="E2792" s="677">
        <v>0</v>
      </c>
      <c r="G2792" s="662">
        <f>E2792*F2792</f>
        <v>0</v>
      </c>
      <c r="H2792" s="662">
        <v>0</v>
      </c>
    </row>
    <row r="2793" s="671" customFormat="1" ht="15" customHeight="1">
      <c r="B2793" t="s" s="596">
        <v>1594</v>
      </c>
      <c r="C2793" t="s" s="675">
        <v>2465</v>
      </c>
      <c r="D2793" t="s" s="91">
        <v>32</v>
      </c>
      <c r="E2793" s="677">
        <v>0</v>
      </c>
      <c r="G2793" s="662">
        <f>E2793*F2793</f>
        <v>0</v>
      </c>
      <c r="H2793" s="662">
        <v>0</v>
      </c>
    </row>
    <row r="2794" s="671" customFormat="1" ht="15" customHeight="1">
      <c r="B2794" t="s" s="596">
        <v>1594</v>
      </c>
      <c r="C2794" t="s" s="675">
        <v>2465</v>
      </c>
      <c r="D2794" t="s" s="205">
        <v>34</v>
      </c>
      <c r="E2794" s="677">
        <v>0</v>
      </c>
      <c r="G2794" s="662">
        <f>E2794*F2794</f>
        <v>0</v>
      </c>
      <c r="H2794" s="662">
        <v>0</v>
      </c>
    </row>
    <row r="2795" s="671" customFormat="1" ht="15" customHeight="1">
      <c r="B2795" t="s" s="596">
        <v>1594</v>
      </c>
      <c r="C2795" t="s" s="675">
        <v>2465</v>
      </c>
      <c r="D2795" t="s" s="684">
        <v>36</v>
      </c>
      <c r="E2795" s="677">
        <v>0</v>
      </c>
      <c r="G2795" s="662">
        <f>E2795*F2795</f>
        <v>0</v>
      </c>
      <c r="H2795" s="662">
        <v>0</v>
      </c>
    </row>
    <row r="2796" s="671" customFormat="1" ht="15" customHeight="1">
      <c r="B2796" t="s" s="596">
        <v>1594</v>
      </c>
      <c r="C2796" t="s" s="675">
        <v>2465</v>
      </c>
      <c r="D2796" t="s" s="686">
        <v>38</v>
      </c>
      <c r="E2796" s="677">
        <v>0</v>
      </c>
      <c r="G2796" s="662">
        <f>E2796*F2796</f>
        <v>0</v>
      </c>
      <c r="H2796" s="662">
        <v>0</v>
      </c>
    </row>
    <row r="2797" s="671" customFormat="1" ht="15" customHeight="1">
      <c r="B2797" t="s" s="596">
        <v>1594</v>
      </c>
      <c r="C2797" t="s" s="675">
        <v>2465</v>
      </c>
      <c r="D2797" t="s" s="690">
        <v>40</v>
      </c>
      <c r="E2797" s="677">
        <v>0</v>
      </c>
      <c r="G2797" s="662">
        <f>E2797*F2797</f>
        <v>0</v>
      </c>
      <c r="H2797" s="662">
        <v>0</v>
      </c>
    </row>
    <row r="2798" s="671" customFormat="1" ht="15" customHeight="1">
      <c r="B2798" t="s" s="596">
        <v>1594</v>
      </c>
      <c r="C2798" t="s" s="675">
        <v>2465</v>
      </c>
      <c r="D2798" t="s" s="692">
        <v>42</v>
      </c>
      <c r="E2798" s="677">
        <v>0</v>
      </c>
      <c r="G2798" s="662">
        <f>E2798*F2798</f>
        <v>0</v>
      </c>
      <c r="H2798" s="662">
        <v>0</v>
      </c>
    </row>
    <row r="2799" s="671" customFormat="1" ht="15" customHeight="1">
      <c r="B2799" t="s" s="596">
        <v>1594</v>
      </c>
      <c r="C2799" t="s" s="675">
        <v>2465</v>
      </c>
      <c r="D2799" t="s" s="180">
        <v>44</v>
      </c>
      <c r="E2799" s="677">
        <v>0</v>
      </c>
      <c r="G2799" s="662">
        <f>E2799*F2799</f>
        <v>0</v>
      </c>
      <c r="H2799" s="662">
        <v>0</v>
      </c>
    </row>
    <row r="2800" s="671" customFormat="1" ht="15" customHeight="1">
      <c r="B2800" t="s" s="596">
        <v>1594</v>
      </c>
      <c r="C2800" t="s" s="675">
        <v>2465</v>
      </c>
      <c r="D2800" t="s" s="695">
        <v>2849</v>
      </c>
      <c r="E2800" s="677">
        <v>0</v>
      </c>
      <c r="G2800" s="662">
        <f>E2800*F2800</f>
        <v>0</v>
      </c>
      <c r="H2800" s="662">
        <v>0</v>
      </c>
    </row>
    <row r="2801" s="671" customFormat="1" ht="15" customHeight="1">
      <c r="B2801" t="s" s="596">
        <v>1595</v>
      </c>
      <c r="C2801" t="s" s="675">
        <v>2466</v>
      </c>
      <c r="D2801" t="s" s="676">
        <v>30</v>
      </c>
      <c r="E2801" s="677">
        <v>0</v>
      </c>
      <c r="G2801" s="662">
        <f>E2801*F2801</f>
        <v>0</v>
      </c>
      <c r="H2801" s="662">
        <v>0</v>
      </c>
    </row>
    <row r="2802" s="671" customFormat="1" ht="15" customHeight="1">
      <c r="B2802" t="s" s="596">
        <v>1595</v>
      </c>
      <c r="C2802" t="s" s="675">
        <v>2466</v>
      </c>
      <c r="D2802" t="s" s="91">
        <v>32</v>
      </c>
      <c r="E2802" s="677">
        <v>0</v>
      </c>
      <c r="G2802" s="662">
        <f>E2802*F2802</f>
        <v>0</v>
      </c>
      <c r="H2802" s="662">
        <v>0</v>
      </c>
    </row>
    <row r="2803" s="671" customFormat="1" ht="15" customHeight="1">
      <c r="B2803" t="s" s="596">
        <v>1595</v>
      </c>
      <c r="C2803" t="s" s="675">
        <v>2466</v>
      </c>
      <c r="D2803" t="s" s="205">
        <v>34</v>
      </c>
      <c r="E2803" s="677">
        <v>0</v>
      </c>
      <c r="G2803" s="662">
        <f>E2803*F2803</f>
        <v>0</v>
      </c>
      <c r="H2803" s="662">
        <v>0</v>
      </c>
    </row>
    <row r="2804" s="671" customFormat="1" ht="15" customHeight="1">
      <c r="B2804" t="s" s="596">
        <v>1595</v>
      </c>
      <c r="C2804" t="s" s="675">
        <v>2466</v>
      </c>
      <c r="D2804" t="s" s="684">
        <v>36</v>
      </c>
      <c r="E2804" s="677">
        <v>0</v>
      </c>
      <c r="G2804" s="662">
        <f>E2804*F2804</f>
        <v>0</v>
      </c>
      <c r="H2804" s="662">
        <v>0</v>
      </c>
    </row>
    <row r="2805" s="671" customFormat="1" ht="15" customHeight="1">
      <c r="B2805" t="s" s="596">
        <v>1595</v>
      </c>
      <c r="C2805" t="s" s="675">
        <v>2466</v>
      </c>
      <c r="D2805" t="s" s="686">
        <v>38</v>
      </c>
      <c r="E2805" s="677">
        <v>0</v>
      </c>
      <c r="G2805" s="662">
        <f>E2805*F2805</f>
        <v>0</v>
      </c>
      <c r="H2805" s="662">
        <v>0</v>
      </c>
    </row>
    <row r="2806" s="671" customFormat="1" ht="15" customHeight="1">
      <c r="B2806" t="s" s="596">
        <v>1595</v>
      </c>
      <c r="C2806" t="s" s="675">
        <v>2466</v>
      </c>
      <c r="D2806" t="s" s="690">
        <v>40</v>
      </c>
      <c r="E2806" s="677">
        <v>0</v>
      </c>
      <c r="G2806" s="662">
        <f>E2806*F2806</f>
        <v>0</v>
      </c>
      <c r="H2806" s="662">
        <v>0</v>
      </c>
    </row>
    <row r="2807" s="671" customFormat="1" ht="15" customHeight="1">
      <c r="B2807" t="s" s="596">
        <v>1595</v>
      </c>
      <c r="C2807" t="s" s="675">
        <v>2466</v>
      </c>
      <c r="D2807" t="s" s="692">
        <v>42</v>
      </c>
      <c r="E2807" s="677">
        <v>0</v>
      </c>
      <c r="G2807" s="662">
        <f>E2807*F2807</f>
        <v>0</v>
      </c>
      <c r="H2807" s="662">
        <v>0</v>
      </c>
    </row>
    <row r="2808" s="671" customFormat="1" ht="15" customHeight="1">
      <c r="B2808" t="s" s="596">
        <v>1595</v>
      </c>
      <c r="C2808" t="s" s="675">
        <v>2466</v>
      </c>
      <c r="D2808" t="s" s="180">
        <v>44</v>
      </c>
      <c r="E2808" s="677">
        <v>0</v>
      </c>
      <c r="G2808" s="662">
        <f>E2808*F2808</f>
        <v>0</v>
      </c>
      <c r="H2808" s="662">
        <v>0</v>
      </c>
    </row>
    <row r="2809" s="671" customFormat="1" ht="15" customHeight="1">
      <c r="B2809" t="s" s="596">
        <v>1595</v>
      </c>
      <c r="C2809" t="s" s="675">
        <v>2466</v>
      </c>
      <c r="D2809" t="s" s="695">
        <v>2849</v>
      </c>
      <c r="E2809" s="677">
        <v>0</v>
      </c>
      <c r="G2809" s="662">
        <f>E2809*F2809</f>
        <v>0</v>
      </c>
      <c r="H2809" s="662">
        <v>0</v>
      </c>
    </row>
    <row r="2810" s="671" customFormat="1" ht="15" customHeight="1">
      <c r="B2810" t="s" s="596">
        <v>1596</v>
      </c>
      <c r="C2810" t="s" s="675">
        <v>2467</v>
      </c>
      <c r="D2810" t="s" s="676">
        <v>30</v>
      </c>
      <c r="E2810" s="677">
        <v>0</v>
      </c>
      <c r="G2810" s="662">
        <f>E2810*F2810</f>
        <v>0</v>
      </c>
      <c r="H2810" s="662">
        <v>0</v>
      </c>
    </row>
    <row r="2811" s="671" customFormat="1" ht="15" customHeight="1">
      <c r="B2811" t="s" s="596">
        <v>1596</v>
      </c>
      <c r="C2811" t="s" s="675">
        <v>2467</v>
      </c>
      <c r="D2811" t="s" s="91">
        <v>32</v>
      </c>
      <c r="E2811" s="677">
        <v>0</v>
      </c>
      <c r="G2811" s="662">
        <f>E2811*F2811</f>
        <v>0</v>
      </c>
      <c r="H2811" s="662">
        <v>0</v>
      </c>
    </row>
    <row r="2812" s="671" customFormat="1" ht="15" customHeight="1">
      <c r="B2812" t="s" s="596">
        <v>1596</v>
      </c>
      <c r="C2812" t="s" s="675">
        <v>2467</v>
      </c>
      <c r="D2812" t="s" s="205">
        <v>34</v>
      </c>
      <c r="E2812" s="677">
        <v>0</v>
      </c>
      <c r="G2812" s="662">
        <f>E2812*F2812</f>
        <v>0</v>
      </c>
      <c r="H2812" s="662">
        <v>0</v>
      </c>
    </row>
    <row r="2813" s="671" customFormat="1" ht="15" customHeight="1">
      <c r="B2813" t="s" s="596">
        <v>1596</v>
      </c>
      <c r="C2813" t="s" s="675">
        <v>2467</v>
      </c>
      <c r="D2813" t="s" s="684">
        <v>36</v>
      </c>
      <c r="E2813" s="677">
        <v>0</v>
      </c>
      <c r="G2813" s="662">
        <f>E2813*F2813</f>
        <v>0</v>
      </c>
      <c r="H2813" s="662">
        <v>0</v>
      </c>
    </row>
    <row r="2814" s="671" customFormat="1" ht="15" customHeight="1">
      <c r="B2814" t="s" s="596">
        <v>1596</v>
      </c>
      <c r="C2814" t="s" s="675">
        <v>2467</v>
      </c>
      <c r="D2814" t="s" s="686">
        <v>38</v>
      </c>
      <c r="E2814" s="677">
        <v>0</v>
      </c>
      <c r="G2814" s="662">
        <f>E2814*F2814</f>
        <v>0</v>
      </c>
      <c r="H2814" s="662">
        <v>0</v>
      </c>
    </row>
    <row r="2815" s="671" customFormat="1" ht="15" customHeight="1">
      <c r="B2815" t="s" s="596">
        <v>1596</v>
      </c>
      <c r="C2815" t="s" s="675">
        <v>2467</v>
      </c>
      <c r="D2815" t="s" s="690">
        <v>40</v>
      </c>
      <c r="E2815" s="677">
        <v>0</v>
      </c>
      <c r="G2815" s="662">
        <f>E2815*F2815</f>
        <v>0</v>
      </c>
      <c r="H2815" s="662">
        <v>0</v>
      </c>
    </row>
    <row r="2816" s="671" customFormat="1" ht="15" customHeight="1">
      <c r="B2816" t="s" s="596">
        <v>1596</v>
      </c>
      <c r="C2816" t="s" s="675">
        <v>2467</v>
      </c>
      <c r="D2816" t="s" s="692">
        <v>42</v>
      </c>
      <c r="E2816" s="677">
        <v>0</v>
      </c>
      <c r="G2816" s="662">
        <f>E2816*F2816</f>
        <v>0</v>
      </c>
      <c r="H2816" s="662">
        <v>0</v>
      </c>
    </row>
    <row r="2817" s="671" customFormat="1" ht="15" customHeight="1">
      <c r="B2817" t="s" s="596">
        <v>1596</v>
      </c>
      <c r="C2817" t="s" s="675">
        <v>2467</v>
      </c>
      <c r="D2817" t="s" s="180">
        <v>44</v>
      </c>
      <c r="E2817" s="677">
        <v>0</v>
      </c>
      <c r="G2817" s="662">
        <f>E2817*F2817</f>
        <v>0</v>
      </c>
      <c r="H2817" s="662">
        <v>0</v>
      </c>
    </row>
    <row r="2818" s="671" customFormat="1" ht="15" customHeight="1">
      <c r="B2818" t="s" s="596">
        <v>1596</v>
      </c>
      <c r="C2818" t="s" s="675">
        <v>2467</v>
      </c>
      <c r="D2818" t="s" s="695">
        <v>2849</v>
      </c>
      <c r="E2818" s="677">
        <v>0</v>
      </c>
      <c r="G2818" s="662">
        <f>E2818*F2818</f>
        <v>0</v>
      </c>
      <c r="H2818" s="662">
        <v>0</v>
      </c>
    </row>
    <row r="2819" s="671" customFormat="1" ht="15" customHeight="1">
      <c r="B2819" t="s" s="596">
        <v>1597</v>
      </c>
      <c r="C2819" t="s" s="675">
        <v>2468</v>
      </c>
      <c r="D2819" t="s" s="676">
        <v>30</v>
      </c>
      <c r="E2819" s="677">
        <v>0</v>
      </c>
      <c r="G2819" s="662">
        <f>E2819*F2819</f>
        <v>0</v>
      </c>
      <c r="H2819" s="662">
        <v>0</v>
      </c>
    </row>
    <row r="2820" s="671" customFormat="1" ht="15" customHeight="1">
      <c r="B2820" t="s" s="596">
        <v>1597</v>
      </c>
      <c r="C2820" t="s" s="675">
        <v>2468</v>
      </c>
      <c r="D2820" t="s" s="91">
        <v>32</v>
      </c>
      <c r="E2820" s="677">
        <v>0</v>
      </c>
      <c r="G2820" s="662">
        <f>E2820*F2820</f>
        <v>0</v>
      </c>
      <c r="H2820" s="662">
        <v>0</v>
      </c>
    </row>
    <row r="2821" s="671" customFormat="1" ht="15" customHeight="1">
      <c r="B2821" t="s" s="596">
        <v>1597</v>
      </c>
      <c r="C2821" t="s" s="675">
        <v>2468</v>
      </c>
      <c r="D2821" t="s" s="205">
        <v>34</v>
      </c>
      <c r="E2821" s="677">
        <v>0</v>
      </c>
      <c r="G2821" s="662">
        <f>E2821*F2821</f>
        <v>0</v>
      </c>
      <c r="H2821" s="662">
        <v>0</v>
      </c>
    </row>
    <row r="2822" s="671" customFormat="1" ht="15" customHeight="1">
      <c r="B2822" t="s" s="596">
        <v>1597</v>
      </c>
      <c r="C2822" t="s" s="675">
        <v>2468</v>
      </c>
      <c r="D2822" t="s" s="684">
        <v>36</v>
      </c>
      <c r="E2822" s="677">
        <v>0</v>
      </c>
      <c r="G2822" s="662">
        <f>E2822*F2822</f>
        <v>0</v>
      </c>
      <c r="H2822" s="662">
        <v>0</v>
      </c>
    </row>
    <row r="2823" s="671" customFormat="1" ht="15" customHeight="1">
      <c r="B2823" t="s" s="596">
        <v>1597</v>
      </c>
      <c r="C2823" t="s" s="675">
        <v>2468</v>
      </c>
      <c r="D2823" t="s" s="686">
        <v>38</v>
      </c>
      <c r="E2823" s="677">
        <v>0</v>
      </c>
      <c r="G2823" s="662">
        <f>E2823*F2823</f>
        <v>0</v>
      </c>
      <c r="H2823" s="662">
        <v>0</v>
      </c>
    </row>
    <row r="2824" s="671" customFormat="1" ht="15" customHeight="1">
      <c r="B2824" t="s" s="596">
        <v>1597</v>
      </c>
      <c r="C2824" t="s" s="675">
        <v>2468</v>
      </c>
      <c r="D2824" t="s" s="690">
        <v>40</v>
      </c>
      <c r="E2824" s="677">
        <v>0</v>
      </c>
      <c r="G2824" s="662">
        <f>E2824*F2824</f>
        <v>0</v>
      </c>
      <c r="H2824" s="662">
        <v>0</v>
      </c>
    </row>
    <row r="2825" s="671" customFormat="1" ht="15" customHeight="1">
      <c r="B2825" t="s" s="596">
        <v>1597</v>
      </c>
      <c r="C2825" t="s" s="675">
        <v>2468</v>
      </c>
      <c r="D2825" t="s" s="692">
        <v>42</v>
      </c>
      <c r="E2825" s="677">
        <v>0</v>
      </c>
      <c r="G2825" s="662">
        <f>E2825*F2825</f>
        <v>0</v>
      </c>
      <c r="H2825" s="662">
        <v>0</v>
      </c>
    </row>
    <row r="2826" s="671" customFormat="1" ht="15" customHeight="1">
      <c r="B2826" t="s" s="596">
        <v>1597</v>
      </c>
      <c r="C2826" t="s" s="675">
        <v>2468</v>
      </c>
      <c r="D2826" t="s" s="180">
        <v>44</v>
      </c>
      <c r="E2826" s="677">
        <v>0</v>
      </c>
      <c r="G2826" s="662">
        <f>E2826*F2826</f>
        <v>0</v>
      </c>
      <c r="H2826" s="662">
        <v>0</v>
      </c>
    </row>
    <row r="2827" s="671" customFormat="1" ht="15" customHeight="1">
      <c r="B2827" t="s" s="596">
        <v>1597</v>
      </c>
      <c r="C2827" t="s" s="675">
        <v>2468</v>
      </c>
      <c r="D2827" t="s" s="695">
        <v>2849</v>
      </c>
      <c r="E2827" s="677">
        <v>0</v>
      </c>
      <c r="G2827" s="662">
        <f>E2827*F2827</f>
        <v>0</v>
      </c>
      <c r="H2827" s="662">
        <v>0</v>
      </c>
    </row>
    <row r="2828" s="671" customFormat="1" ht="15" customHeight="1">
      <c r="B2828" t="s" s="596">
        <v>1598</v>
      </c>
      <c r="C2828" t="s" s="675">
        <v>2469</v>
      </c>
      <c r="D2828" t="s" s="676">
        <v>30</v>
      </c>
      <c r="E2828" s="677">
        <v>0</v>
      </c>
      <c r="G2828" s="662">
        <f>E2828*F2828</f>
        <v>0</v>
      </c>
      <c r="H2828" s="662">
        <v>0</v>
      </c>
    </row>
    <row r="2829" s="671" customFormat="1" ht="15" customHeight="1">
      <c r="B2829" t="s" s="596">
        <v>1598</v>
      </c>
      <c r="C2829" t="s" s="675">
        <v>2469</v>
      </c>
      <c r="D2829" t="s" s="91">
        <v>32</v>
      </c>
      <c r="E2829" s="677">
        <v>0</v>
      </c>
      <c r="G2829" s="662">
        <f>E2829*F2829</f>
        <v>0</v>
      </c>
      <c r="H2829" s="662">
        <v>0</v>
      </c>
    </row>
    <row r="2830" s="671" customFormat="1" ht="15" customHeight="1">
      <c r="B2830" t="s" s="596">
        <v>1598</v>
      </c>
      <c r="C2830" t="s" s="675">
        <v>2469</v>
      </c>
      <c r="D2830" t="s" s="205">
        <v>34</v>
      </c>
      <c r="E2830" s="677">
        <v>0</v>
      </c>
      <c r="G2830" s="662">
        <f>E2830*F2830</f>
        <v>0</v>
      </c>
      <c r="H2830" s="662">
        <v>0</v>
      </c>
    </row>
    <row r="2831" s="671" customFormat="1" ht="15" customHeight="1">
      <c r="B2831" t="s" s="596">
        <v>1598</v>
      </c>
      <c r="C2831" t="s" s="675">
        <v>2469</v>
      </c>
      <c r="D2831" t="s" s="684">
        <v>36</v>
      </c>
      <c r="E2831" s="677">
        <v>0</v>
      </c>
      <c r="G2831" s="662">
        <f>E2831*F2831</f>
        <v>0</v>
      </c>
      <c r="H2831" s="662">
        <v>0</v>
      </c>
    </row>
    <row r="2832" s="671" customFormat="1" ht="15" customHeight="1">
      <c r="B2832" t="s" s="596">
        <v>1598</v>
      </c>
      <c r="C2832" t="s" s="675">
        <v>2469</v>
      </c>
      <c r="D2832" t="s" s="686">
        <v>38</v>
      </c>
      <c r="E2832" s="677">
        <v>0</v>
      </c>
      <c r="G2832" s="662">
        <f>E2832*F2832</f>
        <v>0</v>
      </c>
      <c r="H2832" s="662">
        <v>0</v>
      </c>
    </row>
    <row r="2833" s="671" customFormat="1" ht="15" customHeight="1">
      <c r="B2833" t="s" s="596">
        <v>1598</v>
      </c>
      <c r="C2833" t="s" s="675">
        <v>2469</v>
      </c>
      <c r="D2833" t="s" s="690">
        <v>40</v>
      </c>
      <c r="E2833" s="677">
        <v>0</v>
      </c>
      <c r="G2833" s="662">
        <f>E2833*F2833</f>
        <v>0</v>
      </c>
      <c r="H2833" s="662">
        <v>0</v>
      </c>
    </row>
    <row r="2834" s="671" customFormat="1" ht="15" customHeight="1">
      <c r="B2834" t="s" s="596">
        <v>1598</v>
      </c>
      <c r="C2834" t="s" s="675">
        <v>2469</v>
      </c>
      <c r="D2834" t="s" s="692">
        <v>42</v>
      </c>
      <c r="E2834" s="677">
        <v>0</v>
      </c>
      <c r="G2834" s="662">
        <f>E2834*F2834</f>
        <v>0</v>
      </c>
      <c r="H2834" s="662">
        <v>0</v>
      </c>
    </row>
    <row r="2835" s="671" customFormat="1" ht="15" customHeight="1">
      <c r="B2835" t="s" s="596">
        <v>1598</v>
      </c>
      <c r="C2835" t="s" s="675">
        <v>2469</v>
      </c>
      <c r="D2835" t="s" s="180">
        <v>44</v>
      </c>
      <c r="E2835" s="677">
        <v>0</v>
      </c>
      <c r="G2835" s="662">
        <f>E2835*F2835</f>
        <v>0</v>
      </c>
      <c r="H2835" s="662">
        <v>0</v>
      </c>
    </row>
    <row r="2836" s="671" customFormat="1" ht="15" customHeight="1">
      <c r="B2836" t="s" s="596">
        <v>1598</v>
      </c>
      <c r="C2836" t="s" s="675">
        <v>2469</v>
      </c>
      <c r="D2836" t="s" s="695">
        <v>2849</v>
      </c>
      <c r="E2836" s="677">
        <v>0</v>
      </c>
      <c r="G2836" s="662">
        <f>E2836*F2836</f>
        <v>0</v>
      </c>
      <c r="H2836" s="662">
        <v>0</v>
      </c>
    </row>
    <row r="2837" s="671" customFormat="1" ht="15" customHeight="1">
      <c r="B2837" t="s" s="596">
        <v>1599</v>
      </c>
      <c r="C2837" t="s" s="675">
        <v>2470</v>
      </c>
      <c r="D2837" t="s" s="676">
        <v>30</v>
      </c>
      <c r="E2837" s="677">
        <v>0</v>
      </c>
      <c r="G2837" s="662">
        <f>E2837*F2837</f>
        <v>0</v>
      </c>
      <c r="H2837" s="662">
        <v>0</v>
      </c>
    </row>
    <row r="2838" s="671" customFormat="1" ht="15" customHeight="1">
      <c r="B2838" t="s" s="596">
        <v>1599</v>
      </c>
      <c r="C2838" t="s" s="675">
        <v>2470</v>
      </c>
      <c r="D2838" t="s" s="91">
        <v>32</v>
      </c>
      <c r="E2838" s="677">
        <v>0</v>
      </c>
      <c r="G2838" s="662">
        <f>E2838*F2838</f>
        <v>0</v>
      </c>
      <c r="H2838" s="662">
        <v>0</v>
      </c>
    </row>
    <row r="2839" s="671" customFormat="1" ht="15" customHeight="1">
      <c r="B2839" t="s" s="596">
        <v>1599</v>
      </c>
      <c r="C2839" t="s" s="675">
        <v>2470</v>
      </c>
      <c r="D2839" t="s" s="205">
        <v>34</v>
      </c>
      <c r="E2839" s="677">
        <v>0</v>
      </c>
      <c r="G2839" s="662">
        <f>E2839*F2839</f>
        <v>0</v>
      </c>
      <c r="H2839" s="662">
        <v>0</v>
      </c>
    </row>
    <row r="2840" s="671" customFormat="1" ht="15" customHeight="1">
      <c r="B2840" t="s" s="596">
        <v>1599</v>
      </c>
      <c r="C2840" t="s" s="675">
        <v>2470</v>
      </c>
      <c r="D2840" t="s" s="684">
        <v>36</v>
      </c>
      <c r="E2840" s="677">
        <v>0</v>
      </c>
      <c r="G2840" s="662">
        <f>E2840*F2840</f>
        <v>0</v>
      </c>
      <c r="H2840" s="662">
        <v>0</v>
      </c>
    </row>
    <row r="2841" s="671" customFormat="1" ht="15" customHeight="1">
      <c r="B2841" t="s" s="596">
        <v>1599</v>
      </c>
      <c r="C2841" t="s" s="675">
        <v>2470</v>
      </c>
      <c r="D2841" t="s" s="686">
        <v>38</v>
      </c>
      <c r="E2841" s="677">
        <v>0</v>
      </c>
      <c r="G2841" s="662">
        <f>E2841*F2841</f>
        <v>0</v>
      </c>
      <c r="H2841" s="662">
        <v>0</v>
      </c>
    </row>
    <row r="2842" s="671" customFormat="1" ht="15" customHeight="1">
      <c r="B2842" t="s" s="596">
        <v>1599</v>
      </c>
      <c r="C2842" t="s" s="675">
        <v>2470</v>
      </c>
      <c r="D2842" t="s" s="690">
        <v>40</v>
      </c>
      <c r="E2842" s="677">
        <v>0</v>
      </c>
      <c r="G2842" s="662">
        <f>E2842*F2842</f>
        <v>0</v>
      </c>
      <c r="H2842" s="662">
        <v>0</v>
      </c>
    </row>
    <row r="2843" s="671" customFormat="1" ht="15" customHeight="1">
      <c r="B2843" t="s" s="596">
        <v>1599</v>
      </c>
      <c r="C2843" t="s" s="675">
        <v>2470</v>
      </c>
      <c r="D2843" t="s" s="692">
        <v>42</v>
      </c>
      <c r="E2843" s="677">
        <v>0</v>
      </c>
      <c r="G2843" s="662">
        <f>E2843*F2843</f>
        <v>0</v>
      </c>
      <c r="H2843" s="662">
        <v>0</v>
      </c>
    </row>
    <row r="2844" s="671" customFormat="1" ht="15" customHeight="1">
      <c r="B2844" t="s" s="596">
        <v>1599</v>
      </c>
      <c r="C2844" t="s" s="675">
        <v>2470</v>
      </c>
      <c r="D2844" t="s" s="180">
        <v>44</v>
      </c>
      <c r="E2844" s="677">
        <v>0</v>
      </c>
      <c r="G2844" s="662">
        <f>E2844*F2844</f>
        <v>0</v>
      </c>
      <c r="H2844" s="662">
        <v>0</v>
      </c>
    </row>
    <row r="2845" s="671" customFormat="1" ht="15" customHeight="1">
      <c r="B2845" t="s" s="596">
        <v>1599</v>
      </c>
      <c r="C2845" t="s" s="675">
        <v>2470</v>
      </c>
      <c r="D2845" t="s" s="695">
        <v>2849</v>
      </c>
      <c r="E2845" s="677">
        <v>0</v>
      </c>
      <c r="G2845" s="662">
        <f>E2845*F2845</f>
        <v>0</v>
      </c>
      <c r="H2845" s="662">
        <v>0</v>
      </c>
    </row>
    <row r="2846" s="671" customFormat="1" ht="15" customHeight="1">
      <c r="B2846" t="s" s="596">
        <v>1600</v>
      </c>
      <c r="C2846" t="s" s="675">
        <v>2471</v>
      </c>
      <c r="D2846" t="s" s="676">
        <v>30</v>
      </c>
      <c r="E2846" s="677">
        <v>0</v>
      </c>
      <c r="G2846" s="662">
        <f>E2846*F2846</f>
        <v>0</v>
      </c>
      <c r="H2846" s="662">
        <v>0</v>
      </c>
    </row>
    <row r="2847" s="671" customFormat="1" ht="15" customHeight="1">
      <c r="B2847" t="s" s="596">
        <v>1600</v>
      </c>
      <c r="C2847" t="s" s="675">
        <v>2471</v>
      </c>
      <c r="D2847" t="s" s="91">
        <v>32</v>
      </c>
      <c r="E2847" s="677">
        <v>0</v>
      </c>
      <c r="G2847" s="662">
        <f>E2847*F2847</f>
        <v>0</v>
      </c>
      <c r="H2847" s="662">
        <v>0</v>
      </c>
    </row>
    <row r="2848" s="671" customFormat="1" ht="15" customHeight="1">
      <c r="B2848" t="s" s="596">
        <v>1600</v>
      </c>
      <c r="C2848" t="s" s="675">
        <v>2471</v>
      </c>
      <c r="D2848" t="s" s="205">
        <v>34</v>
      </c>
      <c r="E2848" s="677">
        <v>0</v>
      </c>
      <c r="G2848" s="662">
        <f>E2848*F2848</f>
        <v>0</v>
      </c>
      <c r="H2848" s="662">
        <v>0</v>
      </c>
    </row>
    <row r="2849" s="671" customFormat="1" ht="15" customHeight="1">
      <c r="B2849" t="s" s="596">
        <v>1600</v>
      </c>
      <c r="C2849" t="s" s="675">
        <v>2471</v>
      </c>
      <c r="D2849" t="s" s="684">
        <v>36</v>
      </c>
      <c r="E2849" s="677">
        <v>0</v>
      </c>
      <c r="G2849" s="662">
        <f>E2849*F2849</f>
        <v>0</v>
      </c>
      <c r="H2849" s="662">
        <v>0</v>
      </c>
    </row>
    <row r="2850" s="671" customFormat="1" ht="15" customHeight="1">
      <c r="B2850" t="s" s="596">
        <v>1600</v>
      </c>
      <c r="C2850" t="s" s="675">
        <v>2471</v>
      </c>
      <c r="D2850" t="s" s="686">
        <v>38</v>
      </c>
      <c r="E2850" s="677">
        <v>0</v>
      </c>
      <c r="G2850" s="662">
        <f>E2850*F2850</f>
        <v>0</v>
      </c>
      <c r="H2850" s="662">
        <v>0</v>
      </c>
    </row>
    <row r="2851" s="671" customFormat="1" ht="15" customHeight="1">
      <c r="B2851" t="s" s="596">
        <v>1600</v>
      </c>
      <c r="C2851" t="s" s="675">
        <v>2471</v>
      </c>
      <c r="D2851" t="s" s="690">
        <v>40</v>
      </c>
      <c r="E2851" s="677">
        <v>0</v>
      </c>
      <c r="G2851" s="662">
        <f>E2851*F2851</f>
        <v>0</v>
      </c>
      <c r="H2851" s="662">
        <v>0</v>
      </c>
    </row>
    <row r="2852" s="671" customFormat="1" ht="15" customHeight="1">
      <c r="B2852" t="s" s="596">
        <v>1600</v>
      </c>
      <c r="C2852" t="s" s="675">
        <v>2471</v>
      </c>
      <c r="D2852" t="s" s="692">
        <v>42</v>
      </c>
      <c r="E2852" s="677">
        <v>0</v>
      </c>
      <c r="G2852" s="662">
        <f>E2852*F2852</f>
        <v>0</v>
      </c>
      <c r="H2852" s="662">
        <v>0</v>
      </c>
    </row>
    <row r="2853" s="671" customFormat="1" ht="15" customHeight="1">
      <c r="B2853" t="s" s="596">
        <v>1600</v>
      </c>
      <c r="C2853" t="s" s="675">
        <v>2471</v>
      </c>
      <c r="D2853" t="s" s="180">
        <v>44</v>
      </c>
      <c r="E2853" s="677">
        <v>0</v>
      </c>
      <c r="G2853" s="662">
        <f>E2853*F2853</f>
        <v>0</v>
      </c>
      <c r="H2853" s="662">
        <v>0</v>
      </c>
    </row>
    <row r="2854" s="671" customFormat="1" ht="15" customHeight="1">
      <c r="B2854" t="s" s="596">
        <v>1600</v>
      </c>
      <c r="C2854" t="s" s="675">
        <v>2471</v>
      </c>
      <c r="D2854" t="s" s="695">
        <v>2849</v>
      </c>
      <c r="E2854" s="677">
        <v>0</v>
      </c>
      <c r="G2854" s="662">
        <f>E2854*F2854</f>
        <v>0</v>
      </c>
      <c r="H2854" s="662">
        <v>0</v>
      </c>
    </row>
    <row r="2855" s="671" customFormat="1" ht="15" customHeight="1">
      <c r="B2855" t="s" s="596">
        <v>1601</v>
      </c>
      <c r="C2855" t="s" s="675">
        <v>2472</v>
      </c>
      <c r="D2855" t="s" s="676">
        <v>30</v>
      </c>
      <c r="E2855" s="677">
        <v>0</v>
      </c>
      <c r="G2855" s="662">
        <f>E2855*F2855</f>
        <v>0</v>
      </c>
      <c r="H2855" s="662">
        <v>0</v>
      </c>
    </row>
    <row r="2856" s="671" customFormat="1" ht="15" customHeight="1">
      <c r="B2856" t="s" s="596">
        <v>1601</v>
      </c>
      <c r="C2856" t="s" s="675">
        <v>2472</v>
      </c>
      <c r="D2856" t="s" s="91">
        <v>32</v>
      </c>
      <c r="E2856" s="677">
        <v>0</v>
      </c>
      <c r="G2856" s="662">
        <f>E2856*F2856</f>
        <v>0</v>
      </c>
      <c r="H2856" s="662">
        <v>0</v>
      </c>
    </row>
    <row r="2857" s="671" customFormat="1" ht="15" customHeight="1">
      <c r="B2857" t="s" s="596">
        <v>1601</v>
      </c>
      <c r="C2857" t="s" s="675">
        <v>2472</v>
      </c>
      <c r="D2857" t="s" s="205">
        <v>34</v>
      </c>
      <c r="E2857" s="677">
        <v>0</v>
      </c>
      <c r="G2857" s="662">
        <f>E2857*F2857</f>
        <v>0</v>
      </c>
      <c r="H2857" s="662">
        <v>0</v>
      </c>
    </row>
    <row r="2858" s="671" customFormat="1" ht="15" customHeight="1">
      <c r="B2858" t="s" s="596">
        <v>1601</v>
      </c>
      <c r="C2858" t="s" s="675">
        <v>2472</v>
      </c>
      <c r="D2858" t="s" s="684">
        <v>36</v>
      </c>
      <c r="E2858" s="677">
        <v>0</v>
      </c>
      <c r="G2858" s="662">
        <f>E2858*F2858</f>
        <v>0</v>
      </c>
      <c r="H2858" s="662">
        <v>0</v>
      </c>
    </row>
    <row r="2859" s="671" customFormat="1" ht="15" customHeight="1">
      <c r="B2859" t="s" s="596">
        <v>1601</v>
      </c>
      <c r="C2859" t="s" s="675">
        <v>2472</v>
      </c>
      <c r="D2859" t="s" s="686">
        <v>38</v>
      </c>
      <c r="E2859" s="677">
        <v>0</v>
      </c>
      <c r="G2859" s="662">
        <f>E2859*F2859</f>
        <v>0</v>
      </c>
      <c r="H2859" s="662">
        <v>0</v>
      </c>
    </row>
    <row r="2860" s="671" customFormat="1" ht="15" customHeight="1">
      <c r="B2860" t="s" s="596">
        <v>1601</v>
      </c>
      <c r="C2860" t="s" s="675">
        <v>2472</v>
      </c>
      <c r="D2860" t="s" s="690">
        <v>40</v>
      </c>
      <c r="E2860" s="677">
        <v>0</v>
      </c>
      <c r="G2860" s="662">
        <f>E2860*F2860</f>
        <v>0</v>
      </c>
      <c r="H2860" s="662">
        <v>0</v>
      </c>
    </row>
    <row r="2861" s="671" customFormat="1" ht="15" customHeight="1">
      <c r="B2861" t="s" s="596">
        <v>1601</v>
      </c>
      <c r="C2861" t="s" s="675">
        <v>2472</v>
      </c>
      <c r="D2861" t="s" s="692">
        <v>42</v>
      </c>
      <c r="E2861" s="677">
        <v>0</v>
      </c>
      <c r="G2861" s="662">
        <f>E2861*F2861</f>
        <v>0</v>
      </c>
      <c r="H2861" s="662">
        <v>0</v>
      </c>
    </row>
    <row r="2862" s="671" customFormat="1" ht="15" customHeight="1">
      <c r="B2862" t="s" s="596">
        <v>1601</v>
      </c>
      <c r="C2862" t="s" s="675">
        <v>2472</v>
      </c>
      <c r="D2862" t="s" s="180">
        <v>44</v>
      </c>
      <c r="E2862" s="677">
        <v>0</v>
      </c>
      <c r="G2862" s="662">
        <f>E2862*F2862</f>
        <v>0</v>
      </c>
      <c r="H2862" s="662">
        <v>0</v>
      </c>
    </row>
    <row r="2863" s="671" customFormat="1" ht="15" customHeight="1">
      <c r="B2863" t="s" s="596">
        <v>1601</v>
      </c>
      <c r="C2863" t="s" s="675">
        <v>2472</v>
      </c>
      <c r="D2863" t="s" s="695">
        <v>2849</v>
      </c>
      <c r="E2863" s="677">
        <v>0</v>
      </c>
      <c r="G2863" s="662">
        <f>E2863*F2863</f>
        <v>0</v>
      </c>
      <c r="H2863" s="662">
        <v>0</v>
      </c>
    </row>
    <row r="2864" s="671" customFormat="1" ht="15" customHeight="1">
      <c r="B2864" t="s" s="596">
        <v>1602</v>
      </c>
      <c r="C2864" t="s" s="675">
        <v>2473</v>
      </c>
      <c r="D2864" t="s" s="676">
        <v>30</v>
      </c>
      <c r="E2864" s="677">
        <v>0</v>
      </c>
      <c r="G2864" s="662">
        <f>E2864*F2864</f>
        <v>0</v>
      </c>
      <c r="H2864" s="662">
        <v>0</v>
      </c>
    </row>
    <row r="2865" s="671" customFormat="1" ht="15" customHeight="1">
      <c r="B2865" t="s" s="596">
        <v>1602</v>
      </c>
      <c r="C2865" t="s" s="675">
        <v>2473</v>
      </c>
      <c r="D2865" t="s" s="91">
        <v>32</v>
      </c>
      <c r="E2865" s="677">
        <v>0</v>
      </c>
      <c r="G2865" s="662">
        <f>E2865*F2865</f>
        <v>0</v>
      </c>
      <c r="H2865" s="662">
        <v>0</v>
      </c>
    </row>
    <row r="2866" s="671" customFormat="1" ht="15" customHeight="1">
      <c r="B2866" t="s" s="596">
        <v>1602</v>
      </c>
      <c r="C2866" t="s" s="675">
        <v>2473</v>
      </c>
      <c r="D2866" t="s" s="205">
        <v>34</v>
      </c>
      <c r="E2866" s="677">
        <v>0</v>
      </c>
      <c r="G2866" s="662">
        <f>E2866*F2866</f>
        <v>0</v>
      </c>
      <c r="H2866" s="662">
        <v>0</v>
      </c>
    </row>
    <row r="2867" s="671" customFormat="1" ht="15" customHeight="1">
      <c r="B2867" t="s" s="596">
        <v>1602</v>
      </c>
      <c r="C2867" t="s" s="675">
        <v>2473</v>
      </c>
      <c r="D2867" t="s" s="684">
        <v>36</v>
      </c>
      <c r="E2867" s="677">
        <v>0</v>
      </c>
      <c r="G2867" s="662">
        <f>E2867*F2867</f>
        <v>0</v>
      </c>
      <c r="H2867" s="662">
        <v>0</v>
      </c>
    </row>
    <row r="2868" s="671" customFormat="1" ht="15" customHeight="1">
      <c r="B2868" t="s" s="596">
        <v>1602</v>
      </c>
      <c r="C2868" t="s" s="675">
        <v>2473</v>
      </c>
      <c r="D2868" t="s" s="686">
        <v>38</v>
      </c>
      <c r="E2868" s="677">
        <v>0</v>
      </c>
      <c r="G2868" s="662">
        <f>E2868*F2868</f>
        <v>0</v>
      </c>
      <c r="H2868" s="662">
        <v>0</v>
      </c>
    </row>
    <row r="2869" s="671" customFormat="1" ht="15" customHeight="1">
      <c r="B2869" t="s" s="596">
        <v>1602</v>
      </c>
      <c r="C2869" t="s" s="675">
        <v>2473</v>
      </c>
      <c r="D2869" t="s" s="690">
        <v>40</v>
      </c>
      <c r="E2869" s="677">
        <v>0</v>
      </c>
      <c r="G2869" s="662">
        <f>E2869*F2869</f>
        <v>0</v>
      </c>
      <c r="H2869" s="662">
        <v>0</v>
      </c>
    </row>
    <row r="2870" s="671" customFormat="1" ht="15" customHeight="1">
      <c r="B2870" t="s" s="596">
        <v>1602</v>
      </c>
      <c r="C2870" t="s" s="675">
        <v>2473</v>
      </c>
      <c r="D2870" t="s" s="692">
        <v>42</v>
      </c>
      <c r="E2870" s="677">
        <v>0</v>
      </c>
      <c r="G2870" s="662">
        <f>E2870*F2870</f>
        <v>0</v>
      </c>
      <c r="H2870" s="662">
        <v>0</v>
      </c>
    </row>
    <row r="2871" s="671" customFormat="1" ht="15" customHeight="1">
      <c r="B2871" t="s" s="596">
        <v>1602</v>
      </c>
      <c r="C2871" t="s" s="675">
        <v>2473</v>
      </c>
      <c r="D2871" t="s" s="180">
        <v>44</v>
      </c>
      <c r="E2871" s="677">
        <v>0</v>
      </c>
      <c r="G2871" s="662">
        <f>E2871*F2871</f>
        <v>0</v>
      </c>
      <c r="H2871" s="662">
        <v>0</v>
      </c>
    </row>
    <row r="2872" s="671" customFormat="1" ht="15" customHeight="1">
      <c r="B2872" t="s" s="596">
        <v>1602</v>
      </c>
      <c r="C2872" t="s" s="675">
        <v>2473</v>
      </c>
      <c r="D2872" t="s" s="695">
        <v>2849</v>
      </c>
      <c r="E2872" s="677">
        <v>0</v>
      </c>
      <c r="G2872" s="662">
        <f>E2872*F2872</f>
        <v>0</v>
      </c>
      <c r="H2872" s="662">
        <v>0</v>
      </c>
    </row>
    <row r="2873" s="671" customFormat="1" ht="15" customHeight="1">
      <c r="B2873" t="s" s="596">
        <v>1603</v>
      </c>
      <c r="C2873" t="s" s="675">
        <v>2474</v>
      </c>
      <c r="D2873" t="s" s="676">
        <v>30</v>
      </c>
      <c r="E2873" s="677">
        <v>0</v>
      </c>
      <c r="G2873" s="662">
        <f>E2873*F2873</f>
        <v>0</v>
      </c>
      <c r="H2873" s="662">
        <v>0</v>
      </c>
    </row>
    <row r="2874" s="671" customFormat="1" ht="15" customHeight="1">
      <c r="B2874" t="s" s="596">
        <v>1603</v>
      </c>
      <c r="C2874" t="s" s="675">
        <v>2474</v>
      </c>
      <c r="D2874" t="s" s="91">
        <v>32</v>
      </c>
      <c r="E2874" s="677">
        <v>0</v>
      </c>
      <c r="G2874" s="662">
        <f>E2874*F2874</f>
        <v>0</v>
      </c>
      <c r="H2874" s="662">
        <v>0</v>
      </c>
    </row>
    <row r="2875" s="671" customFormat="1" ht="15" customHeight="1">
      <c r="B2875" t="s" s="596">
        <v>1603</v>
      </c>
      <c r="C2875" t="s" s="675">
        <v>2474</v>
      </c>
      <c r="D2875" t="s" s="205">
        <v>34</v>
      </c>
      <c r="E2875" s="677">
        <v>0</v>
      </c>
      <c r="G2875" s="662">
        <f>E2875*F2875</f>
        <v>0</v>
      </c>
      <c r="H2875" s="662">
        <v>0</v>
      </c>
    </row>
    <row r="2876" s="671" customFormat="1" ht="15" customHeight="1">
      <c r="B2876" t="s" s="596">
        <v>1603</v>
      </c>
      <c r="C2876" t="s" s="675">
        <v>2474</v>
      </c>
      <c r="D2876" t="s" s="684">
        <v>36</v>
      </c>
      <c r="E2876" s="677">
        <v>0</v>
      </c>
      <c r="G2876" s="662">
        <f>E2876*F2876</f>
        <v>0</v>
      </c>
      <c r="H2876" s="662">
        <v>0</v>
      </c>
    </row>
    <row r="2877" s="671" customFormat="1" ht="15" customHeight="1">
      <c r="B2877" t="s" s="596">
        <v>1603</v>
      </c>
      <c r="C2877" t="s" s="675">
        <v>2474</v>
      </c>
      <c r="D2877" t="s" s="686">
        <v>38</v>
      </c>
      <c r="E2877" s="677">
        <v>0</v>
      </c>
      <c r="G2877" s="662">
        <f>E2877*F2877</f>
        <v>0</v>
      </c>
      <c r="H2877" s="662">
        <v>0</v>
      </c>
    </row>
    <row r="2878" s="671" customFormat="1" ht="15" customHeight="1">
      <c r="B2878" t="s" s="596">
        <v>1603</v>
      </c>
      <c r="C2878" t="s" s="675">
        <v>2474</v>
      </c>
      <c r="D2878" t="s" s="690">
        <v>40</v>
      </c>
      <c r="E2878" s="677">
        <v>0</v>
      </c>
      <c r="G2878" s="662">
        <f>E2878*F2878</f>
        <v>0</v>
      </c>
      <c r="H2878" s="662">
        <v>0</v>
      </c>
    </row>
    <row r="2879" s="671" customFormat="1" ht="15" customHeight="1">
      <c r="B2879" t="s" s="596">
        <v>1603</v>
      </c>
      <c r="C2879" t="s" s="675">
        <v>2474</v>
      </c>
      <c r="D2879" t="s" s="692">
        <v>42</v>
      </c>
      <c r="E2879" s="677">
        <v>0</v>
      </c>
      <c r="G2879" s="662">
        <f>E2879*F2879</f>
        <v>0</v>
      </c>
      <c r="H2879" s="662">
        <v>0</v>
      </c>
    </row>
    <row r="2880" s="671" customFormat="1" ht="15" customHeight="1">
      <c r="B2880" t="s" s="596">
        <v>1603</v>
      </c>
      <c r="C2880" t="s" s="675">
        <v>2474</v>
      </c>
      <c r="D2880" t="s" s="180">
        <v>44</v>
      </c>
      <c r="E2880" s="677">
        <v>0</v>
      </c>
      <c r="G2880" s="662">
        <f>E2880*F2880</f>
        <v>0</v>
      </c>
      <c r="H2880" s="662">
        <v>0</v>
      </c>
    </row>
    <row r="2881" s="671" customFormat="1" ht="15" customHeight="1">
      <c r="B2881" t="s" s="596">
        <v>1603</v>
      </c>
      <c r="C2881" t="s" s="675">
        <v>2474</v>
      </c>
      <c r="D2881" t="s" s="695">
        <v>2849</v>
      </c>
      <c r="E2881" s="677">
        <v>0</v>
      </c>
      <c r="G2881" s="662">
        <f>E2881*F2881</f>
        <v>0</v>
      </c>
      <c r="H2881" s="662">
        <v>0</v>
      </c>
    </row>
    <row r="2882" s="671" customFormat="1" ht="15" customHeight="1">
      <c r="B2882" t="s" s="596">
        <v>1604</v>
      </c>
      <c r="C2882" t="s" s="675">
        <v>2475</v>
      </c>
      <c r="D2882" t="s" s="676">
        <v>30</v>
      </c>
      <c r="E2882" s="677">
        <v>0</v>
      </c>
      <c r="G2882" s="662">
        <f>E2882*F2882</f>
        <v>0</v>
      </c>
      <c r="H2882" s="662">
        <v>0</v>
      </c>
    </row>
    <row r="2883" s="671" customFormat="1" ht="15" customHeight="1">
      <c r="B2883" t="s" s="596">
        <v>1604</v>
      </c>
      <c r="C2883" t="s" s="675">
        <v>2475</v>
      </c>
      <c r="D2883" t="s" s="91">
        <v>32</v>
      </c>
      <c r="E2883" s="677">
        <v>0</v>
      </c>
      <c r="G2883" s="662">
        <f>E2883*F2883</f>
        <v>0</v>
      </c>
      <c r="H2883" s="662">
        <v>0</v>
      </c>
    </row>
    <row r="2884" s="671" customFormat="1" ht="15" customHeight="1">
      <c r="B2884" t="s" s="596">
        <v>1604</v>
      </c>
      <c r="C2884" t="s" s="675">
        <v>2475</v>
      </c>
      <c r="D2884" t="s" s="205">
        <v>34</v>
      </c>
      <c r="E2884" s="677">
        <v>0</v>
      </c>
      <c r="G2884" s="662">
        <f>E2884*F2884</f>
        <v>0</v>
      </c>
      <c r="H2884" s="662">
        <v>0</v>
      </c>
    </row>
    <row r="2885" s="671" customFormat="1" ht="15" customHeight="1">
      <c r="B2885" t="s" s="596">
        <v>1604</v>
      </c>
      <c r="C2885" t="s" s="675">
        <v>2475</v>
      </c>
      <c r="D2885" t="s" s="684">
        <v>36</v>
      </c>
      <c r="E2885" s="677">
        <v>0</v>
      </c>
      <c r="G2885" s="662">
        <f>E2885*F2885</f>
        <v>0</v>
      </c>
      <c r="H2885" s="662">
        <v>0</v>
      </c>
    </row>
    <row r="2886" s="671" customFormat="1" ht="15" customHeight="1">
      <c r="B2886" t="s" s="596">
        <v>1604</v>
      </c>
      <c r="C2886" t="s" s="675">
        <v>2475</v>
      </c>
      <c r="D2886" t="s" s="686">
        <v>38</v>
      </c>
      <c r="E2886" s="677">
        <v>0</v>
      </c>
      <c r="G2886" s="662">
        <f>E2886*F2886</f>
        <v>0</v>
      </c>
      <c r="H2886" s="662">
        <v>0</v>
      </c>
    </row>
    <row r="2887" s="671" customFormat="1" ht="15" customHeight="1">
      <c r="B2887" t="s" s="596">
        <v>1604</v>
      </c>
      <c r="C2887" t="s" s="675">
        <v>2475</v>
      </c>
      <c r="D2887" t="s" s="690">
        <v>40</v>
      </c>
      <c r="E2887" s="677">
        <v>0</v>
      </c>
      <c r="G2887" s="662">
        <f>E2887*F2887</f>
        <v>0</v>
      </c>
      <c r="H2887" s="662">
        <v>0</v>
      </c>
    </row>
    <row r="2888" s="671" customFormat="1" ht="15" customHeight="1">
      <c r="B2888" t="s" s="596">
        <v>1604</v>
      </c>
      <c r="C2888" t="s" s="675">
        <v>2475</v>
      </c>
      <c r="D2888" t="s" s="692">
        <v>42</v>
      </c>
      <c r="E2888" s="677">
        <v>0</v>
      </c>
      <c r="G2888" s="662">
        <f>E2888*F2888</f>
        <v>0</v>
      </c>
      <c r="H2888" s="662">
        <v>0</v>
      </c>
    </row>
    <row r="2889" s="671" customFormat="1" ht="15" customHeight="1">
      <c r="B2889" t="s" s="596">
        <v>1604</v>
      </c>
      <c r="C2889" t="s" s="675">
        <v>2475</v>
      </c>
      <c r="D2889" t="s" s="180">
        <v>44</v>
      </c>
      <c r="E2889" s="677">
        <v>0</v>
      </c>
      <c r="G2889" s="662">
        <f>E2889*F2889</f>
        <v>0</v>
      </c>
      <c r="H2889" s="662">
        <v>0</v>
      </c>
    </row>
    <row r="2890" s="671" customFormat="1" ht="15" customHeight="1">
      <c r="B2890" t="s" s="596">
        <v>1604</v>
      </c>
      <c r="C2890" t="s" s="675">
        <v>2475</v>
      </c>
      <c r="D2890" t="s" s="695">
        <v>2849</v>
      </c>
      <c r="E2890" s="677">
        <v>0</v>
      </c>
      <c r="G2890" s="662">
        <f>E2890*F2890</f>
        <v>0</v>
      </c>
      <c r="H2890" s="662">
        <v>0</v>
      </c>
    </row>
    <row r="2891" s="671" customFormat="1" ht="15" customHeight="1">
      <c r="B2891" t="s" s="596">
        <v>1605</v>
      </c>
      <c r="C2891" t="s" s="675">
        <v>2476</v>
      </c>
      <c r="D2891" t="s" s="676">
        <v>30</v>
      </c>
      <c r="E2891" s="677">
        <v>0</v>
      </c>
      <c r="G2891" s="662">
        <f>E2891*F2891</f>
        <v>0</v>
      </c>
      <c r="H2891" s="662">
        <v>0</v>
      </c>
    </row>
    <row r="2892" s="671" customFormat="1" ht="15" customHeight="1">
      <c r="B2892" t="s" s="596">
        <v>1605</v>
      </c>
      <c r="C2892" t="s" s="675">
        <v>2476</v>
      </c>
      <c r="D2892" t="s" s="91">
        <v>32</v>
      </c>
      <c r="E2892" s="677">
        <v>0</v>
      </c>
      <c r="G2892" s="662">
        <f>E2892*F2892</f>
        <v>0</v>
      </c>
      <c r="H2892" s="662">
        <v>0</v>
      </c>
    </row>
    <row r="2893" s="671" customFormat="1" ht="15" customHeight="1">
      <c r="B2893" t="s" s="596">
        <v>1605</v>
      </c>
      <c r="C2893" t="s" s="675">
        <v>2476</v>
      </c>
      <c r="D2893" t="s" s="205">
        <v>34</v>
      </c>
      <c r="E2893" s="677">
        <v>0</v>
      </c>
      <c r="G2893" s="662">
        <f>E2893*F2893</f>
        <v>0</v>
      </c>
      <c r="H2893" s="662">
        <v>0</v>
      </c>
    </row>
    <row r="2894" s="671" customFormat="1" ht="15" customHeight="1">
      <c r="B2894" t="s" s="596">
        <v>1605</v>
      </c>
      <c r="C2894" t="s" s="675">
        <v>2476</v>
      </c>
      <c r="D2894" t="s" s="684">
        <v>36</v>
      </c>
      <c r="E2894" s="677">
        <v>0</v>
      </c>
      <c r="G2894" s="662">
        <f>E2894*F2894</f>
        <v>0</v>
      </c>
      <c r="H2894" s="662">
        <v>0</v>
      </c>
    </row>
    <row r="2895" s="671" customFormat="1" ht="15" customHeight="1">
      <c r="B2895" t="s" s="596">
        <v>1605</v>
      </c>
      <c r="C2895" t="s" s="675">
        <v>2476</v>
      </c>
      <c r="D2895" t="s" s="686">
        <v>38</v>
      </c>
      <c r="E2895" s="677">
        <v>0</v>
      </c>
      <c r="G2895" s="662">
        <f>E2895*F2895</f>
        <v>0</v>
      </c>
      <c r="H2895" s="662">
        <v>0</v>
      </c>
    </row>
    <row r="2896" s="671" customFormat="1" ht="15" customHeight="1">
      <c r="B2896" t="s" s="596">
        <v>1605</v>
      </c>
      <c r="C2896" t="s" s="675">
        <v>2476</v>
      </c>
      <c r="D2896" t="s" s="690">
        <v>40</v>
      </c>
      <c r="E2896" s="677">
        <v>0</v>
      </c>
      <c r="G2896" s="662">
        <f>E2896*F2896</f>
        <v>0</v>
      </c>
      <c r="H2896" s="662">
        <v>0</v>
      </c>
    </row>
    <row r="2897" s="671" customFormat="1" ht="15" customHeight="1">
      <c r="B2897" t="s" s="596">
        <v>1605</v>
      </c>
      <c r="C2897" t="s" s="675">
        <v>2476</v>
      </c>
      <c r="D2897" t="s" s="692">
        <v>42</v>
      </c>
      <c r="E2897" s="677">
        <v>0</v>
      </c>
      <c r="G2897" s="662">
        <f>E2897*F2897</f>
        <v>0</v>
      </c>
      <c r="H2897" s="662">
        <v>0</v>
      </c>
    </row>
    <row r="2898" s="671" customFormat="1" ht="15" customHeight="1">
      <c r="B2898" t="s" s="596">
        <v>1605</v>
      </c>
      <c r="C2898" t="s" s="675">
        <v>2476</v>
      </c>
      <c r="D2898" t="s" s="180">
        <v>44</v>
      </c>
      <c r="E2898" s="677">
        <v>0</v>
      </c>
      <c r="G2898" s="662">
        <f>E2898*F2898</f>
        <v>0</v>
      </c>
      <c r="H2898" s="662">
        <v>0</v>
      </c>
    </row>
    <row r="2899" s="671" customFormat="1" ht="15" customHeight="1">
      <c r="B2899" t="s" s="596">
        <v>1605</v>
      </c>
      <c r="C2899" t="s" s="675">
        <v>2476</v>
      </c>
      <c r="D2899" t="s" s="695">
        <v>2849</v>
      </c>
      <c r="E2899" s="677">
        <v>0</v>
      </c>
      <c r="G2899" s="662">
        <f>E2899*F2899</f>
        <v>0</v>
      </c>
      <c r="H2899" s="662">
        <v>0</v>
      </c>
    </row>
    <row r="2900" s="671" customFormat="1" ht="15" customHeight="1">
      <c r="B2900" t="s" s="596">
        <v>1606</v>
      </c>
      <c r="C2900" t="s" s="675">
        <v>2477</v>
      </c>
      <c r="D2900" t="s" s="676">
        <v>30</v>
      </c>
      <c r="E2900" s="677">
        <v>0</v>
      </c>
      <c r="G2900" s="662">
        <f>E2900*F2900</f>
        <v>0</v>
      </c>
      <c r="H2900" s="662">
        <v>0</v>
      </c>
    </row>
    <row r="2901" s="671" customFormat="1" ht="15" customHeight="1">
      <c r="B2901" t="s" s="596">
        <v>1606</v>
      </c>
      <c r="C2901" t="s" s="675">
        <v>2477</v>
      </c>
      <c r="D2901" t="s" s="91">
        <v>32</v>
      </c>
      <c r="E2901" s="677">
        <v>0</v>
      </c>
      <c r="G2901" s="662">
        <f>E2901*F2901</f>
        <v>0</v>
      </c>
      <c r="H2901" s="662">
        <v>0</v>
      </c>
    </row>
    <row r="2902" s="671" customFormat="1" ht="15" customHeight="1">
      <c r="B2902" t="s" s="596">
        <v>1606</v>
      </c>
      <c r="C2902" t="s" s="675">
        <v>2477</v>
      </c>
      <c r="D2902" t="s" s="205">
        <v>34</v>
      </c>
      <c r="E2902" s="677">
        <v>0</v>
      </c>
      <c r="G2902" s="662">
        <f>E2902*F2902</f>
        <v>0</v>
      </c>
      <c r="H2902" s="662">
        <v>0</v>
      </c>
    </row>
    <row r="2903" s="671" customFormat="1" ht="15" customHeight="1">
      <c r="B2903" t="s" s="596">
        <v>1606</v>
      </c>
      <c r="C2903" t="s" s="675">
        <v>2477</v>
      </c>
      <c r="D2903" t="s" s="684">
        <v>36</v>
      </c>
      <c r="E2903" s="677">
        <v>0</v>
      </c>
      <c r="G2903" s="662">
        <f>E2903*F2903</f>
        <v>0</v>
      </c>
      <c r="H2903" s="662">
        <v>0</v>
      </c>
    </row>
    <row r="2904" s="671" customFormat="1" ht="15" customHeight="1">
      <c r="B2904" t="s" s="596">
        <v>1606</v>
      </c>
      <c r="C2904" t="s" s="675">
        <v>2477</v>
      </c>
      <c r="D2904" t="s" s="686">
        <v>38</v>
      </c>
      <c r="E2904" s="677">
        <v>0</v>
      </c>
      <c r="G2904" s="662">
        <f>E2904*F2904</f>
        <v>0</v>
      </c>
      <c r="H2904" s="662">
        <v>0</v>
      </c>
    </row>
    <row r="2905" s="671" customFormat="1" ht="15" customHeight="1">
      <c r="B2905" t="s" s="596">
        <v>1606</v>
      </c>
      <c r="C2905" t="s" s="675">
        <v>2477</v>
      </c>
      <c r="D2905" t="s" s="690">
        <v>40</v>
      </c>
      <c r="E2905" s="677">
        <v>0</v>
      </c>
      <c r="G2905" s="662">
        <f>E2905*F2905</f>
        <v>0</v>
      </c>
      <c r="H2905" s="662">
        <v>0</v>
      </c>
    </row>
    <row r="2906" s="671" customFormat="1" ht="15" customHeight="1">
      <c r="B2906" t="s" s="596">
        <v>1606</v>
      </c>
      <c r="C2906" t="s" s="675">
        <v>2477</v>
      </c>
      <c r="D2906" t="s" s="692">
        <v>42</v>
      </c>
      <c r="E2906" s="677">
        <v>0</v>
      </c>
      <c r="G2906" s="662">
        <f>E2906*F2906</f>
        <v>0</v>
      </c>
      <c r="H2906" s="662">
        <v>0</v>
      </c>
    </row>
    <row r="2907" s="671" customFormat="1" ht="15" customHeight="1">
      <c r="B2907" t="s" s="596">
        <v>1606</v>
      </c>
      <c r="C2907" t="s" s="675">
        <v>2477</v>
      </c>
      <c r="D2907" t="s" s="180">
        <v>44</v>
      </c>
      <c r="E2907" s="677">
        <v>0</v>
      </c>
      <c r="G2907" s="662">
        <f>E2907*F2907</f>
        <v>0</v>
      </c>
      <c r="H2907" s="662">
        <v>0</v>
      </c>
    </row>
    <row r="2908" s="671" customFormat="1" ht="15" customHeight="1">
      <c r="B2908" t="s" s="596">
        <v>1606</v>
      </c>
      <c r="C2908" t="s" s="675">
        <v>2477</v>
      </c>
      <c r="D2908" t="s" s="695">
        <v>2849</v>
      </c>
      <c r="E2908" s="677">
        <v>0</v>
      </c>
      <c r="G2908" s="662">
        <f>E2908*F2908</f>
        <v>0</v>
      </c>
      <c r="H2908" s="662">
        <v>0</v>
      </c>
    </row>
    <row r="2909" s="671" customFormat="1" ht="15" customHeight="1">
      <c r="B2909" t="s" s="596">
        <v>1607</v>
      </c>
      <c r="C2909" t="s" s="675">
        <v>2478</v>
      </c>
      <c r="D2909" t="s" s="676">
        <v>30</v>
      </c>
      <c r="E2909" s="677">
        <v>0</v>
      </c>
      <c r="G2909" s="662">
        <f>E2909*F2909</f>
        <v>0</v>
      </c>
      <c r="H2909" s="662">
        <v>0</v>
      </c>
    </row>
    <row r="2910" s="671" customFormat="1" ht="15" customHeight="1">
      <c r="B2910" t="s" s="596">
        <v>1607</v>
      </c>
      <c r="C2910" t="s" s="675">
        <v>2478</v>
      </c>
      <c r="D2910" t="s" s="91">
        <v>32</v>
      </c>
      <c r="E2910" s="677">
        <v>0</v>
      </c>
      <c r="G2910" s="662">
        <f>E2910*F2910</f>
        <v>0</v>
      </c>
      <c r="H2910" s="662">
        <v>0</v>
      </c>
    </row>
    <row r="2911" s="671" customFormat="1" ht="15" customHeight="1">
      <c r="B2911" t="s" s="596">
        <v>1607</v>
      </c>
      <c r="C2911" t="s" s="675">
        <v>2478</v>
      </c>
      <c r="D2911" t="s" s="205">
        <v>34</v>
      </c>
      <c r="E2911" s="677">
        <v>0</v>
      </c>
      <c r="G2911" s="662">
        <f>E2911*F2911</f>
        <v>0</v>
      </c>
      <c r="H2911" s="662">
        <v>0</v>
      </c>
    </row>
    <row r="2912" s="671" customFormat="1" ht="15" customHeight="1">
      <c r="B2912" t="s" s="596">
        <v>1607</v>
      </c>
      <c r="C2912" t="s" s="675">
        <v>2478</v>
      </c>
      <c r="D2912" t="s" s="684">
        <v>36</v>
      </c>
      <c r="E2912" s="677">
        <v>0</v>
      </c>
      <c r="G2912" s="662">
        <f>E2912*F2912</f>
        <v>0</v>
      </c>
      <c r="H2912" s="662">
        <v>0</v>
      </c>
    </row>
    <row r="2913" s="671" customFormat="1" ht="15" customHeight="1">
      <c r="B2913" t="s" s="596">
        <v>1607</v>
      </c>
      <c r="C2913" t="s" s="675">
        <v>2478</v>
      </c>
      <c r="D2913" t="s" s="686">
        <v>38</v>
      </c>
      <c r="E2913" s="677">
        <v>0</v>
      </c>
      <c r="G2913" s="662">
        <f>E2913*F2913</f>
        <v>0</v>
      </c>
      <c r="H2913" s="662">
        <v>0</v>
      </c>
    </row>
    <row r="2914" s="671" customFormat="1" ht="15" customHeight="1">
      <c r="B2914" t="s" s="596">
        <v>1607</v>
      </c>
      <c r="C2914" t="s" s="675">
        <v>2478</v>
      </c>
      <c r="D2914" t="s" s="690">
        <v>40</v>
      </c>
      <c r="E2914" s="677">
        <v>0</v>
      </c>
      <c r="G2914" s="662">
        <f>E2914*F2914</f>
        <v>0</v>
      </c>
      <c r="H2914" s="662">
        <v>0</v>
      </c>
    </row>
    <row r="2915" s="671" customFormat="1" ht="15" customHeight="1">
      <c r="B2915" t="s" s="596">
        <v>1607</v>
      </c>
      <c r="C2915" t="s" s="675">
        <v>2478</v>
      </c>
      <c r="D2915" t="s" s="692">
        <v>42</v>
      </c>
      <c r="E2915" s="677">
        <v>0</v>
      </c>
      <c r="G2915" s="662">
        <f>E2915*F2915</f>
        <v>0</v>
      </c>
      <c r="H2915" s="662">
        <v>0</v>
      </c>
    </row>
    <row r="2916" s="671" customFormat="1" ht="15" customHeight="1">
      <c r="B2916" t="s" s="596">
        <v>1607</v>
      </c>
      <c r="C2916" t="s" s="675">
        <v>2478</v>
      </c>
      <c r="D2916" t="s" s="180">
        <v>44</v>
      </c>
      <c r="E2916" s="677">
        <v>0</v>
      </c>
      <c r="G2916" s="662">
        <f>E2916*F2916</f>
        <v>0</v>
      </c>
      <c r="H2916" s="662">
        <v>0</v>
      </c>
    </row>
    <row r="2917" s="671" customFormat="1" ht="15" customHeight="1">
      <c r="B2917" t="s" s="596">
        <v>1607</v>
      </c>
      <c r="C2917" t="s" s="675">
        <v>2478</v>
      </c>
      <c r="D2917" t="s" s="695">
        <v>2849</v>
      </c>
      <c r="E2917" s="677">
        <v>0</v>
      </c>
      <c r="G2917" s="662">
        <f>E2917*F2917</f>
        <v>0</v>
      </c>
      <c r="H2917" s="662">
        <v>0</v>
      </c>
    </row>
    <row r="2918" s="671" customFormat="1" ht="15" customHeight="1">
      <c r="B2918" t="s" s="596">
        <v>1608</v>
      </c>
      <c r="C2918" t="s" s="675">
        <v>2479</v>
      </c>
      <c r="D2918" t="s" s="676">
        <v>30</v>
      </c>
      <c r="E2918" s="677">
        <v>0</v>
      </c>
      <c r="G2918" s="662">
        <f>E2918*F2918</f>
        <v>0</v>
      </c>
      <c r="H2918" s="662">
        <v>0</v>
      </c>
    </row>
    <row r="2919" s="671" customFormat="1" ht="15" customHeight="1">
      <c r="B2919" t="s" s="596">
        <v>1608</v>
      </c>
      <c r="C2919" t="s" s="675">
        <v>2479</v>
      </c>
      <c r="D2919" t="s" s="91">
        <v>32</v>
      </c>
      <c r="E2919" s="677">
        <v>0</v>
      </c>
      <c r="G2919" s="662">
        <f>E2919*F2919</f>
        <v>0</v>
      </c>
      <c r="H2919" s="662">
        <v>0</v>
      </c>
    </row>
    <row r="2920" s="671" customFormat="1" ht="15" customHeight="1">
      <c r="B2920" t="s" s="596">
        <v>1608</v>
      </c>
      <c r="C2920" t="s" s="675">
        <v>2479</v>
      </c>
      <c r="D2920" t="s" s="205">
        <v>34</v>
      </c>
      <c r="E2920" s="677">
        <v>0</v>
      </c>
      <c r="G2920" s="662">
        <f>E2920*F2920</f>
        <v>0</v>
      </c>
      <c r="H2920" s="662">
        <v>0</v>
      </c>
    </row>
    <row r="2921" s="671" customFormat="1" ht="15" customHeight="1">
      <c r="B2921" t="s" s="596">
        <v>1608</v>
      </c>
      <c r="C2921" t="s" s="675">
        <v>2479</v>
      </c>
      <c r="D2921" t="s" s="684">
        <v>36</v>
      </c>
      <c r="E2921" s="677">
        <v>0</v>
      </c>
      <c r="G2921" s="662">
        <f>E2921*F2921</f>
        <v>0</v>
      </c>
      <c r="H2921" s="662">
        <v>0</v>
      </c>
    </row>
    <row r="2922" s="671" customFormat="1" ht="15" customHeight="1">
      <c r="B2922" t="s" s="596">
        <v>1608</v>
      </c>
      <c r="C2922" t="s" s="675">
        <v>2479</v>
      </c>
      <c r="D2922" t="s" s="686">
        <v>38</v>
      </c>
      <c r="E2922" s="677">
        <v>0</v>
      </c>
      <c r="G2922" s="662">
        <f>E2922*F2922</f>
        <v>0</v>
      </c>
      <c r="H2922" s="662">
        <v>0</v>
      </c>
    </row>
    <row r="2923" s="671" customFormat="1" ht="15" customHeight="1">
      <c r="B2923" t="s" s="596">
        <v>1608</v>
      </c>
      <c r="C2923" t="s" s="675">
        <v>2479</v>
      </c>
      <c r="D2923" t="s" s="690">
        <v>40</v>
      </c>
      <c r="E2923" s="677">
        <v>0</v>
      </c>
      <c r="G2923" s="662">
        <f>E2923*F2923</f>
        <v>0</v>
      </c>
      <c r="H2923" s="662">
        <v>0</v>
      </c>
    </row>
    <row r="2924" s="671" customFormat="1" ht="15" customHeight="1">
      <c r="B2924" t="s" s="596">
        <v>1608</v>
      </c>
      <c r="C2924" t="s" s="675">
        <v>2479</v>
      </c>
      <c r="D2924" t="s" s="692">
        <v>42</v>
      </c>
      <c r="E2924" s="677">
        <v>0</v>
      </c>
      <c r="G2924" s="662">
        <f>E2924*F2924</f>
        <v>0</v>
      </c>
      <c r="H2924" s="662">
        <v>0</v>
      </c>
    </row>
    <row r="2925" s="671" customFormat="1" ht="15" customHeight="1">
      <c r="B2925" t="s" s="596">
        <v>1608</v>
      </c>
      <c r="C2925" t="s" s="675">
        <v>2479</v>
      </c>
      <c r="D2925" t="s" s="180">
        <v>44</v>
      </c>
      <c r="E2925" s="677">
        <v>0</v>
      </c>
      <c r="G2925" s="662">
        <f>E2925*F2925</f>
        <v>0</v>
      </c>
      <c r="H2925" s="662">
        <v>0</v>
      </c>
    </row>
    <row r="2926" s="671" customFormat="1" ht="15" customHeight="1">
      <c r="B2926" t="s" s="596">
        <v>1608</v>
      </c>
      <c r="C2926" t="s" s="675">
        <v>2479</v>
      </c>
      <c r="D2926" t="s" s="695">
        <v>2849</v>
      </c>
      <c r="E2926" s="677">
        <v>0</v>
      </c>
      <c r="G2926" s="662">
        <f>E2926*F2926</f>
        <v>0</v>
      </c>
      <c r="H2926" s="662">
        <v>0</v>
      </c>
    </row>
    <row r="2927" s="671" customFormat="1" ht="15" customHeight="1">
      <c r="B2927" t="s" s="596">
        <v>1609</v>
      </c>
      <c r="C2927" t="s" s="675">
        <v>2480</v>
      </c>
      <c r="D2927" t="s" s="676">
        <v>30</v>
      </c>
      <c r="E2927" s="677">
        <v>0</v>
      </c>
      <c r="G2927" s="662">
        <f>E2927*F2927</f>
        <v>0</v>
      </c>
      <c r="H2927" s="662">
        <v>0</v>
      </c>
    </row>
    <row r="2928" s="671" customFormat="1" ht="15" customHeight="1">
      <c r="B2928" t="s" s="596">
        <v>1609</v>
      </c>
      <c r="C2928" t="s" s="675">
        <v>2480</v>
      </c>
      <c r="D2928" t="s" s="91">
        <v>32</v>
      </c>
      <c r="E2928" s="677">
        <v>0</v>
      </c>
      <c r="G2928" s="662">
        <f>E2928*F2928</f>
        <v>0</v>
      </c>
      <c r="H2928" s="662">
        <v>0</v>
      </c>
    </row>
    <row r="2929" s="671" customFormat="1" ht="15" customHeight="1">
      <c r="B2929" t="s" s="596">
        <v>1609</v>
      </c>
      <c r="C2929" t="s" s="675">
        <v>2480</v>
      </c>
      <c r="D2929" t="s" s="205">
        <v>34</v>
      </c>
      <c r="E2929" s="677">
        <v>0</v>
      </c>
      <c r="G2929" s="662">
        <f>E2929*F2929</f>
        <v>0</v>
      </c>
      <c r="H2929" s="662">
        <v>0</v>
      </c>
    </row>
    <row r="2930" s="671" customFormat="1" ht="15" customHeight="1">
      <c r="B2930" t="s" s="596">
        <v>1609</v>
      </c>
      <c r="C2930" t="s" s="675">
        <v>2480</v>
      </c>
      <c r="D2930" t="s" s="684">
        <v>36</v>
      </c>
      <c r="E2930" s="677">
        <v>0</v>
      </c>
      <c r="G2930" s="662">
        <f>E2930*F2930</f>
        <v>0</v>
      </c>
      <c r="H2930" s="662">
        <v>0</v>
      </c>
    </row>
    <row r="2931" s="671" customFormat="1" ht="15" customHeight="1">
      <c r="B2931" t="s" s="596">
        <v>1609</v>
      </c>
      <c r="C2931" t="s" s="675">
        <v>2480</v>
      </c>
      <c r="D2931" t="s" s="686">
        <v>38</v>
      </c>
      <c r="E2931" s="677">
        <v>0</v>
      </c>
      <c r="G2931" s="662">
        <f>E2931*F2931</f>
        <v>0</v>
      </c>
      <c r="H2931" s="662">
        <v>0</v>
      </c>
    </row>
    <row r="2932" s="671" customFormat="1" ht="15" customHeight="1">
      <c r="B2932" t="s" s="596">
        <v>1609</v>
      </c>
      <c r="C2932" t="s" s="675">
        <v>2480</v>
      </c>
      <c r="D2932" t="s" s="690">
        <v>40</v>
      </c>
      <c r="E2932" s="677">
        <v>0</v>
      </c>
      <c r="G2932" s="662">
        <f>E2932*F2932</f>
        <v>0</v>
      </c>
      <c r="H2932" s="662">
        <v>0</v>
      </c>
    </row>
    <row r="2933" s="671" customFormat="1" ht="15" customHeight="1">
      <c r="B2933" t="s" s="596">
        <v>1609</v>
      </c>
      <c r="C2933" t="s" s="675">
        <v>2480</v>
      </c>
      <c r="D2933" t="s" s="692">
        <v>42</v>
      </c>
      <c r="E2933" s="677">
        <v>0</v>
      </c>
      <c r="G2933" s="662">
        <f>E2933*F2933</f>
        <v>0</v>
      </c>
      <c r="H2933" s="662">
        <v>0</v>
      </c>
    </row>
    <row r="2934" s="671" customFormat="1" ht="15" customHeight="1">
      <c r="B2934" t="s" s="596">
        <v>1609</v>
      </c>
      <c r="C2934" t="s" s="675">
        <v>2480</v>
      </c>
      <c r="D2934" t="s" s="180">
        <v>44</v>
      </c>
      <c r="E2934" s="677">
        <v>0</v>
      </c>
      <c r="G2934" s="662">
        <f>E2934*F2934</f>
        <v>0</v>
      </c>
      <c r="H2934" s="662">
        <v>0</v>
      </c>
    </row>
    <row r="2935" s="671" customFormat="1" ht="15" customHeight="1">
      <c r="B2935" t="s" s="596">
        <v>1609</v>
      </c>
      <c r="C2935" t="s" s="675">
        <v>2480</v>
      </c>
      <c r="D2935" t="s" s="695">
        <v>2849</v>
      </c>
      <c r="E2935" s="677">
        <v>0</v>
      </c>
      <c r="G2935" s="662">
        <f>E2935*F2935</f>
        <v>0</v>
      </c>
      <c r="H2935" s="662">
        <v>0</v>
      </c>
    </row>
    <row r="2936" s="671" customFormat="1" ht="15" customHeight="1">
      <c r="B2936" t="s" s="596">
        <v>1610</v>
      </c>
      <c r="C2936" t="s" s="675">
        <v>2481</v>
      </c>
      <c r="D2936" t="s" s="676">
        <v>30</v>
      </c>
      <c r="E2936" s="677">
        <v>0</v>
      </c>
      <c r="G2936" s="662">
        <f>E2936*F2936</f>
        <v>0</v>
      </c>
      <c r="H2936" s="662">
        <v>0</v>
      </c>
    </row>
    <row r="2937" s="671" customFormat="1" ht="15" customHeight="1">
      <c r="B2937" t="s" s="596">
        <v>1610</v>
      </c>
      <c r="C2937" t="s" s="675">
        <v>2481</v>
      </c>
      <c r="D2937" t="s" s="91">
        <v>32</v>
      </c>
      <c r="E2937" s="677">
        <v>0</v>
      </c>
      <c r="G2937" s="662">
        <f>E2937*F2937</f>
        <v>0</v>
      </c>
      <c r="H2937" s="662">
        <v>0</v>
      </c>
    </row>
    <row r="2938" s="671" customFormat="1" ht="15" customHeight="1">
      <c r="B2938" t="s" s="596">
        <v>1610</v>
      </c>
      <c r="C2938" t="s" s="675">
        <v>2481</v>
      </c>
      <c r="D2938" t="s" s="205">
        <v>34</v>
      </c>
      <c r="E2938" s="677">
        <v>0</v>
      </c>
      <c r="G2938" s="662">
        <f>E2938*F2938</f>
        <v>0</v>
      </c>
      <c r="H2938" s="662">
        <v>0</v>
      </c>
    </row>
    <row r="2939" s="671" customFormat="1" ht="15" customHeight="1">
      <c r="B2939" t="s" s="596">
        <v>1610</v>
      </c>
      <c r="C2939" t="s" s="675">
        <v>2481</v>
      </c>
      <c r="D2939" t="s" s="684">
        <v>36</v>
      </c>
      <c r="E2939" s="677">
        <v>0</v>
      </c>
      <c r="G2939" s="662">
        <f>E2939*F2939</f>
        <v>0</v>
      </c>
      <c r="H2939" s="662">
        <v>0</v>
      </c>
    </row>
    <row r="2940" s="671" customFormat="1" ht="15" customHeight="1">
      <c r="B2940" t="s" s="596">
        <v>1610</v>
      </c>
      <c r="C2940" t="s" s="675">
        <v>2481</v>
      </c>
      <c r="D2940" t="s" s="686">
        <v>38</v>
      </c>
      <c r="E2940" s="677">
        <v>0</v>
      </c>
      <c r="G2940" s="662">
        <f>E2940*F2940</f>
        <v>0</v>
      </c>
      <c r="H2940" s="662">
        <v>0</v>
      </c>
    </row>
    <row r="2941" s="671" customFormat="1" ht="15" customHeight="1">
      <c r="B2941" t="s" s="596">
        <v>1610</v>
      </c>
      <c r="C2941" t="s" s="675">
        <v>2481</v>
      </c>
      <c r="D2941" t="s" s="690">
        <v>40</v>
      </c>
      <c r="E2941" s="677">
        <v>0</v>
      </c>
      <c r="G2941" s="662">
        <f>E2941*F2941</f>
        <v>0</v>
      </c>
      <c r="H2941" s="662">
        <v>0</v>
      </c>
    </row>
    <row r="2942" s="671" customFormat="1" ht="15" customHeight="1">
      <c r="B2942" t="s" s="596">
        <v>1610</v>
      </c>
      <c r="C2942" t="s" s="675">
        <v>2481</v>
      </c>
      <c r="D2942" t="s" s="692">
        <v>42</v>
      </c>
      <c r="E2942" s="677">
        <v>0</v>
      </c>
      <c r="G2942" s="662">
        <f>E2942*F2942</f>
        <v>0</v>
      </c>
      <c r="H2942" s="662">
        <v>0</v>
      </c>
    </row>
    <row r="2943" s="671" customFormat="1" ht="15" customHeight="1">
      <c r="B2943" t="s" s="596">
        <v>1610</v>
      </c>
      <c r="C2943" t="s" s="675">
        <v>2481</v>
      </c>
      <c r="D2943" t="s" s="180">
        <v>44</v>
      </c>
      <c r="E2943" s="677">
        <v>0</v>
      </c>
      <c r="G2943" s="662">
        <f>E2943*F2943</f>
        <v>0</v>
      </c>
      <c r="H2943" s="662">
        <v>0</v>
      </c>
    </row>
    <row r="2944" s="671" customFormat="1" ht="15" customHeight="1">
      <c r="B2944" t="s" s="596">
        <v>1610</v>
      </c>
      <c r="C2944" t="s" s="675">
        <v>2481</v>
      </c>
      <c r="D2944" t="s" s="695">
        <v>2849</v>
      </c>
      <c r="E2944" s="677">
        <v>0</v>
      </c>
      <c r="G2944" s="662">
        <f>E2944*F2944</f>
        <v>0</v>
      </c>
      <c r="H2944" s="662">
        <v>0</v>
      </c>
    </row>
    <row r="2945" s="671" customFormat="1" ht="15" customHeight="1">
      <c r="B2945" t="s" s="596">
        <v>1611</v>
      </c>
      <c r="C2945" t="s" s="675">
        <v>2482</v>
      </c>
      <c r="D2945" t="s" s="676">
        <v>30</v>
      </c>
      <c r="E2945" s="677">
        <v>0</v>
      </c>
      <c r="G2945" s="662">
        <f>E2945*F2945</f>
        <v>0</v>
      </c>
      <c r="H2945" s="662">
        <v>0</v>
      </c>
    </row>
    <row r="2946" s="671" customFormat="1" ht="15" customHeight="1">
      <c r="B2946" t="s" s="596">
        <v>1611</v>
      </c>
      <c r="C2946" t="s" s="675">
        <v>2482</v>
      </c>
      <c r="D2946" t="s" s="91">
        <v>32</v>
      </c>
      <c r="E2946" s="677">
        <v>0</v>
      </c>
      <c r="G2946" s="662">
        <f>E2946*F2946</f>
        <v>0</v>
      </c>
      <c r="H2946" s="662">
        <v>0</v>
      </c>
    </row>
    <row r="2947" s="671" customFormat="1" ht="15" customHeight="1">
      <c r="B2947" t="s" s="596">
        <v>1611</v>
      </c>
      <c r="C2947" t="s" s="675">
        <v>2482</v>
      </c>
      <c r="D2947" t="s" s="205">
        <v>34</v>
      </c>
      <c r="E2947" s="677">
        <v>0</v>
      </c>
      <c r="G2947" s="662">
        <f>E2947*F2947</f>
        <v>0</v>
      </c>
      <c r="H2947" s="662">
        <v>0</v>
      </c>
    </row>
    <row r="2948" s="671" customFormat="1" ht="15" customHeight="1">
      <c r="B2948" t="s" s="596">
        <v>1611</v>
      </c>
      <c r="C2948" t="s" s="675">
        <v>2482</v>
      </c>
      <c r="D2948" t="s" s="684">
        <v>36</v>
      </c>
      <c r="E2948" s="677">
        <v>0</v>
      </c>
      <c r="G2948" s="662">
        <f>E2948*F2948</f>
        <v>0</v>
      </c>
      <c r="H2948" s="662">
        <v>0</v>
      </c>
    </row>
    <row r="2949" s="671" customFormat="1" ht="15" customHeight="1">
      <c r="B2949" t="s" s="596">
        <v>1611</v>
      </c>
      <c r="C2949" t="s" s="675">
        <v>2482</v>
      </c>
      <c r="D2949" t="s" s="686">
        <v>38</v>
      </c>
      <c r="E2949" s="677">
        <v>0</v>
      </c>
      <c r="G2949" s="662">
        <f>E2949*F2949</f>
        <v>0</v>
      </c>
      <c r="H2949" s="662">
        <v>0</v>
      </c>
    </row>
    <row r="2950" s="671" customFormat="1" ht="15" customHeight="1">
      <c r="B2950" t="s" s="596">
        <v>1611</v>
      </c>
      <c r="C2950" t="s" s="675">
        <v>2482</v>
      </c>
      <c r="D2950" t="s" s="690">
        <v>40</v>
      </c>
      <c r="E2950" s="677">
        <v>0</v>
      </c>
      <c r="G2950" s="662">
        <f>E2950*F2950</f>
        <v>0</v>
      </c>
      <c r="H2950" s="662">
        <v>0</v>
      </c>
    </row>
    <row r="2951" s="671" customFormat="1" ht="15" customHeight="1">
      <c r="B2951" t="s" s="596">
        <v>1611</v>
      </c>
      <c r="C2951" t="s" s="675">
        <v>2482</v>
      </c>
      <c r="D2951" t="s" s="692">
        <v>42</v>
      </c>
      <c r="E2951" s="677">
        <v>0</v>
      </c>
      <c r="G2951" s="662">
        <f>E2951*F2951</f>
        <v>0</v>
      </c>
      <c r="H2951" s="662">
        <v>0</v>
      </c>
    </row>
    <row r="2952" s="671" customFormat="1" ht="15" customHeight="1">
      <c r="B2952" t="s" s="596">
        <v>1611</v>
      </c>
      <c r="C2952" t="s" s="675">
        <v>2482</v>
      </c>
      <c r="D2952" t="s" s="180">
        <v>44</v>
      </c>
      <c r="E2952" s="677">
        <v>0</v>
      </c>
      <c r="G2952" s="662">
        <f>E2952*F2952</f>
        <v>0</v>
      </c>
      <c r="H2952" s="662">
        <v>0</v>
      </c>
    </row>
    <row r="2953" s="671" customFormat="1" ht="15" customHeight="1">
      <c r="B2953" t="s" s="596">
        <v>1611</v>
      </c>
      <c r="C2953" t="s" s="675">
        <v>2482</v>
      </c>
      <c r="D2953" t="s" s="695">
        <v>2849</v>
      </c>
      <c r="E2953" s="677">
        <v>0</v>
      </c>
      <c r="G2953" s="662">
        <f>E2953*F2953</f>
        <v>0</v>
      </c>
      <c r="H2953" s="662">
        <v>0</v>
      </c>
    </row>
    <row r="2954" s="671" customFormat="1" ht="15" customHeight="1">
      <c r="B2954" t="s" s="596">
        <v>1612</v>
      </c>
      <c r="C2954" t="s" s="675">
        <v>2483</v>
      </c>
      <c r="D2954" t="s" s="676">
        <v>30</v>
      </c>
      <c r="E2954" s="677">
        <v>0</v>
      </c>
      <c r="G2954" s="662">
        <f>E2954*F2954</f>
        <v>0</v>
      </c>
      <c r="H2954" s="662">
        <v>0</v>
      </c>
    </row>
    <row r="2955" s="671" customFormat="1" ht="15" customHeight="1">
      <c r="B2955" t="s" s="596">
        <v>1612</v>
      </c>
      <c r="C2955" t="s" s="675">
        <v>2483</v>
      </c>
      <c r="D2955" t="s" s="91">
        <v>32</v>
      </c>
      <c r="E2955" s="677">
        <v>0</v>
      </c>
      <c r="G2955" s="662">
        <f>E2955*F2955</f>
        <v>0</v>
      </c>
      <c r="H2955" s="662">
        <v>0</v>
      </c>
    </row>
    <row r="2956" s="671" customFormat="1" ht="15" customHeight="1">
      <c r="B2956" t="s" s="596">
        <v>1612</v>
      </c>
      <c r="C2956" t="s" s="675">
        <v>2483</v>
      </c>
      <c r="D2956" t="s" s="205">
        <v>34</v>
      </c>
      <c r="E2956" s="677">
        <v>0</v>
      </c>
      <c r="G2956" s="662">
        <f>E2956*F2956</f>
        <v>0</v>
      </c>
      <c r="H2956" s="662">
        <v>0</v>
      </c>
    </row>
    <row r="2957" s="671" customFormat="1" ht="15" customHeight="1">
      <c r="B2957" t="s" s="596">
        <v>1612</v>
      </c>
      <c r="C2957" t="s" s="675">
        <v>2483</v>
      </c>
      <c r="D2957" t="s" s="684">
        <v>36</v>
      </c>
      <c r="E2957" s="677">
        <v>0</v>
      </c>
      <c r="G2957" s="662">
        <f>E2957*F2957</f>
        <v>0</v>
      </c>
      <c r="H2957" s="662">
        <v>0</v>
      </c>
    </row>
    <row r="2958" s="671" customFormat="1" ht="15" customHeight="1">
      <c r="B2958" t="s" s="596">
        <v>1612</v>
      </c>
      <c r="C2958" t="s" s="675">
        <v>2483</v>
      </c>
      <c r="D2958" t="s" s="686">
        <v>38</v>
      </c>
      <c r="E2958" s="677">
        <v>0</v>
      </c>
      <c r="G2958" s="662">
        <f>E2958*F2958</f>
        <v>0</v>
      </c>
      <c r="H2958" s="662">
        <v>0</v>
      </c>
    </row>
    <row r="2959" s="671" customFormat="1" ht="15" customHeight="1">
      <c r="B2959" t="s" s="596">
        <v>1612</v>
      </c>
      <c r="C2959" t="s" s="675">
        <v>2483</v>
      </c>
      <c r="D2959" t="s" s="690">
        <v>40</v>
      </c>
      <c r="E2959" s="677">
        <v>0</v>
      </c>
      <c r="G2959" s="662">
        <f>E2959*F2959</f>
        <v>0</v>
      </c>
      <c r="H2959" s="662">
        <v>0</v>
      </c>
    </row>
    <row r="2960" s="671" customFormat="1" ht="15" customHeight="1">
      <c r="B2960" t="s" s="596">
        <v>1612</v>
      </c>
      <c r="C2960" t="s" s="675">
        <v>2483</v>
      </c>
      <c r="D2960" t="s" s="692">
        <v>42</v>
      </c>
      <c r="E2960" s="677">
        <v>0</v>
      </c>
      <c r="G2960" s="662">
        <f>E2960*F2960</f>
        <v>0</v>
      </c>
      <c r="H2960" s="662">
        <v>0</v>
      </c>
    </row>
    <row r="2961" s="671" customFormat="1" ht="15" customHeight="1">
      <c r="B2961" t="s" s="596">
        <v>1612</v>
      </c>
      <c r="C2961" t="s" s="675">
        <v>2483</v>
      </c>
      <c r="D2961" t="s" s="180">
        <v>44</v>
      </c>
      <c r="E2961" s="677">
        <v>0</v>
      </c>
      <c r="G2961" s="662">
        <f>E2961*F2961</f>
        <v>0</v>
      </c>
      <c r="H2961" s="662">
        <v>0</v>
      </c>
    </row>
    <row r="2962" s="671" customFormat="1" ht="15" customHeight="1">
      <c r="B2962" t="s" s="596">
        <v>1612</v>
      </c>
      <c r="C2962" t="s" s="675">
        <v>2483</v>
      </c>
      <c r="D2962" t="s" s="695">
        <v>2849</v>
      </c>
      <c r="E2962" s="677">
        <v>0</v>
      </c>
      <c r="G2962" s="662">
        <f>E2962*F2962</f>
        <v>0</v>
      </c>
      <c r="H2962" s="662">
        <v>0</v>
      </c>
    </row>
    <row r="2963" s="671" customFormat="1" ht="15" customHeight="1">
      <c r="B2963" t="s" s="596">
        <v>1613</v>
      </c>
      <c r="C2963" t="s" s="675">
        <v>2484</v>
      </c>
      <c r="D2963" t="s" s="676">
        <v>30</v>
      </c>
      <c r="E2963" s="677">
        <v>0</v>
      </c>
      <c r="G2963" s="662">
        <f>E2963*F2963</f>
        <v>0</v>
      </c>
      <c r="H2963" s="662">
        <v>0</v>
      </c>
    </row>
    <row r="2964" s="671" customFormat="1" ht="15" customHeight="1">
      <c r="B2964" t="s" s="596">
        <v>1613</v>
      </c>
      <c r="C2964" t="s" s="675">
        <v>2484</v>
      </c>
      <c r="D2964" t="s" s="91">
        <v>32</v>
      </c>
      <c r="E2964" s="677">
        <v>0</v>
      </c>
      <c r="G2964" s="662">
        <f>E2964*F2964</f>
        <v>0</v>
      </c>
      <c r="H2964" s="662">
        <v>0</v>
      </c>
    </row>
    <row r="2965" s="671" customFormat="1" ht="15" customHeight="1">
      <c r="B2965" t="s" s="596">
        <v>1613</v>
      </c>
      <c r="C2965" t="s" s="675">
        <v>2484</v>
      </c>
      <c r="D2965" t="s" s="205">
        <v>34</v>
      </c>
      <c r="E2965" s="677">
        <v>0</v>
      </c>
      <c r="G2965" s="662">
        <f>E2965*F2965</f>
        <v>0</v>
      </c>
      <c r="H2965" s="662">
        <v>0</v>
      </c>
    </row>
    <row r="2966" s="671" customFormat="1" ht="15" customHeight="1">
      <c r="B2966" t="s" s="596">
        <v>1613</v>
      </c>
      <c r="C2966" t="s" s="675">
        <v>2484</v>
      </c>
      <c r="D2966" t="s" s="684">
        <v>36</v>
      </c>
      <c r="E2966" s="677">
        <v>0</v>
      </c>
      <c r="G2966" s="662">
        <f>E2966*F2966</f>
        <v>0</v>
      </c>
      <c r="H2966" s="662">
        <v>0</v>
      </c>
    </row>
    <row r="2967" s="671" customFormat="1" ht="15" customHeight="1">
      <c r="B2967" t="s" s="596">
        <v>1613</v>
      </c>
      <c r="C2967" t="s" s="675">
        <v>2484</v>
      </c>
      <c r="D2967" t="s" s="686">
        <v>38</v>
      </c>
      <c r="E2967" s="677">
        <v>0</v>
      </c>
      <c r="G2967" s="662">
        <f>E2967*F2967</f>
        <v>0</v>
      </c>
      <c r="H2967" s="662">
        <v>0</v>
      </c>
    </row>
    <row r="2968" s="671" customFormat="1" ht="15" customHeight="1">
      <c r="B2968" t="s" s="596">
        <v>1613</v>
      </c>
      <c r="C2968" t="s" s="675">
        <v>2484</v>
      </c>
      <c r="D2968" t="s" s="690">
        <v>40</v>
      </c>
      <c r="E2968" s="677">
        <v>0</v>
      </c>
      <c r="G2968" s="662">
        <f>E2968*F2968</f>
        <v>0</v>
      </c>
      <c r="H2968" s="662">
        <v>0</v>
      </c>
    </row>
    <row r="2969" s="671" customFormat="1" ht="15" customHeight="1">
      <c r="B2969" t="s" s="596">
        <v>1613</v>
      </c>
      <c r="C2969" t="s" s="675">
        <v>2484</v>
      </c>
      <c r="D2969" t="s" s="692">
        <v>42</v>
      </c>
      <c r="E2969" s="677">
        <v>0</v>
      </c>
      <c r="G2969" s="662">
        <f>E2969*F2969</f>
        <v>0</v>
      </c>
      <c r="H2969" s="662">
        <v>0</v>
      </c>
    </row>
    <row r="2970" s="671" customFormat="1" ht="15" customHeight="1">
      <c r="B2970" t="s" s="596">
        <v>1613</v>
      </c>
      <c r="C2970" t="s" s="675">
        <v>2484</v>
      </c>
      <c r="D2970" t="s" s="180">
        <v>44</v>
      </c>
      <c r="E2970" s="677">
        <v>0</v>
      </c>
      <c r="G2970" s="662">
        <f>E2970*F2970</f>
        <v>0</v>
      </c>
      <c r="H2970" s="662">
        <v>0</v>
      </c>
    </row>
    <row r="2971" s="671" customFormat="1" ht="15" customHeight="1">
      <c r="B2971" t="s" s="596">
        <v>1613</v>
      </c>
      <c r="C2971" t="s" s="675">
        <v>2484</v>
      </c>
      <c r="D2971" t="s" s="695">
        <v>2849</v>
      </c>
      <c r="E2971" s="677">
        <v>0</v>
      </c>
      <c r="G2971" s="662">
        <f>E2971*F2971</f>
        <v>0</v>
      </c>
      <c r="H2971" s="662">
        <v>0</v>
      </c>
    </row>
    <row r="2972" s="671" customFormat="1" ht="15" customHeight="1">
      <c r="B2972" t="s" s="596">
        <v>1614</v>
      </c>
      <c r="C2972" t="s" s="675">
        <v>2485</v>
      </c>
      <c r="D2972" t="s" s="676">
        <v>30</v>
      </c>
      <c r="E2972" s="677">
        <v>0</v>
      </c>
      <c r="G2972" s="662">
        <f>E2972*F2972</f>
        <v>0</v>
      </c>
      <c r="H2972" s="662">
        <v>0</v>
      </c>
    </row>
    <row r="2973" s="671" customFormat="1" ht="15" customHeight="1">
      <c r="B2973" t="s" s="596">
        <v>1614</v>
      </c>
      <c r="C2973" t="s" s="675">
        <v>2485</v>
      </c>
      <c r="D2973" t="s" s="91">
        <v>32</v>
      </c>
      <c r="E2973" s="677">
        <v>0</v>
      </c>
      <c r="G2973" s="662">
        <f>E2973*F2973</f>
        <v>0</v>
      </c>
      <c r="H2973" s="662">
        <v>0</v>
      </c>
    </row>
    <row r="2974" s="671" customFormat="1" ht="15" customHeight="1">
      <c r="B2974" t="s" s="596">
        <v>1614</v>
      </c>
      <c r="C2974" t="s" s="675">
        <v>2485</v>
      </c>
      <c r="D2974" t="s" s="205">
        <v>34</v>
      </c>
      <c r="E2974" s="677">
        <v>0</v>
      </c>
      <c r="G2974" s="662">
        <f>E2974*F2974</f>
        <v>0</v>
      </c>
      <c r="H2974" s="662">
        <v>0</v>
      </c>
    </row>
    <row r="2975" s="671" customFormat="1" ht="15" customHeight="1">
      <c r="B2975" t="s" s="596">
        <v>1614</v>
      </c>
      <c r="C2975" t="s" s="675">
        <v>2485</v>
      </c>
      <c r="D2975" t="s" s="684">
        <v>36</v>
      </c>
      <c r="E2975" s="677">
        <v>0</v>
      </c>
      <c r="G2975" s="662">
        <f>E2975*F2975</f>
        <v>0</v>
      </c>
      <c r="H2975" s="662">
        <v>0</v>
      </c>
    </row>
    <row r="2976" s="671" customFormat="1" ht="15" customHeight="1">
      <c r="B2976" t="s" s="596">
        <v>1614</v>
      </c>
      <c r="C2976" t="s" s="675">
        <v>2485</v>
      </c>
      <c r="D2976" t="s" s="686">
        <v>38</v>
      </c>
      <c r="E2976" s="677">
        <v>0</v>
      </c>
      <c r="G2976" s="662">
        <f>E2976*F2976</f>
        <v>0</v>
      </c>
      <c r="H2976" s="662">
        <v>0</v>
      </c>
    </row>
    <row r="2977" s="671" customFormat="1" ht="15" customHeight="1">
      <c r="B2977" t="s" s="596">
        <v>1614</v>
      </c>
      <c r="C2977" t="s" s="675">
        <v>2485</v>
      </c>
      <c r="D2977" t="s" s="690">
        <v>40</v>
      </c>
      <c r="E2977" s="677">
        <v>0</v>
      </c>
      <c r="G2977" s="662">
        <f>E2977*F2977</f>
        <v>0</v>
      </c>
      <c r="H2977" s="662">
        <v>0</v>
      </c>
    </row>
    <row r="2978" s="671" customFormat="1" ht="15" customHeight="1">
      <c r="B2978" t="s" s="596">
        <v>1614</v>
      </c>
      <c r="C2978" t="s" s="675">
        <v>2485</v>
      </c>
      <c r="D2978" t="s" s="692">
        <v>42</v>
      </c>
      <c r="E2978" s="677">
        <v>0</v>
      </c>
      <c r="G2978" s="662">
        <f>E2978*F2978</f>
        <v>0</v>
      </c>
      <c r="H2978" s="662">
        <v>0</v>
      </c>
    </row>
    <row r="2979" s="671" customFormat="1" ht="15" customHeight="1">
      <c r="B2979" t="s" s="596">
        <v>1614</v>
      </c>
      <c r="C2979" t="s" s="675">
        <v>2485</v>
      </c>
      <c r="D2979" t="s" s="180">
        <v>44</v>
      </c>
      <c r="E2979" s="677">
        <v>0</v>
      </c>
      <c r="G2979" s="662">
        <f>E2979*F2979</f>
        <v>0</v>
      </c>
      <c r="H2979" s="662">
        <v>0</v>
      </c>
    </row>
    <row r="2980" s="671" customFormat="1" ht="15" customHeight="1">
      <c r="B2980" t="s" s="596">
        <v>1614</v>
      </c>
      <c r="C2980" t="s" s="675">
        <v>2485</v>
      </c>
      <c r="D2980" t="s" s="695">
        <v>2849</v>
      </c>
      <c r="E2980" s="677">
        <v>0</v>
      </c>
      <c r="G2980" s="662">
        <f>E2980*F2980</f>
        <v>0</v>
      </c>
      <c r="H2980" s="662">
        <v>0</v>
      </c>
    </row>
    <row r="2981" s="671" customFormat="1" ht="15" customHeight="1">
      <c r="B2981" t="s" s="596">
        <v>1615</v>
      </c>
      <c r="C2981" t="s" s="675">
        <v>2486</v>
      </c>
      <c r="D2981" t="s" s="676">
        <v>30</v>
      </c>
      <c r="E2981" s="677">
        <v>0</v>
      </c>
      <c r="G2981" s="662">
        <f>E2981*F2981</f>
        <v>0</v>
      </c>
      <c r="H2981" s="662">
        <v>0</v>
      </c>
    </row>
    <row r="2982" s="671" customFormat="1" ht="15" customHeight="1">
      <c r="B2982" t="s" s="596">
        <v>1615</v>
      </c>
      <c r="C2982" t="s" s="675">
        <v>2486</v>
      </c>
      <c r="D2982" t="s" s="91">
        <v>32</v>
      </c>
      <c r="E2982" s="677">
        <v>0</v>
      </c>
      <c r="G2982" s="662">
        <f>E2982*F2982</f>
        <v>0</v>
      </c>
      <c r="H2982" s="662">
        <v>0</v>
      </c>
    </row>
    <row r="2983" s="671" customFormat="1" ht="15" customHeight="1">
      <c r="B2983" t="s" s="596">
        <v>1615</v>
      </c>
      <c r="C2983" t="s" s="675">
        <v>2486</v>
      </c>
      <c r="D2983" t="s" s="205">
        <v>34</v>
      </c>
      <c r="E2983" s="677">
        <v>0</v>
      </c>
      <c r="G2983" s="662">
        <f>E2983*F2983</f>
        <v>0</v>
      </c>
      <c r="H2983" s="662">
        <v>0</v>
      </c>
    </row>
    <row r="2984" s="671" customFormat="1" ht="15" customHeight="1">
      <c r="B2984" t="s" s="596">
        <v>1615</v>
      </c>
      <c r="C2984" t="s" s="675">
        <v>2486</v>
      </c>
      <c r="D2984" t="s" s="684">
        <v>36</v>
      </c>
      <c r="E2984" s="677">
        <v>0</v>
      </c>
      <c r="G2984" s="662">
        <f>E2984*F2984</f>
        <v>0</v>
      </c>
      <c r="H2984" s="662">
        <v>0</v>
      </c>
    </row>
    <row r="2985" s="671" customFormat="1" ht="15" customHeight="1">
      <c r="B2985" t="s" s="596">
        <v>1615</v>
      </c>
      <c r="C2985" t="s" s="675">
        <v>2486</v>
      </c>
      <c r="D2985" t="s" s="686">
        <v>38</v>
      </c>
      <c r="E2985" s="677">
        <v>0</v>
      </c>
      <c r="G2985" s="662">
        <f>E2985*F2985</f>
        <v>0</v>
      </c>
      <c r="H2985" s="662">
        <v>0</v>
      </c>
    </row>
    <row r="2986" s="671" customFormat="1" ht="15" customHeight="1">
      <c r="B2986" t="s" s="596">
        <v>1615</v>
      </c>
      <c r="C2986" t="s" s="675">
        <v>2486</v>
      </c>
      <c r="D2986" t="s" s="690">
        <v>40</v>
      </c>
      <c r="E2986" s="677">
        <v>0</v>
      </c>
      <c r="G2986" s="662">
        <f>E2986*F2986</f>
        <v>0</v>
      </c>
      <c r="H2986" s="662">
        <v>0</v>
      </c>
    </row>
    <row r="2987" s="671" customFormat="1" ht="15" customHeight="1">
      <c r="B2987" t="s" s="596">
        <v>1615</v>
      </c>
      <c r="C2987" t="s" s="675">
        <v>2486</v>
      </c>
      <c r="D2987" t="s" s="692">
        <v>42</v>
      </c>
      <c r="E2987" s="677">
        <v>0</v>
      </c>
      <c r="G2987" s="662">
        <f>E2987*F2987</f>
        <v>0</v>
      </c>
      <c r="H2987" s="662">
        <v>0</v>
      </c>
    </row>
    <row r="2988" s="671" customFormat="1" ht="15" customHeight="1">
      <c r="B2988" t="s" s="596">
        <v>1615</v>
      </c>
      <c r="C2988" t="s" s="675">
        <v>2486</v>
      </c>
      <c r="D2988" t="s" s="180">
        <v>44</v>
      </c>
      <c r="E2988" s="677">
        <v>0</v>
      </c>
      <c r="G2988" s="662">
        <f>E2988*F2988</f>
        <v>0</v>
      </c>
      <c r="H2988" s="662">
        <v>0</v>
      </c>
    </row>
    <row r="2989" s="671" customFormat="1" ht="15" customHeight="1">
      <c r="B2989" t="s" s="596">
        <v>1615</v>
      </c>
      <c r="C2989" t="s" s="675">
        <v>2486</v>
      </c>
      <c r="D2989" t="s" s="695">
        <v>2849</v>
      </c>
      <c r="E2989" s="677">
        <v>0</v>
      </c>
      <c r="G2989" s="662">
        <f>E2989*F2989</f>
        <v>0</v>
      </c>
      <c r="H2989" s="662">
        <v>0</v>
      </c>
    </row>
    <row r="2990" s="671" customFormat="1" ht="15" customHeight="1">
      <c r="B2990" t="s" s="596">
        <v>1622</v>
      </c>
      <c r="C2990" t="s" s="675">
        <v>2487</v>
      </c>
      <c r="D2990" t="s" s="676">
        <v>30</v>
      </c>
      <c r="E2990" s="677">
        <v>0</v>
      </c>
      <c r="G2990" s="662">
        <f>E2990*F2990</f>
        <v>0</v>
      </c>
      <c r="H2990" s="662">
        <v>0</v>
      </c>
    </row>
    <row r="2991" s="671" customFormat="1" ht="15" customHeight="1">
      <c r="B2991" t="s" s="596">
        <v>1622</v>
      </c>
      <c r="C2991" t="s" s="675">
        <v>2487</v>
      </c>
      <c r="D2991" t="s" s="91">
        <v>32</v>
      </c>
      <c r="E2991" s="677">
        <v>0</v>
      </c>
      <c r="G2991" s="662">
        <f>E2991*F2991</f>
        <v>0</v>
      </c>
      <c r="H2991" s="662">
        <v>0</v>
      </c>
    </row>
    <row r="2992" s="671" customFormat="1" ht="15" customHeight="1">
      <c r="B2992" t="s" s="596">
        <v>1622</v>
      </c>
      <c r="C2992" t="s" s="675">
        <v>2487</v>
      </c>
      <c r="D2992" t="s" s="205">
        <v>34</v>
      </c>
      <c r="E2992" s="677">
        <v>0</v>
      </c>
      <c r="G2992" s="662">
        <f>E2992*F2992</f>
        <v>0</v>
      </c>
      <c r="H2992" s="662">
        <v>0</v>
      </c>
    </row>
    <row r="2993" s="671" customFormat="1" ht="15" customHeight="1">
      <c r="B2993" t="s" s="596">
        <v>1622</v>
      </c>
      <c r="C2993" t="s" s="675">
        <v>2487</v>
      </c>
      <c r="D2993" t="s" s="684">
        <v>36</v>
      </c>
      <c r="E2993" s="677">
        <v>0</v>
      </c>
      <c r="G2993" s="662">
        <f>E2993*F2993</f>
        <v>0</v>
      </c>
      <c r="H2993" s="662">
        <v>0</v>
      </c>
    </row>
    <row r="2994" s="671" customFormat="1" ht="15" customHeight="1">
      <c r="B2994" t="s" s="596">
        <v>1622</v>
      </c>
      <c r="C2994" t="s" s="675">
        <v>2487</v>
      </c>
      <c r="D2994" t="s" s="686">
        <v>38</v>
      </c>
      <c r="E2994" s="677">
        <v>0</v>
      </c>
      <c r="G2994" s="662">
        <f>E2994*F2994</f>
        <v>0</v>
      </c>
      <c r="H2994" s="662">
        <v>0</v>
      </c>
    </row>
    <row r="2995" s="671" customFormat="1" ht="15" customHeight="1">
      <c r="B2995" t="s" s="596">
        <v>1622</v>
      </c>
      <c r="C2995" t="s" s="675">
        <v>2487</v>
      </c>
      <c r="D2995" t="s" s="690">
        <v>40</v>
      </c>
      <c r="E2995" s="677">
        <v>0</v>
      </c>
      <c r="G2995" s="662">
        <f>E2995*F2995</f>
        <v>0</v>
      </c>
      <c r="H2995" s="662">
        <v>0</v>
      </c>
    </row>
    <row r="2996" s="671" customFormat="1" ht="15" customHeight="1">
      <c r="B2996" t="s" s="596">
        <v>1622</v>
      </c>
      <c r="C2996" t="s" s="675">
        <v>2487</v>
      </c>
      <c r="D2996" t="s" s="692">
        <v>42</v>
      </c>
      <c r="E2996" s="677">
        <v>0</v>
      </c>
      <c r="G2996" s="662">
        <f>E2996*F2996</f>
        <v>0</v>
      </c>
      <c r="H2996" s="662">
        <v>0</v>
      </c>
    </row>
    <row r="2997" s="671" customFormat="1" ht="15" customHeight="1">
      <c r="B2997" t="s" s="596">
        <v>1622</v>
      </c>
      <c r="C2997" t="s" s="675">
        <v>2487</v>
      </c>
      <c r="D2997" t="s" s="180">
        <v>44</v>
      </c>
      <c r="E2997" s="677">
        <v>0</v>
      </c>
      <c r="G2997" s="662">
        <f>E2997*F2997</f>
        <v>0</v>
      </c>
      <c r="H2997" s="662">
        <v>0</v>
      </c>
    </row>
    <row r="2998" s="671" customFormat="1" ht="15" customHeight="1">
      <c r="B2998" t="s" s="596">
        <v>1622</v>
      </c>
      <c r="C2998" t="s" s="675">
        <v>2487</v>
      </c>
      <c r="D2998" t="s" s="695">
        <v>2849</v>
      </c>
      <c r="E2998" s="677">
        <v>0</v>
      </c>
      <c r="G2998" s="662">
        <f>E2998*F2998</f>
        <v>0</v>
      </c>
      <c r="H2998" s="662">
        <v>0</v>
      </c>
    </row>
    <row r="2999" s="671" customFormat="1" ht="15" customHeight="1">
      <c r="B2999" t="s" s="596">
        <v>1623</v>
      </c>
      <c r="C2999" t="s" s="675">
        <v>2488</v>
      </c>
      <c r="D2999" t="s" s="676">
        <v>30</v>
      </c>
      <c r="E2999" s="677">
        <v>0</v>
      </c>
      <c r="G2999" s="662">
        <f>E2999*F2999</f>
        <v>0</v>
      </c>
      <c r="H2999" s="662">
        <v>0</v>
      </c>
    </row>
    <row r="3000" s="671" customFormat="1" ht="15" customHeight="1">
      <c r="B3000" t="s" s="596">
        <v>1623</v>
      </c>
      <c r="C3000" t="s" s="675">
        <v>2488</v>
      </c>
      <c r="D3000" t="s" s="91">
        <v>32</v>
      </c>
      <c r="E3000" s="677">
        <v>0</v>
      </c>
      <c r="G3000" s="662">
        <f>E3000*F3000</f>
        <v>0</v>
      </c>
      <c r="H3000" s="662">
        <v>0</v>
      </c>
    </row>
    <row r="3001" s="671" customFormat="1" ht="15" customHeight="1">
      <c r="B3001" t="s" s="596">
        <v>1623</v>
      </c>
      <c r="C3001" t="s" s="675">
        <v>2488</v>
      </c>
      <c r="D3001" t="s" s="205">
        <v>34</v>
      </c>
      <c r="E3001" s="677">
        <v>0</v>
      </c>
      <c r="G3001" s="662">
        <f>E3001*F3001</f>
        <v>0</v>
      </c>
      <c r="H3001" s="662">
        <v>0</v>
      </c>
    </row>
    <row r="3002" s="671" customFormat="1" ht="15" customHeight="1">
      <c r="B3002" t="s" s="596">
        <v>1623</v>
      </c>
      <c r="C3002" t="s" s="675">
        <v>2488</v>
      </c>
      <c r="D3002" t="s" s="684">
        <v>36</v>
      </c>
      <c r="E3002" s="677">
        <v>0</v>
      </c>
      <c r="G3002" s="662">
        <f>E3002*F3002</f>
        <v>0</v>
      </c>
      <c r="H3002" s="662">
        <v>0</v>
      </c>
    </row>
    <row r="3003" s="671" customFormat="1" ht="15" customHeight="1">
      <c r="B3003" t="s" s="596">
        <v>1623</v>
      </c>
      <c r="C3003" t="s" s="675">
        <v>2488</v>
      </c>
      <c r="D3003" t="s" s="686">
        <v>38</v>
      </c>
      <c r="E3003" s="677">
        <v>0</v>
      </c>
      <c r="G3003" s="662">
        <f>E3003*F3003</f>
        <v>0</v>
      </c>
      <c r="H3003" s="662">
        <v>0</v>
      </c>
    </row>
    <row r="3004" s="671" customFormat="1" ht="15" customHeight="1">
      <c r="B3004" t="s" s="596">
        <v>1623</v>
      </c>
      <c r="C3004" t="s" s="675">
        <v>2488</v>
      </c>
      <c r="D3004" t="s" s="690">
        <v>40</v>
      </c>
      <c r="E3004" s="677">
        <v>0</v>
      </c>
      <c r="G3004" s="662">
        <f>E3004*F3004</f>
        <v>0</v>
      </c>
      <c r="H3004" s="662">
        <v>0</v>
      </c>
    </row>
    <row r="3005" s="671" customFormat="1" ht="15" customHeight="1">
      <c r="B3005" t="s" s="596">
        <v>1623</v>
      </c>
      <c r="C3005" t="s" s="675">
        <v>2488</v>
      </c>
      <c r="D3005" t="s" s="692">
        <v>42</v>
      </c>
      <c r="E3005" s="677">
        <v>0</v>
      </c>
      <c r="G3005" s="662">
        <f>E3005*F3005</f>
        <v>0</v>
      </c>
      <c r="H3005" s="662">
        <v>0</v>
      </c>
    </row>
    <row r="3006" s="671" customFormat="1" ht="15" customHeight="1">
      <c r="B3006" t="s" s="596">
        <v>1623</v>
      </c>
      <c r="C3006" t="s" s="675">
        <v>2488</v>
      </c>
      <c r="D3006" t="s" s="180">
        <v>44</v>
      </c>
      <c r="E3006" s="677">
        <v>0</v>
      </c>
      <c r="G3006" s="662">
        <f>E3006*F3006</f>
        <v>0</v>
      </c>
      <c r="H3006" s="662">
        <v>0</v>
      </c>
    </row>
    <row r="3007" s="671" customFormat="1" ht="15" customHeight="1">
      <c r="B3007" t="s" s="596">
        <v>1623</v>
      </c>
      <c r="C3007" t="s" s="675">
        <v>2488</v>
      </c>
      <c r="D3007" t="s" s="695">
        <v>2849</v>
      </c>
      <c r="E3007" s="677">
        <v>0</v>
      </c>
      <c r="G3007" s="662">
        <f>E3007*F3007</f>
        <v>0</v>
      </c>
      <c r="H3007" s="662">
        <v>0</v>
      </c>
    </row>
    <row r="3008" s="671" customFormat="1" ht="15" customHeight="1">
      <c r="B3008" t="s" s="596">
        <v>1624</v>
      </c>
      <c r="C3008" t="s" s="675">
        <v>2489</v>
      </c>
      <c r="D3008" t="s" s="676">
        <v>30</v>
      </c>
      <c r="E3008" s="677">
        <v>0</v>
      </c>
      <c r="G3008" s="662">
        <f>E3008*F3008</f>
        <v>0</v>
      </c>
      <c r="H3008" s="662">
        <v>0</v>
      </c>
    </row>
    <row r="3009" s="671" customFormat="1" ht="15" customHeight="1">
      <c r="B3009" t="s" s="596">
        <v>1624</v>
      </c>
      <c r="C3009" t="s" s="675">
        <v>2489</v>
      </c>
      <c r="D3009" t="s" s="91">
        <v>32</v>
      </c>
      <c r="E3009" s="677">
        <v>0</v>
      </c>
      <c r="G3009" s="662">
        <f>E3009*F3009</f>
        <v>0</v>
      </c>
      <c r="H3009" s="662">
        <v>0</v>
      </c>
    </row>
    <row r="3010" s="671" customFormat="1" ht="15" customHeight="1">
      <c r="B3010" t="s" s="596">
        <v>1624</v>
      </c>
      <c r="C3010" t="s" s="675">
        <v>2489</v>
      </c>
      <c r="D3010" t="s" s="205">
        <v>34</v>
      </c>
      <c r="E3010" s="677">
        <v>0</v>
      </c>
      <c r="G3010" s="662">
        <f>E3010*F3010</f>
        <v>0</v>
      </c>
      <c r="H3010" s="662">
        <v>0</v>
      </c>
    </row>
    <row r="3011" s="671" customFormat="1" ht="15" customHeight="1">
      <c r="B3011" t="s" s="596">
        <v>1624</v>
      </c>
      <c r="C3011" t="s" s="675">
        <v>2489</v>
      </c>
      <c r="D3011" t="s" s="684">
        <v>36</v>
      </c>
      <c r="E3011" s="677">
        <v>0</v>
      </c>
      <c r="G3011" s="662">
        <f>E3011*F3011</f>
        <v>0</v>
      </c>
      <c r="H3011" s="662">
        <v>0</v>
      </c>
    </row>
    <row r="3012" s="671" customFormat="1" ht="15" customHeight="1">
      <c r="B3012" t="s" s="596">
        <v>1624</v>
      </c>
      <c r="C3012" t="s" s="675">
        <v>2489</v>
      </c>
      <c r="D3012" t="s" s="686">
        <v>38</v>
      </c>
      <c r="E3012" s="677">
        <v>0</v>
      </c>
      <c r="G3012" s="662">
        <f>E3012*F3012</f>
        <v>0</v>
      </c>
      <c r="H3012" s="662">
        <v>0</v>
      </c>
    </row>
    <row r="3013" s="671" customFormat="1" ht="15" customHeight="1">
      <c r="B3013" t="s" s="596">
        <v>1624</v>
      </c>
      <c r="C3013" t="s" s="675">
        <v>2489</v>
      </c>
      <c r="D3013" t="s" s="690">
        <v>40</v>
      </c>
      <c r="E3013" s="677">
        <v>0</v>
      </c>
      <c r="G3013" s="662">
        <f>E3013*F3013</f>
        <v>0</v>
      </c>
      <c r="H3013" s="662">
        <v>0</v>
      </c>
    </row>
    <row r="3014" s="671" customFormat="1" ht="15" customHeight="1">
      <c r="B3014" t="s" s="596">
        <v>1624</v>
      </c>
      <c r="C3014" t="s" s="675">
        <v>2489</v>
      </c>
      <c r="D3014" t="s" s="692">
        <v>42</v>
      </c>
      <c r="E3014" s="677">
        <v>0</v>
      </c>
      <c r="G3014" s="662">
        <f>E3014*F3014</f>
        <v>0</v>
      </c>
      <c r="H3014" s="662">
        <v>0</v>
      </c>
    </row>
    <row r="3015" s="671" customFormat="1" ht="15" customHeight="1">
      <c r="B3015" t="s" s="596">
        <v>1624</v>
      </c>
      <c r="C3015" t="s" s="675">
        <v>2489</v>
      </c>
      <c r="D3015" t="s" s="180">
        <v>44</v>
      </c>
      <c r="E3015" s="677">
        <v>0</v>
      </c>
      <c r="G3015" s="662">
        <f>E3015*F3015</f>
        <v>0</v>
      </c>
      <c r="H3015" s="662">
        <v>0</v>
      </c>
    </row>
    <row r="3016" s="671" customFormat="1" ht="15" customHeight="1">
      <c r="B3016" t="s" s="596">
        <v>1624</v>
      </c>
      <c r="C3016" t="s" s="675">
        <v>2489</v>
      </c>
      <c r="D3016" t="s" s="695">
        <v>2849</v>
      </c>
      <c r="E3016" s="677">
        <v>0</v>
      </c>
      <c r="G3016" s="662">
        <f>E3016*F3016</f>
        <v>0</v>
      </c>
      <c r="H3016" s="662">
        <v>0</v>
      </c>
    </row>
    <row r="3017" s="671" customFormat="1" ht="15" customHeight="1">
      <c r="B3017" t="s" s="596">
        <v>1625</v>
      </c>
      <c r="C3017" t="s" s="675">
        <v>2490</v>
      </c>
      <c r="D3017" t="s" s="676">
        <v>30</v>
      </c>
      <c r="E3017" s="677">
        <v>0</v>
      </c>
      <c r="G3017" s="662">
        <f>E3017*F3017</f>
        <v>0</v>
      </c>
      <c r="H3017" s="662">
        <v>0</v>
      </c>
    </row>
    <row r="3018" s="671" customFormat="1" ht="15" customHeight="1">
      <c r="B3018" t="s" s="596">
        <v>1625</v>
      </c>
      <c r="C3018" t="s" s="675">
        <v>2490</v>
      </c>
      <c r="D3018" t="s" s="91">
        <v>32</v>
      </c>
      <c r="E3018" s="677">
        <v>0</v>
      </c>
      <c r="G3018" s="662">
        <f>E3018*F3018</f>
        <v>0</v>
      </c>
      <c r="H3018" s="662">
        <v>0</v>
      </c>
    </row>
    <row r="3019" s="671" customFormat="1" ht="15" customHeight="1">
      <c r="B3019" t="s" s="596">
        <v>1625</v>
      </c>
      <c r="C3019" t="s" s="675">
        <v>2490</v>
      </c>
      <c r="D3019" t="s" s="205">
        <v>34</v>
      </c>
      <c r="E3019" s="677">
        <v>0</v>
      </c>
      <c r="G3019" s="662">
        <f>E3019*F3019</f>
        <v>0</v>
      </c>
      <c r="H3019" s="662">
        <v>0</v>
      </c>
    </row>
    <row r="3020" s="671" customFormat="1" ht="15" customHeight="1">
      <c r="B3020" t="s" s="596">
        <v>1625</v>
      </c>
      <c r="C3020" t="s" s="675">
        <v>2490</v>
      </c>
      <c r="D3020" t="s" s="684">
        <v>36</v>
      </c>
      <c r="E3020" s="677">
        <v>0</v>
      </c>
      <c r="G3020" s="662">
        <f>E3020*F3020</f>
        <v>0</v>
      </c>
      <c r="H3020" s="662">
        <v>0</v>
      </c>
    </row>
    <row r="3021" s="671" customFormat="1" ht="15" customHeight="1">
      <c r="B3021" t="s" s="596">
        <v>1625</v>
      </c>
      <c r="C3021" t="s" s="675">
        <v>2490</v>
      </c>
      <c r="D3021" t="s" s="686">
        <v>38</v>
      </c>
      <c r="E3021" s="677">
        <v>0</v>
      </c>
      <c r="G3021" s="662">
        <f>E3021*F3021</f>
        <v>0</v>
      </c>
      <c r="H3021" s="662">
        <v>0</v>
      </c>
    </row>
    <row r="3022" s="671" customFormat="1" ht="15" customHeight="1">
      <c r="B3022" t="s" s="596">
        <v>1625</v>
      </c>
      <c r="C3022" t="s" s="675">
        <v>2490</v>
      </c>
      <c r="D3022" t="s" s="690">
        <v>40</v>
      </c>
      <c r="E3022" s="677">
        <v>0</v>
      </c>
      <c r="G3022" s="662">
        <f>E3022*F3022</f>
        <v>0</v>
      </c>
      <c r="H3022" s="662">
        <v>0</v>
      </c>
    </row>
    <row r="3023" s="671" customFormat="1" ht="15" customHeight="1">
      <c r="B3023" t="s" s="596">
        <v>1625</v>
      </c>
      <c r="C3023" t="s" s="675">
        <v>2490</v>
      </c>
      <c r="D3023" t="s" s="692">
        <v>42</v>
      </c>
      <c r="E3023" s="677">
        <v>0</v>
      </c>
      <c r="G3023" s="662">
        <f>E3023*F3023</f>
        <v>0</v>
      </c>
      <c r="H3023" s="662">
        <v>0</v>
      </c>
    </row>
    <row r="3024" s="671" customFormat="1" ht="15" customHeight="1">
      <c r="B3024" t="s" s="596">
        <v>1625</v>
      </c>
      <c r="C3024" t="s" s="675">
        <v>2490</v>
      </c>
      <c r="D3024" t="s" s="180">
        <v>44</v>
      </c>
      <c r="E3024" s="677">
        <v>0</v>
      </c>
      <c r="G3024" s="662">
        <f>E3024*F3024</f>
        <v>0</v>
      </c>
      <c r="H3024" s="662">
        <v>0</v>
      </c>
    </row>
    <row r="3025" s="671" customFormat="1" ht="15" customHeight="1">
      <c r="B3025" t="s" s="596">
        <v>1625</v>
      </c>
      <c r="C3025" t="s" s="675">
        <v>2490</v>
      </c>
      <c r="D3025" t="s" s="695">
        <v>2849</v>
      </c>
      <c r="E3025" s="677">
        <v>0</v>
      </c>
      <c r="G3025" s="662">
        <f>E3025*F3025</f>
        <v>0</v>
      </c>
      <c r="H3025" s="662">
        <v>0</v>
      </c>
    </row>
    <row r="3026" s="671" customFormat="1" ht="15" customHeight="1">
      <c r="B3026" t="s" s="596">
        <v>1626</v>
      </c>
      <c r="C3026" t="s" s="675">
        <v>2491</v>
      </c>
      <c r="D3026" t="s" s="676">
        <v>30</v>
      </c>
      <c r="E3026" s="677">
        <v>0</v>
      </c>
      <c r="G3026" s="662">
        <f>E3026*F3026</f>
        <v>0</v>
      </c>
      <c r="H3026" s="662">
        <v>0</v>
      </c>
    </row>
    <row r="3027" s="671" customFormat="1" ht="15" customHeight="1">
      <c r="B3027" t="s" s="596">
        <v>1626</v>
      </c>
      <c r="C3027" t="s" s="675">
        <v>2491</v>
      </c>
      <c r="D3027" t="s" s="91">
        <v>32</v>
      </c>
      <c r="E3027" s="677">
        <v>0</v>
      </c>
      <c r="G3027" s="662">
        <f>E3027*F3027</f>
        <v>0</v>
      </c>
      <c r="H3027" s="662">
        <v>0</v>
      </c>
    </row>
    <row r="3028" s="671" customFormat="1" ht="15" customHeight="1">
      <c r="B3028" t="s" s="596">
        <v>1626</v>
      </c>
      <c r="C3028" t="s" s="675">
        <v>2491</v>
      </c>
      <c r="D3028" t="s" s="205">
        <v>34</v>
      </c>
      <c r="E3028" s="677">
        <v>0</v>
      </c>
      <c r="G3028" s="662">
        <f>E3028*F3028</f>
        <v>0</v>
      </c>
      <c r="H3028" s="662">
        <v>0</v>
      </c>
    </row>
    <row r="3029" s="671" customFormat="1" ht="15" customHeight="1">
      <c r="B3029" t="s" s="596">
        <v>1626</v>
      </c>
      <c r="C3029" t="s" s="675">
        <v>2491</v>
      </c>
      <c r="D3029" t="s" s="684">
        <v>36</v>
      </c>
      <c r="E3029" s="677">
        <v>0</v>
      </c>
      <c r="G3029" s="662">
        <f>E3029*F3029</f>
        <v>0</v>
      </c>
      <c r="H3029" s="662">
        <v>0</v>
      </c>
    </row>
    <row r="3030" s="671" customFormat="1" ht="15" customHeight="1">
      <c r="B3030" t="s" s="596">
        <v>1626</v>
      </c>
      <c r="C3030" t="s" s="675">
        <v>2491</v>
      </c>
      <c r="D3030" t="s" s="686">
        <v>38</v>
      </c>
      <c r="E3030" s="677">
        <v>0</v>
      </c>
      <c r="G3030" s="662">
        <f>E3030*F3030</f>
        <v>0</v>
      </c>
      <c r="H3030" s="662">
        <v>0</v>
      </c>
    </row>
    <row r="3031" s="671" customFormat="1" ht="15" customHeight="1">
      <c r="B3031" t="s" s="596">
        <v>1626</v>
      </c>
      <c r="C3031" t="s" s="675">
        <v>2491</v>
      </c>
      <c r="D3031" t="s" s="690">
        <v>40</v>
      </c>
      <c r="E3031" s="677">
        <v>0</v>
      </c>
      <c r="G3031" s="662">
        <f>E3031*F3031</f>
        <v>0</v>
      </c>
      <c r="H3031" s="662">
        <v>0</v>
      </c>
    </row>
    <row r="3032" s="671" customFormat="1" ht="15" customHeight="1">
      <c r="B3032" t="s" s="596">
        <v>1626</v>
      </c>
      <c r="C3032" t="s" s="675">
        <v>2491</v>
      </c>
      <c r="D3032" t="s" s="692">
        <v>42</v>
      </c>
      <c r="E3032" s="677">
        <v>0</v>
      </c>
      <c r="G3032" s="662">
        <f>E3032*F3032</f>
        <v>0</v>
      </c>
      <c r="H3032" s="662">
        <v>0</v>
      </c>
    </row>
    <row r="3033" s="671" customFormat="1" ht="15" customHeight="1">
      <c r="B3033" t="s" s="596">
        <v>1626</v>
      </c>
      <c r="C3033" t="s" s="675">
        <v>2491</v>
      </c>
      <c r="D3033" t="s" s="180">
        <v>44</v>
      </c>
      <c r="E3033" s="677">
        <v>0</v>
      </c>
      <c r="G3033" s="662">
        <f>E3033*F3033</f>
        <v>0</v>
      </c>
      <c r="H3033" s="662">
        <v>0</v>
      </c>
    </row>
    <row r="3034" s="671" customFormat="1" ht="15" customHeight="1">
      <c r="B3034" t="s" s="596">
        <v>1626</v>
      </c>
      <c r="C3034" t="s" s="675">
        <v>2491</v>
      </c>
      <c r="D3034" t="s" s="695">
        <v>2849</v>
      </c>
      <c r="E3034" s="677">
        <v>0</v>
      </c>
      <c r="G3034" s="662">
        <f>E3034*F3034</f>
        <v>0</v>
      </c>
      <c r="H3034" s="662">
        <v>0</v>
      </c>
    </row>
    <row r="3035" s="671" customFormat="1" ht="15" customHeight="1">
      <c r="B3035" t="s" s="596">
        <v>1627</v>
      </c>
      <c r="C3035" t="s" s="675">
        <v>2492</v>
      </c>
      <c r="D3035" t="s" s="676">
        <v>30</v>
      </c>
      <c r="E3035" s="677">
        <v>0</v>
      </c>
      <c r="G3035" s="662">
        <f>E3035*F3035</f>
        <v>0</v>
      </c>
      <c r="H3035" s="662">
        <v>0</v>
      </c>
    </row>
    <row r="3036" s="671" customFormat="1" ht="15" customHeight="1">
      <c r="B3036" t="s" s="596">
        <v>1627</v>
      </c>
      <c r="C3036" t="s" s="675">
        <v>2492</v>
      </c>
      <c r="D3036" t="s" s="91">
        <v>32</v>
      </c>
      <c r="E3036" s="677">
        <v>0</v>
      </c>
      <c r="G3036" s="662">
        <f>E3036*F3036</f>
        <v>0</v>
      </c>
      <c r="H3036" s="662">
        <v>0</v>
      </c>
    </row>
    <row r="3037" s="671" customFormat="1" ht="15" customHeight="1">
      <c r="B3037" t="s" s="596">
        <v>1627</v>
      </c>
      <c r="C3037" t="s" s="675">
        <v>2492</v>
      </c>
      <c r="D3037" t="s" s="205">
        <v>34</v>
      </c>
      <c r="E3037" s="677">
        <v>0</v>
      </c>
      <c r="G3037" s="662">
        <f>E3037*F3037</f>
        <v>0</v>
      </c>
      <c r="H3037" s="662">
        <v>0</v>
      </c>
    </row>
    <row r="3038" s="671" customFormat="1" ht="15" customHeight="1">
      <c r="B3038" t="s" s="596">
        <v>1627</v>
      </c>
      <c r="C3038" t="s" s="675">
        <v>2492</v>
      </c>
      <c r="D3038" t="s" s="684">
        <v>36</v>
      </c>
      <c r="E3038" s="677">
        <v>0</v>
      </c>
      <c r="G3038" s="662">
        <f>E3038*F3038</f>
        <v>0</v>
      </c>
      <c r="H3038" s="662">
        <v>0</v>
      </c>
    </row>
    <row r="3039" s="671" customFormat="1" ht="15" customHeight="1">
      <c r="B3039" t="s" s="596">
        <v>1627</v>
      </c>
      <c r="C3039" t="s" s="675">
        <v>2492</v>
      </c>
      <c r="D3039" t="s" s="686">
        <v>38</v>
      </c>
      <c r="E3039" s="677">
        <v>0</v>
      </c>
      <c r="G3039" s="662">
        <f>E3039*F3039</f>
        <v>0</v>
      </c>
      <c r="H3039" s="662">
        <v>0</v>
      </c>
    </row>
    <row r="3040" s="671" customFormat="1" ht="15" customHeight="1">
      <c r="B3040" t="s" s="596">
        <v>1627</v>
      </c>
      <c r="C3040" t="s" s="675">
        <v>2492</v>
      </c>
      <c r="D3040" t="s" s="690">
        <v>40</v>
      </c>
      <c r="E3040" s="677">
        <v>0</v>
      </c>
      <c r="G3040" s="662">
        <f>E3040*F3040</f>
        <v>0</v>
      </c>
      <c r="H3040" s="662">
        <v>0</v>
      </c>
    </row>
    <row r="3041" s="671" customFormat="1" ht="15" customHeight="1">
      <c r="B3041" t="s" s="596">
        <v>1627</v>
      </c>
      <c r="C3041" t="s" s="675">
        <v>2492</v>
      </c>
      <c r="D3041" t="s" s="692">
        <v>42</v>
      </c>
      <c r="E3041" s="677">
        <v>0</v>
      </c>
      <c r="G3041" s="662">
        <f>E3041*F3041</f>
        <v>0</v>
      </c>
      <c r="H3041" s="662">
        <v>0</v>
      </c>
    </row>
    <row r="3042" s="671" customFormat="1" ht="15" customHeight="1">
      <c r="B3042" t="s" s="596">
        <v>1627</v>
      </c>
      <c r="C3042" t="s" s="675">
        <v>2492</v>
      </c>
      <c r="D3042" t="s" s="180">
        <v>44</v>
      </c>
      <c r="E3042" s="677">
        <v>0</v>
      </c>
      <c r="G3042" s="662">
        <f>E3042*F3042</f>
        <v>0</v>
      </c>
      <c r="H3042" s="662">
        <v>0</v>
      </c>
    </row>
    <row r="3043" s="671" customFormat="1" ht="15" customHeight="1">
      <c r="B3043" t="s" s="596">
        <v>1627</v>
      </c>
      <c r="C3043" t="s" s="675">
        <v>2492</v>
      </c>
      <c r="D3043" t="s" s="695">
        <v>2849</v>
      </c>
      <c r="E3043" s="677">
        <v>0</v>
      </c>
      <c r="G3043" s="662">
        <f>E3043*F3043</f>
        <v>0</v>
      </c>
      <c r="H3043" s="662">
        <v>0</v>
      </c>
    </row>
    <row r="3044" s="671" customFormat="1" ht="15" customHeight="1">
      <c r="B3044" t="s" s="596">
        <v>1636</v>
      </c>
      <c r="C3044" t="s" s="675">
        <v>2504</v>
      </c>
      <c r="D3044" t="s" s="676">
        <v>30</v>
      </c>
      <c r="E3044" s="677">
        <v>0</v>
      </c>
      <c r="G3044" s="662">
        <f>E3044*F3044</f>
        <v>0</v>
      </c>
      <c r="H3044" s="662">
        <v>0</v>
      </c>
    </row>
    <row r="3045" s="671" customFormat="1" ht="15" customHeight="1">
      <c r="B3045" t="s" s="596">
        <v>1636</v>
      </c>
      <c r="C3045" t="s" s="675">
        <v>2504</v>
      </c>
      <c r="D3045" t="s" s="91">
        <v>32</v>
      </c>
      <c r="E3045" s="677">
        <v>0</v>
      </c>
      <c r="G3045" s="662">
        <f>E3045*F3045</f>
        <v>0</v>
      </c>
      <c r="H3045" s="662">
        <v>0</v>
      </c>
    </row>
    <row r="3046" s="671" customFormat="1" ht="15" customHeight="1">
      <c r="B3046" t="s" s="596">
        <v>1636</v>
      </c>
      <c r="C3046" t="s" s="675">
        <v>2504</v>
      </c>
      <c r="D3046" t="s" s="205">
        <v>34</v>
      </c>
      <c r="E3046" s="677">
        <v>0</v>
      </c>
      <c r="G3046" s="662">
        <f>E3046*F3046</f>
        <v>0</v>
      </c>
      <c r="H3046" s="662">
        <v>0</v>
      </c>
    </row>
    <row r="3047" s="671" customFormat="1" ht="15" customHeight="1">
      <c r="B3047" t="s" s="596">
        <v>1636</v>
      </c>
      <c r="C3047" t="s" s="675">
        <v>2504</v>
      </c>
      <c r="D3047" t="s" s="684">
        <v>36</v>
      </c>
      <c r="E3047" s="677">
        <v>0</v>
      </c>
      <c r="G3047" s="662">
        <f>E3047*F3047</f>
        <v>0</v>
      </c>
      <c r="H3047" s="662">
        <v>0</v>
      </c>
    </row>
    <row r="3048" s="671" customFormat="1" ht="15" customHeight="1">
      <c r="B3048" t="s" s="596">
        <v>1636</v>
      </c>
      <c r="C3048" t="s" s="675">
        <v>2504</v>
      </c>
      <c r="D3048" t="s" s="686">
        <v>38</v>
      </c>
      <c r="E3048" s="677">
        <v>0</v>
      </c>
      <c r="G3048" s="662">
        <f>E3048*F3048</f>
        <v>0</v>
      </c>
      <c r="H3048" s="662">
        <v>0</v>
      </c>
    </row>
    <row r="3049" s="671" customFormat="1" ht="15" customHeight="1">
      <c r="B3049" t="s" s="596">
        <v>1636</v>
      </c>
      <c r="C3049" t="s" s="675">
        <v>2504</v>
      </c>
      <c r="D3049" t="s" s="690">
        <v>40</v>
      </c>
      <c r="E3049" s="677">
        <v>0</v>
      </c>
      <c r="G3049" s="662">
        <f>E3049*F3049</f>
        <v>0</v>
      </c>
      <c r="H3049" s="662">
        <v>0</v>
      </c>
    </row>
    <row r="3050" s="671" customFormat="1" ht="15" customHeight="1">
      <c r="B3050" t="s" s="596">
        <v>1636</v>
      </c>
      <c r="C3050" t="s" s="675">
        <v>2504</v>
      </c>
      <c r="D3050" t="s" s="692">
        <v>42</v>
      </c>
      <c r="E3050" s="677">
        <v>0</v>
      </c>
      <c r="G3050" s="662">
        <f>E3050*F3050</f>
        <v>0</v>
      </c>
      <c r="H3050" s="662">
        <v>0</v>
      </c>
    </row>
    <row r="3051" s="671" customFormat="1" ht="15" customHeight="1">
      <c r="B3051" t="s" s="596">
        <v>1636</v>
      </c>
      <c r="C3051" t="s" s="675">
        <v>2504</v>
      </c>
      <c r="D3051" t="s" s="180">
        <v>44</v>
      </c>
      <c r="E3051" s="677">
        <v>0</v>
      </c>
      <c r="G3051" s="662">
        <f>E3051*F3051</f>
        <v>0</v>
      </c>
      <c r="H3051" s="662">
        <v>0</v>
      </c>
    </row>
    <row r="3052" s="671" customFormat="1" ht="15" customHeight="1">
      <c r="B3052" t="s" s="596">
        <v>1636</v>
      </c>
      <c r="C3052" t="s" s="675">
        <v>2504</v>
      </c>
      <c r="D3052" t="s" s="695">
        <v>2849</v>
      </c>
      <c r="E3052" s="677">
        <v>0</v>
      </c>
      <c r="G3052" s="662">
        <f>E3052*F3052</f>
        <v>0</v>
      </c>
      <c r="H3052" s="662">
        <v>0</v>
      </c>
    </row>
    <row r="3053" s="671" customFormat="1" ht="15" customHeight="1">
      <c r="B3053" t="s" s="596">
        <v>1637</v>
      </c>
      <c r="C3053" t="s" s="675">
        <v>2505</v>
      </c>
      <c r="D3053" t="s" s="676">
        <v>30</v>
      </c>
      <c r="E3053" s="677">
        <v>0</v>
      </c>
      <c r="G3053" s="662">
        <f>E3053*F3053</f>
        <v>0</v>
      </c>
      <c r="H3053" s="662">
        <v>0</v>
      </c>
    </row>
    <row r="3054" s="671" customFormat="1" ht="15" customHeight="1">
      <c r="B3054" t="s" s="596">
        <v>1637</v>
      </c>
      <c r="C3054" t="s" s="675">
        <v>2505</v>
      </c>
      <c r="D3054" t="s" s="91">
        <v>32</v>
      </c>
      <c r="E3054" s="677">
        <v>0</v>
      </c>
      <c r="G3054" s="662">
        <f>E3054*F3054</f>
        <v>0</v>
      </c>
      <c r="H3054" s="662">
        <v>0</v>
      </c>
    </row>
    <row r="3055" s="671" customFormat="1" ht="15" customHeight="1">
      <c r="B3055" t="s" s="596">
        <v>1637</v>
      </c>
      <c r="C3055" t="s" s="675">
        <v>2505</v>
      </c>
      <c r="D3055" t="s" s="205">
        <v>34</v>
      </c>
      <c r="E3055" s="677">
        <v>0</v>
      </c>
      <c r="G3055" s="662">
        <f>E3055*F3055</f>
        <v>0</v>
      </c>
      <c r="H3055" s="662">
        <v>0</v>
      </c>
    </row>
    <row r="3056" s="671" customFormat="1" ht="15" customHeight="1">
      <c r="B3056" t="s" s="596">
        <v>1637</v>
      </c>
      <c r="C3056" t="s" s="675">
        <v>2505</v>
      </c>
      <c r="D3056" t="s" s="684">
        <v>36</v>
      </c>
      <c r="E3056" s="677">
        <v>0</v>
      </c>
      <c r="G3056" s="662">
        <f>E3056*F3056</f>
        <v>0</v>
      </c>
      <c r="H3056" s="662">
        <v>0</v>
      </c>
    </row>
    <row r="3057" s="671" customFormat="1" ht="15" customHeight="1">
      <c r="B3057" t="s" s="596">
        <v>1637</v>
      </c>
      <c r="C3057" t="s" s="675">
        <v>2505</v>
      </c>
      <c r="D3057" t="s" s="686">
        <v>38</v>
      </c>
      <c r="E3057" s="677">
        <v>0</v>
      </c>
      <c r="G3057" s="662">
        <f>E3057*F3057</f>
        <v>0</v>
      </c>
      <c r="H3057" s="662">
        <v>0</v>
      </c>
    </row>
    <row r="3058" s="671" customFormat="1" ht="15" customHeight="1">
      <c r="B3058" t="s" s="596">
        <v>1637</v>
      </c>
      <c r="C3058" t="s" s="675">
        <v>2505</v>
      </c>
      <c r="D3058" t="s" s="690">
        <v>40</v>
      </c>
      <c r="E3058" s="677">
        <v>0</v>
      </c>
      <c r="G3058" s="662">
        <f>E3058*F3058</f>
        <v>0</v>
      </c>
      <c r="H3058" s="662">
        <v>0</v>
      </c>
    </row>
    <row r="3059" s="671" customFormat="1" ht="15" customHeight="1">
      <c r="B3059" t="s" s="596">
        <v>1637</v>
      </c>
      <c r="C3059" t="s" s="675">
        <v>2505</v>
      </c>
      <c r="D3059" t="s" s="692">
        <v>42</v>
      </c>
      <c r="E3059" s="677">
        <v>0</v>
      </c>
      <c r="G3059" s="662">
        <f>E3059*F3059</f>
        <v>0</v>
      </c>
      <c r="H3059" s="662">
        <v>0</v>
      </c>
    </row>
    <row r="3060" s="671" customFormat="1" ht="15" customHeight="1">
      <c r="B3060" t="s" s="596">
        <v>1637</v>
      </c>
      <c r="C3060" t="s" s="675">
        <v>2505</v>
      </c>
      <c r="D3060" t="s" s="180">
        <v>44</v>
      </c>
      <c r="E3060" s="677">
        <v>0</v>
      </c>
      <c r="G3060" s="662">
        <f>E3060*F3060</f>
        <v>0</v>
      </c>
      <c r="H3060" s="662">
        <v>0</v>
      </c>
    </row>
    <row r="3061" s="671" customFormat="1" ht="15" customHeight="1">
      <c r="B3061" t="s" s="596">
        <v>1637</v>
      </c>
      <c r="C3061" t="s" s="675">
        <v>2505</v>
      </c>
      <c r="D3061" t="s" s="695">
        <v>2849</v>
      </c>
      <c r="E3061" s="677">
        <v>0</v>
      </c>
      <c r="G3061" s="662">
        <f>E3061*F3061</f>
        <v>0</v>
      </c>
      <c r="H3061" s="662">
        <v>0</v>
      </c>
    </row>
    <row r="3062" s="671" customFormat="1" ht="15" customHeight="1">
      <c r="B3062" t="s" s="596">
        <v>1638</v>
      </c>
      <c r="C3062" t="s" s="675">
        <v>2506</v>
      </c>
      <c r="D3062" t="s" s="676">
        <v>30</v>
      </c>
      <c r="E3062" s="677">
        <v>0</v>
      </c>
      <c r="G3062" s="662">
        <f>E3062*F3062</f>
        <v>0</v>
      </c>
      <c r="H3062" s="662">
        <v>0</v>
      </c>
    </row>
    <row r="3063" s="671" customFormat="1" ht="15" customHeight="1">
      <c r="B3063" t="s" s="596">
        <v>1638</v>
      </c>
      <c r="C3063" t="s" s="675">
        <v>2506</v>
      </c>
      <c r="D3063" t="s" s="91">
        <v>32</v>
      </c>
      <c r="E3063" s="677">
        <v>0</v>
      </c>
      <c r="G3063" s="662">
        <f>E3063*F3063</f>
        <v>0</v>
      </c>
      <c r="H3063" s="662">
        <v>0</v>
      </c>
    </row>
    <row r="3064" s="671" customFormat="1" ht="15" customHeight="1">
      <c r="B3064" t="s" s="596">
        <v>1638</v>
      </c>
      <c r="C3064" t="s" s="675">
        <v>2506</v>
      </c>
      <c r="D3064" t="s" s="205">
        <v>34</v>
      </c>
      <c r="E3064" s="677">
        <v>0</v>
      </c>
      <c r="G3064" s="662">
        <f>E3064*F3064</f>
        <v>0</v>
      </c>
      <c r="H3064" s="662">
        <v>0</v>
      </c>
    </row>
    <row r="3065" s="671" customFormat="1" ht="15" customHeight="1">
      <c r="B3065" t="s" s="596">
        <v>1638</v>
      </c>
      <c r="C3065" t="s" s="675">
        <v>2506</v>
      </c>
      <c r="D3065" t="s" s="684">
        <v>36</v>
      </c>
      <c r="E3065" s="677">
        <v>0</v>
      </c>
      <c r="G3065" s="662">
        <f>E3065*F3065</f>
        <v>0</v>
      </c>
      <c r="H3065" s="662">
        <v>0</v>
      </c>
    </row>
    <row r="3066" s="671" customFormat="1" ht="15" customHeight="1">
      <c r="B3066" t="s" s="596">
        <v>1638</v>
      </c>
      <c r="C3066" t="s" s="675">
        <v>2506</v>
      </c>
      <c r="D3066" t="s" s="686">
        <v>38</v>
      </c>
      <c r="E3066" s="677">
        <v>0</v>
      </c>
      <c r="G3066" s="662">
        <f>E3066*F3066</f>
        <v>0</v>
      </c>
      <c r="H3066" s="662">
        <v>0</v>
      </c>
    </row>
    <row r="3067" s="671" customFormat="1" ht="15" customHeight="1">
      <c r="B3067" t="s" s="596">
        <v>1638</v>
      </c>
      <c r="C3067" t="s" s="675">
        <v>2506</v>
      </c>
      <c r="D3067" t="s" s="690">
        <v>40</v>
      </c>
      <c r="E3067" s="677">
        <v>0</v>
      </c>
      <c r="G3067" s="662">
        <f>E3067*F3067</f>
        <v>0</v>
      </c>
      <c r="H3067" s="662">
        <v>0</v>
      </c>
    </row>
    <row r="3068" s="671" customFormat="1" ht="15" customHeight="1">
      <c r="B3068" t="s" s="596">
        <v>1638</v>
      </c>
      <c r="C3068" t="s" s="675">
        <v>2506</v>
      </c>
      <c r="D3068" t="s" s="692">
        <v>42</v>
      </c>
      <c r="E3068" s="677">
        <v>0</v>
      </c>
      <c r="G3068" s="662">
        <f>E3068*F3068</f>
        <v>0</v>
      </c>
      <c r="H3068" s="662">
        <v>0</v>
      </c>
    </row>
    <row r="3069" s="671" customFormat="1" ht="15" customHeight="1">
      <c r="B3069" t="s" s="596">
        <v>1638</v>
      </c>
      <c r="C3069" t="s" s="675">
        <v>2506</v>
      </c>
      <c r="D3069" t="s" s="180">
        <v>44</v>
      </c>
      <c r="E3069" s="677">
        <v>0</v>
      </c>
      <c r="G3069" s="662">
        <f>E3069*F3069</f>
        <v>0</v>
      </c>
      <c r="H3069" s="662">
        <v>0</v>
      </c>
    </row>
    <row r="3070" s="671" customFormat="1" ht="15" customHeight="1">
      <c r="B3070" t="s" s="596">
        <v>1638</v>
      </c>
      <c r="C3070" t="s" s="675">
        <v>2506</v>
      </c>
      <c r="D3070" t="s" s="695">
        <v>2849</v>
      </c>
      <c r="E3070" s="677">
        <v>0</v>
      </c>
      <c r="G3070" s="662">
        <f>E3070*F3070</f>
        <v>0</v>
      </c>
      <c r="H3070" s="662">
        <v>0</v>
      </c>
    </row>
    <row r="3071" s="671" customFormat="1" ht="15" customHeight="1">
      <c r="B3071" t="s" s="596">
        <v>1639</v>
      </c>
      <c r="C3071" t="s" s="675">
        <v>2507</v>
      </c>
      <c r="D3071" t="s" s="676">
        <v>30</v>
      </c>
      <c r="E3071" s="677">
        <v>0</v>
      </c>
      <c r="G3071" s="662">
        <f>E3071*F3071</f>
        <v>0</v>
      </c>
      <c r="H3071" s="662">
        <v>0</v>
      </c>
    </row>
    <row r="3072" s="671" customFormat="1" ht="15" customHeight="1">
      <c r="B3072" t="s" s="596">
        <v>1639</v>
      </c>
      <c r="C3072" t="s" s="675">
        <v>2507</v>
      </c>
      <c r="D3072" t="s" s="91">
        <v>32</v>
      </c>
      <c r="E3072" s="677">
        <v>0</v>
      </c>
      <c r="G3072" s="662">
        <f>E3072*F3072</f>
        <v>0</v>
      </c>
      <c r="H3072" s="662">
        <v>0</v>
      </c>
    </row>
    <row r="3073" s="671" customFormat="1" ht="15" customHeight="1">
      <c r="B3073" t="s" s="596">
        <v>1639</v>
      </c>
      <c r="C3073" t="s" s="675">
        <v>2507</v>
      </c>
      <c r="D3073" t="s" s="205">
        <v>34</v>
      </c>
      <c r="E3073" s="677">
        <v>0</v>
      </c>
      <c r="G3073" s="662">
        <f>E3073*F3073</f>
        <v>0</v>
      </c>
      <c r="H3073" s="662">
        <v>0</v>
      </c>
    </row>
    <row r="3074" s="671" customFormat="1" ht="15" customHeight="1">
      <c r="B3074" t="s" s="596">
        <v>1639</v>
      </c>
      <c r="C3074" t="s" s="675">
        <v>2507</v>
      </c>
      <c r="D3074" t="s" s="684">
        <v>36</v>
      </c>
      <c r="E3074" s="677">
        <v>0</v>
      </c>
      <c r="G3074" s="662">
        <f>E3074*F3074</f>
        <v>0</v>
      </c>
      <c r="H3074" s="662">
        <v>0</v>
      </c>
    </row>
    <row r="3075" s="671" customFormat="1" ht="15" customHeight="1">
      <c r="B3075" t="s" s="596">
        <v>1639</v>
      </c>
      <c r="C3075" t="s" s="675">
        <v>2507</v>
      </c>
      <c r="D3075" t="s" s="686">
        <v>38</v>
      </c>
      <c r="E3075" s="677">
        <v>0</v>
      </c>
      <c r="G3075" s="662">
        <f>E3075*F3075</f>
        <v>0</v>
      </c>
      <c r="H3075" s="662">
        <v>0</v>
      </c>
    </row>
    <row r="3076" s="671" customFormat="1" ht="15" customHeight="1">
      <c r="B3076" t="s" s="596">
        <v>1639</v>
      </c>
      <c r="C3076" t="s" s="675">
        <v>2507</v>
      </c>
      <c r="D3076" t="s" s="690">
        <v>40</v>
      </c>
      <c r="E3076" s="677">
        <v>0</v>
      </c>
      <c r="G3076" s="662">
        <f>E3076*F3076</f>
        <v>0</v>
      </c>
      <c r="H3076" s="662">
        <v>0</v>
      </c>
    </row>
    <row r="3077" s="671" customFormat="1" ht="15" customHeight="1">
      <c r="B3077" t="s" s="596">
        <v>1639</v>
      </c>
      <c r="C3077" t="s" s="675">
        <v>2507</v>
      </c>
      <c r="D3077" t="s" s="692">
        <v>42</v>
      </c>
      <c r="E3077" s="677">
        <v>0</v>
      </c>
      <c r="G3077" s="662">
        <f>E3077*F3077</f>
        <v>0</v>
      </c>
      <c r="H3077" s="662">
        <v>0</v>
      </c>
    </row>
    <row r="3078" s="671" customFormat="1" ht="15" customHeight="1">
      <c r="B3078" t="s" s="596">
        <v>1639</v>
      </c>
      <c r="C3078" t="s" s="675">
        <v>2507</v>
      </c>
      <c r="D3078" t="s" s="180">
        <v>44</v>
      </c>
      <c r="E3078" s="677">
        <v>0</v>
      </c>
      <c r="G3078" s="662">
        <f>E3078*F3078</f>
        <v>0</v>
      </c>
      <c r="H3078" s="662">
        <v>0</v>
      </c>
    </row>
    <row r="3079" s="671" customFormat="1" ht="15" customHeight="1">
      <c r="B3079" t="s" s="596">
        <v>1639</v>
      </c>
      <c r="C3079" t="s" s="675">
        <v>2507</v>
      </c>
      <c r="D3079" t="s" s="695">
        <v>2849</v>
      </c>
      <c r="E3079" s="677">
        <v>0</v>
      </c>
      <c r="G3079" s="662">
        <f>E3079*F3079</f>
        <v>0</v>
      </c>
      <c r="H3079" s="662">
        <v>0</v>
      </c>
    </row>
    <row r="3080" s="671" customFormat="1" ht="15" customHeight="1">
      <c r="B3080" t="s" s="596">
        <v>1640</v>
      </c>
      <c r="C3080" t="s" s="675">
        <v>2508</v>
      </c>
      <c r="D3080" t="s" s="676">
        <v>30</v>
      </c>
      <c r="E3080" s="677">
        <v>0</v>
      </c>
      <c r="G3080" s="662">
        <f>E3080*F3080</f>
        <v>0</v>
      </c>
      <c r="H3080" s="662">
        <v>0</v>
      </c>
    </row>
    <row r="3081" s="671" customFormat="1" ht="15" customHeight="1">
      <c r="B3081" t="s" s="596">
        <v>1640</v>
      </c>
      <c r="C3081" t="s" s="675">
        <v>2508</v>
      </c>
      <c r="D3081" t="s" s="91">
        <v>32</v>
      </c>
      <c r="E3081" s="677">
        <v>0</v>
      </c>
      <c r="G3081" s="662">
        <f>E3081*F3081</f>
        <v>0</v>
      </c>
      <c r="H3081" s="662">
        <v>0</v>
      </c>
    </row>
    <row r="3082" s="671" customFormat="1" ht="15" customHeight="1">
      <c r="B3082" t="s" s="596">
        <v>1640</v>
      </c>
      <c r="C3082" t="s" s="675">
        <v>2508</v>
      </c>
      <c r="D3082" t="s" s="205">
        <v>34</v>
      </c>
      <c r="E3082" s="677">
        <v>0</v>
      </c>
      <c r="G3082" s="662">
        <f>E3082*F3082</f>
        <v>0</v>
      </c>
      <c r="H3082" s="662">
        <v>0</v>
      </c>
    </row>
    <row r="3083" s="671" customFormat="1" ht="15" customHeight="1">
      <c r="B3083" t="s" s="596">
        <v>1640</v>
      </c>
      <c r="C3083" t="s" s="675">
        <v>2508</v>
      </c>
      <c r="D3083" t="s" s="684">
        <v>36</v>
      </c>
      <c r="E3083" s="677">
        <v>0</v>
      </c>
      <c r="G3083" s="662">
        <f>E3083*F3083</f>
        <v>0</v>
      </c>
      <c r="H3083" s="662">
        <v>0</v>
      </c>
    </row>
    <row r="3084" s="671" customFormat="1" ht="15" customHeight="1">
      <c r="B3084" t="s" s="596">
        <v>1640</v>
      </c>
      <c r="C3084" t="s" s="675">
        <v>2508</v>
      </c>
      <c r="D3084" t="s" s="686">
        <v>38</v>
      </c>
      <c r="E3084" s="677">
        <v>0</v>
      </c>
      <c r="G3084" s="662">
        <f>E3084*F3084</f>
        <v>0</v>
      </c>
      <c r="H3084" s="662">
        <v>0</v>
      </c>
    </row>
    <row r="3085" s="671" customFormat="1" ht="15" customHeight="1">
      <c r="B3085" t="s" s="596">
        <v>1640</v>
      </c>
      <c r="C3085" t="s" s="675">
        <v>2508</v>
      </c>
      <c r="D3085" t="s" s="690">
        <v>40</v>
      </c>
      <c r="E3085" s="677">
        <v>0</v>
      </c>
      <c r="G3085" s="662">
        <f>E3085*F3085</f>
        <v>0</v>
      </c>
      <c r="H3085" s="662">
        <v>0</v>
      </c>
    </row>
    <row r="3086" s="671" customFormat="1" ht="15" customHeight="1">
      <c r="B3086" t="s" s="596">
        <v>1640</v>
      </c>
      <c r="C3086" t="s" s="675">
        <v>2508</v>
      </c>
      <c r="D3086" t="s" s="692">
        <v>42</v>
      </c>
      <c r="E3086" s="677">
        <v>0</v>
      </c>
      <c r="G3086" s="662">
        <f>E3086*F3086</f>
        <v>0</v>
      </c>
      <c r="H3086" s="662">
        <v>0</v>
      </c>
    </row>
    <row r="3087" s="671" customFormat="1" ht="15" customHeight="1">
      <c r="B3087" t="s" s="596">
        <v>1640</v>
      </c>
      <c r="C3087" t="s" s="675">
        <v>2508</v>
      </c>
      <c r="D3087" t="s" s="180">
        <v>44</v>
      </c>
      <c r="E3087" s="677">
        <v>0</v>
      </c>
      <c r="G3087" s="662">
        <f>E3087*F3087</f>
        <v>0</v>
      </c>
      <c r="H3087" s="662">
        <v>0</v>
      </c>
    </row>
    <row r="3088" s="671" customFormat="1" ht="15" customHeight="1">
      <c r="B3088" t="s" s="596">
        <v>1640</v>
      </c>
      <c r="C3088" t="s" s="675">
        <v>2508</v>
      </c>
      <c r="D3088" t="s" s="695">
        <v>2849</v>
      </c>
      <c r="E3088" s="677">
        <v>0</v>
      </c>
      <c r="G3088" s="662">
        <f>E3088*F3088</f>
        <v>0</v>
      </c>
      <c r="H3088" s="662">
        <v>0</v>
      </c>
    </row>
    <row r="3089" s="671" customFormat="1" ht="15" customHeight="1">
      <c r="B3089" t="s" s="596">
        <v>1641</v>
      </c>
      <c r="C3089" t="s" s="675">
        <v>2509</v>
      </c>
      <c r="D3089" t="s" s="676">
        <v>30</v>
      </c>
      <c r="E3089" s="677">
        <v>0</v>
      </c>
      <c r="G3089" s="662">
        <f>E3089*F3089</f>
        <v>0</v>
      </c>
      <c r="H3089" s="662">
        <v>0</v>
      </c>
    </row>
    <row r="3090" s="671" customFormat="1" ht="15" customHeight="1">
      <c r="B3090" t="s" s="596">
        <v>1641</v>
      </c>
      <c r="C3090" t="s" s="675">
        <v>2509</v>
      </c>
      <c r="D3090" t="s" s="91">
        <v>32</v>
      </c>
      <c r="E3090" s="677">
        <v>0</v>
      </c>
      <c r="G3090" s="662">
        <f>E3090*F3090</f>
        <v>0</v>
      </c>
      <c r="H3090" s="662">
        <v>0</v>
      </c>
    </row>
    <row r="3091" s="671" customFormat="1" ht="15" customHeight="1">
      <c r="B3091" t="s" s="596">
        <v>1641</v>
      </c>
      <c r="C3091" t="s" s="675">
        <v>2509</v>
      </c>
      <c r="D3091" t="s" s="205">
        <v>34</v>
      </c>
      <c r="E3091" s="677">
        <v>0</v>
      </c>
      <c r="G3091" s="662">
        <f>E3091*F3091</f>
        <v>0</v>
      </c>
      <c r="H3091" s="662">
        <v>0</v>
      </c>
    </row>
    <row r="3092" s="671" customFormat="1" ht="15" customHeight="1">
      <c r="B3092" t="s" s="596">
        <v>1641</v>
      </c>
      <c r="C3092" t="s" s="675">
        <v>2509</v>
      </c>
      <c r="D3092" t="s" s="684">
        <v>36</v>
      </c>
      <c r="E3092" s="677">
        <v>0</v>
      </c>
      <c r="G3092" s="662">
        <f>E3092*F3092</f>
        <v>0</v>
      </c>
      <c r="H3092" s="662">
        <v>0</v>
      </c>
    </row>
    <row r="3093" s="671" customFormat="1" ht="15" customHeight="1">
      <c r="B3093" t="s" s="596">
        <v>1641</v>
      </c>
      <c r="C3093" t="s" s="675">
        <v>2509</v>
      </c>
      <c r="D3093" t="s" s="686">
        <v>38</v>
      </c>
      <c r="E3093" s="677">
        <v>0</v>
      </c>
      <c r="G3093" s="662">
        <f>E3093*F3093</f>
        <v>0</v>
      </c>
      <c r="H3093" s="662">
        <v>0</v>
      </c>
    </row>
    <row r="3094" s="671" customFormat="1" ht="15" customHeight="1">
      <c r="B3094" t="s" s="596">
        <v>1641</v>
      </c>
      <c r="C3094" t="s" s="675">
        <v>2509</v>
      </c>
      <c r="D3094" t="s" s="690">
        <v>40</v>
      </c>
      <c r="E3094" s="677">
        <v>0</v>
      </c>
      <c r="G3094" s="662">
        <f>E3094*F3094</f>
        <v>0</v>
      </c>
      <c r="H3094" s="662">
        <v>0</v>
      </c>
    </row>
    <row r="3095" s="671" customFormat="1" ht="15" customHeight="1">
      <c r="B3095" t="s" s="596">
        <v>1641</v>
      </c>
      <c r="C3095" t="s" s="675">
        <v>2509</v>
      </c>
      <c r="D3095" t="s" s="692">
        <v>42</v>
      </c>
      <c r="E3095" s="677">
        <v>0</v>
      </c>
      <c r="G3095" s="662">
        <f>E3095*F3095</f>
        <v>0</v>
      </c>
      <c r="H3095" s="662">
        <v>0</v>
      </c>
    </row>
    <row r="3096" s="671" customFormat="1" ht="15" customHeight="1">
      <c r="B3096" t="s" s="596">
        <v>1641</v>
      </c>
      <c r="C3096" t="s" s="675">
        <v>2509</v>
      </c>
      <c r="D3096" t="s" s="180">
        <v>44</v>
      </c>
      <c r="E3096" s="677">
        <v>0</v>
      </c>
      <c r="G3096" s="662">
        <f>E3096*F3096</f>
        <v>0</v>
      </c>
      <c r="H3096" s="662">
        <v>0</v>
      </c>
    </row>
    <row r="3097" s="671" customFormat="1" ht="15" customHeight="1">
      <c r="B3097" t="s" s="596">
        <v>1641</v>
      </c>
      <c r="C3097" t="s" s="675">
        <v>2509</v>
      </c>
      <c r="D3097" t="s" s="695">
        <v>2849</v>
      </c>
      <c r="E3097" s="677">
        <v>0</v>
      </c>
      <c r="G3097" s="662">
        <f>E3097*F3097</f>
        <v>0</v>
      </c>
      <c r="H3097" s="662">
        <v>0</v>
      </c>
    </row>
    <row r="3098" s="671" customFormat="1" ht="15" customHeight="1">
      <c r="B3098" t="s" s="596">
        <v>1642</v>
      </c>
      <c r="C3098" t="s" s="675">
        <v>2510</v>
      </c>
      <c r="D3098" t="s" s="676">
        <v>30</v>
      </c>
      <c r="E3098" s="677">
        <v>0</v>
      </c>
      <c r="G3098" s="662">
        <f>E3098*F3098</f>
        <v>0</v>
      </c>
      <c r="H3098" s="662">
        <v>0</v>
      </c>
    </row>
    <row r="3099" s="671" customFormat="1" ht="15" customHeight="1">
      <c r="B3099" t="s" s="596">
        <v>1642</v>
      </c>
      <c r="C3099" t="s" s="675">
        <v>2510</v>
      </c>
      <c r="D3099" t="s" s="91">
        <v>32</v>
      </c>
      <c r="E3099" s="677">
        <v>0</v>
      </c>
      <c r="G3099" s="662">
        <f>E3099*F3099</f>
        <v>0</v>
      </c>
      <c r="H3099" s="662">
        <v>0</v>
      </c>
    </row>
    <row r="3100" s="671" customFormat="1" ht="15" customHeight="1">
      <c r="B3100" t="s" s="596">
        <v>1642</v>
      </c>
      <c r="C3100" t="s" s="675">
        <v>2510</v>
      </c>
      <c r="D3100" t="s" s="205">
        <v>34</v>
      </c>
      <c r="E3100" s="677">
        <v>0</v>
      </c>
      <c r="G3100" s="662">
        <f>E3100*F3100</f>
        <v>0</v>
      </c>
      <c r="H3100" s="662">
        <v>0</v>
      </c>
    </row>
    <row r="3101" s="671" customFormat="1" ht="15" customHeight="1">
      <c r="B3101" t="s" s="596">
        <v>1642</v>
      </c>
      <c r="C3101" t="s" s="675">
        <v>2510</v>
      </c>
      <c r="D3101" t="s" s="684">
        <v>36</v>
      </c>
      <c r="E3101" s="677">
        <v>0</v>
      </c>
      <c r="G3101" s="662">
        <f>E3101*F3101</f>
        <v>0</v>
      </c>
      <c r="H3101" s="662">
        <v>0</v>
      </c>
    </row>
    <row r="3102" s="671" customFormat="1" ht="15" customHeight="1">
      <c r="B3102" t="s" s="596">
        <v>1642</v>
      </c>
      <c r="C3102" t="s" s="675">
        <v>2510</v>
      </c>
      <c r="D3102" t="s" s="686">
        <v>38</v>
      </c>
      <c r="E3102" s="677">
        <v>0</v>
      </c>
      <c r="G3102" s="662">
        <f>E3102*F3102</f>
        <v>0</v>
      </c>
      <c r="H3102" s="662">
        <v>0</v>
      </c>
    </row>
    <row r="3103" s="671" customFormat="1" ht="15" customHeight="1">
      <c r="B3103" t="s" s="596">
        <v>1642</v>
      </c>
      <c r="C3103" t="s" s="675">
        <v>2510</v>
      </c>
      <c r="D3103" t="s" s="690">
        <v>40</v>
      </c>
      <c r="E3103" s="677">
        <v>0</v>
      </c>
      <c r="G3103" s="662">
        <f>E3103*F3103</f>
        <v>0</v>
      </c>
      <c r="H3103" s="662">
        <v>0</v>
      </c>
    </row>
    <row r="3104" s="671" customFormat="1" ht="15" customHeight="1">
      <c r="B3104" t="s" s="596">
        <v>1642</v>
      </c>
      <c r="C3104" t="s" s="675">
        <v>2510</v>
      </c>
      <c r="D3104" t="s" s="692">
        <v>42</v>
      </c>
      <c r="E3104" s="677">
        <v>0</v>
      </c>
      <c r="G3104" s="662">
        <f>E3104*F3104</f>
        <v>0</v>
      </c>
      <c r="H3104" s="662">
        <v>0</v>
      </c>
    </row>
    <row r="3105" s="671" customFormat="1" ht="15" customHeight="1">
      <c r="B3105" t="s" s="596">
        <v>1642</v>
      </c>
      <c r="C3105" t="s" s="675">
        <v>2510</v>
      </c>
      <c r="D3105" t="s" s="180">
        <v>44</v>
      </c>
      <c r="E3105" s="677">
        <v>0</v>
      </c>
      <c r="G3105" s="662">
        <f>E3105*F3105</f>
        <v>0</v>
      </c>
      <c r="H3105" s="662">
        <v>0</v>
      </c>
    </row>
    <row r="3106" s="671" customFormat="1" ht="15" customHeight="1">
      <c r="B3106" t="s" s="596">
        <v>1642</v>
      </c>
      <c r="C3106" t="s" s="675">
        <v>2510</v>
      </c>
      <c r="D3106" t="s" s="695">
        <v>2849</v>
      </c>
      <c r="E3106" s="677">
        <v>0</v>
      </c>
      <c r="G3106" s="662">
        <f>E3106*F3106</f>
        <v>0</v>
      </c>
      <c r="H3106" s="662">
        <v>0</v>
      </c>
    </row>
    <row r="3107" s="671" customFormat="1" ht="15" customHeight="1">
      <c r="B3107" t="s" s="596">
        <v>1643</v>
      </c>
      <c r="C3107" t="s" s="675">
        <v>2511</v>
      </c>
      <c r="D3107" t="s" s="676">
        <v>30</v>
      </c>
      <c r="E3107" s="677">
        <v>0</v>
      </c>
      <c r="G3107" s="662">
        <f>E3107*F3107</f>
        <v>0</v>
      </c>
      <c r="H3107" s="662">
        <v>0</v>
      </c>
    </row>
    <row r="3108" s="671" customFormat="1" ht="15" customHeight="1">
      <c r="B3108" t="s" s="596">
        <v>1643</v>
      </c>
      <c r="C3108" t="s" s="675">
        <v>2511</v>
      </c>
      <c r="D3108" t="s" s="91">
        <v>32</v>
      </c>
      <c r="E3108" s="677">
        <v>0</v>
      </c>
      <c r="G3108" s="662">
        <f>E3108*F3108</f>
        <v>0</v>
      </c>
      <c r="H3108" s="662">
        <v>0</v>
      </c>
    </row>
    <row r="3109" s="671" customFormat="1" ht="15" customHeight="1">
      <c r="B3109" t="s" s="596">
        <v>1643</v>
      </c>
      <c r="C3109" t="s" s="675">
        <v>2511</v>
      </c>
      <c r="D3109" t="s" s="205">
        <v>34</v>
      </c>
      <c r="E3109" s="677">
        <v>0</v>
      </c>
      <c r="G3109" s="662">
        <f>E3109*F3109</f>
        <v>0</v>
      </c>
      <c r="H3109" s="662">
        <v>0</v>
      </c>
    </row>
    <row r="3110" s="671" customFormat="1" ht="15" customHeight="1">
      <c r="B3110" t="s" s="596">
        <v>1643</v>
      </c>
      <c r="C3110" t="s" s="675">
        <v>2511</v>
      </c>
      <c r="D3110" t="s" s="684">
        <v>36</v>
      </c>
      <c r="E3110" s="677">
        <v>0</v>
      </c>
      <c r="G3110" s="662">
        <f>E3110*F3110</f>
        <v>0</v>
      </c>
      <c r="H3110" s="662">
        <v>0</v>
      </c>
    </row>
    <row r="3111" s="671" customFormat="1" ht="15" customHeight="1">
      <c r="B3111" t="s" s="596">
        <v>1643</v>
      </c>
      <c r="C3111" t="s" s="675">
        <v>2511</v>
      </c>
      <c r="D3111" t="s" s="686">
        <v>38</v>
      </c>
      <c r="E3111" s="677">
        <v>0</v>
      </c>
      <c r="G3111" s="662">
        <f>E3111*F3111</f>
        <v>0</v>
      </c>
      <c r="H3111" s="662">
        <v>0</v>
      </c>
    </row>
    <row r="3112" s="671" customFormat="1" ht="15" customHeight="1">
      <c r="B3112" t="s" s="596">
        <v>1643</v>
      </c>
      <c r="C3112" t="s" s="675">
        <v>2511</v>
      </c>
      <c r="D3112" t="s" s="690">
        <v>40</v>
      </c>
      <c r="E3112" s="677">
        <v>0</v>
      </c>
      <c r="G3112" s="662">
        <f>E3112*F3112</f>
        <v>0</v>
      </c>
      <c r="H3112" s="662">
        <v>0</v>
      </c>
    </row>
    <row r="3113" s="671" customFormat="1" ht="15" customHeight="1">
      <c r="B3113" t="s" s="596">
        <v>1643</v>
      </c>
      <c r="C3113" t="s" s="675">
        <v>2511</v>
      </c>
      <c r="D3113" t="s" s="692">
        <v>42</v>
      </c>
      <c r="E3113" s="677">
        <v>0</v>
      </c>
      <c r="G3113" s="662">
        <f>E3113*F3113</f>
        <v>0</v>
      </c>
      <c r="H3113" s="662">
        <v>0</v>
      </c>
    </row>
    <row r="3114" s="671" customFormat="1" ht="15" customHeight="1">
      <c r="B3114" t="s" s="596">
        <v>1643</v>
      </c>
      <c r="C3114" t="s" s="675">
        <v>2511</v>
      </c>
      <c r="D3114" t="s" s="180">
        <v>44</v>
      </c>
      <c r="E3114" s="677">
        <v>0</v>
      </c>
      <c r="G3114" s="662">
        <f>E3114*F3114</f>
        <v>0</v>
      </c>
      <c r="H3114" s="662">
        <v>0</v>
      </c>
    </row>
    <row r="3115" s="671" customFormat="1" ht="15" customHeight="1">
      <c r="B3115" t="s" s="596">
        <v>1643</v>
      </c>
      <c r="C3115" t="s" s="675">
        <v>2511</v>
      </c>
      <c r="D3115" t="s" s="695">
        <v>2849</v>
      </c>
      <c r="E3115" s="677">
        <v>0</v>
      </c>
      <c r="G3115" s="662">
        <f>E3115*F3115</f>
        <v>0</v>
      </c>
      <c r="H3115" s="662">
        <v>0</v>
      </c>
    </row>
    <row r="3116" s="671" customFormat="1" ht="15" customHeight="1">
      <c r="B3116" t="s" s="596">
        <v>1644</v>
      </c>
      <c r="C3116" t="s" s="675">
        <v>2512</v>
      </c>
      <c r="D3116" t="s" s="676">
        <v>30</v>
      </c>
      <c r="E3116" s="677">
        <v>0</v>
      </c>
      <c r="G3116" s="662">
        <f>E3116*F3116</f>
        <v>0</v>
      </c>
      <c r="H3116" s="662">
        <v>0</v>
      </c>
    </row>
    <row r="3117" s="671" customFormat="1" ht="15" customHeight="1">
      <c r="B3117" t="s" s="596">
        <v>1644</v>
      </c>
      <c r="C3117" t="s" s="675">
        <v>2512</v>
      </c>
      <c r="D3117" t="s" s="91">
        <v>32</v>
      </c>
      <c r="E3117" s="677">
        <v>0</v>
      </c>
      <c r="G3117" s="662">
        <f>E3117*F3117</f>
        <v>0</v>
      </c>
      <c r="H3117" s="662">
        <v>0</v>
      </c>
    </row>
    <row r="3118" s="671" customFormat="1" ht="15" customHeight="1">
      <c r="B3118" t="s" s="596">
        <v>1644</v>
      </c>
      <c r="C3118" t="s" s="675">
        <v>2512</v>
      </c>
      <c r="D3118" t="s" s="205">
        <v>34</v>
      </c>
      <c r="E3118" s="677">
        <v>0</v>
      </c>
      <c r="G3118" s="662">
        <f>E3118*F3118</f>
        <v>0</v>
      </c>
      <c r="H3118" s="662">
        <v>0</v>
      </c>
    </row>
    <row r="3119" s="671" customFormat="1" ht="15" customHeight="1">
      <c r="B3119" t="s" s="596">
        <v>1644</v>
      </c>
      <c r="C3119" t="s" s="675">
        <v>2512</v>
      </c>
      <c r="D3119" t="s" s="684">
        <v>36</v>
      </c>
      <c r="E3119" s="677">
        <v>0</v>
      </c>
      <c r="G3119" s="662">
        <f>E3119*F3119</f>
        <v>0</v>
      </c>
      <c r="H3119" s="662">
        <v>0</v>
      </c>
    </row>
    <row r="3120" s="671" customFormat="1" ht="15" customHeight="1">
      <c r="B3120" t="s" s="596">
        <v>1644</v>
      </c>
      <c r="C3120" t="s" s="675">
        <v>2512</v>
      </c>
      <c r="D3120" t="s" s="686">
        <v>38</v>
      </c>
      <c r="E3120" s="677">
        <v>0</v>
      </c>
      <c r="G3120" s="662">
        <f>E3120*F3120</f>
        <v>0</v>
      </c>
      <c r="H3120" s="662">
        <v>0</v>
      </c>
    </row>
    <row r="3121" s="671" customFormat="1" ht="15" customHeight="1">
      <c r="B3121" t="s" s="596">
        <v>1644</v>
      </c>
      <c r="C3121" t="s" s="675">
        <v>2512</v>
      </c>
      <c r="D3121" t="s" s="690">
        <v>40</v>
      </c>
      <c r="E3121" s="677">
        <v>0</v>
      </c>
      <c r="G3121" s="662">
        <f>E3121*F3121</f>
        <v>0</v>
      </c>
      <c r="H3121" s="662">
        <v>0</v>
      </c>
    </row>
    <row r="3122" s="671" customFormat="1" ht="15" customHeight="1">
      <c r="B3122" t="s" s="596">
        <v>1644</v>
      </c>
      <c r="C3122" t="s" s="675">
        <v>2512</v>
      </c>
      <c r="D3122" t="s" s="692">
        <v>42</v>
      </c>
      <c r="E3122" s="677">
        <v>0</v>
      </c>
      <c r="G3122" s="662">
        <f>E3122*F3122</f>
        <v>0</v>
      </c>
      <c r="H3122" s="662">
        <v>0</v>
      </c>
    </row>
    <row r="3123" s="671" customFormat="1" ht="15" customHeight="1">
      <c r="B3123" t="s" s="596">
        <v>1644</v>
      </c>
      <c r="C3123" t="s" s="675">
        <v>2512</v>
      </c>
      <c r="D3123" t="s" s="180">
        <v>44</v>
      </c>
      <c r="E3123" s="677">
        <v>0</v>
      </c>
      <c r="G3123" s="662">
        <f>E3123*F3123</f>
        <v>0</v>
      </c>
      <c r="H3123" s="662">
        <v>0</v>
      </c>
    </row>
    <row r="3124" s="671" customFormat="1" ht="15" customHeight="1">
      <c r="B3124" t="s" s="596">
        <v>1644</v>
      </c>
      <c r="C3124" t="s" s="675">
        <v>2512</v>
      </c>
      <c r="D3124" t="s" s="695">
        <v>2849</v>
      </c>
      <c r="E3124" s="677">
        <v>0</v>
      </c>
      <c r="G3124" s="662">
        <f>E3124*F3124</f>
        <v>0</v>
      </c>
      <c r="H3124" s="662">
        <v>0</v>
      </c>
    </row>
    <row r="3125" s="671" customFormat="1" ht="15" customHeight="1">
      <c r="B3125" t="s" s="596">
        <v>1645</v>
      </c>
      <c r="C3125" t="s" s="675">
        <v>2513</v>
      </c>
      <c r="D3125" t="s" s="676">
        <v>30</v>
      </c>
      <c r="E3125" s="677">
        <v>0</v>
      </c>
      <c r="G3125" s="662">
        <f>E3125*F3125</f>
        <v>0</v>
      </c>
      <c r="H3125" s="662">
        <v>0</v>
      </c>
    </row>
    <row r="3126" s="671" customFormat="1" ht="15" customHeight="1">
      <c r="B3126" t="s" s="596">
        <v>1645</v>
      </c>
      <c r="C3126" t="s" s="675">
        <v>2513</v>
      </c>
      <c r="D3126" t="s" s="91">
        <v>32</v>
      </c>
      <c r="E3126" s="677">
        <v>0</v>
      </c>
      <c r="G3126" s="662">
        <f>E3126*F3126</f>
        <v>0</v>
      </c>
      <c r="H3126" s="662">
        <v>0</v>
      </c>
    </row>
    <row r="3127" s="671" customFormat="1" ht="15" customHeight="1">
      <c r="B3127" t="s" s="596">
        <v>1645</v>
      </c>
      <c r="C3127" t="s" s="675">
        <v>2513</v>
      </c>
      <c r="D3127" t="s" s="205">
        <v>34</v>
      </c>
      <c r="E3127" s="677">
        <v>0</v>
      </c>
      <c r="G3127" s="662">
        <f>E3127*F3127</f>
        <v>0</v>
      </c>
      <c r="H3127" s="662">
        <v>0</v>
      </c>
    </row>
    <row r="3128" s="671" customFormat="1" ht="15" customHeight="1">
      <c r="B3128" t="s" s="596">
        <v>1645</v>
      </c>
      <c r="C3128" t="s" s="675">
        <v>2513</v>
      </c>
      <c r="D3128" t="s" s="684">
        <v>36</v>
      </c>
      <c r="E3128" s="677">
        <v>0</v>
      </c>
      <c r="G3128" s="662">
        <f>E3128*F3128</f>
        <v>0</v>
      </c>
      <c r="H3128" s="662">
        <v>0</v>
      </c>
    </row>
    <row r="3129" s="671" customFormat="1" ht="15" customHeight="1">
      <c r="B3129" t="s" s="596">
        <v>1645</v>
      </c>
      <c r="C3129" t="s" s="675">
        <v>2513</v>
      </c>
      <c r="D3129" t="s" s="686">
        <v>38</v>
      </c>
      <c r="E3129" s="677">
        <v>0</v>
      </c>
      <c r="G3129" s="662">
        <f>E3129*F3129</f>
        <v>0</v>
      </c>
      <c r="H3129" s="662">
        <v>0</v>
      </c>
    </row>
    <row r="3130" s="671" customFormat="1" ht="15" customHeight="1">
      <c r="B3130" t="s" s="596">
        <v>1645</v>
      </c>
      <c r="C3130" t="s" s="675">
        <v>2513</v>
      </c>
      <c r="D3130" t="s" s="690">
        <v>40</v>
      </c>
      <c r="E3130" s="677">
        <v>0</v>
      </c>
      <c r="G3130" s="662">
        <f>E3130*F3130</f>
        <v>0</v>
      </c>
      <c r="H3130" s="662">
        <v>0</v>
      </c>
    </row>
    <row r="3131" s="671" customFormat="1" ht="15" customHeight="1">
      <c r="B3131" t="s" s="596">
        <v>1645</v>
      </c>
      <c r="C3131" t="s" s="675">
        <v>2513</v>
      </c>
      <c r="D3131" t="s" s="692">
        <v>42</v>
      </c>
      <c r="E3131" s="677">
        <v>0</v>
      </c>
      <c r="G3131" s="662">
        <f>E3131*F3131</f>
        <v>0</v>
      </c>
      <c r="H3131" s="662">
        <v>0</v>
      </c>
    </row>
    <row r="3132" s="671" customFormat="1" ht="15" customHeight="1">
      <c r="B3132" t="s" s="596">
        <v>1645</v>
      </c>
      <c r="C3132" t="s" s="675">
        <v>2513</v>
      </c>
      <c r="D3132" t="s" s="180">
        <v>44</v>
      </c>
      <c r="E3132" s="677">
        <v>0</v>
      </c>
      <c r="G3132" s="662">
        <f>E3132*F3132</f>
        <v>0</v>
      </c>
      <c r="H3132" s="662">
        <v>0</v>
      </c>
    </row>
    <row r="3133" s="671" customFormat="1" ht="15" customHeight="1">
      <c r="B3133" t="s" s="596">
        <v>1645</v>
      </c>
      <c r="C3133" t="s" s="675">
        <v>2513</v>
      </c>
      <c r="D3133" t="s" s="695">
        <v>2849</v>
      </c>
      <c r="E3133" s="677">
        <v>0</v>
      </c>
      <c r="G3133" s="662">
        <f>E3133*F3133</f>
        <v>0</v>
      </c>
      <c r="H3133" s="662">
        <v>0</v>
      </c>
    </row>
    <row r="3134" s="671" customFormat="1" ht="15" customHeight="1">
      <c r="B3134" t="s" s="596">
        <v>1646</v>
      </c>
      <c r="C3134" t="s" s="675">
        <v>2514</v>
      </c>
      <c r="D3134" t="s" s="676">
        <v>30</v>
      </c>
      <c r="E3134" s="677">
        <v>0</v>
      </c>
      <c r="G3134" s="662">
        <f>E3134*F3134</f>
        <v>0</v>
      </c>
      <c r="H3134" s="662">
        <v>0</v>
      </c>
    </row>
    <row r="3135" s="671" customFormat="1" ht="15" customHeight="1">
      <c r="B3135" t="s" s="596">
        <v>1646</v>
      </c>
      <c r="C3135" t="s" s="675">
        <v>2514</v>
      </c>
      <c r="D3135" t="s" s="91">
        <v>32</v>
      </c>
      <c r="E3135" s="677">
        <v>0</v>
      </c>
      <c r="G3135" s="662">
        <f>E3135*F3135</f>
        <v>0</v>
      </c>
      <c r="H3135" s="662">
        <v>0</v>
      </c>
    </row>
    <row r="3136" s="671" customFormat="1" ht="15" customHeight="1">
      <c r="B3136" t="s" s="596">
        <v>1646</v>
      </c>
      <c r="C3136" t="s" s="675">
        <v>2514</v>
      </c>
      <c r="D3136" t="s" s="205">
        <v>34</v>
      </c>
      <c r="E3136" s="677">
        <v>0</v>
      </c>
      <c r="G3136" s="662">
        <f>E3136*F3136</f>
        <v>0</v>
      </c>
      <c r="H3136" s="662">
        <v>0</v>
      </c>
    </row>
    <row r="3137" s="671" customFormat="1" ht="15" customHeight="1">
      <c r="B3137" t="s" s="596">
        <v>1646</v>
      </c>
      <c r="C3137" t="s" s="675">
        <v>2514</v>
      </c>
      <c r="D3137" t="s" s="684">
        <v>36</v>
      </c>
      <c r="E3137" s="677">
        <v>0</v>
      </c>
      <c r="G3137" s="662">
        <f>E3137*F3137</f>
        <v>0</v>
      </c>
      <c r="H3137" s="662">
        <v>0</v>
      </c>
    </row>
    <row r="3138" s="671" customFormat="1" ht="15" customHeight="1">
      <c r="B3138" t="s" s="596">
        <v>1646</v>
      </c>
      <c r="C3138" t="s" s="675">
        <v>2514</v>
      </c>
      <c r="D3138" t="s" s="686">
        <v>38</v>
      </c>
      <c r="E3138" s="677">
        <v>0</v>
      </c>
      <c r="G3138" s="662">
        <f>E3138*F3138</f>
        <v>0</v>
      </c>
      <c r="H3138" s="662">
        <v>0</v>
      </c>
    </row>
    <row r="3139" s="671" customFormat="1" ht="15" customHeight="1">
      <c r="B3139" t="s" s="596">
        <v>1646</v>
      </c>
      <c r="C3139" t="s" s="675">
        <v>2514</v>
      </c>
      <c r="D3139" t="s" s="690">
        <v>40</v>
      </c>
      <c r="E3139" s="677">
        <v>0</v>
      </c>
      <c r="G3139" s="662">
        <f>E3139*F3139</f>
        <v>0</v>
      </c>
      <c r="H3139" s="662">
        <v>0</v>
      </c>
    </row>
    <row r="3140" s="671" customFormat="1" ht="15" customHeight="1">
      <c r="B3140" t="s" s="596">
        <v>1646</v>
      </c>
      <c r="C3140" t="s" s="675">
        <v>2514</v>
      </c>
      <c r="D3140" t="s" s="692">
        <v>42</v>
      </c>
      <c r="E3140" s="677">
        <v>0</v>
      </c>
      <c r="G3140" s="662">
        <f>E3140*F3140</f>
        <v>0</v>
      </c>
      <c r="H3140" s="662">
        <v>0</v>
      </c>
    </row>
    <row r="3141" s="671" customFormat="1" ht="15" customHeight="1">
      <c r="B3141" t="s" s="596">
        <v>1646</v>
      </c>
      <c r="C3141" t="s" s="675">
        <v>2514</v>
      </c>
      <c r="D3141" t="s" s="180">
        <v>44</v>
      </c>
      <c r="E3141" s="677">
        <v>0</v>
      </c>
      <c r="G3141" s="662">
        <f>E3141*F3141</f>
        <v>0</v>
      </c>
      <c r="H3141" s="662">
        <v>0</v>
      </c>
    </row>
    <row r="3142" s="671" customFormat="1" ht="15" customHeight="1">
      <c r="B3142" t="s" s="596">
        <v>1646</v>
      </c>
      <c r="C3142" t="s" s="675">
        <v>2514</v>
      </c>
      <c r="D3142" t="s" s="695">
        <v>2849</v>
      </c>
      <c r="E3142" s="677">
        <v>0</v>
      </c>
      <c r="G3142" s="662">
        <f>E3142*F3142</f>
        <v>0</v>
      </c>
      <c r="H3142" s="662">
        <v>0</v>
      </c>
    </row>
    <row r="3143" s="671" customFormat="1" ht="15" customHeight="1">
      <c r="B3143" t="s" s="596">
        <v>1647</v>
      </c>
      <c r="C3143" t="s" s="675">
        <v>2515</v>
      </c>
      <c r="D3143" t="s" s="676">
        <v>30</v>
      </c>
      <c r="E3143" s="677">
        <v>0</v>
      </c>
      <c r="G3143" s="662">
        <f>E3143*F3143</f>
        <v>0</v>
      </c>
      <c r="H3143" s="662">
        <v>0</v>
      </c>
    </row>
    <row r="3144" s="671" customFormat="1" ht="15" customHeight="1">
      <c r="B3144" t="s" s="596">
        <v>1647</v>
      </c>
      <c r="C3144" t="s" s="675">
        <v>2515</v>
      </c>
      <c r="D3144" t="s" s="91">
        <v>32</v>
      </c>
      <c r="E3144" s="677">
        <v>0</v>
      </c>
      <c r="G3144" s="662">
        <f>E3144*F3144</f>
        <v>0</v>
      </c>
      <c r="H3144" s="662">
        <v>0</v>
      </c>
    </row>
    <row r="3145" s="671" customFormat="1" ht="15" customHeight="1">
      <c r="B3145" t="s" s="596">
        <v>1647</v>
      </c>
      <c r="C3145" t="s" s="675">
        <v>2515</v>
      </c>
      <c r="D3145" t="s" s="205">
        <v>34</v>
      </c>
      <c r="E3145" s="677">
        <v>0</v>
      </c>
      <c r="G3145" s="662">
        <f>E3145*F3145</f>
        <v>0</v>
      </c>
      <c r="H3145" s="662">
        <v>0</v>
      </c>
    </row>
    <row r="3146" s="671" customFormat="1" ht="15" customHeight="1">
      <c r="B3146" t="s" s="596">
        <v>1647</v>
      </c>
      <c r="C3146" t="s" s="675">
        <v>2515</v>
      </c>
      <c r="D3146" t="s" s="684">
        <v>36</v>
      </c>
      <c r="E3146" s="677">
        <v>0</v>
      </c>
      <c r="G3146" s="662">
        <f>E3146*F3146</f>
        <v>0</v>
      </c>
      <c r="H3146" s="662">
        <v>0</v>
      </c>
    </row>
    <row r="3147" s="671" customFormat="1" ht="15" customHeight="1">
      <c r="B3147" t="s" s="596">
        <v>1647</v>
      </c>
      <c r="C3147" t="s" s="675">
        <v>2515</v>
      </c>
      <c r="D3147" t="s" s="686">
        <v>38</v>
      </c>
      <c r="E3147" s="677">
        <v>0</v>
      </c>
      <c r="G3147" s="662">
        <f>E3147*F3147</f>
        <v>0</v>
      </c>
      <c r="H3147" s="662">
        <v>0</v>
      </c>
    </row>
    <row r="3148" s="671" customFormat="1" ht="15" customHeight="1">
      <c r="B3148" t="s" s="596">
        <v>1647</v>
      </c>
      <c r="C3148" t="s" s="675">
        <v>2515</v>
      </c>
      <c r="D3148" t="s" s="690">
        <v>40</v>
      </c>
      <c r="E3148" s="677">
        <v>0</v>
      </c>
      <c r="G3148" s="662">
        <f>E3148*F3148</f>
        <v>0</v>
      </c>
      <c r="H3148" s="662">
        <v>0</v>
      </c>
    </row>
    <row r="3149" s="671" customFormat="1" ht="15" customHeight="1">
      <c r="B3149" t="s" s="596">
        <v>1647</v>
      </c>
      <c r="C3149" t="s" s="675">
        <v>2515</v>
      </c>
      <c r="D3149" t="s" s="692">
        <v>42</v>
      </c>
      <c r="E3149" s="677">
        <v>0</v>
      </c>
      <c r="G3149" s="662">
        <f>E3149*F3149</f>
        <v>0</v>
      </c>
      <c r="H3149" s="662">
        <v>0</v>
      </c>
    </row>
    <row r="3150" s="671" customFormat="1" ht="15" customHeight="1">
      <c r="B3150" t="s" s="596">
        <v>1647</v>
      </c>
      <c r="C3150" t="s" s="675">
        <v>2515</v>
      </c>
      <c r="D3150" t="s" s="180">
        <v>44</v>
      </c>
      <c r="E3150" s="677">
        <v>0</v>
      </c>
      <c r="G3150" s="662">
        <f>E3150*F3150</f>
        <v>0</v>
      </c>
      <c r="H3150" s="662">
        <v>0</v>
      </c>
    </row>
    <row r="3151" s="671" customFormat="1" ht="15" customHeight="1">
      <c r="B3151" t="s" s="596">
        <v>1647</v>
      </c>
      <c r="C3151" t="s" s="675">
        <v>2515</v>
      </c>
      <c r="D3151" t="s" s="695">
        <v>2849</v>
      </c>
      <c r="E3151" s="677">
        <v>0</v>
      </c>
      <c r="G3151" s="662">
        <f>E3151*F3151</f>
        <v>0</v>
      </c>
      <c r="H3151" s="662">
        <v>0</v>
      </c>
    </row>
    <row r="3152" s="671" customFormat="1" ht="15" customHeight="1">
      <c r="B3152" t="s" s="596">
        <v>1648</v>
      </c>
      <c r="C3152" t="s" s="675">
        <v>2516</v>
      </c>
      <c r="D3152" t="s" s="676">
        <v>30</v>
      </c>
      <c r="E3152" s="677">
        <v>0</v>
      </c>
      <c r="G3152" s="662">
        <f>E3152*F3152</f>
        <v>0</v>
      </c>
      <c r="H3152" s="662">
        <v>0</v>
      </c>
    </row>
    <row r="3153" s="671" customFormat="1" ht="15" customHeight="1">
      <c r="B3153" t="s" s="596">
        <v>1648</v>
      </c>
      <c r="C3153" t="s" s="675">
        <v>2516</v>
      </c>
      <c r="D3153" t="s" s="91">
        <v>32</v>
      </c>
      <c r="E3153" s="677">
        <v>0</v>
      </c>
      <c r="G3153" s="662">
        <f>E3153*F3153</f>
        <v>0</v>
      </c>
      <c r="H3153" s="662">
        <v>0</v>
      </c>
    </row>
    <row r="3154" s="671" customFormat="1" ht="15" customHeight="1">
      <c r="B3154" t="s" s="596">
        <v>1648</v>
      </c>
      <c r="C3154" t="s" s="675">
        <v>2516</v>
      </c>
      <c r="D3154" t="s" s="205">
        <v>34</v>
      </c>
      <c r="E3154" s="677">
        <v>0</v>
      </c>
      <c r="G3154" s="662">
        <f>E3154*F3154</f>
        <v>0</v>
      </c>
      <c r="H3154" s="662">
        <v>0</v>
      </c>
    </row>
    <row r="3155" s="671" customFormat="1" ht="15" customHeight="1">
      <c r="B3155" t="s" s="596">
        <v>1648</v>
      </c>
      <c r="C3155" t="s" s="675">
        <v>2516</v>
      </c>
      <c r="D3155" t="s" s="684">
        <v>36</v>
      </c>
      <c r="E3155" s="677">
        <v>0</v>
      </c>
      <c r="G3155" s="662">
        <f>E3155*F3155</f>
        <v>0</v>
      </c>
      <c r="H3155" s="662">
        <v>0</v>
      </c>
    </row>
    <row r="3156" s="671" customFormat="1" ht="15" customHeight="1">
      <c r="B3156" t="s" s="596">
        <v>1648</v>
      </c>
      <c r="C3156" t="s" s="675">
        <v>2516</v>
      </c>
      <c r="D3156" t="s" s="686">
        <v>38</v>
      </c>
      <c r="E3156" s="677">
        <v>0</v>
      </c>
      <c r="G3156" s="662">
        <f>E3156*F3156</f>
        <v>0</v>
      </c>
      <c r="H3156" s="662">
        <v>0</v>
      </c>
    </row>
    <row r="3157" s="671" customFormat="1" ht="15" customHeight="1">
      <c r="B3157" t="s" s="596">
        <v>1648</v>
      </c>
      <c r="C3157" t="s" s="675">
        <v>2516</v>
      </c>
      <c r="D3157" t="s" s="690">
        <v>40</v>
      </c>
      <c r="E3157" s="677">
        <v>0</v>
      </c>
      <c r="G3157" s="662">
        <f>E3157*F3157</f>
        <v>0</v>
      </c>
      <c r="H3157" s="662">
        <v>0</v>
      </c>
    </row>
    <row r="3158" s="671" customFormat="1" ht="15" customHeight="1">
      <c r="B3158" t="s" s="596">
        <v>1648</v>
      </c>
      <c r="C3158" t="s" s="675">
        <v>2516</v>
      </c>
      <c r="D3158" t="s" s="692">
        <v>42</v>
      </c>
      <c r="E3158" s="677">
        <v>0</v>
      </c>
      <c r="G3158" s="662">
        <f>E3158*F3158</f>
        <v>0</v>
      </c>
      <c r="H3158" s="662">
        <v>0</v>
      </c>
    </row>
    <row r="3159" s="671" customFormat="1" ht="15" customHeight="1">
      <c r="B3159" t="s" s="596">
        <v>1648</v>
      </c>
      <c r="C3159" t="s" s="675">
        <v>2516</v>
      </c>
      <c r="D3159" t="s" s="180">
        <v>44</v>
      </c>
      <c r="E3159" s="677">
        <v>0</v>
      </c>
      <c r="G3159" s="662">
        <f>E3159*F3159</f>
        <v>0</v>
      </c>
      <c r="H3159" s="662">
        <v>0</v>
      </c>
    </row>
    <row r="3160" s="671" customFormat="1" ht="15" customHeight="1">
      <c r="B3160" t="s" s="596">
        <v>1648</v>
      </c>
      <c r="C3160" t="s" s="675">
        <v>2516</v>
      </c>
      <c r="D3160" t="s" s="695">
        <v>2849</v>
      </c>
      <c r="E3160" s="677">
        <v>0</v>
      </c>
      <c r="G3160" s="662">
        <f>E3160*F3160</f>
        <v>0</v>
      </c>
      <c r="H3160" s="662">
        <v>0</v>
      </c>
    </row>
    <row r="3161" s="671" customFormat="1" ht="15" customHeight="1">
      <c r="B3161" t="s" s="596">
        <v>1649</v>
      </c>
      <c r="C3161" t="s" s="675">
        <v>2517</v>
      </c>
      <c r="D3161" t="s" s="676">
        <v>30</v>
      </c>
      <c r="E3161" s="677">
        <v>0</v>
      </c>
      <c r="G3161" s="662">
        <f>E3161*F3161</f>
        <v>0</v>
      </c>
      <c r="H3161" s="662">
        <v>0</v>
      </c>
    </row>
    <row r="3162" s="671" customFormat="1" ht="15" customHeight="1">
      <c r="B3162" t="s" s="596">
        <v>1649</v>
      </c>
      <c r="C3162" t="s" s="675">
        <v>2517</v>
      </c>
      <c r="D3162" t="s" s="91">
        <v>32</v>
      </c>
      <c r="E3162" s="677">
        <v>0</v>
      </c>
      <c r="G3162" s="662">
        <f>E3162*F3162</f>
        <v>0</v>
      </c>
      <c r="H3162" s="662">
        <v>0</v>
      </c>
    </row>
    <row r="3163" s="671" customFormat="1" ht="15" customHeight="1">
      <c r="B3163" t="s" s="596">
        <v>1649</v>
      </c>
      <c r="C3163" t="s" s="675">
        <v>2517</v>
      </c>
      <c r="D3163" t="s" s="205">
        <v>34</v>
      </c>
      <c r="E3163" s="677">
        <v>0</v>
      </c>
      <c r="G3163" s="662">
        <f>E3163*F3163</f>
        <v>0</v>
      </c>
      <c r="H3163" s="662">
        <v>0</v>
      </c>
    </row>
    <row r="3164" s="671" customFormat="1" ht="15" customHeight="1">
      <c r="B3164" t="s" s="596">
        <v>1649</v>
      </c>
      <c r="C3164" t="s" s="675">
        <v>2517</v>
      </c>
      <c r="D3164" t="s" s="684">
        <v>36</v>
      </c>
      <c r="E3164" s="677">
        <v>0</v>
      </c>
      <c r="G3164" s="662">
        <f>E3164*F3164</f>
        <v>0</v>
      </c>
      <c r="H3164" s="662">
        <v>0</v>
      </c>
    </row>
    <row r="3165" s="671" customFormat="1" ht="15" customHeight="1">
      <c r="B3165" t="s" s="596">
        <v>1649</v>
      </c>
      <c r="C3165" t="s" s="675">
        <v>2517</v>
      </c>
      <c r="D3165" t="s" s="686">
        <v>38</v>
      </c>
      <c r="E3165" s="677">
        <v>0</v>
      </c>
      <c r="G3165" s="662">
        <f>E3165*F3165</f>
        <v>0</v>
      </c>
      <c r="H3165" s="662">
        <v>0</v>
      </c>
    </row>
    <row r="3166" s="671" customFormat="1" ht="15" customHeight="1">
      <c r="B3166" t="s" s="596">
        <v>1649</v>
      </c>
      <c r="C3166" t="s" s="675">
        <v>2517</v>
      </c>
      <c r="D3166" t="s" s="690">
        <v>40</v>
      </c>
      <c r="E3166" s="677">
        <v>0</v>
      </c>
      <c r="G3166" s="662">
        <f>E3166*F3166</f>
        <v>0</v>
      </c>
      <c r="H3166" s="662">
        <v>0</v>
      </c>
    </row>
    <row r="3167" s="671" customFormat="1" ht="15" customHeight="1">
      <c r="B3167" t="s" s="596">
        <v>1649</v>
      </c>
      <c r="C3167" t="s" s="675">
        <v>2517</v>
      </c>
      <c r="D3167" t="s" s="692">
        <v>42</v>
      </c>
      <c r="E3167" s="677">
        <v>0</v>
      </c>
      <c r="G3167" s="662">
        <f>E3167*F3167</f>
        <v>0</v>
      </c>
      <c r="H3167" s="662">
        <v>0</v>
      </c>
    </row>
    <row r="3168" s="671" customFormat="1" ht="15" customHeight="1">
      <c r="B3168" t="s" s="596">
        <v>1649</v>
      </c>
      <c r="C3168" t="s" s="675">
        <v>2517</v>
      </c>
      <c r="D3168" t="s" s="180">
        <v>44</v>
      </c>
      <c r="E3168" s="677">
        <v>0</v>
      </c>
      <c r="G3168" s="662">
        <f>E3168*F3168</f>
        <v>0</v>
      </c>
      <c r="H3168" s="662">
        <v>0</v>
      </c>
    </row>
    <row r="3169" s="671" customFormat="1" ht="15" customHeight="1">
      <c r="B3169" t="s" s="596">
        <v>1649</v>
      </c>
      <c r="C3169" t="s" s="675">
        <v>2517</v>
      </c>
      <c r="D3169" t="s" s="695">
        <v>2849</v>
      </c>
      <c r="E3169" s="677">
        <v>0</v>
      </c>
      <c r="G3169" s="662">
        <f>E3169*F3169</f>
        <v>0</v>
      </c>
      <c r="H3169" s="662">
        <v>0</v>
      </c>
    </row>
    <row r="3170" s="671" customFormat="1" ht="15" customHeight="1">
      <c r="B3170" t="s" s="596">
        <v>1650</v>
      </c>
      <c r="C3170" t="s" s="675">
        <v>2518</v>
      </c>
      <c r="D3170" t="s" s="676">
        <v>30</v>
      </c>
      <c r="E3170" s="677">
        <v>0</v>
      </c>
      <c r="G3170" s="662">
        <f>E3170*F3170</f>
        <v>0</v>
      </c>
      <c r="H3170" s="662">
        <v>0</v>
      </c>
    </row>
    <row r="3171" s="671" customFormat="1" ht="15" customHeight="1">
      <c r="B3171" t="s" s="596">
        <v>1650</v>
      </c>
      <c r="C3171" t="s" s="675">
        <v>2518</v>
      </c>
      <c r="D3171" t="s" s="91">
        <v>32</v>
      </c>
      <c r="E3171" s="677">
        <v>0</v>
      </c>
      <c r="G3171" s="662">
        <f>E3171*F3171</f>
        <v>0</v>
      </c>
      <c r="H3171" s="662">
        <v>0</v>
      </c>
    </row>
    <row r="3172" s="671" customFormat="1" ht="15" customHeight="1">
      <c r="B3172" t="s" s="596">
        <v>1650</v>
      </c>
      <c r="C3172" t="s" s="675">
        <v>2518</v>
      </c>
      <c r="D3172" t="s" s="205">
        <v>34</v>
      </c>
      <c r="E3172" s="677">
        <v>0</v>
      </c>
      <c r="G3172" s="662">
        <f>E3172*F3172</f>
        <v>0</v>
      </c>
      <c r="H3172" s="662">
        <v>0</v>
      </c>
    </row>
    <row r="3173" s="671" customFormat="1" ht="15" customHeight="1">
      <c r="B3173" t="s" s="596">
        <v>1650</v>
      </c>
      <c r="C3173" t="s" s="675">
        <v>2518</v>
      </c>
      <c r="D3173" t="s" s="684">
        <v>36</v>
      </c>
      <c r="E3173" s="677">
        <v>0</v>
      </c>
      <c r="G3173" s="662">
        <f>E3173*F3173</f>
        <v>0</v>
      </c>
      <c r="H3173" s="662">
        <v>0</v>
      </c>
    </row>
    <row r="3174" s="671" customFormat="1" ht="15" customHeight="1">
      <c r="B3174" t="s" s="596">
        <v>1650</v>
      </c>
      <c r="C3174" t="s" s="675">
        <v>2518</v>
      </c>
      <c r="D3174" t="s" s="686">
        <v>38</v>
      </c>
      <c r="E3174" s="677">
        <v>0</v>
      </c>
      <c r="G3174" s="662">
        <f>E3174*F3174</f>
        <v>0</v>
      </c>
      <c r="H3174" s="662">
        <v>0</v>
      </c>
    </row>
    <row r="3175" s="671" customFormat="1" ht="15" customHeight="1">
      <c r="B3175" t="s" s="596">
        <v>1650</v>
      </c>
      <c r="C3175" t="s" s="675">
        <v>2518</v>
      </c>
      <c r="D3175" t="s" s="690">
        <v>40</v>
      </c>
      <c r="E3175" s="677">
        <v>0</v>
      </c>
      <c r="G3175" s="662">
        <f>E3175*F3175</f>
        <v>0</v>
      </c>
      <c r="H3175" s="662">
        <v>0</v>
      </c>
    </row>
    <row r="3176" s="671" customFormat="1" ht="15" customHeight="1">
      <c r="B3176" t="s" s="596">
        <v>1650</v>
      </c>
      <c r="C3176" t="s" s="675">
        <v>2518</v>
      </c>
      <c r="D3176" t="s" s="692">
        <v>42</v>
      </c>
      <c r="E3176" s="677">
        <v>0</v>
      </c>
      <c r="G3176" s="662">
        <f>E3176*F3176</f>
        <v>0</v>
      </c>
      <c r="H3176" s="662">
        <v>0</v>
      </c>
    </row>
    <row r="3177" s="671" customFormat="1" ht="15" customHeight="1">
      <c r="B3177" t="s" s="596">
        <v>1650</v>
      </c>
      <c r="C3177" t="s" s="675">
        <v>2518</v>
      </c>
      <c r="D3177" t="s" s="180">
        <v>44</v>
      </c>
      <c r="E3177" s="677">
        <v>0</v>
      </c>
      <c r="G3177" s="662">
        <f>E3177*F3177</f>
        <v>0</v>
      </c>
      <c r="H3177" s="662">
        <v>0</v>
      </c>
    </row>
    <row r="3178" s="671" customFormat="1" ht="15" customHeight="1">
      <c r="B3178" t="s" s="596">
        <v>1650</v>
      </c>
      <c r="C3178" t="s" s="675">
        <v>2518</v>
      </c>
      <c r="D3178" t="s" s="695">
        <v>2849</v>
      </c>
      <c r="E3178" s="677">
        <v>0</v>
      </c>
      <c r="G3178" s="662">
        <f>E3178*F3178</f>
        <v>0</v>
      </c>
      <c r="H3178" s="662">
        <v>0</v>
      </c>
    </row>
    <row r="3179" s="671" customFormat="1" ht="15" customHeight="1">
      <c r="B3179" t="s" s="596">
        <v>1651</v>
      </c>
      <c r="C3179" t="s" s="675">
        <v>2519</v>
      </c>
      <c r="D3179" t="s" s="676">
        <v>30</v>
      </c>
      <c r="E3179" s="677">
        <v>0</v>
      </c>
      <c r="G3179" s="662">
        <f>E3179*F3179</f>
        <v>0</v>
      </c>
      <c r="H3179" s="662">
        <v>0</v>
      </c>
    </row>
    <row r="3180" s="671" customFormat="1" ht="15" customHeight="1">
      <c r="B3180" t="s" s="596">
        <v>1651</v>
      </c>
      <c r="C3180" t="s" s="675">
        <v>2519</v>
      </c>
      <c r="D3180" t="s" s="91">
        <v>32</v>
      </c>
      <c r="E3180" s="677">
        <v>0</v>
      </c>
      <c r="G3180" s="662">
        <f>E3180*F3180</f>
        <v>0</v>
      </c>
      <c r="H3180" s="662">
        <v>0</v>
      </c>
    </row>
    <row r="3181" s="671" customFormat="1" ht="15" customHeight="1">
      <c r="B3181" t="s" s="596">
        <v>1651</v>
      </c>
      <c r="C3181" t="s" s="675">
        <v>2519</v>
      </c>
      <c r="D3181" t="s" s="205">
        <v>34</v>
      </c>
      <c r="E3181" s="677">
        <v>0</v>
      </c>
      <c r="G3181" s="662">
        <f>E3181*F3181</f>
        <v>0</v>
      </c>
      <c r="H3181" s="662">
        <v>0</v>
      </c>
    </row>
    <row r="3182" s="671" customFormat="1" ht="15" customHeight="1">
      <c r="B3182" t="s" s="596">
        <v>1651</v>
      </c>
      <c r="C3182" t="s" s="675">
        <v>2519</v>
      </c>
      <c r="D3182" t="s" s="684">
        <v>36</v>
      </c>
      <c r="E3182" s="677">
        <v>0</v>
      </c>
      <c r="G3182" s="662">
        <f>E3182*F3182</f>
        <v>0</v>
      </c>
      <c r="H3182" s="662">
        <v>0</v>
      </c>
    </row>
    <row r="3183" s="671" customFormat="1" ht="15" customHeight="1">
      <c r="B3183" t="s" s="596">
        <v>1651</v>
      </c>
      <c r="C3183" t="s" s="675">
        <v>2519</v>
      </c>
      <c r="D3183" t="s" s="686">
        <v>38</v>
      </c>
      <c r="E3183" s="677">
        <v>0</v>
      </c>
      <c r="G3183" s="662">
        <f>E3183*F3183</f>
        <v>0</v>
      </c>
      <c r="H3183" s="662">
        <v>0</v>
      </c>
    </row>
    <row r="3184" s="671" customFormat="1" ht="15" customHeight="1">
      <c r="B3184" t="s" s="596">
        <v>1651</v>
      </c>
      <c r="C3184" t="s" s="675">
        <v>2519</v>
      </c>
      <c r="D3184" t="s" s="690">
        <v>40</v>
      </c>
      <c r="E3184" s="677">
        <v>0</v>
      </c>
      <c r="G3184" s="662">
        <f>E3184*F3184</f>
        <v>0</v>
      </c>
      <c r="H3184" s="662">
        <v>0</v>
      </c>
    </row>
    <row r="3185" s="671" customFormat="1" ht="15" customHeight="1">
      <c r="B3185" t="s" s="596">
        <v>1651</v>
      </c>
      <c r="C3185" t="s" s="675">
        <v>2519</v>
      </c>
      <c r="D3185" t="s" s="692">
        <v>42</v>
      </c>
      <c r="E3185" s="677">
        <v>0</v>
      </c>
      <c r="G3185" s="662">
        <f>E3185*F3185</f>
        <v>0</v>
      </c>
      <c r="H3185" s="662">
        <v>0</v>
      </c>
    </row>
    <row r="3186" s="671" customFormat="1" ht="15" customHeight="1">
      <c r="B3186" t="s" s="596">
        <v>1651</v>
      </c>
      <c r="C3186" t="s" s="675">
        <v>2519</v>
      </c>
      <c r="D3186" t="s" s="180">
        <v>44</v>
      </c>
      <c r="E3186" s="677">
        <v>0</v>
      </c>
      <c r="G3186" s="662">
        <f>E3186*F3186</f>
        <v>0</v>
      </c>
      <c r="H3186" s="662">
        <v>0</v>
      </c>
    </row>
    <row r="3187" s="671" customFormat="1" ht="15" customHeight="1">
      <c r="B3187" t="s" s="596">
        <v>1651</v>
      </c>
      <c r="C3187" t="s" s="675">
        <v>2519</v>
      </c>
      <c r="D3187" t="s" s="695">
        <v>2849</v>
      </c>
      <c r="E3187" s="677">
        <v>0</v>
      </c>
      <c r="G3187" s="662">
        <f>E3187*F3187</f>
        <v>0</v>
      </c>
      <c r="H3187" s="662">
        <v>0</v>
      </c>
    </row>
    <row r="3188" s="671" customFormat="1" ht="15" customHeight="1">
      <c r="B3188" t="s" s="596">
        <v>1652</v>
      </c>
      <c r="C3188" t="s" s="675">
        <v>2520</v>
      </c>
      <c r="D3188" t="s" s="676">
        <v>30</v>
      </c>
      <c r="E3188" s="677">
        <v>0</v>
      </c>
      <c r="G3188" s="662">
        <f>E3188*F3188</f>
        <v>0</v>
      </c>
      <c r="H3188" s="662">
        <v>0</v>
      </c>
    </row>
    <row r="3189" s="671" customFormat="1" ht="15" customHeight="1">
      <c r="B3189" t="s" s="596">
        <v>1652</v>
      </c>
      <c r="C3189" t="s" s="675">
        <v>2520</v>
      </c>
      <c r="D3189" t="s" s="91">
        <v>32</v>
      </c>
      <c r="E3189" s="677">
        <v>0</v>
      </c>
      <c r="G3189" s="662">
        <f>E3189*F3189</f>
        <v>0</v>
      </c>
      <c r="H3189" s="662">
        <v>0</v>
      </c>
    </row>
    <row r="3190" s="671" customFormat="1" ht="15" customHeight="1">
      <c r="B3190" t="s" s="596">
        <v>1652</v>
      </c>
      <c r="C3190" t="s" s="675">
        <v>2520</v>
      </c>
      <c r="D3190" t="s" s="205">
        <v>34</v>
      </c>
      <c r="E3190" s="677">
        <v>0</v>
      </c>
      <c r="G3190" s="662">
        <f>E3190*F3190</f>
        <v>0</v>
      </c>
      <c r="H3190" s="662">
        <v>0</v>
      </c>
    </row>
    <row r="3191" s="671" customFormat="1" ht="15" customHeight="1">
      <c r="B3191" t="s" s="596">
        <v>1652</v>
      </c>
      <c r="C3191" t="s" s="675">
        <v>2520</v>
      </c>
      <c r="D3191" t="s" s="684">
        <v>36</v>
      </c>
      <c r="E3191" s="677">
        <v>0</v>
      </c>
      <c r="G3191" s="662">
        <f>E3191*F3191</f>
        <v>0</v>
      </c>
      <c r="H3191" s="662">
        <v>0</v>
      </c>
    </row>
    <row r="3192" s="671" customFormat="1" ht="15" customHeight="1">
      <c r="B3192" t="s" s="596">
        <v>1652</v>
      </c>
      <c r="C3192" t="s" s="675">
        <v>2520</v>
      </c>
      <c r="D3192" t="s" s="686">
        <v>38</v>
      </c>
      <c r="E3192" s="677">
        <v>0</v>
      </c>
      <c r="G3192" s="662">
        <f>E3192*F3192</f>
        <v>0</v>
      </c>
      <c r="H3192" s="662">
        <v>0</v>
      </c>
    </row>
    <row r="3193" s="671" customFormat="1" ht="15" customHeight="1">
      <c r="B3193" t="s" s="596">
        <v>1652</v>
      </c>
      <c r="C3193" t="s" s="675">
        <v>2520</v>
      </c>
      <c r="D3193" t="s" s="690">
        <v>40</v>
      </c>
      <c r="E3193" s="677">
        <v>0</v>
      </c>
      <c r="G3193" s="662">
        <f>E3193*F3193</f>
        <v>0</v>
      </c>
      <c r="H3193" s="662">
        <v>0</v>
      </c>
    </row>
    <row r="3194" s="671" customFormat="1" ht="15" customHeight="1">
      <c r="B3194" t="s" s="596">
        <v>1652</v>
      </c>
      <c r="C3194" t="s" s="675">
        <v>2520</v>
      </c>
      <c r="D3194" t="s" s="692">
        <v>42</v>
      </c>
      <c r="E3194" s="677">
        <v>0</v>
      </c>
      <c r="G3194" s="662">
        <f>E3194*F3194</f>
        <v>0</v>
      </c>
      <c r="H3194" s="662">
        <v>0</v>
      </c>
    </row>
    <row r="3195" s="671" customFormat="1" ht="15" customHeight="1">
      <c r="B3195" t="s" s="596">
        <v>1652</v>
      </c>
      <c r="C3195" t="s" s="675">
        <v>2520</v>
      </c>
      <c r="D3195" t="s" s="180">
        <v>44</v>
      </c>
      <c r="E3195" s="677">
        <v>0</v>
      </c>
      <c r="G3195" s="662">
        <f>E3195*F3195</f>
        <v>0</v>
      </c>
      <c r="H3195" s="662">
        <v>0</v>
      </c>
    </row>
    <row r="3196" s="671" customFormat="1" ht="15" customHeight="1">
      <c r="B3196" t="s" s="596">
        <v>1652</v>
      </c>
      <c r="C3196" t="s" s="675">
        <v>2520</v>
      </c>
      <c r="D3196" t="s" s="695">
        <v>2849</v>
      </c>
      <c r="E3196" s="677">
        <v>0</v>
      </c>
      <c r="G3196" s="662">
        <f>E3196*F3196</f>
        <v>0</v>
      </c>
      <c r="H3196" s="662">
        <v>0</v>
      </c>
    </row>
    <row r="3197" s="671" customFormat="1" ht="15" customHeight="1">
      <c r="B3197" t="s" s="596">
        <v>1653</v>
      </c>
      <c r="C3197" t="s" s="675">
        <v>2521</v>
      </c>
      <c r="D3197" t="s" s="676">
        <v>30</v>
      </c>
      <c r="E3197" s="677">
        <v>0</v>
      </c>
      <c r="G3197" s="662">
        <f>E3197*F3197</f>
        <v>0</v>
      </c>
      <c r="H3197" s="662">
        <v>0</v>
      </c>
    </row>
    <row r="3198" s="671" customFormat="1" ht="15" customHeight="1">
      <c r="B3198" t="s" s="596">
        <v>1653</v>
      </c>
      <c r="C3198" t="s" s="675">
        <v>2521</v>
      </c>
      <c r="D3198" t="s" s="91">
        <v>32</v>
      </c>
      <c r="E3198" s="677">
        <v>0</v>
      </c>
      <c r="G3198" s="662">
        <f>E3198*F3198</f>
        <v>0</v>
      </c>
      <c r="H3198" s="662">
        <v>0</v>
      </c>
    </row>
    <row r="3199" s="671" customFormat="1" ht="15" customHeight="1">
      <c r="B3199" t="s" s="596">
        <v>1653</v>
      </c>
      <c r="C3199" t="s" s="675">
        <v>2521</v>
      </c>
      <c r="D3199" t="s" s="205">
        <v>34</v>
      </c>
      <c r="E3199" s="677">
        <v>0</v>
      </c>
      <c r="G3199" s="662">
        <f>E3199*F3199</f>
        <v>0</v>
      </c>
      <c r="H3199" s="662">
        <v>0</v>
      </c>
    </row>
    <row r="3200" s="671" customFormat="1" ht="15" customHeight="1">
      <c r="B3200" t="s" s="596">
        <v>1653</v>
      </c>
      <c r="C3200" t="s" s="675">
        <v>2521</v>
      </c>
      <c r="D3200" t="s" s="684">
        <v>36</v>
      </c>
      <c r="E3200" s="677">
        <v>0</v>
      </c>
      <c r="G3200" s="662">
        <f>E3200*F3200</f>
        <v>0</v>
      </c>
      <c r="H3200" s="662">
        <v>0</v>
      </c>
    </row>
    <row r="3201" s="671" customFormat="1" ht="15" customHeight="1">
      <c r="B3201" t="s" s="596">
        <v>1653</v>
      </c>
      <c r="C3201" t="s" s="675">
        <v>2521</v>
      </c>
      <c r="D3201" t="s" s="686">
        <v>38</v>
      </c>
      <c r="E3201" s="677">
        <v>0</v>
      </c>
      <c r="G3201" s="662">
        <f>E3201*F3201</f>
        <v>0</v>
      </c>
      <c r="H3201" s="662">
        <v>0</v>
      </c>
    </row>
    <row r="3202" s="671" customFormat="1" ht="15" customHeight="1">
      <c r="B3202" t="s" s="596">
        <v>1653</v>
      </c>
      <c r="C3202" t="s" s="675">
        <v>2521</v>
      </c>
      <c r="D3202" t="s" s="690">
        <v>40</v>
      </c>
      <c r="E3202" s="677">
        <v>0</v>
      </c>
      <c r="G3202" s="662">
        <f>E3202*F3202</f>
        <v>0</v>
      </c>
      <c r="H3202" s="662">
        <v>0</v>
      </c>
    </row>
    <row r="3203" s="671" customFormat="1" ht="15" customHeight="1">
      <c r="B3203" t="s" s="596">
        <v>1653</v>
      </c>
      <c r="C3203" t="s" s="675">
        <v>2521</v>
      </c>
      <c r="D3203" t="s" s="692">
        <v>42</v>
      </c>
      <c r="E3203" s="677">
        <v>0</v>
      </c>
      <c r="G3203" s="662">
        <f>E3203*F3203</f>
        <v>0</v>
      </c>
      <c r="H3203" s="662">
        <v>0</v>
      </c>
    </row>
    <row r="3204" s="671" customFormat="1" ht="15" customHeight="1">
      <c r="B3204" t="s" s="596">
        <v>1653</v>
      </c>
      <c r="C3204" t="s" s="675">
        <v>2521</v>
      </c>
      <c r="D3204" t="s" s="180">
        <v>44</v>
      </c>
      <c r="E3204" s="677">
        <v>0</v>
      </c>
      <c r="G3204" s="662">
        <f>E3204*F3204</f>
        <v>0</v>
      </c>
      <c r="H3204" s="662">
        <v>0</v>
      </c>
    </row>
    <row r="3205" s="671" customFormat="1" ht="15" customHeight="1">
      <c r="B3205" t="s" s="596">
        <v>1653</v>
      </c>
      <c r="C3205" t="s" s="675">
        <v>2521</v>
      </c>
      <c r="D3205" t="s" s="695">
        <v>2849</v>
      </c>
      <c r="E3205" s="677">
        <v>0</v>
      </c>
      <c r="G3205" s="662">
        <f>E3205*F3205</f>
        <v>0</v>
      </c>
      <c r="H3205" s="662">
        <v>0</v>
      </c>
    </row>
    <row r="3206" s="671" customFormat="1" ht="15" customHeight="1">
      <c r="B3206" t="s" s="596">
        <v>1654</v>
      </c>
      <c r="C3206" t="s" s="675">
        <v>2522</v>
      </c>
      <c r="D3206" t="s" s="676">
        <v>30</v>
      </c>
      <c r="E3206" s="677">
        <v>0</v>
      </c>
      <c r="G3206" s="662">
        <f>E3206*F3206</f>
        <v>0</v>
      </c>
      <c r="H3206" s="662">
        <v>0</v>
      </c>
    </row>
    <row r="3207" s="671" customFormat="1" ht="15" customHeight="1">
      <c r="B3207" t="s" s="596">
        <v>1654</v>
      </c>
      <c r="C3207" t="s" s="675">
        <v>2522</v>
      </c>
      <c r="D3207" t="s" s="91">
        <v>32</v>
      </c>
      <c r="E3207" s="677">
        <v>0</v>
      </c>
      <c r="G3207" s="662">
        <f>E3207*F3207</f>
        <v>0</v>
      </c>
      <c r="H3207" s="662">
        <v>0</v>
      </c>
    </row>
    <row r="3208" s="671" customFormat="1" ht="15" customHeight="1">
      <c r="B3208" t="s" s="596">
        <v>1654</v>
      </c>
      <c r="C3208" t="s" s="675">
        <v>2522</v>
      </c>
      <c r="D3208" t="s" s="205">
        <v>34</v>
      </c>
      <c r="E3208" s="677">
        <v>0</v>
      </c>
      <c r="G3208" s="662">
        <f>E3208*F3208</f>
        <v>0</v>
      </c>
      <c r="H3208" s="662">
        <v>0</v>
      </c>
    </row>
    <row r="3209" s="671" customFormat="1" ht="15" customHeight="1">
      <c r="B3209" t="s" s="596">
        <v>1654</v>
      </c>
      <c r="C3209" t="s" s="675">
        <v>2522</v>
      </c>
      <c r="D3209" t="s" s="684">
        <v>36</v>
      </c>
      <c r="E3209" s="677">
        <v>0</v>
      </c>
      <c r="G3209" s="662">
        <f>E3209*F3209</f>
        <v>0</v>
      </c>
      <c r="H3209" s="662">
        <v>0</v>
      </c>
    </row>
    <row r="3210" s="671" customFormat="1" ht="15" customHeight="1">
      <c r="B3210" t="s" s="596">
        <v>1654</v>
      </c>
      <c r="C3210" t="s" s="675">
        <v>2522</v>
      </c>
      <c r="D3210" t="s" s="686">
        <v>38</v>
      </c>
      <c r="E3210" s="677">
        <v>0</v>
      </c>
      <c r="G3210" s="662">
        <f>E3210*F3210</f>
        <v>0</v>
      </c>
      <c r="H3210" s="662">
        <v>0</v>
      </c>
    </row>
    <row r="3211" s="671" customFormat="1" ht="15" customHeight="1">
      <c r="B3211" t="s" s="596">
        <v>1654</v>
      </c>
      <c r="C3211" t="s" s="675">
        <v>2522</v>
      </c>
      <c r="D3211" t="s" s="690">
        <v>40</v>
      </c>
      <c r="E3211" s="677">
        <v>0</v>
      </c>
      <c r="G3211" s="662">
        <f>E3211*F3211</f>
        <v>0</v>
      </c>
      <c r="H3211" s="662">
        <v>0</v>
      </c>
    </row>
    <row r="3212" s="671" customFormat="1" ht="15" customHeight="1">
      <c r="B3212" t="s" s="596">
        <v>1654</v>
      </c>
      <c r="C3212" t="s" s="675">
        <v>2522</v>
      </c>
      <c r="D3212" t="s" s="692">
        <v>42</v>
      </c>
      <c r="E3212" s="677">
        <v>0</v>
      </c>
      <c r="G3212" s="662">
        <f>E3212*F3212</f>
        <v>0</v>
      </c>
      <c r="H3212" s="662">
        <v>0</v>
      </c>
    </row>
    <row r="3213" s="671" customFormat="1" ht="15" customHeight="1">
      <c r="B3213" t="s" s="596">
        <v>1654</v>
      </c>
      <c r="C3213" t="s" s="675">
        <v>2522</v>
      </c>
      <c r="D3213" t="s" s="180">
        <v>44</v>
      </c>
      <c r="E3213" s="677">
        <v>0</v>
      </c>
      <c r="G3213" s="662">
        <f>E3213*F3213</f>
        <v>0</v>
      </c>
      <c r="H3213" s="662">
        <v>0</v>
      </c>
    </row>
    <row r="3214" s="671" customFormat="1" ht="15" customHeight="1">
      <c r="B3214" t="s" s="596">
        <v>1654</v>
      </c>
      <c r="C3214" t="s" s="675">
        <v>2522</v>
      </c>
      <c r="D3214" t="s" s="695">
        <v>2849</v>
      </c>
      <c r="E3214" s="677">
        <v>0</v>
      </c>
      <c r="G3214" s="662">
        <f>E3214*F3214</f>
        <v>0</v>
      </c>
      <c r="H3214" s="662">
        <v>0</v>
      </c>
    </row>
    <row r="3215" s="671" customFormat="1" ht="15" customHeight="1">
      <c r="B3215" t="s" s="596">
        <v>1655</v>
      </c>
      <c r="C3215" t="s" s="675">
        <v>2523</v>
      </c>
      <c r="D3215" t="s" s="676">
        <v>30</v>
      </c>
      <c r="E3215" s="677">
        <v>0</v>
      </c>
      <c r="G3215" s="662">
        <f>E3215*F3215</f>
        <v>0</v>
      </c>
      <c r="H3215" s="662">
        <v>0</v>
      </c>
    </row>
    <row r="3216" s="671" customFormat="1" ht="15" customHeight="1">
      <c r="B3216" t="s" s="596">
        <v>1655</v>
      </c>
      <c r="C3216" t="s" s="675">
        <v>2523</v>
      </c>
      <c r="D3216" t="s" s="91">
        <v>32</v>
      </c>
      <c r="E3216" s="677">
        <v>0</v>
      </c>
      <c r="G3216" s="662">
        <f>E3216*F3216</f>
        <v>0</v>
      </c>
      <c r="H3216" s="662">
        <v>0</v>
      </c>
    </row>
    <row r="3217" s="671" customFormat="1" ht="15" customHeight="1">
      <c r="B3217" t="s" s="596">
        <v>1655</v>
      </c>
      <c r="C3217" t="s" s="675">
        <v>2523</v>
      </c>
      <c r="D3217" t="s" s="205">
        <v>34</v>
      </c>
      <c r="E3217" s="677">
        <v>0</v>
      </c>
      <c r="G3217" s="662">
        <f>E3217*F3217</f>
        <v>0</v>
      </c>
      <c r="H3217" s="662">
        <v>0</v>
      </c>
    </row>
    <row r="3218" s="671" customFormat="1" ht="15" customHeight="1">
      <c r="B3218" t="s" s="596">
        <v>1655</v>
      </c>
      <c r="C3218" t="s" s="675">
        <v>2523</v>
      </c>
      <c r="D3218" t="s" s="684">
        <v>36</v>
      </c>
      <c r="E3218" s="677">
        <v>0</v>
      </c>
      <c r="G3218" s="662">
        <f>E3218*F3218</f>
        <v>0</v>
      </c>
      <c r="H3218" s="662">
        <v>0</v>
      </c>
    </row>
    <row r="3219" s="671" customFormat="1" ht="15" customHeight="1">
      <c r="B3219" t="s" s="596">
        <v>1655</v>
      </c>
      <c r="C3219" t="s" s="675">
        <v>2523</v>
      </c>
      <c r="D3219" t="s" s="686">
        <v>38</v>
      </c>
      <c r="E3219" s="677">
        <v>0</v>
      </c>
      <c r="G3219" s="662">
        <f>E3219*F3219</f>
        <v>0</v>
      </c>
      <c r="H3219" s="662">
        <v>0</v>
      </c>
    </row>
    <row r="3220" s="671" customFormat="1" ht="15" customHeight="1">
      <c r="B3220" t="s" s="596">
        <v>1655</v>
      </c>
      <c r="C3220" t="s" s="675">
        <v>2523</v>
      </c>
      <c r="D3220" t="s" s="690">
        <v>40</v>
      </c>
      <c r="E3220" s="677">
        <v>0</v>
      </c>
      <c r="G3220" s="662">
        <f>E3220*F3220</f>
        <v>0</v>
      </c>
      <c r="H3220" s="662">
        <v>0</v>
      </c>
    </row>
    <row r="3221" s="671" customFormat="1" ht="15" customHeight="1">
      <c r="B3221" t="s" s="596">
        <v>1655</v>
      </c>
      <c r="C3221" t="s" s="675">
        <v>2523</v>
      </c>
      <c r="D3221" t="s" s="692">
        <v>42</v>
      </c>
      <c r="E3221" s="677">
        <v>0</v>
      </c>
      <c r="G3221" s="662">
        <f>E3221*F3221</f>
        <v>0</v>
      </c>
      <c r="H3221" s="662">
        <v>0</v>
      </c>
    </row>
    <row r="3222" s="671" customFormat="1" ht="15" customHeight="1">
      <c r="B3222" t="s" s="596">
        <v>1655</v>
      </c>
      <c r="C3222" t="s" s="675">
        <v>2523</v>
      </c>
      <c r="D3222" t="s" s="180">
        <v>44</v>
      </c>
      <c r="E3222" s="677">
        <v>0</v>
      </c>
      <c r="G3222" s="662">
        <f>E3222*F3222</f>
        <v>0</v>
      </c>
      <c r="H3222" s="662">
        <v>0</v>
      </c>
    </row>
    <row r="3223" s="671" customFormat="1" ht="15" customHeight="1">
      <c r="B3223" t="s" s="596">
        <v>1655</v>
      </c>
      <c r="C3223" t="s" s="675">
        <v>2523</v>
      </c>
      <c r="D3223" t="s" s="695">
        <v>2849</v>
      </c>
      <c r="E3223" s="677">
        <v>0</v>
      </c>
      <c r="G3223" s="662">
        <f>E3223*F3223</f>
        <v>0</v>
      </c>
      <c r="H3223" s="662">
        <v>0</v>
      </c>
    </row>
    <row r="3224" s="671" customFormat="1" ht="15" customHeight="1">
      <c r="B3224" t="s" s="596">
        <v>1656</v>
      </c>
      <c r="C3224" t="s" s="675">
        <v>2524</v>
      </c>
      <c r="D3224" t="s" s="676">
        <v>30</v>
      </c>
      <c r="E3224" s="677">
        <v>0</v>
      </c>
      <c r="G3224" s="662">
        <f>E3224*F3224</f>
        <v>0</v>
      </c>
      <c r="H3224" s="662">
        <v>0</v>
      </c>
    </row>
    <row r="3225" s="671" customFormat="1" ht="15" customHeight="1">
      <c r="B3225" t="s" s="596">
        <v>1656</v>
      </c>
      <c r="C3225" t="s" s="675">
        <v>2524</v>
      </c>
      <c r="D3225" t="s" s="91">
        <v>32</v>
      </c>
      <c r="E3225" s="677">
        <v>0</v>
      </c>
      <c r="G3225" s="662">
        <f>E3225*F3225</f>
        <v>0</v>
      </c>
      <c r="H3225" s="662">
        <v>0</v>
      </c>
    </row>
    <row r="3226" s="671" customFormat="1" ht="15" customHeight="1">
      <c r="B3226" t="s" s="596">
        <v>1656</v>
      </c>
      <c r="C3226" t="s" s="675">
        <v>2524</v>
      </c>
      <c r="D3226" t="s" s="205">
        <v>34</v>
      </c>
      <c r="E3226" s="677">
        <v>0</v>
      </c>
      <c r="G3226" s="662">
        <f>E3226*F3226</f>
        <v>0</v>
      </c>
      <c r="H3226" s="662">
        <v>0</v>
      </c>
    </row>
    <row r="3227" s="671" customFormat="1" ht="15" customHeight="1">
      <c r="B3227" t="s" s="596">
        <v>1656</v>
      </c>
      <c r="C3227" t="s" s="675">
        <v>2524</v>
      </c>
      <c r="D3227" t="s" s="684">
        <v>36</v>
      </c>
      <c r="E3227" s="677">
        <v>0</v>
      </c>
      <c r="G3227" s="662">
        <f>E3227*F3227</f>
        <v>0</v>
      </c>
      <c r="H3227" s="662">
        <v>0</v>
      </c>
    </row>
    <row r="3228" s="671" customFormat="1" ht="15" customHeight="1">
      <c r="B3228" t="s" s="596">
        <v>1656</v>
      </c>
      <c r="C3228" t="s" s="675">
        <v>2524</v>
      </c>
      <c r="D3228" t="s" s="686">
        <v>38</v>
      </c>
      <c r="E3228" s="677">
        <v>0</v>
      </c>
      <c r="G3228" s="662">
        <f>E3228*F3228</f>
        <v>0</v>
      </c>
      <c r="H3228" s="662">
        <v>0</v>
      </c>
    </row>
    <row r="3229" s="671" customFormat="1" ht="15" customHeight="1">
      <c r="B3229" t="s" s="596">
        <v>1656</v>
      </c>
      <c r="C3229" t="s" s="675">
        <v>2524</v>
      </c>
      <c r="D3229" t="s" s="690">
        <v>40</v>
      </c>
      <c r="E3229" s="677">
        <v>0</v>
      </c>
      <c r="G3229" s="662">
        <f>E3229*F3229</f>
        <v>0</v>
      </c>
      <c r="H3229" s="662">
        <v>0</v>
      </c>
    </row>
    <row r="3230" s="671" customFormat="1" ht="15" customHeight="1">
      <c r="B3230" t="s" s="596">
        <v>1656</v>
      </c>
      <c r="C3230" t="s" s="675">
        <v>2524</v>
      </c>
      <c r="D3230" t="s" s="692">
        <v>42</v>
      </c>
      <c r="E3230" s="677">
        <v>0</v>
      </c>
      <c r="G3230" s="662">
        <f>E3230*F3230</f>
        <v>0</v>
      </c>
      <c r="H3230" s="662">
        <v>0</v>
      </c>
    </row>
    <row r="3231" s="671" customFormat="1" ht="15" customHeight="1">
      <c r="B3231" t="s" s="596">
        <v>1656</v>
      </c>
      <c r="C3231" t="s" s="675">
        <v>2524</v>
      </c>
      <c r="D3231" t="s" s="180">
        <v>44</v>
      </c>
      <c r="E3231" s="677">
        <v>0</v>
      </c>
      <c r="G3231" s="662">
        <f>E3231*F3231</f>
        <v>0</v>
      </c>
      <c r="H3231" s="662">
        <v>0</v>
      </c>
    </row>
    <row r="3232" s="671" customFormat="1" ht="15" customHeight="1">
      <c r="B3232" t="s" s="596">
        <v>1656</v>
      </c>
      <c r="C3232" t="s" s="675">
        <v>2524</v>
      </c>
      <c r="D3232" t="s" s="695">
        <v>2849</v>
      </c>
      <c r="E3232" s="677">
        <v>0</v>
      </c>
      <c r="G3232" s="662">
        <f>E3232*F3232</f>
        <v>0</v>
      </c>
      <c r="H3232" s="662">
        <v>0</v>
      </c>
    </row>
    <row r="3233" s="671" customFormat="1" ht="15" customHeight="1">
      <c r="B3233" t="s" s="596">
        <v>1657</v>
      </c>
      <c r="C3233" t="s" s="675">
        <v>2525</v>
      </c>
      <c r="D3233" t="s" s="676">
        <v>30</v>
      </c>
      <c r="E3233" s="677">
        <v>0</v>
      </c>
      <c r="G3233" s="662">
        <f>E3233*F3233</f>
        <v>0</v>
      </c>
      <c r="H3233" s="662">
        <v>0</v>
      </c>
    </row>
    <row r="3234" s="671" customFormat="1" ht="15" customHeight="1">
      <c r="B3234" t="s" s="596">
        <v>1657</v>
      </c>
      <c r="C3234" t="s" s="675">
        <v>2525</v>
      </c>
      <c r="D3234" t="s" s="91">
        <v>32</v>
      </c>
      <c r="E3234" s="677">
        <v>0</v>
      </c>
      <c r="G3234" s="662">
        <f>E3234*F3234</f>
        <v>0</v>
      </c>
      <c r="H3234" s="662">
        <v>0</v>
      </c>
    </row>
    <row r="3235" s="671" customFormat="1" ht="15" customHeight="1">
      <c r="B3235" t="s" s="596">
        <v>1657</v>
      </c>
      <c r="C3235" t="s" s="675">
        <v>2525</v>
      </c>
      <c r="D3235" t="s" s="205">
        <v>34</v>
      </c>
      <c r="E3235" s="677">
        <v>0</v>
      </c>
      <c r="G3235" s="662">
        <f>E3235*F3235</f>
        <v>0</v>
      </c>
      <c r="H3235" s="662">
        <v>0</v>
      </c>
    </row>
    <row r="3236" s="671" customFormat="1" ht="15" customHeight="1">
      <c r="B3236" t="s" s="596">
        <v>1657</v>
      </c>
      <c r="C3236" t="s" s="675">
        <v>2525</v>
      </c>
      <c r="D3236" t="s" s="684">
        <v>36</v>
      </c>
      <c r="E3236" s="677">
        <v>0</v>
      </c>
      <c r="G3236" s="662">
        <f>E3236*F3236</f>
        <v>0</v>
      </c>
      <c r="H3236" s="662">
        <v>0</v>
      </c>
    </row>
    <row r="3237" s="671" customFormat="1" ht="15" customHeight="1">
      <c r="B3237" t="s" s="596">
        <v>1657</v>
      </c>
      <c r="C3237" t="s" s="675">
        <v>2525</v>
      </c>
      <c r="D3237" t="s" s="686">
        <v>38</v>
      </c>
      <c r="E3237" s="677">
        <v>0</v>
      </c>
      <c r="G3237" s="662">
        <f>E3237*F3237</f>
        <v>0</v>
      </c>
      <c r="H3237" s="662">
        <v>0</v>
      </c>
    </row>
    <row r="3238" s="671" customFormat="1" ht="15" customHeight="1">
      <c r="B3238" t="s" s="596">
        <v>1657</v>
      </c>
      <c r="C3238" t="s" s="675">
        <v>2525</v>
      </c>
      <c r="D3238" t="s" s="690">
        <v>40</v>
      </c>
      <c r="E3238" s="677">
        <v>0</v>
      </c>
      <c r="G3238" s="662">
        <f>E3238*F3238</f>
        <v>0</v>
      </c>
      <c r="H3238" s="662">
        <v>0</v>
      </c>
    </row>
    <row r="3239" s="671" customFormat="1" ht="15" customHeight="1">
      <c r="B3239" t="s" s="596">
        <v>1657</v>
      </c>
      <c r="C3239" t="s" s="675">
        <v>2525</v>
      </c>
      <c r="D3239" t="s" s="692">
        <v>42</v>
      </c>
      <c r="E3239" s="677">
        <v>0</v>
      </c>
      <c r="G3239" s="662">
        <f>E3239*F3239</f>
        <v>0</v>
      </c>
      <c r="H3239" s="662">
        <v>0</v>
      </c>
    </row>
    <row r="3240" s="671" customFormat="1" ht="15" customHeight="1">
      <c r="B3240" t="s" s="596">
        <v>1657</v>
      </c>
      <c r="C3240" t="s" s="675">
        <v>2525</v>
      </c>
      <c r="D3240" t="s" s="180">
        <v>44</v>
      </c>
      <c r="E3240" s="677">
        <v>0</v>
      </c>
      <c r="G3240" s="662">
        <f>E3240*F3240</f>
        <v>0</v>
      </c>
      <c r="H3240" s="662">
        <v>0</v>
      </c>
    </row>
    <row r="3241" s="671" customFormat="1" ht="15" customHeight="1">
      <c r="B3241" t="s" s="596">
        <v>1657</v>
      </c>
      <c r="C3241" t="s" s="675">
        <v>2525</v>
      </c>
      <c r="D3241" t="s" s="695">
        <v>2849</v>
      </c>
      <c r="E3241" s="677">
        <v>0</v>
      </c>
      <c r="G3241" s="662">
        <f>E3241*F3241</f>
        <v>0</v>
      </c>
      <c r="H3241" s="662">
        <v>0</v>
      </c>
    </row>
    <row r="3242" s="671" customFormat="1" ht="15" customHeight="1">
      <c r="B3242" t="s" s="596">
        <v>1658</v>
      </c>
      <c r="C3242" t="s" s="675">
        <v>2526</v>
      </c>
      <c r="D3242" t="s" s="676">
        <v>30</v>
      </c>
      <c r="E3242" s="677">
        <v>0</v>
      </c>
      <c r="G3242" s="662">
        <f>E3242*F3242</f>
        <v>0</v>
      </c>
      <c r="H3242" s="662">
        <v>0</v>
      </c>
    </row>
    <row r="3243" s="671" customFormat="1" ht="15" customHeight="1">
      <c r="B3243" t="s" s="596">
        <v>1658</v>
      </c>
      <c r="C3243" t="s" s="675">
        <v>2526</v>
      </c>
      <c r="D3243" t="s" s="91">
        <v>32</v>
      </c>
      <c r="E3243" s="677">
        <v>0</v>
      </c>
      <c r="G3243" s="662">
        <f>E3243*F3243</f>
        <v>0</v>
      </c>
      <c r="H3243" s="662">
        <v>0</v>
      </c>
    </row>
    <row r="3244" s="671" customFormat="1" ht="15" customHeight="1">
      <c r="B3244" t="s" s="596">
        <v>1658</v>
      </c>
      <c r="C3244" t="s" s="675">
        <v>2526</v>
      </c>
      <c r="D3244" t="s" s="205">
        <v>34</v>
      </c>
      <c r="E3244" s="677">
        <v>0</v>
      </c>
      <c r="G3244" s="662">
        <f>E3244*F3244</f>
        <v>0</v>
      </c>
      <c r="H3244" s="662">
        <v>0</v>
      </c>
    </row>
    <row r="3245" s="671" customFormat="1" ht="15" customHeight="1">
      <c r="B3245" t="s" s="596">
        <v>1658</v>
      </c>
      <c r="C3245" t="s" s="675">
        <v>2526</v>
      </c>
      <c r="D3245" t="s" s="684">
        <v>36</v>
      </c>
      <c r="E3245" s="677">
        <v>0</v>
      </c>
      <c r="G3245" s="662">
        <f>E3245*F3245</f>
        <v>0</v>
      </c>
      <c r="H3245" s="662">
        <v>0</v>
      </c>
    </row>
    <row r="3246" s="671" customFormat="1" ht="15" customHeight="1">
      <c r="B3246" t="s" s="596">
        <v>1658</v>
      </c>
      <c r="C3246" t="s" s="675">
        <v>2526</v>
      </c>
      <c r="D3246" t="s" s="686">
        <v>38</v>
      </c>
      <c r="E3246" s="677">
        <v>0</v>
      </c>
      <c r="G3246" s="662">
        <f>E3246*F3246</f>
        <v>0</v>
      </c>
      <c r="H3246" s="662">
        <v>0</v>
      </c>
    </row>
    <row r="3247" s="671" customFormat="1" ht="15" customHeight="1">
      <c r="B3247" t="s" s="596">
        <v>1658</v>
      </c>
      <c r="C3247" t="s" s="675">
        <v>2526</v>
      </c>
      <c r="D3247" t="s" s="690">
        <v>40</v>
      </c>
      <c r="E3247" s="677">
        <v>0</v>
      </c>
      <c r="G3247" s="662">
        <f>E3247*F3247</f>
        <v>0</v>
      </c>
      <c r="H3247" s="662">
        <v>0</v>
      </c>
    </row>
    <row r="3248" s="671" customFormat="1" ht="15" customHeight="1">
      <c r="B3248" t="s" s="596">
        <v>1658</v>
      </c>
      <c r="C3248" t="s" s="675">
        <v>2526</v>
      </c>
      <c r="D3248" t="s" s="692">
        <v>42</v>
      </c>
      <c r="E3248" s="677">
        <v>0</v>
      </c>
      <c r="G3248" s="662">
        <f>E3248*F3248</f>
        <v>0</v>
      </c>
      <c r="H3248" s="662">
        <v>0</v>
      </c>
    </row>
    <row r="3249" s="671" customFormat="1" ht="15" customHeight="1">
      <c r="B3249" t="s" s="596">
        <v>1658</v>
      </c>
      <c r="C3249" t="s" s="675">
        <v>2526</v>
      </c>
      <c r="D3249" t="s" s="180">
        <v>44</v>
      </c>
      <c r="E3249" s="677">
        <v>0</v>
      </c>
      <c r="G3249" s="662">
        <f>E3249*F3249</f>
        <v>0</v>
      </c>
      <c r="H3249" s="662">
        <v>0</v>
      </c>
    </row>
    <row r="3250" s="671" customFormat="1" ht="15" customHeight="1">
      <c r="B3250" t="s" s="596">
        <v>1658</v>
      </c>
      <c r="C3250" t="s" s="675">
        <v>2526</v>
      </c>
      <c r="D3250" t="s" s="695">
        <v>2849</v>
      </c>
      <c r="E3250" s="677">
        <v>0</v>
      </c>
      <c r="G3250" s="662">
        <f>E3250*F3250</f>
        <v>0</v>
      </c>
      <c r="H3250" s="662">
        <v>0</v>
      </c>
    </row>
    <row r="3251" s="671" customFormat="1" ht="15" customHeight="1">
      <c r="B3251" t="s" s="596">
        <v>1659</v>
      </c>
      <c r="C3251" t="s" s="675">
        <v>2527</v>
      </c>
      <c r="D3251" t="s" s="676">
        <v>30</v>
      </c>
      <c r="E3251" s="677">
        <v>0</v>
      </c>
      <c r="G3251" s="662">
        <f>E3251*F3251</f>
        <v>0</v>
      </c>
      <c r="H3251" s="662">
        <v>0</v>
      </c>
    </row>
    <row r="3252" s="671" customFormat="1" ht="15" customHeight="1">
      <c r="B3252" t="s" s="596">
        <v>1659</v>
      </c>
      <c r="C3252" t="s" s="675">
        <v>2527</v>
      </c>
      <c r="D3252" t="s" s="91">
        <v>32</v>
      </c>
      <c r="E3252" s="677">
        <v>0</v>
      </c>
      <c r="G3252" s="662">
        <f>E3252*F3252</f>
        <v>0</v>
      </c>
      <c r="H3252" s="662">
        <v>0</v>
      </c>
    </row>
    <row r="3253" s="671" customFormat="1" ht="15" customHeight="1">
      <c r="B3253" t="s" s="596">
        <v>1659</v>
      </c>
      <c r="C3253" t="s" s="675">
        <v>2527</v>
      </c>
      <c r="D3253" t="s" s="205">
        <v>34</v>
      </c>
      <c r="E3253" s="677">
        <v>0</v>
      </c>
      <c r="G3253" s="662">
        <f>E3253*F3253</f>
        <v>0</v>
      </c>
      <c r="H3253" s="662">
        <v>0</v>
      </c>
    </row>
    <row r="3254" s="671" customFormat="1" ht="15" customHeight="1">
      <c r="B3254" t="s" s="596">
        <v>1659</v>
      </c>
      <c r="C3254" t="s" s="675">
        <v>2527</v>
      </c>
      <c r="D3254" t="s" s="684">
        <v>36</v>
      </c>
      <c r="E3254" s="677">
        <v>0</v>
      </c>
      <c r="G3254" s="662">
        <f>E3254*F3254</f>
        <v>0</v>
      </c>
      <c r="H3254" s="662">
        <v>0</v>
      </c>
    </row>
    <row r="3255" s="671" customFormat="1" ht="15" customHeight="1">
      <c r="B3255" t="s" s="596">
        <v>1659</v>
      </c>
      <c r="C3255" t="s" s="675">
        <v>2527</v>
      </c>
      <c r="D3255" t="s" s="686">
        <v>38</v>
      </c>
      <c r="E3255" s="677">
        <v>0</v>
      </c>
      <c r="G3255" s="662">
        <f>E3255*F3255</f>
        <v>0</v>
      </c>
      <c r="H3255" s="662">
        <v>0</v>
      </c>
    </row>
    <row r="3256" s="671" customFormat="1" ht="15" customHeight="1">
      <c r="B3256" t="s" s="596">
        <v>1659</v>
      </c>
      <c r="C3256" t="s" s="675">
        <v>2527</v>
      </c>
      <c r="D3256" t="s" s="690">
        <v>40</v>
      </c>
      <c r="E3256" s="677">
        <v>0</v>
      </c>
      <c r="G3256" s="662">
        <f>E3256*F3256</f>
        <v>0</v>
      </c>
      <c r="H3256" s="662">
        <v>0</v>
      </c>
    </row>
    <row r="3257" s="671" customFormat="1" ht="15" customHeight="1">
      <c r="B3257" t="s" s="596">
        <v>1659</v>
      </c>
      <c r="C3257" t="s" s="675">
        <v>2527</v>
      </c>
      <c r="D3257" t="s" s="692">
        <v>42</v>
      </c>
      <c r="E3257" s="677">
        <v>0</v>
      </c>
      <c r="G3257" s="662">
        <f>E3257*F3257</f>
        <v>0</v>
      </c>
      <c r="H3257" s="662">
        <v>0</v>
      </c>
    </row>
    <row r="3258" s="671" customFormat="1" ht="15" customHeight="1">
      <c r="B3258" t="s" s="596">
        <v>1659</v>
      </c>
      <c r="C3258" t="s" s="675">
        <v>2527</v>
      </c>
      <c r="D3258" t="s" s="180">
        <v>44</v>
      </c>
      <c r="E3258" s="677">
        <v>0</v>
      </c>
      <c r="G3258" s="662">
        <f>E3258*F3258</f>
        <v>0</v>
      </c>
      <c r="H3258" s="662">
        <v>0</v>
      </c>
    </row>
    <row r="3259" s="671" customFormat="1" ht="15" customHeight="1">
      <c r="B3259" t="s" s="596">
        <v>1659</v>
      </c>
      <c r="C3259" t="s" s="675">
        <v>2527</v>
      </c>
      <c r="D3259" t="s" s="695">
        <v>2849</v>
      </c>
      <c r="E3259" s="677">
        <v>0</v>
      </c>
      <c r="G3259" s="662">
        <f>E3259*F3259</f>
        <v>0</v>
      </c>
      <c r="H3259" s="662">
        <v>0</v>
      </c>
    </row>
    <row r="3260" s="671" customFormat="1" ht="15" customHeight="1">
      <c r="B3260" t="s" s="596">
        <v>1660</v>
      </c>
      <c r="C3260" t="s" s="675">
        <v>2528</v>
      </c>
      <c r="D3260" t="s" s="676">
        <v>30</v>
      </c>
      <c r="E3260" s="677">
        <v>0</v>
      </c>
      <c r="G3260" s="662">
        <f>E3260*F3260</f>
        <v>0</v>
      </c>
      <c r="H3260" s="662">
        <v>0</v>
      </c>
    </row>
    <row r="3261" s="671" customFormat="1" ht="15" customHeight="1">
      <c r="B3261" t="s" s="596">
        <v>1660</v>
      </c>
      <c r="C3261" t="s" s="675">
        <v>2528</v>
      </c>
      <c r="D3261" t="s" s="91">
        <v>32</v>
      </c>
      <c r="E3261" s="677">
        <v>0</v>
      </c>
      <c r="G3261" s="662">
        <f>E3261*F3261</f>
        <v>0</v>
      </c>
      <c r="H3261" s="662">
        <v>0</v>
      </c>
    </row>
    <row r="3262" s="671" customFormat="1" ht="15" customHeight="1">
      <c r="B3262" t="s" s="596">
        <v>1660</v>
      </c>
      <c r="C3262" t="s" s="675">
        <v>2528</v>
      </c>
      <c r="D3262" t="s" s="205">
        <v>34</v>
      </c>
      <c r="E3262" s="677">
        <v>0</v>
      </c>
      <c r="G3262" s="662">
        <f>E3262*F3262</f>
        <v>0</v>
      </c>
      <c r="H3262" s="662">
        <v>0</v>
      </c>
    </row>
    <row r="3263" s="671" customFormat="1" ht="15" customHeight="1">
      <c r="B3263" t="s" s="596">
        <v>1660</v>
      </c>
      <c r="C3263" t="s" s="675">
        <v>2528</v>
      </c>
      <c r="D3263" t="s" s="684">
        <v>36</v>
      </c>
      <c r="E3263" s="677">
        <v>0</v>
      </c>
      <c r="G3263" s="662">
        <f>E3263*F3263</f>
        <v>0</v>
      </c>
      <c r="H3263" s="662">
        <v>0</v>
      </c>
    </row>
    <row r="3264" s="671" customFormat="1" ht="15" customHeight="1">
      <c r="B3264" t="s" s="596">
        <v>1660</v>
      </c>
      <c r="C3264" t="s" s="675">
        <v>2528</v>
      </c>
      <c r="D3264" t="s" s="686">
        <v>38</v>
      </c>
      <c r="E3264" s="677">
        <v>0</v>
      </c>
      <c r="G3264" s="662">
        <f>E3264*F3264</f>
        <v>0</v>
      </c>
      <c r="H3264" s="662">
        <v>0</v>
      </c>
    </row>
    <row r="3265" s="671" customFormat="1" ht="15" customHeight="1">
      <c r="B3265" t="s" s="596">
        <v>1660</v>
      </c>
      <c r="C3265" t="s" s="675">
        <v>2528</v>
      </c>
      <c r="D3265" t="s" s="690">
        <v>40</v>
      </c>
      <c r="E3265" s="677">
        <v>0</v>
      </c>
      <c r="G3265" s="662">
        <f>E3265*F3265</f>
        <v>0</v>
      </c>
      <c r="H3265" s="662">
        <v>0</v>
      </c>
    </row>
    <row r="3266" s="671" customFormat="1" ht="15" customHeight="1">
      <c r="B3266" t="s" s="596">
        <v>1660</v>
      </c>
      <c r="C3266" t="s" s="675">
        <v>2528</v>
      </c>
      <c r="D3266" t="s" s="692">
        <v>42</v>
      </c>
      <c r="E3266" s="677">
        <v>0</v>
      </c>
      <c r="G3266" s="662">
        <f>E3266*F3266</f>
        <v>0</v>
      </c>
      <c r="H3266" s="662">
        <v>0</v>
      </c>
    </row>
    <row r="3267" s="671" customFormat="1" ht="15" customHeight="1">
      <c r="B3267" t="s" s="596">
        <v>1660</v>
      </c>
      <c r="C3267" t="s" s="675">
        <v>2528</v>
      </c>
      <c r="D3267" t="s" s="180">
        <v>44</v>
      </c>
      <c r="E3267" s="677">
        <v>0</v>
      </c>
      <c r="G3267" s="662">
        <f>E3267*F3267</f>
        <v>0</v>
      </c>
      <c r="H3267" s="662">
        <v>0</v>
      </c>
    </row>
    <row r="3268" s="671" customFormat="1" ht="15" customHeight="1">
      <c r="B3268" t="s" s="596">
        <v>1660</v>
      </c>
      <c r="C3268" t="s" s="675">
        <v>2528</v>
      </c>
      <c r="D3268" t="s" s="695">
        <v>2849</v>
      </c>
      <c r="E3268" s="677">
        <v>0</v>
      </c>
      <c r="G3268" s="662">
        <f>E3268*F3268</f>
        <v>0</v>
      </c>
      <c r="H3268" s="662">
        <v>0</v>
      </c>
    </row>
    <row r="3269" s="671" customFormat="1" ht="15" customHeight="1">
      <c r="B3269" t="s" s="596">
        <v>1661</v>
      </c>
      <c r="C3269" t="s" s="675">
        <v>2529</v>
      </c>
      <c r="D3269" t="s" s="676">
        <v>30</v>
      </c>
      <c r="E3269" s="677">
        <v>0</v>
      </c>
      <c r="G3269" s="662">
        <f>E3269*F3269</f>
        <v>0</v>
      </c>
      <c r="H3269" s="662">
        <v>0</v>
      </c>
    </row>
    <row r="3270" s="671" customFormat="1" ht="15" customHeight="1">
      <c r="B3270" t="s" s="596">
        <v>1661</v>
      </c>
      <c r="C3270" t="s" s="675">
        <v>2529</v>
      </c>
      <c r="D3270" t="s" s="91">
        <v>32</v>
      </c>
      <c r="E3270" s="677">
        <v>0</v>
      </c>
      <c r="G3270" s="662">
        <f>E3270*F3270</f>
        <v>0</v>
      </c>
      <c r="H3270" s="662">
        <v>0</v>
      </c>
    </row>
    <row r="3271" s="671" customFormat="1" ht="15" customHeight="1">
      <c r="B3271" t="s" s="596">
        <v>1661</v>
      </c>
      <c r="C3271" t="s" s="675">
        <v>2529</v>
      </c>
      <c r="D3271" t="s" s="205">
        <v>34</v>
      </c>
      <c r="E3271" s="677">
        <v>0</v>
      </c>
      <c r="G3271" s="662">
        <f>E3271*F3271</f>
        <v>0</v>
      </c>
      <c r="H3271" s="662">
        <v>0</v>
      </c>
    </row>
    <row r="3272" s="671" customFormat="1" ht="15" customHeight="1">
      <c r="B3272" t="s" s="596">
        <v>1661</v>
      </c>
      <c r="C3272" t="s" s="675">
        <v>2529</v>
      </c>
      <c r="D3272" t="s" s="684">
        <v>36</v>
      </c>
      <c r="E3272" s="677">
        <v>0</v>
      </c>
      <c r="G3272" s="662">
        <f>E3272*F3272</f>
        <v>0</v>
      </c>
      <c r="H3272" s="662">
        <v>0</v>
      </c>
    </row>
    <row r="3273" s="671" customFormat="1" ht="15" customHeight="1">
      <c r="B3273" t="s" s="596">
        <v>1661</v>
      </c>
      <c r="C3273" t="s" s="675">
        <v>2529</v>
      </c>
      <c r="D3273" t="s" s="686">
        <v>38</v>
      </c>
      <c r="E3273" s="677">
        <v>0</v>
      </c>
      <c r="G3273" s="662">
        <f>E3273*F3273</f>
        <v>0</v>
      </c>
      <c r="H3273" s="662">
        <v>0</v>
      </c>
    </row>
    <row r="3274" s="671" customFormat="1" ht="15" customHeight="1">
      <c r="B3274" t="s" s="596">
        <v>1661</v>
      </c>
      <c r="C3274" t="s" s="675">
        <v>2529</v>
      </c>
      <c r="D3274" t="s" s="690">
        <v>40</v>
      </c>
      <c r="E3274" s="677">
        <v>0</v>
      </c>
      <c r="G3274" s="662">
        <f>E3274*F3274</f>
        <v>0</v>
      </c>
      <c r="H3274" s="662">
        <v>0</v>
      </c>
    </row>
    <row r="3275" s="671" customFormat="1" ht="15" customHeight="1">
      <c r="B3275" t="s" s="596">
        <v>1661</v>
      </c>
      <c r="C3275" t="s" s="675">
        <v>2529</v>
      </c>
      <c r="D3275" t="s" s="692">
        <v>42</v>
      </c>
      <c r="E3275" s="677">
        <v>0</v>
      </c>
      <c r="G3275" s="662">
        <f>E3275*F3275</f>
        <v>0</v>
      </c>
      <c r="H3275" s="662">
        <v>0</v>
      </c>
    </row>
    <row r="3276" s="671" customFormat="1" ht="15" customHeight="1">
      <c r="B3276" t="s" s="596">
        <v>1661</v>
      </c>
      <c r="C3276" t="s" s="675">
        <v>2529</v>
      </c>
      <c r="D3276" t="s" s="180">
        <v>44</v>
      </c>
      <c r="E3276" s="677">
        <v>0</v>
      </c>
      <c r="G3276" s="662">
        <f>E3276*F3276</f>
        <v>0</v>
      </c>
      <c r="H3276" s="662">
        <v>0</v>
      </c>
    </row>
    <row r="3277" s="671" customFormat="1" ht="15" customHeight="1">
      <c r="B3277" t="s" s="596">
        <v>1661</v>
      </c>
      <c r="C3277" t="s" s="675">
        <v>2529</v>
      </c>
      <c r="D3277" t="s" s="695">
        <v>2849</v>
      </c>
      <c r="E3277" s="677">
        <v>0</v>
      </c>
      <c r="G3277" s="662">
        <f>E3277*F3277</f>
        <v>0</v>
      </c>
      <c r="H3277" s="662">
        <v>0</v>
      </c>
    </row>
    <row r="3278" s="671" customFormat="1" ht="15" customHeight="1">
      <c r="B3278" t="s" s="596">
        <v>1662</v>
      </c>
      <c r="C3278" t="s" s="675">
        <v>2530</v>
      </c>
      <c r="D3278" t="s" s="676">
        <v>30</v>
      </c>
      <c r="E3278" s="677">
        <v>0</v>
      </c>
      <c r="G3278" s="662">
        <f>E3278*F3278</f>
        <v>0</v>
      </c>
      <c r="H3278" s="662">
        <v>0</v>
      </c>
    </row>
    <row r="3279" s="671" customFormat="1" ht="15" customHeight="1">
      <c r="B3279" t="s" s="596">
        <v>1662</v>
      </c>
      <c r="C3279" t="s" s="675">
        <v>2530</v>
      </c>
      <c r="D3279" t="s" s="91">
        <v>32</v>
      </c>
      <c r="E3279" s="677">
        <v>0</v>
      </c>
      <c r="G3279" s="662">
        <f>E3279*F3279</f>
        <v>0</v>
      </c>
      <c r="H3279" s="662">
        <v>0</v>
      </c>
    </row>
    <row r="3280" s="671" customFormat="1" ht="15" customHeight="1">
      <c r="B3280" t="s" s="596">
        <v>1662</v>
      </c>
      <c r="C3280" t="s" s="675">
        <v>2530</v>
      </c>
      <c r="D3280" t="s" s="205">
        <v>34</v>
      </c>
      <c r="E3280" s="677">
        <v>0</v>
      </c>
      <c r="G3280" s="662">
        <f>E3280*F3280</f>
        <v>0</v>
      </c>
      <c r="H3280" s="662">
        <v>0</v>
      </c>
    </row>
    <row r="3281" s="671" customFormat="1" ht="15" customHeight="1">
      <c r="B3281" t="s" s="596">
        <v>1662</v>
      </c>
      <c r="C3281" t="s" s="675">
        <v>2530</v>
      </c>
      <c r="D3281" t="s" s="684">
        <v>36</v>
      </c>
      <c r="E3281" s="677">
        <v>0</v>
      </c>
      <c r="G3281" s="662">
        <f>E3281*F3281</f>
        <v>0</v>
      </c>
      <c r="H3281" s="662">
        <v>0</v>
      </c>
    </row>
    <row r="3282" s="671" customFormat="1" ht="15" customHeight="1">
      <c r="B3282" t="s" s="596">
        <v>1662</v>
      </c>
      <c r="C3282" t="s" s="675">
        <v>2530</v>
      </c>
      <c r="D3282" t="s" s="686">
        <v>38</v>
      </c>
      <c r="E3282" s="677">
        <v>0</v>
      </c>
      <c r="G3282" s="662">
        <f>E3282*F3282</f>
        <v>0</v>
      </c>
      <c r="H3282" s="662">
        <v>0</v>
      </c>
    </row>
    <row r="3283" s="671" customFormat="1" ht="15" customHeight="1">
      <c r="B3283" t="s" s="596">
        <v>1662</v>
      </c>
      <c r="C3283" t="s" s="675">
        <v>2530</v>
      </c>
      <c r="D3283" t="s" s="690">
        <v>40</v>
      </c>
      <c r="E3283" s="677">
        <v>0</v>
      </c>
      <c r="G3283" s="662">
        <f>E3283*F3283</f>
        <v>0</v>
      </c>
      <c r="H3283" s="662">
        <v>0</v>
      </c>
    </row>
    <row r="3284" s="671" customFormat="1" ht="15" customHeight="1">
      <c r="B3284" t="s" s="596">
        <v>1662</v>
      </c>
      <c r="C3284" t="s" s="675">
        <v>2530</v>
      </c>
      <c r="D3284" t="s" s="692">
        <v>42</v>
      </c>
      <c r="E3284" s="677">
        <v>0</v>
      </c>
      <c r="G3284" s="662">
        <f>E3284*F3284</f>
        <v>0</v>
      </c>
      <c r="H3284" s="662">
        <v>0</v>
      </c>
    </row>
    <row r="3285" s="671" customFormat="1" ht="15" customHeight="1">
      <c r="B3285" t="s" s="596">
        <v>1662</v>
      </c>
      <c r="C3285" t="s" s="675">
        <v>2530</v>
      </c>
      <c r="D3285" t="s" s="180">
        <v>44</v>
      </c>
      <c r="E3285" s="677">
        <v>0</v>
      </c>
      <c r="G3285" s="662">
        <f>E3285*F3285</f>
        <v>0</v>
      </c>
      <c r="H3285" s="662">
        <v>0</v>
      </c>
    </row>
    <row r="3286" s="671" customFormat="1" ht="15" customHeight="1">
      <c r="B3286" t="s" s="596">
        <v>1662</v>
      </c>
      <c r="C3286" t="s" s="675">
        <v>2530</v>
      </c>
      <c r="D3286" t="s" s="695">
        <v>2849</v>
      </c>
      <c r="E3286" s="677">
        <v>0</v>
      </c>
      <c r="G3286" s="662">
        <f>E3286*F3286</f>
        <v>0</v>
      </c>
      <c r="H3286" s="662">
        <v>0</v>
      </c>
    </row>
    <row r="3287" s="671" customFormat="1" ht="15" customHeight="1">
      <c r="B3287" t="s" s="596">
        <v>1663</v>
      </c>
      <c r="C3287" t="s" s="675">
        <v>2531</v>
      </c>
      <c r="D3287" t="s" s="676">
        <v>30</v>
      </c>
      <c r="E3287" s="677">
        <v>0</v>
      </c>
      <c r="G3287" s="662">
        <f>E3287*F3287</f>
        <v>0</v>
      </c>
      <c r="H3287" s="662">
        <v>0</v>
      </c>
    </row>
    <row r="3288" s="671" customFormat="1" ht="15" customHeight="1">
      <c r="B3288" t="s" s="596">
        <v>1663</v>
      </c>
      <c r="C3288" t="s" s="675">
        <v>2531</v>
      </c>
      <c r="D3288" t="s" s="91">
        <v>32</v>
      </c>
      <c r="E3288" s="677">
        <v>0</v>
      </c>
      <c r="G3288" s="662">
        <f>E3288*F3288</f>
        <v>0</v>
      </c>
      <c r="H3288" s="662">
        <v>0</v>
      </c>
    </row>
    <row r="3289" s="671" customFormat="1" ht="15" customHeight="1">
      <c r="B3289" t="s" s="596">
        <v>1663</v>
      </c>
      <c r="C3289" t="s" s="675">
        <v>2531</v>
      </c>
      <c r="D3289" t="s" s="205">
        <v>34</v>
      </c>
      <c r="E3289" s="677">
        <v>0</v>
      </c>
      <c r="G3289" s="662">
        <f>E3289*F3289</f>
        <v>0</v>
      </c>
      <c r="H3289" s="662">
        <v>0</v>
      </c>
    </row>
    <row r="3290" s="671" customFormat="1" ht="15" customHeight="1">
      <c r="B3290" t="s" s="596">
        <v>1663</v>
      </c>
      <c r="C3290" t="s" s="675">
        <v>2531</v>
      </c>
      <c r="D3290" t="s" s="684">
        <v>36</v>
      </c>
      <c r="E3290" s="677">
        <v>0</v>
      </c>
      <c r="G3290" s="662">
        <f>E3290*F3290</f>
        <v>0</v>
      </c>
      <c r="H3290" s="662">
        <v>0</v>
      </c>
    </row>
    <row r="3291" s="671" customFormat="1" ht="15" customHeight="1">
      <c r="B3291" t="s" s="596">
        <v>1663</v>
      </c>
      <c r="C3291" t="s" s="675">
        <v>2531</v>
      </c>
      <c r="D3291" t="s" s="686">
        <v>38</v>
      </c>
      <c r="E3291" s="677">
        <v>0</v>
      </c>
      <c r="G3291" s="662">
        <f>E3291*F3291</f>
        <v>0</v>
      </c>
      <c r="H3291" s="662">
        <v>0</v>
      </c>
    </row>
    <row r="3292" s="671" customFormat="1" ht="15" customHeight="1">
      <c r="B3292" t="s" s="596">
        <v>1663</v>
      </c>
      <c r="C3292" t="s" s="675">
        <v>2531</v>
      </c>
      <c r="D3292" t="s" s="690">
        <v>40</v>
      </c>
      <c r="E3292" s="677">
        <v>0</v>
      </c>
      <c r="G3292" s="662">
        <f>E3292*F3292</f>
        <v>0</v>
      </c>
      <c r="H3292" s="662">
        <v>0</v>
      </c>
    </row>
    <row r="3293" s="671" customFormat="1" ht="15" customHeight="1">
      <c r="B3293" t="s" s="596">
        <v>1663</v>
      </c>
      <c r="C3293" t="s" s="675">
        <v>2531</v>
      </c>
      <c r="D3293" t="s" s="692">
        <v>42</v>
      </c>
      <c r="E3293" s="677">
        <v>0</v>
      </c>
      <c r="G3293" s="662">
        <f>E3293*F3293</f>
        <v>0</v>
      </c>
      <c r="H3293" s="662">
        <v>0</v>
      </c>
    </row>
    <row r="3294" s="671" customFormat="1" ht="15" customHeight="1">
      <c r="B3294" t="s" s="596">
        <v>1663</v>
      </c>
      <c r="C3294" t="s" s="675">
        <v>2531</v>
      </c>
      <c r="D3294" t="s" s="180">
        <v>44</v>
      </c>
      <c r="E3294" s="677">
        <v>0</v>
      </c>
      <c r="G3294" s="662">
        <f>E3294*F3294</f>
        <v>0</v>
      </c>
      <c r="H3294" s="662">
        <v>0</v>
      </c>
    </row>
    <row r="3295" s="671" customFormat="1" ht="15" customHeight="1">
      <c r="B3295" t="s" s="596">
        <v>1663</v>
      </c>
      <c r="C3295" t="s" s="675">
        <v>2531</v>
      </c>
      <c r="D3295" t="s" s="695">
        <v>2849</v>
      </c>
      <c r="E3295" s="677">
        <v>0</v>
      </c>
      <c r="G3295" s="662">
        <f>E3295*F3295</f>
        <v>0</v>
      </c>
      <c r="H3295" s="662">
        <v>0</v>
      </c>
    </row>
    <row r="3296" s="671" customFormat="1" ht="15" customHeight="1">
      <c r="B3296" t="s" s="596">
        <v>1664</v>
      </c>
      <c r="C3296" t="s" s="675">
        <v>2532</v>
      </c>
      <c r="D3296" t="s" s="676">
        <v>30</v>
      </c>
      <c r="E3296" s="677">
        <v>0</v>
      </c>
      <c r="G3296" s="662">
        <f>E3296*F3296</f>
        <v>0</v>
      </c>
      <c r="H3296" s="662">
        <v>0</v>
      </c>
    </row>
    <row r="3297" s="671" customFormat="1" ht="15" customHeight="1">
      <c r="B3297" t="s" s="596">
        <v>1664</v>
      </c>
      <c r="C3297" t="s" s="675">
        <v>2532</v>
      </c>
      <c r="D3297" t="s" s="91">
        <v>32</v>
      </c>
      <c r="E3297" s="677">
        <v>0</v>
      </c>
      <c r="G3297" s="662">
        <f>E3297*F3297</f>
        <v>0</v>
      </c>
      <c r="H3297" s="662">
        <v>0</v>
      </c>
    </row>
    <row r="3298" s="671" customFormat="1" ht="15" customHeight="1">
      <c r="B3298" t="s" s="596">
        <v>1664</v>
      </c>
      <c r="C3298" t="s" s="675">
        <v>2532</v>
      </c>
      <c r="D3298" t="s" s="205">
        <v>34</v>
      </c>
      <c r="E3298" s="677">
        <v>0</v>
      </c>
      <c r="G3298" s="662">
        <f>E3298*F3298</f>
        <v>0</v>
      </c>
      <c r="H3298" s="662">
        <v>0</v>
      </c>
    </row>
    <row r="3299" s="671" customFormat="1" ht="15" customHeight="1">
      <c r="B3299" t="s" s="596">
        <v>1664</v>
      </c>
      <c r="C3299" t="s" s="675">
        <v>2532</v>
      </c>
      <c r="D3299" t="s" s="684">
        <v>36</v>
      </c>
      <c r="E3299" s="677">
        <v>0</v>
      </c>
      <c r="G3299" s="662">
        <f>E3299*F3299</f>
        <v>0</v>
      </c>
      <c r="H3299" s="662">
        <v>0</v>
      </c>
    </row>
    <row r="3300" s="671" customFormat="1" ht="15" customHeight="1">
      <c r="B3300" t="s" s="596">
        <v>1664</v>
      </c>
      <c r="C3300" t="s" s="675">
        <v>2532</v>
      </c>
      <c r="D3300" t="s" s="686">
        <v>38</v>
      </c>
      <c r="E3300" s="677">
        <v>0</v>
      </c>
      <c r="G3300" s="662">
        <f>E3300*F3300</f>
        <v>0</v>
      </c>
      <c r="H3300" s="662">
        <v>0</v>
      </c>
    </row>
    <row r="3301" s="671" customFormat="1" ht="15" customHeight="1">
      <c r="B3301" t="s" s="596">
        <v>1664</v>
      </c>
      <c r="C3301" t="s" s="675">
        <v>2532</v>
      </c>
      <c r="D3301" t="s" s="690">
        <v>40</v>
      </c>
      <c r="E3301" s="677">
        <v>0</v>
      </c>
      <c r="G3301" s="662">
        <f>E3301*F3301</f>
        <v>0</v>
      </c>
      <c r="H3301" s="662">
        <v>0</v>
      </c>
    </row>
    <row r="3302" s="671" customFormat="1" ht="15" customHeight="1">
      <c r="B3302" t="s" s="596">
        <v>1664</v>
      </c>
      <c r="C3302" t="s" s="675">
        <v>2532</v>
      </c>
      <c r="D3302" t="s" s="692">
        <v>42</v>
      </c>
      <c r="E3302" s="677">
        <v>0</v>
      </c>
      <c r="G3302" s="662">
        <f>E3302*F3302</f>
        <v>0</v>
      </c>
      <c r="H3302" s="662">
        <v>0</v>
      </c>
    </row>
    <row r="3303" s="671" customFormat="1" ht="15" customHeight="1">
      <c r="B3303" t="s" s="596">
        <v>1664</v>
      </c>
      <c r="C3303" t="s" s="675">
        <v>2532</v>
      </c>
      <c r="D3303" t="s" s="180">
        <v>44</v>
      </c>
      <c r="E3303" s="677">
        <v>0</v>
      </c>
      <c r="G3303" s="662">
        <f>E3303*F3303</f>
        <v>0</v>
      </c>
      <c r="H3303" s="662">
        <v>0</v>
      </c>
    </row>
    <row r="3304" s="671" customFormat="1" ht="15" customHeight="1">
      <c r="B3304" t="s" s="596">
        <v>1664</v>
      </c>
      <c r="C3304" t="s" s="675">
        <v>2532</v>
      </c>
      <c r="D3304" t="s" s="695">
        <v>2849</v>
      </c>
      <c r="E3304" s="677">
        <v>0</v>
      </c>
      <c r="G3304" s="662">
        <f>E3304*F3304</f>
        <v>0</v>
      </c>
      <c r="H3304" s="662">
        <v>0</v>
      </c>
    </row>
    <row r="3305" s="671" customFormat="1" ht="15" customHeight="1">
      <c r="B3305" t="s" s="596">
        <v>1665</v>
      </c>
      <c r="C3305" t="s" s="675">
        <v>2533</v>
      </c>
      <c r="D3305" t="s" s="676">
        <v>30</v>
      </c>
      <c r="E3305" s="677">
        <v>0</v>
      </c>
      <c r="G3305" s="662">
        <f>E3305*F3305</f>
        <v>0</v>
      </c>
      <c r="H3305" s="662">
        <v>0</v>
      </c>
    </row>
    <row r="3306" s="671" customFormat="1" ht="15" customHeight="1">
      <c r="B3306" t="s" s="596">
        <v>1665</v>
      </c>
      <c r="C3306" t="s" s="675">
        <v>2533</v>
      </c>
      <c r="D3306" t="s" s="91">
        <v>32</v>
      </c>
      <c r="E3306" s="677">
        <v>0</v>
      </c>
      <c r="G3306" s="662">
        <f>E3306*F3306</f>
        <v>0</v>
      </c>
      <c r="H3306" s="662">
        <v>0</v>
      </c>
    </row>
    <row r="3307" s="671" customFormat="1" ht="15" customHeight="1">
      <c r="B3307" t="s" s="596">
        <v>1665</v>
      </c>
      <c r="C3307" t="s" s="675">
        <v>2533</v>
      </c>
      <c r="D3307" t="s" s="205">
        <v>34</v>
      </c>
      <c r="E3307" s="677">
        <v>0</v>
      </c>
      <c r="G3307" s="662">
        <f>E3307*F3307</f>
        <v>0</v>
      </c>
      <c r="H3307" s="662">
        <v>0</v>
      </c>
    </row>
    <row r="3308" s="671" customFormat="1" ht="15" customHeight="1">
      <c r="B3308" t="s" s="596">
        <v>1665</v>
      </c>
      <c r="C3308" t="s" s="675">
        <v>2533</v>
      </c>
      <c r="D3308" t="s" s="684">
        <v>36</v>
      </c>
      <c r="E3308" s="677">
        <v>0</v>
      </c>
      <c r="G3308" s="662">
        <f>E3308*F3308</f>
        <v>0</v>
      </c>
      <c r="H3308" s="662">
        <v>0</v>
      </c>
    </row>
    <row r="3309" s="671" customFormat="1" ht="15" customHeight="1">
      <c r="B3309" t="s" s="596">
        <v>1665</v>
      </c>
      <c r="C3309" t="s" s="675">
        <v>2533</v>
      </c>
      <c r="D3309" t="s" s="686">
        <v>38</v>
      </c>
      <c r="E3309" s="677">
        <v>0</v>
      </c>
      <c r="G3309" s="662">
        <f>E3309*F3309</f>
        <v>0</v>
      </c>
      <c r="H3309" s="662">
        <v>0</v>
      </c>
    </row>
    <row r="3310" s="671" customFormat="1" ht="15" customHeight="1">
      <c r="B3310" t="s" s="596">
        <v>1665</v>
      </c>
      <c r="C3310" t="s" s="675">
        <v>2533</v>
      </c>
      <c r="D3310" t="s" s="690">
        <v>40</v>
      </c>
      <c r="E3310" s="677">
        <v>0</v>
      </c>
      <c r="G3310" s="662">
        <f>E3310*F3310</f>
        <v>0</v>
      </c>
      <c r="H3310" s="662">
        <v>0</v>
      </c>
    </row>
    <row r="3311" s="671" customFormat="1" ht="15" customHeight="1">
      <c r="B3311" t="s" s="596">
        <v>1665</v>
      </c>
      <c r="C3311" t="s" s="675">
        <v>2533</v>
      </c>
      <c r="D3311" t="s" s="692">
        <v>42</v>
      </c>
      <c r="E3311" s="677">
        <v>0</v>
      </c>
      <c r="G3311" s="662">
        <f>E3311*F3311</f>
        <v>0</v>
      </c>
      <c r="H3311" s="662">
        <v>0</v>
      </c>
    </row>
    <row r="3312" s="671" customFormat="1" ht="15" customHeight="1">
      <c r="B3312" t="s" s="596">
        <v>1665</v>
      </c>
      <c r="C3312" t="s" s="675">
        <v>2533</v>
      </c>
      <c r="D3312" t="s" s="180">
        <v>44</v>
      </c>
      <c r="E3312" s="677">
        <v>0</v>
      </c>
      <c r="G3312" s="662">
        <f>E3312*F3312</f>
        <v>0</v>
      </c>
      <c r="H3312" s="662">
        <v>0</v>
      </c>
    </row>
    <row r="3313" s="671" customFormat="1" ht="15" customHeight="1">
      <c r="B3313" t="s" s="596">
        <v>1665</v>
      </c>
      <c r="C3313" t="s" s="675">
        <v>2533</v>
      </c>
      <c r="D3313" t="s" s="695">
        <v>2849</v>
      </c>
      <c r="E3313" s="677">
        <v>0</v>
      </c>
      <c r="G3313" s="662">
        <f>E3313*F3313</f>
        <v>0</v>
      </c>
      <c r="H3313" s="662">
        <v>0</v>
      </c>
    </row>
    <row r="3314" s="671" customFormat="1" ht="15" customHeight="1">
      <c r="B3314" t="s" s="596">
        <v>1666</v>
      </c>
      <c r="C3314" t="s" s="675">
        <v>2534</v>
      </c>
      <c r="D3314" t="s" s="676">
        <v>30</v>
      </c>
      <c r="E3314" s="677">
        <v>0</v>
      </c>
      <c r="G3314" s="662">
        <f>E3314*F3314</f>
        <v>0</v>
      </c>
      <c r="H3314" s="662">
        <v>0</v>
      </c>
    </row>
    <row r="3315" s="671" customFormat="1" ht="15" customHeight="1">
      <c r="B3315" t="s" s="596">
        <v>1666</v>
      </c>
      <c r="C3315" t="s" s="675">
        <v>2534</v>
      </c>
      <c r="D3315" t="s" s="91">
        <v>32</v>
      </c>
      <c r="E3315" s="677">
        <v>0</v>
      </c>
      <c r="G3315" s="662">
        <f>E3315*F3315</f>
        <v>0</v>
      </c>
      <c r="H3315" s="662">
        <v>0</v>
      </c>
    </row>
    <row r="3316" s="671" customFormat="1" ht="15" customHeight="1">
      <c r="B3316" t="s" s="596">
        <v>1666</v>
      </c>
      <c r="C3316" t="s" s="675">
        <v>2534</v>
      </c>
      <c r="D3316" t="s" s="205">
        <v>34</v>
      </c>
      <c r="E3316" s="677">
        <v>0</v>
      </c>
      <c r="G3316" s="662">
        <f>E3316*F3316</f>
        <v>0</v>
      </c>
      <c r="H3316" s="662">
        <v>0</v>
      </c>
    </row>
    <row r="3317" s="671" customFormat="1" ht="15" customHeight="1">
      <c r="B3317" t="s" s="596">
        <v>1666</v>
      </c>
      <c r="C3317" t="s" s="675">
        <v>2534</v>
      </c>
      <c r="D3317" t="s" s="684">
        <v>36</v>
      </c>
      <c r="E3317" s="677">
        <v>0</v>
      </c>
      <c r="G3317" s="662">
        <f>E3317*F3317</f>
        <v>0</v>
      </c>
      <c r="H3317" s="662">
        <v>0</v>
      </c>
    </row>
    <row r="3318" s="671" customFormat="1" ht="15" customHeight="1">
      <c r="B3318" t="s" s="596">
        <v>1666</v>
      </c>
      <c r="C3318" t="s" s="675">
        <v>2534</v>
      </c>
      <c r="D3318" t="s" s="686">
        <v>38</v>
      </c>
      <c r="E3318" s="677">
        <v>0</v>
      </c>
      <c r="G3318" s="662">
        <f>E3318*F3318</f>
        <v>0</v>
      </c>
      <c r="H3318" s="662">
        <v>0</v>
      </c>
    </row>
    <row r="3319" s="671" customFormat="1" ht="15" customHeight="1">
      <c r="B3319" t="s" s="596">
        <v>1666</v>
      </c>
      <c r="C3319" t="s" s="675">
        <v>2534</v>
      </c>
      <c r="D3319" t="s" s="690">
        <v>40</v>
      </c>
      <c r="E3319" s="677">
        <v>0</v>
      </c>
      <c r="G3319" s="662">
        <f>E3319*F3319</f>
        <v>0</v>
      </c>
      <c r="H3319" s="662">
        <v>0</v>
      </c>
    </row>
    <row r="3320" s="671" customFormat="1" ht="15" customHeight="1">
      <c r="B3320" t="s" s="596">
        <v>1666</v>
      </c>
      <c r="C3320" t="s" s="675">
        <v>2534</v>
      </c>
      <c r="D3320" t="s" s="692">
        <v>42</v>
      </c>
      <c r="E3320" s="677">
        <v>0</v>
      </c>
      <c r="G3320" s="662">
        <f>E3320*F3320</f>
        <v>0</v>
      </c>
      <c r="H3320" s="662">
        <v>0</v>
      </c>
    </row>
    <row r="3321" s="671" customFormat="1" ht="15" customHeight="1">
      <c r="B3321" t="s" s="596">
        <v>1666</v>
      </c>
      <c r="C3321" t="s" s="675">
        <v>2534</v>
      </c>
      <c r="D3321" t="s" s="180">
        <v>44</v>
      </c>
      <c r="E3321" s="677">
        <v>0</v>
      </c>
      <c r="G3321" s="662">
        <f>E3321*F3321</f>
        <v>0</v>
      </c>
      <c r="H3321" s="662">
        <v>0</v>
      </c>
    </row>
    <row r="3322" s="671" customFormat="1" ht="15" customHeight="1">
      <c r="B3322" t="s" s="596">
        <v>1666</v>
      </c>
      <c r="C3322" t="s" s="675">
        <v>2534</v>
      </c>
      <c r="D3322" t="s" s="695">
        <v>2849</v>
      </c>
      <c r="E3322" s="677">
        <v>0</v>
      </c>
      <c r="G3322" s="662">
        <f>E3322*F3322</f>
        <v>0</v>
      </c>
      <c r="H3322" s="662">
        <v>0</v>
      </c>
    </row>
    <row r="3323" s="671" customFormat="1" ht="15" customHeight="1">
      <c r="B3323" t="s" s="596">
        <v>1667</v>
      </c>
      <c r="C3323" t="s" s="675">
        <v>2535</v>
      </c>
      <c r="D3323" t="s" s="676">
        <v>30</v>
      </c>
      <c r="E3323" s="677">
        <v>0</v>
      </c>
      <c r="G3323" s="662">
        <f>E3323*F3323</f>
        <v>0</v>
      </c>
      <c r="H3323" s="662">
        <v>0</v>
      </c>
    </row>
    <row r="3324" s="671" customFormat="1" ht="15" customHeight="1">
      <c r="B3324" t="s" s="596">
        <v>1667</v>
      </c>
      <c r="C3324" t="s" s="675">
        <v>2535</v>
      </c>
      <c r="D3324" t="s" s="91">
        <v>32</v>
      </c>
      <c r="E3324" s="677">
        <v>0</v>
      </c>
      <c r="G3324" s="662">
        <f>E3324*F3324</f>
        <v>0</v>
      </c>
      <c r="H3324" s="662">
        <v>0</v>
      </c>
    </row>
    <row r="3325" s="671" customFormat="1" ht="15" customHeight="1">
      <c r="B3325" t="s" s="596">
        <v>1667</v>
      </c>
      <c r="C3325" t="s" s="675">
        <v>2535</v>
      </c>
      <c r="D3325" t="s" s="205">
        <v>34</v>
      </c>
      <c r="E3325" s="677">
        <v>0</v>
      </c>
      <c r="G3325" s="662">
        <f>E3325*F3325</f>
        <v>0</v>
      </c>
      <c r="H3325" s="662">
        <v>0</v>
      </c>
    </row>
    <row r="3326" s="671" customFormat="1" ht="15" customHeight="1">
      <c r="B3326" t="s" s="596">
        <v>1667</v>
      </c>
      <c r="C3326" t="s" s="675">
        <v>2535</v>
      </c>
      <c r="D3326" t="s" s="684">
        <v>36</v>
      </c>
      <c r="E3326" s="677">
        <v>0</v>
      </c>
      <c r="G3326" s="662">
        <f>E3326*F3326</f>
        <v>0</v>
      </c>
      <c r="H3326" s="662">
        <v>0</v>
      </c>
    </row>
    <row r="3327" s="671" customFormat="1" ht="15" customHeight="1">
      <c r="B3327" t="s" s="596">
        <v>1667</v>
      </c>
      <c r="C3327" t="s" s="675">
        <v>2535</v>
      </c>
      <c r="D3327" t="s" s="686">
        <v>38</v>
      </c>
      <c r="E3327" s="677">
        <v>0</v>
      </c>
      <c r="G3327" s="662">
        <f>E3327*F3327</f>
        <v>0</v>
      </c>
      <c r="H3327" s="662">
        <v>0</v>
      </c>
    </row>
    <row r="3328" s="671" customFormat="1" ht="15" customHeight="1">
      <c r="B3328" t="s" s="596">
        <v>1667</v>
      </c>
      <c r="C3328" t="s" s="675">
        <v>2535</v>
      </c>
      <c r="D3328" t="s" s="690">
        <v>40</v>
      </c>
      <c r="E3328" s="677">
        <v>0</v>
      </c>
      <c r="G3328" s="662">
        <f>E3328*F3328</f>
        <v>0</v>
      </c>
      <c r="H3328" s="662">
        <v>0</v>
      </c>
    </row>
    <row r="3329" s="671" customFormat="1" ht="15" customHeight="1">
      <c r="B3329" t="s" s="596">
        <v>1667</v>
      </c>
      <c r="C3329" t="s" s="675">
        <v>2535</v>
      </c>
      <c r="D3329" t="s" s="692">
        <v>42</v>
      </c>
      <c r="E3329" s="677">
        <v>0</v>
      </c>
      <c r="G3329" s="662">
        <f>E3329*F3329</f>
        <v>0</v>
      </c>
      <c r="H3329" s="662">
        <v>0</v>
      </c>
    </row>
    <row r="3330" s="671" customFormat="1" ht="15" customHeight="1">
      <c r="B3330" t="s" s="596">
        <v>1667</v>
      </c>
      <c r="C3330" t="s" s="675">
        <v>2535</v>
      </c>
      <c r="D3330" t="s" s="180">
        <v>44</v>
      </c>
      <c r="E3330" s="677">
        <v>0</v>
      </c>
      <c r="G3330" s="662">
        <f>E3330*F3330</f>
        <v>0</v>
      </c>
      <c r="H3330" s="662">
        <v>0</v>
      </c>
    </row>
    <row r="3331" s="671" customFormat="1" ht="15" customHeight="1">
      <c r="B3331" t="s" s="596">
        <v>1667</v>
      </c>
      <c r="C3331" t="s" s="675">
        <v>2535</v>
      </c>
      <c r="D3331" t="s" s="695">
        <v>2849</v>
      </c>
      <c r="E3331" s="677">
        <v>0</v>
      </c>
      <c r="G3331" s="662">
        <f>E3331*F3331</f>
        <v>0</v>
      </c>
      <c r="H3331" s="662">
        <v>0</v>
      </c>
    </row>
    <row r="3332" s="671" customFormat="1" ht="15" customHeight="1">
      <c r="B3332" t="s" s="596">
        <v>1668</v>
      </c>
      <c r="C3332" t="s" s="675">
        <v>2536</v>
      </c>
      <c r="D3332" t="s" s="676">
        <v>30</v>
      </c>
      <c r="E3332" s="677">
        <v>0</v>
      </c>
      <c r="G3332" s="662">
        <f>E3332*F3332</f>
        <v>0</v>
      </c>
      <c r="H3332" s="662">
        <v>0</v>
      </c>
    </row>
    <row r="3333" s="671" customFormat="1" ht="15" customHeight="1">
      <c r="B3333" t="s" s="596">
        <v>1668</v>
      </c>
      <c r="C3333" t="s" s="675">
        <v>2536</v>
      </c>
      <c r="D3333" t="s" s="91">
        <v>32</v>
      </c>
      <c r="E3333" s="677">
        <v>0</v>
      </c>
      <c r="G3333" s="662">
        <f>E3333*F3333</f>
        <v>0</v>
      </c>
      <c r="H3333" s="662">
        <v>0</v>
      </c>
    </row>
    <row r="3334" s="671" customFormat="1" ht="15" customHeight="1">
      <c r="B3334" t="s" s="596">
        <v>1668</v>
      </c>
      <c r="C3334" t="s" s="675">
        <v>2536</v>
      </c>
      <c r="D3334" t="s" s="205">
        <v>34</v>
      </c>
      <c r="E3334" s="677">
        <v>0</v>
      </c>
      <c r="G3334" s="662">
        <f>E3334*F3334</f>
        <v>0</v>
      </c>
      <c r="H3334" s="662">
        <v>0</v>
      </c>
    </row>
    <row r="3335" s="671" customFormat="1" ht="15" customHeight="1">
      <c r="B3335" t="s" s="596">
        <v>1668</v>
      </c>
      <c r="C3335" t="s" s="675">
        <v>2536</v>
      </c>
      <c r="D3335" t="s" s="684">
        <v>36</v>
      </c>
      <c r="E3335" s="677">
        <v>0</v>
      </c>
      <c r="G3335" s="662">
        <f>E3335*F3335</f>
        <v>0</v>
      </c>
      <c r="H3335" s="662">
        <v>0</v>
      </c>
    </row>
    <row r="3336" s="671" customFormat="1" ht="15" customHeight="1">
      <c r="B3336" t="s" s="596">
        <v>1668</v>
      </c>
      <c r="C3336" t="s" s="675">
        <v>2536</v>
      </c>
      <c r="D3336" t="s" s="686">
        <v>38</v>
      </c>
      <c r="E3336" s="677">
        <v>0</v>
      </c>
      <c r="G3336" s="662">
        <f>E3336*F3336</f>
        <v>0</v>
      </c>
      <c r="H3336" s="662">
        <v>0</v>
      </c>
    </row>
    <row r="3337" s="671" customFormat="1" ht="15" customHeight="1">
      <c r="B3337" t="s" s="596">
        <v>1668</v>
      </c>
      <c r="C3337" t="s" s="675">
        <v>2536</v>
      </c>
      <c r="D3337" t="s" s="690">
        <v>40</v>
      </c>
      <c r="E3337" s="677">
        <v>0</v>
      </c>
      <c r="G3337" s="662">
        <f>E3337*F3337</f>
        <v>0</v>
      </c>
      <c r="H3337" s="662">
        <v>0</v>
      </c>
    </row>
    <row r="3338" s="671" customFormat="1" ht="15" customHeight="1">
      <c r="B3338" t="s" s="596">
        <v>1668</v>
      </c>
      <c r="C3338" t="s" s="675">
        <v>2536</v>
      </c>
      <c r="D3338" t="s" s="692">
        <v>42</v>
      </c>
      <c r="E3338" s="677">
        <v>0</v>
      </c>
      <c r="G3338" s="662">
        <f>E3338*F3338</f>
        <v>0</v>
      </c>
      <c r="H3338" s="662">
        <v>0</v>
      </c>
    </row>
    <row r="3339" s="671" customFormat="1" ht="15" customHeight="1">
      <c r="B3339" t="s" s="596">
        <v>1668</v>
      </c>
      <c r="C3339" t="s" s="675">
        <v>2536</v>
      </c>
      <c r="D3339" t="s" s="180">
        <v>44</v>
      </c>
      <c r="E3339" s="677">
        <v>0</v>
      </c>
      <c r="G3339" s="662">
        <f>E3339*F3339</f>
        <v>0</v>
      </c>
      <c r="H3339" s="662">
        <v>0</v>
      </c>
    </row>
    <row r="3340" s="671" customFormat="1" ht="15" customHeight="1">
      <c r="B3340" t="s" s="596">
        <v>1668</v>
      </c>
      <c r="C3340" t="s" s="675">
        <v>2536</v>
      </c>
      <c r="D3340" t="s" s="695">
        <v>2849</v>
      </c>
      <c r="E3340" s="677">
        <v>0</v>
      </c>
      <c r="G3340" s="662">
        <f>E3340*F3340</f>
        <v>0</v>
      </c>
      <c r="H3340" s="662">
        <v>0</v>
      </c>
    </row>
    <row r="3341" s="671" customFormat="1" ht="15" customHeight="1">
      <c r="B3341" t="s" s="596">
        <v>1669</v>
      </c>
      <c r="C3341" t="s" s="675">
        <v>2537</v>
      </c>
      <c r="D3341" t="s" s="676">
        <v>30</v>
      </c>
      <c r="E3341" s="677">
        <v>0</v>
      </c>
      <c r="G3341" s="662">
        <f>E3341*F3341</f>
        <v>0</v>
      </c>
      <c r="H3341" s="662">
        <v>0</v>
      </c>
    </row>
    <row r="3342" s="671" customFormat="1" ht="15" customHeight="1">
      <c r="B3342" t="s" s="596">
        <v>1669</v>
      </c>
      <c r="C3342" t="s" s="675">
        <v>2537</v>
      </c>
      <c r="D3342" t="s" s="91">
        <v>32</v>
      </c>
      <c r="E3342" s="677">
        <v>0</v>
      </c>
      <c r="G3342" s="662">
        <f>E3342*F3342</f>
        <v>0</v>
      </c>
      <c r="H3342" s="662">
        <v>0</v>
      </c>
    </row>
    <row r="3343" s="671" customFormat="1" ht="15" customHeight="1">
      <c r="B3343" t="s" s="596">
        <v>1669</v>
      </c>
      <c r="C3343" t="s" s="675">
        <v>2537</v>
      </c>
      <c r="D3343" t="s" s="205">
        <v>34</v>
      </c>
      <c r="E3343" s="677">
        <v>0</v>
      </c>
      <c r="G3343" s="662">
        <f>E3343*F3343</f>
        <v>0</v>
      </c>
      <c r="H3343" s="662">
        <v>0</v>
      </c>
    </row>
    <row r="3344" s="671" customFormat="1" ht="15" customHeight="1">
      <c r="B3344" t="s" s="596">
        <v>1669</v>
      </c>
      <c r="C3344" t="s" s="675">
        <v>2537</v>
      </c>
      <c r="D3344" t="s" s="684">
        <v>36</v>
      </c>
      <c r="E3344" s="677">
        <v>0</v>
      </c>
      <c r="G3344" s="662">
        <f>E3344*F3344</f>
        <v>0</v>
      </c>
      <c r="H3344" s="662">
        <v>0</v>
      </c>
    </row>
    <row r="3345" s="671" customFormat="1" ht="15" customHeight="1">
      <c r="B3345" t="s" s="596">
        <v>1669</v>
      </c>
      <c r="C3345" t="s" s="675">
        <v>2537</v>
      </c>
      <c r="D3345" t="s" s="686">
        <v>38</v>
      </c>
      <c r="E3345" s="677">
        <v>0</v>
      </c>
      <c r="G3345" s="662">
        <f>E3345*F3345</f>
        <v>0</v>
      </c>
      <c r="H3345" s="662">
        <v>0</v>
      </c>
    </row>
    <row r="3346" s="671" customFormat="1" ht="15" customHeight="1">
      <c r="B3346" t="s" s="596">
        <v>1669</v>
      </c>
      <c r="C3346" t="s" s="675">
        <v>2537</v>
      </c>
      <c r="D3346" t="s" s="690">
        <v>40</v>
      </c>
      <c r="E3346" s="677">
        <v>0</v>
      </c>
      <c r="G3346" s="662">
        <f>E3346*F3346</f>
        <v>0</v>
      </c>
      <c r="H3346" s="662">
        <v>0</v>
      </c>
    </row>
    <row r="3347" s="671" customFormat="1" ht="15" customHeight="1">
      <c r="B3347" t="s" s="596">
        <v>1669</v>
      </c>
      <c r="C3347" t="s" s="675">
        <v>2537</v>
      </c>
      <c r="D3347" t="s" s="692">
        <v>42</v>
      </c>
      <c r="E3347" s="677">
        <v>0</v>
      </c>
      <c r="G3347" s="662">
        <f>E3347*F3347</f>
        <v>0</v>
      </c>
      <c r="H3347" s="662">
        <v>0</v>
      </c>
    </row>
    <row r="3348" s="671" customFormat="1" ht="15" customHeight="1">
      <c r="B3348" t="s" s="596">
        <v>1669</v>
      </c>
      <c r="C3348" t="s" s="675">
        <v>2537</v>
      </c>
      <c r="D3348" t="s" s="180">
        <v>44</v>
      </c>
      <c r="E3348" s="677">
        <v>0</v>
      </c>
      <c r="G3348" s="662">
        <f>E3348*F3348</f>
        <v>0</v>
      </c>
      <c r="H3348" s="662">
        <v>0</v>
      </c>
    </row>
    <row r="3349" s="671" customFormat="1" ht="15" customHeight="1">
      <c r="B3349" t="s" s="596">
        <v>1669</v>
      </c>
      <c r="C3349" t="s" s="675">
        <v>2537</v>
      </c>
      <c r="D3349" t="s" s="695">
        <v>2849</v>
      </c>
      <c r="E3349" s="677">
        <v>0</v>
      </c>
      <c r="G3349" s="662">
        <f>E3349*F3349</f>
        <v>0</v>
      </c>
      <c r="H3349" s="662">
        <v>0</v>
      </c>
    </row>
    <row r="3350" s="671" customFormat="1" ht="15" customHeight="1">
      <c r="B3350" t="s" s="596">
        <v>1670</v>
      </c>
      <c r="C3350" t="s" s="675">
        <v>2538</v>
      </c>
      <c r="D3350" t="s" s="676">
        <v>30</v>
      </c>
      <c r="E3350" s="677">
        <v>0</v>
      </c>
      <c r="G3350" s="662">
        <f>E3350*F3350</f>
        <v>0</v>
      </c>
      <c r="H3350" s="662">
        <v>0</v>
      </c>
    </row>
    <row r="3351" s="671" customFormat="1" ht="15" customHeight="1">
      <c r="B3351" t="s" s="596">
        <v>1670</v>
      </c>
      <c r="C3351" t="s" s="675">
        <v>2538</v>
      </c>
      <c r="D3351" t="s" s="91">
        <v>32</v>
      </c>
      <c r="E3351" s="677">
        <v>0</v>
      </c>
      <c r="G3351" s="662">
        <f>E3351*F3351</f>
        <v>0</v>
      </c>
      <c r="H3351" s="662">
        <v>0</v>
      </c>
    </row>
    <row r="3352" s="671" customFormat="1" ht="15" customHeight="1">
      <c r="B3352" t="s" s="596">
        <v>1670</v>
      </c>
      <c r="C3352" t="s" s="675">
        <v>2538</v>
      </c>
      <c r="D3352" t="s" s="205">
        <v>34</v>
      </c>
      <c r="E3352" s="677">
        <v>0</v>
      </c>
      <c r="G3352" s="662">
        <f>E3352*F3352</f>
        <v>0</v>
      </c>
      <c r="H3352" s="662">
        <v>0</v>
      </c>
    </row>
    <row r="3353" s="671" customFormat="1" ht="15" customHeight="1">
      <c r="B3353" t="s" s="596">
        <v>1670</v>
      </c>
      <c r="C3353" t="s" s="675">
        <v>2538</v>
      </c>
      <c r="D3353" t="s" s="684">
        <v>36</v>
      </c>
      <c r="E3353" s="677">
        <v>0</v>
      </c>
      <c r="G3353" s="662">
        <f>E3353*F3353</f>
        <v>0</v>
      </c>
      <c r="H3353" s="662">
        <v>0</v>
      </c>
    </row>
    <row r="3354" s="671" customFormat="1" ht="15" customHeight="1">
      <c r="B3354" t="s" s="596">
        <v>1670</v>
      </c>
      <c r="C3354" t="s" s="675">
        <v>2538</v>
      </c>
      <c r="D3354" t="s" s="686">
        <v>38</v>
      </c>
      <c r="E3354" s="677">
        <v>0</v>
      </c>
      <c r="G3354" s="662">
        <f>E3354*F3354</f>
        <v>0</v>
      </c>
      <c r="H3354" s="662">
        <v>0</v>
      </c>
    </row>
    <row r="3355" s="671" customFormat="1" ht="15" customHeight="1">
      <c r="B3355" t="s" s="596">
        <v>1670</v>
      </c>
      <c r="C3355" t="s" s="675">
        <v>2538</v>
      </c>
      <c r="D3355" t="s" s="690">
        <v>40</v>
      </c>
      <c r="E3355" s="677">
        <v>0</v>
      </c>
      <c r="G3355" s="662">
        <f>E3355*F3355</f>
        <v>0</v>
      </c>
      <c r="H3355" s="662">
        <v>0</v>
      </c>
    </row>
    <row r="3356" s="671" customFormat="1" ht="15" customHeight="1">
      <c r="B3356" t="s" s="596">
        <v>1670</v>
      </c>
      <c r="C3356" t="s" s="675">
        <v>2538</v>
      </c>
      <c r="D3356" t="s" s="692">
        <v>42</v>
      </c>
      <c r="E3356" s="677">
        <v>0</v>
      </c>
      <c r="G3356" s="662">
        <f>E3356*F3356</f>
        <v>0</v>
      </c>
      <c r="H3356" s="662">
        <v>0</v>
      </c>
    </row>
    <row r="3357" s="671" customFormat="1" ht="15" customHeight="1">
      <c r="B3357" t="s" s="596">
        <v>1670</v>
      </c>
      <c r="C3357" t="s" s="675">
        <v>2538</v>
      </c>
      <c r="D3357" t="s" s="180">
        <v>44</v>
      </c>
      <c r="E3357" s="677">
        <v>0</v>
      </c>
      <c r="G3357" s="662">
        <f>E3357*F3357</f>
        <v>0</v>
      </c>
      <c r="H3357" s="662">
        <v>0</v>
      </c>
    </row>
    <row r="3358" s="671" customFormat="1" ht="15" customHeight="1">
      <c r="B3358" t="s" s="596">
        <v>1670</v>
      </c>
      <c r="C3358" t="s" s="675">
        <v>2538</v>
      </c>
      <c r="D3358" t="s" s="695">
        <v>2849</v>
      </c>
      <c r="E3358" s="677">
        <v>0</v>
      </c>
      <c r="G3358" s="662">
        <f>E3358*F3358</f>
        <v>0</v>
      </c>
      <c r="H3358" s="662">
        <v>0</v>
      </c>
    </row>
    <row r="3359" s="671" customFormat="1" ht="15" customHeight="1">
      <c r="B3359" t="s" s="596">
        <v>1695</v>
      </c>
      <c r="C3359" t="s" s="675">
        <v>2539</v>
      </c>
      <c r="D3359" t="s" s="676">
        <v>30</v>
      </c>
      <c r="E3359" s="677">
        <v>0</v>
      </c>
      <c r="G3359" s="662">
        <f>E3359*F3359</f>
        <v>0</v>
      </c>
      <c r="H3359" s="662">
        <v>0</v>
      </c>
    </row>
    <row r="3360" s="671" customFormat="1" ht="15" customHeight="1">
      <c r="B3360" t="s" s="596">
        <v>1695</v>
      </c>
      <c r="C3360" t="s" s="675">
        <v>2539</v>
      </c>
      <c r="D3360" t="s" s="91">
        <v>32</v>
      </c>
      <c r="E3360" s="677">
        <v>0</v>
      </c>
      <c r="G3360" s="662">
        <f>E3360*F3360</f>
        <v>0</v>
      </c>
      <c r="H3360" s="662">
        <v>0</v>
      </c>
    </row>
    <row r="3361" s="671" customFormat="1" ht="15" customHeight="1">
      <c r="B3361" t="s" s="596">
        <v>1695</v>
      </c>
      <c r="C3361" t="s" s="675">
        <v>2539</v>
      </c>
      <c r="D3361" t="s" s="205">
        <v>34</v>
      </c>
      <c r="E3361" s="677">
        <v>0</v>
      </c>
      <c r="G3361" s="662">
        <f>E3361*F3361</f>
        <v>0</v>
      </c>
      <c r="H3361" s="662">
        <v>0</v>
      </c>
    </row>
    <row r="3362" s="671" customFormat="1" ht="15" customHeight="1">
      <c r="B3362" t="s" s="596">
        <v>1695</v>
      </c>
      <c r="C3362" t="s" s="675">
        <v>2539</v>
      </c>
      <c r="D3362" t="s" s="684">
        <v>36</v>
      </c>
      <c r="E3362" s="677">
        <v>0</v>
      </c>
      <c r="G3362" s="662">
        <f>E3362*F3362</f>
        <v>0</v>
      </c>
      <c r="H3362" s="662">
        <v>0</v>
      </c>
    </row>
    <row r="3363" s="671" customFormat="1" ht="15" customHeight="1">
      <c r="B3363" t="s" s="596">
        <v>1695</v>
      </c>
      <c r="C3363" t="s" s="675">
        <v>2539</v>
      </c>
      <c r="D3363" t="s" s="686">
        <v>38</v>
      </c>
      <c r="E3363" s="677">
        <v>0</v>
      </c>
      <c r="G3363" s="662">
        <f>E3363*F3363</f>
        <v>0</v>
      </c>
      <c r="H3363" s="662">
        <v>0</v>
      </c>
    </row>
    <row r="3364" s="671" customFormat="1" ht="15" customHeight="1">
      <c r="B3364" t="s" s="596">
        <v>1695</v>
      </c>
      <c r="C3364" t="s" s="675">
        <v>2539</v>
      </c>
      <c r="D3364" t="s" s="690">
        <v>40</v>
      </c>
      <c r="E3364" s="677">
        <v>0</v>
      </c>
      <c r="G3364" s="662">
        <f>E3364*F3364</f>
        <v>0</v>
      </c>
      <c r="H3364" s="662">
        <v>0</v>
      </c>
    </row>
    <row r="3365" s="671" customFormat="1" ht="15" customHeight="1">
      <c r="B3365" t="s" s="596">
        <v>1695</v>
      </c>
      <c r="C3365" t="s" s="675">
        <v>2539</v>
      </c>
      <c r="D3365" t="s" s="692">
        <v>42</v>
      </c>
      <c r="E3365" s="677">
        <v>0</v>
      </c>
      <c r="G3365" s="662">
        <f>E3365*F3365</f>
        <v>0</v>
      </c>
      <c r="H3365" s="662">
        <v>0</v>
      </c>
    </row>
    <row r="3366" s="671" customFormat="1" ht="15" customHeight="1">
      <c r="B3366" t="s" s="596">
        <v>1695</v>
      </c>
      <c r="C3366" t="s" s="675">
        <v>2539</v>
      </c>
      <c r="D3366" t="s" s="180">
        <v>44</v>
      </c>
      <c r="E3366" s="677">
        <v>0</v>
      </c>
      <c r="G3366" s="662">
        <f>E3366*F3366</f>
        <v>0</v>
      </c>
      <c r="H3366" s="662">
        <v>0</v>
      </c>
    </row>
    <row r="3367" s="671" customFormat="1" ht="15" customHeight="1">
      <c r="B3367" t="s" s="596">
        <v>1695</v>
      </c>
      <c r="C3367" t="s" s="675">
        <v>2539</v>
      </c>
      <c r="D3367" t="s" s="695">
        <v>2849</v>
      </c>
      <c r="E3367" s="677">
        <v>0</v>
      </c>
      <c r="G3367" s="662">
        <f>E3367*F3367</f>
        <v>0</v>
      </c>
      <c r="H3367" s="662">
        <v>0</v>
      </c>
    </row>
    <row r="3368" s="671" customFormat="1" ht="15" customHeight="1">
      <c r="B3368" t="s" s="596">
        <v>1885</v>
      </c>
      <c r="C3368" t="s" s="675">
        <v>2547</v>
      </c>
      <c r="D3368" t="s" s="676">
        <v>30</v>
      </c>
      <c r="E3368" s="677">
        <v>0</v>
      </c>
      <c r="G3368" s="662">
        <f>E3368*F3368</f>
        <v>0</v>
      </c>
      <c r="H3368" s="662">
        <v>0</v>
      </c>
    </row>
    <row r="3369" s="671" customFormat="1" ht="15" customHeight="1">
      <c r="B3369" t="s" s="596">
        <v>1885</v>
      </c>
      <c r="C3369" t="s" s="675">
        <v>2547</v>
      </c>
      <c r="D3369" t="s" s="91">
        <v>32</v>
      </c>
      <c r="E3369" s="677">
        <v>0</v>
      </c>
      <c r="G3369" s="662">
        <f>E3369*F3369</f>
        <v>0</v>
      </c>
      <c r="H3369" s="662">
        <v>0</v>
      </c>
    </row>
    <row r="3370" s="671" customFormat="1" ht="15" customHeight="1">
      <c r="B3370" t="s" s="596">
        <v>1885</v>
      </c>
      <c r="C3370" t="s" s="675">
        <v>2547</v>
      </c>
      <c r="D3370" t="s" s="205">
        <v>34</v>
      </c>
      <c r="E3370" s="677">
        <v>0</v>
      </c>
      <c r="G3370" s="662">
        <f>E3370*F3370</f>
        <v>0</v>
      </c>
      <c r="H3370" s="662">
        <v>0</v>
      </c>
    </row>
    <row r="3371" s="671" customFormat="1" ht="15" customHeight="1">
      <c r="B3371" t="s" s="596">
        <v>1885</v>
      </c>
      <c r="C3371" t="s" s="675">
        <v>2547</v>
      </c>
      <c r="D3371" t="s" s="684">
        <v>36</v>
      </c>
      <c r="E3371" s="677">
        <v>0</v>
      </c>
      <c r="G3371" s="662">
        <f>E3371*F3371</f>
        <v>0</v>
      </c>
      <c r="H3371" s="662">
        <v>0</v>
      </c>
    </row>
    <row r="3372" s="671" customFormat="1" ht="15" customHeight="1">
      <c r="B3372" t="s" s="596">
        <v>1885</v>
      </c>
      <c r="C3372" t="s" s="675">
        <v>2547</v>
      </c>
      <c r="D3372" t="s" s="686">
        <v>38</v>
      </c>
      <c r="E3372" s="677">
        <v>0</v>
      </c>
      <c r="G3372" s="662">
        <f>E3372*F3372</f>
        <v>0</v>
      </c>
      <c r="H3372" s="662">
        <v>0</v>
      </c>
    </row>
    <row r="3373" s="671" customFormat="1" ht="15" customHeight="1">
      <c r="B3373" t="s" s="596">
        <v>1885</v>
      </c>
      <c r="C3373" t="s" s="675">
        <v>2547</v>
      </c>
      <c r="D3373" t="s" s="690">
        <v>40</v>
      </c>
      <c r="E3373" s="677">
        <v>0</v>
      </c>
      <c r="G3373" s="662">
        <f>E3373*F3373</f>
        <v>0</v>
      </c>
      <c r="H3373" s="662">
        <v>0</v>
      </c>
    </row>
    <row r="3374" s="671" customFormat="1" ht="15" customHeight="1">
      <c r="B3374" t="s" s="596">
        <v>1885</v>
      </c>
      <c r="C3374" t="s" s="675">
        <v>2547</v>
      </c>
      <c r="D3374" t="s" s="692">
        <v>42</v>
      </c>
      <c r="E3374" s="677">
        <v>0</v>
      </c>
      <c r="G3374" s="662">
        <f>E3374*F3374</f>
        <v>0</v>
      </c>
      <c r="H3374" s="662">
        <v>0</v>
      </c>
    </row>
    <row r="3375" s="671" customFormat="1" ht="15" customHeight="1">
      <c r="B3375" t="s" s="596">
        <v>1885</v>
      </c>
      <c r="C3375" t="s" s="675">
        <v>2547</v>
      </c>
      <c r="D3375" t="s" s="180">
        <v>44</v>
      </c>
      <c r="E3375" s="677">
        <v>0</v>
      </c>
      <c r="G3375" s="662">
        <f>E3375*F3375</f>
        <v>0</v>
      </c>
      <c r="H3375" s="662">
        <v>0</v>
      </c>
    </row>
    <row r="3376" s="671" customFormat="1" ht="15" customHeight="1">
      <c r="B3376" t="s" s="596">
        <v>1885</v>
      </c>
      <c r="C3376" t="s" s="675">
        <v>2547</v>
      </c>
      <c r="D3376" t="s" s="695">
        <v>2849</v>
      </c>
      <c r="E3376" s="677">
        <v>0</v>
      </c>
      <c r="G3376" s="662">
        <f>E3376*F3376</f>
        <v>0</v>
      </c>
      <c r="H3376" s="662">
        <v>0</v>
      </c>
    </row>
    <row r="3377" s="671" customFormat="1" ht="15" customHeight="1">
      <c r="B3377" t="s" s="596">
        <v>1856</v>
      </c>
      <c r="C3377" t="s" s="675">
        <v>2548</v>
      </c>
      <c r="D3377" t="s" s="676">
        <v>30</v>
      </c>
      <c r="E3377" s="677">
        <v>0</v>
      </c>
      <c r="G3377" s="662">
        <f>E3377*F3377</f>
        <v>0</v>
      </c>
      <c r="H3377" s="662">
        <v>0</v>
      </c>
    </row>
    <row r="3378" s="671" customFormat="1" ht="15" customHeight="1">
      <c r="B3378" t="s" s="596">
        <v>1856</v>
      </c>
      <c r="C3378" t="s" s="675">
        <v>2548</v>
      </c>
      <c r="D3378" t="s" s="91">
        <v>32</v>
      </c>
      <c r="E3378" s="677">
        <v>0</v>
      </c>
      <c r="G3378" s="662">
        <f>E3378*F3378</f>
        <v>0</v>
      </c>
      <c r="H3378" s="662">
        <v>0</v>
      </c>
    </row>
    <row r="3379" s="671" customFormat="1" ht="15" customHeight="1">
      <c r="B3379" t="s" s="596">
        <v>1856</v>
      </c>
      <c r="C3379" t="s" s="675">
        <v>2548</v>
      </c>
      <c r="D3379" t="s" s="205">
        <v>34</v>
      </c>
      <c r="E3379" s="677">
        <v>0</v>
      </c>
      <c r="G3379" s="662">
        <f>E3379*F3379</f>
        <v>0</v>
      </c>
      <c r="H3379" s="662">
        <v>0</v>
      </c>
    </row>
    <row r="3380" s="671" customFormat="1" ht="15" customHeight="1">
      <c r="B3380" t="s" s="596">
        <v>1856</v>
      </c>
      <c r="C3380" t="s" s="675">
        <v>2548</v>
      </c>
      <c r="D3380" t="s" s="684">
        <v>36</v>
      </c>
      <c r="E3380" s="677">
        <v>0</v>
      </c>
      <c r="G3380" s="662">
        <f>E3380*F3380</f>
        <v>0</v>
      </c>
      <c r="H3380" s="662">
        <v>0</v>
      </c>
    </row>
    <row r="3381" s="671" customFormat="1" ht="15" customHeight="1">
      <c r="B3381" t="s" s="596">
        <v>1856</v>
      </c>
      <c r="C3381" t="s" s="675">
        <v>2548</v>
      </c>
      <c r="D3381" t="s" s="686">
        <v>38</v>
      </c>
      <c r="E3381" s="677">
        <v>0</v>
      </c>
      <c r="G3381" s="662">
        <f>E3381*F3381</f>
        <v>0</v>
      </c>
      <c r="H3381" s="662">
        <v>0</v>
      </c>
    </row>
    <row r="3382" s="671" customFormat="1" ht="15" customHeight="1">
      <c r="B3382" t="s" s="596">
        <v>1856</v>
      </c>
      <c r="C3382" t="s" s="675">
        <v>2548</v>
      </c>
      <c r="D3382" t="s" s="690">
        <v>40</v>
      </c>
      <c r="E3382" s="677">
        <v>0</v>
      </c>
      <c r="G3382" s="662">
        <f>E3382*F3382</f>
        <v>0</v>
      </c>
      <c r="H3382" s="662">
        <v>0</v>
      </c>
    </row>
    <row r="3383" s="671" customFormat="1" ht="15" customHeight="1">
      <c r="B3383" t="s" s="596">
        <v>1856</v>
      </c>
      <c r="C3383" t="s" s="675">
        <v>2548</v>
      </c>
      <c r="D3383" t="s" s="692">
        <v>42</v>
      </c>
      <c r="E3383" s="677">
        <v>0</v>
      </c>
      <c r="G3383" s="662">
        <f>E3383*F3383</f>
        <v>0</v>
      </c>
      <c r="H3383" s="662">
        <v>0</v>
      </c>
    </row>
    <row r="3384" s="671" customFormat="1" ht="15" customHeight="1">
      <c r="B3384" t="s" s="596">
        <v>1856</v>
      </c>
      <c r="C3384" t="s" s="675">
        <v>2548</v>
      </c>
      <c r="D3384" t="s" s="180">
        <v>44</v>
      </c>
      <c r="E3384" s="677">
        <v>0</v>
      </c>
      <c r="G3384" s="662">
        <f>E3384*F3384</f>
        <v>0</v>
      </c>
      <c r="H3384" s="662">
        <v>0</v>
      </c>
    </row>
    <row r="3385" s="671" customFormat="1" ht="15" customHeight="1">
      <c r="B3385" t="s" s="596">
        <v>1856</v>
      </c>
      <c r="C3385" t="s" s="675">
        <v>2548</v>
      </c>
      <c r="D3385" t="s" s="695">
        <v>2849</v>
      </c>
      <c r="E3385" s="677">
        <v>0</v>
      </c>
      <c r="G3385" s="662">
        <f>E3385*F3385</f>
        <v>0</v>
      </c>
      <c r="H3385" s="662">
        <v>0</v>
      </c>
    </row>
    <row r="3386" s="671" customFormat="1" ht="15" customHeight="1">
      <c r="B3386" t="s" s="596">
        <v>1855</v>
      </c>
      <c r="C3386" t="s" s="675">
        <v>2549</v>
      </c>
      <c r="D3386" t="s" s="676">
        <v>30</v>
      </c>
      <c r="E3386" s="677">
        <v>0</v>
      </c>
      <c r="G3386" s="662">
        <f>E3386*F3386</f>
        <v>0</v>
      </c>
      <c r="H3386" s="662">
        <v>0</v>
      </c>
    </row>
    <row r="3387" s="671" customFormat="1" ht="15" customHeight="1">
      <c r="B3387" t="s" s="596">
        <v>1855</v>
      </c>
      <c r="C3387" t="s" s="675">
        <v>2549</v>
      </c>
      <c r="D3387" t="s" s="91">
        <v>32</v>
      </c>
      <c r="E3387" s="677">
        <v>0</v>
      </c>
      <c r="G3387" s="662">
        <f>E3387*F3387</f>
        <v>0</v>
      </c>
      <c r="H3387" s="662">
        <v>0</v>
      </c>
    </row>
    <row r="3388" s="671" customFormat="1" ht="15" customHeight="1">
      <c r="B3388" t="s" s="596">
        <v>1855</v>
      </c>
      <c r="C3388" t="s" s="675">
        <v>2549</v>
      </c>
      <c r="D3388" t="s" s="205">
        <v>34</v>
      </c>
      <c r="E3388" s="677">
        <v>0</v>
      </c>
      <c r="G3388" s="662">
        <f>E3388*F3388</f>
        <v>0</v>
      </c>
      <c r="H3388" s="662">
        <v>0</v>
      </c>
    </row>
    <row r="3389" s="671" customFormat="1" ht="15" customHeight="1">
      <c r="B3389" t="s" s="596">
        <v>1855</v>
      </c>
      <c r="C3389" t="s" s="675">
        <v>2549</v>
      </c>
      <c r="D3389" t="s" s="684">
        <v>36</v>
      </c>
      <c r="E3389" s="677">
        <v>0</v>
      </c>
      <c r="G3389" s="662">
        <f>E3389*F3389</f>
        <v>0</v>
      </c>
      <c r="H3389" s="662">
        <v>0</v>
      </c>
    </row>
    <row r="3390" s="671" customFormat="1" ht="15" customHeight="1">
      <c r="B3390" t="s" s="596">
        <v>1855</v>
      </c>
      <c r="C3390" t="s" s="675">
        <v>2549</v>
      </c>
      <c r="D3390" t="s" s="686">
        <v>38</v>
      </c>
      <c r="E3390" s="677">
        <v>0</v>
      </c>
      <c r="G3390" s="662">
        <f>E3390*F3390</f>
        <v>0</v>
      </c>
      <c r="H3390" s="662">
        <v>0</v>
      </c>
    </row>
    <row r="3391" s="671" customFormat="1" ht="15" customHeight="1">
      <c r="B3391" t="s" s="596">
        <v>1855</v>
      </c>
      <c r="C3391" t="s" s="675">
        <v>2549</v>
      </c>
      <c r="D3391" t="s" s="690">
        <v>40</v>
      </c>
      <c r="E3391" s="677">
        <v>0</v>
      </c>
      <c r="G3391" s="662">
        <f>E3391*F3391</f>
        <v>0</v>
      </c>
      <c r="H3391" s="662">
        <v>0</v>
      </c>
    </row>
    <row r="3392" s="671" customFormat="1" ht="15" customHeight="1">
      <c r="B3392" t="s" s="596">
        <v>1855</v>
      </c>
      <c r="C3392" t="s" s="675">
        <v>2549</v>
      </c>
      <c r="D3392" t="s" s="692">
        <v>42</v>
      </c>
      <c r="E3392" s="677">
        <v>0</v>
      </c>
      <c r="G3392" s="662">
        <f>E3392*F3392</f>
        <v>0</v>
      </c>
      <c r="H3392" s="662">
        <v>0</v>
      </c>
    </row>
    <row r="3393" s="671" customFormat="1" ht="15" customHeight="1">
      <c r="B3393" t="s" s="596">
        <v>1855</v>
      </c>
      <c r="C3393" t="s" s="675">
        <v>2549</v>
      </c>
      <c r="D3393" t="s" s="180">
        <v>44</v>
      </c>
      <c r="E3393" s="677">
        <v>0</v>
      </c>
      <c r="G3393" s="662">
        <f>E3393*F3393</f>
        <v>0</v>
      </c>
      <c r="H3393" s="662">
        <v>0</v>
      </c>
    </row>
    <row r="3394" s="671" customFormat="1" ht="15" customHeight="1">
      <c r="B3394" t="s" s="596">
        <v>1855</v>
      </c>
      <c r="C3394" t="s" s="675">
        <v>2549</v>
      </c>
      <c r="D3394" t="s" s="695">
        <v>2849</v>
      </c>
      <c r="E3394" s="677">
        <v>0</v>
      </c>
      <c r="G3394" s="662">
        <f>E3394*F3394</f>
        <v>0</v>
      </c>
      <c r="H3394" s="662">
        <v>0</v>
      </c>
    </row>
    <row r="3395" s="671" customFormat="1" ht="15" customHeight="1">
      <c r="B3395" t="s" s="596">
        <v>1847</v>
      </c>
      <c r="C3395" t="s" s="675">
        <v>2550</v>
      </c>
      <c r="D3395" t="s" s="676">
        <v>30</v>
      </c>
      <c r="E3395" s="677">
        <v>0</v>
      </c>
      <c r="G3395" s="662">
        <f>E3395*F3395</f>
        <v>0</v>
      </c>
      <c r="H3395" s="662">
        <v>0</v>
      </c>
    </row>
    <row r="3396" s="671" customFormat="1" ht="15" customHeight="1">
      <c r="B3396" t="s" s="596">
        <v>1847</v>
      </c>
      <c r="C3396" t="s" s="675">
        <v>2550</v>
      </c>
      <c r="D3396" t="s" s="91">
        <v>32</v>
      </c>
      <c r="E3396" s="677">
        <v>0</v>
      </c>
      <c r="G3396" s="662">
        <f>E3396*F3396</f>
        <v>0</v>
      </c>
      <c r="H3396" s="662">
        <v>0</v>
      </c>
    </row>
    <row r="3397" s="671" customFormat="1" ht="15" customHeight="1">
      <c r="B3397" t="s" s="596">
        <v>1847</v>
      </c>
      <c r="C3397" t="s" s="675">
        <v>2550</v>
      </c>
      <c r="D3397" t="s" s="205">
        <v>34</v>
      </c>
      <c r="E3397" s="677">
        <v>0</v>
      </c>
      <c r="G3397" s="662">
        <f>E3397*F3397</f>
        <v>0</v>
      </c>
      <c r="H3397" s="662">
        <v>0</v>
      </c>
    </row>
    <row r="3398" s="671" customFormat="1" ht="15" customHeight="1">
      <c r="B3398" t="s" s="596">
        <v>1847</v>
      </c>
      <c r="C3398" t="s" s="675">
        <v>2550</v>
      </c>
      <c r="D3398" t="s" s="684">
        <v>36</v>
      </c>
      <c r="E3398" s="677">
        <v>0</v>
      </c>
      <c r="G3398" s="662">
        <f>E3398*F3398</f>
        <v>0</v>
      </c>
      <c r="H3398" s="662">
        <v>0</v>
      </c>
    </row>
    <row r="3399" s="671" customFormat="1" ht="15" customHeight="1">
      <c r="B3399" t="s" s="596">
        <v>1847</v>
      </c>
      <c r="C3399" t="s" s="675">
        <v>2550</v>
      </c>
      <c r="D3399" t="s" s="686">
        <v>38</v>
      </c>
      <c r="E3399" s="677">
        <v>0</v>
      </c>
      <c r="G3399" s="662">
        <f>E3399*F3399</f>
        <v>0</v>
      </c>
      <c r="H3399" s="662">
        <v>0</v>
      </c>
    </row>
    <row r="3400" s="671" customFormat="1" ht="15" customHeight="1">
      <c r="B3400" t="s" s="596">
        <v>1847</v>
      </c>
      <c r="C3400" t="s" s="675">
        <v>2550</v>
      </c>
      <c r="D3400" t="s" s="690">
        <v>40</v>
      </c>
      <c r="E3400" s="677">
        <v>0</v>
      </c>
      <c r="G3400" s="662">
        <f>E3400*F3400</f>
        <v>0</v>
      </c>
      <c r="H3400" s="662">
        <v>0</v>
      </c>
    </row>
    <row r="3401" s="671" customFormat="1" ht="15" customHeight="1">
      <c r="B3401" t="s" s="596">
        <v>1847</v>
      </c>
      <c r="C3401" t="s" s="675">
        <v>2550</v>
      </c>
      <c r="D3401" t="s" s="692">
        <v>42</v>
      </c>
      <c r="E3401" s="677">
        <v>0</v>
      </c>
      <c r="G3401" s="662">
        <f>E3401*F3401</f>
        <v>0</v>
      </c>
      <c r="H3401" s="662">
        <v>0</v>
      </c>
    </row>
    <row r="3402" s="671" customFormat="1" ht="15" customHeight="1">
      <c r="B3402" t="s" s="596">
        <v>1847</v>
      </c>
      <c r="C3402" t="s" s="675">
        <v>2550</v>
      </c>
      <c r="D3402" t="s" s="180">
        <v>44</v>
      </c>
      <c r="E3402" s="677">
        <v>0</v>
      </c>
      <c r="G3402" s="662">
        <f>E3402*F3402</f>
        <v>0</v>
      </c>
      <c r="H3402" s="662">
        <v>0</v>
      </c>
    </row>
    <row r="3403" s="671" customFormat="1" ht="15" customHeight="1">
      <c r="B3403" t="s" s="596">
        <v>1847</v>
      </c>
      <c r="C3403" t="s" s="675">
        <v>2550</v>
      </c>
      <c r="D3403" t="s" s="695">
        <v>2849</v>
      </c>
      <c r="E3403" s="677">
        <v>0</v>
      </c>
      <c r="G3403" s="662">
        <f>E3403*F3403</f>
        <v>0</v>
      </c>
      <c r="H3403" s="662">
        <v>0</v>
      </c>
    </row>
    <row r="3404" s="671" customFormat="1" ht="15" customHeight="1">
      <c r="B3404" t="s" s="596">
        <v>1848</v>
      </c>
      <c r="C3404" t="s" s="675">
        <v>2551</v>
      </c>
      <c r="D3404" t="s" s="676">
        <v>30</v>
      </c>
      <c r="E3404" s="677">
        <v>0</v>
      </c>
      <c r="G3404" s="662">
        <f>E3404*F3404</f>
        <v>0</v>
      </c>
      <c r="H3404" s="662">
        <v>0</v>
      </c>
    </row>
    <row r="3405" s="671" customFormat="1" ht="15" customHeight="1">
      <c r="B3405" t="s" s="596">
        <v>1848</v>
      </c>
      <c r="C3405" t="s" s="675">
        <v>2551</v>
      </c>
      <c r="D3405" t="s" s="91">
        <v>32</v>
      </c>
      <c r="E3405" s="677">
        <v>0</v>
      </c>
      <c r="G3405" s="662">
        <f>E3405*F3405</f>
        <v>0</v>
      </c>
      <c r="H3405" s="662">
        <v>0</v>
      </c>
    </row>
    <row r="3406" s="671" customFormat="1" ht="15" customHeight="1">
      <c r="B3406" t="s" s="596">
        <v>1848</v>
      </c>
      <c r="C3406" t="s" s="675">
        <v>2551</v>
      </c>
      <c r="D3406" t="s" s="205">
        <v>34</v>
      </c>
      <c r="E3406" s="677">
        <v>0</v>
      </c>
      <c r="G3406" s="662">
        <f>E3406*F3406</f>
        <v>0</v>
      </c>
      <c r="H3406" s="662">
        <v>0</v>
      </c>
    </row>
    <row r="3407" s="671" customFormat="1" ht="15" customHeight="1">
      <c r="B3407" t="s" s="596">
        <v>1848</v>
      </c>
      <c r="C3407" t="s" s="675">
        <v>2551</v>
      </c>
      <c r="D3407" t="s" s="684">
        <v>36</v>
      </c>
      <c r="E3407" s="677">
        <v>0</v>
      </c>
      <c r="G3407" s="662">
        <f>E3407*F3407</f>
        <v>0</v>
      </c>
      <c r="H3407" s="662">
        <v>0</v>
      </c>
    </row>
    <row r="3408" s="671" customFormat="1" ht="15" customHeight="1">
      <c r="B3408" t="s" s="596">
        <v>1848</v>
      </c>
      <c r="C3408" t="s" s="675">
        <v>2551</v>
      </c>
      <c r="D3408" t="s" s="686">
        <v>38</v>
      </c>
      <c r="E3408" s="677">
        <v>0</v>
      </c>
      <c r="G3408" s="662">
        <f>E3408*F3408</f>
        <v>0</v>
      </c>
      <c r="H3408" s="662">
        <v>0</v>
      </c>
    </row>
    <row r="3409" s="671" customFormat="1" ht="15" customHeight="1">
      <c r="B3409" t="s" s="596">
        <v>1848</v>
      </c>
      <c r="C3409" t="s" s="675">
        <v>2551</v>
      </c>
      <c r="D3409" t="s" s="690">
        <v>40</v>
      </c>
      <c r="E3409" s="677">
        <v>0</v>
      </c>
      <c r="G3409" s="662">
        <f>E3409*F3409</f>
        <v>0</v>
      </c>
      <c r="H3409" s="662">
        <v>0</v>
      </c>
    </row>
    <row r="3410" s="671" customFormat="1" ht="15" customHeight="1">
      <c r="B3410" t="s" s="596">
        <v>1848</v>
      </c>
      <c r="C3410" t="s" s="675">
        <v>2551</v>
      </c>
      <c r="D3410" t="s" s="692">
        <v>42</v>
      </c>
      <c r="E3410" s="677">
        <v>0</v>
      </c>
      <c r="G3410" s="662">
        <f>E3410*F3410</f>
        <v>0</v>
      </c>
      <c r="H3410" s="662">
        <v>0</v>
      </c>
    </row>
    <row r="3411" s="671" customFormat="1" ht="15" customHeight="1">
      <c r="B3411" t="s" s="596">
        <v>1848</v>
      </c>
      <c r="C3411" t="s" s="675">
        <v>2551</v>
      </c>
      <c r="D3411" t="s" s="180">
        <v>44</v>
      </c>
      <c r="E3411" s="677">
        <v>0</v>
      </c>
      <c r="G3411" s="662">
        <f>E3411*F3411</f>
        <v>0</v>
      </c>
      <c r="H3411" s="662">
        <v>0</v>
      </c>
    </row>
    <row r="3412" s="671" customFormat="1" ht="15" customHeight="1">
      <c r="B3412" t="s" s="596">
        <v>1848</v>
      </c>
      <c r="C3412" t="s" s="675">
        <v>2551</v>
      </c>
      <c r="D3412" t="s" s="695">
        <v>2849</v>
      </c>
      <c r="E3412" s="677">
        <v>0</v>
      </c>
      <c r="G3412" s="662">
        <f>E3412*F3412</f>
        <v>0</v>
      </c>
      <c r="H3412" s="662">
        <v>0</v>
      </c>
    </row>
    <row r="3413" s="671" customFormat="1" ht="15" customHeight="1">
      <c r="B3413" t="s" s="596">
        <v>1849</v>
      </c>
      <c r="C3413" t="s" s="675">
        <v>2552</v>
      </c>
      <c r="D3413" t="s" s="676">
        <v>30</v>
      </c>
      <c r="E3413" s="677">
        <v>0</v>
      </c>
      <c r="G3413" s="662">
        <f>E3413*F3413</f>
        <v>0</v>
      </c>
      <c r="H3413" s="662">
        <v>0</v>
      </c>
    </row>
    <row r="3414" s="671" customFormat="1" ht="15" customHeight="1">
      <c r="B3414" t="s" s="596">
        <v>1849</v>
      </c>
      <c r="C3414" t="s" s="675">
        <v>2552</v>
      </c>
      <c r="D3414" t="s" s="91">
        <v>32</v>
      </c>
      <c r="E3414" s="677">
        <v>0</v>
      </c>
      <c r="G3414" s="662">
        <f>E3414*F3414</f>
        <v>0</v>
      </c>
      <c r="H3414" s="662">
        <v>0</v>
      </c>
    </row>
    <row r="3415" s="671" customFormat="1" ht="15" customHeight="1">
      <c r="B3415" t="s" s="596">
        <v>1849</v>
      </c>
      <c r="C3415" t="s" s="675">
        <v>2552</v>
      </c>
      <c r="D3415" t="s" s="205">
        <v>34</v>
      </c>
      <c r="E3415" s="677">
        <v>0</v>
      </c>
      <c r="G3415" s="662">
        <f>E3415*F3415</f>
        <v>0</v>
      </c>
      <c r="H3415" s="662">
        <v>0</v>
      </c>
    </row>
    <row r="3416" s="671" customFormat="1" ht="15" customHeight="1">
      <c r="B3416" t="s" s="596">
        <v>1849</v>
      </c>
      <c r="C3416" t="s" s="675">
        <v>2552</v>
      </c>
      <c r="D3416" t="s" s="684">
        <v>36</v>
      </c>
      <c r="E3416" s="677">
        <v>0</v>
      </c>
      <c r="G3416" s="662">
        <f>E3416*F3416</f>
        <v>0</v>
      </c>
      <c r="H3416" s="662">
        <v>0</v>
      </c>
    </row>
    <row r="3417" s="671" customFormat="1" ht="15" customHeight="1">
      <c r="B3417" t="s" s="596">
        <v>1849</v>
      </c>
      <c r="C3417" t="s" s="675">
        <v>2552</v>
      </c>
      <c r="D3417" t="s" s="686">
        <v>38</v>
      </c>
      <c r="E3417" s="677">
        <v>0</v>
      </c>
      <c r="G3417" s="662">
        <f>E3417*F3417</f>
        <v>0</v>
      </c>
      <c r="H3417" s="662">
        <v>0</v>
      </c>
    </row>
    <row r="3418" s="671" customFormat="1" ht="15" customHeight="1">
      <c r="B3418" t="s" s="596">
        <v>1849</v>
      </c>
      <c r="C3418" t="s" s="675">
        <v>2552</v>
      </c>
      <c r="D3418" t="s" s="690">
        <v>40</v>
      </c>
      <c r="E3418" s="677">
        <v>0</v>
      </c>
      <c r="G3418" s="662">
        <f>E3418*F3418</f>
        <v>0</v>
      </c>
      <c r="H3418" s="662">
        <v>0</v>
      </c>
    </row>
    <row r="3419" s="671" customFormat="1" ht="15" customHeight="1">
      <c r="B3419" t="s" s="596">
        <v>1849</v>
      </c>
      <c r="C3419" t="s" s="675">
        <v>2552</v>
      </c>
      <c r="D3419" t="s" s="692">
        <v>42</v>
      </c>
      <c r="E3419" s="677">
        <v>0</v>
      </c>
      <c r="G3419" s="662">
        <f>E3419*F3419</f>
        <v>0</v>
      </c>
      <c r="H3419" s="662">
        <v>0</v>
      </c>
    </row>
    <row r="3420" s="671" customFormat="1" ht="15" customHeight="1">
      <c r="B3420" t="s" s="596">
        <v>1849</v>
      </c>
      <c r="C3420" t="s" s="675">
        <v>2552</v>
      </c>
      <c r="D3420" t="s" s="180">
        <v>44</v>
      </c>
      <c r="E3420" s="677">
        <v>0</v>
      </c>
      <c r="G3420" s="662">
        <f>E3420*F3420</f>
        <v>0</v>
      </c>
      <c r="H3420" s="662">
        <v>0</v>
      </c>
    </row>
    <row r="3421" s="671" customFormat="1" ht="15" customHeight="1">
      <c r="B3421" t="s" s="596">
        <v>1849</v>
      </c>
      <c r="C3421" t="s" s="675">
        <v>2552</v>
      </c>
      <c r="D3421" t="s" s="695">
        <v>2849</v>
      </c>
      <c r="E3421" s="677">
        <v>0</v>
      </c>
      <c r="G3421" s="662">
        <f>E3421*F3421</f>
        <v>0</v>
      </c>
      <c r="H3421" s="662">
        <v>0</v>
      </c>
    </row>
    <row r="3422" s="671" customFormat="1" ht="15" customHeight="1">
      <c r="B3422" t="s" s="596">
        <v>1906</v>
      </c>
      <c r="C3422" t="s" s="675">
        <v>2553</v>
      </c>
      <c r="D3422" t="s" s="676">
        <v>30</v>
      </c>
      <c r="E3422" s="677">
        <v>0</v>
      </c>
      <c r="G3422" s="662">
        <f>E3422*F3422</f>
        <v>0</v>
      </c>
      <c r="H3422" s="662">
        <v>0</v>
      </c>
    </row>
    <row r="3423" s="671" customFormat="1" ht="15" customHeight="1">
      <c r="B3423" t="s" s="596">
        <v>1906</v>
      </c>
      <c r="C3423" t="s" s="675">
        <v>2553</v>
      </c>
      <c r="D3423" t="s" s="91">
        <v>32</v>
      </c>
      <c r="E3423" s="677">
        <v>0</v>
      </c>
      <c r="G3423" s="662">
        <f>E3423*F3423</f>
        <v>0</v>
      </c>
      <c r="H3423" s="662">
        <v>0</v>
      </c>
    </row>
    <row r="3424" s="671" customFormat="1" ht="15" customHeight="1">
      <c r="B3424" t="s" s="596">
        <v>1906</v>
      </c>
      <c r="C3424" t="s" s="675">
        <v>2553</v>
      </c>
      <c r="D3424" t="s" s="205">
        <v>34</v>
      </c>
      <c r="E3424" s="677">
        <v>0</v>
      </c>
      <c r="G3424" s="662">
        <f>E3424*F3424</f>
        <v>0</v>
      </c>
      <c r="H3424" s="662">
        <v>0</v>
      </c>
    </row>
    <row r="3425" s="671" customFormat="1" ht="15" customHeight="1">
      <c r="B3425" t="s" s="596">
        <v>1906</v>
      </c>
      <c r="C3425" t="s" s="675">
        <v>2553</v>
      </c>
      <c r="D3425" t="s" s="684">
        <v>36</v>
      </c>
      <c r="E3425" s="677">
        <v>0</v>
      </c>
      <c r="G3425" s="662">
        <f>E3425*F3425</f>
        <v>0</v>
      </c>
      <c r="H3425" s="662">
        <v>0</v>
      </c>
    </row>
    <row r="3426" s="671" customFormat="1" ht="15" customHeight="1">
      <c r="B3426" t="s" s="596">
        <v>1906</v>
      </c>
      <c r="C3426" t="s" s="675">
        <v>2553</v>
      </c>
      <c r="D3426" t="s" s="686">
        <v>38</v>
      </c>
      <c r="E3426" s="677">
        <v>0</v>
      </c>
      <c r="G3426" s="662">
        <f>E3426*F3426</f>
        <v>0</v>
      </c>
      <c r="H3426" s="662">
        <v>0</v>
      </c>
    </row>
    <row r="3427" s="671" customFormat="1" ht="15" customHeight="1">
      <c r="B3427" t="s" s="596">
        <v>1906</v>
      </c>
      <c r="C3427" t="s" s="675">
        <v>2553</v>
      </c>
      <c r="D3427" t="s" s="690">
        <v>40</v>
      </c>
      <c r="E3427" s="677">
        <v>0</v>
      </c>
      <c r="G3427" s="662">
        <f>E3427*F3427</f>
        <v>0</v>
      </c>
      <c r="H3427" s="662">
        <v>0</v>
      </c>
    </row>
    <row r="3428" s="671" customFormat="1" ht="15" customHeight="1">
      <c r="B3428" t="s" s="596">
        <v>1906</v>
      </c>
      <c r="C3428" t="s" s="675">
        <v>2553</v>
      </c>
      <c r="D3428" t="s" s="692">
        <v>42</v>
      </c>
      <c r="E3428" s="677">
        <v>0</v>
      </c>
      <c r="G3428" s="662">
        <f>E3428*F3428</f>
        <v>0</v>
      </c>
      <c r="H3428" s="662">
        <v>0</v>
      </c>
    </row>
    <row r="3429" s="671" customFormat="1" ht="15" customHeight="1">
      <c r="B3429" t="s" s="596">
        <v>1906</v>
      </c>
      <c r="C3429" t="s" s="675">
        <v>2553</v>
      </c>
      <c r="D3429" t="s" s="180">
        <v>44</v>
      </c>
      <c r="E3429" s="677">
        <v>0</v>
      </c>
      <c r="G3429" s="662">
        <f>E3429*F3429</f>
        <v>0</v>
      </c>
      <c r="H3429" s="662">
        <v>0</v>
      </c>
    </row>
    <row r="3430" s="671" customFormat="1" ht="15" customHeight="1">
      <c r="B3430" t="s" s="596">
        <v>1906</v>
      </c>
      <c r="C3430" t="s" s="675">
        <v>2553</v>
      </c>
      <c r="D3430" t="s" s="695">
        <v>2849</v>
      </c>
      <c r="E3430" s="677">
        <v>0</v>
      </c>
      <c r="G3430" s="662">
        <f>E3430*F3430</f>
        <v>0</v>
      </c>
      <c r="H3430" s="662">
        <v>0</v>
      </c>
    </row>
    <row r="3431" s="671" customFormat="1" ht="15" customHeight="1">
      <c r="B3431" t="s" s="596">
        <v>1882</v>
      </c>
      <c r="C3431" t="s" s="675">
        <v>2554</v>
      </c>
      <c r="D3431" t="s" s="676">
        <v>30</v>
      </c>
      <c r="E3431" s="677">
        <v>0</v>
      </c>
      <c r="G3431" s="662">
        <f>E3431*F3431</f>
        <v>0</v>
      </c>
      <c r="H3431" s="662">
        <v>0</v>
      </c>
    </row>
    <row r="3432" s="671" customFormat="1" ht="15" customHeight="1">
      <c r="B3432" t="s" s="596">
        <v>1882</v>
      </c>
      <c r="C3432" t="s" s="675">
        <v>2554</v>
      </c>
      <c r="D3432" t="s" s="91">
        <v>32</v>
      </c>
      <c r="E3432" s="677">
        <v>0</v>
      </c>
      <c r="G3432" s="662">
        <f>E3432*F3432</f>
        <v>0</v>
      </c>
      <c r="H3432" s="662">
        <v>0</v>
      </c>
    </row>
    <row r="3433" s="671" customFormat="1" ht="15" customHeight="1">
      <c r="B3433" t="s" s="596">
        <v>1882</v>
      </c>
      <c r="C3433" t="s" s="675">
        <v>2554</v>
      </c>
      <c r="D3433" t="s" s="205">
        <v>34</v>
      </c>
      <c r="E3433" s="677">
        <v>0</v>
      </c>
      <c r="G3433" s="662">
        <f>E3433*F3433</f>
        <v>0</v>
      </c>
      <c r="H3433" s="662">
        <v>0</v>
      </c>
    </row>
    <row r="3434" s="671" customFormat="1" ht="15" customHeight="1">
      <c r="B3434" t="s" s="596">
        <v>1882</v>
      </c>
      <c r="C3434" t="s" s="675">
        <v>2554</v>
      </c>
      <c r="D3434" t="s" s="684">
        <v>36</v>
      </c>
      <c r="E3434" s="677">
        <v>0</v>
      </c>
      <c r="G3434" s="662">
        <f>E3434*F3434</f>
        <v>0</v>
      </c>
      <c r="H3434" s="662">
        <v>0</v>
      </c>
    </row>
    <row r="3435" s="671" customFormat="1" ht="15" customHeight="1">
      <c r="B3435" t="s" s="596">
        <v>1882</v>
      </c>
      <c r="C3435" t="s" s="675">
        <v>2554</v>
      </c>
      <c r="D3435" t="s" s="686">
        <v>38</v>
      </c>
      <c r="E3435" s="677">
        <v>0</v>
      </c>
      <c r="G3435" s="662">
        <f>E3435*F3435</f>
        <v>0</v>
      </c>
      <c r="H3435" s="662">
        <v>0</v>
      </c>
    </row>
    <row r="3436" s="671" customFormat="1" ht="15" customHeight="1">
      <c r="B3436" t="s" s="596">
        <v>1882</v>
      </c>
      <c r="C3436" t="s" s="675">
        <v>2554</v>
      </c>
      <c r="D3436" t="s" s="690">
        <v>40</v>
      </c>
      <c r="E3436" s="677">
        <v>0</v>
      </c>
      <c r="G3436" s="662">
        <f>E3436*F3436</f>
        <v>0</v>
      </c>
      <c r="H3436" s="662">
        <v>0</v>
      </c>
    </row>
    <row r="3437" s="671" customFormat="1" ht="15" customHeight="1">
      <c r="B3437" t="s" s="596">
        <v>1882</v>
      </c>
      <c r="C3437" t="s" s="675">
        <v>2554</v>
      </c>
      <c r="D3437" t="s" s="692">
        <v>42</v>
      </c>
      <c r="E3437" s="677">
        <v>0</v>
      </c>
      <c r="G3437" s="662">
        <f>E3437*F3437</f>
        <v>0</v>
      </c>
      <c r="H3437" s="662">
        <v>0</v>
      </c>
    </row>
    <row r="3438" s="671" customFormat="1" ht="15" customHeight="1">
      <c r="B3438" t="s" s="596">
        <v>1882</v>
      </c>
      <c r="C3438" t="s" s="675">
        <v>2554</v>
      </c>
      <c r="D3438" t="s" s="180">
        <v>44</v>
      </c>
      <c r="E3438" s="677">
        <v>0</v>
      </c>
      <c r="G3438" s="662">
        <f>E3438*F3438</f>
        <v>0</v>
      </c>
      <c r="H3438" s="662">
        <v>0</v>
      </c>
    </row>
    <row r="3439" s="671" customFormat="1" ht="15" customHeight="1">
      <c r="B3439" t="s" s="596">
        <v>1882</v>
      </c>
      <c r="C3439" t="s" s="675">
        <v>2554</v>
      </c>
      <c r="D3439" t="s" s="695">
        <v>2849</v>
      </c>
      <c r="E3439" s="677">
        <v>0</v>
      </c>
      <c r="G3439" s="662">
        <f>E3439*F3439</f>
        <v>0</v>
      </c>
      <c r="H3439" s="662">
        <v>0</v>
      </c>
    </row>
    <row r="3440" s="671" customFormat="1" ht="15" customHeight="1">
      <c r="B3440" t="s" s="596">
        <v>1860</v>
      </c>
      <c r="C3440" t="s" s="675">
        <v>2555</v>
      </c>
      <c r="D3440" t="s" s="676">
        <v>30</v>
      </c>
      <c r="E3440" s="677">
        <v>0</v>
      </c>
      <c r="G3440" s="662">
        <f>E3440*F3440</f>
        <v>0</v>
      </c>
      <c r="H3440" s="662">
        <v>0</v>
      </c>
    </row>
    <row r="3441" s="671" customFormat="1" ht="15" customHeight="1">
      <c r="B3441" t="s" s="596">
        <v>1860</v>
      </c>
      <c r="C3441" t="s" s="675">
        <v>2555</v>
      </c>
      <c r="D3441" t="s" s="91">
        <v>32</v>
      </c>
      <c r="E3441" s="677">
        <v>0</v>
      </c>
      <c r="G3441" s="662">
        <f>E3441*F3441</f>
        <v>0</v>
      </c>
      <c r="H3441" s="662">
        <v>0</v>
      </c>
    </row>
    <row r="3442" s="671" customFormat="1" ht="15" customHeight="1">
      <c r="B3442" t="s" s="596">
        <v>1860</v>
      </c>
      <c r="C3442" t="s" s="675">
        <v>2555</v>
      </c>
      <c r="D3442" t="s" s="205">
        <v>34</v>
      </c>
      <c r="E3442" s="677">
        <v>0</v>
      </c>
      <c r="G3442" s="662">
        <f>E3442*F3442</f>
        <v>0</v>
      </c>
      <c r="H3442" s="662">
        <v>0</v>
      </c>
    </row>
    <row r="3443" s="671" customFormat="1" ht="15" customHeight="1">
      <c r="B3443" t="s" s="596">
        <v>1860</v>
      </c>
      <c r="C3443" t="s" s="675">
        <v>2555</v>
      </c>
      <c r="D3443" t="s" s="684">
        <v>36</v>
      </c>
      <c r="E3443" s="677">
        <v>0</v>
      </c>
      <c r="G3443" s="662">
        <f>E3443*F3443</f>
        <v>0</v>
      </c>
      <c r="H3443" s="662">
        <v>0</v>
      </c>
    </row>
    <row r="3444" s="671" customFormat="1" ht="15" customHeight="1">
      <c r="B3444" t="s" s="596">
        <v>1860</v>
      </c>
      <c r="C3444" t="s" s="675">
        <v>2555</v>
      </c>
      <c r="D3444" t="s" s="686">
        <v>38</v>
      </c>
      <c r="E3444" s="677">
        <v>0</v>
      </c>
      <c r="G3444" s="662">
        <f>E3444*F3444</f>
        <v>0</v>
      </c>
      <c r="H3444" s="662">
        <v>0</v>
      </c>
    </row>
    <row r="3445" s="671" customFormat="1" ht="15" customHeight="1">
      <c r="B3445" t="s" s="596">
        <v>1860</v>
      </c>
      <c r="C3445" t="s" s="675">
        <v>2555</v>
      </c>
      <c r="D3445" t="s" s="690">
        <v>40</v>
      </c>
      <c r="E3445" s="677">
        <v>0</v>
      </c>
      <c r="G3445" s="662">
        <f>E3445*F3445</f>
        <v>0</v>
      </c>
      <c r="H3445" s="662">
        <v>0</v>
      </c>
    </row>
    <row r="3446" s="671" customFormat="1" ht="15" customHeight="1">
      <c r="B3446" t="s" s="596">
        <v>1860</v>
      </c>
      <c r="C3446" t="s" s="675">
        <v>2555</v>
      </c>
      <c r="D3446" t="s" s="692">
        <v>42</v>
      </c>
      <c r="E3446" s="677">
        <v>0</v>
      </c>
      <c r="G3446" s="662">
        <f>E3446*F3446</f>
        <v>0</v>
      </c>
      <c r="H3446" s="662">
        <v>0</v>
      </c>
    </row>
    <row r="3447" s="671" customFormat="1" ht="15" customHeight="1">
      <c r="B3447" t="s" s="596">
        <v>1860</v>
      </c>
      <c r="C3447" t="s" s="675">
        <v>2555</v>
      </c>
      <c r="D3447" t="s" s="180">
        <v>44</v>
      </c>
      <c r="E3447" s="677">
        <v>0</v>
      </c>
      <c r="G3447" s="662">
        <f>E3447*F3447</f>
        <v>0</v>
      </c>
      <c r="H3447" s="662">
        <v>0</v>
      </c>
    </row>
    <row r="3448" s="671" customFormat="1" ht="15" customHeight="1">
      <c r="B3448" t="s" s="596">
        <v>1860</v>
      </c>
      <c r="C3448" t="s" s="675">
        <v>2555</v>
      </c>
      <c r="D3448" t="s" s="695">
        <v>2849</v>
      </c>
      <c r="E3448" s="677">
        <v>0</v>
      </c>
      <c r="G3448" s="662">
        <f>E3448*F3448</f>
        <v>0</v>
      </c>
      <c r="H3448" s="662">
        <v>0</v>
      </c>
    </row>
    <row r="3449" s="671" customFormat="1" ht="15" customHeight="1">
      <c r="B3449" t="s" s="596">
        <v>1851</v>
      </c>
      <c r="C3449" t="s" s="675">
        <v>2556</v>
      </c>
      <c r="D3449" t="s" s="676">
        <v>30</v>
      </c>
      <c r="E3449" s="677">
        <v>0</v>
      </c>
      <c r="G3449" s="662">
        <f>E3449*F3449</f>
        <v>0</v>
      </c>
      <c r="H3449" s="662">
        <v>0</v>
      </c>
    </row>
    <row r="3450" s="671" customFormat="1" ht="15" customHeight="1">
      <c r="B3450" t="s" s="596">
        <v>1851</v>
      </c>
      <c r="C3450" t="s" s="675">
        <v>2556</v>
      </c>
      <c r="D3450" t="s" s="91">
        <v>32</v>
      </c>
      <c r="E3450" s="677">
        <v>0</v>
      </c>
      <c r="G3450" s="662">
        <f>E3450*F3450</f>
        <v>0</v>
      </c>
      <c r="H3450" s="662">
        <v>0</v>
      </c>
    </row>
    <row r="3451" s="671" customFormat="1" ht="15" customHeight="1">
      <c r="B3451" t="s" s="596">
        <v>1851</v>
      </c>
      <c r="C3451" t="s" s="675">
        <v>2556</v>
      </c>
      <c r="D3451" t="s" s="205">
        <v>34</v>
      </c>
      <c r="E3451" s="677">
        <v>0</v>
      </c>
      <c r="G3451" s="662">
        <f>E3451*F3451</f>
        <v>0</v>
      </c>
      <c r="H3451" s="662">
        <v>0</v>
      </c>
    </row>
    <row r="3452" s="671" customFormat="1" ht="15" customHeight="1">
      <c r="B3452" t="s" s="596">
        <v>1851</v>
      </c>
      <c r="C3452" t="s" s="675">
        <v>2556</v>
      </c>
      <c r="D3452" t="s" s="684">
        <v>36</v>
      </c>
      <c r="E3452" s="677">
        <v>0</v>
      </c>
      <c r="G3452" s="662">
        <f>E3452*F3452</f>
        <v>0</v>
      </c>
      <c r="H3452" s="662">
        <v>0</v>
      </c>
    </row>
    <row r="3453" s="671" customFormat="1" ht="15" customHeight="1">
      <c r="B3453" t="s" s="596">
        <v>1851</v>
      </c>
      <c r="C3453" t="s" s="675">
        <v>2556</v>
      </c>
      <c r="D3453" t="s" s="686">
        <v>38</v>
      </c>
      <c r="E3453" s="677">
        <v>0</v>
      </c>
      <c r="G3453" s="662">
        <f>E3453*F3453</f>
        <v>0</v>
      </c>
      <c r="H3453" s="662">
        <v>0</v>
      </c>
    </row>
    <row r="3454" s="671" customFormat="1" ht="15" customHeight="1">
      <c r="B3454" t="s" s="596">
        <v>1851</v>
      </c>
      <c r="C3454" t="s" s="675">
        <v>2556</v>
      </c>
      <c r="D3454" t="s" s="690">
        <v>40</v>
      </c>
      <c r="E3454" s="677">
        <v>0</v>
      </c>
      <c r="G3454" s="662">
        <f>E3454*F3454</f>
        <v>0</v>
      </c>
      <c r="H3454" s="662">
        <v>0</v>
      </c>
    </row>
    <row r="3455" s="671" customFormat="1" ht="15" customHeight="1">
      <c r="B3455" t="s" s="596">
        <v>1851</v>
      </c>
      <c r="C3455" t="s" s="675">
        <v>2556</v>
      </c>
      <c r="D3455" t="s" s="692">
        <v>42</v>
      </c>
      <c r="E3455" s="677">
        <v>0</v>
      </c>
      <c r="G3455" s="662">
        <f>E3455*F3455</f>
        <v>0</v>
      </c>
      <c r="H3455" s="662">
        <v>0</v>
      </c>
    </row>
    <row r="3456" s="671" customFormat="1" ht="15" customHeight="1">
      <c r="B3456" t="s" s="596">
        <v>1851</v>
      </c>
      <c r="C3456" t="s" s="675">
        <v>2556</v>
      </c>
      <c r="D3456" t="s" s="180">
        <v>44</v>
      </c>
      <c r="E3456" s="677">
        <v>0</v>
      </c>
      <c r="G3456" s="662">
        <f>E3456*F3456</f>
        <v>0</v>
      </c>
      <c r="H3456" s="662">
        <v>0</v>
      </c>
    </row>
    <row r="3457" s="671" customFormat="1" ht="15" customHeight="1">
      <c r="B3457" t="s" s="596">
        <v>1851</v>
      </c>
      <c r="C3457" t="s" s="675">
        <v>2556</v>
      </c>
      <c r="D3457" t="s" s="695">
        <v>2849</v>
      </c>
      <c r="E3457" s="677">
        <v>0</v>
      </c>
      <c r="G3457" s="662">
        <f>E3457*F3457</f>
        <v>0</v>
      </c>
      <c r="H3457" s="662">
        <v>0</v>
      </c>
    </row>
    <row r="3458" s="671" customFormat="1" ht="15" customHeight="1">
      <c r="B3458" t="s" s="596">
        <v>1901</v>
      </c>
      <c r="C3458" t="s" s="675">
        <v>2557</v>
      </c>
      <c r="D3458" t="s" s="676">
        <v>30</v>
      </c>
      <c r="E3458" s="677">
        <v>0</v>
      </c>
      <c r="G3458" s="662">
        <f>E3458*F3458</f>
        <v>0</v>
      </c>
      <c r="H3458" s="662">
        <v>0</v>
      </c>
    </row>
    <row r="3459" s="671" customFormat="1" ht="15" customHeight="1">
      <c r="B3459" t="s" s="596">
        <v>1901</v>
      </c>
      <c r="C3459" t="s" s="675">
        <v>2557</v>
      </c>
      <c r="D3459" t="s" s="91">
        <v>32</v>
      </c>
      <c r="E3459" s="677">
        <v>0</v>
      </c>
      <c r="G3459" s="662">
        <f>E3459*F3459</f>
        <v>0</v>
      </c>
      <c r="H3459" s="662">
        <v>0</v>
      </c>
    </row>
    <row r="3460" s="671" customFormat="1" ht="15" customHeight="1">
      <c r="B3460" t="s" s="596">
        <v>1901</v>
      </c>
      <c r="C3460" t="s" s="675">
        <v>2557</v>
      </c>
      <c r="D3460" t="s" s="205">
        <v>34</v>
      </c>
      <c r="E3460" s="677">
        <v>0</v>
      </c>
      <c r="G3460" s="662">
        <f>E3460*F3460</f>
        <v>0</v>
      </c>
      <c r="H3460" s="662">
        <v>0</v>
      </c>
    </row>
    <row r="3461" s="671" customFormat="1" ht="15" customHeight="1">
      <c r="B3461" t="s" s="596">
        <v>1901</v>
      </c>
      <c r="C3461" t="s" s="675">
        <v>2557</v>
      </c>
      <c r="D3461" t="s" s="684">
        <v>36</v>
      </c>
      <c r="E3461" s="677">
        <v>0</v>
      </c>
      <c r="G3461" s="662">
        <f>E3461*F3461</f>
        <v>0</v>
      </c>
      <c r="H3461" s="662">
        <v>0</v>
      </c>
    </row>
    <row r="3462" s="671" customFormat="1" ht="15" customHeight="1">
      <c r="B3462" t="s" s="596">
        <v>1901</v>
      </c>
      <c r="C3462" t="s" s="675">
        <v>2557</v>
      </c>
      <c r="D3462" t="s" s="686">
        <v>38</v>
      </c>
      <c r="E3462" s="677">
        <v>0</v>
      </c>
      <c r="G3462" s="662">
        <f>E3462*F3462</f>
        <v>0</v>
      </c>
      <c r="H3462" s="662">
        <v>0</v>
      </c>
    </row>
    <row r="3463" s="671" customFormat="1" ht="15" customHeight="1">
      <c r="B3463" t="s" s="596">
        <v>1901</v>
      </c>
      <c r="C3463" t="s" s="675">
        <v>2557</v>
      </c>
      <c r="D3463" t="s" s="690">
        <v>40</v>
      </c>
      <c r="E3463" s="677">
        <v>0</v>
      </c>
      <c r="G3463" s="662">
        <f>E3463*F3463</f>
        <v>0</v>
      </c>
      <c r="H3463" s="662">
        <v>0</v>
      </c>
    </row>
    <row r="3464" s="671" customFormat="1" ht="15" customHeight="1">
      <c r="B3464" t="s" s="596">
        <v>1901</v>
      </c>
      <c r="C3464" t="s" s="675">
        <v>2557</v>
      </c>
      <c r="D3464" t="s" s="692">
        <v>42</v>
      </c>
      <c r="E3464" s="677">
        <v>0</v>
      </c>
      <c r="G3464" s="662">
        <f>E3464*F3464</f>
        <v>0</v>
      </c>
      <c r="H3464" s="662">
        <v>0</v>
      </c>
    </row>
    <row r="3465" s="671" customFormat="1" ht="15" customHeight="1">
      <c r="B3465" t="s" s="596">
        <v>1901</v>
      </c>
      <c r="C3465" t="s" s="675">
        <v>2557</v>
      </c>
      <c r="D3465" t="s" s="180">
        <v>44</v>
      </c>
      <c r="E3465" s="677">
        <v>0</v>
      </c>
      <c r="G3465" s="662">
        <f>E3465*F3465</f>
        <v>0</v>
      </c>
      <c r="H3465" s="662">
        <v>0</v>
      </c>
    </row>
    <row r="3466" s="671" customFormat="1" ht="15" customHeight="1">
      <c r="B3466" t="s" s="596">
        <v>1901</v>
      </c>
      <c r="C3466" t="s" s="675">
        <v>2557</v>
      </c>
      <c r="D3466" t="s" s="695">
        <v>2849</v>
      </c>
      <c r="E3466" s="677">
        <v>0</v>
      </c>
      <c r="G3466" s="662">
        <f>E3466*F3466</f>
        <v>0</v>
      </c>
      <c r="H3466" s="662">
        <v>0</v>
      </c>
    </row>
    <row r="3467" s="671" customFormat="1" ht="15" customHeight="1">
      <c r="B3467" t="s" s="596">
        <v>1887</v>
      </c>
      <c r="C3467" t="s" s="675">
        <v>2558</v>
      </c>
      <c r="D3467" t="s" s="676">
        <v>30</v>
      </c>
      <c r="E3467" s="677">
        <v>0</v>
      </c>
      <c r="G3467" s="662">
        <f>E3467*F3467</f>
        <v>0</v>
      </c>
      <c r="H3467" s="662">
        <v>0</v>
      </c>
    </row>
    <row r="3468" s="671" customFormat="1" ht="15" customHeight="1">
      <c r="B3468" t="s" s="596">
        <v>1887</v>
      </c>
      <c r="C3468" t="s" s="675">
        <v>2558</v>
      </c>
      <c r="D3468" t="s" s="91">
        <v>32</v>
      </c>
      <c r="E3468" s="677">
        <v>0</v>
      </c>
      <c r="G3468" s="662">
        <f>E3468*F3468</f>
        <v>0</v>
      </c>
      <c r="H3468" s="662">
        <v>0</v>
      </c>
    </row>
    <row r="3469" s="671" customFormat="1" ht="15" customHeight="1">
      <c r="B3469" t="s" s="596">
        <v>1887</v>
      </c>
      <c r="C3469" t="s" s="675">
        <v>2558</v>
      </c>
      <c r="D3469" t="s" s="205">
        <v>34</v>
      </c>
      <c r="E3469" s="677">
        <v>0</v>
      </c>
      <c r="G3469" s="662">
        <f>E3469*F3469</f>
        <v>0</v>
      </c>
      <c r="H3469" s="662">
        <v>0</v>
      </c>
    </row>
    <row r="3470" s="671" customFormat="1" ht="15" customHeight="1">
      <c r="B3470" t="s" s="596">
        <v>1887</v>
      </c>
      <c r="C3470" t="s" s="675">
        <v>2558</v>
      </c>
      <c r="D3470" t="s" s="684">
        <v>36</v>
      </c>
      <c r="E3470" s="677">
        <v>0</v>
      </c>
      <c r="G3470" s="662">
        <f>E3470*F3470</f>
        <v>0</v>
      </c>
      <c r="H3470" s="662">
        <v>0</v>
      </c>
    </row>
    <row r="3471" s="671" customFormat="1" ht="15" customHeight="1">
      <c r="B3471" t="s" s="596">
        <v>1887</v>
      </c>
      <c r="C3471" t="s" s="675">
        <v>2558</v>
      </c>
      <c r="D3471" t="s" s="686">
        <v>38</v>
      </c>
      <c r="E3471" s="677">
        <v>0</v>
      </c>
      <c r="G3471" s="662">
        <f>E3471*F3471</f>
        <v>0</v>
      </c>
      <c r="H3471" s="662">
        <v>0</v>
      </c>
    </row>
    <row r="3472" s="671" customFormat="1" ht="15" customHeight="1">
      <c r="B3472" t="s" s="596">
        <v>1887</v>
      </c>
      <c r="C3472" t="s" s="675">
        <v>2558</v>
      </c>
      <c r="D3472" t="s" s="690">
        <v>40</v>
      </c>
      <c r="E3472" s="677">
        <v>0</v>
      </c>
      <c r="G3472" s="662">
        <f>E3472*F3472</f>
        <v>0</v>
      </c>
      <c r="H3472" s="662">
        <v>0</v>
      </c>
    </row>
    <row r="3473" s="671" customFormat="1" ht="15" customHeight="1">
      <c r="B3473" t="s" s="596">
        <v>1887</v>
      </c>
      <c r="C3473" t="s" s="675">
        <v>2558</v>
      </c>
      <c r="D3473" t="s" s="692">
        <v>42</v>
      </c>
      <c r="E3473" s="677">
        <v>0</v>
      </c>
      <c r="G3473" s="662">
        <f>E3473*F3473</f>
        <v>0</v>
      </c>
      <c r="H3473" s="662">
        <v>0</v>
      </c>
    </row>
    <row r="3474" s="671" customFormat="1" ht="15" customHeight="1">
      <c r="B3474" t="s" s="596">
        <v>1887</v>
      </c>
      <c r="C3474" t="s" s="675">
        <v>2558</v>
      </c>
      <c r="D3474" t="s" s="180">
        <v>44</v>
      </c>
      <c r="E3474" s="677">
        <v>0</v>
      </c>
      <c r="G3474" s="662">
        <f>E3474*F3474</f>
        <v>0</v>
      </c>
      <c r="H3474" s="662">
        <v>0</v>
      </c>
    </row>
    <row r="3475" s="671" customFormat="1" ht="15" customHeight="1">
      <c r="B3475" t="s" s="596">
        <v>1887</v>
      </c>
      <c r="C3475" t="s" s="675">
        <v>2558</v>
      </c>
      <c r="D3475" t="s" s="695">
        <v>2849</v>
      </c>
      <c r="E3475" s="677">
        <v>0</v>
      </c>
      <c r="G3475" s="662">
        <f>E3475*F3475</f>
        <v>0</v>
      </c>
      <c r="H3475" s="662">
        <v>0</v>
      </c>
    </row>
    <row r="3476" s="671" customFormat="1" ht="15" customHeight="1">
      <c r="B3476" t="s" s="596">
        <v>1919</v>
      </c>
      <c r="C3476" t="s" s="675">
        <v>2559</v>
      </c>
      <c r="D3476" t="s" s="676">
        <v>30</v>
      </c>
      <c r="E3476" s="677">
        <v>0</v>
      </c>
      <c r="G3476" s="662">
        <f>E3476*F3476</f>
        <v>0</v>
      </c>
      <c r="H3476" s="662">
        <v>0</v>
      </c>
    </row>
    <row r="3477" s="671" customFormat="1" ht="15" customHeight="1">
      <c r="B3477" t="s" s="596">
        <v>1919</v>
      </c>
      <c r="C3477" t="s" s="675">
        <v>2559</v>
      </c>
      <c r="D3477" t="s" s="91">
        <v>32</v>
      </c>
      <c r="E3477" s="677">
        <v>0</v>
      </c>
      <c r="G3477" s="662">
        <f>E3477*F3477</f>
        <v>0</v>
      </c>
      <c r="H3477" s="662">
        <v>0</v>
      </c>
    </row>
    <row r="3478" s="671" customFormat="1" ht="15" customHeight="1">
      <c r="B3478" t="s" s="596">
        <v>1919</v>
      </c>
      <c r="C3478" t="s" s="675">
        <v>2559</v>
      </c>
      <c r="D3478" t="s" s="205">
        <v>34</v>
      </c>
      <c r="E3478" s="677">
        <v>0</v>
      </c>
      <c r="G3478" s="662">
        <f>E3478*F3478</f>
        <v>0</v>
      </c>
      <c r="H3478" s="662">
        <v>0</v>
      </c>
    </row>
    <row r="3479" s="671" customFormat="1" ht="15" customHeight="1">
      <c r="B3479" t="s" s="596">
        <v>1919</v>
      </c>
      <c r="C3479" t="s" s="675">
        <v>2559</v>
      </c>
      <c r="D3479" t="s" s="684">
        <v>36</v>
      </c>
      <c r="E3479" s="677">
        <v>0</v>
      </c>
      <c r="G3479" s="662">
        <f>E3479*F3479</f>
        <v>0</v>
      </c>
      <c r="H3479" s="662">
        <v>0</v>
      </c>
    </row>
    <row r="3480" s="671" customFormat="1" ht="15" customHeight="1">
      <c r="B3480" t="s" s="596">
        <v>1919</v>
      </c>
      <c r="C3480" t="s" s="675">
        <v>2559</v>
      </c>
      <c r="D3480" t="s" s="686">
        <v>38</v>
      </c>
      <c r="E3480" s="677">
        <v>0</v>
      </c>
      <c r="G3480" s="662">
        <f>E3480*F3480</f>
        <v>0</v>
      </c>
      <c r="H3480" s="662">
        <v>0</v>
      </c>
    </row>
    <row r="3481" s="671" customFormat="1" ht="15" customHeight="1">
      <c r="B3481" t="s" s="596">
        <v>1919</v>
      </c>
      <c r="C3481" t="s" s="675">
        <v>2559</v>
      </c>
      <c r="D3481" t="s" s="690">
        <v>40</v>
      </c>
      <c r="E3481" s="677">
        <v>0</v>
      </c>
      <c r="G3481" s="662">
        <f>E3481*F3481</f>
        <v>0</v>
      </c>
      <c r="H3481" s="662">
        <v>0</v>
      </c>
    </row>
    <row r="3482" s="671" customFormat="1" ht="15" customHeight="1">
      <c r="B3482" t="s" s="596">
        <v>1919</v>
      </c>
      <c r="C3482" t="s" s="675">
        <v>2559</v>
      </c>
      <c r="D3482" t="s" s="692">
        <v>42</v>
      </c>
      <c r="E3482" s="677">
        <v>0</v>
      </c>
      <c r="G3482" s="662">
        <f>E3482*F3482</f>
        <v>0</v>
      </c>
      <c r="H3482" s="662">
        <v>0</v>
      </c>
    </row>
    <row r="3483" s="671" customFormat="1" ht="15" customHeight="1">
      <c r="B3483" t="s" s="596">
        <v>1919</v>
      </c>
      <c r="C3483" t="s" s="675">
        <v>2559</v>
      </c>
      <c r="D3483" t="s" s="180">
        <v>44</v>
      </c>
      <c r="E3483" s="677">
        <v>0</v>
      </c>
      <c r="G3483" s="662">
        <f>E3483*F3483</f>
        <v>0</v>
      </c>
      <c r="H3483" s="662">
        <v>0</v>
      </c>
    </row>
    <row r="3484" s="671" customFormat="1" ht="15" customHeight="1">
      <c r="B3484" t="s" s="596">
        <v>1919</v>
      </c>
      <c r="C3484" t="s" s="675">
        <v>2559</v>
      </c>
      <c r="D3484" t="s" s="695">
        <v>2849</v>
      </c>
      <c r="E3484" s="677">
        <v>0</v>
      </c>
      <c r="G3484" s="662">
        <f>E3484*F3484</f>
        <v>0</v>
      </c>
      <c r="H3484" s="662">
        <v>0</v>
      </c>
    </row>
    <row r="3485" s="671" customFormat="1" ht="15" customHeight="1">
      <c r="B3485" t="s" s="596">
        <v>1904</v>
      </c>
      <c r="C3485" t="s" s="675">
        <v>2560</v>
      </c>
      <c r="D3485" t="s" s="676">
        <v>30</v>
      </c>
      <c r="E3485" s="677">
        <v>0</v>
      </c>
      <c r="G3485" s="662">
        <f>E3485*F3485</f>
        <v>0</v>
      </c>
      <c r="H3485" s="662">
        <v>0</v>
      </c>
    </row>
    <row r="3486" s="671" customFormat="1" ht="15" customHeight="1">
      <c r="B3486" t="s" s="596">
        <v>1904</v>
      </c>
      <c r="C3486" t="s" s="675">
        <v>2560</v>
      </c>
      <c r="D3486" t="s" s="91">
        <v>32</v>
      </c>
      <c r="E3486" s="677">
        <v>0</v>
      </c>
      <c r="G3486" s="662">
        <f>E3486*F3486</f>
        <v>0</v>
      </c>
      <c r="H3486" s="662">
        <v>0</v>
      </c>
    </row>
    <row r="3487" s="671" customFormat="1" ht="15" customHeight="1">
      <c r="B3487" t="s" s="596">
        <v>1904</v>
      </c>
      <c r="C3487" t="s" s="675">
        <v>2560</v>
      </c>
      <c r="D3487" t="s" s="205">
        <v>34</v>
      </c>
      <c r="E3487" s="677">
        <v>0</v>
      </c>
      <c r="G3487" s="662">
        <f>E3487*F3487</f>
        <v>0</v>
      </c>
      <c r="H3487" s="662">
        <v>0</v>
      </c>
    </row>
    <row r="3488" s="671" customFormat="1" ht="15" customHeight="1">
      <c r="B3488" t="s" s="596">
        <v>1904</v>
      </c>
      <c r="C3488" t="s" s="675">
        <v>2560</v>
      </c>
      <c r="D3488" t="s" s="684">
        <v>36</v>
      </c>
      <c r="E3488" s="677">
        <v>0</v>
      </c>
      <c r="G3488" s="662">
        <f>E3488*F3488</f>
        <v>0</v>
      </c>
      <c r="H3488" s="662">
        <v>0</v>
      </c>
    </row>
    <row r="3489" s="671" customFormat="1" ht="15" customHeight="1">
      <c r="B3489" t="s" s="596">
        <v>1904</v>
      </c>
      <c r="C3489" t="s" s="675">
        <v>2560</v>
      </c>
      <c r="D3489" t="s" s="686">
        <v>38</v>
      </c>
      <c r="E3489" s="677">
        <v>0</v>
      </c>
      <c r="G3489" s="662">
        <f>E3489*F3489</f>
        <v>0</v>
      </c>
      <c r="H3489" s="662">
        <v>0</v>
      </c>
    </row>
    <row r="3490" s="671" customFormat="1" ht="15" customHeight="1">
      <c r="B3490" t="s" s="596">
        <v>1904</v>
      </c>
      <c r="C3490" t="s" s="675">
        <v>2560</v>
      </c>
      <c r="D3490" t="s" s="690">
        <v>40</v>
      </c>
      <c r="E3490" s="677">
        <v>0</v>
      </c>
      <c r="G3490" s="662">
        <f>E3490*F3490</f>
        <v>0</v>
      </c>
      <c r="H3490" s="662">
        <v>0</v>
      </c>
    </row>
    <row r="3491" s="671" customFormat="1" ht="15" customHeight="1">
      <c r="B3491" t="s" s="596">
        <v>1904</v>
      </c>
      <c r="C3491" t="s" s="675">
        <v>2560</v>
      </c>
      <c r="D3491" t="s" s="692">
        <v>42</v>
      </c>
      <c r="E3491" s="677">
        <v>0</v>
      </c>
      <c r="G3491" s="662">
        <f>E3491*F3491</f>
        <v>0</v>
      </c>
      <c r="H3491" s="662">
        <v>0</v>
      </c>
    </row>
    <row r="3492" s="671" customFormat="1" ht="15" customHeight="1">
      <c r="B3492" t="s" s="596">
        <v>1904</v>
      </c>
      <c r="C3492" t="s" s="675">
        <v>2560</v>
      </c>
      <c r="D3492" t="s" s="180">
        <v>44</v>
      </c>
      <c r="E3492" s="677">
        <v>0</v>
      </c>
      <c r="G3492" s="662">
        <f>E3492*F3492</f>
        <v>0</v>
      </c>
      <c r="H3492" s="662">
        <v>0</v>
      </c>
    </row>
    <row r="3493" s="671" customFormat="1" ht="15" customHeight="1">
      <c r="B3493" t="s" s="596">
        <v>1904</v>
      </c>
      <c r="C3493" t="s" s="675">
        <v>2560</v>
      </c>
      <c r="D3493" t="s" s="695">
        <v>2849</v>
      </c>
      <c r="E3493" s="677">
        <v>0</v>
      </c>
      <c r="G3493" s="662">
        <f>E3493*F3493</f>
        <v>0</v>
      </c>
      <c r="H3493" s="662">
        <v>0</v>
      </c>
    </row>
    <row r="3494" s="671" customFormat="1" ht="15" customHeight="1">
      <c r="B3494" t="s" s="596">
        <v>1874</v>
      </c>
      <c r="C3494" t="s" s="675">
        <v>2561</v>
      </c>
      <c r="D3494" t="s" s="676">
        <v>30</v>
      </c>
      <c r="E3494" s="677">
        <v>0</v>
      </c>
      <c r="G3494" s="662">
        <f>E3494*F3494</f>
        <v>0</v>
      </c>
      <c r="H3494" s="662">
        <v>0</v>
      </c>
    </row>
    <row r="3495" s="671" customFormat="1" ht="15" customHeight="1">
      <c r="B3495" t="s" s="596">
        <v>1874</v>
      </c>
      <c r="C3495" t="s" s="675">
        <v>2561</v>
      </c>
      <c r="D3495" t="s" s="91">
        <v>32</v>
      </c>
      <c r="E3495" s="677">
        <v>0</v>
      </c>
      <c r="G3495" s="662">
        <f>E3495*F3495</f>
        <v>0</v>
      </c>
      <c r="H3495" s="662">
        <v>0</v>
      </c>
    </row>
    <row r="3496" s="671" customFormat="1" ht="15" customHeight="1">
      <c r="B3496" t="s" s="596">
        <v>1874</v>
      </c>
      <c r="C3496" t="s" s="675">
        <v>2561</v>
      </c>
      <c r="D3496" t="s" s="205">
        <v>34</v>
      </c>
      <c r="E3496" s="677">
        <v>0</v>
      </c>
      <c r="G3496" s="662">
        <f>E3496*F3496</f>
        <v>0</v>
      </c>
      <c r="H3496" s="662">
        <v>0</v>
      </c>
    </row>
    <row r="3497" s="671" customFormat="1" ht="15" customHeight="1">
      <c r="B3497" t="s" s="596">
        <v>1874</v>
      </c>
      <c r="C3497" t="s" s="675">
        <v>2561</v>
      </c>
      <c r="D3497" t="s" s="684">
        <v>36</v>
      </c>
      <c r="E3497" s="677">
        <v>0</v>
      </c>
      <c r="G3497" s="662">
        <f>E3497*F3497</f>
        <v>0</v>
      </c>
      <c r="H3497" s="662">
        <v>0</v>
      </c>
    </row>
    <row r="3498" s="671" customFormat="1" ht="15" customHeight="1">
      <c r="B3498" t="s" s="596">
        <v>1874</v>
      </c>
      <c r="C3498" t="s" s="675">
        <v>2561</v>
      </c>
      <c r="D3498" t="s" s="686">
        <v>38</v>
      </c>
      <c r="E3498" s="677">
        <v>0</v>
      </c>
      <c r="G3498" s="662">
        <f>E3498*F3498</f>
        <v>0</v>
      </c>
      <c r="H3498" s="662">
        <v>0</v>
      </c>
    </row>
    <row r="3499" s="671" customFormat="1" ht="15" customHeight="1">
      <c r="B3499" t="s" s="596">
        <v>1874</v>
      </c>
      <c r="C3499" t="s" s="675">
        <v>2561</v>
      </c>
      <c r="D3499" t="s" s="690">
        <v>40</v>
      </c>
      <c r="E3499" s="677">
        <v>0</v>
      </c>
      <c r="G3499" s="662">
        <f>E3499*F3499</f>
        <v>0</v>
      </c>
      <c r="H3499" s="662">
        <v>0</v>
      </c>
    </row>
    <row r="3500" s="671" customFormat="1" ht="15" customHeight="1">
      <c r="B3500" t="s" s="596">
        <v>1874</v>
      </c>
      <c r="C3500" t="s" s="675">
        <v>2561</v>
      </c>
      <c r="D3500" t="s" s="692">
        <v>42</v>
      </c>
      <c r="E3500" s="677">
        <v>0</v>
      </c>
      <c r="G3500" s="662">
        <f>E3500*F3500</f>
        <v>0</v>
      </c>
      <c r="H3500" s="662">
        <v>0</v>
      </c>
    </row>
    <row r="3501" s="671" customFormat="1" ht="15" customHeight="1">
      <c r="B3501" t="s" s="596">
        <v>1874</v>
      </c>
      <c r="C3501" t="s" s="675">
        <v>2561</v>
      </c>
      <c r="D3501" t="s" s="180">
        <v>44</v>
      </c>
      <c r="E3501" s="677">
        <v>0</v>
      </c>
      <c r="G3501" s="662">
        <f>E3501*F3501</f>
        <v>0</v>
      </c>
      <c r="H3501" s="662">
        <v>0</v>
      </c>
    </row>
    <row r="3502" s="671" customFormat="1" ht="15" customHeight="1">
      <c r="B3502" t="s" s="596">
        <v>1874</v>
      </c>
      <c r="C3502" t="s" s="675">
        <v>2561</v>
      </c>
      <c r="D3502" t="s" s="695">
        <v>2849</v>
      </c>
      <c r="E3502" s="677">
        <v>0</v>
      </c>
      <c r="G3502" s="662">
        <f>E3502*F3502</f>
        <v>0</v>
      </c>
      <c r="H3502" s="662">
        <v>0</v>
      </c>
    </row>
    <row r="3503" s="671" customFormat="1" ht="15" customHeight="1">
      <c r="B3503" t="s" s="596">
        <v>1861</v>
      </c>
      <c r="C3503" t="s" s="675">
        <v>2562</v>
      </c>
      <c r="D3503" t="s" s="676">
        <v>30</v>
      </c>
      <c r="E3503" s="677">
        <v>0</v>
      </c>
      <c r="G3503" s="662">
        <f>E3503*F3503</f>
        <v>0</v>
      </c>
      <c r="H3503" s="662">
        <v>0</v>
      </c>
    </row>
    <row r="3504" s="671" customFormat="1" ht="15" customHeight="1">
      <c r="B3504" t="s" s="596">
        <v>1861</v>
      </c>
      <c r="C3504" t="s" s="675">
        <v>2562</v>
      </c>
      <c r="D3504" t="s" s="91">
        <v>32</v>
      </c>
      <c r="E3504" s="677">
        <v>0</v>
      </c>
      <c r="G3504" s="662">
        <f>E3504*F3504</f>
        <v>0</v>
      </c>
      <c r="H3504" s="662">
        <v>0</v>
      </c>
    </row>
    <row r="3505" s="671" customFormat="1" ht="15" customHeight="1">
      <c r="B3505" t="s" s="596">
        <v>1861</v>
      </c>
      <c r="C3505" t="s" s="675">
        <v>2562</v>
      </c>
      <c r="D3505" t="s" s="205">
        <v>34</v>
      </c>
      <c r="E3505" s="677">
        <v>0</v>
      </c>
      <c r="G3505" s="662">
        <f>E3505*F3505</f>
        <v>0</v>
      </c>
      <c r="H3505" s="662">
        <v>0</v>
      </c>
    </row>
    <row r="3506" s="671" customFormat="1" ht="15" customHeight="1">
      <c r="B3506" t="s" s="596">
        <v>1861</v>
      </c>
      <c r="C3506" t="s" s="675">
        <v>2562</v>
      </c>
      <c r="D3506" t="s" s="684">
        <v>36</v>
      </c>
      <c r="E3506" s="677">
        <v>0</v>
      </c>
      <c r="G3506" s="662">
        <f>E3506*F3506</f>
        <v>0</v>
      </c>
      <c r="H3506" s="662">
        <v>0</v>
      </c>
    </row>
    <row r="3507" s="671" customFormat="1" ht="15" customHeight="1">
      <c r="B3507" t="s" s="596">
        <v>1861</v>
      </c>
      <c r="C3507" t="s" s="675">
        <v>2562</v>
      </c>
      <c r="D3507" t="s" s="686">
        <v>38</v>
      </c>
      <c r="E3507" s="677">
        <v>0</v>
      </c>
      <c r="G3507" s="662">
        <f>E3507*F3507</f>
        <v>0</v>
      </c>
      <c r="H3507" s="662">
        <v>0</v>
      </c>
    </row>
    <row r="3508" s="671" customFormat="1" ht="15" customHeight="1">
      <c r="B3508" t="s" s="596">
        <v>1861</v>
      </c>
      <c r="C3508" t="s" s="675">
        <v>2562</v>
      </c>
      <c r="D3508" t="s" s="690">
        <v>40</v>
      </c>
      <c r="E3508" s="677">
        <v>0</v>
      </c>
      <c r="G3508" s="662">
        <f>E3508*F3508</f>
        <v>0</v>
      </c>
      <c r="H3508" s="662">
        <v>0</v>
      </c>
    </row>
    <row r="3509" s="671" customFormat="1" ht="15" customHeight="1">
      <c r="B3509" t="s" s="596">
        <v>1861</v>
      </c>
      <c r="C3509" t="s" s="675">
        <v>2562</v>
      </c>
      <c r="D3509" t="s" s="692">
        <v>42</v>
      </c>
      <c r="E3509" s="677">
        <v>0</v>
      </c>
      <c r="G3509" s="662">
        <f>E3509*F3509</f>
        <v>0</v>
      </c>
      <c r="H3509" s="662">
        <v>0</v>
      </c>
    </row>
    <row r="3510" s="671" customFormat="1" ht="15" customHeight="1">
      <c r="B3510" t="s" s="596">
        <v>1861</v>
      </c>
      <c r="C3510" t="s" s="675">
        <v>2562</v>
      </c>
      <c r="D3510" t="s" s="180">
        <v>44</v>
      </c>
      <c r="E3510" s="677">
        <v>0</v>
      </c>
      <c r="G3510" s="662">
        <f>E3510*F3510</f>
        <v>0</v>
      </c>
      <c r="H3510" s="662">
        <v>0</v>
      </c>
    </row>
    <row r="3511" s="671" customFormat="1" ht="15" customHeight="1">
      <c r="B3511" t="s" s="596">
        <v>1861</v>
      </c>
      <c r="C3511" t="s" s="675">
        <v>2562</v>
      </c>
      <c r="D3511" t="s" s="695">
        <v>2849</v>
      </c>
      <c r="E3511" s="677">
        <v>0</v>
      </c>
      <c r="G3511" s="662">
        <f>E3511*F3511</f>
        <v>0</v>
      </c>
      <c r="H3511" s="662">
        <v>0</v>
      </c>
    </row>
    <row r="3512" s="671" customFormat="1" ht="15" customHeight="1">
      <c r="B3512" t="s" s="596">
        <v>1883</v>
      </c>
      <c r="C3512" t="s" s="675">
        <v>2563</v>
      </c>
      <c r="D3512" t="s" s="676">
        <v>30</v>
      </c>
      <c r="E3512" s="677">
        <v>0</v>
      </c>
      <c r="G3512" s="662">
        <f>E3512*F3512</f>
        <v>0</v>
      </c>
      <c r="H3512" s="662">
        <v>0</v>
      </c>
    </row>
    <row r="3513" s="671" customFormat="1" ht="15" customHeight="1">
      <c r="B3513" t="s" s="596">
        <v>1883</v>
      </c>
      <c r="C3513" t="s" s="675">
        <v>2563</v>
      </c>
      <c r="D3513" t="s" s="91">
        <v>32</v>
      </c>
      <c r="E3513" s="677">
        <v>0</v>
      </c>
      <c r="G3513" s="662">
        <f>E3513*F3513</f>
        <v>0</v>
      </c>
      <c r="H3513" s="662">
        <v>0</v>
      </c>
    </row>
    <row r="3514" s="671" customFormat="1" ht="15" customHeight="1">
      <c r="B3514" t="s" s="596">
        <v>1883</v>
      </c>
      <c r="C3514" t="s" s="675">
        <v>2563</v>
      </c>
      <c r="D3514" t="s" s="205">
        <v>34</v>
      </c>
      <c r="E3514" s="677">
        <v>0</v>
      </c>
      <c r="G3514" s="662">
        <f>E3514*F3514</f>
        <v>0</v>
      </c>
      <c r="H3514" s="662">
        <v>0</v>
      </c>
    </row>
    <row r="3515" s="671" customFormat="1" ht="15" customHeight="1">
      <c r="B3515" t="s" s="596">
        <v>1883</v>
      </c>
      <c r="C3515" t="s" s="675">
        <v>2563</v>
      </c>
      <c r="D3515" t="s" s="684">
        <v>36</v>
      </c>
      <c r="E3515" s="677">
        <v>0</v>
      </c>
      <c r="G3515" s="662">
        <f>E3515*F3515</f>
        <v>0</v>
      </c>
      <c r="H3515" s="662">
        <v>0</v>
      </c>
    </row>
    <row r="3516" s="671" customFormat="1" ht="15" customHeight="1">
      <c r="B3516" t="s" s="596">
        <v>1883</v>
      </c>
      <c r="C3516" t="s" s="675">
        <v>2563</v>
      </c>
      <c r="D3516" t="s" s="686">
        <v>38</v>
      </c>
      <c r="E3516" s="677">
        <v>0</v>
      </c>
      <c r="G3516" s="662">
        <f>E3516*F3516</f>
        <v>0</v>
      </c>
      <c r="H3516" s="662">
        <v>0</v>
      </c>
    </row>
    <row r="3517" s="671" customFormat="1" ht="15" customHeight="1">
      <c r="B3517" t="s" s="596">
        <v>1883</v>
      </c>
      <c r="C3517" t="s" s="675">
        <v>2563</v>
      </c>
      <c r="D3517" t="s" s="690">
        <v>40</v>
      </c>
      <c r="E3517" s="677">
        <v>0</v>
      </c>
      <c r="G3517" s="662">
        <f>E3517*F3517</f>
        <v>0</v>
      </c>
      <c r="H3517" s="662">
        <v>0</v>
      </c>
    </row>
    <row r="3518" s="671" customFormat="1" ht="15" customHeight="1">
      <c r="B3518" t="s" s="596">
        <v>1883</v>
      </c>
      <c r="C3518" t="s" s="675">
        <v>2563</v>
      </c>
      <c r="D3518" t="s" s="692">
        <v>42</v>
      </c>
      <c r="E3518" s="677">
        <v>0</v>
      </c>
      <c r="G3518" s="662">
        <f>E3518*F3518</f>
        <v>0</v>
      </c>
      <c r="H3518" s="662">
        <v>0</v>
      </c>
    </row>
    <row r="3519" s="671" customFormat="1" ht="15" customHeight="1">
      <c r="B3519" t="s" s="596">
        <v>1883</v>
      </c>
      <c r="C3519" t="s" s="675">
        <v>2563</v>
      </c>
      <c r="D3519" t="s" s="180">
        <v>44</v>
      </c>
      <c r="E3519" s="677">
        <v>0</v>
      </c>
      <c r="G3519" s="662">
        <f>E3519*F3519</f>
        <v>0</v>
      </c>
      <c r="H3519" s="662">
        <v>0</v>
      </c>
    </row>
    <row r="3520" s="671" customFormat="1" ht="15" customHeight="1">
      <c r="B3520" t="s" s="596">
        <v>1883</v>
      </c>
      <c r="C3520" t="s" s="675">
        <v>2563</v>
      </c>
      <c r="D3520" t="s" s="695">
        <v>2849</v>
      </c>
      <c r="E3520" s="677">
        <v>0</v>
      </c>
      <c r="G3520" s="662">
        <f>E3520*F3520</f>
        <v>0</v>
      </c>
      <c r="H3520" s="662">
        <v>0</v>
      </c>
    </row>
    <row r="3521" s="671" customFormat="1" ht="15" customHeight="1">
      <c r="B3521" t="s" s="596">
        <v>1852</v>
      </c>
      <c r="C3521" t="s" s="675">
        <v>2564</v>
      </c>
      <c r="D3521" t="s" s="676">
        <v>30</v>
      </c>
      <c r="E3521" s="677">
        <v>0</v>
      </c>
      <c r="G3521" s="662">
        <f>E3521*F3521</f>
        <v>0</v>
      </c>
      <c r="H3521" s="662">
        <v>0</v>
      </c>
    </row>
    <row r="3522" s="671" customFormat="1" ht="15" customHeight="1">
      <c r="B3522" t="s" s="596">
        <v>1852</v>
      </c>
      <c r="C3522" t="s" s="675">
        <v>2564</v>
      </c>
      <c r="D3522" t="s" s="91">
        <v>32</v>
      </c>
      <c r="E3522" s="677">
        <v>0</v>
      </c>
      <c r="G3522" s="662">
        <f>E3522*F3522</f>
        <v>0</v>
      </c>
      <c r="H3522" s="662">
        <v>0</v>
      </c>
    </row>
    <row r="3523" s="671" customFormat="1" ht="15" customHeight="1">
      <c r="B3523" t="s" s="596">
        <v>1852</v>
      </c>
      <c r="C3523" t="s" s="675">
        <v>2564</v>
      </c>
      <c r="D3523" t="s" s="205">
        <v>34</v>
      </c>
      <c r="E3523" s="677">
        <v>0</v>
      </c>
      <c r="G3523" s="662">
        <f>E3523*F3523</f>
        <v>0</v>
      </c>
      <c r="H3523" s="662">
        <v>0</v>
      </c>
    </row>
    <row r="3524" s="671" customFormat="1" ht="15" customHeight="1">
      <c r="B3524" t="s" s="596">
        <v>1852</v>
      </c>
      <c r="C3524" t="s" s="675">
        <v>2564</v>
      </c>
      <c r="D3524" t="s" s="684">
        <v>36</v>
      </c>
      <c r="E3524" s="677">
        <v>0</v>
      </c>
      <c r="G3524" s="662">
        <f>E3524*F3524</f>
        <v>0</v>
      </c>
      <c r="H3524" s="662">
        <v>0</v>
      </c>
    </row>
    <row r="3525" s="671" customFormat="1" ht="15" customHeight="1">
      <c r="B3525" t="s" s="596">
        <v>1852</v>
      </c>
      <c r="C3525" t="s" s="675">
        <v>2564</v>
      </c>
      <c r="D3525" t="s" s="686">
        <v>38</v>
      </c>
      <c r="E3525" s="677">
        <v>0</v>
      </c>
      <c r="G3525" s="662">
        <f>E3525*F3525</f>
        <v>0</v>
      </c>
      <c r="H3525" s="662">
        <v>0</v>
      </c>
    </row>
    <row r="3526" s="671" customFormat="1" ht="15" customHeight="1">
      <c r="B3526" t="s" s="596">
        <v>1852</v>
      </c>
      <c r="C3526" t="s" s="675">
        <v>2564</v>
      </c>
      <c r="D3526" t="s" s="690">
        <v>40</v>
      </c>
      <c r="E3526" s="677">
        <v>0</v>
      </c>
      <c r="G3526" s="662">
        <f>E3526*F3526</f>
        <v>0</v>
      </c>
      <c r="H3526" s="662">
        <v>0</v>
      </c>
    </row>
    <row r="3527" s="671" customFormat="1" ht="15" customHeight="1">
      <c r="B3527" t="s" s="596">
        <v>1852</v>
      </c>
      <c r="C3527" t="s" s="675">
        <v>2564</v>
      </c>
      <c r="D3527" t="s" s="692">
        <v>42</v>
      </c>
      <c r="E3527" s="677">
        <v>0</v>
      </c>
      <c r="G3527" s="662">
        <f>E3527*F3527</f>
        <v>0</v>
      </c>
      <c r="H3527" s="662">
        <v>0</v>
      </c>
    </row>
    <row r="3528" s="671" customFormat="1" ht="15" customHeight="1">
      <c r="B3528" t="s" s="596">
        <v>1852</v>
      </c>
      <c r="C3528" t="s" s="675">
        <v>2564</v>
      </c>
      <c r="D3528" t="s" s="180">
        <v>44</v>
      </c>
      <c r="E3528" s="677">
        <v>0</v>
      </c>
      <c r="G3528" s="662">
        <f>E3528*F3528</f>
        <v>0</v>
      </c>
      <c r="H3528" s="662">
        <v>0</v>
      </c>
    </row>
    <row r="3529" s="671" customFormat="1" ht="15" customHeight="1">
      <c r="B3529" t="s" s="596">
        <v>1852</v>
      </c>
      <c r="C3529" t="s" s="675">
        <v>2564</v>
      </c>
      <c r="D3529" t="s" s="695">
        <v>2849</v>
      </c>
      <c r="E3529" s="677">
        <v>0</v>
      </c>
      <c r="G3529" s="662">
        <f>E3529*F3529</f>
        <v>0</v>
      </c>
      <c r="H3529" s="662">
        <v>0</v>
      </c>
    </row>
    <row r="3530" s="671" customFormat="1" ht="15" customHeight="1">
      <c r="B3530" t="s" s="596">
        <v>1870</v>
      </c>
      <c r="C3530" t="s" s="675">
        <v>2565</v>
      </c>
      <c r="D3530" t="s" s="676">
        <v>30</v>
      </c>
      <c r="E3530" s="677">
        <v>0</v>
      </c>
      <c r="G3530" s="662">
        <f>E3530*F3530</f>
        <v>0</v>
      </c>
      <c r="H3530" s="662">
        <v>0</v>
      </c>
    </row>
    <row r="3531" s="671" customFormat="1" ht="15" customHeight="1">
      <c r="B3531" t="s" s="596">
        <v>1870</v>
      </c>
      <c r="C3531" t="s" s="675">
        <v>2565</v>
      </c>
      <c r="D3531" t="s" s="91">
        <v>32</v>
      </c>
      <c r="E3531" s="677">
        <v>0</v>
      </c>
      <c r="G3531" s="662">
        <f>E3531*F3531</f>
        <v>0</v>
      </c>
      <c r="H3531" s="662">
        <v>0</v>
      </c>
    </row>
    <row r="3532" s="671" customFormat="1" ht="15" customHeight="1">
      <c r="B3532" t="s" s="596">
        <v>1870</v>
      </c>
      <c r="C3532" t="s" s="675">
        <v>2565</v>
      </c>
      <c r="D3532" t="s" s="205">
        <v>34</v>
      </c>
      <c r="E3532" s="677">
        <v>0</v>
      </c>
      <c r="G3532" s="662">
        <f>E3532*F3532</f>
        <v>0</v>
      </c>
      <c r="H3532" s="662">
        <v>0</v>
      </c>
    </row>
    <row r="3533" s="671" customFormat="1" ht="15" customHeight="1">
      <c r="B3533" t="s" s="596">
        <v>1870</v>
      </c>
      <c r="C3533" t="s" s="675">
        <v>2565</v>
      </c>
      <c r="D3533" t="s" s="684">
        <v>36</v>
      </c>
      <c r="E3533" s="677">
        <v>0</v>
      </c>
      <c r="G3533" s="662">
        <f>E3533*F3533</f>
        <v>0</v>
      </c>
      <c r="H3533" s="662">
        <v>0</v>
      </c>
    </row>
    <row r="3534" s="671" customFormat="1" ht="15" customHeight="1">
      <c r="B3534" t="s" s="596">
        <v>1870</v>
      </c>
      <c r="C3534" t="s" s="675">
        <v>2565</v>
      </c>
      <c r="D3534" t="s" s="686">
        <v>38</v>
      </c>
      <c r="E3534" s="677">
        <v>0</v>
      </c>
      <c r="G3534" s="662">
        <f>E3534*F3534</f>
        <v>0</v>
      </c>
      <c r="H3534" s="662">
        <v>0</v>
      </c>
    </row>
    <row r="3535" s="671" customFormat="1" ht="15" customHeight="1">
      <c r="B3535" t="s" s="596">
        <v>1870</v>
      </c>
      <c r="C3535" t="s" s="675">
        <v>2565</v>
      </c>
      <c r="D3535" t="s" s="690">
        <v>40</v>
      </c>
      <c r="E3535" s="677">
        <v>0</v>
      </c>
      <c r="G3535" s="662">
        <f>E3535*F3535</f>
        <v>0</v>
      </c>
      <c r="H3535" s="662">
        <v>0</v>
      </c>
    </row>
    <row r="3536" s="671" customFormat="1" ht="15" customHeight="1">
      <c r="B3536" t="s" s="596">
        <v>1870</v>
      </c>
      <c r="C3536" t="s" s="675">
        <v>2565</v>
      </c>
      <c r="D3536" t="s" s="692">
        <v>42</v>
      </c>
      <c r="E3536" s="677">
        <v>0</v>
      </c>
      <c r="G3536" s="662">
        <f>E3536*F3536</f>
        <v>0</v>
      </c>
      <c r="H3536" s="662">
        <v>0</v>
      </c>
    </row>
    <row r="3537" s="671" customFormat="1" ht="15" customHeight="1">
      <c r="B3537" t="s" s="596">
        <v>1870</v>
      </c>
      <c r="C3537" t="s" s="675">
        <v>2565</v>
      </c>
      <c r="D3537" t="s" s="180">
        <v>44</v>
      </c>
      <c r="E3537" s="677">
        <v>0</v>
      </c>
      <c r="G3537" s="662">
        <f>E3537*F3537</f>
        <v>0</v>
      </c>
      <c r="H3537" s="662">
        <v>0</v>
      </c>
    </row>
    <row r="3538" s="671" customFormat="1" ht="15" customHeight="1">
      <c r="B3538" t="s" s="596">
        <v>1870</v>
      </c>
      <c r="C3538" t="s" s="675">
        <v>2565</v>
      </c>
      <c r="D3538" t="s" s="695">
        <v>2849</v>
      </c>
      <c r="E3538" s="677">
        <v>0</v>
      </c>
      <c r="G3538" s="662">
        <f>E3538*F3538</f>
        <v>0</v>
      </c>
      <c r="H3538" s="662">
        <v>0</v>
      </c>
    </row>
    <row r="3539" s="671" customFormat="1" ht="15" customHeight="1">
      <c r="B3539" t="s" s="596">
        <v>1879</v>
      </c>
      <c r="C3539" t="s" s="675">
        <v>2566</v>
      </c>
      <c r="D3539" t="s" s="676">
        <v>30</v>
      </c>
      <c r="E3539" s="677">
        <v>0</v>
      </c>
      <c r="G3539" s="662">
        <f>E3539*F3539</f>
        <v>0</v>
      </c>
      <c r="H3539" s="662">
        <v>0</v>
      </c>
    </row>
    <row r="3540" s="671" customFormat="1" ht="15" customHeight="1">
      <c r="B3540" t="s" s="596">
        <v>1879</v>
      </c>
      <c r="C3540" t="s" s="675">
        <v>2566</v>
      </c>
      <c r="D3540" t="s" s="91">
        <v>32</v>
      </c>
      <c r="E3540" s="677">
        <v>0</v>
      </c>
      <c r="G3540" s="662">
        <f>E3540*F3540</f>
        <v>0</v>
      </c>
      <c r="H3540" s="662">
        <v>0</v>
      </c>
    </row>
    <row r="3541" s="671" customFormat="1" ht="15" customHeight="1">
      <c r="B3541" t="s" s="596">
        <v>1879</v>
      </c>
      <c r="C3541" t="s" s="675">
        <v>2566</v>
      </c>
      <c r="D3541" t="s" s="205">
        <v>34</v>
      </c>
      <c r="E3541" s="677">
        <v>0</v>
      </c>
      <c r="G3541" s="662">
        <f>E3541*F3541</f>
        <v>0</v>
      </c>
      <c r="H3541" s="662">
        <v>0</v>
      </c>
    </row>
    <row r="3542" s="671" customFormat="1" ht="15" customHeight="1">
      <c r="B3542" t="s" s="596">
        <v>1879</v>
      </c>
      <c r="C3542" t="s" s="675">
        <v>2566</v>
      </c>
      <c r="D3542" t="s" s="684">
        <v>36</v>
      </c>
      <c r="E3542" s="677">
        <v>0</v>
      </c>
      <c r="G3542" s="662">
        <f>E3542*F3542</f>
        <v>0</v>
      </c>
      <c r="H3542" s="662">
        <v>0</v>
      </c>
    </row>
    <row r="3543" s="671" customFormat="1" ht="15" customHeight="1">
      <c r="B3543" t="s" s="596">
        <v>1879</v>
      </c>
      <c r="C3543" t="s" s="675">
        <v>2566</v>
      </c>
      <c r="D3543" t="s" s="686">
        <v>38</v>
      </c>
      <c r="E3543" s="677">
        <v>0</v>
      </c>
      <c r="G3543" s="662">
        <f>E3543*F3543</f>
        <v>0</v>
      </c>
      <c r="H3543" s="662">
        <v>0</v>
      </c>
    </row>
    <row r="3544" s="671" customFormat="1" ht="15" customHeight="1">
      <c r="B3544" t="s" s="596">
        <v>1879</v>
      </c>
      <c r="C3544" t="s" s="675">
        <v>2566</v>
      </c>
      <c r="D3544" t="s" s="690">
        <v>40</v>
      </c>
      <c r="E3544" s="677">
        <v>0</v>
      </c>
      <c r="G3544" s="662">
        <f>E3544*F3544</f>
        <v>0</v>
      </c>
      <c r="H3544" s="662">
        <v>0</v>
      </c>
    </row>
    <row r="3545" s="671" customFormat="1" ht="15" customHeight="1">
      <c r="B3545" t="s" s="596">
        <v>1879</v>
      </c>
      <c r="C3545" t="s" s="675">
        <v>2566</v>
      </c>
      <c r="D3545" t="s" s="692">
        <v>42</v>
      </c>
      <c r="E3545" s="677">
        <v>0</v>
      </c>
      <c r="G3545" s="662">
        <f>E3545*F3545</f>
        <v>0</v>
      </c>
      <c r="H3545" s="662">
        <v>0</v>
      </c>
    </row>
    <row r="3546" s="671" customFormat="1" ht="15" customHeight="1">
      <c r="B3546" t="s" s="596">
        <v>1879</v>
      </c>
      <c r="C3546" t="s" s="675">
        <v>2566</v>
      </c>
      <c r="D3546" t="s" s="180">
        <v>44</v>
      </c>
      <c r="E3546" s="677">
        <v>0</v>
      </c>
      <c r="G3546" s="662">
        <f>E3546*F3546</f>
        <v>0</v>
      </c>
      <c r="H3546" s="662">
        <v>0</v>
      </c>
    </row>
    <row r="3547" s="671" customFormat="1" ht="15" customHeight="1">
      <c r="B3547" t="s" s="596">
        <v>1879</v>
      </c>
      <c r="C3547" t="s" s="675">
        <v>2566</v>
      </c>
      <c r="D3547" t="s" s="695">
        <v>2849</v>
      </c>
      <c r="E3547" s="677">
        <v>0</v>
      </c>
      <c r="G3547" s="662">
        <f>E3547*F3547</f>
        <v>0</v>
      </c>
      <c r="H3547" s="662">
        <v>0</v>
      </c>
    </row>
    <row r="3548" s="671" customFormat="1" ht="15" customHeight="1">
      <c r="B3548" t="s" s="596">
        <v>1880</v>
      </c>
      <c r="C3548" t="s" s="675">
        <v>2567</v>
      </c>
      <c r="D3548" t="s" s="676">
        <v>30</v>
      </c>
      <c r="E3548" s="677">
        <v>0</v>
      </c>
      <c r="G3548" s="662">
        <f>E3548*F3548</f>
        <v>0</v>
      </c>
      <c r="H3548" s="662">
        <v>0</v>
      </c>
    </row>
    <row r="3549" s="671" customFormat="1" ht="15" customHeight="1">
      <c r="B3549" t="s" s="596">
        <v>1880</v>
      </c>
      <c r="C3549" t="s" s="675">
        <v>2567</v>
      </c>
      <c r="D3549" t="s" s="91">
        <v>32</v>
      </c>
      <c r="E3549" s="677">
        <v>0</v>
      </c>
      <c r="G3549" s="662">
        <f>E3549*F3549</f>
        <v>0</v>
      </c>
      <c r="H3549" s="662">
        <v>0</v>
      </c>
    </row>
    <row r="3550" s="671" customFormat="1" ht="15" customHeight="1">
      <c r="B3550" t="s" s="596">
        <v>1880</v>
      </c>
      <c r="C3550" t="s" s="675">
        <v>2567</v>
      </c>
      <c r="D3550" t="s" s="205">
        <v>34</v>
      </c>
      <c r="E3550" s="677">
        <v>0</v>
      </c>
      <c r="G3550" s="662">
        <f>E3550*F3550</f>
        <v>0</v>
      </c>
      <c r="H3550" s="662">
        <v>0</v>
      </c>
    </row>
    <row r="3551" s="671" customFormat="1" ht="15" customHeight="1">
      <c r="B3551" t="s" s="596">
        <v>1880</v>
      </c>
      <c r="C3551" t="s" s="675">
        <v>2567</v>
      </c>
      <c r="D3551" t="s" s="684">
        <v>36</v>
      </c>
      <c r="E3551" s="677">
        <v>0</v>
      </c>
      <c r="G3551" s="662">
        <f>E3551*F3551</f>
        <v>0</v>
      </c>
      <c r="H3551" s="662">
        <v>0</v>
      </c>
    </row>
    <row r="3552" s="671" customFormat="1" ht="15" customHeight="1">
      <c r="B3552" t="s" s="596">
        <v>1880</v>
      </c>
      <c r="C3552" t="s" s="675">
        <v>2567</v>
      </c>
      <c r="D3552" t="s" s="686">
        <v>38</v>
      </c>
      <c r="E3552" s="677">
        <v>0</v>
      </c>
      <c r="G3552" s="662">
        <f>E3552*F3552</f>
        <v>0</v>
      </c>
      <c r="H3552" s="662">
        <v>0</v>
      </c>
    </row>
    <row r="3553" s="671" customFormat="1" ht="15" customHeight="1">
      <c r="B3553" t="s" s="596">
        <v>1880</v>
      </c>
      <c r="C3553" t="s" s="675">
        <v>2567</v>
      </c>
      <c r="D3553" t="s" s="690">
        <v>40</v>
      </c>
      <c r="E3553" s="677">
        <v>0</v>
      </c>
      <c r="G3553" s="662">
        <f>E3553*F3553</f>
        <v>0</v>
      </c>
      <c r="H3553" s="662">
        <v>0</v>
      </c>
    </row>
    <row r="3554" s="671" customFormat="1" ht="15" customHeight="1">
      <c r="B3554" t="s" s="596">
        <v>1880</v>
      </c>
      <c r="C3554" t="s" s="675">
        <v>2567</v>
      </c>
      <c r="D3554" t="s" s="692">
        <v>42</v>
      </c>
      <c r="E3554" s="677">
        <v>0</v>
      </c>
      <c r="G3554" s="662">
        <f>E3554*F3554</f>
        <v>0</v>
      </c>
      <c r="H3554" s="662">
        <v>0</v>
      </c>
    </row>
    <row r="3555" s="671" customFormat="1" ht="15" customHeight="1">
      <c r="B3555" t="s" s="596">
        <v>1880</v>
      </c>
      <c r="C3555" t="s" s="675">
        <v>2567</v>
      </c>
      <c r="D3555" t="s" s="180">
        <v>44</v>
      </c>
      <c r="E3555" s="677">
        <v>0</v>
      </c>
      <c r="G3555" s="662">
        <f>E3555*F3555</f>
        <v>0</v>
      </c>
      <c r="H3555" s="662">
        <v>0</v>
      </c>
    </row>
    <row r="3556" s="671" customFormat="1" ht="15" customHeight="1">
      <c r="B3556" t="s" s="596">
        <v>1880</v>
      </c>
      <c r="C3556" t="s" s="675">
        <v>2567</v>
      </c>
      <c r="D3556" t="s" s="695">
        <v>2849</v>
      </c>
      <c r="E3556" s="677">
        <v>0</v>
      </c>
      <c r="G3556" s="662">
        <f>E3556*F3556</f>
        <v>0</v>
      </c>
      <c r="H3556" s="662">
        <v>0</v>
      </c>
    </row>
    <row r="3557" s="671" customFormat="1" ht="15" customHeight="1">
      <c r="B3557" t="s" s="596">
        <v>1881</v>
      </c>
      <c r="C3557" t="s" s="675">
        <v>2568</v>
      </c>
      <c r="D3557" t="s" s="676">
        <v>30</v>
      </c>
      <c r="E3557" s="677">
        <v>0</v>
      </c>
      <c r="G3557" s="662">
        <f>E3557*F3557</f>
        <v>0</v>
      </c>
      <c r="H3557" s="662">
        <v>0</v>
      </c>
    </row>
    <row r="3558" s="671" customFormat="1" ht="15" customHeight="1">
      <c r="B3558" t="s" s="596">
        <v>1881</v>
      </c>
      <c r="C3558" t="s" s="675">
        <v>2568</v>
      </c>
      <c r="D3558" t="s" s="91">
        <v>32</v>
      </c>
      <c r="E3558" s="677">
        <v>0</v>
      </c>
      <c r="G3558" s="662">
        <f>E3558*F3558</f>
        <v>0</v>
      </c>
      <c r="H3558" s="662">
        <v>0</v>
      </c>
    </row>
    <row r="3559" s="671" customFormat="1" ht="15" customHeight="1">
      <c r="B3559" t="s" s="596">
        <v>1881</v>
      </c>
      <c r="C3559" t="s" s="675">
        <v>2568</v>
      </c>
      <c r="D3559" t="s" s="205">
        <v>34</v>
      </c>
      <c r="E3559" s="677">
        <v>0</v>
      </c>
      <c r="G3559" s="662">
        <f>E3559*F3559</f>
        <v>0</v>
      </c>
      <c r="H3559" s="662">
        <v>0</v>
      </c>
    </row>
    <row r="3560" s="671" customFormat="1" ht="15" customHeight="1">
      <c r="B3560" t="s" s="596">
        <v>1881</v>
      </c>
      <c r="C3560" t="s" s="675">
        <v>2568</v>
      </c>
      <c r="D3560" t="s" s="684">
        <v>36</v>
      </c>
      <c r="E3560" s="677">
        <v>0</v>
      </c>
      <c r="G3560" s="662">
        <f>E3560*F3560</f>
        <v>0</v>
      </c>
      <c r="H3560" s="662">
        <v>0</v>
      </c>
    </row>
    <row r="3561" s="671" customFormat="1" ht="15" customHeight="1">
      <c r="B3561" t="s" s="596">
        <v>1881</v>
      </c>
      <c r="C3561" t="s" s="675">
        <v>2568</v>
      </c>
      <c r="D3561" t="s" s="686">
        <v>38</v>
      </c>
      <c r="E3561" s="677">
        <v>0</v>
      </c>
      <c r="G3561" s="662">
        <f>E3561*F3561</f>
        <v>0</v>
      </c>
      <c r="H3561" s="662">
        <v>0</v>
      </c>
    </row>
    <row r="3562" s="671" customFormat="1" ht="15" customHeight="1">
      <c r="B3562" t="s" s="596">
        <v>1881</v>
      </c>
      <c r="C3562" t="s" s="675">
        <v>2568</v>
      </c>
      <c r="D3562" t="s" s="690">
        <v>40</v>
      </c>
      <c r="E3562" s="677">
        <v>0</v>
      </c>
      <c r="G3562" s="662">
        <f>E3562*F3562</f>
        <v>0</v>
      </c>
      <c r="H3562" s="662">
        <v>0</v>
      </c>
    </row>
    <row r="3563" s="671" customFormat="1" ht="15" customHeight="1">
      <c r="B3563" t="s" s="596">
        <v>1881</v>
      </c>
      <c r="C3563" t="s" s="675">
        <v>2568</v>
      </c>
      <c r="D3563" t="s" s="692">
        <v>42</v>
      </c>
      <c r="E3563" s="677">
        <v>0</v>
      </c>
      <c r="G3563" s="662">
        <f>E3563*F3563</f>
        <v>0</v>
      </c>
      <c r="H3563" s="662">
        <v>0</v>
      </c>
    </row>
    <row r="3564" s="671" customFormat="1" ht="15" customHeight="1">
      <c r="B3564" t="s" s="596">
        <v>1881</v>
      </c>
      <c r="C3564" t="s" s="675">
        <v>2568</v>
      </c>
      <c r="D3564" t="s" s="180">
        <v>44</v>
      </c>
      <c r="E3564" s="677">
        <v>0</v>
      </c>
      <c r="G3564" s="662">
        <f>E3564*F3564</f>
        <v>0</v>
      </c>
      <c r="H3564" s="662">
        <v>0</v>
      </c>
    </row>
    <row r="3565" s="671" customFormat="1" ht="15" customHeight="1">
      <c r="B3565" t="s" s="596">
        <v>1881</v>
      </c>
      <c r="C3565" t="s" s="675">
        <v>2568</v>
      </c>
      <c r="D3565" t="s" s="695">
        <v>2849</v>
      </c>
      <c r="E3565" s="677">
        <v>0</v>
      </c>
      <c r="G3565" s="662">
        <f>E3565*F3565</f>
        <v>0</v>
      </c>
      <c r="H3565" s="662">
        <v>0</v>
      </c>
    </row>
    <row r="3566" s="671" customFormat="1" ht="15" customHeight="1">
      <c r="B3566" t="s" s="596">
        <v>1891</v>
      </c>
      <c r="C3566" t="s" s="675">
        <v>2569</v>
      </c>
      <c r="D3566" t="s" s="676">
        <v>30</v>
      </c>
      <c r="E3566" s="677">
        <v>0</v>
      </c>
      <c r="G3566" s="662">
        <f>E3566*F3566</f>
        <v>0</v>
      </c>
      <c r="H3566" s="662">
        <v>0</v>
      </c>
    </row>
    <row r="3567" s="671" customFormat="1" ht="15" customHeight="1">
      <c r="B3567" t="s" s="596">
        <v>1891</v>
      </c>
      <c r="C3567" t="s" s="675">
        <v>2569</v>
      </c>
      <c r="D3567" t="s" s="91">
        <v>32</v>
      </c>
      <c r="E3567" s="677">
        <v>0</v>
      </c>
      <c r="G3567" s="662">
        <f>E3567*F3567</f>
        <v>0</v>
      </c>
      <c r="H3567" s="662">
        <v>0</v>
      </c>
    </row>
    <row r="3568" s="671" customFormat="1" ht="15" customHeight="1">
      <c r="B3568" t="s" s="596">
        <v>1891</v>
      </c>
      <c r="C3568" t="s" s="675">
        <v>2569</v>
      </c>
      <c r="D3568" t="s" s="205">
        <v>34</v>
      </c>
      <c r="E3568" s="677">
        <v>0</v>
      </c>
      <c r="G3568" s="662">
        <f>E3568*F3568</f>
        <v>0</v>
      </c>
      <c r="H3568" s="662">
        <v>0</v>
      </c>
    </row>
    <row r="3569" s="671" customFormat="1" ht="15" customHeight="1">
      <c r="B3569" t="s" s="596">
        <v>1891</v>
      </c>
      <c r="C3569" t="s" s="675">
        <v>2569</v>
      </c>
      <c r="D3569" t="s" s="684">
        <v>36</v>
      </c>
      <c r="E3569" s="677">
        <v>0</v>
      </c>
      <c r="G3569" s="662">
        <f>E3569*F3569</f>
        <v>0</v>
      </c>
      <c r="H3569" s="662">
        <v>0</v>
      </c>
    </row>
    <row r="3570" s="671" customFormat="1" ht="15" customHeight="1">
      <c r="B3570" t="s" s="596">
        <v>1891</v>
      </c>
      <c r="C3570" t="s" s="675">
        <v>2569</v>
      </c>
      <c r="D3570" t="s" s="686">
        <v>38</v>
      </c>
      <c r="E3570" s="677">
        <v>0</v>
      </c>
      <c r="G3570" s="662">
        <f>E3570*F3570</f>
        <v>0</v>
      </c>
      <c r="H3570" s="662">
        <v>0</v>
      </c>
    </row>
    <row r="3571" s="671" customFormat="1" ht="15" customHeight="1">
      <c r="B3571" t="s" s="596">
        <v>1891</v>
      </c>
      <c r="C3571" t="s" s="675">
        <v>2569</v>
      </c>
      <c r="D3571" t="s" s="690">
        <v>40</v>
      </c>
      <c r="E3571" s="677">
        <v>0</v>
      </c>
      <c r="G3571" s="662">
        <f>E3571*F3571</f>
        <v>0</v>
      </c>
      <c r="H3571" s="662">
        <v>0</v>
      </c>
    </row>
    <row r="3572" s="671" customFormat="1" ht="15" customHeight="1">
      <c r="B3572" t="s" s="596">
        <v>1891</v>
      </c>
      <c r="C3572" t="s" s="675">
        <v>2569</v>
      </c>
      <c r="D3572" t="s" s="692">
        <v>42</v>
      </c>
      <c r="E3572" s="677">
        <v>0</v>
      </c>
      <c r="G3572" s="662">
        <f>E3572*F3572</f>
        <v>0</v>
      </c>
      <c r="H3572" s="662">
        <v>0</v>
      </c>
    </row>
    <row r="3573" s="671" customFormat="1" ht="15" customHeight="1">
      <c r="B3573" t="s" s="596">
        <v>1891</v>
      </c>
      <c r="C3573" t="s" s="675">
        <v>2569</v>
      </c>
      <c r="D3573" t="s" s="180">
        <v>44</v>
      </c>
      <c r="E3573" s="677">
        <v>0</v>
      </c>
      <c r="G3573" s="662">
        <f>E3573*F3573</f>
        <v>0</v>
      </c>
      <c r="H3573" s="662">
        <v>0</v>
      </c>
    </row>
    <row r="3574" s="671" customFormat="1" ht="15" customHeight="1">
      <c r="B3574" t="s" s="596">
        <v>1891</v>
      </c>
      <c r="C3574" t="s" s="675">
        <v>2569</v>
      </c>
      <c r="D3574" t="s" s="695">
        <v>2849</v>
      </c>
      <c r="E3574" s="677">
        <v>0</v>
      </c>
      <c r="G3574" s="662">
        <f>E3574*F3574</f>
        <v>0</v>
      </c>
      <c r="H3574" s="662">
        <v>0</v>
      </c>
    </row>
    <row r="3575" s="671" customFormat="1" ht="15" customHeight="1">
      <c r="B3575" t="s" s="596">
        <v>1905</v>
      </c>
      <c r="C3575" t="s" s="675">
        <v>2570</v>
      </c>
      <c r="D3575" t="s" s="676">
        <v>30</v>
      </c>
      <c r="E3575" s="677">
        <v>0</v>
      </c>
      <c r="G3575" s="662">
        <f>E3575*F3575</f>
        <v>0</v>
      </c>
      <c r="H3575" s="662">
        <v>0</v>
      </c>
    </row>
    <row r="3576" s="671" customFormat="1" ht="15" customHeight="1">
      <c r="B3576" t="s" s="596">
        <v>1905</v>
      </c>
      <c r="C3576" t="s" s="675">
        <v>2570</v>
      </c>
      <c r="D3576" t="s" s="91">
        <v>32</v>
      </c>
      <c r="E3576" s="677">
        <v>0</v>
      </c>
      <c r="G3576" s="662">
        <f>E3576*F3576</f>
        <v>0</v>
      </c>
      <c r="H3576" s="662">
        <v>0</v>
      </c>
    </row>
    <row r="3577" s="671" customFormat="1" ht="15" customHeight="1">
      <c r="B3577" t="s" s="596">
        <v>1905</v>
      </c>
      <c r="C3577" t="s" s="675">
        <v>2570</v>
      </c>
      <c r="D3577" t="s" s="205">
        <v>34</v>
      </c>
      <c r="E3577" s="677">
        <v>0</v>
      </c>
      <c r="G3577" s="662">
        <f>E3577*F3577</f>
        <v>0</v>
      </c>
      <c r="H3577" s="662">
        <v>0</v>
      </c>
    </row>
    <row r="3578" s="671" customFormat="1" ht="15" customHeight="1">
      <c r="B3578" t="s" s="596">
        <v>1905</v>
      </c>
      <c r="C3578" t="s" s="675">
        <v>2570</v>
      </c>
      <c r="D3578" t="s" s="684">
        <v>36</v>
      </c>
      <c r="E3578" s="677">
        <v>0</v>
      </c>
      <c r="G3578" s="662">
        <f>E3578*F3578</f>
        <v>0</v>
      </c>
      <c r="H3578" s="662">
        <v>0</v>
      </c>
    </row>
    <row r="3579" s="671" customFormat="1" ht="15" customHeight="1">
      <c r="B3579" t="s" s="596">
        <v>1905</v>
      </c>
      <c r="C3579" t="s" s="675">
        <v>2570</v>
      </c>
      <c r="D3579" t="s" s="686">
        <v>38</v>
      </c>
      <c r="E3579" s="677">
        <v>0</v>
      </c>
      <c r="G3579" s="662">
        <f>E3579*F3579</f>
        <v>0</v>
      </c>
      <c r="H3579" s="662">
        <v>0</v>
      </c>
    </row>
    <row r="3580" s="671" customFormat="1" ht="15" customHeight="1">
      <c r="B3580" t="s" s="596">
        <v>1905</v>
      </c>
      <c r="C3580" t="s" s="675">
        <v>2570</v>
      </c>
      <c r="D3580" t="s" s="690">
        <v>40</v>
      </c>
      <c r="E3580" s="677">
        <v>0</v>
      </c>
      <c r="G3580" s="662">
        <f>E3580*F3580</f>
        <v>0</v>
      </c>
      <c r="H3580" s="662">
        <v>0</v>
      </c>
    </row>
    <row r="3581" s="671" customFormat="1" ht="15" customHeight="1">
      <c r="B3581" t="s" s="596">
        <v>1905</v>
      </c>
      <c r="C3581" t="s" s="675">
        <v>2570</v>
      </c>
      <c r="D3581" t="s" s="692">
        <v>42</v>
      </c>
      <c r="E3581" s="677">
        <v>0</v>
      </c>
      <c r="G3581" s="662">
        <f>E3581*F3581</f>
        <v>0</v>
      </c>
      <c r="H3581" s="662">
        <v>0</v>
      </c>
    </row>
    <row r="3582" s="671" customFormat="1" ht="15" customHeight="1">
      <c r="B3582" t="s" s="596">
        <v>1905</v>
      </c>
      <c r="C3582" t="s" s="675">
        <v>2570</v>
      </c>
      <c r="D3582" t="s" s="180">
        <v>44</v>
      </c>
      <c r="E3582" s="677">
        <v>0</v>
      </c>
      <c r="G3582" s="662">
        <f>E3582*F3582</f>
        <v>0</v>
      </c>
      <c r="H3582" s="662">
        <v>0</v>
      </c>
    </row>
    <row r="3583" s="671" customFormat="1" ht="15" customHeight="1">
      <c r="B3583" t="s" s="596">
        <v>1905</v>
      </c>
      <c r="C3583" t="s" s="675">
        <v>2570</v>
      </c>
      <c r="D3583" t="s" s="695">
        <v>2849</v>
      </c>
      <c r="E3583" s="677">
        <v>0</v>
      </c>
      <c r="G3583" s="662">
        <f>E3583*F3583</f>
        <v>0</v>
      </c>
      <c r="H3583" s="662">
        <v>0</v>
      </c>
    </row>
    <row r="3584" s="671" customFormat="1" ht="15" customHeight="1">
      <c r="B3584" t="s" s="596">
        <v>1889</v>
      </c>
      <c r="C3584" t="s" s="675">
        <v>2571</v>
      </c>
      <c r="D3584" t="s" s="676">
        <v>30</v>
      </c>
      <c r="E3584" s="677">
        <v>0</v>
      </c>
      <c r="G3584" s="662">
        <f>E3584*F3584</f>
        <v>0</v>
      </c>
      <c r="H3584" s="662">
        <v>0</v>
      </c>
    </row>
    <row r="3585" s="671" customFormat="1" ht="15" customHeight="1">
      <c r="B3585" t="s" s="596">
        <v>1889</v>
      </c>
      <c r="C3585" t="s" s="675">
        <v>2571</v>
      </c>
      <c r="D3585" t="s" s="91">
        <v>32</v>
      </c>
      <c r="E3585" s="677">
        <v>0</v>
      </c>
      <c r="G3585" s="662">
        <f>E3585*F3585</f>
        <v>0</v>
      </c>
      <c r="H3585" s="662">
        <v>0</v>
      </c>
    </row>
    <row r="3586" s="671" customFormat="1" ht="15" customHeight="1">
      <c r="B3586" t="s" s="596">
        <v>1889</v>
      </c>
      <c r="C3586" t="s" s="675">
        <v>2571</v>
      </c>
      <c r="D3586" t="s" s="205">
        <v>34</v>
      </c>
      <c r="E3586" s="677">
        <v>0</v>
      </c>
      <c r="G3586" s="662">
        <f>E3586*F3586</f>
        <v>0</v>
      </c>
      <c r="H3586" s="662">
        <v>0</v>
      </c>
    </row>
    <row r="3587" s="671" customFormat="1" ht="15" customHeight="1">
      <c r="B3587" t="s" s="596">
        <v>1889</v>
      </c>
      <c r="C3587" t="s" s="675">
        <v>2571</v>
      </c>
      <c r="D3587" t="s" s="684">
        <v>36</v>
      </c>
      <c r="E3587" s="677">
        <v>0</v>
      </c>
      <c r="G3587" s="662">
        <f>E3587*F3587</f>
        <v>0</v>
      </c>
      <c r="H3587" s="662">
        <v>0</v>
      </c>
    </row>
    <row r="3588" s="671" customFormat="1" ht="15" customHeight="1">
      <c r="B3588" t="s" s="596">
        <v>1889</v>
      </c>
      <c r="C3588" t="s" s="675">
        <v>2571</v>
      </c>
      <c r="D3588" t="s" s="686">
        <v>38</v>
      </c>
      <c r="E3588" s="677">
        <v>0</v>
      </c>
      <c r="G3588" s="662">
        <f>E3588*F3588</f>
        <v>0</v>
      </c>
      <c r="H3588" s="662">
        <v>0</v>
      </c>
    </row>
    <row r="3589" s="671" customFormat="1" ht="15" customHeight="1">
      <c r="B3589" t="s" s="596">
        <v>1889</v>
      </c>
      <c r="C3589" t="s" s="675">
        <v>2571</v>
      </c>
      <c r="D3589" t="s" s="690">
        <v>40</v>
      </c>
      <c r="E3589" s="677">
        <v>0</v>
      </c>
      <c r="G3589" s="662">
        <f>E3589*F3589</f>
        <v>0</v>
      </c>
      <c r="H3589" s="662">
        <v>0</v>
      </c>
    </row>
    <row r="3590" s="671" customFormat="1" ht="15" customHeight="1">
      <c r="B3590" t="s" s="596">
        <v>1889</v>
      </c>
      <c r="C3590" t="s" s="675">
        <v>2571</v>
      </c>
      <c r="D3590" t="s" s="692">
        <v>42</v>
      </c>
      <c r="E3590" s="677">
        <v>0</v>
      </c>
      <c r="G3590" s="662">
        <f>E3590*F3590</f>
        <v>0</v>
      </c>
      <c r="H3590" s="662">
        <v>0</v>
      </c>
    </row>
    <row r="3591" s="671" customFormat="1" ht="15" customHeight="1">
      <c r="B3591" t="s" s="596">
        <v>1889</v>
      </c>
      <c r="C3591" t="s" s="675">
        <v>2571</v>
      </c>
      <c r="D3591" t="s" s="180">
        <v>44</v>
      </c>
      <c r="E3591" s="677">
        <v>0</v>
      </c>
      <c r="G3591" s="662">
        <f>E3591*F3591</f>
        <v>0</v>
      </c>
      <c r="H3591" s="662">
        <v>0</v>
      </c>
    </row>
    <row r="3592" s="671" customFormat="1" ht="15" customHeight="1">
      <c r="B3592" t="s" s="596">
        <v>1889</v>
      </c>
      <c r="C3592" t="s" s="675">
        <v>2571</v>
      </c>
      <c r="D3592" t="s" s="695">
        <v>2849</v>
      </c>
      <c r="E3592" s="677">
        <v>0</v>
      </c>
      <c r="G3592" s="662">
        <f>E3592*F3592</f>
        <v>0</v>
      </c>
      <c r="H3592" s="662">
        <v>0</v>
      </c>
    </row>
    <row r="3593" s="671" customFormat="1" ht="15" customHeight="1">
      <c r="B3593" t="s" s="596">
        <v>1853</v>
      </c>
      <c r="C3593" t="s" s="675">
        <v>2572</v>
      </c>
      <c r="D3593" t="s" s="676">
        <v>30</v>
      </c>
      <c r="E3593" s="677">
        <v>0</v>
      </c>
      <c r="G3593" s="662">
        <f>E3593*F3593</f>
        <v>0</v>
      </c>
      <c r="H3593" s="662">
        <v>0</v>
      </c>
    </row>
    <row r="3594" s="671" customFormat="1" ht="15" customHeight="1">
      <c r="B3594" t="s" s="596">
        <v>1853</v>
      </c>
      <c r="C3594" t="s" s="675">
        <v>2572</v>
      </c>
      <c r="D3594" t="s" s="91">
        <v>32</v>
      </c>
      <c r="E3594" s="677">
        <v>0</v>
      </c>
      <c r="G3594" s="662">
        <f>E3594*F3594</f>
        <v>0</v>
      </c>
      <c r="H3594" s="662">
        <v>0</v>
      </c>
    </row>
    <row r="3595" s="671" customFormat="1" ht="15" customHeight="1">
      <c r="B3595" t="s" s="596">
        <v>1853</v>
      </c>
      <c r="C3595" t="s" s="675">
        <v>2572</v>
      </c>
      <c r="D3595" t="s" s="205">
        <v>34</v>
      </c>
      <c r="E3595" s="677">
        <v>0</v>
      </c>
      <c r="G3595" s="662">
        <f>E3595*F3595</f>
        <v>0</v>
      </c>
      <c r="H3595" s="662">
        <v>0</v>
      </c>
    </row>
    <row r="3596" s="671" customFormat="1" ht="15" customHeight="1">
      <c r="B3596" t="s" s="596">
        <v>1853</v>
      </c>
      <c r="C3596" t="s" s="675">
        <v>2572</v>
      </c>
      <c r="D3596" t="s" s="684">
        <v>36</v>
      </c>
      <c r="E3596" s="677">
        <v>0</v>
      </c>
      <c r="G3596" s="662">
        <f>E3596*F3596</f>
        <v>0</v>
      </c>
      <c r="H3596" s="662">
        <v>0</v>
      </c>
    </row>
    <row r="3597" s="671" customFormat="1" ht="15" customHeight="1">
      <c r="B3597" t="s" s="596">
        <v>1853</v>
      </c>
      <c r="C3597" t="s" s="675">
        <v>2572</v>
      </c>
      <c r="D3597" t="s" s="686">
        <v>38</v>
      </c>
      <c r="E3597" s="677">
        <v>0</v>
      </c>
      <c r="G3597" s="662">
        <f>E3597*F3597</f>
        <v>0</v>
      </c>
      <c r="H3597" s="662">
        <v>0</v>
      </c>
    </row>
    <row r="3598" s="671" customFormat="1" ht="15" customHeight="1">
      <c r="B3598" t="s" s="596">
        <v>1853</v>
      </c>
      <c r="C3598" t="s" s="675">
        <v>2572</v>
      </c>
      <c r="D3598" t="s" s="690">
        <v>40</v>
      </c>
      <c r="E3598" s="677">
        <v>0</v>
      </c>
      <c r="G3598" s="662">
        <f>E3598*F3598</f>
        <v>0</v>
      </c>
      <c r="H3598" s="662">
        <v>0</v>
      </c>
    </row>
    <row r="3599" s="671" customFormat="1" ht="15" customHeight="1">
      <c r="B3599" t="s" s="596">
        <v>1853</v>
      </c>
      <c r="C3599" t="s" s="675">
        <v>2572</v>
      </c>
      <c r="D3599" t="s" s="692">
        <v>42</v>
      </c>
      <c r="E3599" s="677">
        <v>0</v>
      </c>
      <c r="G3599" s="662">
        <f>E3599*F3599</f>
        <v>0</v>
      </c>
      <c r="H3599" s="662">
        <v>0</v>
      </c>
    </row>
    <row r="3600" s="671" customFormat="1" ht="15" customHeight="1">
      <c r="B3600" t="s" s="596">
        <v>1853</v>
      </c>
      <c r="C3600" t="s" s="675">
        <v>2572</v>
      </c>
      <c r="D3600" t="s" s="180">
        <v>44</v>
      </c>
      <c r="E3600" s="677">
        <v>0</v>
      </c>
      <c r="G3600" s="662">
        <f>E3600*F3600</f>
        <v>0</v>
      </c>
      <c r="H3600" s="662">
        <v>0</v>
      </c>
    </row>
    <row r="3601" s="671" customFormat="1" ht="15" customHeight="1">
      <c r="B3601" t="s" s="596">
        <v>1853</v>
      </c>
      <c r="C3601" t="s" s="675">
        <v>2572</v>
      </c>
      <c r="D3601" t="s" s="695">
        <v>2849</v>
      </c>
      <c r="E3601" s="677">
        <v>0</v>
      </c>
      <c r="G3601" s="662">
        <f>E3601*F3601</f>
        <v>0</v>
      </c>
      <c r="H3601" s="662">
        <v>0</v>
      </c>
    </row>
    <row r="3602" s="671" customFormat="1" ht="15" customHeight="1">
      <c r="B3602" t="s" s="596">
        <v>1900</v>
      </c>
      <c r="C3602" t="s" s="675">
        <v>2573</v>
      </c>
      <c r="D3602" t="s" s="676">
        <v>30</v>
      </c>
      <c r="E3602" s="677">
        <v>0</v>
      </c>
      <c r="G3602" s="662">
        <f>E3602*F3602</f>
        <v>0</v>
      </c>
      <c r="H3602" s="662">
        <v>0</v>
      </c>
    </row>
    <row r="3603" s="671" customFormat="1" ht="15" customHeight="1">
      <c r="B3603" t="s" s="596">
        <v>1900</v>
      </c>
      <c r="C3603" t="s" s="675">
        <v>2573</v>
      </c>
      <c r="D3603" t="s" s="91">
        <v>32</v>
      </c>
      <c r="E3603" s="677">
        <v>0</v>
      </c>
      <c r="G3603" s="662">
        <f>E3603*F3603</f>
        <v>0</v>
      </c>
      <c r="H3603" s="662">
        <v>0</v>
      </c>
    </row>
    <row r="3604" s="671" customFormat="1" ht="15" customHeight="1">
      <c r="B3604" t="s" s="596">
        <v>1900</v>
      </c>
      <c r="C3604" t="s" s="675">
        <v>2573</v>
      </c>
      <c r="D3604" t="s" s="205">
        <v>34</v>
      </c>
      <c r="E3604" s="677">
        <v>0</v>
      </c>
      <c r="G3604" s="662">
        <f>E3604*F3604</f>
        <v>0</v>
      </c>
      <c r="H3604" s="662">
        <v>0</v>
      </c>
    </row>
    <row r="3605" s="671" customFormat="1" ht="15" customHeight="1">
      <c r="B3605" t="s" s="596">
        <v>1900</v>
      </c>
      <c r="C3605" t="s" s="675">
        <v>2573</v>
      </c>
      <c r="D3605" t="s" s="684">
        <v>36</v>
      </c>
      <c r="E3605" s="677">
        <v>0</v>
      </c>
      <c r="G3605" s="662">
        <f>E3605*F3605</f>
        <v>0</v>
      </c>
      <c r="H3605" s="662">
        <v>0</v>
      </c>
    </row>
    <row r="3606" s="671" customFormat="1" ht="15" customHeight="1">
      <c r="B3606" t="s" s="596">
        <v>1900</v>
      </c>
      <c r="C3606" t="s" s="675">
        <v>2573</v>
      </c>
      <c r="D3606" t="s" s="686">
        <v>38</v>
      </c>
      <c r="E3606" s="677">
        <v>0</v>
      </c>
      <c r="G3606" s="662">
        <f>E3606*F3606</f>
        <v>0</v>
      </c>
      <c r="H3606" s="662">
        <v>0</v>
      </c>
    </row>
    <row r="3607" s="671" customFormat="1" ht="15" customHeight="1">
      <c r="B3607" t="s" s="596">
        <v>1900</v>
      </c>
      <c r="C3607" t="s" s="675">
        <v>2573</v>
      </c>
      <c r="D3607" t="s" s="690">
        <v>40</v>
      </c>
      <c r="E3607" s="677">
        <v>0</v>
      </c>
      <c r="G3607" s="662">
        <f>E3607*F3607</f>
        <v>0</v>
      </c>
      <c r="H3607" s="662">
        <v>0</v>
      </c>
    </row>
    <row r="3608" s="671" customFormat="1" ht="15" customHeight="1">
      <c r="B3608" t="s" s="596">
        <v>1900</v>
      </c>
      <c r="C3608" t="s" s="675">
        <v>2573</v>
      </c>
      <c r="D3608" t="s" s="692">
        <v>42</v>
      </c>
      <c r="E3608" s="677">
        <v>0</v>
      </c>
      <c r="G3608" s="662">
        <f>E3608*F3608</f>
        <v>0</v>
      </c>
      <c r="H3608" s="662">
        <v>0</v>
      </c>
    </row>
    <row r="3609" s="671" customFormat="1" ht="15" customHeight="1">
      <c r="B3609" t="s" s="596">
        <v>1900</v>
      </c>
      <c r="C3609" t="s" s="675">
        <v>2573</v>
      </c>
      <c r="D3609" t="s" s="180">
        <v>44</v>
      </c>
      <c r="E3609" s="677">
        <v>0</v>
      </c>
      <c r="G3609" s="662">
        <f>E3609*F3609</f>
        <v>0</v>
      </c>
      <c r="H3609" s="662">
        <v>0</v>
      </c>
    </row>
    <row r="3610" s="671" customFormat="1" ht="15" customHeight="1">
      <c r="B3610" t="s" s="596">
        <v>1900</v>
      </c>
      <c r="C3610" t="s" s="675">
        <v>2573</v>
      </c>
      <c r="D3610" t="s" s="695">
        <v>2849</v>
      </c>
      <c r="E3610" s="677">
        <v>0</v>
      </c>
      <c r="G3610" s="662">
        <f>E3610*F3610</f>
        <v>0</v>
      </c>
      <c r="H3610" s="662">
        <v>0</v>
      </c>
    </row>
    <row r="3611" s="671" customFormat="1" ht="15" customHeight="1">
      <c r="B3611" t="s" s="596">
        <v>1903</v>
      </c>
      <c r="C3611" t="s" s="675">
        <v>2574</v>
      </c>
      <c r="D3611" t="s" s="676">
        <v>30</v>
      </c>
      <c r="E3611" s="677">
        <v>0</v>
      </c>
      <c r="G3611" s="662">
        <f>E3611*F3611</f>
        <v>0</v>
      </c>
      <c r="H3611" s="662">
        <v>0</v>
      </c>
    </row>
    <row r="3612" s="671" customFormat="1" ht="15" customHeight="1">
      <c r="B3612" t="s" s="596">
        <v>1903</v>
      </c>
      <c r="C3612" t="s" s="675">
        <v>2574</v>
      </c>
      <c r="D3612" t="s" s="91">
        <v>32</v>
      </c>
      <c r="E3612" s="677">
        <v>0</v>
      </c>
      <c r="G3612" s="662">
        <f>E3612*F3612</f>
        <v>0</v>
      </c>
      <c r="H3612" s="662">
        <v>0</v>
      </c>
    </row>
    <row r="3613" s="671" customFormat="1" ht="15" customHeight="1">
      <c r="B3613" t="s" s="596">
        <v>1903</v>
      </c>
      <c r="C3613" t="s" s="675">
        <v>2574</v>
      </c>
      <c r="D3613" t="s" s="205">
        <v>34</v>
      </c>
      <c r="E3613" s="677">
        <v>0</v>
      </c>
      <c r="G3613" s="662">
        <f>E3613*F3613</f>
        <v>0</v>
      </c>
      <c r="H3613" s="662">
        <v>0</v>
      </c>
    </row>
    <row r="3614" s="671" customFormat="1" ht="15" customHeight="1">
      <c r="B3614" t="s" s="596">
        <v>1903</v>
      </c>
      <c r="C3614" t="s" s="675">
        <v>2574</v>
      </c>
      <c r="D3614" t="s" s="684">
        <v>36</v>
      </c>
      <c r="E3614" s="677">
        <v>0</v>
      </c>
      <c r="G3614" s="662">
        <f>E3614*F3614</f>
        <v>0</v>
      </c>
      <c r="H3614" s="662">
        <v>0</v>
      </c>
    </row>
    <row r="3615" s="671" customFormat="1" ht="15" customHeight="1">
      <c r="B3615" t="s" s="596">
        <v>1903</v>
      </c>
      <c r="C3615" t="s" s="675">
        <v>2574</v>
      </c>
      <c r="D3615" t="s" s="686">
        <v>38</v>
      </c>
      <c r="E3615" s="677">
        <v>0</v>
      </c>
      <c r="G3615" s="662">
        <f>E3615*F3615</f>
        <v>0</v>
      </c>
      <c r="H3615" s="662">
        <v>0</v>
      </c>
    </row>
    <row r="3616" s="671" customFormat="1" ht="15" customHeight="1">
      <c r="B3616" t="s" s="596">
        <v>1903</v>
      </c>
      <c r="C3616" t="s" s="675">
        <v>2574</v>
      </c>
      <c r="D3616" t="s" s="690">
        <v>40</v>
      </c>
      <c r="E3616" s="677">
        <v>0</v>
      </c>
      <c r="G3616" s="662">
        <f>E3616*F3616</f>
        <v>0</v>
      </c>
      <c r="H3616" s="662">
        <v>0</v>
      </c>
    </row>
    <row r="3617" s="671" customFormat="1" ht="15" customHeight="1">
      <c r="B3617" t="s" s="596">
        <v>1903</v>
      </c>
      <c r="C3617" t="s" s="675">
        <v>2574</v>
      </c>
      <c r="D3617" t="s" s="692">
        <v>42</v>
      </c>
      <c r="E3617" s="677">
        <v>0</v>
      </c>
      <c r="G3617" s="662">
        <f>E3617*F3617</f>
        <v>0</v>
      </c>
      <c r="H3617" s="662">
        <v>0</v>
      </c>
    </row>
    <row r="3618" s="671" customFormat="1" ht="15" customHeight="1">
      <c r="B3618" t="s" s="596">
        <v>1903</v>
      </c>
      <c r="C3618" t="s" s="675">
        <v>2574</v>
      </c>
      <c r="D3618" t="s" s="180">
        <v>44</v>
      </c>
      <c r="E3618" s="677">
        <v>0</v>
      </c>
      <c r="G3618" s="662">
        <f>E3618*F3618</f>
        <v>0</v>
      </c>
      <c r="H3618" s="662">
        <v>0</v>
      </c>
    </row>
    <row r="3619" s="671" customFormat="1" ht="15" customHeight="1">
      <c r="B3619" t="s" s="596">
        <v>1903</v>
      </c>
      <c r="C3619" t="s" s="675">
        <v>2574</v>
      </c>
      <c r="D3619" t="s" s="695">
        <v>2849</v>
      </c>
      <c r="E3619" s="677">
        <v>0</v>
      </c>
      <c r="G3619" s="662">
        <f>E3619*F3619</f>
        <v>0</v>
      </c>
      <c r="H3619" s="662">
        <v>0</v>
      </c>
    </row>
    <row r="3620" s="671" customFormat="1" ht="15" customHeight="1">
      <c r="B3620" t="s" s="596">
        <v>1902</v>
      </c>
      <c r="C3620" t="s" s="675">
        <v>2575</v>
      </c>
      <c r="D3620" t="s" s="676">
        <v>30</v>
      </c>
      <c r="E3620" s="677">
        <v>0</v>
      </c>
      <c r="G3620" s="662">
        <f>E3620*F3620</f>
        <v>0</v>
      </c>
      <c r="H3620" s="662">
        <v>0</v>
      </c>
    </row>
    <row r="3621" s="671" customFormat="1" ht="15" customHeight="1">
      <c r="B3621" t="s" s="596">
        <v>1902</v>
      </c>
      <c r="C3621" t="s" s="675">
        <v>2575</v>
      </c>
      <c r="D3621" t="s" s="91">
        <v>32</v>
      </c>
      <c r="E3621" s="677">
        <v>0</v>
      </c>
      <c r="G3621" s="662">
        <f>E3621*F3621</f>
        <v>0</v>
      </c>
      <c r="H3621" s="662">
        <v>0</v>
      </c>
    </row>
    <row r="3622" s="671" customFormat="1" ht="15" customHeight="1">
      <c r="B3622" t="s" s="596">
        <v>1902</v>
      </c>
      <c r="C3622" t="s" s="675">
        <v>2575</v>
      </c>
      <c r="D3622" t="s" s="205">
        <v>34</v>
      </c>
      <c r="E3622" s="677">
        <v>0</v>
      </c>
      <c r="G3622" s="662">
        <f>E3622*F3622</f>
        <v>0</v>
      </c>
      <c r="H3622" s="662">
        <v>0</v>
      </c>
    </row>
    <row r="3623" s="671" customFormat="1" ht="15" customHeight="1">
      <c r="B3623" t="s" s="596">
        <v>1902</v>
      </c>
      <c r="C3623" t="s" s="675">
        <v>2575</v>
      </c>
      <c r="D3623" t="s" s="684">
        <v>36</v>
      </c>
      <c r="E3623" s="677">
        <v>0</v>
      </c>
      <c r="G3623" s="662">
        <f>E3623*F3623</f>
        <v>0</v>
      </c>
      <c r="H3623" s="662">
        <v>0</v>
      </c>
    </row>
    <row r="3624" s="671" customFormat="1" ht="15" customHeight="1">
      <c r="B3624" t="s" s="596">
        <v>1902</v>
      </c>
      <c r="C3624" t="s" s="675">
        <v>2575</v>
      </c>
      <c r="D3624" t="s" s="686">
        <v>38</v>
      </c>
      <c r="E3624" s="677">
        <v>0</v>
      </c>
      <c r="G3624" s="662">
        <f>E3624*F3624</f>
        <v>0</v>
      </c>
      <c r="H3624" s="662">
        <v>0</v>
      </c>
    </row>
    <row r="3625" s="671" customFormat="1" ht="15" customHeight="1">
      <c r="B3625" t="s" s="596">
        <v>1902</v>
      </c>
      <c r="C3625" t="s" s="675">
        <v>2575</v>
      </c>
      <c r="D3625" t="s" s="690">
        <v>40</v>
      </c>
      <c r="E3625" s="677">
        <v>0</v>
      </c>
      <c r="G3625" s="662">
        <f>E3625*F3625</f>
        <v>0</v>
      </c>
      <c r="H3625" s="662">
        <v>0</v>
      </c>
    </row>
    <row r="3626" s="671" customFormat="1" ht="15" customHeight="1">
      <c r="B3626" t="s" s="596">
        <v>1902</v>
      </c>
      <c r="C3626" t="s" s="675">
        <v>2575</v>
      </c>
      <c r="D3626" t="s" s="692">
        <v>42</v>
      </c>
      <c r="E3626" s="677">
        <v>0</v>
      </c>
      <c r="G3626" s="662">
        <f>E3626*F3626</f>
        <v>0</v>
      </c>
      <c r="H3626" s="662">
        <v>0</v>
      </c>
    </row>
    <row r="3627" s="671" customFormat="1" ht="15" customHeight="1">
      <c r="B3627" t="s" s="596">
        <v>1902</v>
      </c>
      <c r="C3627" t="s" s="675">
        <v>2575</v>
      </c>
      <c r="D3627" t="s" s="180">
        <v>44</v>
      </c>
      <c r="E3627" s="677">
        <v>0</v>
      </c>
      <c r="G3627" s="662">
        <f>E3627*F3627</f>
        <v>0</v>
      </c>
      <c r="H3627" s="662">
        <v>0</v>
      </c>
    </row>
    <row r="3628" s="671" customFormat="1" ht="15" customHeight="1">
      <c r="B3628" t="s" s="596">
        <v>1902</v>
      </c>
      <c r="C3628" t="s" s="675">
        <v>2575</v>
      </c>
      <c r="D3628" t="s" s="695">
        <v>2849</v>
      </c>
      <c r="E3628" s="677">
        <v>0</v>
      </c>
      <c r="G3628" s="662">
        <f>E3628*F3628</f>
        <v>0</v>
      </c>
      <c r="H3628" s="662">
        <v>0</v>
      </c>
    </row>
    <row r="3629" s="671" customFormat="1" ht="15" customHeight="1">
      <c r="B3629" t="s" s="596">
        <v>2576</v>
      </c>
      <c r="C3629" t="s" s="675">
        <v>2577</v>
      </c>
      <c r="D3629" t="s" s="676">
        <v>30</v>
      </c>
      <c r="E3629" s="677">
        <v>0</v>
      </c>
      <c r="G3629" s="662">
        <f>E3629*F3629</f>
        <v>0</v>
      </c>
      <c r="H3629" s="662">
        <v>0</v>
      </c>
    </row>
    <row r="3630" s="671" customFormat="1" ht="15" customHeight="1">
      <c r="B3630" t="s" s="596">
        <v>2576</v>
      </c>
      <c r="C3630" t="s" s="675">
        <v>2577</v>
      </c>
      <c r="D3630" t="s" s="91">
        <v>32</v>
      </c>
      <c r="E3630" s="677">
        <v>0</v>
      </c>
      <c r="G3630" s="662">
        <f>E3630*F3630</f>
        <v>0</v>
      </c>
      <c r="H3630" s="662">
        <v>0</v>
      </c>
    </row>
    <row r="3631" s="671" customFormat="1" ht="15" customHeight="1">
      <c r="B3631" t="s" s="596">
        <v>2576</v>
      </c>
      <c r="C3631" t="s" s="675">
        <v>2577</v>
      </c>
      <c r="D3631" t="s" s="205">
        <v>34</v>
      </c>
      <c r="E3631" s="677">
        <v>0</v>
      </c>
      <c r="G3631" s="662">
        <f>E3631*F3631</f>
        <v>0</v>
      </c>
      <c r="H3631" s="662">
        <v>0</v>
      </c>
    </row>
    <row r="3632" s="671" customFormat="1" ht="15" customHeight="1">
      <c r="B3632" t="s" s="596">
        <v>2576</v>
      </c>
      <c r="C3632" t="s" s="675">
        <v>2577</v>
      </c>
      <c r="D3632" t="s" s="684">
        <v>36</v>
      </c>
      <c r="E3632" s="677">
        <v>0</v>
      </c>
      <c r="G3632" s="662">
        <f>E3632*F3632</f>
        <v>0</v>
      </c>
      <c r="H3632" s="662">
        <v>0</v>
      </c>
    </row>
    <row r="3633" s="671" customFormat="1" ht="15" customHeight="1">
      <c r="B3633" t="s" s="596">
        <v>2576</v>
      </c>
      <c r="C3633" t="s" s="675">
        <v>2577</v>
      </c>
      <c r="D3633" t="s" s="686">
        <v>38</v>
      </c>
      <c r="E3633" s="677">
        <v>0</v>
      </c>
      <c r="G3633" s="662">
        <f>E3633*F3633</f>
        <v>0</v>
      </c>
      <c r="H3633" s="662">
        <v>0</v>
      </c>
    </row>
    <row r="3634" s="671" customFormat="1" ht="15" customHeight="1">
      <c r="B3634" t="s" s="596">
        <v>2576</v>
      </c>
      <c r="C3634" t="s" s="675">
        <v>2577</v>
      </c>
      <c r="D3634" t="s" s="690">
        <v>40</v>
      </c>
      <c r="E3634" s="677">
        <v>0</v>
      </c>
      <c r="G3634" s="662">
        <f>E3634*F3634</f>
        <v>0</v>
      </c>
      <c r="H3634" s="662">
        <v>0</v>
      </c>
    </row>
    <row r="3635" s="671" customFormat="1" ht="15" customHeight="1">
      <c r="B3635" t="s" s="596">
        <v>2576</v>
      </c>
      <c r="C3635" t="s" s="675">
        <v>2577</v>
      </c>
      <c r="D3635" t="s" s="692">
        <v>42</v>
      </c>
      <c r="E3635" s="677">
        <v>0</v>
      </c>
      <c r="G3635" s="662">
        <f>E3635*F3635</f>
        <v>0</v>
      </c>
      <c r="H3635" s="662">
        <v>0</v>
      </c>
    </row>
    <row r="3636" s="671" customFormat="1" ht="15" customHeight="1">
      <c r="B3636" t="s" s="596">
        <v>2576</v>
      </c>
      <c r="C3636" t="s" s="675">
        <v>2577</v>
      </c>
      <c r="D3636" t="s" s="180">
        <v>44</v>
      </c>
      <c r="E3636" s="677">
        <v>0</v>
      </c>
      <c r="G3636" s="662">
        <f>E3636*F3636</f>
        <v>0</v>
      </c>
      <c r="H3636" s="662">
        <v>0</v>
      </c>
    </row>
    <row r="3637" s="671" customFormat="1" ht="15" customHeight="1">
      <c r="B3637" t="s" s="596">
        <v>2576</v>
      </c>
      <c r="C3637" t="s" s="675">
        <v>2577</v>
      </c>
      <c r="D3637" t="s" s="695">
        <v>2849</v>
      </c>
      <c r="E3637" s="677">
        <v>0</v>
      </c>
      <c r="G3637" s="662">
        <f>E3637*F3637</f>
        <v>0</v>
      </c>
      <c r="H3637" s="662">
        <v>0</v>
      </c>
    </row>
    <row r="3638" s="671" customFormat="1" ht="15" customHeight="1">
      <c r="B3638" t="s" s="596">
        <v>2578</v>
      </c>
      <c r="C3638" t="s" s="675">
        <v>2579</v>
      </c>
      <c r="D3638" t="s" s="676">
        <v>30</v>
      </c>
      <c r="E3638" s="677">
        <v>0</v>
      </c>
      <c r="G3638" s="662">
        <f>E3638*F3638</f>
        <v>0</v>
      </c>
      <c r="H3638" s="662">
        <v>0</v>
      </c>
    </row>
    <row r="3639" s="671" customFormat="1" ht="15" customHeight="1">
      <c r="B3639" t="s" s="596">
        <v>2578</v>
      </c>
      <c r="C3639" t="s" s="675">
        <v>2579</v>
      </c>
      <c r="D3639" t="s" s="91">
        <v>32</v>
      </c>
      <c r="E3639" s="677">
        <v>0</v>
      </c>
      <c r="G3639" s="662">
        <f>E3639*F3639</f>
        <v>0</v>
      </c>
      <c r="H3639" s="662">
        <v>0</v>
      </c>
    </row>
    <row r="3640" s="671" customFormat="1" ht="15" customHeight="1">
      <c r="B3640" t="s" s="596">
        <v>2578</v>
      </c>
      <c r="C3640" t="s" s="675">
        <v>2579</v>
      </c>
      <c r="D3640" t="s" s="205">
        <v>34</v>
      </c>
      <c r="E3640" s="677">
        <v>0</v>
      </c>
      <c r="G3640" s="662">
        <f>E3640*F3640</f>
        <v>0</v>
      </c>
      <c r="H3640" s="662">
        <v>0</v>
      </c>
    </row>
    <row r="3641" s="671" customFormat="1" ht="15" customHeight="1">
      <c r="B3641" t="s" s="596">
        <v>2578</v>
      </c>
      <c r="C3641" t="s" s="675">
        <v>2579</v>
      </c>
      <c r="D3641" t="s" s="684">
        <v>36</v>
      </c>
      <c r="E3641" s="677">
        <v>0</v>
      </c>
      <c r="G3641" s="662">
        <f>E3641*F3641</f>
        <v>0</v>
      </c>
      <c r="H3641" s="662">
        <v>0</v>
      </c>
    </row>
    <row r="3642" s="671" customFormat="1" ht="15" customHeight="1">
      <c r="B3642" t="s" s="596">
        <v>2578</v>
      </c>
      <c r="C3642" t="s" s="675">
        <v>2579</v>
      </c>
      <c r="D3642" t="s" s="686">
        <v>38</v>
      </c>
      <c r="E3642" s="677">
        <v>0</v>
      </c>
      <c r="G3642" s="662">
        <f>E3642*F3642</f>
        <v>0</v>
      </c>
      <c r="H3642" s="662">
        <v>0</v>
      </c>
    </row>
    <row r="3643" s="671" customFormat="1" ht="15" customHeight="1">
      <c r="B3643" t="s" s="596">
        <v>2578</v>
      </c>
      <c r="C3643" t="s" s="675">
        <v>2579</v>
      </c>
      <c r="D3643" t="s" s="690">
        <v>40</v>
      </c>
      <c r="E3643" s="677">
        <v>0</v>
      </c>
      <c r="G3643" s="662">
        <f>E3643*F3643</f>
        <v>0</v>
      </c>
      <c r="H3643" s="662">
        <v>0</v>
      </c>
    </row>
    <row r="3644" s="671" customFormat="1" ht="15" customHeight="1">
      <c r="B3644" t="s" s="596">
        <v>2578</v>
      </c>
      <c r="C3644" t="s" s="675">
        <v>2579</v>
      </c>
      <c r="D3644" t="s" s="692">
        <v>42</v>
      </c>
      <c r="E3644" s="677">
        <v>0</v>
      </c>
      <c r="G3644" s="662">
        <f>E3644*F3644</f>
        <v>0</v>
      </c>
      <c r="H3644" s="662">
        <v>0</v>
      </c>
    </row>
    <row r="3645" s="671" customFormat="1" ht="15" customHeight="1">
      <c r="B3645" t="s" s="596">
        <v>2578</v>
      </c>
      <c r="C3645" t="s" s="675">
        <v>2579</v>
      </c>
      <c r="D3645" t="s" s="180">
        <v>44</v>
      </c>
      <c r="E3645" s="677">
        <v>0</v>
      </c>
      <c r="G3645" s="662">
        <f>E3645*F3645</f>
        <v>0</v>
      </c>
      <c r="H3645" s="662">
        <v>0</v>
      </c>
    </row>
    <row r="3646" s="671" customFormat="1" ht="15" customHeight="1">
      <c r="B3646" t="s" s="596">
        <v>2578</v>
      </c>
      <c r="C3646" t="s" s="675">
        <v>2579</v>
      </c>
      <c r="D3646" t="s" s="695">
        <v>2849</v>
      </c>
      <c r="E3646" s="677">
        <v>0</v>
      </c>
      <c r="G3646" s="662">
        <f>E3646*F3646</f>
        <v>0</v>
      </c>
      <c r="H3646" s="662">
        <v>0</v>
      </c>
    </row>
    <row r="3647" s="671" customFormat="1" ht="15" customHeight="1">
      <c r="B3647" t="s" s="596">
        <v>2580</v>
      </c>
      <c r="C3647" t="s" s="675">
        <v>2581</v>
      </c>
      <c r="D3647" t="s" s="676">
        <v>30</v>
      </c>
      <c r="E3647" s="677">
        <v>0</v>
      </c>
      <c r="G3647" s="662">
        <f>E3647*F3647</f>
        <v>0</v>
      </c>
      <c r="H3647" s="662">
        <v>0</v>
      </c>
    </row>
    <row r="3648" s="671" customFormat="1" ht="15" customHeight="1">
      <c r="B3648" t="s" s="596">
        <v>2580</v>
      </c>
      <c r="C3648" t="s" s="675">
        <v>2581</v>
      </c>
      <c r="D3648" t="s" s="91">
        <v>32</v>
      </c>
      <c r="E3648" s="677">
        <v>0</v>
      </c>
      <c r="G3648" s="662">
        <f>E3648*F3648</f>
        <v>0</v>
      </c>
      <c r="H3648" s="662">
        <v>0</v>
      </c>
    </row>
    <row r="3649" s="671" customFormat="1" ht="15" customHeight="1">
      <c r="B3649" t="s" s="596">
        <v>2580</v>
      </c>
      <c r="C3649" t="s" s="675">
        <v>2581</v>
      </c>
      <c r="D3649" t="s" s="205">
        <v>34</v>
      </c>
      <c r="E3649" s="677">
        <v>0</v>
      </c>
      <c r="G3649" s="662">
        <f>E3649*F3649</f>
        <v>0</v>
      </c>
      <c r="H3649" s="662">
        <v>0</v>
      </c>
    </row>
    <row r="3650" s="671" customFormat="1" ht="15" customHeight="1">
      <c r="B3650" t="s" s="596">
        <v>2580</v>
      </c>
      <c r="C3650" t="s" s="675">
        <v>2581</v>
      </c>
      <c r="D3650" t="s" s="684">
        <v>36</v>
      </c>
      <c r="E3650" s="677">
        <v>0</v>
      </c>
      <c r="G3650" s="662">
        <f>E3650*F3650</f>
        <v>0</v>
      </c>
      <c r="H3650" s="662">
        <v>0</v>
      </c>
    </row>
    <row r="3651" s="671" customFormat="1" ht="15" customHeight="1">
      <c r="B3651" t="s" s="596">
        <v>2580</v>
      </c>
      <c r="C3651" t="s" s="675">
        <v>2581</v>
      </c>
      <c r="D3651" t="s" s="686">
        <v>38</v>
      </c>
      <c r="E3651" s="677">
        <v>0</v>
      </c>
      <c r="G3651" s="662">
        <f>E3651*F3651</f>
        <v>0</v>
      </c>
      <c r="H3651" s="662">
        <v>0</v>
      </c>
    </row>
    <row r="3652" s="671" customFormat="1" ht="15" customHeight="1">
      <c r="B3652" t="s" s="596">
        <v>2580</v>
      </c>
      <c r="C3652" t="s" s="675">
        <v>2581</v>
      </c>
      <c r="D3652" t="s" s="690">
        <v>40</v>
      </c>
      <c r="E3652" s="677">
        <v>0</v>
      </c>
      <c r="G3652" s="662">
        <f>E3652*F3652</f>
        <v>0</v>
      </c>
      <c r="H3652" s="662">
        <v>0</v>
      </c>
    </row>
    <row r="3653" s="671" customFormat="1" ht="15" customHeight="1">
      <c r="B3653" t="s" s="596">
        <v>2580</v>
      </c>
      <c r="C3653" t="s" s="675">
        <v>2581</v>
      </c>
      <c r="D3653" t="s" s="692">
        <v>42</v>
      </c>
      <c r="E3653" s="677">
        <v>0</v>
      </c>
      <c r="G3653" s="662">
        <f>E3653*F3653</f>
        <v>0</v>
      </c>
      <c r="H3653" s="662">
        <v>0</v>
      </c>
    </row>
    <row r="3654" s="671" customFormat="1" ht="15" customHeight="1">
      <c r="B3654" t="s" s="596">
        <v>2580</v>
      </c>
      <c r="C3654" t="s" s="675">
        <v>2581</v>
      </c>
      <c r="D3654" t="s" s="180">
        <v>44</v>
      </c>
      <c r="E3654" s="677">
        <v>0</v>
      </c>
      <c r="G3654" s="662">
        <f>E3654*F3654</f>
        <v>0</v>
      </c>
      <c r="H3654" s="662">
        <v>0</v>
      </c>
    </row>
    <row r="3655" s="671" customFormat="1" ht="15" customHeight="1">
      <c r="B3655" t="s" s="596">
        <v>2580</v>
      </c>
      <c r="C3655" t="s" s="675">
        <v>2581</v>
      </c>
      <c r="D3655" t="s" s="695">
        <v>2849</v>
      </c>
      <c r="E3655" s="677">
        <v>0</v>
      </c>
      <c r="G3655" s="662">
        <f>E3655*F3655</f>
        <v>0</v>
      </c>
      <c r="H3655" s="662">
        <v>0</v>
      </c>
    </row>
    <row r="3656" s="671" customFormat="1" ht="15" customHeight="1">
      <c r="B3656" t="s" s="596">
        <v>2582</v>
      </c>
      <c r="C3656" t="s" s="675">
        <v>2583</v>
      </c>
      <c r="D3656" t="s" s="676">
        <v>30</v>
      </c>
      <c r="E3656" s="677">
        <v>0</v>
      </c>
      <c r="G3656" s="662">
        <f>E3656*F3656</f>
        <v>0</v>
      </c>
      <c r="H3656" s="662">
        <v>0</v>
      </c>
    </row>
    <row r="3657" s="671" customFormat="1" ht="15" customHeight="1">
      <c r="B3657" t="s" s="596">
        <v>2582</v>
      </c>
      <c r="C3657" t="s" s="675">
        <v>2583</v>
      </c>
      <c r="D3657" t="s" s="91">
        <v>32</v>
      </c>
      <c r="E3657" s="677">
        <v>0</v>
      </c>
      <c r="G3657" s="662">
        <f>E3657*F3657</f>
        <v>0</v>
      </c>
      <c r="H3657" s="662">
        <v>0</v>
      </c>
    </row>
    <row r="3658" s="671" customFormat="1" ht="15" customHeight="1">
      <c r="B3658" t="s" s="596">
        <v>2582</v>
      </c>
      <c r="C3658" t="s" s="675">
        <v>2583</v>
      </c>
      <c r="D3658" t="s" s="205">
        <v>34</v>
      </c>
      <c r="E3658" s="677">
        <v>0</v>
      </c>
      <c r="G3658" s="662">
        <f>E3658*F3658</f>
        <v>0</v>
      </c>
      <c r="H3658" s="662">
        <v>0</v>
      </c>
    </row>
    <row r="3659" s="671" customFormat="1" ht="15" customHeight="1">
      <c r="B3659" t="s" s="596">
        <v>2582</v>
      </c>
      <c r="C3659" t="s" s="675">
        <v>2583</v>
      </c>
      <c r="D3659" t="s" s="684">
        <v>36</v>
      </c>
      <c r="E3659" s="677">
        <v>0</v>
      </c>
      <c r="G3659" s="662">
        <f>E3659*F3659</f>
        <v>0</v>
      </c>
      <c r="H3659" s="662">
        <v>0</v>
      </c>
    </row>
    <row r="3660" s="671" customFormat="1" ht="15" customHeight="1">
      <c r="B3660" t="s" s="596">
        <v>2582</v>
      </c>
      <c r="C3660" t="s" s="675">
        <v>2583</v>
      </c>
      <c r="D3660" t="s" s="686">
        <v>38</v>
      </c>
      <c r="E3660" s="677">
        <v>0</v>
      </c>
      <c r="G3660" s="662">
        <f>E3660*F3660</f>
        <v>0</v>
      </c>
      <c r="H3660" s="662">
        <v>0</v>
      </c>
    </row>
    <row r="3661" s="671" customFormat="1" ht="15" customHeight="1">
      <c r="B3661" t="s" s="596">
        <v>2582</v>
      </c>
      <c r="C3661" t="s" s="675">
        <v>2583</v>
      </c>
      <c r="D3661" t="s" s="690">
        <v>40</v>
      </c>
      <c r="E3661" s="677">
        <v>0</v>
      </c>
      <c r="G3661" s="662">
        <f>E3661*F3661</f>
        <v>0</v>
      </c>
      <c r="H3661" s="662">
        <v>0</v>
      </c>
    </row>
    <row r="3662" s="671" customFormat="1" ht="15" customHeight="1">
      <c r="B3662" t="s" s="596">
        <v>2582</v>
      </c>
      <c r="C3662" t="s" s="675">
        <v>2583</v>
      </c>
      <c r="D3662" t="s" s="692">
        <v>42</v>
      </c>
      <c r="E3662" s="677">
        <v>0</v>
      </c>
      <c r="G3662" s="662">
        <f>E3662*F3662</f>
        <v>0</v>
      </c>
      <c r="H3662" s="662">
        <v>0</v>
      </c>
    </row>
    <row r="3663" s="671" customFormat="1" ht="15" customHeight="1">
      <c r="B3663" t="s" s="596">
        <v>2582</v>
      </c>
      <c r="C3663" t="s" s="675">
        <v>2583</v>
      </c>
      <c r="D3663" t="s" s="180">
        <v>44</v>
      </c>
      <c r="E3663" s="677">
        <v>0</v>
      </c>
      <c r="G3663" s="662">
        <f>E3663*F3663</f>
        <v>0</v>
      </c>
      <c r="H3663" s="662">
        <v>0</v>
      </c>
    </row>
    <row r="3664" s="671" customFormat="1" ht="15" customHeight="1">
      <c r="B3664" t="s" s="596">
        <v>2582</v>
      </c>
      <c r="C3664" t="s" s="675">
        <v>2583</v>
      </c>
      <c r="D3664" t="s" s="695">
        <v>2849</v>
      </c>
      <c r="E3664" s="677">
        <v>0</v>
      </c>
      <c r="G3664" s="662">
        <f>E3664*F3664</f>
        <v>0</v>
      </c>
      <c r="H3664" s="662">
        <v>0</v>
      </c>
    </row>
    <row r="3665" s="671" customFormat="1" ht="15" customHeight="1">
      <c r="B3665" t="s" s="596">
        <v>2584</v>
      </c>
      <c r="C3665" t="s" s="675">
        <v>2585</v>
      </c>
      <c r="D3665" t="s" s="676">
        <v>30</v>
      </c>
      <c r="E3665" s="677">
        <v>0</v>
      </c>
      <c r="G3665" s="662">
        <f>E3665*F3665</f>
        <v>0</v>
      </c>
      <c r="H3665" s="662">
        <v>0</v>
      </c>
    </row>
    <row r="3666" s="671" customFormat="1" ht="15" customHeight="1">
      <c r="B3666" t="s" s="596">
        <v>2584</v>
      </c>
      <c r="C3666" t="s" s="675">
        <v>2585</v>
      </c>
      <c r="D3666" t="s" s="91">
        <v>32</v>
      </c>
      <c r="E3666" s="677">
        <v>0</v>
      </c>
      <c r="G3666" s="662">
        <f>E3666*F3666</f>
        <v>0</v>
      </c>
      <c r="H3666" s="662">
        <v>0</v>
      </c>
    </row>
    <row r="3667" s="671" customFormat="1" ht="15" customHeight="1">
      <c r="B3667" t="s" s="596">
        <v>2584</v>
      </c>
      <c r="C3667" t="s" s="675">
        <v>2585</v>
      </c>
      <c r="D3667" t="s" s="205">
        <v>34</v>
      </c>
      <c r="E3667" s="677">
        <v>0</v>
      </c>
      <c r="G3667" s="662">
        <f>E3667*F3667</f>
        <v>0</v>
      </c>
      <c r="H3667" s="662">
        <v>0</v>
      </c>
    </row>
    <row r="3668" s="671" customFormat="1" ht="15" customHeight="1">
      <c r="B3668" t="s" s="596">
        <v>2584</v>
      </c>
      <c r="C3668" t="s" s="675">
        <v>2585</v>
      </c>
      <c r="D3668" t="s" s="684">
        <v>36</v>
      </c>
      <c r="E3668" s="677">
        <v>0</v>
      </c>
      <c r="G3668" s="662">
        <f>E3668*F3668</f>
        <v>0</v>
      </c>
      <c r="H3668" s="662">
        <v>0</v>
      </c>
    </row>
    <row r="3669" s="671" customFormat="1" ht="15" customHeight="1">
      <c r="B3669" t="s" s="596">
        <v>2584</v>
      </c>
      <c r="C3669" t="s" s="675">
        <v>2585</v>
      </c>
      <c r="D3669" t="s" s="686">
        <v>38</v>
      </c>
      <c r="E3669" s="677">
        <v>0</v>
      </c>
      <c r="G3669" s="662">
        <f>E3669*F3669</f>
        <v>0</v>
      </c>
      <c r="H3669" s="662">
        <v>0</v>
      </c>
    </row>
    <row r="3670" s="671" customFormat="1" ht="15" customHeight="1">
      <c r="B3670" t="s" s="596">
        <v>2584</v>
      </c>
      <c r="C3670" t="s" s="675">
        <v>2585</v>
      </c>
      <c r="D3670" t="s" s="690">
        <v>40</v>
      </c>
      <c r="E3670" s="677">
        <v>0</v>
      </c>
      <c r="G3670" s="662">
        <f>E3670*F3670</f>
        <v>0</v>
      </c>
      <c r="H3670" s="662">
        <v>0</v>
      </c>
    </row>
    <row r="3671" s="671" customFormat="1" ht="15" customHeight="1">
      <c r="B3671" t="s" s="596">
        <v>2584</v>
      </c>
      <c r="C3671" t="s" s="675">
        <v>2585</v>
      </c>
      <c r="D3671" t="s" s="692">
        <v>42</v>
      </c>
      <c r="E3671" s="677">
        <v>0</v>
      </c>
      <c r="G3671" s="662">
        <f>E3671*F3671</f>
        <v>0</v>
      </c>
      <c r="H3671" s="662">
        <v>0</v>
      </c>
    </row>
    <row r="3672" s="671" customFormat="1" ht="15" customHeight="1">
      <c r="B3672" t="s" s="596">
        <v>2584</v>
      </c>
      <c r="C3672" t="s" s="675">
        <v>2585</v>
      </c>
      <c r="D3672" t="s" s="180">
        <v>44</v>
      </c>
      <c r="E3672" s="677">
        <v>0</v>
      </c>
      <c r="G3672" s="662">
        <f>E3672*F3672</f>
        <v>0</v>
      </c>
      <c r="H3672" s="662">
        <v>0</v>
      </c>
    </row>
    <row r="3673" s="671" customFormat="1" ht="15" customHeight="1">
      <c r="B3673" t="s" s="596">
        <v>2584</v>
      </c>
      <c r="C3673" t="s" s="675">
        <v>2585</v>
      </c>
      <c r="D3673" t="s" s="695">
        <v>2849</v>
      </c>
      <c r="E3673" s="677">
        <v>0</v>
      </c>
      <c r="G3673" s="662">
        <f>E3673*F3673</f>
        <v>0</v>
      </c>
      <c r="H3673" s="662">
        <v>0</v>
      </c>
    </row>
    <row r="3674" s="671" customFormat="1" ht="15" customHeight="1">
      <c r="B3674" t="s" s="596">
        <v>2586</v>
      </c>
      <c r="C3674" t="s" s="675">
        <v>2587</v>
      </c>
      <c r="D3674" t="s" s="676">
        <v>30</v>
      </c>
      <c r="E3674" s="677">
        <v>0</v>
      </c>
      <c r="G3674" s="662">
        <f>E3674*F3674</f>
        <v>0</v>
      </c>
      <c r="H3674" s="662">
        <v>0</v>
      </c>
    </row>
    <row r="3675" s="671" customFormat="1" ht="15" customHeight="1">
      <c r="B3675" t="s" s="596">
        <v>2586</v>
      </c>
      <c r="C3675" t="s" s="675">
        <v>2587</v>
      </c>
      <c r="D3675" t="s" s="91">
        <v>32</v>
      </c>
      <c r="E3675" s="677">
        <v>0</v>
      </c>
      <c r="G3675" s="662">
        <f>E3675*F3675</f>
        <v>0</v>
      </c>
      <c r="H3675" s="662">
        <v>0</v>
      </c>
    </row>
    <row r="3676" s="671" customFormat="1" ht="15" customHeight="1">
      <c r="B3676" t="s" s="596">
        <v>2586</v>
      </c>
      <c r="C3676" t="s" s="675">
        <v>2587</v>
      </c>
      <c r="D3676" t="s" s="205">
        <v>34</v>
      </c>
      <c r="E3676" s="677">
        <v>0</v>
      </c>
      <c r="G3676" s="662">
        <f>E3676*F3676</f>
        <v>0</v>
      </c>
      <c r="H3676" s="662">
        <v>0</v>
      </c>
    </row>
    <row r="3677" s="671" customFormat="1" ht="15" customHeight="1">
      <c r="B3677" t="s" s="596">
        <v>2586</v>
      </c>
      <c r="C3677" t="s" s="675">
        <v>2587</v>
      </c>
      <c r="D3677" t="s" s="684">
        <v>36</v>
      </c>
      <c r="E3677" s="677">
        <v>0</v>
      </c>
      <c r="G3677" s="662">
        <f>E3677*F3677</f>
        <v>0</v>
      </c>
      <c r="H3677" s="662">
        <v>0</v>
      </c>
    </row>
    <row r="3678" s="671" customFormat="1" ht="15" customHeight="1">
      <c r="B3678" t="s" s="596">
        <v>2586</v>
      </c>
      <c r="C3678" t="s" s="675">
        <v>2587</v>
      </c>
      <c r="D3678" t="s" s="686">
        <v>38</v>
      </c>
      <c r="E3678" s="677">
        <v>0</v>
      </c>
      <c r="G3678" s="662">
        <f>E3678*F3678</f>
        <v>0</v>
      </c>
      <c r="H3678" s="662">
        <v>0</v>
      </c>
    </row>
    <row r="3679" s="671" customFormat="1" ht="15" customHeight="1">
      <c r="B3679" t="s" s="596">
        <v>2586</v>
      </c>
      <c r="C3679" t="s" s="675">
        <v>2587</v>
      </c>
      <c r="D3679" t="s" s="690">
        <v>40</v>
      </c>
      <c r="E3679" s="677">
        <v>0</v>
      </c>
      <c r="G3679" s="662">
        <f>E3679*F3679</f>
        <v>0</v>
      </c>
      <c r="H3679" s="662">
        <v>0</v>
      </c>
    </row>
    <row r="3680" s="671" customFormat="1" ht="15" customHeight="1">
      <c r="B3680" t="s" s="596">
        <v>2586</v>
      </c>
      <c r="C3680" t="s" s="675">
        <v>2587</v>
      </c>
      <c r="D3680" t="s" s="692">
        <v>42</v>
      </c>
      <c r="E3680" s="677">
        <v>0</v>
      </c>
      <c r="G3680" s="662">
        <f>E3680*F3680</f>
        <v>0</v>
      </c>
      <c r="H3680" s="662">
        <v>0</v>
      </c>
    </row>
    <row r="3681" s="671" customFormat="1" ht="15" customHeight="1">
      <c r="B3681" t="s" s="596">
        <v>2586</v>
      </c>
      <c r="C3681" t="s" s="675">
        <v>2587</v>
      </c>
      <c r="D3681" t="s" s="180">
        <v>44</v>
      </c>
      <c r="E3681" s="677">
        <v>0</v>
      </c>
      <c r="G3681" s="662">
        <f>E3681*F3681</f>
        <v>0</v>
      </c>
      <c r="H3681" s="662">
        <v>0</v>
      </c>
    </row>
    <row r="3682" s="671" customFormat="1" ht="15" customHeight="1">
      <c r="B3682" t="s" s="596">
        <v>2586</v>
      </c>
      <c r="C3682" t="s" s="675">
        <v>2587</v>
      </c>
      <c r="D3682" t="s" s="695">
        <v>2849</v>
      </c>
      <c r="E3682" s="677">
        <v>0</v>
      </c>
      <c r="G3682" s="662">
        <f>E3682*F3682</f>
        <v>0</v>
      </c>
      <c r="H3682" s="662">
        <v>0</v>
      </c>
    </row>
    <row r="3683" s="671" customFormat="1" ht="15" customHeight="1">
      <c r="B3683" t="s" s="596">
        <v>2588</v>
      </c>
      <c r="C3683" t="s" s="675">
        <v>2589</v>
      </c>
      <c r="D3683" t="s" s="676">
        <v>30</v>
      </c>
      <c r="E3683" s="677">
        <v>0</v>
      </c>
      <c r="G3683" s="662">
        <f>E3683*F3683</f>
        <v>0</v>
      </c>
      <c r="H3683" s="662">
        <v>0</v>
      </c>
    </row>
    <row r="3684" s="671" customFormat="1" ht="15" customHeight="1">
      <c r="B3684" t="s" s="596">
        <v>2588</v>
      </c>
      <c r="C3684" t="s" s="675">
        <v>2589</v>
      </c>
      <c r="D3684" t="s" s="91">
        <v>32</v>
      </c>
      <c r="E3684" s="677">
        <v>0</v>
      </c>
      <c r="G3684" s="662">
        <f>E3684*F3684</f>
        <v>0</v>
      </c>
      <c r="H3684" s="662">
        <v>0</v>
      </c>
    </row>
    <row r="3685" s="671" customFormat="1" ht="15" customHeight="1">
      <c r="B3685" t="s" s="596">
        <v>2588</v>
      </c>
      <c r="C3685" t="s" s="675">
        <v>2589</v>
      </c>
      <c r="D3685" t="s" s="205">
        <v>34</v>
      </c>
      <c r="E3685" s="677">
        <v>0</v>
      </c>
      <c r="G3685" s="662">
        <f>E3685*F3685</f>
        <v>0</v>
      </c>
      <c r="H3685" s="662">
        <v>0</v>
      </c>
    </row>
    <row r="3686" s="671" customFormat="1" ht="15" customHeight="1">
      <c r="B3686" t="s" s="596">
        <v>2588</v>
      </c>
      <c r="C3686" t="s" s="675">
        <v>2589</v>
      </c>
      <c r="D3686" t="s" s="684">
        <v>36</v>
      </c>
      <c r="E3686" s="677">
        <v>0</v>
      </c>
      <c r="G3686" s="662">
        <f>E3686*F3686</f>
        <v>0</v>
      </c>
      <c r="H3686" s="662">
        <v>0</v>
      </c>
    </row>
    <row r="3687" s="671" customFormat="1" ht="15" customHeight="1">
      <c r="B3687" t="s" s="596">
        <v>2588</v>
      </c>
      <c r="C3687" t="s" s="675">
        <v>2589</v>
      </c>
      <c r="D3687" t="s" s="686">
        <v>38</v>
      </c>
      <c r="E3687" s="677">
        <v>0</v>
      </c>
      <c r="G3687" s="662">
        <f>E3687*F3687</f>
        <v>0</v>
      </c>
      <c r="H3687" s="662">
        <v>0</v>
      </c>
    </row>
    <row r="3688" s="671" customFormat="1" ht="15" customHeight="1">
      <c r="B3688" t="s" s="596">
        <v>2588</v>
      </c>
      <c r="C3688" t="s" s="675">
        <v>2589</v>
      </c>
      <c r="D3688" t="s" s="690">
        <v>40</v>
      </c>
      <c r="E3688" s="677">
        <v>0</v>
      </c>
      <c r="G3688" s="662">
        <f>E3688*F3688</f>
        <v>0</v>
      </c>
      <c r="H3688" s="662">
        <v>0</v>
      </c>
    </row>
    <row r="3689" s="671" customFormat="1" ht="15" customHeight="1">
      <c r="B3689" t="s" s="596">
        <v>2588</v>
      </c>
      <c r="C3689" t="s" s="675">
        <v>2589</v>
      </c>
      <c r="D3689" t="s" s="692">
        <v>42</v>
      </c>
      <c r="E3689" s="677">
        <v>0</v>
      </c>
      <c r="G3689" s="662">
        <f>E3689*F3689</f>
        <v>0</v>
      </c>
      <c r="H3689" s="662">
        <v>0</v>
      </c>
    </row>
    <row r="3690" s="671" customFormat="1" ht="15" customHeight="1">
      <c r="B3690" t="s" s="596">
        <v>2588</v>
      </c>
      <c r="C3690" t="s" s="675">
        <v>2589</v>
      </c>
      <c r="D3690" t="s" s="180">
        <v>44</v>
      </c>
      <c r="E3690" s="677">
        <v>0</v>
      </c>
      <c r="G3690" s="662">
        <f>E3690*F3690</f>
        <v>0</v>
      </c>
      <c r="H3690" s="662">
        <v>0</v>
      </c>
    </row>
    <row r="3691" s="671" customFormat="1" ht="15" customHeight="1">
      <c r="B3691" t="s" s="596">
        <v>2588</v>
      </c>
      <c r="C3691" t="s" s="675">
        <v>2589</v>
      </c>
      <c r="D3691" t="s" s="695">
        <v>2849</v>
      </c>
      <c r="E3691" s="677">
        <v>0</v>
      </c>
      <c r="G3691" s="662">
        <f>E3691*F3691</f>
        <v>0</v>
      </c>
      <c r="H3691" s="662">
        <v>0</v>
      </c>
    </row>
    <row r="3692" s="671" customFormat="1" ht="15" customHeight="1">
      <c r="B3692" t="s" s="596">
        <v>1907</v>
      </c>
      <c r="C3692" t="s" s="675">
        <v>2590</v>
      </c>
      <c r="D3692" t="s" s="676">
        <v>30</v>
      </c>
      <c r="E3692" s="677">
        <v>0</v>
      </c>
      <c r="G3692" s="662">
        <f>E3692*F3692</f>
        <v>0</v>
      </c>
      <c r="H3692" s="662">
        <v>0</v>
      </c>
    </row>
    <row r="3693" s="671" customFormat="1" ht="15" customHeight="1">
      <c r="B3693" t="s" s="596">
        <v>1907</v>
      </c>
      <c r="C3693" t="s" s="675">
        <v>2590</v>
      </c>
      <c r="D3693" t="s" s="91">
        <v>32</v>
      </c>
      <c r="E3693" s="677">
        <v>0</v>
      </c>
      <c r="G3693" s="662">
        <f>E3693*F3693</f>
        <v>0</v>
      </c>
      <c r="H3693" s="662">
        <v>0</v>
      </c>
    </row>
    <row r="3694" s="671" customFormat="1" ht="15" customHeight="1">
      <c r="B3694" t="s" s="596">
        <v>1907</v>
      </c>
      <c r="C3694" t="s" s="675">
        <v>2590</v>
      </c>
      <c r="D3694" t="s" s="205">
        <v>34</v>
      </c>
      <c r="E3694" s="677">
        <v>0</v>
      </c>
      <c r="G3694" s="662">
        <f>E3694*F3694</f>
        <v>0</v>
      </c>
      <c r="H3694" s="662">
        <v>0</v>
      </c>
    </row>
    <row r="3695" s="671" customFormat="1" ht="15" customHeight="1">
      <c r="B3695" t="s" s="596">
        <v>1907</v>
      </c>
      <c r="C3695" t="s" s="675">
        <v>2590</v>
      </c>
      <c r="D3695" t="s" s="684">
        <v>36</v>
      </c>
      <c r="E3695" s="677">
        <v>0</v>
      </c>
      <c r="G3695" s="662">
        <f>E3695*F3695</f>
        <v>0</v>
      </c>
      <c r="H3695" s="662">
        <v>0</v>
      </c>
    </row>
    <row r="3696" s="671" customFormat="1" ht="15" customHeight="1">
      <c r="B3696" t="s" s="596">
        <v>1907</v>
      </c>
      <c r="C3696" t="s" s="675">
        <v>2590</v>
      </c>
      <c r="D3696" t="s" s="686">
        <v>38</v>
      </c>
      <c r="E3696" s="677">
        <v>0</v>
      </c>
      <c r="G3696" s="662">
        <f>E3696*F3696</f>
        <v>0</v>
      </c>
      <c r="H3696" s="662">
        <v>0</v>
      </c>
    </row>
    <row r="3697" s="671" customFormat="1" ht="15" customHeight="1">
      <c r="B3697" t="s" s="596">
        <v>1907</v>
      </c>
      <c r="C3697" t="s" s="675">
        <v>2590</v>
      </c>
      <c r="D3697" t="s" s="690">
        <v>40</v>
      </c>
      <c r="E3697" s="677">
        <v>0</v>
      </c>
      <c r="G3697" s="662">
        <f>E3697*F3697</f>
        <v>0</v>
      </c>
      <c r="H3697" s="662">
        <v>0</v>
      </c>
    </row>
    <row r="3698" s="671" customFormat="1" ht="15" customHeight="1">
      <c r="B3698" t="s" s="596">
        <v>1907</v>
      </c>
      <c r="C3698" t="s" s="675">
        <v>2590</v>
      </c>
      <c r="D3698" t="s" s="692">
        <v>42</v>
      </c>
      <c r="E3698" s="677">
        <v>0</v>
      </c>
      <c r="G3698" s="662">
        <f>E3698*F3698</f>
        <v>0</v>
      </c>
      <c r="H3698" s="662">
        <v>0</v>
      </c>
    </row>
    <row r="3699" s="671" customFormat="1" ht="15" customHeight="1">
      <c r="B3699" t="s" s="596">
        <v>1907</v>
      </c>
      <c r="C3699" t="s" s="675">
        <v>2590</v>
      </c>
      <c r="D3699" t="s" s="180">
        <v>44</v>
      </c>
      <c r="E3699" s="677">
        <v>0</v>
      </c>
      <c r="G3699" s="662">
        <f>E3699*F3699</f>
        <v>0</v>
      </c>
      <c r="H3699" s="662">
        <v>0</v>
      </c>
    </row>
    <row r="3700" s="671" customFormat="1" ht="15" customHeight="1">
      <c r="B3700" t="s" s="596">
        <v>1907</v>
      </c>
      <c r="C3700" t="s" s="675">
        <v>2590</v>
      </c>
      <c r="D3700" t="s" s="695">
        <v>2849</v>
      </c>
      <c r="E3700" s="677">
        <v>0</v>
      </c>
      <c r="G3700" s="662">
        <f>E3700*F3700</f>
        <v>0</v>
      </c>
      <c r="H3700" s="662">
        <v>0</v>
      </c>
    </row>
    <row r="3701" s="671" customFormat="1" ht="15" customHeight="1">
      <c r="B3701" t="s" s="596">
        <v>1927</v>
      </c>
      <c r="C3701" t="s" s="675">
        <v>2591</v>
      </c>
      <c r="D3701" t="s" s="676">
        <v>30</v>
      </c>
      <c r="E3701" s="677">
        <v>0</v>
      </c>
      <c r="G3701" s="662">
        <f>E3701*F3701</f>
        <v>0</v>
      </c>
      <c r="H3701" s="662">
        <v>0</v>
      </c>
    </row>
    <row r="3702" s="671" customFormat="1" ht="15" customHeight="1">
      <c r="B3702" t="s" s="596">
        <v>1927</v>
      </c>
      <c r="C3702" t="s" s="675">
        <v>2591</v>
      </c>
      <c r="D3702" t="s" s="91">
        <v>32</v>
      </c>
      <c r="E3702" s="677">
        <v>0</v>
      </c>
      <c r="G3702" s="662">
        <f>E3702*F3702</f>
        <v>0</v>
      </c>
      <c r="H3702" s="662">
        <v>0</v>
      </c>
    </row>
    <row r="3703" s="671" customFormat="1" ht="15" customHeight="1">
      <c r="B3703" t="s" s="596">
        <v>1927</v>
      </c>
      <c r="C3703" t="s" s="675">
        <v>2591</v>
      </c>
      <c r="D3703" t="s" s="205">
        <v>34</v>
      </c>
      <c r="E3703" s="677">
        <v>0</v>
      </c>
      <c r="G3703" s="662">
        <f>E3703*F3703</f>
        <v>0</v>
      </c>
      <c r="H3703" s="662">
        <v>0</v>
      </c>
    </row>
    <row r="3704" s="671" customFormat="1" ht="15" customHeight="1">
      <c r="B3704" t="s" s="596">
        <v>1927</v>
      </c>
      <c r="C3704" t="s" s="675">
        <v>2591</v>
      </c>
      <c r="D3704" t="s" s="684">
        <v>36</v>
      </c>
      <c r="E3704" s="677">
        <v>0</v>
      </c>
      <c r="G3704" s="662">
        <f>E3704*F3704</f>
        <v>0</v>
      </c>
      <c r="H3704" s="662">
        <v>0</v>
      </c>
    </row>
    <row r="3705" s="671" customFormat="1" ht="15" customHeight="1">
      <c r="B3705" t="s" s="596">
        <v>1927</v>
      </c>
      <c r="C3705" t="s" s="675">
        <v>2591</v>
      </c>
      <c r="D3705" t="s" s="686">
        <v>38</v>
      </c>
      <c r="E3705" s="677">
        <v>0</v>
      </c>
      <c r="G3705" s="662">
        <f>E3705*F3705</f>
        <v>0</v>
      </c>
      <c r="H3705" s="662">
        <v>0</v>
      </c>
    </row>
    <row r="3706" s="671" customFormat="1" ht="15" customHeight="1">
      <c r="B3706" t="s" s="596">
        <v>1927</v>
      </c>
      <c r="C3706" t="s" s="675">
        <v>2591</v>
      </c>
      <c r="D3706" t="s" s="690">
        <v>40</v>
      </c>
      <c r="E3706" s="677">
        <v>0</v>
      </c>
      <c r="G3706" s="662">
        <f>E3706*F3706</f>
        <v>0</v>
      </c>
      <c r="H3706" s="662">
        <v>0</v>
      </c>
    </row>
    <row r="3707" s="671" customFormat="1" ht="15" customHeight="1">
      <c r="B3707" t="s" s="596">
        <v>1927</v>
      </c>
      <c r="C3707" t="s" s="675">
        <v>2591</v>
      </c>
      <c r="D3707" t="s" s="692">
        <v>42</v>
      </c>
      <c r="E3707" s="677">
        <v>0</v>
      </c>
      <c r="G3707" s="662">
        <f>E3707*F3707</f>
        <v>0</v>
      </c>
      <c r="H3707" s="662">
        <v>0</v>
      </c>
    </row>
    <row r="3708" s="671" customFormat="1" ht="15" customHeight="1">
      <c r="B3708" t="s" s="596">
        <v>1927</v>
      </c>
      <c r="C3708" t="s" s="675">
        <v>2591</v>
      </c>
      <c r="D3708" t="s" s="180">
        <v>44</v>
      </c>
      <c r="E3708" s="677">
        <v>0</v>
      </c>
      <c r="G3708" s="662">
        <f>E3708*F3708</f>
        <v>0</v>
      </c>
      <c r="H3708" s="662">
        <v>0</v>
      </c>
    </row>
    <row r="3709" s="671" customFormat="1" ht="15" customHeight="1">
      <c r="B3709" t="s" s="596">
        <v>1927</v>
      </c>
      <c r="C3709" t="s" s="675">
        <v>2591</v>
      </c>
      <c r="D3709" t="s" s="695">
        <v>2849</v>
      </c>
      <c r="E3709" s="677">
        <v>0</v>
      </c>
      <c r="G3709" s="662">
        <f>E3709*F3709</f>
        <v>0</v>
      </c>
      <c r="H3709" s="662">
        <v>0</v>
      </c>
    </row>
    <row r="3710" s="671" customFormat="1" ht="15" customHeight="1">
      <c r="B3710" t="s" s="596">
        <v>1932</v>
      </c>
      <c r="C3710" t="s" s="675">
        <v>2592</v>
      </c>
      <c r="D3710" t="s" s="676">
        <v>30</v>
      </c>
      <c r="E3710" s="677">
        <v>0</v>
      </c>
      <c r="G3710" s="662">
        <f>E3710*F3710</f>
        <v>0</v>
      </c>
      <c r="H3710" s="662">
        <v>0</v>
      </c>
    </row>
    <row r="3711" s="671" customFormat="1" ht="15" customHeight="1">
      <c r="B3711" t="s" s="596">
        <v>1932</v>
      </c>
      <c r="C3711" t="s" s="675">
        <v>2592</v>
      </c>
      <c r="D3711" t="s" s="91">
        <v>32</v>
      </c>
      <c r="E3711" s="677">
        <v>0</v>
      </c>
      <c r="G3711" s="662">
        <f>E3711*F3711</f>
        <v>0</v>
      </c>
      <c r="H3711" s="662">
        <v>0</v>
      </c>
    </row>
    <row r="3712" s="671" customFormat="1" ht="15" customHeight="1">
      <c r="B3712" t="s" s="596">
        <v>1932</v>
      </c>
      <c r="C3712" t="s" s="675">
        <v>2592</v>
      </c>
      <c r="D3712" t="s" s="205">
        <v>34</v>
      </c>
      <c r="E3712" s="677">
        <v>0</v>
      </c>
      <c r="G3712" s="662">
        <f>E3712*F3712</f>
        <v>0</v>
      </c>
      <c r="H3712" s="662">
        <v>0</v>
      </c>
    </row>
    <row r="3713" s="671" customFormat="1" ht="15" customHeight="1">
      <c r="B3713" t="s" s="596">
        <v>1932</v>
      </c>
      <c r="C3713" t="s" s="675">
        <v>2592</v>
      </c>
      <c r="D3713" t="s" s="684">
        <v>36</v>
      </c>
      <c r="E3713" s="677">
        <v>0</v>
      </c>
      <c r="G3713" s="662">
        <f>E3713*F3713</f>
        <v>0</v>
      </c>
      <c r="H3713" s="662">
        <v>0</v>
      </c>
    </row>
    <row r="3714" s="671" customFormat="1" ht="15" customHeight="1">
      <c r="B3714" t="s" s="596">
        <v>1932</v>
      </c>
      <c r="C3714" t="s" s="675">
        <v>2592</v>
      </c>
      <c r="D3714" t="s" s="686">
        <v>38</v>
      </c>
      <c r="E3714" s="677">
        <v>0</v>
      </c>
      <c r="G3714" s="662">
        <f>E3714*F3714</f>
        <v>0</v>
      </c>
      <c r="H3714" s="662">
        <v>0</v>
      </c>
    </row>
    <row r="3715" s="671" customFormat="1" ht="15" customHeight="1">
      <c r="B3715" t="s" s="596">
        <v>1932</v>
      </c>
      <c r="C3715" t="s" s="675">
        <v>2592</v>
      </c>
      <c r="D3715" t="s" s="690">
        <v>40</v>
      </c>
      <c r="E3715" s="677">
        <v>0</v>
      </c>
      <c r="G3715" s="662">
        <f>E3715*F3715</f>
        <v>0</v>
      </c>
      <c r="H3715" s="662">
        <v>0</v>
      </c>
    </row>
    <row r="3716" s="671" customFormat="1" ht="15" customHeight="1">
      <c r="B3716" t="s" s="596">
        <v>1932</v>
      </c>
      <c r="C3716" t="s" s="675">
        <v>2592</v>
      </c>
      <c r="D3716" t="s" s="692">
        <v>42</v>
      </c>
      <c r="E3716" s="677">
        <v>0</v>
      </c>
      <c r="G3716" s="662">
        <f>E3716*F3716</f>
        <v>0</v>
      </c>
      <c r="H3716" s="662">
        <v>0</v>
      </c>
    </row>
    <row r="3717" s="671" customFormat="1" ht="15" customHeight="1">
      <c r="B3717" t="s" s="596">
        <v>1932</v>
      </c>
      <c r="C3717" t="s" s="675">
        <v>2592</v>
      </c>
      <c r="D3717" t="s" s="180">
        <v>44</v>
      </c>
      <c r="E3717" s="677">
        <v>0</v>
      </c>
      <c r="G3717" s="662">
        <f>E3717*F3717</f>
        <v>0</v>
      </c>
      <c r="H3717" s="662">
        <v>0</v>
      </c>
    </row>
    <row r="3718" s="671" customFormat="1" ht="15" customHeight="1">
      <c r="B3718" t="s" s="596">
        <v>1932</v>
      </c>
      <c r="C3718" t="s" s="675">
        <v>2592</v>
      </c>
      <c r="D3718" t="s" s="695">
        <v>2849</v>
      </c>
      <c r="E3718" s="677">
        <v>0</v>
      </c>
      <c r="G3718" s="662">
        <f>E3718*F3718</f>
        <v>0</v>
      </c>
      <c r="H3718" s="662">
        <v>0</v>
      </c>
    </row>
    <row r="3719" s="671" customFormat="1" ht="15" customHeight="1">
      <c r="B3719" t="s" s="596">
        <v>1918</v>
      </c>
      <c r="C3719" t="s" s="675">
        <v>2593</v>
      </c>
      <c r="D3719" t="s" s="676">
        <v>30</v>
      </c>
      <c r="E3719" s="677">
        <v>0</v>
      </c>
      <c r="G3719" s="662">
        <f>E3719*F3719</f>
        <v>0</v>
      </c>
      <c r="H3719" s="662">
        <v>0</v>
      </c>
    </row>
    <row r="3720" s="671" customFormat="1" ht="15" customHeight="1">
      <c r="B3720" t="s" s="596">
        <v>1918</v>
      </c>
      <c r="C3720" t="s" s="675">
        <v>2593</v>
      </c>
      <c r="D3720" t="s" s="91">
        <v>32</v>
      </c>
      <c r="E3720" s="677">
        <v>0</v>
      </c>
      <c r="G3720" s="662">
        <f>E3720*F3720</f>
        <v>0</v>
      </c>
      <c r="H3720" s="662">
        <v>0</v>
      </c>
    </row>
    <row r="3721" s="671" customFormat="1" ht="15" customHeight="1">
      <c r="B3721" t="s" s="596">
        <v>1918</v>
      </c>
      <c r="C3721" t="s" s="675">
        <v>2593</v>
      </c>
      <c r="D3721" t="s" s="205">
        <v>34</v>
      </c>
      <c r="E3721" s="677">
        <v>0</v>
      </c>
      <c r="G3721" s="662">
        <f>E3721*F3721</f>
        <v>0</v>
      </c>
      <c r="H3721" s="662">
        <v>0</v>
      </c>
    </row>
    <row r="3722" s="671" customFormat="1" ht="15" customHeight="1">
      <c r="B3722" t="s" s="596">
        <v>1918</v>
      </c>
      <c r="C3722" t="s" s="675">
        <v>2593</v>
      </c>
      <c r="D3722" t="s" s="684">
        <v>36</v>
      </c>
      <c r="E3722" s="677">
        <v>0</v>
      </c>
      <c r="G3722" s="662">
        <f>E3722*F3722</f>
        <v>0</v>
      </c>
      <c r="H3722" s="662">
        <v>0</v>
      </c>
    </row>
    <row r="3723" s="671" customFormat="1" ht="15" customHeight="1">
      <c r="B3723" t="s" s="596">
        <v>1918</v>
      </c>
      <c r="C3723" t="s" s="675">
        <v>2593</v>
      </c>
      <c r="D3723" t="s" s="686">
        <v>38</v>
      </c>
      <c r="E3723" s="677">
        <v>0</v>
      </c>
      <c r="G3723" s="662">
        <f>E3723*F3723</f>
        <v>0</v>
      </c>
      <c r="H3723" s="662">
        <v>0</v>
      </c>
    </row>
    <row r="3724" s="671" customFormat="1" ht="15" customHeight="1">
      <c r="B3724" t="s" s="596">
        <v>1918</v>
      </c>
      <c r="C3724" t="s" s="675">
        <v>2593</v>
      </c>
      <c r="D3724" t="s" s="690">
        <v>40</v>
      </c>
      <c r="E3724" s="677">
        <v>0</v>
      </c>
      <c r="G3724" s="662">
        <f>E3724*F3724</f>
        <v>0</v>
      </c>
      <c r="H3724" s="662">
        <v>0</v>
      </c>
    </row>
    <row r="3725" s="671" customFormat="1" ht="15" customHeight="1">
      <c r="B3725" t="s" s="596">
        <v>1918</v>
      </c>
      <c r="C3725" t="s" s="675">
        <v>2593</v>
      </c>
      <c r="D3725" t="s" s="692">
        <v>42</v>
      </c>
      <c r="E3725" s="677">
        <v>0</v>
      </c>
      <c r="G3725" s="662">
        <f>E3725*F3725</f>
        <v>0</v>
      </c>
      <c r="H3725" s="662">
        <v>0</v>
      </c>
    </row>
    <row r="3726" s="671" customFormat="1" ht="15" customHeight="1">
      <c r="B3726" t="s" s="596">
        <v>1918</v>
      </c>
      <c r="C3726" t="s" s="675">
        <v>2593</v>
      </c>
      <c r="D3726" t="s" s="180">
        <v>44</v>
      </c>
      <c r="E3726" s="677">
        <v>0</v>
      </c>
      <c r="G3726" s="662">
        <f>E3726*F3726</f>
        <v>0</v>
      </c>
      <c r="H3726" s="662">
        <v>0</v>
      </c>
    </row>
    <row r="3727" s="671" customFormat="1" ht="15" customHeight="1">
      <c r="B3727" t="s" s="596">
        <v>1918</v>
      </c>
      <c r="C3727" t="s" s="675">
        <v>2593</v>
      </c>
      <c r="D3727" t="s" s="695">
        <v>2849</v>
      </c>
      <c r="E3727" s="677">
        <v>0</v>
      </c>
      <c r="G3727" s="662">
        <f>E3727*F3727</f>
        <v>0</v>
      </c>
      <c r="H3727" s="662">
        <v>0</v>
      </c>
    </row>
    <row r="3728" s="671" customFormat="1" ht="15" customHeight="1">
      <c r="B3728" t="s" s="596">
        <v>1857</v>
      </c>
      <c r="C3728" t="s" s="675">
        <v>2594</v>
      </c>
      <c r="D3728" t="s" s="676">
        <v>30</v>
      </c>
      <c r="E3728" s="677">
        <v>0</v>
      </c>
      <c r="G3728" s="662">
        <f>E3728*F3728</f>
        <v>0</v>
      </c>
      <c r="H3728" s="662">
        <v>0</v>
      </c>
    </row>
    <row r="3729" s="671" customFormat="1" ht="15" customHeight="1">
      <c r="B3729" t="s" s="596">
        <v>1857</v>
      </c>
      <c r="C3729" t="s" s="675">
        <v>2594</v>
      </c>
      <c r="D3729" t="s" s="91">
        <v>32</v>
      </c>
      <c r="E3729" s="677">
        <v>0</v>
      </c>
      <c r="G3729" s="662">
        <f>E3729*F3729</f>
        <v>0</v>
      </c>
      <c r="H3729" s="662">
        <v>0</v>
      </c>
    </row>
    <row r="3730" s="671" customFormat="1" ht="15" customHeight="1">
      <c r="B3730" t="s" s="596">
        <v>1857</v>
      </c>
      <c r="C3730" t="s" s="675">
        <v>2594</v>
      </c>
      <c r="D3730" t="s" s="205">
        <v>34</v>
      </c>
      <c r="E3730" s="677">
        <v>0</v>
      </c>
      <c r="G3730" s="662">
        <f>E3730*F3730</f>
        <v>0</v>
      </c>
      <c r="H3730" s="662">
        <v>0</v>
      </c>
    </row>
    <row r="3731" s="671" customFormat="1" ht="15" customHeight="1">
      <c r="B3731" t="s" s="596">
        <v>1857</v>
      </c>
      <c r="C3731" t="s" s="675">
        <v>2594</v>
      </c>
      <c r="D3731" t="s" s="684">
        <v>36</v>
      </c>
      <c r="E3731" s="677">
        <v>0</v>
      </c>
      <c r="G3731" s="662">
        <f>E3731*F3731</f>
        <v>0</v>
      </c>
      <c r="H3731" s="662">
        <v>0</v>
      </c>
    </row>
    <row r="3732" s="671" customFormat="1" ht="15" customHeight="1">
      <c r="B3732" t="s" s="596">
        <v>1857</v>
      </c>
      <c r="C3732" t="s" s="675">
        <v>2594</v>
      </c>
      <c r="D3732" t="s" s="686">
        <v>38</v>
      </c>
      <c r="E3732" s="677">
        <v>0</v>
      </c>
      <c r="G3732" s="662">
        <f>E3732*F3732</f>
        <v>0</v>
      </c>
      <c r="H3732" s="662">
        <v>0</v>
      </c>
    </row>
    <row r="3733" s="671" customFormat="1" ht="15" customHeight="1">
      <c r="B3733" t="s" s="596">
        <v>1857</v>
      </c>
      <c r="C3733" t="s" s="675">
        <v>2594</v>
      </c>
      <c r="D3733" t="s" s="690">
        <v>40</v>
      </c>
      <c r="E3733" s="677">
        <v>0</v>
      </c>
      <c r="G3733" s="662">
        <f>E3733*F3733</f>
        <v>0</v>
      </c>
      <c r="H3733" s="662">
        <v>0</v>
      </c>
    </row>
    <row r="3734" s="671" customFormat="1" ht="15" customHeight="1">
      <c r="B3734" t="s" s="596">
        <v>1857</v>
      </c>
      <c r="C3734" t="s" s="675">
        <v>2594</v>
      </c>
      <c r="D3734" t="s" s="692">
        <v>42</v>
      </c>
      <c r="E3734" s="677">
        <v>0</v>
      </c>
      <c r="G3734" s="662">
        <f>E3734*F3734</f>
        <v>0</v>
      </c>
      <c r="H3734" s="662">
        <v>0</v>
      </c>
    </row>
    <row r="3735" s="671" customFormat="1" ht="15" customHeight="1">
      <c r="B3735" t="s" s="596">
        <v>1857</v>
      </c>
      <c r="C3735" t="s" s="675">
        <v>2594</v>
      </c>
      <c r="D3735" t="s" s="180">
        <v>44</v>
      </c>
      <c r="E3735" s="677">
        <v>0</v>
      </c>
      <c r="G3735" s="662">
        <f>E3735*F3735</f>
        <v>0</v>
      </c>
      <c r="H3735" s="662">
        <v>0</v>
      </c>
    </row>
    <row r="3736" s="671" customFormat="1" ht="15" customHeight="1">
      <c r="B3736" t="s" s="596">
        <v>1857</v>
      </c>
      <c r="C3736" t="s" s="675">
        <v>2594</v>
      </c>
      <c r="D3736" t="s" s="695">
        <v>2849</v>
      </c>
      <c r="E3736" s="677">
        <v>0</v>
      </c>
      <c r="G3736" s="662">
        <f>E3736*F3736</f>
        <v>0</v>
      </c>
      <c r="H3736" s="662">
        <v>0</v>
      </c>
    </row>
    <row r="3737" s="671" customFormat="1" ht="15" customHeight="1">
      <c r="B3737" t="s" s="596">
        <v>1892</v>
      </c>
      <c r="C3737" t="s" s="675">
        <v>2595</v>
      </c>
      <c r="D3737" t="s" s="676">
        <v>30</v>
      </c>
      <c r="E3737" s="677">
        <v>0</v>
      </c>
      <c r="G3737" s="662">
        <f>E3737*F3737</f>
        <v>0</v>
      </c>
      <c r="H3737" s="662">
        <v>0</v>
      </c>
    </row>
    <row r="3738" s="671" customFormat="1" ht="15" customHeight="1">
      <c r="B3738" t="s" s="596">
        <v>1892</v>
      </c>
      <c r="C3738" t="s" s="675">
        <v>2595</v>
      </c>
      <c r="D3738" t="s" s="91">
        <v>32</v>
      </c>
      <c r="E3738" s="677">
        <v>0</v>
      </c>
      <c r="G3738" s="662">
        <f>E3738*F3738</f>
        <v>0</v>
      </c>
      <c r="H3738" s="662">
        <v>0</v>
      </c>
    </row>
    <row r="3739" s="671" customFormat="1" ht="15" customHeight="1">
      <c r="B3739" t="s" s="596">
        <v>1892</v>
      </c>
      <c r="C3739" t="s" s="675">
        <v>2595</v>
      </c>
      <c r="D3739" t="s" s="205">
        <v>34</v>
      </c>
      <c r="E3739" s="677">
        <v>0</v>
      </c>
      <c r="G3739" s="662">
        <f>E3739*F3739</f>
        <v>0</v>
      </c>
      <c r="H3739" s="662">
        <v>0</v>
      </c>
    </row>
    <row r="3740" s="671" customFormat="1" ht="15" customHeight="1">
      <c r="B3740" t="s" s="596">
        <v>1892</v>
      </c>
      <c r="C3740" t="s" s="675">
        <v>2595</v>
      </c>
      <c r="D3740" t="s" s="684">
        <v>36</v>
      </c>
      <c r="E3740" s="677">
        <v>0</v>
      </c>
      <c r="G3740" s="662">
        <f>E3740*F3740</f>
        <v>0</v>
      </c>
      <c r="H3740" s="662">
        <v>0</v>
      </c>
    </row>
    <row r="3741" s="671" customFormat="1" ht="15" customHeight="1">
      <c r="B3741" t="s" s="596">
        <v>1892</v>
      </c>
      <c r="C3741" t="s" s="675">
        <v>2595</v>
      </c>
      <c r="D3741" t="s" s="686">
        <v>38</v>
      </c>
      <c r="E3741" s="677">
        <v>0</v>
      </c>
      <c r="G3741" s="662">
        <f>E3741*F3741</f>
        <v>0</v>
      </c>
      <c r="H3741" s="662">
        <v>0</v>
      </c>
    </row>
    <row r="3742" s="671" customFormat="1" ht="15" customHeight="1">
      <c r="B3742" t="s" s="596">
        <v>1892</v>
      </c>
      <c r="C3742" t="s" s="675">
        <v>2595</v>
      </c>
      <c r="D3742" t="s" s="690">
        <v>40</v>
      </c>
      <c r="E3742" s="677">
        <v>0</v>
      </c>
      <c r="G3742" s="662">
        <f>E3742*F3742</f>
        <v>0</v>
      </c>
      <c r="H3742" s="662">
        <v>0</v>
      </c>
    </row>
    <row r="3743" s="671" customFormat="1" ht="15" customHeight="1">
      <c r="B3743" t="s" s="596">
        <v>1892</v>
      </c>
      <c r="C3743" t="s" s="675">
        <v>2595</v>
      </c>
      <c r="D3743" t="s" s="692">
        <v>42</v>
      </c>
      <c r="E3743" s="677">
        <v>0</v>
      </c>
      <c r="G3743" s="662">
        <f>E3743*F3743</f>
        <v>0</v>
      </c>
      <c r="H3743" s="662">
        <v>0</v>
      </c>
    </row>
    <row r="3744" s="671" customFormat="1" ht="15" customHeight="1">
      <c r="B3744" t="s" s="596">
        <v>1892</v>
      </c>
      <c r="C3744" t="s" s="675">
        <v>2595</v>
      </c>
      <c r="D3744" t="s" s="180">
        <v>44</v>
      </c>
      <c r="E3744" s="677">
        <v>0</v>
      </c>
      <c r="G3744" s="662">
        <f>E3744*F3744</f>
        <v>0</v>
      </c>
      <c r="H3744" s="662">
        <v>0</v>
      </c>
    </row>
    <row r="3745" s="671" customFormat="1" ht="15" customHeight="1">
      <c r="B3745" t="s" s="596">
        <v>1892</v>
      </c>
      <c r="C3745" t="s" s="675">
        <v>2595</v>
      </c>
      <c r="D3745" t="s" s="695">
        <v>2849</v>
      </c>
      <c r="E3745" s="677">
        <v>0</v>
      </c>
      <c r="G3745" s="662">
        <f>E3745*F3745</f>
        <v>0</v>
      </c>
      <c r="H3745" s="662">
        <v>0</v>
      </c>
    </row>
    <row r="3746" s="671" customFormat="1" ht="15" customHeight="1">
      <c r="B3746" t="s" s="596">
        <v>1929</v>
      </c>
      <c r="C3746" t="s" s="675">
        <v>2596</v>
      </c>
      <c r="D3746" t="s" s="676">
        <v>30</v>
      </c>
      <c r="E3746" s="677">
        <v>0</v>
      </c>
      <c r="G3746" s="662">
        <f>E3746*F3746</f>
        <v>0</v>
      </c>
      <c r="H3746" s="662">
        <v>0</v>
      </c>
    </row>
    <row r="3747" s="671" customFormat="1" ht="15" customHeight="1">
      <c r="B3747" t="s" s="596">
        <v>1929</v>
      </c>
      <c r="C3747" t="s" s="675">
        <v>2596</v>
      </c>
      <c r="D3747" t="s" s="91">
        <v>32</v>
      </c>
      <c r="E3747" s="677">
        <v>0</v>
      </c>
      <c r="G3747" s="662">
        <f>E3747*F3747</f>
        <v>0</v>
      </c>
      <c r="H3747" s="662">
        <v>0</v>
      </c>
    </row>
    <row r="3748" s="671" customFormat="1" ht="15" customHeight="1">
      <c r="B3748" t="s" s="596">
        <v>1929</v>
      </c>
      <c r="C3748" t="s" s="675">
        <v>2596</v>
      </c>
      <c r="D3748" t="s" s="205">
        <v>34</v>
      </c>
      <c r="E3748" s="677">
        <v>0</v>
      </c>
      <c r="G3748" s="662">
        <f>E3748*F3748</f>
        <v>0</v>
      </c>
      <c r="H3748" s="662">
        <v>0</v>
      </c>
    </row>
    <row r="3749" s="671" customFormat="1" ht="15" customHeight="1">
      <c r="B3749" t="s" s="596">
        <v>1929</v>
      </c>
      <c r="C3749" t="s" s="675">
        <v>2596</v>
      </c>
      <c r="D3749" t="s" s="684">
        <v>36</v>
      </c>
      <c r="E3749" s="677">
        <v>0</v>
      </c>
      <c r="G3749" s="662">
        <f>E3749*F3749</f>
        <v>0</v>
      </c>
      <c r="H3749" s="662">
        <v>0</v>
      </c>
    </row>
    <row r="3750" s="671" customFormat="1" ht="15" customHeight="1">
      <c r="B3750" t="s" s="596">
        <v>1929</v>
      </c>
      <c r="C3750" t="s" s="675">
        <v>2596</v>
      </c>
      <c r="D3750" t="s" s="686">
        <v>38</v>
      </c>
      <c r="E3750" s="677">
        <v>0</v>
      </c>
      <c r="G3750" s="662">
        <f>E3750*F3750</f>
        <v>0</v>
      </c>
      <c r="H3750" s="662">
        <v>0</v>
      </c>
    </row>
    <row r="3751" s="671" customFormat="1" ht="15" customHeight="1">
      <c r="B3751" t="s" s="596">
        <v>1929</v>
      </c>
      <c r="C3751" t="s" s="675">
        <v>2596</v>
      </c>
      <c r="D3751" t="s" s="690">
        <v>40</v>
      </c>
      <c r="E3751" s="677">
        <v>0</v>
      </c>
      <c r="G3751" s="662">
        <f>E3751*F3751</f>
        <v>0</v>
      </c>
      <c r="H3751" s="662">
        <v>0</v>
      </c>
    </row>
    <row r="3752" s="671" customFormat="1" ht="15" customHeight="1">
      <c r="B3752" t="s" s="596">
        <v>1929</v>
      </c>
      <c r="C3752" t="s" s="675">
        <v>2596</v>
      </c>
      <c r="D3752" t="s" s="692">
        <v>42</v>
      </c>
      <c r="E3752" s="677">
        <v>0</v>
      </c>
      <c r="G3752" s="662">
        <f>E3752*F3752</f>
        <v>0</v>
      </c>
      <c r="H3752" s="662">
        <v>0</v>
      </c>
    </row>
    <row r="3753" s="671" customFormat="1" ht="15" customHeight="1">
      <c r="B3753" t="s" s="596">
        <v>1929</v>
      </c>
      <c r="C3753" t="s" s="675">
        <v>2596</v>
      </c>
      <c r="D3753" t="s" s="180">
        <v>44</v>
      </c>
      <c r="E3753" s="677">
        <v>0</v>
      </c>
      <c r="G3753" s="662">
        <f>E3753*F3753</f>
        <v>0</v>
      </c>
      <c r="H3753" s="662">
        <v>0</v>
      </c>
    </row>
    <row r="3754" s="671" customFormat="1" ht="15" customHeight="1">
      <c r="B3754" t="s" s="596">
        <v>1929</v>
      </c>
      <c r="C3754" t="s" s="675">
        <v>2596</v>
      </c>
      <c r="D3754" t="s" s="695">
        <v>2849</v>
      </c>
      <c r="E3754" s="677">
        <v>0</v>
      </c>
      <c r="G3754" s="662">
        <f>E3754*F3754</f>
        <v>0</v>
      </c>
      <c r="H3754" s="662">
        <v>0</v>
      </c>
    </row>
    <row r="3755" s="671" customFormat="1" ht="15" customHeight="1">
      <c r="B3755" t="s" s="596">
        <v>1915</v>
      </c>
      <c r="C3755" t="s" s="675">
        <v>2597</v>
      </c>
      <c r="D3755" t="s" s="676">
        <v>30</v>
      </c>
      <c r="E3755" s="677">
        <v>0</v>
      </c>
      <c r="G3755" s="662">
        <f>E3755*F3755</f>
        <v>0</v>
      </c>
      <c r="H3755" s="662">
        <v>0</v>
      </c>
    </row>
    <row r="3756" s="671" customFormat="1" ht="15" customHeight="1">
      <c r="B3756" t="s" s="596">
        <v>1915</v>
      </c>
      <c r="C3756" t="s" s="675">
        <v>2597</v>
      </c>
      <c r="D3756" t="s" s="91">
        <v>32</v>
      </c>
      <c r="E3756" s="677">
        <v>0</v>
      </c>
      <c r="G3756" s="662">
        <f>E3756*F3756</f>
        <v>0</v>
      </c>
      <c r="H3756" s="662">
        <v>0</v>
      </c>
    </row>
    <row r="3757" s="671" customFormat="1" ht="15" customHeight="1">
      <c r="B3757" t="s" s="596">
        <v>1915</v>
      </c>
      <c r="C3757" t="s" s="675">
        <v>2597</v>
      </c>
      <c r="D3757" t="s" s="205">
        <v>34</v>
      </c>
      <c r="E3757" s="677">
        <v>0</v>
      </c>
      <c r="G3757" s="662">
        <f>E3757*F3757</f>
        <v>0</v>
      </c>
      <c r="H3757" s="662">
        <v>0</v>
      </c>
    </row>
    <row r="3758" s="671" customFormat="1" ht="15" customHeight="1">
      <c r="B3758" t="s" s="596">
        <v>1915</v>
      </c>
      <c r="C3758" t="s" s="675">
        <v>2597</v>
      </c>
      <c r="D3758" t="s" s="684">
        <v>36</v>
      </c>
      <c r="E3758" s="677">
        <v>0</v>
      </c>
      <c r="G3758" s="662">
        <f>E3758*F3758</f>
        <v>0</v>
      </c>
      <c r="H3758" s="662">
        <v>0</v>
      </c>
    </row>
    <row r="3759" s="671" customFormat="1" ht="15" customHeight="1">
      <c r="B3759" t="s" s="596">
        <v>1915</v>
      </c>
      <c r="C3759" t="s" s="675">
        <v>2597</v>
      </c>
      <c r="D3759" t="s" s="686">
        <v>38</v>
      </c>
      <c r="E3759" s="677">
        <v>0</v>
      </c>
      <c r="G3759" s="662">
        <f>E3759*F3759</f>
        <v>0</v>
      </c>
      <c r="H3759" s="662">
        <v>0</v>
      </c>
    </row>
    <row r="3760" s="671" customFormat="1" ht="15" customHeight="1">
      <c r="B3760" t="s" s="596">
        <v>1915</v>
      </c>
      <c r="C3760" t="s" s="675">
        <v>2597</v>
      </c>
      <c r="D3760" t="s" s="690">
        <v>40</v>
      </c>
      <c r="E3760" s="677">
        <v>0</v>
      </c>
      <c r="G3760" s="662">
        <f>E3760*F3760</f>
        <v>0</v>
      </c>
      <c r="H3760" s="662">
        <v>0</v>
      </c>
    </row>
    <row r="3761" s="671" customFormat="1" ht="15" customHeight="1">
      <c r="B3761" t="s" s="596">
        <v>1915</v>
      </c>
      <c r="C3761" t="s" s="675">
        <v>2597</v>
      </c>
      <c r="D3761" t="s" s="692">
        <v>42</v>
      </c>
      <c r="E3761" s="677">
        <v>0</v>
      </c>
      <c r="G3761" s="662">
        <f>E3761*F3761</f>
        <v>0</v>
      </c>
      <c r="H3761" s="662">
        <v>0</v>
      </c>
    </row>
    <row r="3762" s="671" customFormat="1" ht="15" customHeight="1">
      <c r="B3762" t="s" s="596">
        <v>1915</v>
      </c>
      <c r="C3762" t="s" s="675">
        <v>2597</v>
      </c>
      <c r="D3762" t="s" s="180">
        <v>44</v>
      </c>
      <c r="E3762" s="677">
        <v>0</v>
      </c>
      <c r="G3762" s="662">
        <f>E3762*F3762</f>
        <v>0</v>
      </c>
      <c r="H3762" s="662">
        <v>0</v>
      </c>
    </row>
    <row r="3763" s="671" customFormat="1" ht="15" customHeight="1">
      <c r="B3763" t="s" s="596">
        <v>1915</v>
      </c>
      <c r="C3763" t="s" s="675">
        <v>2597</v>
      </c>
      <c r="D3763" t="s" s="695">
        <v>2849</v>
      </c>
      <c r="E3763" s="677">
        <v>0</v>
      </c>
      <c r="G3763" s="662">
        <f>E3763*F3763</f>
        <v>0</v>
      </c>
      <c r="H3763" s="662">
        <v>0</v>
      </c>
    </row>
    <row r="3764" s="671" customFormat="1" ht="15" customHeight="1">
      <c r="B3764" t="s" s="596">
        <v>1928</v>
      </c>
      <c r="C3764" t="s" s="675">
        <v>2598</v>
      </c>
      <c r="D3764" t="s" s="676">
        <v>30</v>
      </c>
      <c r="E3764" s="677">
        <v>0</v>
      </c>
      <c r="G3764" s="662">
        <f>E3764*F3764</f>
        <v>0</v>
      </c>
      <c r="H3764" s="662">
        <v>0</v>
      </c>
    </row>
    <row r="3765" s="671" customFormat="1" ht="15" customHeight="1">
      <c r="B3765" t="s" s="596">
        <v>1928</v>
      </c>
      <c r="C3765" t="s" s="675">
        <v>2598</v>
      </c>
      <c r="D3765" t="s" s="91">
        <v>32</v>
      </c>
      <c r="E3765" s="677">
        <v>0</v>
      </c>
      <c r="G3765" s="662">
        <f>E3765*F3765</f>
        <v>0</v>
      </c>
      <c r="H3765" s="662">
        <v>0</v>
      </c>
    </row>
    <row r="3766" s="671" customFormat="1" ht="15" customHeight="1">
      <c r="B3766" t="s" s="596">
        <v>1928</v>
      </c>
      <c r="C3766" t="s" s="675">
        <v>2598</v>
      </c>
      <c r="D3766" t="s" s="205">
        <v>34</v>
      </c>
      <c r="E3766" s="677">
        <v>0</v>
      </c>
      <c r="G3766" s="662">
        <f>E3766*F3766</f>
        <v>0</v>
      </c>
      <c r="H3766" s="662">
        <v>0</v>
      </c>
    </row>
    <row r="3767" s="671" customFormat="1" ht="15" customHeight="1">
      <c r="B3767" t="s" s="596">
        <v>1928</v>
      </c>
      <c r="C3767" t="s" s="675">
        <v>2598</v>
      </c>
      <c r="D3767" t="s" s="684">
        <v>36</v>
      </c>
      <c r="E3767" s="677">
        <v>0</v>
      </c>
      <c r="G3767" s="662">
        <f>E3767*F3767</f>
        <v>0</v>
      </c>
      <c r="H3767" s="662">
        <v>0</v>
      </c>
    </row>
    <row r="3768" s="671" customFormat="1" ht="15" customHeight="1">
      <c r="B3768" t="s" s="596">
        <v>1928</v>
      </c>
      <c r="C3768" t="s" s="675">
        <v>2598</v>
      </c>
      <c r="D3768" t="s" s="686">
        <v>38</v>
      </c>
      <c r="E3768" s="677">
        <v>0</v>
      </c>
      <c r="G3768" s="662">
        <f>E3768*F3768</f>
        <v>0</v>
      </c>
      <c r="H3768" s="662">
        <v>0</v>
      </c>
    </row>
    <row r="3769" s="671" customFormat="1" ht="15" customHeight="1">
      <c r="B3769" t="s" s="596">
        <v>1928</v>
      </c>
      <c r="C3769" t="s" s="675">
        <v>2598</v>
      </c>
      <c r="D3769" t="s" s="690">
        <v>40</v>
      </c>
      <c r="E3769" s="677">
        <v>0</v>
      </c>
      <c r="G3769" s="662">
        <f>E3769*F3769</f>
        <v>0</v>
      </c>
      <c r="H3769" s="662">
        <v>0</v>
      </c>
    </row>
    <row r="3770" s="671" customFormat="1" ht="15" customHeight="1">
      <c r="B3770" t="s" s="596">
        <v>1928</v>
      </c>
      <c r="C3770" t="s" s="675">
        <v>2598</v>
      </c>
      <c r="D3770" t="s" s="692">
        <v>42</v>
      </c>
      <c r="E3770" s="677">
        <v>0</v>
      </c>
      <c r="G3770" s="662">
        <f>E3770*F3770</f>
        <v>0</v>
      </c>
      <c r="H3770" s="662">
        <v>0</v>
      </c>
    </row>
    <row r="3771" s="671" customFormat="1" ht="15" customHeight="1">
      <c r="B3771" t="s" s="596">
        <v>1928</v>
      </c>
      <c r="C3771" t="s" s="675">
        <v>2598</v>
      </c>
      <c r="D3771" t="s" s="180">
        <v>44</v>
      </c>
      <c r="E3771" s="677">
        <v>0</v>
      </c>
      <c r="G3771" s="662">
        <f>E3771*F3771</f>
        <v>0</v>
      </c>
      <c r="H3771" s="662">
        <v>0</v>
      </c>
    </row>
    <row r="3772" s="671" customFormat="1" ht="15" customHeight="1">
      <c r="B3772" t="s" s="596">
        <v>1928</v>
      </c>
      <c r="C3772" t="s" s="675">
        <v>2598</v>
      </c>
      <c r="D3772" t="s" s="695">
        <v>2849</v>
      </c>
      <c r="E3772" s="677">
        <v>0</v>
      </c>
      <c r="G3772" s="662">
        <f>E3772*F3772</f>
        <v>0</v>
      </c>
      <c r="H3772" s="662">
        <v>0</v>
      </c>
    </row>
    <row r="3773" s="671" customFormat="1" ht="15" customHeight="1">
      <c r="B3773" t="s" s="596">
        <v>1923</v>
      </c>
      <c r="C3773" t="s" s="675">
        <v>2599</v>
      </c>
      <c r="D3773" t="s" s="676">
        <v>30</v>
      </c>
      <c r="E3773" s="677">
        <v>0</v>
      </c>
      <c r="G3773" s="662">
        <f>E3773*F3773</f>
        <v>0</v>
      </c>
      <c r="H3773" s="662">
        <v>0</v>
      </c>
    </row>
    <row r="3774" s="671" customFormat="1" ht="15" customHeight="1">
      <c r="B3774" t="s" s="596">
        <v>1923</v>
      </c>
      <c r="C3774" t="s" s="675">
        <v>2599</v>
      </c>
      <c r="D3774" t="s" s="91">
        <v>32</v>
      </c>
      <c r="E3774" s="677">
        <v>0</v>
      </c>
      <c r="G3774" s="662">
        <f>E3774*F3774</f>
        <v>0</v>
      </c>
      <c r="H3774" s="662">
        <v>0</v>
      </c>
    </row>
    <row r="3775" s="671" customFormat="1" ht="15" customHeight="1">
      <c r="B3775" t="s" s="596">
        <v>1923</v>
      </c>
      <c r="C3775" t="s" s="675">
        <v>2599</v>
      </c>
      <c r="D3775" t="s" s="205">
        <v>34</v>
      </c>
      <c r="E3775" s="677">
        <v>0</v>
      </c>
      <c r="G3775" s="662">
        <f>E3775*F3775</f>
        <v>0</v>
      </c>
      <c r="H3775" s="662">
        <v>0</v>
      </c>
    </row>
    <row r="3776" s="671" customFormat="1" ht="15" customHeight="1">
      <c r="B3776" t="s" s="596">
        <v>1923</v>
      </c>
      <c r="C3776" t="s" s="675">
        <v>2599</v>
      </c>
      <c r="D3776" t="s" s="684">
        <v>36</v>
      </c>
      <c r="E3776" s="677">
        <v>0</v>
      </c>
      <c r="G3776" s="662">
        <f>E3776*F3776</f>
        <v>0</v>
      </c>
      <c r="H3776" s="662">
        <v>0</v>
      </c>
    </row>
    <row r="3777" s="671" customFormat="1" ht="15" customHeight="1">
      <c r="B3777" t="s" s="596">
        <v>1923</v>
      </c>
      <c r="C3777" t="s" s="675">
        <v>2599</v>
      </c>
      <c r="D3777" t="s" s="686">
        <v>38</v>
      </c>
      <c r="E3777" s="677">
        <v>0</v>
      </c>
      <c r="G3777" s="662">
        <f>E3777*F3777</f>
        <v>0</v>
      </c>
      <c r="H3777" s="662">
        <v>0</v>
      </c>
    </row>
    <row r="3778" s="671" customFormat="1" ht="15" customHeight="1">
      <c r="B3778" t="s" s="596">
        <v>1923</v>
      </c>
      <c r="C3778" t="s" s="675">
        <v>2599</v>
      </c>
      <c r="D3778" t="s" s="690">
        <v>40</v>
      </c>
      <c r="E3778" s="677">
        <v>0</v>
      </c>
      <c r="G3778" s="662">
        <f>E3778*F3778</f>
        <v>0</v>
      </c>
      <c r="H3778" s="662">
        <v>0</v>
      </c>
    </row>
    <row r="3779" s="671" customFormat="1" ht="15" customHeight="1">
      <c r="B3779" t="s" s="596">
        <v>1923</v>
      </c>
      <c r="C3779" t="s" s="675">
        <v>2599</v>
      </c>
      <c r="D3779" t="s" s="692">
        <v>42</v>
      </c>
      <c r="E3779" s="677">
        <v>0</v>
      </c>
      <c r="G3779" s="662">
        <f>E3779*F3779</f>
        <v>0</v>
      </c>
      <c r="H3779" s="662">
        <v>0</v>
      </c>
    </row>
    <row r="3780" s="671" customFormat="1" ht="15" customHeight="1">
      <c r="B3780" t="s" s="596">
        <v>1923</v>
      </c>
      <c r="C3780" t="s" s="675">
        <v>2599</v>
      </c>
      <c r="D3780" t="s" s="180">
        <v>44</v>
      </c>
      <c r="E3780" s="677">
        <v>0</v>
      </c>
      <c r="G3780" s="662">
        <f>E3780*F3780</f>
        <v>0</v>
      </c>
      <c r="H3780" s="662">
        <v>0</v>
      </c>
    </row>
    <row r="3781" s="671" customFormat="1" ht="15" customHeight="1">
      <c r="B3781" t="s" s="596">
        <v>1923</v>
      </c>
      <c r="C3781" t="s" s="675">
        <v>2599</v>
      </c>
      <c r="D3781" t="s" s="695">
        <v>2849</v>
      </c>
      <c r="E3781" s="677">
        <v>0</v>
      </c>
      <c r="G3781" s="662">
        <f>E3781*F3781</f>
        <v>0</v>
      </c>
      <c r="H3781" s="662">
        <v>0</v>
      </c>
    </row>
    <row r="3782" s="671" customFormat="1" ht="15" customHeight="1">
      <c r="B3782" t="s" s="596">
        <v>1893</v>
      </c>
      <c r="C3782" t="s" s="675">
        <v>2600</v>
      </c>
      <c r="D3782" t="s" s="676">
        <v>30</v>
      </c>
      <c r="E3782" s="677">
        <v>0</v>
      </c>
      <c r="G3782" s="662">
        <f>E3782*F3782</f>
        <v>0</v>
      </c>
      <c r="H3782" s="662">
        <v>0</v>
      </c>
    </row>
    <row r="3783" s="671" customFormat="1" ht="15" customHeight="1">
      <c r="B3783" t="s" s="596">
        <v>1893</v>
      </c>
      <c r="C3783" t="s" s="675">
        <v>2600</v>
      </c>
      <c r="D3783" t="s" s="91">
        <v>32</v>
      </c>
      <c r="E3783" s="677">
        <v>0</v>
      </c>
      <c r="G3783" s="662">
        <f>E3783*F3783</f>
        <v>0</v>
      </c>
      <c r="H3783" s="662">
        <v>0</v>
      </c>
    </row>
    <row r="3784" s="671" customFormat="1" ht="15" customHeight="1">
      <c r="B3784" t="s" s="596">
        <v>1893</v>
      </c>
      <c r="C3784" t="s" s="675">
        <v>2600</v>
      </c>
      <c r="D3784" t="s" s="205">
        <v>34</v>
      </c>
      <c r="E3784" s="677">
        <v>0</v>
      </c>
      <c r="G3784" s="662">
        <f>E3784*F3784</f>
        <v>0</v>
      </c>
      <c r="H3784" s="662">
        <v>0</v>
      </c>
    </row>
    <row r="3785" s="671" customFormat="1" ht="15" customHeight="1">
      <c r="B3785" t="s" s="596">
        <v>1893</v>
      </c>
      <c r="C3785" t="s" s="675">
        <v>2600</v>
      </c>
      <c r="D3785" t="s" s="684">
        <v>36</v>
      </c>
      <c r="E3785" s="677">
        <v>0</v>
      </c>
      <c r="G3785" s="662">
        <f>E3785*F3785</f>
        <v>0</v>
      </c>
      <c r="H3785" s="662">
        <v>0</v>
      </c>
    </row>
    <row r="3786" s="671" customFormat="1" ht="15" customHeight="1">
      <c r="B3786" t="s" s="596">
        <v>1893</v>
      </c>
      <c r="C3786" t="s" s="675">
        <v>2600</v>
      </c>
      <c r="D3786" t="s" s="686">
        <v>38</v>
      </c>
      <c r="E3786" s="677">
        <v>0</v>
      </c>
      <c r="G3786" s="662">
        <f>E3786*F3786</f>
        <v>0</v>
      </c>
      <c r="H3786" s="662">
        <v>0</v>
      </c>
    </row>
    <row r="3787" s="671" customFormat="1" ht="15" customHeight="1">
      <c r="B3787" t="s" s="596">
        <v>1893</v>
      </c>
      <c r="C3787" t="s" s="675">
        <v>2600</v>
      </c>
      <c r="D3787" t="s" s="690">
        <v>40</v>
      </c>
      <c r="E3787" s="677">
        <v>0</v>
      </c>
      <c r="G3787" s="662">
        <f>E3787*F3787</f>
        <v>0</v>
      </c>
      <c r="H3787" s="662">
        <v>0</v>
      </c>
    </row>
    <row r="3788" s="671" customFormat="1" ht="15" customHeight="1">
      <c r="B3788" t="s" s="596">
        <v>1893</v>
      </c>
      <c r="C3788" t="s" s="675">
        <v>2600</v>
      </c>
      <c r="D3788" t="s" s="692">
        <v>42</v>
      </c>
      <c r="E3788" s="677">
        <v>0</v>
      </c>
      <c r="G3788" s="662">
        <f>E3788*F3788</f>
        <v>0</v>
      </c>
      <c r="H3788" s="662">
        <v>0</v>
      </c>
    </row>
    <row r="3789" s="671" customFormat="1" ht="15" customHeight="1">
      <c r="B3789" t="s" s="596">
        <v>1893</v>
      </c>
      <c r="C3789" t="s" s="675">
        <v>2600</v>
      </c>
      <c r="D3789" t="s" s="180">
        <v>44</v>
      </c>
      <c r="E3789" s="677">
        <v>0</v>
      </c>
      <c r="G3789" s="662">
        <f>E3789*F3789</f>
        <v>0</v>
      </c>
      <c r="H3789" s="662">
        <v>0</v>
      </c>
    </row>
    <row r="3790" s="671" customFormat="1" ht="15" customHeight="1">
      <c r="B3790" t="s" s="596">
        <v>1893</v>
      </c>
      <c r="C3790" t="s" s="675">
        <v>2600</v>
      </c>
      <c r="D3790" t="s" s="695">
        <v>2849</v>
      </c>
      <c r="E3790" s="677">
        <v>0</v>
      </c>
      <c r="G3790" s="662">
        <f>E3790*F3790</f>
        <v>0</v>
      </c>
      <c r="H3790" s="662">
        <v>0</v>
      </c>
    </row>
    <row r="3791" s="671" customFormat="1" ht="15" customHeight="1">
      <c r="B3791" t="s" s="596">
        <v>1890</v>
      </c>
      <c r="C3791" t="s" s="675">
        <v>2601</v>
      </c>
      <c r="D3791" t="s" s="676">
        <v>30</v>
      </c>
      <c r="E3791" s="677">
        <v>0</v>
      </c>
      <c r="G3791" s="662">
        <f>E3791*F3791</f>
        <v>0</v>
      </c>
      <c r="H3791" s="662">
        <v>0</v>
      </c>
    </row>
    <row r="3792" s="671" customFormat="1" ht="15" customHeight="1">
      <c r="B3792" t="s" s="596">
        <v>1890</v>
      </c>
      <c r="C3792" t="s" s="675">
        <v>2601</v>
      </c>
      <c r="D3792" t="s" s="91">
        <v>32</v>
      </c>
      <c r="E3792" s="677">
        <v>0</v>
      </c>
      <c r="G3792" s="662">
        <f>E3792*F3792</f>
        <v>0</v>
      </c>
      <c r="H3792" s="662">
        <v>0</v>
      </c>
    </row>
    <row r="3793" s="671" customFormat="1" ht="15" customHeight="1">
      <c r="B3793" t="s" s="596">
        <v>1890</v>
      </c>
      <c r="C3793" t="s" s="675">
        <v>2601</v>
      </c>
      <c r="D3793" t="s" s="205">
        <v>34</v>
      </c>
      <c r="E3793" s="677">
        <v>0</v>
      </c>
      <c r="G3793" s="662">
        <f>E3793*F3793</f>
        <v>0</v>
      </c>
      <c r="H3793" s="662">
        <v>0</v>
      </c>
    </row>
    <row r="3794" s="671" customFormat="1" ht="15" customHeight="1">
      <c r="B3794" t="s" s="596">
        <v>1890</v>
      </c>
      <c r="C3794" t="s" s="675">
        <v>2601</v>
      </c>
      <c r="D3794" t="s" s="684">
        <v>36</v>
      </c>
      <c r="E3794" s="677">
        <v>0</v>
      </c>
      <c r="G3794" s="662">
        <f>E3794*F3794</f>
        <v>0</v>
      </c>
      <c r="H3794" s="662">
        <v>0</v>
      </c>
    </row>
    <row r="3795" s="671" customFormat="1" ht="15" customHeight="1">
      <c r="B3795" t="s" s="596">
        <v>1890</v>
      </c>
      <c r="C3795" t="s" s="675">
        <v>2601</v>
      </c>
      <c r="D3795" t="s" s="686">
        <v>38</v>
      </c>
      <c r="E3795" s="677">
        <v>0</v>
      </c>
      <c r="G3795" s="662">
        <f>E3795*F3795</f>
        <v>0</v>
      </c>
      <c r="H3795" s="662">
        <v>0</v>
      </c>
    </row>
    <row r="3796" s="671" customFormat="1" ht="15" customHeight="1">
      <c r="B3796" t="s" s="596">
        <v>1890</v>
      </c>
      <c r="C3796" t="s" s="675">
        <v>2601</v>
      </c>
      <c r="D3796" t="s" s="690">
        <v>40</v>
      </c>
      <c r="E3796" s="677">
        <v>0</v>
      </c>
      <c r="G3796" s="662">
        <f>E3796*F3796</f>
        <v>0</v>
      </c>
      <c r="H3796" s="662">
        <v>0</v>
      </c>
    </row>
    <row r="3797" s="671" customFormat="1" ht="15" customHeight="1">
      <c r="B3797" t="s" s="596">
        <v>1890</v>
      </c>
      <c r="C3797" t="s" s="675">
        <v>2601</v>
      </c>
      <c r="D3797" t="s" s="692">
        <v>42</v>
      </c>
      <c r="E3797" s="677">
        <v>0</v>
      </c>
      <c r="G3797" s="662">
        <f>E3797*F3797</f>
        <v>0</v>
      </c>
      <c r="H3797" s="662">
        <v>0</v>
      </c>
    </row>
    <row r="3798" s="671" customFormat="1" ht="15" customHeight="1">
      <c r="B3798" t="s" s="596">
        <v>1890</v>
      </c>
      <c r="C3798" t="s" s="675">
        <v>2601</v>
      </c>
      <c r="D3798" t="s" s="180">
        <v>44</v>
      </c>
      <c r="E3798" s="677">
        <v>0</v>
      </c>
      <c r="G3798" s="662">
        <f>E3798*F3798</f>
        <v>0</v>
      </c>
      <c r="H3798" s="662">
        <v>0</v>
      </c>
    </row>
    <row r="3799" s="671" customFormat="1" ht="15" customHeight="1">
      <c r="B3799" t="s" s="596">
        <v>1890</v>
      </c>
      <c r="C3799" t="s" s="675">
        <v>2601</v>
      </c>
      <c r="D3799" t="s" s="695">
        <v>2849</v>
      </c>
      <c r="E3799" s="677">
        <v>0</v>
      </c>
      <c r="G3799" s="662">
        <f>E3799*F3799</f>
        <v>0</v>
      </c>
      <c r="H3799" s="662">
        <v>0</v>
      </c>
    </row>
    <row r="3800" s="671" customFormat="1" ht="15" customHeight="1">
      <c r="B3800" t="s" s="596">
        <v>1875</v>
      </c>
      <c r="C3800" t="s" s="675">
        <v>2602</v>
      </c>
      <c r="D3800" t="s" s="676">
        <v>30</v>
      </c>
      <c r="E3800" s="677">
        <v>0</v>
      </c>
      <c r="G3800" s="662">
        <f>E3800*F3800</f>
        <v>0</v>
      </c>
      <c r="H3800" s="662">
        <v>0</v>
      </c>
    </row>
    <row r="3801" s="671" customFormat="1" ht="15" customHeight="1">
      <c r="B3801" t="s" s="596">
        <v>1875</v>
      </c>
      <c r="C3801" t="s" s="675">
        <v>2602</v>
      </c>
      <c r="D3801" t="s" s="91">
        <v>32</v>
      </c>
      <c r="E3801" s="677">
        <v>0</v>
      </c>
      <c r="G3801" s="662">
        <f>E3801*F3801</f>
        <v>0</v>
      </c>
      <c r="H3801" s="662">
        <v>0</v>
      </c>
    </row>
    <row r="3802" s="671" customFormat="1" ht="15" customHeight="1">
      <c r="B3802" t="s" s="596">
        <v>1875</v>
      </c>
      <c r="C3802" t="s" s="675">
        <v>2602</v>
      </c>
      <c r="D3802" t="s" s="205">
        <v>34</v>
      </c>
      <c r="E3802" s="677">
        <v>0</v>
      </c>
      <c r="G3802" s="662">
        <f>E3802*F3802</f>
        <v>0</v>
      </c>
      <c r="H3802" s="662">
        <v>0</v>
      </c>
    </row>
    <row r="3803" s="671" customFormat="1" ht="15" customHeight="1">
      <c r="B3803" t="s" s="596">
        <v>1875</v>
      </c>
      <c r="C3803" t="s" s="675">
        <v>2602</v>
      </c>
      <c r="D3803" t="s" s="684">
        <v>36</v>
      </c>
      <c r="E3803" s="677">
        <v>0</v>
      </c>
      <c r="G3803" s="662">
        <f>E3803*F3803</f>
        <v>0</v>
      </c>
      <c r="H3803" s="662">
        <v>0</v>
      </c>
    </row>
    <row r="3804" s="671" customFormat="1" ht="15" customHeight="1">
      <c r="B3804" t="s" s="596">
        <v>1875</v>
      </c>
      <c r="C3804" t="s" s="675">
        <v>2602</v>
      </c>
      <c r="D3804" t="s" s="686">
        <v>38</v>
      </c>
      <c r="E3804" s="677">
        <v>0</v>
      </c>
      <c r="G3804" s="662">
        <f>E3804*F3804</f>
        <v>0</v>
      </c>
      <c r="H3804" s="662">
        <v>0</v>
      </c>
    </row>
    <row r="3805" s="671" customFormat="1" ht="15" customHeight="1">
      <c r="B3805" t="s" s="596">
        <v>1875</v>
      </c>
      <c r="C3805" t="s" s="675">
        <v>2602</v>
      </c>
      <c r="D3805" t="s" s="690">
        <v>40</v>
      </c>
      <c r="E3805" s="677">
        <v>0</v>
      </c>
      <c r="G3805" s="662">
        <f>E3805*F3805</f>
        <v>0</v>
      </c>
      <c r="H3805" s="662">
        <v>0</v>
      </c>
    </row>
    <row r="3806" s="671" customFormat="1" ht="15" customHeight="1">
      <c r="B3806" t="s" s="596">
        <v>1875</v>
      </c>
      <c r="C3806" t="s" s="675">
        <v>2602</v>
      </c>
      <c r="D3806" t="s" s="692">
        <v>42</v>
      </c>
      <c r="E3806" s="677">
        <v>0</v>
      </c>
      <c r="G3806" s="662">
        <f>E3806*F3806</f>
        <v>0</v>
      </c>
      <c r="H3806" s="662">
        <v>0</v>
      </c>
    </row>
    <row r="3807" s="671" customFormat="1" ht="15" customHeight="1">
      <c r="B3807" t="s" s="596">
        <v>1875</v>
      </c>
      <c r="C3807" t="s" s="675">
        <v>2602</v>
      </c>
      <c r="D3807" t="s" s="180">
        <v>44</v>
      </c>
      <c r="E3807" s="677">
        <v>0</v>
      </c>
      <c r="G3807" s="662">
        <f>E3807*F3807</f>
        <v>0</v>
      </c>
      <c r="H3807" s="662">
        <v>0</v>
      </c>
    </row>
    <row r="3808" s="671" customFormat="1" ht="15" customHeight="1">
      <c r="B3808" t="s" s="596">
        <v>1875</v>
      </c>
      <c r="C3808" t="s" s="675">
        <v>2602</v>
      </c>
      <c r="D3808" t="s" s="695">
        <v>2849</v>
      </c>
      <c r="E3808" s="677">
        <v>0</v>
      </c>
      <c r="G3808" s="662">
        <f>E3808*F3808</f>
        <v>0</v>
      </c>
      <c r="H3808" s="662">
        <v>0</v>
      </c>
    </row>
    <row r="3809" s="671" customFormat="1" ht="15" customHeight="1">
      <c r="B3809" t="s" s="596">
        <v>1916</v>
      </c>
      <c r="C3809" t="s" s="675">
        <v>2603</v>
      </c>
      <c r="D3809" t="s" s="676">
        <v>30</v>
      </c>
      <c r="E3809" s="677">
        <v>0</v>
      </c>
      <c r="G3809" s="662">
        <f>E3809*F3809</f>
        <v>0</v>
      </c>
      <c r="H3809" s="662">
        <v>0</v>
      </c>
    </row>
    <row r="3810" s="671" customFormat="1" ht="15" customHeight="1">
      <c r="B3810" t="s" s="596">
        <v>1916</v>
      </c>
      <c r="C3810" t="s" s="675">
        <v>2603</v>
      </c>
      <c r="D3810" t="s" s="91">
        <v>32</v>
      </c>
      <c r="E3810" s="677">
        <v>0</v>
      </c>
      <c r="G3810" s="662">
        <f>E3810*F3810</f>
        <v>0</v>
      </c>
      <c r="H3810" s="662">
        <v>0</v>
      </c>
    </row>
    <row r="3811" s="671" customFormat="1" ht="15" customHeight="1">
      <c r="B3811" t="s" s="596">
        <v>1916</v>
      </c>
      <c r="C3811" t="s" s="675">
        <v>2603</v>
      </c>
      <c r="D3811" t="s" s="205">
        <v>34</v>
      </c>
      <c r="E3811" s="677">
        <v>0</v>
      </c>
      <c r="G3811" s="662">
        <f>E3811*F3811</f>
        <v>0</v>
      </c>
      <c r="H3811" s="662">
        <v>0</v>
      </c>
    </row>
    <row r="3812" s="671" customFormat="1" ht="15" customHeight="1">
      <c r="B3812" t="s" s="596">
        <v>1916</v>
      </c>
      <c r="C3812" t="s" s="675">
        <v>2603</v>
      </c>
      <c r="D3812" t="s" s="684">
        <v>36</v>
      </c>
      <c r="E3812" s="677">
        <v>0</v>
      </c>
      <c r="G3812" s="662">
        <f>E3812*F3812</f>
        <v>0</v>
      </c>
      <c r="H3812" s="662">
        <v>0</v>
      </c>
    </row>
    <row r="3813" s="671" customFormat="1" ht="15" customHeight="1">
      <c r="B3813" t="s" s="596">
        <v>1916</v>
      </c>
      <c r="C3813" t="s" s="675">
        <v>2603</v>
      </c>
      <c r="D3813" t="s" s="686">
        <v>38</v>
      </c>
      <c r="E3813" s="677">
        <v>0</v>
      </c>
      <c r="G3813" s="662">
        <f>E3813*F3813</f>
        <v>0</v>
      </c>
      <c r="H3813" s="662">
        <v>0</v>
      </c>
    </row>
    <row r="3814" s="671" customFormat="1" ht="15" customHeight="1">
      <c r="B3814" t="s" s="596">
        <v>1916</v>
      </c>
      <c r="C3814" t="s" s="675">
        <v>2603</v>
      </c>
      <c r="D3814" t="s" s="690">
        <v>40</v>
      </c>
      <c r="E3814" s="677">
        <v>0</v>
      </c>
      <c r="G3814" s="662">
        <f>E3814*F3814</f>
        <v>0</v>
      </c>
      <c r="H3814" s="662">
        <v>0</v>
      </c>
    </row>
    <row r="3815" s="671" customFormat="1" ht="15" customHeight="1">
      <c r="B3815" t="s" s="596">
        <v>1916</v>
      </c>
      <c r="C3815" t="s" s="675">
        <v>2603</v>
      </c>
      <c r="D3815" t="s" s="692">
        <v>42</v>
      </c>
      <c r="E3815" s="677">
        <v>0</v>
      </c>
      <c r="G3815" s="662">
        <f>E3815*F3815</f>
        <v>0</v>
      </c>
      <c r="H3815" s="662">
        <v>0</v>
      </c>
    </row>
    <row r="3816" s="671" customFormat="1" ht="15" customHeight="1">
      <c r="B3816" t="s" s="596">
        <v>1916</v>
      </c>
      <c r="C3816" t="s" s="675">
        <v>2603</v>
      </c>
      <c r="D3816" t="s" s="180">
        <v>44</v>
      </c>
      <c r="E3816" s="677">
        <v>0</v>
      </c>
      <c r="G3816" s="662">
        <f>E3816*F3816</f>
        <v>0</v>
      </c>
      <c r="H3816" s="662">
        <v>0</v>
      </c>
    </row>
    <row r="3817" s="671" customFormat="1" ht="15" customHeight="1">
      <c r="B3817" t="s" s="596">
        <v>1916</v>
      </c>
      <c r="C3817" t="s" s="675">
        <v>2603</v>
      </c>
      <c r="D3817" t="s" s="695">
        <v>2849</v>
      </c>
      <c r="E3817" s="677">
        <v>0</v>
      </c>
      <c r="G3817" s="662">
        <f>E3817*F3817</f>
        <v>0</v>
      </c>
      <c r="H3817" s="662">
        <v>0</v>
      </c>
    </row>
    <row r="3818" s="671" customFormat="1" ht="15" customHeight="1">
      <c r="B3818" t="s" s="596">
        <v>1854</v>
      </c>
      <c r="C3818" t="s" s="675">
        <v>2604</v>
      </c>
      <c r="D3818" t="s" s="676">
        <v>30</v>
      </c>
      <c r="E3818" s="677">
        <v>0</v>
      </c>
      <c r="G3818" s="662">
        <f>E3818*F3818</f>
        <v>0</v>
      </c>
      <c r="H3818" s="662">
        <v>0</v>
      </c>
    </row>
    <row r="3819" s="671" customFormat="1" ht="15" customHeight="1">
      <c r="B3819" t="s" s="596">
        <v>1854</v>
      </c>
      <c r="C3819" t="s" s="675">
        <v>2604</v>
      </c>
      <c r="D3819" t="s" s="91">
        <v>32</v>
      </c>
      <c r="E3819" s="677">
        <v>0</v>
      </c>
      <c r="G3819" s="662">
        <f>E3819*F3819</f>
        <v>0</v>
      </c>
      <c r="H3819" s="662">
        <v>0</v>
      </c>
    </row>
    <row r="3820" s="671" customFormat="1" ht="15" customHeight="1">
      <c r="B3820" t="s" s="596">
        <v>1854</v>
      </c>
      <c r="C3820" t="s" s="675">
        <v>2604</v>
      </c>
      <c r="D3820" t="s" s="205">
        <v>34</v>
      </c>
      <c r="E3820" s="677">
        <v>0</v>
      </c>
      <c r="G3820" s="662">
        <f>E3820*F3820</f>
        <v>0</v>
      </c>
      <c r="H3820" s="662">
        <v>0</v>
      </c>
    </row>
    <row r="3821" s="671" customFormat="1" ht="15" customHeight="1">
      <c r="B3821" t="s" s="596">
        <v>1854</v>
      </c>
      <c r="C3821" t="s" s="675">
        <v>2604</v>
      </c>
      <c r="D3821" t="s" s="684">
        <v>36</v>
      </c>
      <c r="E3821" s="677">
        <v>0</v>
      </c>
      <c r="G3821" s="662">
        <f>E3821*F3821</f>
        <v>0</v>
      </c>
      <c r="H3821" s="662">
        <v>0</v>
      </c>
    </row>
    <row r="3822" s="671" customFormat="1" ht="15" customHeight="1">
      <c r="B3822" t="s" s="596">
        <v>1854</v>
      </c>
      <c r="C3822" t="s" s="675">
        <v>2604</v>
      </c>
      <c r="D3822" t="s" s="686">
        <v>38</v>
      </c>
      <c r="E3822" s="677">
        <v>0</v>
      </c>
      <c r="G3822" s="662">
        <f>E3822*F3822</f>
        <v>0</v>
      </c>
      <c r="H3822" s="662">
        <v>0</v>
      </c>
    </row>
    <row r="3823" s="671" customFormat="1" ht="15" customHeight="1">
      <c r="B3823" t="s" s="596">
        <v>1854</v>
      </c>
      <c r="C3823" t="s" s="675">
        <v>2604</v>
      </c>
      <c r="D3823" t="s" s="690">
        <v>40</v>
      </c>
      <c r="E3823" s="677">
        <v>0</v>
      </c>
      <c r="G3823" s="662">
        <f>E3823*F3823</f>
        <v>0</v>
      </c>
      <c r="H3823" s="662">
        <v>0</v>
      </c>
    </row>
    <row r="3824" s="671" customFormat="1" ht="15" customHeight="1">
      <c r="B3824" t="s" s="596">
        <v>1854</v>
      </c>
      <c r="C3824" t="s" s="675">
        <v>2604</v>
      </c>
      <c r="D3824" t="s" s="692">
        <v>42</v>
      </c>
      <c r="E3824" s="677">
        <v>0</v>
      </c>
      <c r="G3824" s="662">
        <f>E3824*F3824</f>
        <v>0</v>
      </c>
      <c r="H3824" s="662">
        <v>0</v>
      </c>
    </row>
    <row r="3825" s="671" customFormat="1" ht="15" customHeight="1">
      <c r="B3825" t="s" s="596">
        <v>1854</v>
      </c>
      <c r="C3825" t="s" s="675">
        <v>2604</v>
      </c>
      <c r="D3825" t="s" s="180">
        <v>44</v>
      </c>
      <c r="E3825" s="677">
        <v>0</v>
      </c>
      <c r="G3825" s="662">
        <f>E3825*F3825</f>
        <v>0</v>
      </c>
      <c r="H3825" s="662">
        <v>0</v>
      </c>
    </row>
    <row r="3826" s="671" customFormat="1" ht="15" customHeight="1">
      <c r="B3826" t="s" s="596">
        <v>1854</v>
      </c>
      <c r="C3826" t="s" s="675">
        <v>2604</v>
      </c>
      <c r="D3826" t="s" s="695">
        <v>2849</v>
      </c>
      <c r="E3826" s="677">
        <v>0</v>
      </c>
      <c r="G3826" s="662">
        <f>E3826*F3826</f>
        <v>0</v>
      </c>
      <c r="H3826" s="662">
        <v>0</v>
      </c>
    </row>
    <row r="3827" s="671" customFormat="1" ht="15" customHeight="1">
      <c r="B3827" t="s" s="596">
        <v>1877</v>
      </c>
      <c r="C3827" t="s" s="675">
        <v>2605</v>
      </c>
      <c r="D3827" t="s" s="676">
        <v>30</v>
      </c>
      <c r="E3827" s="677">
        <v>0</v>
      </c>
      <c r="G3827" s="662">
        <f>E3827*F3827</f>
        <v>0</v>
      </c>
      <c r="H3827" s="662">
        <v>0</v>
      </c>
    </row>
    <row r="3828" s="671" customFormat="1" ht="15" customHeight="1">
      <c r="B3828" t="s" s="596">
        <v>1877</v>
      </c>
      <c r="C3828" t="s" s="675">
        <v>2605</v>
      </c>
      <c r="D3828" t="s" s="91">
        <v>32</v>
      </c>
      <c r="E3828" s="677">
        <v>0</v>
      </c>
      <c r="G3828" s="662">
        <f>E3828*F3828</f>
        <v>0</v>
      </c>
      <c r="H3828" s="662">
        <v>0</v>
      </c>
    </row>
    <row r="3829" s="671" customFormat="1" ht="15" customHeight="1">
      <c r="B3829" t="s" s="596">
        <v>1877</v>
      </c>
      <c r="C3829" t="s" s="675">
        <v>2605</v>
      </c>
      <c r="D3829" t="s" s="205">
        <v>34</v>
      </c>
      <c r="E3829" s="677">
        <v>0</v>
      </c>
      <c r="G3829" s="662">
        <f>E3829*F3829</f>
        <v>0</v>
      </c>
      <c r="H3829" s="662">
        <v>0</v>
      </c>
    </row>
    <row r="3830" s="671" customFormat="1" ht="15" customHeight="1">
      <c r="B3830" t="s" s="596">
        <v>1877</v>
      </c>
      <c r="C3830" t="s" s="675">
        <v>2605</v>
      </c>
      <c r="D3830" t="s" s="684">
        <v>36</v>
      </c>
      <c r="E3830" s="677">
        <v>0</v>
      </c>
      <c r="G3830" s="662">
        <f>E3830*F3830</f>
        <v>0</v>
      </c>
      <c r="H3830" s="662">
        <v>0</v>
      </c>
    </row>
    <row r="3831" s="671" customFormat="1" ht="15" customHeight="1">
      <c r="B3831" t="s" s="596">
        <v>1877</v>
      </c>
      <c r="C3831" t="s" s="675">
        <v>2605</v>
      </c>
      <c r="D3831" t="s" s="686">
        <v>38</v>
      </c>
      <c r="E3831" s="677">
        <v>0</v>
      </c>
      <c r="G3831" s="662">
        <f>E3831*F3831</f>
        <v>0</v>
      </c>
      <c r="H3831" s="662">
        <v>0</v>
      </c>
    </row>
    <row r="3832" s="671" customFormat="1" ht="15" customHeight="1">
      <c r="B3832" t="s" s="596">
        <v>1877</v>
      </c>
      <c r="C3832" t="s" s="675">
        <v>2605</v>
      </c>
      <c r="D3832" t="s" s="690">
        <v>40</v>
      </c>
      <c r="E3832" s="677">
        <v>0</v>
      </c>
      <c r="G3832" s="662">
        <f>E3832*F3832</f>
        <v>0</v>
      </c>
      <c r="H3832" s="662">
        <v>0</v>
      </c>
    </row>
    <row r="3833" s="671" customFormat="1" ht="15" customHeight="1">
      <c r="B3833" t="s" s="596">
        <v>1877</v>
      </c>
      <c r="C3833" t="s" s="675">
        <v>2605</v>
      </c>
      <c r="D3833" t="s" s="692">
        <v>42</v>
      </c>
      <c r="E3833" s="677">
        <v>0</v>
      </c>
      <c r="G3833" s="662">
        <f>E3833*F3833</f>
        <v>0</v>
      </c>
      <c r="H3833" s="662">
        <v>0</v>
      </c>
    </row>
    <row r="3834" s="671" customFormat="1" ht="15" customHeight="1">
      <c r="B3834" t="s" s="596">
        <v>1877</v>
      </c>
      <c r="C3834" t="s" s="675">
        <v>2605</v>
      </c>
      <c r="D3834" t="s" s="180">
        <v>44</v>
      </c>
      <c r="E3834" s="677">
        <v>0</v>
      </c>
      <c r="G3834" s="662">
        <f>E3834*F3834</f>
        <v>0</v>
      </c>
      <c r="H3834" s="662">
        <v>0</v>
      </c>
    </row>
    <row r="3835" s="671" customFormat="1" ht="15" customHeight="1">
      <c r="B3835" t="s" s="596">
        <v>1877</v>
      </c>
      <c r="C3835" t="s" s="675">
        <v>2605</v>
      </c>
      <c r="D3835" t="s" s="695">
        <v>2849</v>
      </c>
      <c r="E3835" s="677">
        <v>0</v>
      </c>
      <c r="G3835" s="662">
        <f>E3835*F3835</f>
        <v>0</v>
      </c>
      <c r="H3835" s="662">
        <v>0</v>
      </c>
    </row>
    <row r="3836" s="671" customFormat="1" ht="15" customHeight="1">
      <c r="B3836" t="s" s="596">
        <v>1922</v>
      </c>
      <c r="C3836" t="s" s="675">
        <v>2606</v>
      </c>
      <c r="D3836" t="s" s="676">
        <v>30</v>
      </c>
      <c r="E3836" s="677">
        <v>0</v>
      </c>
      <c r="G3836" s="662">
        <f>E3836*F3836</f>
        <v>0</v>
      </c>
      <c r="H3836" s="662">
        <v>0</v>
      </c>
    </row>
    <row r="3837" s="671" customFormat="1" ht="15" customHeight="1">
      <c r="B3837" t="s" s="596">
        <v>1922</v>
      </c>
      <c r="C3837" t="s" s="675">
        <v>2606</v>
      </c>
      <c r="D3837" t="s" s="91">
        <v>32</v>
      </c>
      <c r="E3837" s="677">
        <v>0</v>
      </c>
      <c r="G3837" s="662">
        <f>E3837*F3837</f>
        <v>0</v>
      </c>
      <c r="H3837" s="662">
        <v>0</v>
      </c>
    </row>
    <row r="3838" s="671" customFormat="1" ht="15" customHeight="1">
      <c r="B3838" t="s" s="596">
        <v>1922</v>
      </c>
      <c r="C3838" t="s" s="675">
        <v>2606</v>
      </c>
      <c r="D3838" t="s" s="205">
        <v>34</v>
      </c>
      <c r="E3838" s="677">
        <v>0</v>
      </c>
      <c r="G3838" s="662">
        <f>E3838*F3838</f>
        <v>0</v>
      </c>
      <c r="H3838" s="662">
        <v>0</v>
      </c>
    </row>
    <row r="3839" s="671" customFormat="1" ht="15" customHeight="1">
      <c r="B3839" t="s" s="596">
        <v>1922</v>
      </c>
      <c r="C3839" t="s" s="675">
        <v>2606</v>
      </c>
      <c r="D3839" t="s" s="684">
        <v>36</v>
      </c>
      <c r="E3839" s="677">
        <v>0</v>
      </c>
      <c r="G3839" s="662">
        <f>E3839*F3839</f>
        <v>0</v>
      </c>
      <c r="H3839" s="662">
        <v>0</v>
      </c>
    </row>
    <row r="3840" s="671" customFormat="1" ht="15" customHeight="1">
      <c r="B3840" t="s" s="596">
        <v>1922</v>
      </c>
      <c r="C3840" t="s" s="675">
        <v>2606</v>
      </c>
      <c r="D3840" t="s" s="686">
        <v>38</v>
      </c>
      <c r="E3840" s="677">
        <v>0</v>
      </c>
      <c r="G3840" s="662">
        <f>E3840*F3840</f>
        <v>0</v>
      </c>
      <c r="H3840" s="662">
        <v>0</v>
      </c>
    </row>
    <row r="3841" s="671" customFormat="1" ht="15" customHeight="1">
      <c r="B3841" t="s" s="596">
        <v>1922</v>
      </c>
      <c r="C3841" t="s" s="675">
        <v>2606</v>
      </c>
      <c r="D3841" t="s" s="690">
        <v>40</v>
      </c>
      <c r="E3841" s="677">
        <v>0</v>
      </c>
      <c r="G3841" s="662">
        <f>E3841*F3841</f>
        <v>0</v>
      </c>
      <c r="H3841" s="662">
        <v>0</v>
      </c>
    </row>
    <row r="3842" s="671" customFormat="1" ht="15" customHeight="1">
      <c r="B3842" t="s" s="596">
        <v>1922</v>
      </c>
      <c r="C3842" t="s" s="675">
        <v>2606</v>
      </c>
      <c r="D3842" t="s" s="692">
        <v>42</v>
      </c>
      <c r="E3842" s="677">
        <v>0</v>
      </c>
      <c r="G3842" s="662">
        <f>E3842*F3842</f>
        <v>0</v>
      </c>
      <c r="H3842" s="662">
        <v>0</v>
      </c>
    </row>
    <row r="3843" s="671" customFormat="1" ht="15" customHeight="1">
      <c r="B3843" t="s" s="596">
        <v>1922</v>
      </c>
      <c r="C3843" t="s" s="675">
        <v>2606</v>
      </c>
      <c r="D3843" t="s" s="180">
        <v>44</v>
      </c>
      <c r="E3843" s="677">
        <v>0</v>
      </c>
      <c r="G3843" s="662">
        <f>E3843*F3843</f>
        <v>0</v>
      </c>
      <c r="H3843" s="662">
        <v>0</v>
      </c>
    </row>
    <row r="3844" s="671" customFormat="1" ht="15" customHeight="1">
      <c r="B3844" t="s" s="596">
        <v>1922</v>
      </c>
      <c r="C3844" t="s" s="675">
        <v>2606</v>
      </c>
      <c r="D3844" t="s" s="695">
        <v>2849</v>
      </c>
      <c r="E3844" s="677">
        <v>0</v>
      </c>
      <c r="G3844" s="662">
        <f>E3844*F3844</f>
        <v>0</v>
      </c>
      <c r="H3844" s="662">
        <v>0</v>
      </c>
    </row>
    <row r="3845" s="671" customFormat="1" ht="15" customHeight="1">
      <c r="B3845" t="s" s="596">
        <v>1926</v>
      </c>
      <c r="C3845" t="s" s="675">
        <v>2607</v>
      </c>
      <c r="D3845" t="s" s="676">
        <v>30</v>
      </c>
      <c r="E3845" s="677">
        <v>0</v>
      </c>
      <c r="G3845" s="662">
        <f>E3845*F3845</f>
        <v>0</v>
      </c>
      <c r="H3845" s="662">
        <v>0</v>
      </c>
    </row>
    <row r="3846" s="671" customFormat="1" ht="15" customHeight="1">
      <c r="B3846" t="s" s="596">
        <v>1926</v>
      </c>
      <c r="C3846" t="s" s="675">
        <v>2607</v>
      </c>
      <c r="D3846" t="s" s="91">
        <v>32</v>
      </c>
      <c r="E3846" s="677">
        <v>0</v>
      </c>
      <c r="G3846" s="662">
        <f>E3846*F3846</f>
        <v>0</v>
      </c>
      <c r="H3846" s="662">
        <v>0</v>
      </c>
    </row>
    <row r="3847" s="671" customFormat="1" ht="15" customHeight="1">
      <c r="B3847" t="s" s="596">
        <v>1926</v>
      </c>
      <c r="C3847" t="s" s="675">
        <v>2607</v>
      </c>
      <c r="D3847" t="s" s="205">
        <v>34</v>
      </c>
      <c r="E3847" s="677">
        <v>0</v>
      </c>
      <c r="G3847" s="662">
        <f>E3847*F3847</f>
        <v>0</v>
      </c>
      <c r="H3847" s="662">
        <v>0</v>
      </c>
    </row>
    <row r="3848" s="671" customFormat="1" ht="15" customHeight="1">
      <c r="B3848" t="s" s="596">
        <v>1926</v>
      </c>
      <c r="C3848" t="s" s="675">
        <v>2607</v>
      </c>
      <c r="D3848" t="s" s="684">
        <v>36</v>
      </c>
      <c r="E3848" s="677">
        <v>0</v>
      </c>
      <c r="G3848" s="662">
        <f>E3848*F3848</f>
        <v>0</v>
      </c>
      <c r="H3848" s="662">
        <v>0</v>
      </c>
    </row>
    <row r="3849" s="671" customFormat="1" ht="15" customHeight="1">
      <c r="B3849" t="s" s="596">
        <v>1926</v>
      </c>
      <c r="C3849" t="s" s="675">
        <v>2607</v>
      </c>
      <c r="D3849" t="s" s="686">
        <v>38</v>
      </c>
      <c r="E3849" s="677">
        <v>0</v>
      </c>
      <c r="G3849" s="662">
        <f>E3849*F3849</f>
        <v>0</v>
      </c>
      <c r="H3849" s="662">
        <v>0</v>
      </c>
    </row>
    <row r="3850" s="671" customFormat="1" ht="15" customHeight="1">
      <c r="B3850" t="s" s="596">
        <v>1926</v>
      </c>
      <c r="C3850" t="s" s="675">
        <v>2607</v>
      </c>
      <c r="D3850" t="s" s="690">
        <v>40</v>
      </c>
      <c r="E3850" s="677">
        <v>0</v>
      </c>
      <c r="G3850" s="662">
        <f>E3850*F3850</f>
        <v>0</v>
      </c>
      <c r="H3850" s="662">
        <v>0</v>
      </c>
    </row>
    <row r="3851" s="671" customFormat="1" ht="15" customHeight="1">
      <c r="B3851" t="s" s="596">
        <v>1926</v>
      </c>
      <c r="C3851" t="s" s="675">
        <v>2607</v>
      </c>
      <c r="D3851" t="s" s="692">
        <v>42</v>
      </c>
      <c r="E3851" s="677">
        <v>0</v>
      </c>
      <c r="G3851" s="662">
        <f>E3851*F3851</f>
        <v>0</v>
      </c>
      <c r="H3851" s="662">
        <v>0</v>
      </c>
    </row>
    <row r="3852" s="671" customFormat="1" ht="15" customHeight="1">
      <c r="B3852" t="s" s="596">
        <v>1926</v>
      </c>
      <c r="C3852" t="s" s="675">
        <v>2607</v>
      </c>
      <c r="D3852" t="s" s="180">
        <v>44</v>
      </c>
      <c r="E3852" s="677">
        <v>0</v>
      </c>
      <c r="G3852" s="662">
        <f>E3852*F3852</f>
        <v>0</v>
      </c>
      <c r="H3852" s="662">
        <v>0</v>
      </c>
    </row>
    <row r="3853" s="671" customFormat="1" ht="15" customHeight="1">
      <c r="B3853" t="s" s="596">
        <v>1926</v>
      </c>
      <c r="C3853" t="s" s="675">
        <v>2607</v>
      </c>
      <c r="D3853" t="s" s="695">
        <v>2849</v>
      </c>
      <c r="E3853" s="677">
        <v>0</v>
      </c>
      <c r="G3853" s="662">
        <f>E3853*F3853</f>
        <v>0</v>
      </c>
      <c r="H3853" s="662">
        <v>0</v>
      </c>
    </row>
    <row r="3854" s="671" customFormat="1" ht="15" customHeight="1">
      <c r="B3854" t="s" s="596">
        <v>1930</v>
      </c>
      <c r="C3854" t="s" s="675">
        <v>2608</v>
      </c>
      <c r="D3854" t="s" s="676">
        <v>30</v>
      </c>
      <c r="E3854" s="677">
        <v>0</v>
      </c>
      <c r="G3854" s="662">
        <f>E3854*F3854</f>
        <v>0</v>
      </c>
      <c r="H3854" s="662">
        <v>0</v>
      </c>
    </row>
    <row r="3855" s="671" customFormat="1" ht="15" customHeight="1">
      <c r="B3855" t="s" s="596">
        <v>1930</v>
      </c>
      <c r="C3855" t="s" s="675">
        <v>2608</v>
      </c>
      <c r="D3855" t="s" s="91">
        <v>32</v>
      </c>
      <c r="E3855" s="677">
        <v>0</v>
      </c>
      <c r="G3855" s="662">
        <f>E3855*F3855</f>
        <v>0</v>
      </c>
      <c r="H3855" s="662">
        <v>0</v>
      </c>
    </row>
    <row r="3856" s="671" customFormat="1" ht="15" customHeight="1">
      <c r="B3856" t="s" s="596">
        <v>1930</v>
      </c>
      <c r="C3856" t="s" s="675">
        <v>2608</v>
      </c>
      <c r="D3856" t="s" s="205">
        <v>34</v>
      </c>
      <c r="E3856" s="677">
        <v>0</v>
      </c>
      <c r="G3856" s="662">
        <f>E3856*F3856</f>
        <v>0</v>
      </c>
      <c r="H3856" s="662">
        <v>0</v>
      </c>
    </row>
    <row r="3857" s="671" customFormat="1" ht="15" customHeight="1">
      <c r="B3857" t="s" s="596">
        <v>1930</v>
      </c>
      <c r="C3857" t="s" s="675">
        <v>2608</v>
      </c>
      <c r="D3857" t="s" s="684">
        <v>36</v>
      </c>
      <c r="E3857" s="677">
        <v>0</v>
      </c>
      <c r="G3857" s="662">
        <f>E3857*F3857</f>
        <v>0</v>
      </c>
      <c r="H3857" s="662">
        <v>0</v>
      </c>
    </row>
    <row r="3858" s="671" customFormat="1" ht="15" customHeight="1">
      <c r="B3858" t="s" s="596">
        <v>1930</v>
      </c>
      <c r="C3858" t="s" s="675">
        <v>2608</v>
      </c>
      <c r="D3858" t="s" s="686">
        <v>38</v>
      </c>
      <c r="E3858" s="677">
        <v>0</v>
      </c>
      <c r="G3858" s="662">
        <f>E3858*F3858</f>
        <v>0</v>
      </c>
      <c r="H3858" s="662">
        <v>0</v>
      </c>
    </row>
    <row r="3859" s="671" customFormat="1" ht="15" customHeight="1">
      <c r="B3859" t="s" s="596">
        <v>1930</v>
      </c>
      <c r="C3859" t="s" s="675">
        <v>2608</v>
      </c>
      <c r="D3859" t="s" s="690">
        <v>40</v>
      </c>
      <c r="E3859" s="677">
        <v>0</v>
      </c>
      <c r="G3859" s="662">
        <f>E3859*F3859</f>
        <v>0</v>
      </c>
      <c r="H3859" s="662">
        <v>0</v>
      </c>
    </row>
    <row r="3860" s="671" customFormat="1" ht="15" customHeight="1">
      <c r="B3860" t="s" s="596">
        <v>1930</v>
      </c>
      <c r="C3860" t="s" s="675">
        <v>2608</v>
      </c>
      <c r="D3860" t="s" s="692">
        <v>42</v>
      </c>
      <c r="E3860" s="677">
        <v>0</v>
      </c>
      <c r="G3860" s="662">
        <f>E3860*F3860</f>
        <v>0</v>
      </c>
      <c r="H3860" s="662">
        <v>0</v>
      </c>
    </row>
    <row r="3861" s="671" customFormat="1" ht="15" customHeight="1">
      <c r="B3861" t="s" s="596">
        <v>1930</v>
      </c>
      <c r="C3861" t="s" s="675">
        <v>2608</v>
      </c>
      <c r="D3861" t="s" s="180">
        <v>44</v>
      </c>
      <c r="E3861" s="677">
        <v>0</v>
      </c>
      <c r="G3861" s="662">
        <f>E3861*F3861</f>
        <v>0</v>
      </c>
      <c r="H3861" s="662">
        <v>0</v>
      </c>
    </row>
    <row r="3862" s="671" customFormat="1" ht="15" customHeight="1">
      <c r="B3862" t="s" s="596">
        <v>1930</v>
      </c>
      <c r="C3862" t="s" s="675">
        <v>2608</v>
      </c>
      <c r="D3862" t="s" s="695">
        <v>2849</v>
      </c>
      <c r="E3862" s="677">
        <v>0</v>
      </c>
      <c r="G3862" s="662">
        <f>E3862*F3862</f>
        <v>0</v>
      </c>
      <c r="H3862" s="662">
        <v>0</v>
      </c>
    </row>
    <row r="3863" s="671" customFormat="1" ht="15" customHeight="1">
      <c r="B3863" t="s" s="596">
        <v>1933</v>
      </c>
      <c r="C3863" t="s" s="675">
        <v>2609</v>
      </c>
      <c r="D3863" t="s" s="676">
        <v>30</v>
      </c>
      <c r="E3863" s="677">
        <v>0</v>
      </c>
      <c r="G3863" s="662">
        <f>E3863*F3863</f>
        <v>0</v>
      </c>
      <c r="H3863" s="662">
        <v>0</v>
      </c>
    </row>
    <row r="3864" s="671" customFormat="1" ht="15" customHeight="1">
      <c r="B3864" t="s" s="596">
        <v>1933</v>
      </c>
      <c r="C3864" t="s" s="675">
        <v>2609</v>
      </c>
      <c r="D3864" t="s" s="91">
        <v>32</v>
      </c>
      <c r="E3864" s="677">
        <v>0</v>
      </c>
      <c r="G3864" s="662">
        <f>E3864*F3864</f>
        <v>0</v>
      </c>
      <c r="H3864" s="662">
        <v>0</v>
      </c>
    </row>
    <row r="3865" s="671" customFormat="1" ht="15" customHeight="1">
      <c r="B3865" t="s" s="596">
        <v>1933</v>
      </c>
      <c r="C3865" t="s" s="675">
        <v>2609</v>
      </c>
      <c r="D3865" t="s" s="205">
        <v>34</v>
      </c>
      <c r="E3865" s="677">
        <v>0</v>
      </c>
      <c r="G3865" s="662">
        <f>E3865*F3865</f>
        <v>0</v>
      </c>
      <c r="H3865" s="662">
        <v>0</v>
      </c>
    </row>
    <row r="3866" s="671" customFormat="1" ht="15" customHeight="1">
      <c r="B3866" t="s" s="596">
        <v>1933</v>
      </c>
      <c r="C3866" t="s" s="675">
        <v>2609</v>
      </c>
      <c r="D3866" t="s" s="684">
        <v>36</v>
      </c>
      <c r="E3866" s="677">
        <v>0</v>
      </c>
      <c r="G3866" s="662">
        <f>E3866*F3866</f>
        <v>0</v>
      </c>
      <c r="H3866" s="662">
        <v>0</v>
      </c>
    </row>
    <row r="3867" s="671" customFormat="1" ht="15" customHeight="1">
      <c r="B3867" t="s" s="596">
        <v>1933</v>
      </c>
      <c r="C3867" t="s" s="675">
        <v>2609</v>
      </c>
      <c r="D3867" t="s" s="686">
        <v>38</v>
      </c>
      <c r="E3867" s="677">
        <v>0</v>
      </c>
      <c r="G3867" s="662">
        <f>E3867*F3867</f>
        <v>0</v>
      </c>
      <c r="H3867" s="662">
        <v>0</v>
      </c>
    </row>
    <row r="3868" s="671" customFormat="1" ht="15" customHeight="1">
      <c r="B3868" t="s" s="596">
        <v>1933</v>
      </c>
      <c r="C3868" t="s" s="675">
        <v>2609</v>
      </c>
      <c r="D3868" t="s" s="690">
        <v>40</v>
      </c>
      <c r="E3868" s="677">
        <v>0</v>
      </c>
      <c r="G3868" s="662">
        <f>E3868*F3868</f>
        <v>0</v>
      </c>
      <c r="H3868" s="662">
        <v>0</v>
      </c>
    </row>
    <row r="3869" s="671" customFormat="1" ht="15" customHeight="1">
      <c r="B3869" t="s" s="596">
        <v>1933</v>
      </c>
      <c r="C3869" t="s" s="675">
        <v>2609</v>
      </c>
      <c r="D3869" t="s" s="692">
        <v>42</v>
      </c>
      <c r="E3869" s="677">
        <v>0</v>
      </c>
      <c r="G3869" s="662">
        <f>E3869*F3869</f>
        <v>0</v>
      </c>
      <c r="H3869" s="662">
        <v>0</v>
      </c>
    </row>
    <row r="3870" s="671" customFormat="1" ht="15" customHeight="1">
      <c r="B3870" t="s" s="596">
        <v>1933</v>
      </c>
      <c r="C3870" t="s" s="675">
        <v>2609</v>
      </c>
      <c r="D3870" t="s" s="180">
        <v>44</v>
      </c>
      <c r="E3870" s="677">
        <v>0</v>
      </c>
      <c r="G3870" s="662">
        <f>E3870*F3870</f>
        <v>0</v>
      </c>
      <c r="H3870" s="662">
        <v>0</v>
      </c>
    </row>
    <row r="3871" s="671" customFormat="1" ht="15" customHeight="1">
      <c r="B3871" t="s" s="596">
        <v>1933</v>
      </c>
      <c r="C3871" t="s" s="675">
        <v>2609</v>
      </c>
      <c r="D3871" t="s" s="695">
        <v>2849</v>
      </c>
      <c r="E3871" s="677">
        <v>0</v>
      </c>
      <c r="G3871" s="662">
        <f>E3871*F3871</f>
        <v>0</v>
      </c>
      <c r="H3871" s="662">
        <v>0</v>
      </c>
    </row>
    <row r="3872" s="671" customFormat="1" ht="15" customHeight="1">
      <c r="B3872" t="s" s="596">
        <v>1921</v>
      </c>
      <c r="C3872" t="s" s="675">
        <v>2610</v>
      </c>
      <c r="D3872" t="s" s="676">
        <v>30</v>
      </c>
      <c r="E3872" s="677">
        <v>0</v>
      </c>
      <c r="G3872" s="662">
        <f>E3872*F3872</f>
        <v>0</v>
      </c>
      <c r="H3872" s="662">
        <v>0</v>
      </c>
    </row>
    <row r="3873" s="671" customFormat="1" ht="15" customHeight="1">
      <c r="B3873" t="s" s="596">
        <v>1921</v>
      </c>
      <c r="C3873" t="s" s="675">
        <v>2610</v>
      </c>
      <c r="D3873" t="s" s="91">
        <v>32</v>
      </c>
      <c r="E3873" s="677">
        <v>0</v>
      </c>
      <c r="G3873" s="662">
        <f>E3873*F3873</f>
        <v>0</v>
      </c>
      <c r="H3873" s="662">
        <v>0</v>
      </c>
    </row>
    <row r="3874" s="671" customFormat="1" ht="15" customHeight="1">
      <c r="B3874" t="s" s="596">
        <v>1921</v>
      </c>
      <c r="C3874" t="s" s="675">
        <v>2610</v>
      </c>
      <c r="D3874" t="s" s="205">
        <v>34</v>
      </c>
      <c r="E3874" s="677">
        <v>0</v>
      </c>
      <c r="G3874" s="662">
        <f>E3874*F3874</f>
        <v>0</v>
      </c>
      <c r="H3874" s="662">
        <v>0</v>
      </c>
    </row>
    <row r="3875" s="671" customFormat="1" ht="15" customHeight="1">
      <c r="B3875" t="s" s="596">
        <v>1921</v>
      </c>
      <c r="C3875" t="s" s="675">
        <v>2610</v>
      </c>
      <c r="D3875" t="s" s="684">
        <v>36</v>
      </c>
      <c r="E3875" s="677">
        <v>0</v>
      </c>
      <c r="G3875" s="662">
        <f>E3875*F3875</f>
        <v>0</v>
      </c>
      <c r="H3875" s="662">
        <v>0</v>
      </c>
    </row>
    <row r="3876" s="671" customFormat="1" ht="15" customHeight="1">
      <c r="B3876" t="s" s="596">
        <v>1921</v>
      </c>
      <c r="C3876" t="s" s="675">
        <v>2610</v>
      </c>
      <c r="D3876" t="s" s="686">
        <v>38</v>
      </c>
      <c r="E3876" s="677">
        <v>0</v>
      </c>
      <c r="G3876" s="662">
        <f>E3876*F3876</f>
        <v>0</v>
      </c>
      <c r="H3876" s="662">
        <v>0</v>
      </c>
    </row>
    <row r="3877" s="671" customFormat="1" ht="15" customHeight="1">
      <c r="B3877" t="s" s="596">
        <v>1921</v>
      </c>
      <c r="C3877" t="s" s="675">
        <v>2610</v>
      </c>
      <c r="D3877" t="s" s="690">
        <v>40</v>
      </c>
      <c r="E3877" s="677">
        <v>0</v>
      </c>
      <c r="G3877" s="662">
        <f>E3877*F3877</f>
        <v>0</v>
      </c>
      <c r="H3877" s="662">
        <v>0</v>
      </c>
    </row>
    <row r="3878" s="671" customFormat="1" ht="15" customHeight="1">
      <c r="B3878" t="s" s="596">
        <v>1921</v>
      </c>
      <c r="C3878" t="s" s="675">
        <v>2610</v>
      </c>
      <c r="D3878" t="s" s="692">
        <v>42</v>
      </c>
      <c r="E3878" s="677">
        <v>0</v>
      </c>
      <c r="G3878" s="662">
        <f>E3878*F3878</f>
        <v>0</v>
      </c>
      <c r="H3878" s="662">
        <v>0</v>
      </c>
    </row>
    <row r="3879" s="671" customFormat="1" ht="15" customHeight="1">
      <c r="B3879" t="s" s="596">
        <v>1921</v>
      </c>
      <c r="C3879" t="s" s="675">
        <v>2610</v>
      </c>
      <c r="D3879" t="s" s="180">
        <v>44</v>
      </c>
      <c r="E3879" s="677">
        <v>0</v>
      </c>
      <c r="G3879" s="662">
        <f>E3879*F3879</f>
        <v>0</v>
      </c>
      <c r="H3879" s="662">
        <v>0</v>
      </c>
    </row>
    <row r="3880" s="671" customFormat="1" ht="15" customHeight="1">
      <c r="B3880" t="s" s="596">
        <v>1921</v>
      </c>
      <c r="C3880" t="s" s="675">
        <v>2610</v>
      </c>
      <c r="D3880" t="s" s="695">
        <v>2849</v>
      </c>
      <c r="E3880" s="677">
        <v>0</v>
      </c>
      <c r="G3880" s="662">
        <f>E3880*F3880</f>
        <v>0</v>
      </c>
      <c r="H3880" s="662">
        <v>0</v>
      </c>
    </row>
    <row r="3881" s="671" customFormat="1" ht="15" customHeight="1">
      <c r="B3881" t="s" s="596">
        <v>1935</v>
      </c>
      <c r="C3881" t="s" s="675">
        <v>2611</v>
      </c>
      <c r="D3881" t="s" s="676">
        <v>30</v>
      </c>
      <c r="E3881" s="677">
        <v>0</v>
      </c>
      <c r="G3881" s="662">
        <f>E3881*F3881</f>
        <v>0</v>
      </c>
      <c r="H3881" s="662">
        <v>0</v>
      </c>
    </row>
    <row r="3882" s="671" customFormat="1" ht="15" customHeight="1">
      <c r="B3882" t="s" s="596">
        <v>1935</v>
      </c>
      <c r="C3882" t="s" s="675">
        <v>2611</v>
      </c>
      <c r="D3882" t="s" s="91">
        <v>32</v>
      </c>
      <c r="E3882" s="677">
        <v>0</v>
      </c>
      <c r="G3882" s="662">
        <f>E3882*F3882</f>
        <v>0</v>
      </c>
      <c r="H3882" s="662">
        <v>0</v>
      </c>
    </row>
    <row r="3883" s="671" customFormat="1" ht="15" customHeight="1">
      <c r="B3883" t="s" s="596">
        <v>1935</v>
      </c>
      <c r="C3883" t="s" s="675">
        <v>2611</v>
      </c>
      <c r="D3883" t="s" s="205">
        <v>34</v>
      </c>
      <c r="E3883" s="677">
        <v>0</v>
      </c>
      <c r="G3883" s="662">
        <f>E3883*F3883</f>
        <v>0</v>
      </c>
      <c r="H3883" s="662">
        <v>0</v>
      </c>
    </row>
    <row r="3884" s="671" customFormat="1" ht="15" customHeight="1">
      <c r="B3884" t="s" s="596">
        <v>1935</v>
      </c>
      <c r="C3884" t="s" s="675">
        <v>2611</v>
      </c>
      <c r="D3884" t="s" s="684">
        <v>36</v>
      </c>
      <c r="E3884" s="677">
        <v>0</v>
      </c>
      <c r="G3884" s="662">
        <f>E3884*F3884</f>
        <v>0</v>
      </c>
      <c r="H3884" s="662">
        <v>0</v>
      </c>
    </row>
    <row r="3885" s="671" customFormat="1" ht="15" customHeight="1">
      <c r="B3885" t="s" s="596">
        <v>1935</v>
      </c>
      <c r="C3885" t="s" s="675">
        <v>2611</v>
      </c>
      <c r="D3885" t="s" s="686">
        <v>38</v>
      </c>
      <c r="E3885" s="677">
        <v>0</v>
      </c>
      <c r="G3885" s="662">
        <f>E3885*F3885</f>
        <v>0</v>
      </c>
      <c r="H3885" s="662">
        <v>0</v>
      </c>
    </row>
    <row r="3886" s="671" customFormat="1" ht="15" customHeight="1">
      <c r="B3886" t="s" s="596">
        <v>1935</v>
      </c>
      <c r="C3886" t="s" s="675">
        <v>2611</v>
      </c>
      <c r="D3886" t="s" s="690">
        <v>40</v>
      </c>
      <c r="E3886" s="677">
        <v>0</v>
      </c>
      <c r="G3886" s="662">
        <f>E3886*F3886</f>
        <v>0</v>
      </c>
      <c r="H3886" s="662">
        <v>0</v>
      </c>
    </row>
    <row r="3887" s="671" customFormat="1" ht="15" customHeight="1">
      <c r="B3887" t="s" s="596">
        <v>1935</v>
      </c>
      <c r="C3887" t="s" s="675">
        <v>2611</v>
      </c>
      <c r="D3887" t="s" s="692">
        <v>42</v>
      </c>
      <c r="E3887" s="677">
        <v>0</v>
      </c>
      <c r="G3887" s="662">
        <f>E3887*F3887</f>
        <v>0</v>
      </c>
      <c r="H3887" s="662">
        <v>0</v>
      </c>
    </row>
    <row r="3888" s="671" customFormat="1" ht="15" customHeight="1">
      <c r="B3888" t="s" s="596">
        <v>1935</v>
      </c>
      <c r="C3888" t="s" s="675">
        <v>2611</v>
      </c>
      <c r="D3888" t="s" s="180">
        <v>44</v>
      </c>
      <c r="E3888" s="677">
        <v>0</v>
      </c>
      <c r="G3888" s="662">
        <f>E3888*F3888</f>
        <v>0</v>
      </c>
      <c r="H3888" s="662">
        <v>0</v>
      </c>
    </row>
    <row r="3889" s="671" customFormat="1" ht="15" customHeight="1">
      <c r="B3889" t="s" s="596">
        <v>1935</v>
      </c>
      <c r="C3889" t="s" s="675">
        <v>2611</v>
      </c>
      <c r="D3889" t="s" s="695">
        <v>2849</v>
      </c>
      <c r="E3889" s="677">
        <v>0</v>
      </c>
      <c r="G3889" s="662">
        <f>E3889*F3889</f>
        <v>0</v>
      </c>
      <c r="H3889" s="662">
        <v>0</v>
      </c>
    </row>
    <row r="3890" s="671" customFormat="1" ht="15" customHeight="1">
      <c r="B3890" t="s" s="596">
        <v>2612</v>
      </c>
      <c r="C3890" t="s" s="675">
        <v>2613</v>
      </c>
      <c r="D3890" t="s" s="676">
        <v>30</v>
      </c>
      <c r="E3890" s="677">
        <v>0</v>
      </c>
      <c r="G3890" s="662">
        <f>E3890*F3890</f>
        <v>0</v>
      </c>
      <c r="H3890" s="662">
        <v>0</v>
      </c>
    </row>
    <row r="3891" s="671" customFormat="1" ht="15" customHeight="1">
      <c r="B3891" t="s" s="596">
        <v>2612</v>
      </c>
      <c r="C3891" t="s" s="675">
        <v>2613</v>
      </c>
      <c r="D3891" t="s" s="91">
        <v>32</v>
      </c>
      <c r="E3891" s="677">
        <v>0</v>
      </c>
      <c r="G3891" s="662">
        <f>E3891*F3891</f>
        <v>0</v>
      </c>
      <c r="H3891" s="662">
        <v>0</v>
      </c>
    </row>
    <row r="3892" s="671" customFormat="1" ht="15" customHeight="1">
      <c r="B3892" t="s" s="596">
        <v>2612</v>
      </c>
      <c r="C3892" t="s" s="675">
        <v>2613</v>
      </c>
      <c r="D3892" t="s" s="205">
        <v>34</v>
      </c>
      <c r="E3892" s="677">
        <v>0</v>
      </c>
      <c r="G3892" s="662">
        <f>E3892*F3892</f>
        <v>0</v>
      </c>
      <c r="H3892" s="662">
        <v>0</v>
      </c>
    </row>
    <row r="3893" s="671" customFormat="1" ht="15" customHeight="1">
      <c r="B3893" t="s" s="596">
        <v>2612</v>
      </c>
      <c r="C3893" t="s" s="675">
        <v>2613</v>
      </c>
      <c r="D3893" t="s" s="684">
        <v>36</v>
      </c>
      <c r="E3893" s="677">
        <v>0</v>
      </c>
      <c r="G3893" s="662">
        <f>E3893*F3893</f>
        <v>0</v>
      </c>
      <c r="H3893" s="662">
        <v>0</v>
      </c>
    </row>
    <row r="3894" s="671" customFormat="1" ht="15" customHeight="1">
      <c r="B3894" t="s" s="596">
        <v>2612</v>
      </c>
      <c r="C3894" t="s" s="675">
        <v>2613</v>
      </c>
      <c r="D3894" t="s" s="686">
        <v>38</v>
      </c>
      <c r="E3894" s="677">
        <v>0</v>
      </c>
      <c r="G3894" s="662">
        <f>E3894*F3894</f>
        <v>0</v>
      </c>
      <c r="H3894" s="662">
        <v>0</v>
      </c>
    </row>
    <row r="3895" s="671" customFormat="1" ht="15" customHeight="1">
      <c r="B3895" t="s" s="596">
        <v>2612</v>
      </c>
      <c r="C3895" t="s" s="675">
        <v>2613</v>
      </c>
      <c r="D3895" t="s" s="690">
        <v>40</v>
      </c>
      <c r="E3895" s="677">
        <v>0</v>
      </c>
      <c r="G3895" s="662">
        <f>E3895*F3895</f>
        <v>0</v>
      </c>
      <c r="H3895" s="662">
        <v>0</v>
      </c>
    </row>
    <row r="3896" s="671" customFormat="1" ht="15" customHeight="1">
      <c r="B3896" t="s" s="596">
        <v>2612</v>
      </c>
      <c r="C3896" t="s" s="675">
        <v>2613</v>
      </c>
      <c r="D3896" t="s" s="692">
        <v>42</v>
      </c>
      <c r="E3896" s="677">
        <v>0</v>
      </c>
      <c r="G3896" s="662">
        <f>E3896*F3896</f>
        <v>0</v>
      </c>
      <c r="H3896" s="662">
        <v>0</v>
      </c>
    </row>
    <row r="3897" s="671" customFormat="1" ht="15" customHeight="1">
      <c r="B3897" t="s" s="596">
        <v>2612</v>
      </c>
      <c r="C3897" t="s" s="675">
        <v>2613</v>
      </c>
      <c r="D3897" t="s" s="180">
        <v>44</v>
      </c>
      <c r="E3897" s="677">
        <v>0</v>
      </c>
      <c r="G3897" s="662">
        <f>E3897*F3897</f>
        <v>0</v>
      </c>
      <c r="H3897" s="662">
        <v>0</v>
      </c>
    </row>
    <row r="3898" s="671" customFormat="1" ht="15" customHeight="1">
      <c r="B3898" t="s" s="596">
        <v>2612</v>
      </c>
      <c r="C3898" t="s" s="675">
        <v>2613</v>
      </c>
      <c r="D3898" t="s" s="695">
        <v>2849</v>
      </c>
      <c r="E3898" s="677">
        <v>0</v>
      </c>
      <c r="G3898" s="662">
        <f>E3898*F3898</f>
        <v>0</v>
      </c>
      <c r="H3898" s="662">
        <v>0</v>
      </c>
    </row>
    <row r="3899" s="671" customFormat="1" ht="15" customHeight="1">
      <c r="B3899" t="s" s="596">
        <v>1911</v>
      </c>
      <c r="C3899" t="s" s="675">
        <v>2614</v>
      </c>
      <c r="D3899" t="s" s="676">
        <v>30</v>
      </c>
      <c r="E3899" s="677">
        <v>0</v>
      </c>
      <c r="G3899" s="662">
        <f>E3899*F3899</f>
        <v>0</v>
      </c>
      <c r="H3899" s="662">
        <v>0</v>
      </c>
    </row>
    <row r="3900" s="671" customFormat="1" ht="15" customHeight="1">
      <c r="B3900" t="s" s="596">
        <v>1911</v>
      </c>
      <c r="C3900" t="s" s="675">
        <v>2614</v>
      </c>
      <c r="D3900" t="s" s="91">
        <v>32</v>
      </c>
      <c r="E3900" s="677">
        <v>0</v>
      </c>
      <c r="G3900" s="662">
        <f>E3900*F3900</f>
        <v>0</v>
      </c>
      <c r="H3900" s="662">
        <v>0</v>
      </c>
    </row>
    <row r="3901" s="671" customFormat="1" ht="15" customHeight="1">
      <c r="B3901" t="s" s="596">
        <v>1911</v>
      </c>
      <c r="C3901" t="s" s="675">
        <v>2614</v>
      </c>
      <c r="D3901" t="s" s="205">
        <v>34</v>
      </c>
      <c r="E3901" s="677">
        <v>0</v>
      </c>
      <c r="G3901" s="662">
        <f>E3901*F3901</f>
        <v>0</v>
      </c>
      <c r="H3901" s="662">
        <v>0</v>
      </c>
    </row>
    <row r="3902" s="671" customFormat="1" ht="15" customHeight="1">
      <c r="B3902" t="s" s="596">
        <v>1911</v>
      </c>
      <c r="C3902" t="s" s="675">
        <v>2614</v>
      </c>
      <c r="D3902" t="s" s="684">
        <v>36</v>
      </c>
      <c r="E3902" s="677">
        <v>0</v>
      </c>
      <c r="G3902" s="662">
        <f>E3902*F3902</f>
        <v>0</v>
      </c>
      <c r="H3902" s="662">
        <v>0</v>
      </c>
    </row>
    <row r="3903" s="671" customFormat="1" ht="15" customHeight="1">
      <c r="B3903" t="s" s="596">
        <v>1911</v>
      </c>
      <c r="C3903" t="s" s="675">
        <v>2614</v>
      </c>
      <c r="D3903" t="s" s="686">
        <v>38</v>
      </c>
      <c r="E3903" s="677">
        <v>0</v>
      </c>
      <c r="G3903" s="662">
        <f>E3903*F3903</f>
        <v>0</v>
      </c>
      <c r="H3903" s="662">
        <v>0</v>
      </c>
    </row>
    <row r="3904" s="671" customFormat="1" ht="15" customHeight="1">
      <c r="B3904" t="s" s="596">
        <v>1911</v>
      </c>
      <c r="C3904" t="s" s="675">
        <v>2614</v>
      </c>
      <c r="D3904" t="s" s="690">
        <v>40</v>
      </c>
      <c r="E3904" s="677">
        <v>0</v>
      </c>
      <c r="G3904" s="662">
        <f>E3904*F3904</f>
        <v>0</v>
      </c>
      <c r="H3904" s="662">
        <v>0</v>
      </c>
    </row>
    <row r="3905" s="671" customFormat="1" ht="15" customHeight="1">
      <c r="B3905" t="s" s="596">
        <v>1911</v>
      </c>
      <c r="C3905" t="s" s="675">
        <v>2614</v>
      </c>
      <c r="D3905" t="s" s="692">
        <v>42</v>
      </c>
      <c r="E3905" s="677">
        <v>0</v>
      </c>
      <c r="G3905" s="662">
        <f>E3905*F3905</f>
        <v>0</v>
      </c>
      <c r="H3905" s="662">
        <v>0</v>
      </c>
    </row>
    <row r="3906" s="671" customFormat="1" ht="15" customHeight="1">
      <c r="B3906" t="s" s="596">
        <v>1911</v>
      </c>
      <c r="C3906" t="s" s="675">
        <v>2614</v>
      </c>
      <c r="D3906" t="s" s="180">
        <v>44</v>
      </c>
      <c r="E3906" s="677">
        <v>0</v>
      </c>
      <c r="G3906" s="662">
        <f>E3906*F3906</f>
        <v>0</v>
      </c>
      <c r="H3906" s="662">
        <v>0</v>
      </c>
    </row>
    <row r="3907" s="671" customFormat="1" ht="15" customHeight="1">
      <c r="B3907" t="s" s="596">
        <v>1911</v>
      </c>
      <c r="C3907" t="s" s="675">
        <v>2614</v>
      </c>
      <c r="D3907" t="s" s="695">
        <v>2849</v>
      </c>
      <c r="E3907" s="677">
        <v>0</v>
      </c>
      <c r="G3907" s="662">
        <f>E3907*F3907</f>
        <v>0</v>
      </c>
      <c r="H3907" s="662">
        <v>0</v>
      </c>
    </row>
    <row r="3908" s="671" customFormat="1" ht="15" customHeight="1">
      <c r="B3908" t="s" s="596">
        <v>1910</v>
      </c>
      <c r="C3908" t="s" s="675">
        <v>2615</v>
      </c>
      <c r="D3908" t="s" s="676">
        <v>30</v>
      </c>
      <c r="E3908" s="677">
        <v>0</v>
      </c>
      <c r="G3908" s="662">
        <f>E3908*F3908</f>
        <v>0</v>
      </c>
      <c r="H3908" s="662">
        <v>0</v>
      </c>
    </row>
    <row r="3909" s="671" customFormat="1" ht="15" customHeight="1">
      <c r="B3909" t="s" s="596">
        <v>1910</v>
      </c>
      <c r="C3909" t="s" s="675">
        <v>2615</v>
      </c>
      <c r="D3909" t="s" s="91">
        <v>32</v>
      </c>
      <c r="E3909" s="677">
        <v>0</v>
      </c>
      <c r="G3909" s="662">
        <f>E3909*F3909</f>
        <v>0</v>
      </c>
      <c r="H3909" s="662">
        <v>0</v>
      </c>
    </row>
    <row r="3910" s="671" customFormat="1" ht="15" customHeight="1">
      <c r="B3910" t="s" s="596">
        <v>1910</v>
      </c>
      <c r="C3910" t="s" s="675">
        <v>2615</v>
      </c>
      <c r="D3910" t="s" s="205">
        <v>34</v>
      </c>
      <c r="E3910" s="677">
        <v>0</v>
      </c>
      <c r="G3910" s="662">
        <f>E3910*F3910</f>
        <v>0</v>
      </c>
      <c r="H3910" s="662">
        <v>0</v>
      </c>
    </row>
    <row r="3911" s="671" customFormat="1" ht="15" customHeight="1">
      <c r="B3911" t="s" s="596">
        <v>1910</v>
      </c>
      <c r="C3911" t="s" s="675">
        <v>2615</v>
      </c>
      <c r="D3911" t="s" s="684">
        <v>36</v>
      </c>
      <c r="E3911" s="677">
        <v>0</v>
      </c>
      <c r="G3911" s="662">
        <f>E3911*F3911</f>
        <v>0</v>
      </c>
      <c r="H3911" s="662">
        <v>0</v>
      </c>
    </row>
    <row r="3912" s="671" customFormat="1" ht="15" customHeight="1">
      <c r="B3912" t="s" s="596">
        <v>1910</v>
      </c>
      <c r="C3912" t="s" s="675">
        <v>2615</v>
      </c>
      <c r="D3912" t="s" s="686">
        <v>38</v>
      </c>
      <c r="E3912" s="677">
        <v>0</v>
      </c>
      <c r="G3912" s="662">
        <f>E3912*F3912</f>
        <v>0</v>
      </c>
      <c r="H3912" s="662">
        <v>0</v>
      </c>
    </row>
    <row r="3913" s="671" customFormat="1" ht="15" customHeight="1">
      <c r="B3913" t="s" s="596">
        <v>1910</v>
      </c>
      <c r="C3913" t="s" s="675">
        <v>2615</v>
      </c>
      <c r="D3913" t="s" s="690">
        <v>40</v>
      </c>
      <c r="E3913" s="677">
        <v>0</v>
      </c>
      <c r="G3913" s="662">
        <f>E3913*F3913</f>
        <v>0</v>
      </c>
      <c r="H3913" s="662">
        <v>0</v>
      </c>
    </row>
    <row r="3914" s="671" customFormat="1" ht="15" customHeight="1">
      <c r="B3914" t="s" s="596">
        <v>1910</v>
      </c>
      <c r="C3914" t="s" s="675">
        <v>2615</v>
      </c>
      <c r="D3914" t="s" s="692">
        <v>42</v>
      </c>
      <c r="E3914" s="677">
        <v>0</v>
      </c>
      <c r="G3914" s="662">
        <f>E3914*F3914</f>
        <v>0</v>
      </c>
      <c r="H3914" s="662">
        <v>0</v>
      </c>
    </row>
    <row r="3915" s="671" customFormat="1" ht="15" customHeight="1">
      <c r="B3915" t="s" s="596">
        <v>1910</v>
      </c>
      <c r="C3915" t="s" s="675">
        <v>2615</v>
      </c>
      <c r="D3915" t="s" s="180">
        <v>44</v>
      </c>
      <c r="E3915" s="677">
        <v>0</v>
      </c>
      <c r="G3915" s="662">
        <f>E3915*F3915</f>
        <v>0</v>
      </c>
      <c r="H3915" s="662">
        <v>0</v>
      </c>
    </row>
    <row r="3916" s="671" customFormat="1" ht="15" customHeight="1">
      <c r="B3916" t="s" s="596">
        <v>1910</v>
      </c>
      <c r="C3916" t="s" s="675">
        <v>2615</v>
      </c>
      <c r="D3916" t="s" s="695">
        <v>2849</v>
      </c>
      <c r="E3916" s="677">
        <v>0</v>
      </c>
      <c r="G3916" s="662">
        <f>E3916*F3916</f>
        <v>0</v>
      </c>
      <c r="H3916" s="662">
        <v>0</v>
      </c>
    </row>
    <row r="3917" s="671" customFormat="1" ht="15" customHeight="1">
      <c r="B3917" t="s" s="596">
        <v>1937</v>
      </c>
      <c r="C3917" t="s" s="675">
        <v>2616</v>
      </c>
      <c r="D3917" t="s" s="676">
        <v>30</v>
      </c>
      <c r="E3917" s="677">
        <v>0</v>
      </c>
      <c r="G3917" s="662">
        <f>E3917*F3917</f>
        <v>0</v>
      </c>
      <c r="H3917" s="662">
        <v>0</v>
      </c>
    </row>
    <row r="3918" s="671" customFormat="1" ht="15" customHeight="1">
      <c r="B3918" t="s" s="596">
        <v>1937</v>
      </c>
      <c r="C3918" t="s" s="675">
        <v>2616</v>
      </c>
      <c r="D3918" t="s" s="91">
        <v>32</v>
      </c>
      <c r="E3918" s="677">
        <v>0</v>
      </c>
      <c r="G3918" s="662">
        <f>E3918*F3918</f>
        <v>0</v>
      </c>
      <c r="H3918" s="662">
        <v>0</v>
      </c>
    </row>
    <row r="3919" s="671" customFormat="1" ht="15" customHeight="1">
      <c r="B3919" t="s" s="596">
        <v>1937</v>
      </c>
      <c r="C3919" t="s" s="675">
        <v>2616</v>
      </c>
      <c r="D3919" t="s" s="205">
        <v>34</v>
      </c>
      <c r="E3919" s="677">
        <v>0</v>
      </c>
      <c r="G3919" s="662">
        <f>E3919*F3919</f>
        <v>0</v>
      </c>
      <c r="H3919" s="662">
        <v>0</v>
      </c>
    </row>
    <row r="3920" s="671" customFormat="1" ht="15" customHeight="1">
      <c r="B3920" t="s" s="596">
        <v>1937</v>
      </c>
      <c r="C3920" t="s" s="675">
        <v>2616</v>
      </c>
      <c r="D3920" t="s" s="684">
        <v>36</v>
      </c>
      <c r="E3920" s="677">
        <v>0</v>
      </c>
      <c r="G3920" s="662">
        <f>E3920*F3920</f>
        <v>0</v>
      </c>
      <c r="H3920" s="662">
        <v>0</v>
      </c>
    </row>
    <row r="3921" s="671" customFormat="1" ht="15" customHeight="1">
      <c r="B3921" t="s" s="596">
        <v>1937</v>
      </c>
      <c r="C3921" t="s" s="675">
        <v>2616</v>
      </c>
      <c r="D3921" t="s" s="686">
        <v>38</v>
      </c>
      <c r="E3921" s="677">
        <v>0</v>
      </c>
      <c r="G3921" s="662">
        <f>E3921*F3921</f>
        <v>0</v>
      </c>
      <c r="H3921" s="662">
        <v>0</v>
      </c>
    </row>
    <row r="3922" s="671" customFormat="1" ht="15" customHeight="1">
      <c r="B3922" t="s" s="596">
        <v>1937</v>
      </c>
      <c r="C3922" t="s" s="675">
        <v>2616</v>
      </c>
      <c r="D3922" t="s" s="690">
        <v>40</v>
      </c>
      <c r="E3922" s="677">
        <v>0</v>
      </c>
      <c r="G3922" s="662">
        <f>E3922*F3922</f>
        <v>0</v>
      </c>
      <c r="H3922" s="662">
        <v>0</v>
      </c>
    </row>
    <row r="3923" s="671" customFormat="1" ht="15" customHeight="1">
      <c r="B3923" t="s" s="596">
        <v>1937</v>
      </c>
      <c r="C3923" t="s" s="675">
        <v>2616</v>
      </c>
      <c r="D3923" t="s" s="692">
        <v>42</v>
      </c>
      <c r="E3923" s="677">
        <v>0</v>
      </c>
      <c r="G3923" s="662">
        <f>E3923*F3923</f>
        <v>0</v>
      </c>
      <c r="H3923" s="662">
        <v>0</v>
      </c>
    </row>
    <row r="3924" s="671" customFormat="1" ht="15" customHeight="1">
      <c r="B3924" t="s" s="596">
        <v>1937</v>
      </c>
      <c r="C3924" t="s" s="675">
        <v>2616</v>
      </c>
      <c r="D3924" t="s" s="180">
        <v>44</v>
      </c>
      <c r="E3924" s="677">
        <v>0</v>
      </c>
      <c r="G3924" s="662">
        <f>E3924*F3924</f>
        <v>0</v>
      </c>
      <c r="H3924" s="662">
        <v>0</v>
      </c>
    </row>
    <row r="3925" s="671" customFormat="1" ht="15" customHeight="1">
      <c r="B3925" t="s" s="596">
        <v>1937</v>
      </c>
      <c r="C3925" t="s" s="675">
        <v>2616</v>
      </c>
      <c r="D3925" t="s" s="695">
        <v>2849</v>
      </c>
      <c r="E3925" s="677">
        <v>0</v>
      </c>
      <c r="G3925" s="662">
        <f>E3925*F3925</f>
        <v>0</v>
      </c>
      <c r="H3925" s="662">
        <v>0</v>
      </c>
    </row>
    <row r="3926" s="671" customFormat="1" ht="15" customHeight="1">
      <c r="B3926" t="s" s="596">
        <v>1838</v>
      </c>
      <c r="C3926" t="s" s="675">
        <v>2617</v>
      </c>
      <c r="D3926" t="s" s="676">
        <v>30</v>
      </c>
      <c r="E3926" s="677">
        <v>0</v>
      </c>
      <c r="G3926" s="662">
        <f>E3926*F3926</f>
        <v>0</v>
      </c>
      <c r="H3926" s="662">
        <v>0</v>
      </c>
    </row>
    <row r="3927" s="671" customFormat="1" ht="15" customHeight="1">
      <c r="B3927" t="s" s="596">
        <v>1838</v>
      </c>
      <c r="C3927" t="s" s="675">
        <v>2617</v>
      </c>
      <c r="D3927" t="s" s="91">
        <v>32</v>
      </c>
      <c r="E3927" s="677">
        <v>0</v>
      </c>
      <c r="G3927" s="662">
        <f>E3927*F3927</f>
        <v>0</v>
      </c>
      <c r="H3927" s="662">
        <v>0</v>
      </c>
    </row>
    <row r="3928" s="671" customFormat="1" ht="15" customHeight="1">
      <c r="B3928" t="s" s="596">
        <v>1838</v>
      </c>
      <c r="C3928" t="s" s="675">
        <v>2617</v>
      </c>
      <c r="D3928" t="s" s="205">
        <v>34</v>
      </c>
      <c r="E3928" s="677">
        <v>0</v>
      </c>
      <c r="G3928" s="662">
        <f>E3928*F3928</f>
        <v>0</v>
      </c>
      <c r="H3928" s="662">
        <v>0</v>
      </c>
    </row>
    <row r="3929" s="671" customFormat="1" ht="15" customHeight="1">
      <c r="B3929" t="s" s="596">
        <v>1838</v>
      </c>
      <c r="C3929" t="s" s="675">
        <v>2617</v>
      </c>
      <c r="D3929" t="s" s="684">
        <v>36</v>
      </c>
      <c r="E3929" s="677">
        <v>0</v>
      </c>
      <c r="G3929" s="662">
        <f>E3929*F3929</f>
        <v>0</v>
      </c>
      <c r="H3929" s="662">
        <v>0</v>
      </c>
    </row>
    <row r="3930" s="671" customFormat="1" ht="15" customHeight="1">
      <c r="B3930" t="s" s="596">
        <v>1838</v>
      </c>
      <c r="C3930" t="s" s="675">
        <v>2617</v>
      </c>
      <c r="D3930" t="s" s="686">
        <v>38</v>
      </c>
      <c r="E3930" s="677">
        <v>0</v>
      </c>
      <c r="G3930" s="662">
        <f>E3930*F3930</f>
        <v>0</v>
      </c>
      <c r="H3930" s="662">
        <v>0</v>
      </c>
    </row>
    <row r="3931" s="671" customFormat="1" ht="15" customHeight="1">
      <c r="B3931" t="s" s="596">
        <v>1838</v>
      </c>
      <c r="C3931" t="s" s="675">
        <v>2617</v>
      </c>
      <c r="D3931" t="s" s="690">
        <v>40</v>
      </c>
      <c r="E3931" s="677">
        <v>0</v>
      </c>
      <c r="G3931" s="662">
        <f>E3931*F3931</f>
        <v>0</v>
      </c>
      <c r="H3931" s="662">
        <v>0</v>
      </c>
    </row>
    <row r="3932" s="671" customFormat="1" ht="15" customHeight="1">
      <c r="B3932" t="s" s="596">
        <v>1838</v>
      </c>
      <c r="C3932" t="s" s="675">
        <v>2617</v>
      </c>
      <c r="D3932" t="s" s="692">
        <v>42</v>
      </c>
      <c r="E3932" s="677">
        <v>0</v>
      </c>
      <c r="G3932" s="662">
        <f>E3932*F3932</f>
        <v>0</v>
      </c>
      <c r="H3932" s="662">
        <v>0</v>
      </c>
    </row>
    <row r="3933" s="671" customFormat="1" ht="15" customHeight="1">
      <c r="B3933" t="s" s="596">
        <v>1838</v>
      </c>
      <c r="C3933" t="s" s="675">
        <v>2617</v>
      </c>
      <c r="D3933" t="s" s="180">
        <v>44</v>
      </c>
      <c r="E3933" s="677">
        <v>0</v>
      </c>
      <c r="G3933" s="662">
        <f>E3933*F3933</f>
        <v>0</v>
      </c>
      <c r="H3933" s="662">
        <v>0</v>
      </c>
    </row>
    <row r="3934" s="671" customFormat="1" ht="15" customHeight="1">
      <c r="B3934" t="s" s="596">
        <v>1838</v>
      </c>
      <c r="C3934" t="s" s="675">
        <v>2617</v>
      </c>
      <c r="D3934" t="s" s="695">
        <v>2849</v>
      </c>
      <c r="E3934" s="677">
        <v>0</v>
      </c>
      <c r="G3934" s="662">
        <f>E3934*F3934</f>
        <v>0</v>
      </c>
      <c r="H3934" s="662">
        <v>0</v>
      </c>
    </row>
    <row r="3935" s="671" customFormat="1" ht="15" customHeight="1">
      <c r="B3935" t="s" s="596">
        <v>1920</v>
      </c>
      <c r="C3935" t="s" s="675">
        <v>2618</v>
      </c>
      <c r="D3935" t="s" s="676">
        <v>30</v>
      </c>
      <c r="E3935" s="677">
        <v>0</v>
      </c>
      <c r="G3935" s="662">
        <f>E3935*F3935</f>
        <v>0</v>
      </c>
      <c r="H3935" s="662">
        <v>0</v>
      </c>
    </row>
    <row r="3936" s="671" customFormat="1" ht="15" customHeight="1">
      <c r="B3936" t="s" s="596">
        <v>1920</v>
      </c>
      <c r="C3936" t="s" s="675">
        <v>2618</v>
      </c>
      <c r="D3936" t="s" s="91">
        <v>32</v>
      </c>
      <c r="E3936" s="677">
        <v>0</v>
      </c>
      <c r="G3936" s="662">
        <f>E3936*F3936</f>
        <v>0</v>
      </c>
      <c r="H3936" s="662">
        <v>0</v>
      </c>
    </row>
    <row r="3937" s="671" customFormat="1" ht="15" customHeight="1">
      <c r="B3937" t="s" s="596">
        <v>1920</v>
      </c>
      <c r="C3937" t="s" s="675">
        <v>2618</v>
      </c>
      <c r="D3937" t="s" s="205">
        <v>34</v>
      </c>
      <c r="E3937" s="677">
        <v>0</v>
      </c>
      <c r="G3937" s="662">
        <f>E3937*F3937</f>
        <v>0</v>
      </c>
      <c r="H3937" s="662">
        <v>0</v>
      </c>
    </row>
    <row r="3938" s="671" customFormat="1" ht="15" customHeight="1">
      <c r="B3938" t="s" s="596">
        <v>1920</v>
      </c>
      <c r="C3938" t="s" s="675">
        <v>2618</v>
      </c>
      <c r="D3938" t="s" s="684">
        <v>36</v>
      </c>
      <c r="E3938" s="677">
        <v>0</v>
      </c>
      <c r="G3938" s="662">
        <f>E3938*F3938</f>
        <v>0</v>
      </c>
      <c r="H3938" s="662">
        <v>0</v>
      </c>
    </row>
    <row r="3939" s="671" customFormat="1" ht="15" customHeight="1">
      <c r="B3939" t="s" s="596">
        <v>1920</v>
      </c>
      <c r="C3939" t="s" s="675">
        <v>2618</v>
      </c>
      <c r="D3939" t="s" s="686">
        <v>38</v>
      </c>
      <c r="E3939" s="677">
        <v>0</v>
      </c>
      <c r="G3939" s="662">
        <f>E3939*F3939</f>
        <v>0</v>
      </c>
      <c r="H3939" s="662">
        <v>0</v>
      </c>
    </row>
    <row r="3940" s="671" customFormat="1" ht="15" customHeight="1">
      <c r="B3940" t="s" s="596">
        <v>1920</v>
      </c>
      <c r="C3940" t="s" s="675">
        <v>2618</v>
      </c>
      <c r="D3940" t="s" s="690">
        <v>40</v>
      </c>
      <c r="E3940" s="677">
        <v>0</v>
      </c>
      <c r="G3940" s="662">
        <f>E3940*F3940</f>
        <v>0</v>
      </c>
      <c r="H3940" s="662">
        <v>0</v>
      </c>
    </row>
    <row r="3941" s="671" customFormat="1" ht="15" customHeight="1">
      <c r="B3941" t="s" s="596">
        <v>1920</v>
      </c>
      <c r="C3941" t="s" s="675">
        <v>2618</v>
      </c>
      <c r="D3941" t="s" s="692">
        <v>42</v>
      </c>
      <c r="E3941" s="677">
        <v>0</v>
      </c>
      <c r="G3941" s="662">
        <f>E3941*F3941</f>
        <v>0</v>
      </c>
      <c r="H3941" s="662">
        <v>0</v>
      </c>
    </row>
    <row r="3942" s="671" customFormat="1" ht="15" customHeight="1">
      <c r="B3942" t="s" s="596">
        <v>1920</v>
      </c>
      <c r="C3942" t="s" s="675">
        <v>2618</v>
      </c>
      <c r="D3942" t="s" s="180">
        <v>44</v>
      </c>
      <c r="E3942" s="677">
        <v>0</v>
      </c>
      <c r="G3942" s="662">
        <f>E3942*F3942</f>
        <v>0</v>
      </c>
      <c r="H3942" s="662">
        <v>0</v>
      </c>
    </row>
    <row r="3943" s="671" customFormat="1" ht="15" customHeight="1">
      <c r="B3943" t="s" s="596">
        <v>1920</v>
      </c>
      <c r="C3943" t="s" s="675">
        <v>2618</v>
      </c>
      <c r="D3943" t="s" s="695">
        <v>2849</v>
      </c>
      <c r="E3943" s="677">
        <v>0</v>
      </c>
      <c r="G3943" s="662">
        <f>E3943*F3943</f>
        <v>0</v>
      </c>
      <c r="H3943" s="662">
        <v>0</v>
      </c>
    </row>
    <row r="3944" s="671" customFormat="1" ht="15" customHeight="1">
      <c r="B3944" t="s" s="596">
        <v>1931</v>
      </c>
      <c r="C3944" t="s" s="675">
        <v>2619</v>
      </c>
      <c r="D3944" t="s" s="676">
        <v>30</v>
      </c>
      <c r="E3944" s="677">
        <v>0</v>
      </c>
      <c r="G3944" s="662">
        <f>E3944*F3944</f>
        <v>0</v>
      </c>
      <c r="H3944" s="662">
        <v>0</v>
      </c>
    </row>
    <row r="3945" s="671" customFormat="1" ht="15" customHeight="1">
      <c r="B3945" t="s" s="596">
        <v>1931</v>
      </c>
      <c r="C3945" t="s" s="675">
        <v>2619</v>
      </c>
      <c r="D3945" t="s" s="91">
        <v>32</v>
      </c>
      <c r="E3945" s="677">
        <v>0</v>
      </c>
      <c r="G3945" s="662">
        <f>E3945*F3945</f>
        <v>0</v>
      </c>
      <c r="H3945" s="662">
        <v>0</v>
      </c>
    </row>
    <row r="3946" s="671" customFormat="1" ht="15" customHeight="1">
      <c r="B3946" t="s" s="596">
        <v>1931</v>
      </c>
      <c r="C3946" t="s" s="675">
        <v>2619</v>
      </c>
      <c r="D3946" t="s" s="205">
        <v>34</v>
      </c>
      <c r="E3946" s="677">
        <v>0</v>
      </c>
      <c r="G3946" s="662">
        <f>E3946*F3946</f>
        <v>0</v>
      </c>
      <c r="H3946" s="662">
        <v>0</v>
      </c>
    </row>
    <row r="3947" s="671" customFormat="1" ht="15" customHeight="1">
      <c r="B3947" t="s" s="596">
        <v>1931</v>
      </c>
      <c r="C3947" t="s" s="675">
        <v>2619</v>
      </c>
      <c r="D3947" t="s" s="684">
        <v>36</v>
      </c>
      <c r="E3947" s="677">
        <v>0</v>
      </c>
      <c r="G3947" s="662">
        <f>E3947*F3947</f>
        <v>0</v>
      </c>
      <c r="H3947" s="662">
        <v>0</v>
      </c>
    </row>
    <row r="3948" s="671" customFormat="1" ht="15" customHeight="1">
      <c r="B3948" t="s" s="596">
        <v>1931</v>
      </c>
      <c r="C3948" t="s" s="675">
        <v>2619</v>
      </c>
      <c r="D3948" t="s" s="686">
        <v>38</v>
      </c>
      <c r="E3948" s="677">
        <v>0</v>
      </c>
      <c r="G3948" s="662">
        <f>E3948*F3948</f>
        <v>0</v>
      </c>
      <c r="H3948" s="662">
        <v>0</v>
      </c>
    </row>
    <row r="3949" s="671" customFormat="1" ht="15" customHeight="1">
      <c r="B3949" t="s" s="596">
        <v>1931</v>
      </c>
      <c r="C3949" t="s" s="675">
        <v>2619</v>
      </c>
      <c r="D3949" t="s" s="690">
        <v>40</v>
      </c>
      <c r="E3949" s="677">
        <v>0</v>
      </c>
      <c r="G3949" s="662">
        <f>E3949*F3949</f>
        <v>0</v>
      </c>
      <c r="H3949" s="662">
        <v>0</v>
      </c>
    </row>
    <row r="3950" s="671" customFormat="1" ht="15" customHeight="1">
      <c r="B3950" t="s" s="596">
        <v>1931</v>
      </c>
      <c r="C3950" t="s" s="675">
        <v>2619</v>
      </c>
      <c r="D3950" t="s" s="692">
        <v>42</v>
      </c>
      <c r="E3950" s="677">
        <v>0</v>
      </c>
      <c r="G3950" s="662">
        <f>E3950*F3950</f>
        <v>0</v>
      </c>
      <c r="H3950" s="662">
        <v>0</v>
      </c>
    </row>
    <row r="3951" s="671" customFormat="1" ht="15" customHeight="1">
      <c r="B3951" t="s" s="596">
        <v>1931</v>
      </c>
      <c r="C3951" t="s" s="675">
        <v>2619</v>
      </c>
      <c r="D3951" t="s" s="180">
        <v>44</v>
      </c>
      <c r="E3951" s="677">
        <v>0</v>
      </c>
      <c r="G3951" s="662">
        <f>E3951*F3951</f>
        <v>0</v>
      </c>
      <c r="H3951" s="662">
        <v>0</v>
      </c>
    </row>
    <row r="3952" s="671" customFormat="1" ht="15" customHeight="1">
      <c r="B3952" t="s" s="596">
        <v>1931</v>
      </c>
      <c r="C3952" t="s" s="675">
        <v>2619</v>
      </c>
      <c r="D3952" t="s" s="695">
        <v>2849</v>
      </c>
      <c r="E3952" s="677">
        <v>0</v>
      </c>
      <c r="G3952" s="662">
        <f>E3952*F3952</f>
        <v>0</v>
      </c>
      <c r="H3952" s="662">
        <v>0</v>
      </c>
    </row>
    <row r="3953" s="671" customFormat="1" ht="15" customHeight="1">
      <c r="B3953" t="s" s="596">
        <v>1913</v>
      </c>
      <c r="C3953" t="s" s="675">
        <v>2620</v>
      </c>
      <c r="D3953" t="s" s="676">
        <v>30</v>
      </c>
      <c r="E3953" s="677">
        <v>0</v>
      </c>
      <c r="G3953" s="662">
        <f>E3953*F3953</f>
        <v>0</v>
      </c>
      <c r="H3953" s="662">
        <v>0</v>
      </c>
    </row>
    <row r="3954" s="671" customFormat="1" ht="15" customHeight="1">
      <c r="B3954" t="s" s="596">
        <v>1913</v>
      </c>
      <c r="C3954" t="s" s="675">
        <v>2620</v>
      </c>
      <c r="D3954" t="s" s="91">
        <v>32</v>
      </c>
      <c r="E3954" s="677">
        <v>0</v>
      </c>
      <c r="G3954" s="662">
        <f>E3954*F3954</f>
        <v>0</v>
      </c>
      <c r="H3954" s="662">
        <v>0</v>
      </c>
    </row>
    <row r="3955" s="671" customFormat="1" ht="15" customHeight="1">
      <c r="B3955" t="s" s="596">
        <v>1913</v>
      </c>
      <c r="C3955" t="s" s="675">
        <v>2620</v>
      </c>
      <c r="D3955" t="s" s="205">
        <v>34</v>
      </c>
      <c r="E3955" s="677">
        <v>0</v>
      </c>
      <c r="G3955" s="662">
        <f>E3955*F3955</f>
        <v>0</v>
      </c>
      <c r="H3955" s="662">
        <v>0</v>
      </c>
    </row>
    <row r="3956" s="671" customFormat="1" ht="15" customHeight="1">
      <c r="B3956" t="s" s="596">
        <v>1913</v>
      </c>
      <c r="C3956" t="s" s="675">
        <v>2620</v>
      </c>
      <c r="D3956" t="s" s="684">
        <v>36</v>
      </c>
      <c r="E3956" s="677">
        <v>0</v>
      </c>
      <c r="G3956" s="662">
        <f>E3956*F3956</f>
        <v>0</v>
      </c>
      <c r="H3956" s="662">
        <v>0</v>
      </c>
    </row>
    <row r="3957" s="671" customFormat="1" ht="15" customHeight="1">
      <c r="B3957" t="s" s="596">
        <v>1913</v>
      </c>
      <c r="C3957" t="s" s="675">
        <v>2620</v>
      </c>
      <c r="D3957" t="s" s="686">
        <v>38</v>
      </c>
      <c r="E3957" s="677">
        <v>0</v>
      </c>
      <c r="G3957" s="662">
        <f>E3957*F3957</f>
        <v>0</v>
      </c>
      <c r="H3957" s="662">
        <v>0</v>
      </c>
    </row>
    <row r="3958" s="671" customFormat="1" ht="15" customHeight="1">
      <c r="B3958" t="s" s="596">
        <v>1913</v>
      </c>
      <c r="C3958" t="s" s="675">
        <v>2620</v>
      </c>
      <c r="D3958" t="s" s="690">
        <v>40</v>
      </c>
      <c r="E3958" s="677">
        <v>0</v>
      </c>
      <c r="G3958" s="662">
        <f>E3958*F3958</f>
        <v>0</v>
      </c>
      <c r="H3958" s="662">
        <v>0</v>
      </c>
    </row>
    <row r="3959" s="671" customFormat="1" ht="15" customHeight="1">
      <c r="B3959" t="s" s="596">
        <v>1913</v>
      </c>
      <c r="C3959" t="s" s="675">
        <v>2620</v>
      </c>
      <c r="D3959" t="s" s="692">
        <v>42</v>
      </c>
      <c r="E3959" s="677">
        <v>0</v>
      </c>
      <c r="G3959" s="662">
        <f>E3959*F3959</f>
        <v>0</v>
      </c>
      <c r="H3959" s="662">
        <v>0</v>
      </c>
    </row>
    <row r="3960" s="671" customFormat="1" ht="15" customHeight="1">
      <c r="B3960" t="s" s="596">
        <v>1913</v>
      </c>
      <c r="C3960" t="s" s="675">
        <v>2620</v>
      </c>
      <c r="D3960" t="s" s="180">
        <v>44</v>
      </c>
      <c r="E3960" s="677">
        <v>0</v>
      </c>
      <c r="G3960" s="662">
        <f>E3960*F3960</f>
        <v>0</v>
      </c>
      <c r="H3960" s="662">
        <v>0</v>
      </c>
    </row>
    <row r="3961" s="671" customFormat="1" ht="15" customHeight="1">
      <c r="B3961" t="s" s="596">
        <v>1913</v>
      </c>
      <c r="C3961" t="s" s="675">
        <v>2620</v>
      </c>
      <c r="D3961" t="s" s="695">
        <v>2849</v>
      </c>
      <c r="E3961" s="677">
        <v>0</v>
      </c>
      <c r="G3961" s="662">
        <f>E3961*F3961</f>
        <v>0</v>
      </c>
      <c r="H3961" s="662">
        <v>0</v>
      </c>
    </row>
    <row r="3962" s="671" customFormat="1" ht="15" customHeight="1">
      <c r="B3962" t="s" s="596">
        <v>1912</v>
      </c>
      <c r="C3962" t="s" s="675">
        <v>2621</v>
      </c>
      <c r="D3962" t="s" s="676">
        <v>30</v>
      </c>
      <c r="E3962" s="677">
        <v>0</v>
      </c>
      <c r="G3962" s="662">
        <f>E3962*F3962</f>
        <v>0</v>
      </c>
      <c r="H3962" s="662">
        <v>0</v>
      </c>
    </row>
    <row r="3963" s="671" customFormat="1" ht="15" customHeight="1">
      <c r="B3963" t="s" s="596">
        <v>1912</v>
      </c>
      <c r="C3963" t="s" s="675">
        <v>2621</v>
      </c>
      <c r="D3963" t="s" s="91">
        <v>32</v>
      </c>
      <c r="E3963" s="677">
        <v>0</v>
      </c>
      <c r="G3963" s="662">
        <f>E3963*F3963</f>
        <v>0</v>
      </c>
      <c r="H3963" s="662">
        <v>0</v>
      </c>
    </row>
    <row r="3964" s="671" customFormat="1" ht="15" customHeight="1">
      <c r="B3964" t="s" s="596">
        <v>1912</v>
      </c>
      <c r="C3964" t="s" s="675">
        <v>2621</v>
      </c>
      <c r="D3964" t="s" s="205">
        <v>34</v>
      </c>
      <c r="E3964" s="677">
        <v>0</v>
      </c>
      <c r="G3964" s="662">
        <f>E3964*F3964</f>
        <v>0</v>
      </c>
      <c r="H3964" s="662">
        <v>0</v>
      </c>
    </row>
    <row r="3965" s="671" customFormat="1" ht="15" customHeight="1">
      <c r="B3965" t="s" s="596">
        <v>1912</v>
      </c>
      <c r="C3965" t="s" s="675">
        <v>2621</v>
      </c>
      <c r="D3965" t="s" s="684">
        <v>36</v>
      </c>
      <c r="E3965" s="677">
        <v>0</v>
      </c>
      <c r="G3965" s="662">
        <f>E3965*F3965</f>
        <v>0</v>
      </c>
      <c r="H3965" s="662">
        <v>0</v>
      </c>
    </row>
    <row r="3966" s="671" customFormat="1" ht="15" customHeight="1">
      <c r="B3966" t="s" s="596">
        <v>1912</v>
      </c>
      <c r="C3966" t="s" s="675">
        <v>2621</v>
      </c>
      <c r="D3966" t="s" s="686">
        <v>38</v>
      </c>
      <c r="E3966" s="677">
        <v>0</v>
      </c>
      <c r="G3966" s="662">
        <f>E3966*F3966</f>
        <v>0</v>
      </c>
      <c r="H3966" s="662">
        <v>0</v>
      </c>
    </row>
    <row r="3967" s="671" customFormat="1" ht="15" customHeight="1">
      <c r="B3967" t="s" s="596">
        <v>1912</v>
      </c>
      <c r="C3967" t="s" s="675">
        <v>2621</v>
      </c>
      <c r="D3967" t="s" s="690">
        <v>40</v>
      </c>
      <c r="E3967" s="677">
        <v>0</v>
      </c>
      <c r="G3967" s="662">
        <f>E3967*F3967</f>
        <v>0</v>
      </c>
      <c r="H3967" s="662">
        <v>0</v>
      </c>
    </row>
    <row r="3968" s="671" customFormat="1" ht="15" customHeight="1">
      <c r="B3968" t="s" s="596">
        <v>1912</v>
      </c>
      <c r="C3968" t="s" s="675">
        <v>2621</v>
      </c>
      <c r="D3968" t="s" s="692">
        <v>42</v>
      </c>
      <c r="E3968" s="677">
        <v>0</v>
      </c>
      <c r="G3968" s="662">
        <f>E3968*F3968</f>
        <v>0</v>
      </c>
      <c r="H3968" s="662">
        <v>0</v>
      </c>
    </row>
    <row r="3969" s="671" customFormat="1" ht="15" customHeight="1">
      <c r="B3969" t="s" s="596">
        <v>1912</v>
      </c>
      <c r="C3969" t="s" s="675">
        <v>2621</v>
      </c>
      <c r="D3969" t="s" s="180">
        <v>44</v>
      </c>
      <c r="E3969" s="677">
        <v>0</v>
      </c>
      <c r="G3969" s="662">
        <f>E3969*F3969</f>
        <v>0</v>
      </c>
      <c r="H3969" s="662">
        <v>0</v>
      </c>
    </row>
    <row r="3970" s="671" customFormat="1" ht="15" customHeight="1">
      <c r="B3970" t="s" s="596">
        <v>1912</v>
      </c>
      <c r="C3970" t="s" s="675">
        <v>2621</v>
      </c>
      <c r="D3970" t="s" s="695">
        <v>2849</v>
      </c>
      <c r="E3970" s="677">
        <v>0</v>
      </c>
      <c r="G3970" s="662">
        <f>E3970*F3970</f>
        <v>0</v>
      </c>
      <c r="H3970" s="662">
        <v>0</v>
      </c>
    </row>
    <row r="3971" s="671" customFormat="1" ht="15" customHeight="1">
      <c r="B3971" t="s" s="596">
        <v>1925</v>
      </c>
      <c r="C3971" t="s" s="675">
        <v>2622</v>
      </c>
      <c r="D3971" t="s" s="676">
        <v>30</v>
      </c>
      <c r="E3971" s="677">
        <v>0</v>
      </c>
      <c r="G3971" s="662">
        <f>E3971*F3971</f>
        <v>0</v>
      </c>
      <c r="H3971" s="662">
        <v>0</v>
      </c>
    </row>
    <row r="3972" s="671" customFormat="1" ht="15" customHeight="1">
      <c r="B3972" t="s" s="596">
        <v>1925</v>
      </c>
      <c r="C3972" t="s" s="675">
        <v>2622</v>
      </c>
      <c r="D3972" t="s" s="91">
        <v>32</v>
      </c>
      <c r="E3972" s="677">
        <v>0</v>
      </c>
      <c r="G3972" s="662">
        <f>E3972*F3972</f>
        <v>0</v>
      </c>
      <c r="H3972" s="662">
        <v>0</v>
      </c>
    </row>
    <row r="3973" s="671" customFormat="1" ht="15" customHeight="1">
      <c r="B3973" t="s" s="596">
        <v>1925</v>
      </c>
      <c r="C3973" t="s" s="675">
        <v>2622</v>
      </c>
      <c r="D3973" t="s" s="205">
        <v>34</v>
      </c>
      <c r="E3973" s="677">
        <v>0</v>
      </c>
      <c r="G3973" s="662">
        <f>E3973*F3973</f>
        <v>0</v>
      </c>
      <c r="H3973" s="662">
        <v>0</v>
      </c>
    </row>
    <row r="3974" s="671" customFormat="1" ht="15" customHeight="1">
      <c r="B3974" t="s" s="596">
        <v>1925</v>
      </c>
      <c r="C3974" t="s" s="675">
        <v>2622</v>
      </c>
      <c r="D3974" t="s" s="684">
        <v>36</v>
      </c>
      <c r="E3974" s="677">
        <v>0</v>
      </c>
      <c r="G3974" s="662">
        <f>E3974*F3974</f>
        <v>0</v>
      </c>
      <c r="H3974" s="662">
        <v>0</v>
      </c>
    </row>
    <row r="3975" s="671" customFormat="1" ht="15" customHeight="1">
      <c r="B3975" t="s" s="596">
        <v>1925</v>
      </c>
      <c r="C3975" t="s" s="675">
        <v>2622</v>
      </c>
      <c r="D3975" t="s" s="686">
        <v>38</v>
      </c>
      <c r="E3975" s="677">
        <v>0</v>
      </c>
      <c r="G3975" s="662">
        <f>E3975*F3975</f>
        <v>0</v>
      </c>
      <c r="H3975" s="662">
        <v>0</v>
      </c>
    </row>
    <row r="3976" s="671" customFormat="1" ht="15" customHeight="1">
      <c r="B3976" t="s" s="596">
        <v>1925</v>
      </c>
      <c r="C3976" t="s" s="675">
        <v>2622</v>
      </c>
      <c r="D3976" t="s" s="690">
        <v>40</v>
      </c>
      <c r="E3976" s="677">
        <v>0</v>
      </c>
      <c r="G3976" s="662">
        <f>E3976*F3976</f>
        <v>0</v>
      </c>
      <c r="H3976" s="662">
        <v>0</v>
      </c>
    </row>
    <row r="3977" s="671" customFormat="1" ht="15" customHeight="1">
      <c r="B3977" t="s" s="596">
        <v>1925</v>
      </c>
      <c r="C3977" t="s" s="675">
        <v>2622</v>
      </c>
      <c r="D3977" t="s" s="692">
        <v>42</v>
      </c>
      <c r="E3977" s="677">
        <v>0</v>
      </c>
      <c r="G3977" s="662">
        <f>E3977*F3977</f>
        <v>0</v>
      </c>
      <c r="H3977" s="662">
        <v>0</v>
      </c>
    </row>
    <row r="3978" s="671" customFormat="1" ht="15" customHeight="1">
      <c r="B3978" t="s" s="596">
        <v>1925</v>
      </c>
      <c r="C3978" t="s" s="675">
        <v>2622</v>
      </c>
      <c r="D3978" t="s" s="180">
        <v>44</v>
      </c>
      <c r="E3978" s="677">
        <v>0</v>
      </c>
      <c r="G3978" s="662">
        <f>E3978*F3978</f>
        <v>0</v>
      </c>
      <c r="H3978" s="662">
        <v>0</v>
      </c>
    </row>
    <row r="3979" s="671" customFormat="1" ht="15" customHeight="1">
      <c r="B3979" t="s" s="596">
        <v>1925</v>
      </c>
      <c r="C3979" t="s" s="675">
        <v>2622</v>
      </c>
      <c r="D3979" t="s" s="695">
        <v>2849</v>
      </c>
      <c r="E3979" s="677">
        <v>0</v>
      </c>
      <c r="G3979" s="662">
        <f>E3979*F3979</f>
        <v>0</v>
      </c>
      <c r="H3979" s="662">
        <v>0</v>
      </c>
    </row>
    <row r="3980" s="671" customFormat="1" ht="15" customHeight="1">
      <c r="B3980" t="s" s="596">
        <v>1702</v>
      </c>
      <c r="C3980" t="s" s="675">
        <v>2623</v>
      </c>
      <c r="D3980" t="s" s="676">
        <v>30</v>
      </c>
      <c r="E3980" s="677">
        <v>0</v>
      </c>
      <c r="G3980" s="662">
        <f>E3980*F3980</f>
        <v>0</v>
      </c>
      <c r="H3980" s="662">
        <v>0</v>
      </c>
    </row>
    <row r="3981" s="671" customFormat="1" ht="15" customHeight="1">
      <c r="B3981" t="s" s="596">
        <v>1702</v>
      </c>
      <c r="C3981" t="s" s="675">
        <v>2623</v>
      </c>
      <c r="D3981" t="s" s="91">
        <v>32</v>
      </c>
      <c r="E3981" s="677">
        <v>0</v>
      </c>
      <c r="G3981" s="662">
        <f>E3981*F3981</f>
        <v>0</v>
      </c>
      <c r="H3981" s="662">
        <v>0</v>
      </c>
    </row>
    <row r="3982" s="671" customFormat="1" ht="15" customHeight="1">
      <c r="B3982" t="s" s="596">
        <v>1702</v>
      </c>
      <c r="C3982" t="s" s="675">
        <v>2623</v>
      </c>
      <c r="D3982" t="s" s="205">
        <v>34</v>
      </c>
      <c r="E3982" s="677">
        <v>0</v>
      </c>
      <c r="G3982" s="662">
        <f>E3982*F3982</f>
        <v>0</v>
      </c>
      <c r="H3982" s="662">
        <v>0</v>
      </c>
    </row>
    <row r="3983" s="671" customFormat="1" ht="15" customHeight="1">
      <c r="B3983" t="s" s="596">
        <v>1702</v>
      </c>
      <c r="C3983" t="s" s="675">
        <v>2623</v>
      </c>
      <c r="D3983" t="s" s="684">
        <v>36</v>
      </c>
      <c r="E3983" s="677">
        <v>0</v>
      </c>
      <c r="G3983" s="662">
        <f>E3983*F3983</f>
        <v>0</v>
      </c>
      <c r="H3983" s="662">
        <v>0</v>
      </c>
    </row>
    <row r="3984" s="671" customFormat="1" ht="15" customHeight="1">
      <c r="B3984" t="s" s="596">
        <v>1702</v>
      </c>
      <c r="C3984" t="s" s="675">
        <v>2623</v>
      </c>
      <c r="D3984" t="s" s="686">
        <v>38</v>
      </c>
      <c r="E3984" s="677">
        <v>0</v>
      </c>
      <c r="G3984" s="662">
        <f>E3984*F3984</f>
        <v>0</v>
      </c>
      <c r="H3984" s="662">
        <v>0</v>
      </c>
    </row>
    <row r="3985" s="671" customFormat="1" ht="15" customHeight="1">
      <c r="B3985" t="s" s="596">
        <v>1702</v>
      </c>
      <c r="C3985" t="s" s="675">
        <v>2623</v>
      </c>
      <c r="D3985" t="s" s="690">
        <v>40</v>
      </c>
      <c r="E3985" s="677">
        <v>0</v>
      </c>
      <c r="G3985" s="662">
        <f>E3985*F3985</f>
        <v>0</v>
      </c>
      <c r="H3985" s="662">
        <v>0</v>
      </c>
    </row>
    <row r="3986" s="671" customFormat="1" ht="15" customHeight="1">
      <c r="B3986" t="s" s="596">
        <v>1702</v>
      </c>
      <c r="C3986" t="s" s="675">
        <v>2623</v>
      </c>
      <c r="D3986" t="s" s="692">
        <v>42</v>
      </c>
      <c r="E3986" s="677">
        <v>0</v>
      </c>
      <c r="G3986" s="662">
        <f>E3986*F3986</f>
        <v>0</v>
      </c>
      <c r="H3986" s="662">
        <v>0</v>
      </c>
    </row>
    <row r="3987" s="671" customFormat="1" ht="15" customHeight="1">
      <c r="B3987" t="s" s="596">
        <v>1702</v>
      </c>
      <c r="C3987" t="s" s="675">
        <v>2623</v>
      </c>
      <c r="D3987" t="s" s="180">
        <v>44</v>
      </c>
      <c r="E3987" s="677">
        <v>0</v>
      </c>
      <c r="G3987" s="662">
        <f>E3987*F3987</f>
        <v>0</v>
      </c>
      <c r="H3987" s="662">
        <v>0</v>
      </c>
    </row>
    <row r="3988" s="671" customFormat="1" ht="15" customHeight="1">
      <c r="B3988" t="s" s="596">
        <v>1702</v>
      </c>
      <c r="C3988" t="s" s="675">
        <v>2623</v>
      </c>
      <c r="D3988" t="s" s="695">
        <v>2849</v>
      </c>
      <c r="E3988" s="677">
        <v>0</v>
      </c>
      <c r="G3988" s="662">
        <f>E3988*F3988</f>
        <v>0</v>
      </c>
      <c r="H3988" s="662">
        <v>0</v>
      </c>
    </row>
    <row r="3989" s="671" customFormat="1" ht="15" customHeight="1">
      <c r="B3989" t="s" s="596">
        <v>1938</v>
      </c>
      <c r="C3989" t="s" s="675">
        <v>2624</v>
      </c>
      <c r="D3989" t="s" s="676">
        <v>30</v>
      </c>
      <c r="E3989" s="677">
        <v>0</v>
      </c>
      <c r="G3989" s="662">
        <f>E3989*F3989</f>
        <v>0</v>
      </c>
      <c r="H3989" s="662">
        <v>0</v>
      </c>
    </row>
    <row r="3990" s="671" customFormat="1" ht="15" customHeight="1">
      <c r="B3990" t="s" s="596">
        <v>1938</v>
      </c>
      <c r="C3990" t="s" s="675">
        <v>2624</v>
      </c>
      <c r="D3990" t="s" s="91">
        <v>32</v>
      </c>
      <c r="E3990" s="677">
        <v>0</v>
      </c>
      <c r="G3990" s="662">
        <f>E3990*F3990</f>
        <v>0</v>
      </c>
      <c r="H3990" s="662">
        <v>0</v>
      </c>
    </row>
    <row r="3991" s="671" customFormat="1" ht="15" customHeight="1">
      <c r="B3991" t="s" s="596">
        <v>1938</v>
      </c>
      <c r="C3991" t="s" s="675">
        <v>2624</v>
      </c>
      <c r="D3991" t="s" s="205">
        <v>34</v>
      </c>
      <c r="E3991" s="677">
        <v>0</v>
      </c>
      <c r="G3991" s="662">
        <f>E3991*F3991</f>
        <v>0</v>
      </c>
      <c r="H3991" s="662">
        <v>0</v>
      </c>
    </row>
    <row r="3992" s="671" customFormat="1" ht="15" customHeight="1">
      <c r="B3992" t="s" s="596">
        <v>1938</v>
      </c>
      <c r="C3992" t="s" s="675">
        <v>2624</v>
      </c>
      <c r="D3992" t="s" s="684">
        <v>36</v>
      </c>
      <c r="E3992" s="677">
        <v>0</v>
      </c>
      <c r="G3992" s="662">
        <f>E3992*F3992</f>
        <v>0</v>
      </c>
      <c r="H3992" s="662">
        <v>0</v>
      </c>
    </row>
    <row r="3993" s="671" customFormat="1" ht="15" customHeight="1">
      <c r="B3993" t="s" s="596">
        <v>1938</v>
      </c>
      <c r="C3993" t="s" s="675">
        <v>2624</v>
      </c>
      <c r="D3993" t="s" s="686">
        <v>38</v>
      </c>
      <c r="E3993" s="677">
        <v>0</v>
      </c>
      <c r="G3993" s="662">
        <f>E3993*F3993</f>
        <v>0</v>
      </c>
      <c r="H3993" s="662">
        <v>0</v>
      </c>
    </row>
    <row r="3994" s="671" customFormat="1" ht="15" customHeight="1">
      <c r="B3994" t="s" s="596">
        <v>1938</v>
      </c>
      <c r="C3994" t="s" s="675">
        <v>2624</v>
      </c>
      <c r="D3994" t="s" s="690">
        <v>40</v>
      </c>
      <c r="E3994" s="677">
        <v>0</v>
      </c>
      <c r="G3994" s="662">
        <f>E3994*F3994</f>
        <v>0</v>
      </c>
      <c r="H3994" s="662">
        <v>0</v>
      </c>
    </row>
    <row r="3995" s="671" customFormat="1" ht="15" customHeight="1">
      <c r="B3995" t="s" s="596">
        <v>1938</v>
      </c>
      <c r="C3995" t="s" s="675">
        <v>2624</v>
      </c>
      <c r="D3995" t="s" s="692">
        <v>42</v>
      </c>
      <c r="E3995" s="677">
        <v>0</v>
      </c>
      <c r="G3995" s="662">
        <f>E3995*F3995</f>
        <v>0</v>
      </c>
      <c r="H3995" s="662">
        <v>0</v>
      </c>
    </row>
    <row r="3996" s="671" customFormat="1" ht="15" customHeight="1">
      <c r="B3996" t="s" s="596">
        <v>1938</v>
      </c>
      <c r="C3996" t="s" s="675">
        <v>2624</v>
      </c>
      <c r="D3996" t="s" s="180">
        <v>44</v>
      </c>
      <c r="E3996" s="677">
        <v>0</v>
      </c>
      <c r="G3996" s="662">
        <f>E3996*F3996</f>
        <v>0</v>
      </c>
      <c r="H3996" s="662">
        <v>0</v>
      </c>
    </row>
    <row r="3997" s="671" customFormat="1" ht="15" customHeight="1">
      <c r="B3997" t="s" s="596">
        <v>1938</v>
      </c>
      <c r="C3997" t="s" s="675">
        <v>2624</v>
      </c>
      <c r="D3997" t="s" s="695">
        <v>2849</v>
      </c>
      <c r="E3997" s="677">
        <v>0</v>
      </c>
      <c r="G3997" s="662">
        <f>E3997*F3997</f>
        <v>0</v>
      </c>
      <c r="H3997" s="662">
        <v>0</v>
      </c>
    </row>
    <row r="3998" s="671" customFormat="1" ht="15" customHeight="1">
      <c r="B3998" t="s" s="596">
        <v>1839</v>
      </c>
      <c r="C3998" t="s" s="675">
        <v>2625</v>
      </c>
      <c r="D3998" t="s" s="676">
        <v>30</v>
      </c>
      <c r="E3998" s="677">
        <v>0</v>
      </c>
      <c r="G3998" s="662">
        <f>E3998*F3998</f>
        <v>0</v>
      </c>
      <c r="H3998" s="662">
        <v>0</v>
      </c>
    </row>
    <row r="3999" s="671" customFormat="1" ht="15" customHeight="1">
      <c r="B3999" t="s" s="596">
        <v>1839</v>
      </c>
      <c r="C3999" t="s" s="675">
        <v>2625</v>
      </c>
      <c r="D3999" t="s" s="91">
        <v>32</v>
      </c>
      <c r="E3999" s="677">
        <v>0</v>
      </c>
      <c r="G3999" s="662">
        <f>E3999*F3999</f>
        <v>0</v>
      </c>
      <c r="H3999" s="662">
        <v>0</v>
      </c>
    </row>
    <row r="4000" s="671" customFormat="1" ht="15" customHeight="1">
      <c r="B4000" t="s" s="596">
        <v>1839</v>
      </c>
      <c r="C4000" t="s" s="675">
        <v>2625</v>
      </c>
      <c r="D4000" t="s" s="205">
        <v>34</v>
      </c>
      <c r="E4000" s="677">
        <v>0</v>
      </c>
      <c r="G4000" s="662">
        <f>E4000*F4000</f>
        <v>0</v>
      </c>
      <c r="H4000" s="662">
        <v>0</v>
      </c>
    </row>
    <row r="4001" s="671" customFormat="1" ht="15" customHeight="1">
      <c r="B4001" t="s" s="596">
        <v>1839</v>
      </c>
      <c r="C4001" t="s" s="675">
        <v>2625</v>
      </c>
      <c r="D4001" t="s" s="684">
        <v>36</v>
      </c>
      <c r="E4001" s="677">
        <v>0</v>
      </c>
      <c r="G4001" s="662">
        <f>E4001*F4001</f>
        <v>0</v>
      </c>
      <c r="H4001" s="662">
        <v>0</v>
      </c>
    </row>
    <row r="4002" s="671" customFormat="1" ht="15" customHeight="1">
      <c r="B4002" t="s" s="596">
        <v>1839</v>
      </c>
      <c r="C4002" t="s" s="675">
        <v>2625</v>
      </c>
      <c r="D4002" t="s" s="686">
        <v>38</v>
      </c>
      <c r="E4002" s="677">
        <v>0</v>
      </c>
      <c r="G4002" s="662">
        <f>E4002*F4002</f>
        <v>0</v>
      </c>
      <c r="H4002" s="662">
        <v>0</v>
      </c>
    </row>
    <row r="4003" s="671" customFormat="1" ht="15" customHeight="1">
      <c r="B4003" t="s" s="596">
        <v>1839</v>
      </c>
      <c r="C4003" t="s" s="675">
        <v>2625</v>
      </c>
      <c r="D4003" t="s" s="690">
        <v>40</v>
      </c>
      <c r="E4003" s="677">
        <v>0</v>
      </c>
      <c r="G4003" s="662">
        <f>E4003*F4003</f>
        <v>0</v>
      </c>
      <c r="H4003" s="662">
        <v>0</v>
      </c>
    </row>
    <row r="4004" s="671" customFormat="1" ht="15" customHeight="1">
      <c r="B4004" t="s" s="596">
        <v>1839</v>
      </c>
      <c r="C4004" t="s" s="675">
        <v>2625</v>
      </c>
      <c r="D4004" t="s" s="692">
        <v>42</v>
      </c>
      <c r="E4004" s="677">
        <v>0</v>
      </c>
      <c r="G4004" s="662">
        <f>E4004*F4004</f>
        <v>0</v>
      </c>
      <c r="H4004" s="662">
        <v>0</v>
      </c>
    </row>
    <row r="4005" s="671" customFormat="1" ht="15" customHeight="1">
      <c r="B4005" t="s" s="596">
        <v>1839</v>
      </c>
      <c r="C4005" t="s" s="675">
        <v>2625</v>
      </c>
      <c r="D4005" t="s" s="180">
        <v>44</v>
      </c>
      <c r="E4005" s="677">
        <v>0</v>
      </c>
      <c r="G4005" s="662">
        <f>E4005*F4005</f>
        <v>0</v>
      </c>
      <c r="H4005" s="662">
        <v>0</v>
      </c>
    </row>
    <row r="4006" s="671" customFormat="1" ht="15" customHeight="1">
      <c r="B4006" t="s" s="596">
        <v>1839</v>
      </c>
      <c r="C4006" t="s" s="675">
        <v>2625</v>
      </c>
      <c r="D4006" t="s" s="695">
        <v>2849</v>
      </c>
      <c r="E4006" s="677">
        <v>0</v>
      </c>
      <c r="G4006" s="662">
        <f>E4006*F4006</f>
        <v>0</v>
      </c>
      <c r="H4006" s="662">
        <v>0</v>
      </c>
    </row>
    <row r="4007" s="671" customFormat="1" ht="15" customHeight="1">
      <c r="B4007" t="s" s="596">
        <v>1878</v>
      </c>
      <c r="C4007" t="s" s="675">
        <v>2626</v>
      </c>
      <c r="D4007" t="s" s="676">
        <v>30</v>
      </c>
      <c r="E4007" s="677">
        <v>0</v>
      </c>
      <c r="G4007" s="662">
        <f>E4007*F4007</f>
        <v>0</v>
      </c>
      <c r="H4007" s="662">
        <v>0</v>
      </c>
    </row>
    <row r="4008" s="671" customFormat="1" ht="15" customHeight="1">
      <c r="B4008" t="s" s="596">
        <v>1878</v>
      </c>
      <c r="C4008" t="s" s="675">
        <v>2626</v>
      </c>
      <c r="D4008" t="s" s="91">
        <v>32</v>
      </c>
      <c r="E4008" s="677">
        <v>0</v>
      </c>
      <c r="G4008" s="662">
        <f>E4008*F4008</f>
        <v>0</v>
      </c>
      <c r="H4008" s="662">
        <v>0</v>
      </c>
    </row>
    <row r="4009" s="671" customFormat="1" ht="15" customHeight="1">
      <c r="B4009" t="s" s="596">
        <v>1878</v>
      </c>
      <c r="C4009" t="s" s="675">
        <v>2626</v>
      </c>
      <c r="D4009" t="s" s="205">
        <v>34</v>
      </c>
      <c r="E4009" s="677">
        <v>0</v>
      </c>
      <c r="G4009" s="662">
        <f>E4009*F4009</f>
        <v>0</v>
      </c>
      <c r="H4009" s="662">
        <v>0</v>
      </c>
    </row>
    <row r="4010" s="671" customFormat="1" ht="15" customHeight="1">
      <c r="B4010" t="s" s="596">
        <v>1878</v>
      </c>
      <c r="C4010" t="s" s="675">
        <v>2626</v>
      </c>
      <c r="D4010" t="s" s="684">
        <v>36</v>
      </c>
      <c r="E4010" s="677">
        <v>0</v>
      </c>
      <c r="G4010" s="662">
        <f>E4010*F4010</f>
        <v>0</v>
      </c>
      <c r="H4010" s="662">
        <v>0</v>
      </c>
    </row>
    <row r="4011" s="671" customFormat="1" ht="15" customHeight="1">
      <c r="B4011" t="s" s="596">
        <v>1878</v>
      </c>
      <c r="C4011" t="s" s="675">
        <v>2626</v>
      </c>
      <c r="D4011" t="s" s="686">
        <v>38</v>
      </c>
      <c r="E4011" s="677">
        <v>0</v>
      </c>
      <c r="G4011" s="662">
        <f>E4011*F4011</f>
        <v>0</v>
      </c>
      <c r="H4011" s="662">
        <v>0</v>
      </c>
    </row>
    <row r="4012" s="671" customFormat="1" ht="15" customHeight="1">
      <c r="B4012" t="s" s="596">
        <v>1878</v>
      </c>
      <c r="C4012" t="s" s="675">
        <v>2626</v>
      </c>
      <c r="D4012" t="s" s="690">
        <v>40</v>
      </c>
      <c r="E4012" s="677">
        <v>0</v>
      </c>
      <c r="G4012" s="662">
        <f>E4012*F4012</f>
        <v>0</v>
      </c>
      <c r="H4012" s="662">
        <v>0</v>
      </c>
    </row>
    <row r="4013" s="671" customFormat="1" ht="15" customHeight="1">
      <c r="B4013" t="s" s="596">
        <v>1878</v>
      </c>
      <c r="C4013" t="s" s="675">
        <v>2626</v>
      </c>
      <c r="D4013" t="s" s="692">
        <v>42</v>
      </c>
      <c r="E4013" s="677">
        <v>0</v>
      </c>
      <c r="G4013" s="662">
        <f>E4013*F4013</f>
        <v>0</v>
      </c>
      <c r="H4013" s="662">
        <v>0</v>
      </c>
    </row>
    <row r="4014" s="671" customFormat="1" ht="15" customHeight="1">
      <c r="B4014" t="s" s="596">
        <v>1878</v>
      </c>
      <c r="C4014" t="s" s="675">
        <v>2626</v>
      </c>
      <c r="D4014" t="s" s="180">
        <v>44</v>
      </c>
      <c r="E4014" s="677">
        <v>0</v>
      </c>
      <c r="G4014" s="662">
        <f>E4014*F4014</f>
        <v>0</v>
      </c>
      <c r="H4014" s="662">
        <v>0</v>
      </c>
    </row>
    <row r="4015" s="671" customFormat="1" ht="15" customHeight="1">
      <c r="B4015" t="s" s="596">
        <v>1878</v>
      </c>
      <c r="C4015" t="s" s="675">
        <v>2626</v>
      </c>
      <c r="D4015" t="s" s="695">
        <v>2849</v>
      </c>
      <c r="E4015" s="677">
        <v>0</v>
      </c>
      <c r="G4015" s="662">
        <f>E4015*F4015</f>
        <v>0</v>
      </c>
      <c r="H4015" s="662">
        <v>0</v>
      </c>
    </row>
    <row r="4016" s="671" customFormat="1" ht="15" customHeight="1">
      <c r="B4016" t="s" s="596">
        <v>1886</v>
      </c>
      <c r="C4016" t="s" s="675">
        <v>2627</v>
      </c>
      <c r="D4016" t="s" s="676">
        <v>30</v>
      </c>
      <c r="E4016" s="677">
        <v>0</v>
      </c>
      <c r="G4016" s="662">
        <f>E4016*F4016</f>
        <v>0</v>
      </c>
      <c r="H4016" s="662">
        <v>0</v>
      </c>
    </row>
    <row r="4017" s="671" customFormat="1" ht="15" customHeight="1">
      <c r="B4017" t="s" s="596">
        <v>1886</v>
      </c>
      <c r="C4017" t="s" s="675">
        <v>2627</v>
      </c>
      <c r="D4017" t="s" s="91">
        <v>32</v>
      </c>
      <c r="E4017" s="677">
        <v>0</v>
      </c>
      <c r="G4017" s="662">
        <f>E4017*F4017</f>
        <v>0</v>
      </c>
      <c r="H4017" s="662">
        <v>0</v>
      </c>
    </row>
    <row r="4018" s="671" customFormat="1" ht="15" customHeight="1">
      <c r="B4018" t="s" s="596">
        <v>1886</v>
      </c>
      <c r="C4018" t="s" s="675">
        <v>2627</v>
      </c>
      <c r="D4018" t="s" s="205">
        <v>34</v>
      </c>
      <c r="E4018" s="677">
        <v>0</v>
      </c>
      <c r="G4018" s="662">
        <f>E4018*F4018</f>
        <v>0</v>
      </c>
      <c r="H4018" s="662">
        <v>0</v>
      </c>
    </row>
    <row r="4019" s="671" customFormat="1" ht="15" customHeight="1">
      <c r="B4019" t="s" s="596">
        <v>1886</v>
      </c>
      <c r="C4019" t="s" s="675">
        <v>2627</v>
      </c>
      <c r="D4019" t="s" s="684">
        <v>36</v>
      </c>
      <c r="E4019" s="677">
        <v>0</v>
      </c>
      <c r="G4019" s="662">
        <f>E4019*F4019</f>
        <v>0</v>
      </c>
      <c r="H4019" s="662">
        <v>0</v>
      </c>
    </row>
    <row r="4020" s="671" customFormat="1" ht="15" customHeight="1">
      <c r="B4020" t="s" s="596">
        <v>1886</v>
      </c>
      <c r="C4020" t="s" s="675">
        <v>2627</v>
      </c>
      <c r="D4020" t="s" s="686">
        <v>38</v>
      </c>
      <c r="E4020" s="677">
        <v>0</v>
      </c>
      <c r="G4020" s="662">
        <f>E4020*F4020</f>
        <v>0</v>
      </c>
      <c r="H4020" s="662">
        <v>0</v>
      </c>
    </row>
    <row r="4021" s="671" customFormat="1" ht="15" customHeight="1">
      <c r="B4021" t="s" s="596">
        <v>1886</v>
      </c>
      <c r="C4021" t="s" s="675">
        <v>2627</v>
      </c>
      <c r="D4021" t="s" s="690">
        <v>40</v>
      </c>
      <c r="E4021" s="677">
        <v>0</v>
      </c>
      <c r="G4021" s="662">
        <f>E4021*F4021</f>
        <v>0</v>
      </c>
      <c r="H4021" s="662">
        <v>0</v>
      </c>
    </row>
    <row r="4022" s="671" customFormat="1" ht="15" customHeight="1">
      <c r="B4022" t="s" s="596">
        <v>1886</v>
      </c>
      <c r="C4022" t="s" s="675">
        <v>2627</v>
      </c>
      <c r="D4022" t="s" s="692">
        <v>42</v>
      </c>
      <c r="E4022" s="677">
        <v>0</v>
      </c>
      <c r="G4022" s="662">
        <f>E4022*F4022</f>
        <v>0</v>
      </c>
      <c r="H4022" s="662">
        <v>0</v>
      </c>
    </row>
    <row r="4023" s="671" customFormat="1" ht="15" customHeight="1">
      <c r="B4023" t="s" s="596">
        <v>1886</v>
      </c>
      <c r="C4023" t="s" s="675">
        <v>2627</v>
      </c>
      <c r="D4023" t="s" s="180">
        <v>44</v>
      </c>
      <c r="E4023" s="677">
        <v>0</v>
      </c>
      <c r="G4023" s="662">
        <f>E4023*F4023</f>
        <v>0</v>
      </c>
      <c r="H4023" s="662">
        <v>0</v>
      </c>
    </row>
    <row r="4024" s="671" customFormat="1" ht="15" customHeight="1">
      <c r="B4024" t="s" s="596">
        <v>1886</v>
      </c>
      <c r="C4024" t="s" s="675">
        <v>2627</v>
      </c>
      <c r="D4024" t="s" s="695">
        <v>2849</v>
      </c>
      <c r="E4024" s="677">
        <v>0</v>
      </c>
      <c r="G4024" s="662">
        <f>E4024*F4024</f>
        <v>0</v>
      </c>
      <c r="H4024" s="662">
        <v>0</v>
      </c>
    </row>
    <row r="4025" s="671" customFormat="1" ht="15" customHeight="1">
      <c r="B4025" t="s" s="596">
        <v>1914</v>
      </c>
      <c r="C4025" t="s" s="675">
        <v>2628</v>
      </c>
      <c r="D4025" t="s" s="676">
        <v>30</v>
      </c>
      <c r="E4025" s="677">
        <v>0</v>
      </c>
      <c r="G4025" s="662">
        <f>E4025*F4025</f>
        <v>0</v>
      </c>
      <c r="H4025" s="662">
        <v>0</v>
      </c>
    </row>
    <row r="4026" s="671" customFormat="1" ht="15" customHeight="1">
      <c r="B4026" t="s" s="596">
        <v>1914</v>
      </c>
      <c r="C4026" t="s" s="675">
        <v>2628</v>
      </c>
      <c r="D4026" t="s" s="91">
        <v>32</v>
      </c>
      <c r="E4026" s="677">
        <v>0</v>
      </c>
      <c r="G4026" s="662">
        <f>E4026*F4026</f>
        <v>0</v>
      </c>
      <c r="H4026" s="662">
        <v>0</v>
      </c>
    </row>
    <row r="4027" s="671" customFormat="1" ht="15" customHeight="1">
      <c r="B4027" t="s" s="596">
        <v>1914</v>
      </c>
      <c r="C4027" t="s" s="675">
        <v>2628</v>
      </c>
      <c r="D4027" t="s" s="205">
        <v>34</v>
      </c>
      <c r="E4027" s="677">
        <v>0</v>
      </c>
      <c r="G4027" s="662">
        <f>E4027*F4027</f>
        <v>0</v>
      </c>
      <c r="H4027" s="662">
        <v>0</v>
      </c>
    </row>
    <row r="4028" s="671" customFormat="1" ht="15" customHeight="1">
      <c r="B4028" t="s" s="596">
        <v>1914</v>
      </c>
      <c r="C4028" t="s" s="675">
        <v>2628</v>
      </c>
      <c r="D4028" t="s" s="684">
        <v>36</v>
      </c>
      <c r="E4028" s="677">
        <v>0</v>
      </c>
      <c r="G4028" s="662">
        <f>E4028*F4028</f>
        <v>0</v>
      </c>
      <c r="H4028" s="662">
        <v>0</v>
      </c>
    </row>
    <row r="4029" s="671" customFormat="1" ht="15" customHeight="1">
      <c r="B4029" t="s" s="596">
        <v>1914</v>
      </c>
      <c r="C4029" t="s" s="675">
        <v>2628</v>
      </c>
      <c r="D4029" t="s" s="686">
        <v>38</v>
      </c>
      <c r="E4029" s="677">
        <v>0</v>
      </c>
      <c r="G4029" s="662">
        <f>E4029*F4029</f>
        <v>0</v>
      </c>
      <c r="H4029" s="662">
        <v>0</v>
      </c>
    </row>
    <row r="4030" s="671" customFormat="1" ht="15" customHeight="1">
      <c r="B4030" t="s" s="596">
        <v>1914</v>
      </c>
      <c r="C4030" t="s" s="675">
        <v>2628</v>
      </c>
      <c r="D4030" t="s" s="690">
        <v>40</v>
      </c>
      <c r="E4030" s="677">
        <v>0</v>
      </c>
      <c r="G4030" s="662">
        <f>E4030*F4030</f>
        <v>0</v>
      </c>
      <c r="H4030" s="662">
        <v>0</v>
      </c>
    </row>
    <row r="4031" s="671" customFormat="1" ht="15" customHeight="1">
      <c r="B4031" t="s" s="596">
        <v>1914</v>
      </c>
      <c r="C4031" t="s" s="675">
        <v>2628</v>
      </c>
      <c r="D4031" t="s" s="692">
        <v>42</v>
      </c>
      <c r="E4031" s="677">
        <v>0</v>
      </c>
      <c r="G4031" s="662">
        <f>E4031*F4031</f>
        <v>0</v>
      </c>
      <c r="H4031" s="662">
        <v>0</v>
      </c>
    </row>
    <row r="4032" s="671" customFormat="1" ht="15" customHeight="1">
      <c r="B4032" t="s" s="596">
        <v>1914</v>
      </c>
      <c r="C4032" t="s" s="675">
        <v>2628</v>
      </c>
      <c r="D4032" t="s" s="180">
        <v>44</v>
      </c>
      <c r="E4032" s="677">
        <v>0</v>
      </c>
      <c r="G4032" s="662">
        <f>E4032*F4032</f>
        <v>0</v>
      </c>
      <c r="H4032" s="662">
        <v>0</v>
      </c>
    </row>
    <row r="4033" s="671" customFormat="1" ht="15" customHeight="1">
      <c r="B4033" t="s" s="596">
        <v>1914</v>
      </c>
      <c r="C4033" t="s" s="675">
        <v>2628</v>
      </c>
      <c r="D4033" t="s" s="695">
        <v>2849</v>
      </c>
      <c r="E4033" s="677">
        <v>0</v>
      </c>
      <c r="G4033" s="662">
        <f>E4033*F4033</f>
        <v>0</v>
      </c>
      <c r="H4033" s="662">
        <v>0</v>
      </c>
    </row>
    <row r="4034" s="671" customFormat="1" ht="15" customHeight="1">
      <c r="B4034" t="s" s="596">
        <v>1897</v>
      </c>
      <c r="C4034" t="s" s="675">
        <v>2629</v>
      </c>
      <c r="D4034" t="s" s="676">
        <v>30</v>
      </c>
      <c r="E4034" s="677">
        <v>0</v>
      </c>
      <c r="G4034" s="662">
        <f>E4034*F4034</f>
        <v>0</v>
      </c>
      <c r="H4034" s="662">
        <v>0</v>
      </c>
    </row>
    <row r="4035" s="671" customFormat="1" ht="15" customHeight="1">
      <c r="B4035" t="s" s="596">
        <v>1897</v>
      </c>
      <c r="C4035" t="s" s="675">
        <v>2629</v>
      </c>
      <c r="D4035" t="s" s="91">
        <v>32</v>
      </c>
      <c r="E4035" s="677">
        <v>0</v>
      </c>
      <c r="G4035" s="662">
        <f>E4035*F4035</f>
        <v>0</v>
      </c>
      <c r="H4035" s="662">
        <v>0</v>
      </c>
    </row>
    <row r="4036" s="671" customFormat="1" ht="15" customHeight="1">
      <c r="B4036" t="s" s="596">
        <v>1897</v>
      </c>
      <c r="C4036" t="s" s="675">
        <v>2629</v>
      </c>
      <c r="D4036" t="s" s="205">
        <v>34</v>
      </c>
      <c r="E4036" s="677">
        <v>0</v>
      </c>
      <c r="G4036" s="662">
        <f>E4036*F4036</f>
        <v>0</v>
      </c>
      <c r="H4036" s="662">
        <v>0</v>
      </c>
    </row>
    <row r="4037" s="671" customFormat="1" ht="15" customHeight="1">
      <c r="B4037" t="s" s="596">
        <v>1897</v>
      </c>
      <c r="C4037" t="s" s="675">
        <v>2629</v>
      </c>
      <c r="D4037" t="s" s="684">
        <v>36</v>
      </c>
      <c r="E4037" s="677">
        <v>0</v>
      </c>
      <c r="G4037" s="662">
        <f>E4037*F4037</f>
        <v>0</v>
      </c>
      <c r="H4037" s="662">
        <v>0</v>
      </c>
    </row>
    <row r="4038" s="671" customFormat="1" ht="15" customHeight="1">
      <c r="B4038" t="s" s="596">
        <v>1897</v>
      </c>
      <c r="C4038" t="s" s="675">
        <v>2629</v>
      </c>
      <c r="D4038" t="s" s="686">
        <v>38</v>
      </c>
      <c r="E4038" s="677">
        <v>0</v>
      </c>
      <c r="G4038" s="662">
        <f>E4038*F4038</f>
        <v>0</v>
      </c>
      <c r="H4038" s="662">
        <v>0</v>
      </c>
    </row>
    <row r="4039" s="671" customFormat="1" ht="15" customHeight="1">
      <c r="B4039" t="s" s="596">
        <v>1897</v>
      </c>
      <c r="C4039" t="s" s="675">
        <v>2629</v>
      </c>
      <c r="D4039" t="s" s="690">
        <v>40</v>
      </c>
      <c r="E4039" s="677">
        <v>0</v>
      </c>
      <c r="G4039" s="662">
        <f>E4039*F4039</f>
        <v>0</v>
      </c>
      <c r="H4039" s="662">
        <v>0</v>
      </c>
    </row>
    <row r="4040" s="671" customFormat="1" ht="15" customHeight="1">
      <c r="B4040" t="s" s="596">
        <v>1897</v>
      </c>
      <c r="C4040" t="s" s="675">
        <v>2629</v>
      </c>
      <c r="D4040" t="s" s="692">
        <v>42</v>
      </c>
      <c r="E4040" s="677">
        <v>0</v>
      </c>
      <c r="G4040" s="662">
        <f>E4040*F4040</f>
        <v>0</v>
      </c>
      <c r="H4040" s="662">
        <v>0</v>
      </c>
    </row>
    <row r="4041" s="671" customFormat="1" ht="15" customHeight="1">
      <c r="B4041" t="s" s="596">
        <v>1897</v>
      </c>
      <c r="C4041" t="s" s="675">
        <v>2629</v>
      </c>
      <c r="D4041" t="s" s="180">
        <v>44</v>
      </c>
      <c r="E4041" s="677">
        <v>0</v>
      </c>
      <c r="G4041" s="662">
        <f>E4041*F4041</f>
        <v>0</v>
      </c>
      <c r="H4041" s="662">
        <v>0</v>
      </c>
    </row>
    <row r="4042" s="671" customFormat="1" ht="15" customHeight="1">
      <c r="B4042" t="s" s="596">
        <v>1897</v>
      </c>
      <c r="C4042" t="s" s="675">
        <v>2629</v>
      </c>
      <c r="D4042" t="s" s="695">
        <v>2849</v>
      </c>
      <c r="E4042" s="677">
        <v>0</v>
      </c>
      <c r="G4042" s="662">
        <f>E4042*F4042</f>
        <v>0</v>
      </c>
      <c r="H4042" s="662">
        <v>0</v>
      </c>
    </row>
    <row r="4043" s="671" customFormat="1" ht="15" customHeight="1">
      <c r="B4043" t="s" s="596">
        <v>1876</v>
      </c>
      <c r="C4043" t="s" s="675">
        <v>2630</v>
      </c>
      <c r="D4043" t="s" s="676">
        <v>30</v>
      </c>
      <c r="E4043" s="677">
        <v>0</v>
      </c>
      <c r="G4043" s="662">
        <f>E4043*F4043</f>
        <v>0</v>
      </c>
      <c r="H4043" s="662">
        <v>0</v>
      </c>
    </row>
    <row r="4044" s="671" customFormat="1" ht="15" customHeight="1">
      <c r="B4044" t="s" s="596">
        <v>1876</v>
      </c>
      <c r="C4044" t="s" s="675">
        <v>2630</v>
      </c>
      <c r="D4044" t="s" s="91">
        <v>32</v>
      </c>
      <c r="E4044" s="677">
        <v>0</v>
      </c>
      <c r="G4044" s="662">
        <f>E4044*F4044</f>
        <v>0</v>
      </c>
      <c r="H4044" s="662">
        <v>0</v>
      </c>
    </row>
    <row r="4045" s="671" customFormat="1" ht="15" customHeight="1">
      <c r="B4045" t="s" s="596">
        <v>1876</v>
      </c>
      <c r="C4045" t="s" s="675">
        <v>2630</v>
      </c>
      <c r="D4045" t="s" s="205">
        <v>34</v>
      </c>
      <c r="E4045" s="677">
        <v>0</v>
      </c>
      <c r="G4045" s="662">
        <f>E4045*F4045</f>
        <v>0</v>
      </c>
      <c r="H4045" s="662">
        <v>0</v>
      </c>
    </row>
    <row r="4046" s="671" customFormat="1" ht="15" customHeight="1">
      <c r="B4046" t="s" s="596">
        <v>1876</v>
      </c>
      <c r="C4046" t="s" s="675">
        <v>2630</v>
      </c>
      <c r="D4046" t="s" s="684">
        <v>36</v>
      </c>
      <c r="E4046" s="677">
        <v>0</v>
      </c>
      <c r="G4046" s="662">
        <f>E4046*F4046</f>
        <v>0</v>
      </c>
      <c r="H4046" s="662">
        <v>0</v>
      </c>
    </row>
    <row r="4047" s="671" customFormat="1" ht="15" customHeight="1">
      <c r="B4047" t="s" s="596">
        <v>1876</v>
      </c>
      <c r="C4047" t="s" s="675">
        <v>2630</v>
      </c>
      <c r="D4047" t="s" s="686">
        <v>38</v>
      </c>
      <c r="E4047" s="677">
        <v>0</v>
      </c>
      <c r="G4047" s="662">
        <f>E4047*F4047</f>
        <v>0</v>
      </c>
      <c r="H4047" s="662">
        <v>0</v>
      </c>
    </row>
    <row r="4048" s="671" customFormat="1" ht="15" customHeight="1">
      <c r="B4048" t="s" s="596">
        <v>1876</v>
      </c>
      <c r="C4048" t="s" s="675">
        <v>2630</v>
      </c>
      <c r="D4048" t="s" s="690">
        <v>40</v>
      </c>
      <c r="E4048" s="677">
        <v>0</v>
      </c>
      <c r="G4048" s="662">
        <f>E4048*F4048</f>
        <v>0</v>
      </c>
      <c r="H4048" s="662">
        <v>0</v>
      </c>
    </row>
    <row r="4049" s="671" customFormat="1" ht="15" customHeight="1">
      <c r="B4049" t="s" s="596">
        <v>1876</v>
      </c>
      <c r="C4049" t="s" s="675">
        <v>2630</v>
      </c>
      <c r="D4049" t="s" s="692">
        <v>42</v>
      </c>
      <c r="E4049" s="677">
        <v>0</v>
      </c>
      <c r="G4049" s="662">
        <f>E4049*F4049</f>
        <v>0</v>
      </c>
      <c r="H4049" s="662">
        <v>0</v>
      </c>
    </row>
    <row r="4050" s="671" customFormat="1" ht="15" customHeight="1">
      <c r="B4050" t="s" s="596">
        <v>1876</v>
      </c>
      <c r="C4050" t="s" s="675">
        <v>2630</v>
      </c>
      <c r="D4050" t="s" s="180">
        <v>44</v>
      </c>
      <c r="E4050" s="677">
        <v>0</v>
      </c>
      <c r="G4050" s="662">
        <f>E4050*F4050</f>
        <v>0</v>
      </c>
      <c r="H4050" s="662">
        <v>0</v>
      </c>
    </row>
    <row r="4051" s="671" customFormat="1" ht="15" customHeight="1">
      <c r="B4051" t="s" s="596">
        <v>1876</v>
      </c>
      <c r="C4051" t="s" s="675">
        <v>2630</v>
      </c>
      <c r="D4051" t="s" s="695">
        <v>2849</v>
      </c>
      <c r="E4051" s="677">
        <v>0</v>
      </c>
      <c r="G4051" s="662">
        <f>E4051*F4051</f>
        <v>0</v>
      </c>
      <c r="H4051" s="662">
        <v>0</v>
      </c>
    </row>
    <row r="4052" s="671" customFormat="1" ht="15" customHeight="1">
      <c r="B4052" t="s" s="596">
        <v>1844</v>
      </c>
      <c r="C4052" t="s" s="675">
        <v>2631</v>
      </c>
      <c r="D4052" t="s" s="676">
        <v>30</v>
      </c>
      <c r="E4052" s="677">
        <v>0</v>
      </c>
      <c r="G4052" s="662">
        <f>E4052*F4052</f>
        <v>0</v>
      </c>
      <c r="H4052" s="662">
        <v>0</v>
      </c>
    </row>
    <row r="4053" s="671" customFormat="1" ht="15" customHeight="1">
      <c r="B4053" t="s" s="596">
        <v>1844</v>
      </c>
      <c r="C4053" t="s" s="675">
        <v>2631</v>
      </c>
      <c r="D4053" t="s" s="91">
        <v>32</v>
      </c>
      <c r="E4053" s="677">
        <v>0</v>
      </c>
      <c r="G4053" s="662">
        <f>E4053*F4053</f>
        <v>0</v>
      </c>
      <c r="H4053" s="662">
        <v>0</v>
      </c>
    </row>
    <row r="4054" s="671" customFormat="1" ht="15" customHeight="1">
      <c r="B4054" t="s" s="596">
        <v>1844</v>
      </c>
      <c r="C4054" t="s" s="675">
        <v>2631</v>
      </c>
      <c r="D4054" t="s" s="205">
        <v>34</v>
      </c>
      <c r="E4054" s="677">
        <v>0</v>
      </c>
      <c r="G4054" s="662">
        <f>E4054*F4054</f>
        <v>0</v>
      </c>
      <c r="H4054" s="662">
        <v>0</v>
      </c>
    </row>
    <row r="4055" s="671" customFormat="1" ht="15" customHeight="1">
      <c r="B4055" t="s" s="596">
        <v>1844</v>
      </c>
      <c r="C4055" t="s" s="675">
        <v>2631</v>
      </c>
      <c r="D4055" t="s" s="684">
        <v>36</v>
      </c>
      <c r="E4055" s="677">
        <v>0</v>
      </c>
      <c r="G4055" s="662">
        <f>E4055*F4055</f>
        <v>0</v>
      </c>
      <c r="H4055" s="662">
        <v>0</v>
      </c>
    </row>
    <row r="4056" s="671" customFormat="1" ht="15" customHeight="1">
      <c r="B4056" t="s" s="596">
        <v>1844</v>
      </c>
      <c r="C4056" t="s" s="675">
        <v>2631</v>
      </c>
      <c r="D4056" t="s" s="686">
        <v>38</v>
      </c>
      <c r="E4056" s="677">
        <v>0</v>
      </c>
      <c r="G4056" s="662">
        <f>E4056*F4056</f>
        <v>0</v>
      </c>
      <c r="H4056" s="662">
        <v>0</v>
      </c>
    </row>
    <row r="4057" s="671" customFormat="1" ht="15" customHeight="1">
      <c r="B4057" t="s" s="596">
        <v>1844</v>
      </c>
      <c r="C4057" t="s" s="675">
        <v>2631</v>
      </c>
      <c r="D4057" t="s" s="690">
        <v>40</v>
      </c>
      <c r="E4057" s="677">
        <v>0</v>
      </c>
      <c r="G4057" s="662">
        <f>E4057*F4057</f>
        <v>0</v>
      </c>
      <c r="H4057" s="662">
        <v>0</v>
      </c>
    </row>
    <row r="4058" s="671" customFormat="1" ht="15" customHeight="1">
      <c r="B4058" t="s" s="596">
        <v>1844</v>
      </c>
      <c r="C4058" t="s" s="675">
        <v>2631</v>
      </c>
      <c r="D4058" t="s" s="692">
        <v>42</v>
      </c>
      <c r="E4058" s="677">
        <v>0</v>
      </c>
      <c r="G4058" s="662">
        <f>E4058*F4058</f>
        <v>0</v>
      </c>
      <c r="H4058" s="662">
        <v>0</v>
      </c>
    </row>
    <row r="4059" s="671" customFormat="1" ht="15" customHeight="1">
      <c r="B4059" t="s" s="596">
        <v>1844</v>
      </c>
      <c r="C4059" t="s" s="675">
        <v>2631</v>
      </c>
      <c r="D4059" t="s" s="180">
        <v>44</v>
      </c>
      <c r="E4059" s="677">
        <v>0</v>
      </c>
      <c r="G4059" s="662">
        <f>E4059*F4059</f>
        <v>0</v>
      </c>
      <c r="H4059" s="662">
        <v>0</v>
      </c>
    </row>
    <row r="4060" s="671" customFormat="1" ht="15" customHeight="1">
      <c r="B4060" t="s" s="596">
        <v>1844</v>
      </c>
      <c r="C4060" t="s" s="675">
        <v>2631</v>
      </c>
      <c r="D4060" t="s" s="695">
        <v>2849</v>
      </c>
      <c r="E4060" s="677">
        <v>0</v>
      </c>
      <c r="G4060" s="662">
        <f>E4060*F4060</f>
        <v>0</v>
      </c>
      <c r="H4060" s="662">
        <v>0</v>
      </c>
    </row>
    <row r="4061" s="671" customFormat="1" ht="15" customHeight="1">
      <c r="B4061" t="s" s="596">
        <v>1843</v>
      </c>
      <c r="C4061" t="s" s="675">
        <v>2632</v>
      </c>
      <c r="D4061" t="s" s="676">
        <v>30</v>
      </c>
      <c r="E4061" s="677">
        <v>0</v>
      </c>
      <c r="G4061" s="662">
        <f>E4061*F4061</f>
        <v>0</v>
      </c>
      <c r="H4061" s="662">
        <v>0</v>
      </c>
    </row>
    <row r="4062" s="671" customFormat="1" ht="15" customHeight="1">
      <c r="B4062" t="s" s="596">
        <v>1843</v>
      </c>
      <c r="C4062" t="s" s="675">
        <v>2632</v>
      </c>
      <c r="D4062" t="s" s="91">
        <v>32</v>
      </c>
      <c r="E4062" s="677">
        <v>0</v>
      </c>
      <c r="G4062" s="662">
        <f>E4062*F4062</f>
        <v>0</v>
      </c>
      <c r="H4062" s="662">
        <v>0</v>
      </c>
    </row>
    <row r="4063" s="671" customFormat="1" ht="15" customHeight="1">
      <c r="B4063" t="s" s="596">
        <v>1843</v>
      </c>
      <c r="C4063" t="s" s="675">
        <v>2632</v>
      </c>
      <c r="D4063" t="s" s="205">
        <v>34</v>
      </c>
      <c r="E4063" s="677">
        <v>0</v>
      </c>
      <c r="G4063" s="662">
        <f>E4063*F4063</f>
        <v>0</v>
      </c>
      <c r="H4063" s="662">
        <v>0</v>
      </c>
    </row>
    <row r="4064" s="671" customFormat="1" ht="15" customHeight="1">
      <c r="B4064" t="s" s="596">
        <v>1843</v>
      </c>
      <c r="C4064" t="s" s="675">
        <v>2632</v>
      </c>
      <c r="D4064" t="s" s="684">
        <v>36</v>
      </c>
      <c r="E4064" s="677">
        <v>0</v>
      </c>
      <c r="G4064" s="662">
        <f>E4064*F4064</f>
        <v>0</v>
      </c>
      <c r="H4064" s="662">
        <v>0</v>
      </c>
    </row>
    <row r="4065" s="671" customFormat="1" ht="15" customHeight="1">
      <c r="B4065" t="s" s="596">
        <v>1843</v>
      </c>
      <c r="C4065" t="s" s="675">
        <v>2632</v>
      </c>
      <c r="D4065" t="s" s="686">
        <v>38</v>
      </c>
      <c r="E4065" s="677">
        <v>0</v>
      </c>
      <c r="G4065" s="662">
        <f>E4065*F4065</f>
        <v>0</v>
      </c>
      <c r="H4065" s="662">
        <v>0</v>
      </c>
    </row>
    <row r="4066" s="671" customFormat="1" ht="15" customHeight="1">
      <c r="B4066" t="s" s="596">
        <v>1843</v>
      </c>
      <c r="C4066" t="s" s="675">
        <v>2632</v>
      </c>
      <c r="D4066" t="s" s="690">
        <v>40</v>
      </c>
      <c r="E4066" s="677">
        <v>0</v>
      </c>
      <c r="G4066" s="662">
        <f>E4066*F4066</f>
        <v>0</v>
      </c>
      <c r="H4066" s="662">
        <v>0</v>
      </c>
    </row>
    <row r="4067" s="671" customFormat="1" ht="15" customHeight="1">
      <c r="B4067" t="s" s="596">
        <v>1843</v>
      </c>
      <c r="C4067" t="s" s="675">
        <v>2632</v>
      </c>
      <c r="D4067" t="s" s="692">
        <v>42</v>
      </c>
      <c r="E4067" s="677">
        <v>0</v>
      </c>
      <c r="G4067" s="662">
        <f>E4067*F4067</f>
        <v>0</v>
      </c>
      <c r="H4067" s="662">
        <v>0</v>
      </c>
    </row>
    <row r="4068" s="671" customFormat="1" ht="15" customHeight="1">
      <c r="B4068" t="s" s="596">
        <v>1843</v>
      </c>
      <c r="C4068" t="s" s="675">
        <v>2632</v>
      </c>
      <c r="D4068" t="s" s="180">
        <v>44</v>
      </c>
      <c r="E4068" s="677">
        <v>0</v>
      </c>
      <c r="G4068" s="662">
        <f>E4068*F4068</f>
        <v>0</v>
      </c>
      <c r="H4068" s="662">
        <v>0</v>
      </c>
    </row>
    <row r="4069" s="671" customFormat="1" ht="15" customHeight="1">
      <c r="B4069" t="s" s="596">
        <v>1843</v>
      </c>
      <c r="C4069" t="s" s="675">
        <v>2632</v>
      </c>
      <c r="D4069" t="s" s="695">
        <v>2849</v>
      </c>
      <c r="E4069" s="677">
        <v>0</v>
      </c>
      <c r="G4069" s="662">
        <f>E4069*F4069</f>
        <v>0</v>
      </c>
      <c r="H4069" s="662">
        <v>0</v>
      </c>
    </row>
    <row r="4070" s="671" customFormat="1" ht="15" customHeight="1">
      <c r="B4070" t="s" s="596">
        <v>1842</v>
      </c>
      <c r="C4070" t="s" s="675">
        <v>2633</v>
      </c>
      <c r="D4070" t="s" s="676">
        <v>30</v>
      </c>
      <c r="E4070" s="677">
        <v>0</v>
      </c>
      <c r="G4070" s="662">
        <f>E4070*F4070</f>
        <v>0</v>
      </c>
      <c r="H4070" s="662">
        <v>0</v>
      </c>
    </row>
    <row r="4071" s="671" customFormat="1" ht="15" customHeight="1">
      <c r="B4071" t="s" s="596">
        <v>1842</v>
      </c>
      <c r="C4071" t="s" s="675">
        <v>2633</v>
      </c>
      <c r="D4071" t="s" s="91">
        <v>32</v>
      </c>
      <c r="E4071" s="677">
        <v>0</v>
      </c>
      <c r="G4071" s="662">
        <f>E4071*F4071</f>
        <v>0</v>
      </c>
      <c r="H4071" s="662">
        <v>0</v>
      </c>
    </row>
    <row r="4072" s="671" customFormat="1" ht="15" customHeight="1">
      <c r="B4072" t="s" s="596">
        <v>1842</v>
      </c>
      <c r="C4072" t="s" s="675">
        <v>2633</v>
      </c>
      <c r="D4072" t="s" s="205">
        <v>34</v>
      </c>
      <c r="E4072" s="677">
        <v>0</v>
      </c>
      <c r="G4072" s="662">
        <f>E4072*F4072</f>
        <v>0</v>
      </c>
      <c r="H4072" s="662">
        <v>0</v>
      </c>
    </row>
    <row r="4073" s="671" customFormat="1" ht="15" customHeight="1">
      <c r="B4073" t="s" s="596">
        <v>1842</v>
      </c>
      <c r="C4073" t="s" s="675">
        <v>2633</v>
      </c>
      <c r="D4073" t="s" s="684">
        <v>36</v>
      </c>
      <c r="E4073" s="677">
        <v>0</v>
      </c>
      <c r="G4073" s="662">
        <f>E4073*F4073</f>
        <v>0</v>
      </c>
      <c r="H4073" s="662">
        <v>0</v>
      </c>
    </row>
    <row r="4074" s="671" customFormat="1" ht="15" customHeight="1">
      <c r="B4074" t="s" s="596">
        <v>1842</v>
      </c>
      <c r="C4074" t="s" s="675">
        <v>2633</v>
      </c>
      <c r="D4074" t="s" s="686">
        <v>38</v>
      </c>
      <c r="E4074" s="677">
        <v>0</v>
      </c>
      <c r="G4074" s="662">
        <f>E4074*F4074</f>
        <v>0</v>
      </c>
      <c r="H4074" s="662">
        <v>0</v>
      </c>
    </row>
    <row r="4075" s="671" customFormat="1" ht="15" customHeight="1">
      <c r="B4075" t="s" s="596">
        <v>1842</v>
      </c>
      <c r="C4075" t="s" s="675">
        <v>2633</v>
      </c>
      <c r="D4075" t="s" s="690">
        <v>40</v>
      </c>
      <c r="E4075" s="677">
        <v>0</v>
      </c>
      <c r="G4075" s="662">
        <f>E4075*F4075</f>
        <v>0</v>
      </c>
      <c r="H4075" s="662">
        <v>0</v>
      </c>
    </row>
    <row r="4076" s="671" customFormat="1" ht="15" customHeight="1">
      <c r="B4076" t="s" s="596">
        <v>1842</v>
      </c>
      <c r="C4076" t="s" s="675">
        <v>2633</v>
      </c>
      <c r="D4076" t="s" s="692">
        <v>42</v>
      </c>
      <c r="E4076" s="677">
        <v>0</v>
      </c>
      <c r="G4076" s="662">
        <f>E4076*F4076</f>
        <v>0</v>
      </c>
      <c r="H4076" s="662">
        <v>0</v>
      </c>
    </row>
    <row r="4077" s="671" customFormat="1" ht="15" customHeight="1">
      <c r="B4077" t="s" s="596">
        <v>1842</v>
      </c>
      <c r="C4077" t="s" s="675">
        <v>2633</v>
      </c>
      <c r="D4077" t="s" s="180">
        <v>44</v>
      </c>
      <c r="E4077" s="677">
        <v>0</v>
      </c>
      <c r="G4077" s="662">
        <f>E4077*F4077</f>
        <v>0</v>
      </c>
      <c r="H4077" s="662">
        <v>0</v>
      </c>
    </row>
    <row r="4078" s="671" customFormat="1" ht="15" customHeight="1">
      <c r="B4078" t="s" s="596">
        <v>1842</v>
      </c>
      <c r="C4078" t="s" s="675">
        <v>2633</v>
      </c>
      <c r="D4078" t="s" s="695">
        <v>2849</v>
      </c>
      <c r="E4078" s="677">
        <v>0</v>
      </c>
      <c r="G4078" s="662">
        <f>E4078*F4078</f>
        <v>0</v>
      </c>
      <c r="H4078" s="662">
        <v>0</v>
      </c>
    </row>
    <row r="4079" s="671" customFormat="1" ht="15" customHeight="1">
      <c r="B4079" t="s" s="596">
        <v>1703</v>
      </c>
      <c r="C4079" t="s" s="675">
        <v>2634</v>
      </c>
      <c r="D4079" t="s" s="676">
        <v>30</v>
      </c>
      <c r="E4079" s="677">
        <v>0</v>
      </c>
      <c r="G4079" s="662">
        <f>E4079*F4079</f>
        <v>0</v>
      </c>
      <c r="H4079" s="662">
        <v>0</v>
      </c>
    </row>
    <row r="4080" s="671" customFormat="1" ht="15" customHeight="1">
      <c r="B4080" t="s" s="596">
        <v>1703</v>
      </c>
      <c r="C4080" t="s" s="675">
        <v>2634</v>
      </c>
      <c r="D4080" t="s" s="91">
        <v>32</v>
      </c>
      <c r="E4080" s="677">
        <v>0</v>
      </c>
      <c r="G4080" s="662">
        <f>E4080*F4080</f>
        <v>0</v>
      </c>
      <c r="H4080" s="662">
        <v>0</v>
      </c>
    </row>
    <row r="4081" s="671" customFormat="1" ht="15" customHeight="1">
      <c r="B4081" t="s" s="596">
        <v>1703</v>
      </c>
      <c r="C4081" t="s" s="675">
        <v>2634</v>
      </c>
      <c r="D4081" t="s" s="205">
        <v>34</v>
      </c>
      <c r="E4081" s="677">
        <v>0</v>
      </c>
      <c r="G4081" s="662">
        <f>E4081*F4081</f>
        <v>0</v>
      </c>
      <c r="H4081" s="662">
        <v>0</v>
      </c>
    </row>
    <row r="4082" s="671" customFormat="1" ht="15" customHeight="1">
      <c r="B4082" t="s" s="596">
        <v>1703</v>
      </c>
      <c r="C4082" t="s" s="675">
        <v>2634</v>
      </c>
      <c r="D4082" t="s" s="684">
        <v>36</v>
      </c>
      <c r="E4082" s="677">
        <v>0</v>
      </c>
      <c r="G4082" s="662">
        <f>E4082*F4082</f>
        <v>0</v>
      </c>
      <c r="H4082" s="662">
        <v>0</v>
      </c>
    </row>
    <row r="4083" s="671" customFormat="1" ht="15" customHeight="1">
      <c r="B4083" t="s" s="596">
        <v>1703</v>
      </c>
      <c r="C4083" t="s" s="675">
        <v>2634</v>
      </c>
      <c r="D4083" t="s" s="686">
        <v>38</v>
      </c>
      <c r="E4083" s="677">
        <v>0</v>
      </c>
      <c r="G4083" s="662">
        <f>E4083*F4083</f>
        <v>0</v>
      </c>
      <c r="H4083" s="662">
        <v>0</v>
      </c>
    </row>
    <row r="4084" s="671" customFormat="1" ht="15" customHeight="1">
      <c r="B4084" t="s" s="596">
        <v>1703</v>
      </c>
      <c r="C4084" t="s" s="675">
        <v>2634</v>
      </c>
      <c r="D4084" t="s" s="690">
        <v>40</v>
      </c>
      <c r="E4084" s="677">
        <v>0</v>
      </c>
      <c r="G4084" s="662">
        <f>E4084*F4084</f>
        <v>0</v>
      </c>
      <c r="H4084" s="662">
        <v>0</v>
      </c>
    </row>
    <row r="4085" s="671" customFormat="1" ht="15" customHeight="1">
      <c r="B4085" t="s" s="596">
        <v>1703</v>
      </c>
      <c r="C4085" t="s" s="675">
        <v>2634</v>
      </c>
      <c r="D4085" t="s" s="692">
        <v>42</v>
      </c>
      <c r="E4085" s="677">
        <v>0</v>
      </c>
      <c r="G4085" s="662">
        <f>E4085*F4085</f>
        <v>0</v>
      </c>
      <c r="H4085" s="662">
        <v>0</v>
      </c>
    </row>
    <row r="4086" s="671" customFormat="1" ht="15" customHeight="1">
      <c r="B4086" t="s" s="596">
        <v>1703</v>
      </c>
      <c r="C4086" t="s" s="675">
        <v>2634</v>
      </c>
      <c r="D4086" t="s" s="180">
        <v>44</v>
      </c>
      <c r="E4086" s="677">
        <v>0</v>
      </c>
      <c r="G4086" s="662">
        <f>E4086*F4086</f>
        <v>0</v>
      </c>
      <c r="H4086" s="662">
        <v>0</v>
      </c>
    </row>
    <row r="4087" s="671" customFormat="1" ht="15" customHeight="1">
      <c r="B4087" t="s" s="596">
        <v>1703</v>
      </c>
      <c r="C4087" t="s" s="675">
        <v>2634</v>
      </c>
      <c r="D4087" t="s" s="695">
        <v>2849</v>
      </c>
      <c r="E4087" s="677">
        <v>0</v>
      </c>
      <c r="G4087" s="662">
        <f>E4087*F4087</f>
        <v>0</v>
      </c>
      <c r="H4087" s="662">
        <v>0</v>
      </c>
    </row>
    <row r="4088" s="671" customFormat="1" ht="15" customHeight="1">
      <c r="B4088" t="s" s="596">
        <v>1704</v>
      </c>
      <c r="C4088" t="s" s="675">
        <v>2635</v>
      </c>
      <c r="D4088" t="s" s="676">
        <v>30</v>
      </c>
      <c r="E4088" s="677">
        <v>0</v>
      </c>
      <c r="G4088" s="662">
        <f>E4088*F4088</f>
        <v>0</v>
      </c>
      <c r="H4088" s="662">
        <v>0</v>
      </c>
    </row>
    <row r="4089" s="671" customFormat="1" ht="15" customHeight="1">
      <c r="B4089" t="s" s="596">
        <v>1704</v>
      </c>
      <c r="C4089" t="s" s="675">
        <v>2635</v>
      </c>
      <c r="D4089" t="s" s="91">
        <v>32</v>
      </c>
      <c r="E4089" s="677">
        <v>0</v>
      </c>
      <c r="G4089" s="662">
        <f>E4089*F4089</f>
        <v>0</v>
      </c>
      <c r="H4089" s="662">
        <v>0</v>
      </c>
    </row>
    <row r="4090" s="671" customFormat="1" ht="15" customHeight="1">
      <c r="B4090" t="s" s="596">
        <v>1704</v>
      </c>
      <c r="C4090" t="s" s="675">
        <v>2635</v>
      </c>
      <c r="D4090" t="s" s="205">
        <v>34</v>
      </c>
      <c r="E4090" s="677">
        <v>0</v>
      </c>
      <c r="G4090" s="662">
        <f>E4090*F4090</f>
        <v>0</v>
      </c>
      <c r="H4090" s="662">
        <v>0</v>
      </c>
    </row>
    <row r="4091" s="671" customFormat="1" ht="15" customHeight="1">
      <c r="B4091" t="s" s="596">
        <v>1704</v>
      </c>
      <c r="C4091" t="s" s="675">
        <v>2635</v>
      </c>
      <c r="D4091" t="s" s="684">
        <v>36</v>
      </c>
      <c r="E4091" s="677">
        <v>0</v>
      </c>
      <c r="G4091" s="662">
        <f>E4091*F4091</f>
        <v>0</v>
      </c>
      <c r="H4091" s="662">
        <v>0</v>
      </c>
    </row>
    <row r="4092" s="671" customFormat="1" ht="15" customHeight="1">
      <c r="B4092" t="s" s="596">
        <v>1704</v>
      </c>
      <c r="C4092" t="s" s="675">
        <v>2635</v>
      </c>
      <c r="D4092" t="s" s="686">
        <v>38</v>
      </c>
      <c r="E4092" s="677">
        <v>0</v>
      </c>
      <c r="G4092" s="662">
        <f>E4092*F4092</f>
        <v>0</v>
      </c>
      <c r="H4092" s="662">
        <v>0</v>
      </c>
    </row>
    <row r="4093" s="671" customFormat="1" ht="15" customHeight="1">
      <c r="B4093" t="s" s="596">
        <v>1704</v>
      </c>
      <c r="C4093" t="s" s="675">
        <v>2635</v>
      </c>
      <c r="D4093" t="s" s="690">
        <v>40</v>
      </c>
      <c r="E4093" s="677">
        <v>0</v>
      </c>
      <c r="G4093" s="662">
        <f>E4093*F4093</f>
        <v>0</v>
      </c>
      <c r="H4093" s="662">
        <v>0</v>
      </c>
    </row>
    <row r="4094" s="671" customFormat="1" ht="15" customHeight="1">
      <c r="B4094" t="s" s="596">
        <v>1704</v>
      </c>
      <c r="C4094" t="s" s="675">
        <v>2635</v>
      </c>
      <c r="D4094" t="s" s="692">
        <v>42</v>
      </c>
      <c r="E4094" s="677">
        <v>0</v>
      </c>
      <c r="G4094" s="662">
        <f>E4094*F4094</f>
        <v>0</v>
      </c>
      <c r="H4094" s="662">
        <v>0</v>
      </c>
    </row>
    <row r="4095" s="671" customFormat="1" ht="15" customHeight="1">
      <c r="B4095" t="s" s="596">
        <v>1704</v>
      </c>
      <c r="C4095" t="s" s="675">
        <v>2635</v>
      </c>
      <c r="D4095" t="s" s="180">
        <v>44</v>
      </c>
      <c r="E4095" s="677">
        <v>0</v>
      </c>
      <c r="G4095" s="662">
        <f>E4095*F4095</f>
        <v>0</v>
      </c>
      <c r="H4095" s="662">
        <v>0</v>
      </c>
    </row>
    <row r="4096" s="671" customFormat="1" ht="15" customHeight="1">
      <c r="B4096" t="s" s="596">
        <v>1704</v>
      </c>
      <c r="C4096" t="s" s="675">
        <v>2635</v>
      </c>
      <c r="D4096" t="s" s="695">
        <v>2849</v>
      </c>
      <c r="E4096" s="677">
        <v>0</v>
      </c>
      <c r="G4096" s="662">
        <f>E4096*F4096</f>
        <v>0</v>
      </c>
      <c r="H4096" s="662">
        <v>0</v>
      </c>
    </row>
    <row r="4097" s="671" customFormat="1" ht="15" customHeight="1">
      <c r="B4097" t="s" s="596">
        <v>1896</v>
      </c>
      <c r="C4097" t="s" s="675">
        <v>2636</v>
      </c>
      <c r="D4097" t="s" s="676">
        <v>30</v>
      </c>
      <c r="E4097" s="677">
        <v>0</v>
      </c>
      <c r="G4097" s="662">
        <f>E4097*F4097</f>
        <v>0</v>
      </c>
      <c r="H4097" s="662">
        <v>0</v>
      </c>
    </row>
    <row r="4098" s="671" customFormat="1" ht="15" customHeight="1">
      <c r="B4098" t="s" s="596">
        <v>1896</v>
      </c>
      <c r="C4098" t="s" s="675">
        <v>2636</v>
      </c>
      <c r="D4098" t="s" s="91">
        <v>32</v>
      </c>
      <c r="E4098" s="677">
        <v>0</v>
      </c>
      <c r="G4098" s="662">
        <f>E4098*F4098</f>
        <v>0</v>
      </c>
      <c r="H4098" s="662">
        <v>0</v>
      </c>
    </row>
    <row r="4099" s="671" customFormat="1" ht="15" customHeight="1">
      <c r="B4099" t="s" s="596">
        <v>1896</v>
      </c>
      <c r="C4099" t="s" s="675">
        <v>2636</v>
      </c>
      <c r="D4099" t="s" s="205">
        <v>34</v>
      </c>
      <c r="E4099" s="677">
        <v>0</v>
      </c>
      <c r="G4099" s="662">
        <f>E4099*F4099</f>
        <v>0</v>
      </c>
      <c r="H4099" s="662">
        <v>0</v>
      </c>
    </row>
    <row r="4100" s="671" customFormat="1" ht="15" customHeight="1">
      <c r="B4100" t="s" s="596">
        <v>1896</v>
      </c>
      <c r="C4100" t="s" s="675">
        <v>2636</v>
      </c>
      <c r="D4100" t="s" s="684">
        <v>36</v>
      </c>
      <c r="E4100" s="677">
        <v>0</v>
      </c>
      <c r="G4100" s="662">
        <f>E4100*F4100</f>
        <v>0</v>
      </c>
      <c r="H4100" s="662">
        <v>0</v>
      </c>
    </row>
    <row r="4101" s="671" customFormat="1" ht="15" customHeight="1">
      <c r="B4101" t="s" s="596">
        <v>1896</v>
      </c>
      <c r="C4101" t="s" s="675">
        <v>2636</v>
      </c>
      <c r="D4101" t="s" s="686">
        <v>38</v>
      </c>
      <c r="E4101" s="677">
        <v>0</v>
      </c>
      <c r="G4101" s="662">
        <f>E4101*F4101</f>
        <v>0</v>
      </c>
      <c r="H4101" s="662">
        <v>0</v>
      </c>
    </row>
    <row r="4102" s="671" customFormat="1" ht="15" customHeight="1">
      <c r="B4102" t="s" s="596">
        <v>1896</v>
      </c>
      <c r="C4102" t="s" s="675">
        <v>2636</v>
      </c>
      <c r="D4102" t="s" s="690">
        <v>40</v>
      </c>
      <c r="E4102" s="677">
        <v>0</v>
      </c>
      <c r="G4102" s="662">
        <f>E4102*F4102</f>
        <v>0</v>
      </c>
      <c r="H4102" s="662">
        <v>0</v>
      </c>
    </row>
    <row r="4103" s="671" customFormat="1" ht="15" customHeight="1">
      <c r="B4103" t="s" s="596">
        <v>1896</v>
      </c>
      <c r="C4103" t="s" s="675">
        <v>2636</v>
      </c>
      <c r="D4103" t="s" s="692">
        <v>42</v>
      </c>
      <c r="E4103" s="677">
        <v>0</v>
      </c>
      <c r="G4103" s="662">
        <f>E4103*F4103</f>
        <v>0</v>
      </c>
      <c r="H4103" s="662">
        <v>0</v>
      </c>
    </row>
    <row r="4104" s="671" customFormat="1" ht="15" customHeight="1">
      <c r="B4104" t="s" s="596">
        <v>1896</v>
      </c>
      <c r="C4104" t="s" s="675">
        <v>2636</v>
      </c>
      <c r="D4104" t="s" s="180">
        <v>44</v>
      </c>
      <c r="E4104" s="677">
        <v>0</v>
      </c>
      <c r="G4104" s="662">
        <f>E4104*F4104</f>
        <v>0</v>
      </c>
      <c r="H4104" s="662">
        <v>0</v>
      </c>
    </row>
    <row r="4105" s="671" customFormat="1" ht="15" customHeight="1">
      <c r="B4105" t="s" s="596">
        <v>1896</v>
      </c>
      <c r="C4105" t="s" s="675">
        <v>2636</v>
      </c>
      <c r="D4105" t="s" s="695">
        <v>2849</v>
      </c>
      <c r="E4105" s="677">
        <v>0</v>
      </c>
      <c r="G4105" s="662">
        <f>E4105*F4105</f>
        <v>0</v>
      </c>
      <c r="H4105" s="662">
        <v>0</v>
      </c>
    </row>
    <row r="4106" s="671" customFormat="1" ht="15" customHeight="1">
      <c r="B4106" t="s" s="596">
        <v>1895</v>
      </c>
      <c r="C4106" t="s" s="675">
        <v>2637</v>
      </c>
      <c r="D4106" t="s" s="676">
        <v>30</v>
      </c>
      <c r="E4106" s="677">
        <v>0</v>
      </c>
      <c r="G4106" s="662">
        <f>E4106*F4106</f>
        <v>0</v>
      </c>
      <c r="H4106" s="662">
        <v>0</v>
      </c>
    </row>
    <row r="4107" s="671" customFormat="1" ht="15" customHeight="1">
      <c r="B4107" t="s" s="596">
        <v>1895</v>
      </c>
      <c r="C4107" t="s" s="675">
        <v>2637</v>
      </c>
      <c r="D4107" t="s" s="91">
        <v>32</v>
      </c>
      <c r="E4107" s="677">
        <v>0</v>
      </c>
      <c r="G4107" s="662">
        <f>E4107*F4107</f>
        <v>0</v>
      </c>
      <c r="H4107" s="662">
        <v>0</v>
      </c>
    </row>
    <row r="4108" s="671" customFormat="1" ht="15" customHeight="1">
      <c r="B4108" t="s" s="596">
        <v>1895</v>
      </c>
      <c r="C4108" t="s" s="675">
        <v>2637</v>
      </c>
      <c r="D4108" t="s" s="205">
        <v>34</v>
      </c>
      <c r="E4108" s="677">
        <v>0</v>
      </c>
      <c r="G4108" s="662">
        <f>E4108*F4108</f>
        <v>0</v>
      </c>
      <c r="H4108" s="662">
        <v>0</v>
      </c>
    </row>
    <row r="4109" s="671" customFormat="1" ht="15" customHeight="1">
      <c r="B4109" t="s" s="596">
        <v>1895</v>
      </c>
      <c r="C4109" t="s" s="675">
        <v>2637</v>
      </c>
      <c r="D4109" t="s" s="684">
        <v>36</v>
      </c>
      <c r="E4109" s="677">
        <v>0</v>
      </c>
      <c r="G4109" s="662">
        <f>E4109*F4109</f>
        <v>0</v>
      </c>
      <c r="H4109" s="662">
        <v>0</v>
      </c>
    </row>
    <row r="4110" s="671" customFormat="1" ht="15" customHeight="1">
      <c r="B4110" t="s" s="596">
        <v>1895</v>
      </c>
      <c r="C4110" t="s" s="675">
        <v>2637</v>
      </c>
      <c r="D4110" t="s" s="686">
        <v>38</v>
      </c>
      <c r="E4110" s="677">
        <v>0</v>
      </c>
      <c r="G4110" s="662">
        <f>E4110*F4110</f>
        <v>0</v>
      </c>
      <c r="H4110" s="662">
        <v>0</v>
      </c>
    </row>
    <row r="4111" s="671" customFormat="1" ht="15" customHeight="1">
      <c r="B4111" t="s" s="596">
        <v>1895</v>
      </c>
      <c r="C4111" t="s" s="675">
        <v>2637</v>
      </c>
      <c r="D4111" t="s" s="690">
        <v>40</v>
      </c>
      <c r="E4111" s="677">
        <v>0</v>
      </c>
      <c r="G4111" s="662">
        <f>E4111*F4111</f>
        <v>0</v>
      </c>
      <c r="H4111" s="662">
        <v>0</v>
      </c>
    </row>
    <row r="4112" s="671" customFormat="1" ht="15" customHeight="1">
      <c r="B4112" t="s" s="596">
        <v>1895</v>
      </c>
      <c r="C4112" t="s" s="675">
        <v>2637</v>
      </c>
      <c r="D4112" t="s" s="692">
        <v>42</v>
      </c>
      <c r="E4112" s="677">
        <v>0</v>
      </c>
      <c r="G4112" s="662">
        <f>E4112*F4112</f>
        <v>0</v>
      </c>
      <c r="H4112" s="662">
        <v>0</v>
      </c>
    </row>
    <row r="4113" s="671" customFormat="1" ht="15" customHeight="1">
      <c r="B4113" t="s" s="596">
        <v>1895</v>
      </c>
      <c r="C4113" t="s" s="675">
        <v>2637</v>
      </c>
      <c r="D4113" t="s" s="180">
        <v>44</v>
      </c>
      <c r="E4113" s="677">
        <v>0</v>
      </c>
      <c r="G4113" s="662">
        <f>E4113*F4113</f>
        <v>0</v>
      </c>
      <c r="H4113" s="662">
        <v>0</v>
      </c>
    </row>
    <row r="4114" s="671" customFormat="1" ht="15" customHeight="1">
      <c r="B4114" t="s" s="596">
        <v>1895</v>
      </c>
      <c r="C4114" t="s" s="675">
        <v>2637</v>
      </c>
      <c r="D4114" t="s" s="695">
        <v>2849</v>
      </c>
      <c r="E4114" s="677">
        <v>0</v>
      </c>
      <c r="G4114" s="662">
        <f>E4114*F4114</f>
        <v>0</v>
      </c>
      <c r="H4114" s="662">
        <v>0</v>
      </c>
    </row>
    <row r="4115" s="671" customFormat="1" ht="15" customHeight="1">
      <c r="B4115" t="s" s="596">
        <v>1850</v>
      </c>
      <c r="C4115" t="s" s="675">
        <v>2638</v>
      </c>
      <c r="D4115" t="s" s="676">
        <v>30</v>
      </c>
      <c r="E4115" s="677">
        <v>0</v>
      </c>
      <c r="G4115" s="662">
        <f>E4115*F4115</f>
        <v>0</v>
      </c>
      <c r="H4115" s="662">
        <v>0</v>
      </c>
    </row>
    <row r="4116" s="671" customFormat="1" ht="15" customHeight="1">
      <c r="B4116" t="s" s="596">
        <v>1850</v>
      </c>
      <c r="C4116" t="s" s="675">
        <v>2638</v>
      </c>
      <c r="D4116" t="s" s="91">
        <v>32</v>
      </c>
      <c r="E4116" s="677">
        <v>0</v>
      </c>
      <c r="G4116" s="662">
        <f>E4116*F4116</f>
        <v>0</v>
      </c>
      <c r="H4116" s="662">
        <v>0</v>
      </c>
    </row>
    <row r="4117" s="671" customFormat="1" ht="15" customHeight="1">
      <c r="B4117" t="s" s="596">
        <v>1850</v>
      </c>
      <c r="C4117" t="s" s="675">
        <v>2638</v>
      </c>
      <c r="D4117" t="s" s="205">
        <v>34</v>
      </c>
      <c r="E4117" s="677">
        <v>0</v>
      </c>
      <c r="G4117" s="662">
        <f>E4117*F4117</f>
        <v>0</v>
      </c>
      <c r="H4117" s="662">
        <v>0</v>
      </c>
    </row>
    <row r="4118" s="671" customFormat="1" ht="15" customHeight="1">
      <c r="B4118" t="s" s="596">
        <v>1850</v>
      </c>
      <c r="C4118" t="s" s="675">
        <v>2638</v>
      </c>
      <c r="D4118" t="s" s="684">
        <v>36</v>
      </c>
      <c r="E4118" s="677">
        <v>0</v>
      </c>
      <c r="G4118" s="662">
        <f>E4118*F4118</f>
        <v>0</v>
      </c>
      <c r="H4118" s="662">
        <v>0</v>
      </c>
    </row>
    <row r="4119" s="671" customFormat="1" ht="15" customHeight="1">
      <c r="B4119" t="s" s="596">
        <v>1850</v>
      </c>
      <c r="C4119" t="s" s="675">
        <v>2638</v>
      </c>
      <c r="D4119" t="s" s="686">
        <v>38</v>
      </c>
      <c r="E4119" s="677">
        <v>0</v>
      </c>
      <c r="G4119" s="662">
        <f>E4119*F4119</f>
        <v>0</v>
      </c>
      <c r="H4119" s="662">
        <v>0</v>
      </c>
    </row>
    <row r="4120" s="671" customFormat="1" ht="15" customHeight="1">
      <c r="B4120" t="s" s="596">
        <v>1850</v>
      </c>
      <c r="C4120" t="s" s="675">
        <v>2638</v>
      </c>
      <c r="D4120" t="s" s="690">
        <v>40</v>
      </c>
      <c r="E4120" s="677">
        <v>0</v>
      </c>
      <c r="G4120" s="662">
        <f>E4120*F4120</f>
        <v>0</v>
      </c>
      <c r="H4120" s="662">
        <v>0</v>
      </c>
    </row>
    <row r="4121" s="671" customFormat="1" ht="15" customHeight="1">
      <c r="B4121" t="s" s="596">
        <v>1850</v>
      </c>
      <c r="C4121" t="s" s="675">
        <v>2638</v>
      </c>
      <c r="D4121" t="s" s="692">
        <v>42</v>
      </c>
      <c r="E4121" s="677">
        <v>0</v>
      </c>
      <c r="G4121" s="662">
        <f>E4121*F4121</f>
        <v>0</v>
      </c>
      <c r="H4121" s="662">
        <v>0</v>
      </c>
    </row>
    <row r="4122" s="671" customFormat="1" ht="15" customHeight="1">
      <c r="B4122" t="s" s="596">
        <v>1850</v>
      </c>
      <c r="C4122" t="s" s="675">
        <v>2638</v>
      </c>
      <c r="D4122" t="s" s="180">
        <v>44</v>
      </c>
      <c r="E4122" s="677">
        <v>0</v>
      </c>
      <c r="G4122" s="662">
        <f>E4122*F4122</f>
        <v>0</v>
      </c>
      <c r="H4122" s="662">
        <v>0</v>
      </c>
    </row>
    <row r="4123" s="671" customFormat="1" ht="15" customHeight="1">
      <c r="B4123" t="s" s="596">
        <v>1850</v>
      </c>
      <c r="C4123" t="s" s="675">
        <v>2638</v>
      </c>
      <c r="D4123" t="s" s="695">
        <v>2849</v>
      </c>
      <c r="E4123" s="677">
        <v>0</v>
      </c>
      <c r="G4123" s="662">
        <f>E4123*F4123</f>
        <v>0</v>
      </c>
      <c r="H4123" s="662">
        <v>0</v>
      </c>
    </row>
    <row r="4124" s="671" customFormat="1" ht="15" customHeight="1">
      <c r="B4124" t="s" s="596">
        <v>1708</v>
      </c>
      <c r="C4124" t="s" s="675">
        <v>2639</v>
      </c>
      <c r="D4124" t="s" s="676">
        <v>30</v>
      </c>
      <c r="E4124" s="677">
        <v>0</v>
      </c>
      <c r="G4124" s="662">
        <f>E4124*F4124</f>
        <v>0</v>
      </c>
      <c r="H4124" s="662">
        <v>0</v>
      </c>
    </row>
    <row r="4125" s="671" customFormat="1" ht="15" customHeight="1">
      <c r="B4125" t="s" s="596">
        <v>1708</v>
      </c>
      <c r="C4125" t="s" s="675">
        <v>2639</v>
      </c>
      <c r="D4125" t="s" s="91">
        <v>32</v>
      </c>
      <c r="E4125" s="677">
        <v>0</v>
      </c>
      <c r="G4125" s="662">
        <f>E4125*F4125</f>
        <v>0</v>
      </c>
      <c r="H4125" s="662">
        <v>0</v>
      </c>
    </row>
    <row r="4126" s="671" customFormat="1" ht="15" customHeight="1">
      <c r="B4126" t="s" s="596">
        <v>1708</v>
      </c>
      <c r="C4126" t="s" s="675">
        <v>2639</v>
      </c>
      <c r="D4126" t="s" s="205">
        <v>34</v>
      </c>
      <c r="E4126" s="677">
        <v>0</v>
      </c>
      <c r="G4126" s="662">
        <f>E4126*F4126</f>
        <v>0</v>
      </c>
      <c r="H4126" s="662">
        <v>0</v>
      </c>
    </row>
    <row r="4127" s="671" customFormat="1" ht="15" customHeight="1">
      <c r="B4127" t="s" s="596">
        <v>1708</v>
      </c>
      <c r="C4127" t="s" s="675">
        <v>2639</v>
      </c>
      <c r="D4127" t="s" s="684">
        <v>36</v>
      </c>
      <c r="E4127" s="677">
        <v>0</v>
      </c>
      <c r="G4127" s="662">
        <f>E4127*F4127</f>
        <v>0</v>
      </c>
      <c r="H4127" s="662">
        <v>0</v>
      </c>
    </row>
    <row r="4128" s="671" customFormat="1" ht="15" customHeight="1">
      <c r="B4128" t="s" s="596">
        <v>1708</v>
      </c>
      <c r="C4128" t="s" s="675">
        <v>2639</v>
      </c>
      <c r="D4128" t="s" s="686">
        <v>38</v>
      </c>
      <c r="E4128" s="677">
        <v>0</v>
      </c>
      <c r="G4128" s="662">
        <f>E4128*F4128</f>
        <v>0</v>
      </c>
      <c r="H4128" s="662">
        <v>0</v>
      </c>
    </row>
    <row r="4129" s="671" customFormat="1" ht="15" customHeight="1">
      <c r="B4129" t="s" s="596">
        <v>1708</v>
      </c>
      <c r="C4129" t="s" s="675">
        <v>2639</v>
      </c>
      <c r="D4129" t="s" s="690">
        <v>40</v>
      </c>
      <c r="E4129" s="677">
        <v>0</v>
      </c>
      <c r="G4129" s="662">
        <f>E4129*F4129</f>
        <v>0</v>
      </c>
      <c r="H4129" s="662">
        <v>0</v>
      </c>
    </row>
    <row r="4130" s="671" customFormat="1" ht="15" customHeight="1">
      <c r="B4130" t="s" s="596">
        <v>1708</v>
      </c>
      <c r="C4130" t="s" s="675">
        <v>2639</v>
      </c>
      <c r="D4130" t="s" s="692">
        <v>42</v>
      </c>
      <c r="E4130" s="677">
        <v>0</v>
      </c>
      <c r="G4130" s="662">
        <f>E4130*F4130</f>
        <v>0</v>
      </c>
      <c r="H4130" s="662">
        <v>0</v>
      </c>
    </row>
    <row r="4131" s="671" customFormat="1" ht="15" customHeight="1">
      <c r="B4131" t="s" s="596">
        <v>1708</v>
      </c>
      <c r="C4131" t="s" s="675">
        <v>2639</v>
      </c>
      <c r="D4131" t="s" s="180">
        <v>44</v>
      </c>
      <c r="E4131" s="677">
        <v>0</v>
      </c>
      <c r="G4131" s="662">
        <f>E4131*F4131</f>
        <v>0</v>
      </c>
      <c r="H4131" s="662">
        <v>0</v>
      </c>
    </row>
    <row r="4132" s="671" customFormat="1" ht="15" customHeight="1">
      <c r="B4132" t="s" s="596">
        <v>1708</v>
      </c>
      <c r="C4132" t="s" s="675">
        <v>2639</v>
      </c>
      <c r="D4132" t="s" s="695">
        <v>2849</v>
      </c>
      <c r="E4132" s="677">
        <v>0</v>
      </c>
      <c r="G4132" s="662">
        <f>E4132*F4132</f>
        <v>0</v>
      </c>
      <c r="H4132" s="662">
        <v>0</v>
      </c>
    </row>
    <row r="4133" s="671" customFormat="1" ht="15" customHeight="1">
      <c r="B4133" t="s" s="596">
        <v>1863</v>
      </c>
      <c r="C4133" t="s" s="675">
        <v>2640</v>
      </c>
      <c r="D4133" t="s" s="676">
        <v>30</v>
      </c>
      <c r="E4133" s="677">
        <v>0</v>
      </c>
      <c r="G4133" s="662">
        <f>E4133*F4133</f>
        <v>0</v>
      </c>
      <c r="H4133" s="662">
        <v>0</v>
      </c>
    </row>
    <row r="4134" s="671" customFormat="1" ht="15" customHeight="1">
      <c r="B4134" t="s" s="596">
        <v>1863</v>
      </c>
      <c r="C4134" t="s" s="675">
        <v>2640</v>
      </c>
      <c r="D4134" t="s" s="91">
        <v>32</v>
      </c>
      <c r="E4134" s="677">
        <v>0</v>
      </c>
      <c r="G4134" s="662">
        <f>E4134*F4134</f>
        <v>0</v>
      </c>
      <c r="H4134" s="662">
        <v>0</v>
      </c>
    </row>
    <row r="4135" s="671" customFormat="1" ht="15" customHeight="1">
      <c r="B4135" t="s" s="596">
        <v>1863</v>
      </c>
      <c r="C4135" t="s" s="675">
        <v>2640</v>
      </c>
      <c r="D4135" t="s" s="205">
        <v>34</v>
      </c>
      <c r="E4135" s="677">
        <v>0</v>
      </c>
      <c r="G4135" s="662">
        <f>E4135*F4135</f>
        <v>0</v>
      </c>
      <c r="H4135" s="662">
        <v>0</v>
      </c>
    </row>
    <row r="4136" s="671" customFormat="1" ht="15" customHeight="1">
      <c r="B4136" t="s" s="596">
        <v>1863</v>
      </c>
      <c r="C4136" t="s" s="675">
        <v>2640</v>
      </c>
      <c r="D4136" t="s" s="684">
        <v>36</v>
      </c>
      <c r="E4136" s="677">
        <v>0</v>
      </c>
      <c r="G4136" s="662">
        <f>E4136*F4136</f>
        <v>0</v>
      </c>
      <c r="H4136" s="662">
        <v>0</v>
      </c>
    </row>
    <row r="4137" s="671" customFormat="1" ht="15" customHeight="1">
      <c r="B4137" t="s" s="596">
        <v>1863</v>
      </c>
      <c r="C4137" t="s" s="675">
        <v>2640</v>
      </c>
      <c r="D4137" t="s" s="686">
        <v>38</v>
      </c>
      <c r="E4137" s="677">
        <v>0</v>
      </c>
      <c r="G4137" s="662">
        <f>E4137*F4137</f>
        <v>0</v>
      </c>
      <c r="H4137" s="662">
        <v>0</v>
      </c>
    </row>
    <row r="4138" s="671" customFormat="1" ht="15" customHeight="1">
      <c r="B4138" t="s" s="596">
        <v>1863</v>
      </c>
      <c r="C4138" t="s" s="675">
        <v>2640</v>
      </c>
      <c r="D4138" t="s" s="690">
        <v>40</v>
      </c>
      <c r="E4138" s="677">
        <v>0</v>
      </c>
      <c r="G4138" s="662">
        <f>E4138*F4138</f>
        <v>0</v>
      </c>
      <c r="H4138" s="662">
        <v>0</v>
      </c>
    </row>
    <row r="4139" s="671" customFormat="1" ht="15" customHeight="1">
      <c r="B4139" t="s" s="596">
        <v>1863</v>
      </c>
      <c r="C4139" t="s" s="675">
        <v>2640</v>
      </c>
      <c r="D4139" t="s" s="692">
        <v>42</v>
      </c>
      <c r="E4139" s="677">
        <v>0</v>
      </c>
      <c r="G4139" s="662">
        <f>E4139*F4139</f>
        <v>0</v>
      </c>
      <c r="H4139" s="662">
        <v>0</v>
      </c>
    </row>
    <row r="4140" s="671" customFormat="1" ht="15" customHeight="1">
      <c r="B4140" t="s" s="596">
        <v>1863</v>
      </c>
      <c r="C4140" t="s" s="675">
        <v>2640</v>
      </c>
      <c r="D4140" t="s" s="180">
        <v>44</v>
      </c>
      <c r="E4140" s="677">
        <v>0</v>
      </c>
      <c r="G4140" s="662">
        <f>E4140*F4140</f>
        <v>0</v>
      </c>
      <c r="H4140" s="662">
        <v>0</v>
      </c>
    </row>
    <row r="4141" s="671" customFormat="1" ht="15" customHeight="1">
      <c r="B4141" t="s" s="596">
        <v>1863</v>
      </c>
      <c r="C4141" t="s" s="675">
        <v>2640</v>
      </c>
      <c r="D4141" t="s" s="695">
        <v>2849</v>
      </c>
      <c r="E4141" s="677">
        <v>0</v>
      </c>
      <c r="G4141" s="662">
        <f>E4141*F4141</f>
        <v>0</v>
      </c>
      <c r="H4141" s="662">
        <v>0</v>
      </c>
    </row>
    <row r="4142" s="671" customFormat="1" ht="15" customHeight="1">
      <c r="B4142" t="s" s="596">
        <v>1862</v>
      </c>
      <c r="C4142" t="s" s="675">
        <v>2641</v>
      </c>
      <c r="D4142" t="s" s="676">
        <v>30</v>
      </c>
      <c r="E4142" s="677">
        <v>0</v>
      </c>
      <c r="G4142" s="662">
        <f>E4142*F4142</f>
        <v>0</v>
      </c>
      <c r="H4142" s="662">
        <v>0</v>
      </c>
    </row>
    <row r="4143" s="671" customFormat="1" ht="15" customHeight="1">
      <c r="B4143" t="s" s="596">
        <v>1862</v>
      </c>
      <c r="C4143" t="s" s="675">
        <v>2641</v>
      </c>
      <c r="D4143" t="s" s="91">
        <v>32</v>
      </c>
      <c r="E4143" s="677">
        <v>0</v>
      </c>
      <c r="G4143" s="662">
        <f>E4143*F4143</f>
        <v>0</v>
      </c>
      <c r="H4143" s="662">
        <v>0</v>
      </c>
    </row>
    <row r="4144" s="671" customFormat="1" ht="15" customHeight="1">
      <c r="B4144" t="s" s="596">
        <v>1862</v>
      </c>
      <c r="C4144" t="s" s="675">
        <v>2641</v>
      </c>
      <c r="D4144" t="s" s="205">
        <v>34</v>
      </c>
      <c r="E4144" s="677">
        <v>0</v>
      </c>
      <c r="G4144" s="662">
        <f>E4144*F4144</f>
        <v>0</v>
      </c>
      <c r="H4144" s="662">
        <v>0</v>
      </c>
    </row>
    <row r="4145" s="671" customFormat="1" ht="15" customHeight="1">
      <c r="B4145" t="s" s="596">
        <v>1862</v>
      </c>
      <c r="C4145" t="s" s="675">
        <v>2641</v>
      </c>
      <c r="D4145" t="s" s="684">
        <v>36</v>
      </c>
      <c r="E4145" s="677">
        <v>0</v>
      </c>
      <c r="G4145" s="662">
        <f>E4145*F4145</f>
        <v>0</v>
      </c>
      <c r="H4145" s="662">
        <v>0</v>
      </c>
    </row>
    <row r="4146" s="671" customFormat="1" ht="15" customHeight="1">
      <c r="B4146" t="s" s="596">
        <v>1862</v>
      </c>
      <c r="C4146" t="s" s="675">
        <v>2641</v>
      </c>
      <c r="D4146" t="s" s="686">
        <v>38</v>
      </c>
      <c r="E4146" s="677">
        <v>0</v>
      </c>
      <c r="G4146" s="662">
        <f>E4146*F4146</f>
        <v>0</v>
      </c>
      <c r="H4146" s="662">
        <v>0</v>
      </c>
    </row>
    <row r="4147" s="671" customFormat="1" ht="15" customHeight="1">
      <c r="B4147" t="s" s="596">
        <v>1862</v>
      </c>
      <c r="C4147" t="s" s="675">
        <v>2641</v>
      </c>
      <c r="D4147" t="s" s="690">
        <v>40</v>
      </c>
      <c r="E4147" s="677">
        <v>0</v>
      </c>
      <c r="G4147" s="662">
        <f>E4147*F4147</f>
        <v>0</v>
      </c>
      <c r="H4147" s="662">
        <v>0</v>
      </c>
    </row>
    <row r="4148" s="671" customFormat="1" ht="15" customHeight="1">
      <c r="B4148" t="s" s="596">
        <v>1862</v>
      </c>
      <c r="C4148" t="s" s="675">
        <v>2641</v>
      </c>
      <c r="D4148" t="s" s="692">
        <v>42</v>
      </c>
      <c r="E4148" s="677">
        <v>0</v>
      </c>
      <c r="G4148" s="662">
        <f>E4148*F4148</f>
        <v>0</v>
      </c>
      <c r="H4148" s="662">
        <v>0</v>
      </c>
    </row>
    <row r="4149" s="671" customFormat="1" ht="15" customHeight="1">
      <c r="B4149" t="s" s="596">
        <v>1862</v>
      </c>
      <c r="C4149" t="s" s="675">
        <v>2641</v>
      </c>
      <c r="D4149" t="s" s="180">
        <v>44</v>
      </c>
      <c r="E4149" s="677">
        <v>0</v>
      </c>
      <c r="G4149" s="662">
        <f>E4149*F4149</f>
        <v>0</v>
      </c>
      <c r="H4149" s="662">
        <v>0</v>
      </c>
    </row>
    <row r="4150" s="671" customFormat="1" ht="15" customHeight="1">
      <c r="B4150" t="s" s="596">
        <v>1862</v>
      </c>
      <c r="C4150" t="s" s="675">
        <v>2641</v>
      </c>
      <c r="D4150" t="s" s="695">
        <v>2849</v>
      </c>
      <c r="E4150" s="677">
        <v>0</v>
      </c>
      <c r="G4150" s="662">
        <f>E4150*F4150</f>
        <v>0</v>
      </c>
      <c r="H4150" s="662">
        <v>0</v>
      </c>
    </row>
    <row r="4151" s="671" customFormat="1" ht="15" customHeight="1">
      <c r="B4151" t="s" s="596">
        <v>2642</v>
      </c>
      <c r="C4151" t="s" s="675">
        <v>2643</v>
      </c>
      <c r="D4151" t="s" s="676">
        <v>30</v>
      </c>
      <c r="E4151" s="677">
        <v>0</v>
      </c>
      <c r="G4151" s="662">
        <f>E4151*F4151</f>
        <v>0</v>
      </c>
      <c r="H4151" s="662">
        <v>0</v>
      </c>
    </row>
    <row r="4152" s="671" customFormat="1" ht="15" customHeight="1">
      <c r="B4152" t="s" s="596">
        <v>2642</v>
      </c>
      <c r="C4152" t="s" s="675">
        <v>2643</v>
      </c>
      <c r="D4152" t="s" s="91">
        <v>32</v>
      </c>
      <c r="E4152" s="677">
        <v>0</v>
      </c>
      <c r="G4152" s="662">
        <f>E4152*F4152</f>
        <v>0</v>
      </c>
      <c r="H4152" s="662">
        <v>0</v>
      </c>
    </row>
    <row r="4153" s="671" customFormat="1" ht="15" customHeight="1">
      <c r="B4153" t="s" s="596">
        <v>2642</v>
      </c>
      <c r="C4153" t="s" s="675">
        <v>2643</v>
      </c>
      <c r="D4153" t="s" s="205">
        <v>34</v>
      </c>
      <c r="E4153" s="677">
        <v>0</v>
      </c>
      <c r="G4153" s="662">
        <f>E4153*F4153</f>
        <v>0</v>
      </c>
      <c r="H4153" s="662">
        <v>0</v>
      </c>
    </row>
    <row r="4154" s="671" customFormat="1" ht="15" customHeight="1">
      <c r="B4154" t="s" s="596">
        <v>2642</v>
      </c>
      <c r="C4154" t="s" s="675">
        <v>2643</v>
      </c>
      <c r="D4154" t="s" s="684">
        <v>36</v>
      </c>
      <c r="E4154" s="677">
        <v>0</v>
      </c>
      <c r="G4154" s="662">
        <f>E4154*F4154</f>
        <v>0</v>
      </c>
      <c r="H4154" s="662">
        <v>0</v>
      </c>
    </row>
    <row r="4155" s="671" customFormat="1" ht="15" customHeight="1">
      <c r="B4155" t="s" s="596">
        <v>2642</v>
      </c>
      <c r="C4155" t="s" s="675">
        <v>2643</v>
      </c>
      <c r="D4155" t="s" s="686">
        <v>38</v>
      </c>
      <c r="E4155" s="677">
        <v>0</v>
      </c>
      <c r="G4155" s="662">
        <f>E4155*F4155</f>
        <v>0</v>
      </c>
      <c r="H4155" s="662">
        <v>0</v>
      </c>
    </row>
    <row r="4156" s="671" customFormat="1" ht="15" customHeight="1">
      <c r="B4156" t="s" s="596">
        <v>2642</v>
      </c>
      <c r="C4156" t="s" s="675">
        <v>2643</v>
      </c>
      <c r="D4156" t="s" s="690">
        <v>40</v>
      </c>
      <c r="E4156" s="677">
        <v>0</v>
      </c>
      <c r="G4156" s="662">
        <f>E4156*F4156</f>
        <v>0</v>
      </c>
      <c r="H4156" s="662">
        <v>0</v>
      </c>
    </row>
    <row r="4157" s="671" customFormat="1" ht="15" customHeight="1">
      <c r="B4157" t="s" s="596">
        <v>2642</v>
      </c>
      <c r="C4157" t="s" s="675">
        <v>2643</v>
      </c>
      <c r="D4157" t="s" s="692">
        <v>42</v>
      </c>
      <c r="E4157" s="677">
        <v>0</v>
      </c>
      <c r="G4157" s="662">
        <f>E4157*F4157</f>
        <v>0</v>
      </c>
      <c r="H4157" s="662">
        <v>0</v>
      </c>
    </row>
    <row r="4158" s="671" customFormat="1" ht="15" customHeight="1">
      <c r="B4158" t="s" s="596">
        <v>2642</v>
      </c>
      <c r="C4158" t="s" s="675">
        <v>2643</v>
      </c>
      <c r="D4158" t="s" s="180">
        <v>44</v>
      </c>
      <c r="E4158" s="677">
        <v>0</v>
      </c>
      <c r="G4158" s="662">
        <f>E4158*F4158</f>
        <v>0</v>
      </c>
      <c r="H4158" s="662">
        <v>0</v>
      </c>
    </row>
    <row r="4159" s="671" customFormat="1" ht="15" customHeight="1">
      <c r="B4159" t="s" s="596">
        <v>2642</v>
      </c>
      <c r="C4159" t="s" s="675">
        <v>2643</v>
      </c>
      <c r="D4159" t="s" s="695">
        <v>2849</v>
      </c>
      <c r="E4159" s="677">
        <v>0</v>
      </c>
      <c r="G4159" s="662">
        <f>E4159*F4159</f>
        <v>0</v>
      </c>
      <c r="H4159" s="662">
        <v>0</v>
      </c>
    </row>
    <row r="4160" s="671" customFormat="1" ht="15" customHeight="1">
      <c r="B4160" t="s" s="596">
        <v>1898</v>
      </c>
      <c r="C4160" t="s" s="675">
        <v>2644</v>
      </c>
      <c r="D4160" t="s" s="676">
        <v>30</v>
      </c>
      <c r="E4160" s="677">
        <v>0</v>
      </c>
      <c r="G4160" s="662">
        <f>E4160*F4160</f>
        <v>0</v>
      </c>
      <c r="H4160" s="662">
        <v>0</v>
      </c>
    </row>
    <row r="4161" s="671" customFormat="1" ht="15" customHeight="1">
      <c r="B4161" t="s" s="596">
        <v>1898</v>
      </c>
      <c r="C4161" t="s" s="675">
        <v>2644</v>
      </c>
      <c r="D4161" t="s" s="91">
        <v>32</v>
      </c>
      <c r="E4161" s="677">
        <v>0</v>
      </c>
      <c r="G4161" s="662">
        <f>E4161*F4161</f>
        <v>0</v>
      </c>
      <c r="H4161" s="662">
        <v>0</v>
      </c>
    </row>
    <row r="4162" s="671" customFormat="1" ht="15" customHeight="1">
      <c r="B4162" t="s" s="596">
        <v>1898</v>
      </c>
      <c r="C4162" t="s" s="675">
        <v>2644</v>
      </c>
      <c r="D4162" t="s" s="205">
        <v>34</v>
      </c>
      <c r="E4162" s="677">
        <v>0</v>
      </c>
      <c r="G4162" s="662">
        <f>E4162*F4162</f>
        <v>0</v>
      </c>
      <c r="H4162" s="662">
        <v>0</v>
      </c>
    </row>
    <row r="4163" s="671" customFormat="1" ht="15" customHeight="1">
      <c r="B4163" t="s" s="596">
        <v>1898</v>
      </c>
      <c r="C4163" t="s" s="675">
        <v>2644</v>
      </c>
      <c r="D4163" t="s" s="684">
        <v>36</v>
      </c>
      <c r="E4163" s="677">
        <v>0</v>
      </c>
      <c r="G4163" s="662">
        <f>E4163*F4163</f>
        <v>0</v>
      </c>
      <c r="H4163" s="662">
        <v>0</v>
      </c>
    </row>
    <row r="4164" s="671" customFormat="1" ht="15" customHeight="1">
      <c r="B4164" t="s" s="596">
        <v>1898</v>
      </c>
      <c r="C4164" t="s" s="675">
        <v>2644</v>
      </c>
      <c r="D4164" t="s" s="686">
        <v>38</v>
      </c>
      <c r="E4164" s="677">
        <v>0</v>
      </c>
      <c r="G4164" s="662">
        <f>E4164*F4164</f>
        <v>0</v>
      </c>
      <c r="H4164" s="662">
        <v>0</v>
      </c>
    </row>
    <row r="4165" s="671" customFormat="1" ht="15" customHeight="1">
      <c r="B4165" t="s" s="596">
        <v>1898</v>
      </c>
      <c r="C4165" t="s" s="675">
        <v>2644</v>
      </c>
      <c r="D4165" t="s" s="690">
        <v>40</v>
      </c>
      <c r="E4165" s="677">
        <v>0</v>
      </c>
      <c r="G4165" s="662">
        <f>E4165*F4165</f>
        <v>0</v>
      </c>
      <c r="H4165" s="662">
        <v>0</v>
      </c>
    </row>
    <row r="4166" s="671" customFormat="1" ht="15" customHeight="1">
      <c r="B4166" t="s" s="596">
        <v>1898</v>
      </c>
      <c r="C4166" t="s" s="675">
        <v>2644</v>
      </c>
      <c r="D4166" t="s" s="692">
        <v>42</v>
      </c>
      <c r="E4166" s="677">
        <v>0</v>
      </c>
      <c r="G4166" s="662">
        <f>E4166*F4166</f>
        <v>0</v>
      </c>
      <c r="H4166" s="662">
        <v>0</v>
      </c>
    </row>
    <row r="4167" s="671" customFormat="1" ht="15" customHeight="1">
      <c r="B4167" t="s" s="596">
        <v>1898</v>
      </c>
      <c r="C4167" t="s" s="675">
        <v>2644</v>
      </c>
      <c r="D4167" t="s" s="180">
        <v>44</v>
      </c>
      <c r="E4167" s="677">
        <v>0</v>
      </c>
      <c r="G4167" s="662">
        <f>E4167*F4167</f>
        <v>0</v>
      </c>
      <c r="H4167" s="662">
        <v>0</v>
      </c>
    </row>
    <row r="4168" s="671" customFormat="1" ht="15" customHeight="1">
      <c r="B4168" t="s" s="596">
        <v>1898</v>
      </c>
      <c r="C4168" t="s" s="675">
        <v>2644</v>
      </c>
      <c r="D4168" t="s" s="695">
        <v>2849</v>
      </c>
      <c r="E4168" s="677">
        <v>0</v>
      </c>
      <c r="G4168" s="662">
        <f>E4168*F4168</f>
        <v>0</v>
      </c>
      <c r="H4168" s="662">
        <v>0</v>
      </c>
    </row>
    <row r="4169" s="671" customFormat="1" ht="15" customHeight="1">
      <c r="B4169" t="s" s="596">
        <v>1917</v>
      </c>
      <c r="C4169" t="s" s="675">
        <v>2645</v>
      </c>
      <c r="D4169" t="s" s="676">
        <v>30</v>
      </c>
      <c r="E4169" s="677">
        <v>0</v>
      </c>
      <c r="G4169" s="662">
        <f>E4169*F4169</f>
        <v>0</v>
      </c>
      <c r="H4169" s="662">
        <v>0</v>
      </c>
    </row>
    <row r="4170" s="671" customFormat="1" ht="15" customHeight="1">
      <c r="B4170" t="s" s="596">
        <v>1917</v>
      </c>
      <c r="C4170" t="s" s="675">
        <v>2645</v>
      </c>
      <c r="D4170" t="s" s="91">
        <v>32</v>
      </c>
      <c r="E4170" s="677">
        <v>0</v>
      </c>
      <c r="G4170" s="662">
        <f>E4170*F4170</f>
        <v>0</v>
      </c>
      <c r="H4170" s="662">
        <v>0</v>
      </c>
    </row>
    <row r="4171" s="671" customFormat="1" ht="15" customHeight="1">
      <c r="B4171" t="s" s="596">
        <v>1917</v>
      </c>
      <c r="C4171" t="s" s="675">
        <v>2645</v>
      </c>
      <c r="D4171" t="s" s="205">
        <v>34</v>
      </c>
      <c r="E4171" s="677">
        <v>0</v>
      </c>
      <c r="G4171" s="662">
        <f>E4171*F4171</f>
        <v>0</v>
      </c>
      <c r="H4171" s="662">
        <v>0</v>
      </c>
    </row>
    <row r="4172" s="671" customFormat="1" ht="15" customHeight="1">
      <c r="B4172" t="s" s="596">
        <v>1917</v>
      </c>
      <c r="C4172" t="s" s="675">
        <v>2645</v>
      </c>
      <c r="D4172" t="s" s="684">
        <v>36</v>
      </c>
      <c r="E4172" s="677">
        <v>0</v>
      </c>
      <c r="G4172" s="662">
        <f>E4172*F4172</f>
        <v>0</v>
      </c>
      <c r="H4172" s="662">
        <v>0</v>
      </c>
    </row>
    <row r="4173" s="671" customFormat="1" ht="15" customHeight="1">
      <c r="B4173" t="s" s="596">
        <v>1917</v>
      </c>
      <c r="C4173" t="s" s="675">
        <v>2645</v>
      </c>
      <c r="D4173" t="s" s="686">
        <v>38</v>
      </c>
      <c r="E4173" s="677">
        <v>0</v>
      </c>
      <c r="G4173" s="662">
        <f>E4173*F4173</f>
        <v>0</v>
      </c>
      <c r="H4173" s="662">
        <v>0</v>
      </c>
    </row>
    <row r="4174" s="671" customFormat="1" ht="15" customHeight="1">
      <c r="B4174" t="s" s="596">
        <v>1917</v>
      </c>
      <c r="C4174" t="s" s="675">
        <v>2645</v>
      </c>
      <c r="D4174" t="s" s="690">
        <v>40</v>
      </c>
      <c r="E4174" s="677">
        <v>0</v>
      </c>
      <c r="G4174" s="662">
        <f>E4174*F4174</f>
        <v>0</v>
      </c>
      <c r="H4174" s="662">
        <v>0</v>
      </c>
    </row>
    <row r="4175" s="671" customFormat="1" ht="15" customHeight="1">
      <c r="B4175" t="s" s="596">
        <v>1917</v>
      </c>
      <c r="C4175" t="s" s="675">
        <v>2645</v>
      </c>
      <c r="D4175" t="s" s="692">
        <v>42</v>
      </c>
      <c r="E4175" s="677">
        <v>0</v>
      </c>
      <c r="G4175" s="662">
        <f>E4175*F4175</f>
        <v>0</v>
      </c>
      <c r="H4175" s="662">
        <v>0</v>
      </c>
    </row>
    <row r="4176" s="671" customFormat="1" ht="15" customHeight="1">
      <c r="B4176" t="s" s="596">
        <v>1917</v>
      </c>
      <c r="C4176" t="s" s="675">
        <v>2645</v>
      </c>
      <c r="D4176" t="s" s="180">
        <v>44</v>
      </c>
      <c r="E4176" s="677">
        <v>0</v>
      </c>
      <c r="G4176" s="662">
        <f>E4176*F4176</f>
        <v>0</v>
      </c>
      <c r="H4176" s="662">
        <v>0</v>
      </c>
    </row>
    <row r="4177" s="671" customFormat="1" ht="15" customHeight="1">
      <c r="B4177" t="s" s="596">
        <v>1917</v>
      </c>
      <c r="C4177" t="s" s="675">
        <v>2645</v>
      </c>
      <c r="D4177" t="s" s="695">
        <v>2849</v>
      </c>
      <c r="E4177" s="677">
        <v>0</v>
      </c>
      <c r="G4177" s="662">
        <f>E4177*F4177</f>
        <v>0</v>
      </c>
      <c r="H4177" s="662">
        <v>0</v>
      </c>
    </row>
    <row r="4178" s="671" customFormat="1" ht="15" customHeight="1">
      <c r="B4178" t="s" s="596">
        <v>1884</v>
      </c>
      <c r="C4178" t="s" s="675">
        <v>2646</v>
      </c>
      <c r="D4178" t="s" s="676">
        <v>30</v>
      </c>
      <c r="E4178" s="677">
        <v>0</v>
      </c>
      <c r="G4178" s="662">
        <f>E4178*F4178</f>
        <v>0</v>
      </c>
      <c r="H4178" s="662">
        <v>0</v>
      </c>
    </row>
    <row r="4179" s="671" customFormat="1" ht="15" customHeight="1">
      <c r="B4179" t="s" s="596">
        <v>1884</v>
      </c>
      <c r="C4179" t="s" s="675">
        <v>2646</v>
      </c>
      <c r="D4179" t="s" s="91">
        <v>32</v>
      </c>
      <c r="E4179" s="677">
        <v>0</v>
      </c>
      <c r="G4179" s="662">
        <f>E4179*F4179</f>
        <v>0</v>
      </c>
      <c r="H4179" s="662">
        <v>0</v>
      </c>
    </row>
    <row r="4180" s="671" customFormat="1" ht="15" customHeight="1">
      <c r="B4180" t="s" s="596">
        <v>1884</v>
      </c>
      <c r="C4180" t="s" s="675">
        <v>2646</v>
      </c>
      <c r="D4180" t="s" s="205">
        <v>34</v>
      </c>
      <c r="E4180" s="677">
        <v>0</v>
      </c>
      <c r="G4180" s="662">
        <f>E4180*F4180</f>
        <v>0</v>
      </c>
      <c r="H4180" s="662">
        <v>0</v>
      </c>
    </row>
    <row r="4181" s="671" customFormat="1" ht="15" customHeight="1">
      <c r="B4181" t="s" s="596">
        <v>1884</v>
      </c>
      <c r="C4181" t="s" s="675">
        <v>2646</v>
      </c>
      <c r="D4181" t="s" s="684">
        <v>36</v>
      </c>
      <c r="E4181" s="677">
        <v>0</v>
      </c>
      <c r="G4181" s="662">
        <f>E4181*F4181</f>
        <v>0</v>
      </c>
      <c r="H4181" s="662">
        <v>0</v>
      </c>
    </row>
    <row r="4182" s="671" customFormat="1" ht="15" customHeight="1">
      <c r="B4182" t="s" s="596">
        <v>1884</v>
      </c>
      <c r="C4182" t="s" s="675">
        <v>2646</v>
      </c>
      <c r="D4182" t="s" s="686">
        <v>38</v>
      </c>
      <c r="E4182" s="677">
        <v>0</v>
      </c>
      <c r="G4182" s="662">
        <f>E4182*F4182</f>
        <v>0</v>
      </c>
      <c r="H4182" s="662">
        <v>0</v>
      </c>
    </row>
    <row r="4183" s="671" customFormat="1" ht="15" customHeight="1">
      <c r="B4183" t="s" s="596">
        <v>1884</v>
      </c>
      <c r="C4183" t="s" s="675">
        <v>2646</v>
      </c>
      <c r="D4183" t="s" s="690">
        <v>40</v>
      </c>
      <c r="E4183" s="677">
        <v>0</v>
      </c>
      <c r="G4183" s="662">
        <f>E4183*F4183</f>
        <v>0</v>
      </c>
      <c r="H4183" s="662">
        <v>0</v>
      </c>
    </row>
    <row r="4184" s="671" customFormat="1" ht="15" customHeight="1">
      <c r="B4184" t="s" s="596">
        <v>1884</v>
      </c>
      <c r="C4184" t="s" s="675">
        <v>2646</v>
      </c>
      <c r="D4184" t="s" s="692">
        <v>42</v>
      </c>
      <c r="E4184" s="677">
        <v>0</v>
      </c>
      <c r="G4184" s="662">
        <f>E4184*F4184</f>
        <v>0</v>
      </c>
      <c r="H4184" s="662">
        <v>0</v>
      </c>
    </row>
    <row r="4185" s="671" customFormat="1" ht="15" customHeight="1">
      <c r="B4185" t="s" s="596">
        <v>1884</v>
      </c>
      <c r="C4185" t="s" s="675">
        <v>2646</v>
      </c>
      <c r="D4185" t="s" s="180">
        <v>44</v>
      </c>
      <c r="E4185" s="677">
        <v>0</v>
      </c>
      <c r="G4185" s="662">
        <f>E4185*F4185</f>
        <v>0</v>
      </c>
      <c r="H4185" s="662">
        <v>0</v>
      </c>
    </row>
    <row r="4186" s="671" customFormat="1" ht="15" customHeight="1">
      <c r="B4186" t="s" s="596">
        <v>1884</v>
      </c>
      <c r="C4186" t="s" s="675">
        <v>2646</v>
      </c>
      <c r="D4186" t="s" s="695">
        <v>2849</v>
      </c>
      <c r="E4186" s="677">
        <v>0</v>
      </c>
      <c r="G4186" s="662">
        <f>E4186*F4186</f>
        <v>0</v>
      </c>
      <c r="H4186" s="662">
        <v>0</v>
      </c>
    </row>
    <row r="4187" s="671" customFormat="1" ht="15" customHeight="1">
      <c r="B4187" t="s" s="596">
        <v>1899</v>
      </c>
      <c r="C4187" t="s" s="675">
        <v>2647</v>
      </c>
      <c r="D4187" t="s" s="676">
        <v>30</v>
      </c>
      <c r="E4187" s="677">
        <v>0</v>
      </c>
      <c r="G4187" s="662">
        <f>E4187*F4187</f>
        <v>0</v>
      </c>
      <c r="H4187" s="662">
        <v>0</v>
      </c>
    </row>
    <row r="4188" s="671" customFormat="1" ht="15" customHeight="1">
      <c r="B4188" t="s" s="596">
        <v>1899</v>
      </c>
      <c r="C4188" t="s" s="675">
        <v>2647</v>
      </c>
      <c r="D4188" t="s" s="91">
        <v>32</v>
      </c>
      <c r="E4188" s="677">
        <v>0</v>
      </c>
      <c r="G4188" s="662">
        <f>E4188*F4188</f>
        <v>0</v>
      </c>
      <c r="H4188" s="662">
        <v>0</v>
      </c>
    </row>
    <row r="4189" s="671" customFormat="1" ht="15" customHeight="1">
      <c r="B4189" t="s" s="596">
        <v>1899</v>
      </c>
      <c r="C4189" t="s" s="675">
        <v>2647</v>
      </c>
      <c r="D4189" t="s" s="205">
        <v>34</v>
      </c>
      <c r="E4189" s="677">
        <v>0</v>
      </c>
      <c r="G4189" s="662">
        <f>E4189*F4189</f>
        <v>0</v>
      </c>
      <c r="H4189" s="662">
        <v>0</v>
      </c>
    </row>
    <row r="4190" s="671" customFormat="1" ht="15" customHeight="1">
      <c r="B4190" t="s" s="596">
        <v>1899</v>
      </c>
      <c r="C4190" t="s" s="675">
        <v>2647</v>
      </c>
      <c r="D4190" t="s" s="684">
        <v>36</v>
      </c>
      <c r="E4190" s="677">
        <v>0</v>
      </c>
      <c r="G4190" s="662">
        <f>E4190*F4190</f>
        <v>0</v>
      </c>
      <c r="H4190" s="662">
        <v>0</v>
      </c>
    </row>
    <row r="4191" s="671" customFormat="1" ht="15" customHeight="1">
      <c r="B4191" t="s" s="596">
        <v>1899</v>
      </c>
      <c r="C4191" t="s" s="675">
        <v>2647</v>
      </c>
      <c r="D4191" t="s" s="686">
        <v>38</v>
      </c>
      <c r="E4191" s="677">
        <v>0</v>
      </c>
      <c r="G4191" s="662">
        <f>E4191*F4191</f>
        <v>0</v>
      </c>
      <c r="H4191" s="662">
        <v>0</v>
      </c>
    </row>
    <row r="4192" s="671" customFormat="1" ht="15" customHeight="1">
      <c r="B4192" t="s" s="596">
        <v>1899</v>
      </c>
      <c r="C4192" t="s" s="675">
        <v>2647</v>
      </c>
      <c r="D4192" t="s" s="690">
        <v>40</v>
      </c>
      <c r="E4192" s="677">
        <v>0</v>
      </c>
      <c r="G4192" s="662">
        <f>E4192*F4192</f>
        <v>0</v>
      </c>
      <c r="H4192" s="662">
        <v>0</v>
      </c>
    </row>
    <row r="4193" s="671" customFormat="1" ht="15" customHeight="1">
      <c r="B4193" t="s" s="596">
        <v>1899</v>
      </c>
      <c r="C4193" t="s" s="675">
        <v>2647</v>
      </c>
      <c r="D4193" t="s" s="692">
        <v>42</v>
      </c>
      <c r="E4193" s="677">
        <v>0</v>
      </c>
      <c r="G4193" s="662">
        <f>E4193*F4193</f>
        <v>0</v>
      </c>
      <c r="H4193" s="662">
        <v>0</v>
      </c>
    </row>
    <row r="4194" s="671" customFormat="1" ht="15" customHeight="1">
      <c r="B4194" t="s" s="596">
        <v>1899</v>
      </c>
      <c r="C4194" t="s" s="675">
        <v>2647</v>
      </c>
      <c r="D4194" t="s" s="180">
        <v>44</v>
      </c>
      <c r="E4194" s="677">
        <v>0</v>
      </c>
      <c r="G4194" s="662">
        <f>E4194*F4194</f>
        <v>0</v>
      </c>
      <c r="H4194" s="662">
        <v>0</v>
      </c>
    </row>
    <row r="4195" s="671" customFormat="1" ht="15" customHeight="1">
      <c r="B4195" t="s" s="596">
        <v>1899</v>
      </c>
      <c r="C4195" t="s" s="675">
        <v>2647</v>
      </c>
      <c r="D4195" t="s" s="695">
        <v>2849</v>
      </c>
      <c r="E4195" s="677">
        <v>0</v>
      </c>
      <c r="G4195" s="662">
        <f>E4195*F4195</f>
        <v>0</v>
      </c>
      <c r="H4195" s="662">
        <v>0</v>
      </c>
    </row>
    <row r="4196" s="671" customFormat="1" ht="15" customHeight="1">
      <c r="B4196" t="s" s="596">
        <v>1888</v>
      </c>
      <c r="C4196" t="s" s="675">
        <v>2648</v>
      </c>
      <c r="D4196" t="s" s="676">
        <v>30</v>
      </c>
      <c r="E4196" s="677">
        <v>0</v>
      </c>
      <c r="G4196" s="662">
        <f>E4196*F4196</f>
        <v>0</v>
      </c>
      <c r="H4196" s="662">
        <v>0</v>
      </c>
    </row>
    <row r="4197" s="671" customFormat="1" ht="15" customHeight="1">
      <c r="B4197" t="s" s="596">
        <v>1888</v>
      </c>
      <c r="C4197" t="s" s="675">
        <v>2648</v>
      </c>
      <c r="D4197" t="s" s="91">
        <v>32</v>
      </c>
      <c r="E4197" s="677">
        <v>0</v>
      </c>
      <c r="G4197" s="662">
        <f>E4197*F4197</f>
        <v>0</v>
      </c>
      <c r="H4197" s="662">
        <v>0</v>
      </c>
    </row>
    <row r="4198" s="671" customFormat="1" ht="15" customHeight="1">
      <c r="B4198" t="s" s="596">
        <v>1888</v>
      </c>
      <c r="C4198" t="s" s="675">
        <v>2648</v>
      </c>
      <c r="D4198" t="s" s="205">
        <v>34</v>
      </c>
      <c r="E4198" s="677">
        <v>0</v>
      </c>
      <c r="G4198" s="662">
        <f>E4198*F4198</f>
        <v>0</v>
      </c>
      <c r="H4198" s="662">
        <v>0</v>
      </c>
    </row>
    <row r="4199" s="671" customFormat="1" ht="15" customHeight="1">
      <c r="B4199" t="s" s="596">
        <v>1888</v>
      </c>
      <c r="C4199" t="s" s="675">
        <v>2648</v>
      </c>
      <c r="D4199" t="s" s="684">
        <v>36</v>
      </c>
      <c r="E4199" s="677">
        <v>0</v>
      </c>
      <c r="G4199" s="662">
        <f>E4199*F4199</f>
        <v>0</v>
      </c>
      <c r="H4199" s="662">
        <v>0</v>
      </c>
    </row>
    <row r="4200" s="671" customFormat="1" ht="15" customHeight="1">
      <c r="B4200" t="s" s="596">
        <v>1888</v>
      </c>
      <c r="C4200" t="s" s="675">
        <v>2648</v>
      </c>
      <c r="D4200" t="s" s="686">
        <v>38</v>
      </c>
      <c r="E4200" s="677">
        <v>0</v>
      </c>
      <c r="G4200" s="662">
        <f>E4200*F4200</f>
        <v>0</v>
      </c>
      <c r="H4200" s="662">
        <v>0</v>
      </c>
    </row>
    <row r="4201" s="671" customFormat="1" ht="15" customHeight="1">
      <c r="B4201" t="s" s="596">
        <v>1888</v>
      </c>
      <c r="C4201" t="s" s="675">
        <v>2648</v>
      </c>
      <c r="D4201" t="s" s="690">
        <v>40</v>
      </c>
      <c r="E4201" s="677">
        <v>0</v>
      </c>
      <c r="G4201" s="662">
        <f>E4201*F4201</f>
        <v>0</v>
      </c>
      <c r="H4201" s="662">
        <v>0</v>
      </c>
    </row>
    <row r="4202" s="671" customFormat="1" ht="15" customHeight="1">
      <c r="B4202" t="s" s="596">
        <v>1888</v>
      </c>
      <c r="C4202" t="s" s="675">
        <v>2648</v>
      </c>
      <c r="D4202" t="s" s="692">
        <v>42</v>
      </c>
      <c r="E4202" s="677">
        <v>0</v>
      </c>
      <c r="G4202" s="662">
        <f>E4202*F4202</f>
        <v>0</v>
      </c>
      <c r="H4202" s="662">
        <v>0</v>
      </c>
    </row>
    <row r="4203" s="671" customFormat="1" ht="15" customHeight="1">
      <c r="B4203" t="s" s="596">
        <v>1888</v>
      </c>
      <c r="C4203" t="s" s="675">
        <v>2648</v>
      </c>
      <c r="D4203" t="s" s="180">
        <v>44</v>
      </c>
      <c r="E4203" s="677">
        <v>0</v>
      </c>
      <c r="G4203" s="662">
        <f>E4203*F4203</f>
        <v>0</v>
      </c>
      <c r="H4203" s="662">
        <v>0</v>
      </c>
    </row>
    <row r="4204" s="671" customFormat="1" ht="15" customHeight="1">
      <c r="B4204" t="s" s="596">
        <v>1888</v>
      </c>
      <c r="C4204" t="s" s="675">
        <v>2648</v>
      </c>
      <c r="D4204" t="s" s="695">
        <v>2849</v>
      </c>
      <c r="E4204" s="677">
        <v>0</v>
      </c>
      <c r="G4204" s="662">
        <f>E4204*F4204</f>
        <v>0</v>
      </c>
      <c r="H4204" s="662">
        <v>0</v>
      </c>
    </row>
    <row r="4205" s="671" customFormat="1" ht="15" customHeight="1">
      <c r="B4205" t="s" s="596">
        <v>1841</v>
      </c>
      <c r="C4205" t="s" s="675">
        <v>2649</v>
      </c>
      <c r="D4205" t="s" s="676">
        <v>30</v>
      </c>
      <c r="E4205" s="677">
        <v>0</v>
      </c>
      <c r="G4205" s="662">
        <f>E4205*F4205</f>
        <v>0</v>
      </c>
      <c r="H4205" s="662">
        <v>0</v>
      </c>
    </row>
    <row r="4206" s="671" customFormat="1" ht="15" customHeight="1">
      <c r="B4206" t="s" s="596">
        <v>1841</v>
      </c>
      <c r="C4206" t="s" s="675">
        <v>2649</v>
      </c>
      <c r="D4206" t="s" s="91">
        <v>32</v>
      </c>
      <c r="E4206" s="677">
        <v>0</v>
      </c>
      <c r="G4206" s="662">
        <f>E4206*F4206</f>
        <v>0</v>
      </c>
      <c r="H4206" s="662">
        <v>0</v>
      </c>
    </row>
    <row r="4207" s="671" customFormat="1" ht="15" customHeight="1">
      <c r="B4207" t="s" s="596">
        <v>1841</v>
      </c>
      <c r="C4207" t="s" s="675">
        <v>2649</v>
      </c>
      <c r="D4207" t="s" s="205">
        <v>34</v>
      </c>
      <c r="E4207" s="677">
        <v>0</v>
      </c>
      <c r="G4207" s="662">
        <f>E4207*F4207</f>
        <v>0</v>
      </c>
      <c r="H4207" s="662">
        <v>0</v>
      </c>
    </row>
    <row r="4208" s="671" customFormat="1" ht="15" customHeight="1">
      <c r="B4208" t="s" s="596">
        <v>1841</v>
      </c>
      <c r="C4208" t="s" s="675">
        <v>2649</v>
      </c>
      <c r="D4208" t="s" s="684">
        <v>36</v>
      </c>
      <c r="E4208" s="677">
        <v>0</v>
      </c>
      <c r="G4208" s="662">
        <f>E4208*F4208</f>
        <v>0</v>
      </c>
      <c r="H4208" s="662">
        <v>0</v>
      </c>
    </row>
    <row r="4209" s="671" customFormat="1" ht="15" customHeight="1">
      <c r="B4209" t="s" s="596">
        <v>1841</v>
      </c>
      <c r="C4209" t="s" s="675">
        <v>2649</v>
      </c>
      <c r="D4209" t="s" s="686">
        <v>38</v>
      </c>
      <c r="E4209" s="677">
        <v>0</v>
      </c>
      <c r="G4209" s="662">
        <f>E4209*F4209</f>
        <v>0</v>
      </c>
      <c r="H4209" s="662">
        <v>0</v>
      </c>
    </row>
    <row r="4210" s="671" customFormat="1" ht="15" customHeight="1">
      <c r="B4210" t="s" s="596">
        <v>1841</v>
      </c>
      <c r="C4210" t="s" s="675">
        <v>2649</v>
      </c>
      <c r="D4210" t="s" s="690">
        <v>40</v>
      </c>
      <c r="E4210" s="677">
        <v>0</v>
      </c>
      <c r="G4210" s="662">
        <f>E4210*F4210</f>
        <v>0</v>
      </c>
      <c r="H4210" s="662">
        <v>0</v>
      </c>
    </row>
    <row r="4211" s="671" customFormat="1" ht="15" customHeight="1">
      <c r="B4211" t="s" s="596">
        <v>1841</v>
      </c>
      <c r="C4211" t="s" s="675">
        <v>2649</v>
      </c>
      <c r="D4211" t="s" s="692">
        <v>42</v>
      </c>
      <c r="E4211" s="677">
        <v>0</v>
      </c>
      <c r="G4211" s="662">
        <f>E4211*F4211</f>
        <v>0</v>
      </c>
      <c r="H4211" s="662">
        <v>0</v>
      </c>
    </row>
    <row r="4212" s="671" customFormat="1" ht="15" customHeight="1">
      <c r="B4212" t="s" s="596">
        <v>1841</v>
      </c>
      <c r="C4212" t="s" s="675">
        <v>2649</v>
      </c>
      <c r="D4212" t="s" s="180">
        <v>44</v>
      </c>
      <c r="E4212" s="677">
        <v>0</v>
      </c>
      <c r="G4212" s="662">
        <f>E4212*F4212</f>
        <v>0</v>
      </c>
      <c r="H4212" s="662">
        <v>0</v>
      </c>
    </row>
    <row r="4213" s="671" customFormat="1" ht="15" customHeight="1">
      <c r="B4213" t="s" s="596">
        <v>1841</v>
      </c>
      <c r="C4213" t="s" s="675">
        <v>2649</v>
      </c>
      <c r="D4213" t="s" s="695">
        <v>2849</v>
      </c>
      <c r="E4213" s="677">
        <v>0</v>
      </c>
      <c r="G4213" s="662">
        <f>E4213*F4213</f>
        <v>0</v>
      </c>
      <c r="H4213" s="662">
        <v>0</v>
      </c>
    </row>
    <row r="4214" s="671" customFormat="1" ht="15" customHeight="1">
      <c r="B4214" t="s" s="596">
        <v>1845</v>
      </c>
      <c r="C4214" t="s" s="675">
        <v>2650</v>
      </c>
      <c r="D4214" t="s" s="676">
        <v>30</v>
      </c>
      <c r="E4214" s="677">
        <v>0</v>
      </c>
      <c r="G4214" s="662">
        <f>E4214*F4214</f>
        <v>0</v>
      </c>
      <c r="H4214" s="662">
        <v>0</v>
      </c>
    </row>
    <row r="4215" s="671" customFormat="1" ht="15" customHeight="1">
      <c r="B4215" t="s" s="596">
        <v>1845</v>
      </c>
      <c r="C4215" t="s" s="675">
        <v>2650</v>
      </c>
      <c r="D4215" t="s" s="91">
        <v>32</v>
      </c>
      <c r="E4215" s="677">
        <v>0</v>
      </c>
      <c r="G4215" s="662">
        <f>E4215*F4215</f>
        <v>0</v>
      </c>
      <c r="H4215" s="662">
        <v>0</v>
      </c>
    </row>
    <row r="4216" s="671" customFormat="1" ht="15" customHeight="1">
      <c r="B4216" t="s" s="596">
        <v>1845</v>
      </c>
      <c r="C4216" t="s" s="675">
        <v>2650</v>
      </c>
      <c r="D4216" t="s" s="205">
        <v>34</v>
      </c>
      <c r="E4216" s="677">
        <v>0</v>
      </c>
      <c r="G4216" s="662">
        <f>E4216*F4216</f>
        <v>0</v>
      </c>
      <c r="H4216" s="662">
        <v>0</v>
      </c>
    </row>
    <row r="4217" s="671" customFormat="1" ht="15" customHeight="1">
      <c r="B4217" t="s" s="596">
        <v>1845</v>
      </c>
      <c r="C4217" t="s" s="675">
        <v>2650</v>
      </c>
      <c r="D4217" t="s" s="684">
        <v>36</v>
      </c>
      <c r="E4217" s="677">
        <v>0</v>
      </c>
      <c r="G4217" s="662">
        <f>E4217*F4217</f>
        <v>0</v>
      </c>
      <c r="H4217" s="662">
        <v>0</v>
      </c>
    </row>
    <row r="4218" s="671" customFormat="1" ht="15" customHeight="1">
      <c r="B4218" t="s" s="596">
        <v>1845</v>
      </c>
      <c r="C4218" t="s" s="675">
        <v>2650</v>
      </c>
      <c r="D4218" t="s" s="686">
        <v>38</v>
      </c>
      <c r="E4218" s="677">
        <v>0</v>
      </c>
      <c r="G4218" s="662">
        <f>E4218*F4218</f>
        <v>0</v>
      </c>
      <c r="H4218" s="662">
        <v>0</v>
      </c>
    </row>
    <row r="4219" s="671" customFormat="1" ht="15" customHeight="1">
      <c r="B4219" t="s" s="596">
        <v>1845</v>
      </c>
      <c r="C4219" t="s" s="675">
        <v>2650</v>
      </c>
      <c r="D4219" t="s" s="690">
        <v>40</v>
      </c>
      <c r="E4219" s="677">
        <v>0</v>
      </c>
      <c r="G4219" s="662">
        <f>E4219*F4219</f>
        <v>0</v>
      </c>
      <c r="H4219" s="662">
        <v>0</v>
      </c>
    </row>
    <row r="4220" s="671" customFormat="1" ht="15" customHeight="1">
      <c r="B4220" t="s" s="596">
        <v>1845</v>
      </c>
      <c r="C4220" t="s" s="675">
        <v>2650</v>
      </c>
      <c r="D4220" t="s" s="692">
        <v>42</v>
      </c>
      <c r="E4220" s="677">
        <v>0</v>
      </c>
      <c r="G4220" s="662">
        <f>E4220*F4220</f>
        <v>0</v>
      </c>
      <c r="H4220" s="662">
        <v>0</v>
      </c>
    </row>
    <row r="4221" s="671" customFormat="1" ht="15" customHeight="1">
      <c r="B4221" t="s" s="596">
        <v>1845</v>
      </c>
      <c r="C4221" t="s" s="675">
        <v>2650</v>
      </c>
      <c r="D4221" t="s" s="180">
        <v>44</v>
      </c>
      <c r="E4221" s="677">
        <v>0</v>
      </c>
      <c r="G4221" s="662">
        <f>E4221*F4221</f>
        <v>0</v>
      </c>
      <c r="H4221" s="662">
        <v>0</v>
      </c>
    </row>
    <row r="4222" s="671" customFormat="1" ht="15" customHeight="1">
      <c r="B4222" t="s" s="596">
        <v>1845</v>
      </c>
      <c r="C4222" t="s" s="675">
        <v>2650</v>
      </c>
      <c r="D4222" t="s" s="695">
        <v>2849</v>
      </c>
      <c r="E4222" s="677">
        <v>0</v>
      </c>
      <c r="G4222" s="662">
        <f>E4222*F4222</f>
        <v>0</v>
      </c>
      <c r="H4222" s="662">
        <v>0</v>
      </c>
    </row>
    <row r="4223" s="671" customFormat="1" ht="15" customHeight="1">
      <c r="B4223" t="s" s="596">
        <v>1840</v>
      </c>
      <c r="C4223" t="s" s="675">
        <v>2651</v>
      </c>
      <c r="D4223" t="s" s="676">
        <v>30</v>
      </c>
      <c r="E4223" s="677">
        <v>0</v>
      </c>
      <c r="G4223" s="662">
        <f>E4223*F4223</f>
        <v>0</v>
      </c>
      <c r="H4223" s="662">
        <v>0</v>
      </c>
    </row>
    <row r="4224" s="671" customFormat="1" ht="15" customHeight="1">
      <c r="B4224" t="s" s="596">
        <v>1840</v>
      </c>
      <c r="C4224" t="s" s="675">
        <v>2651</v>
      </c>
      <c r="D4224" t="s" s="91">
        <v>32</v>
      </c>
      <c r="E4224" s="677">
        <v>0</v>
      </c>
      <c r="G4224" s="662">
        <f>E4224*F4224</f>
        <v>0</v>
      </c>
      <c r="H4224" s="662">
        <v>0</v>
      </c>
    </row>
    <row r="4225" s="671" customFormat="1" ht="15" customHeight="1">
      <c r="B4225" t="s" s="596">
        <v>1840</v>
      </c>
      <c r="C4225" t="s" s="675">
        <v>2651</v>
      </c>
      <c r="D4225" t="s" s="205">
        <v>34</v>
      </c>
      <c r="E4225" s="677">
        <v>0</v>
      </c>
      <c r="G4225" s="662">
        <f>E4225*F4225</f>
        <v>0</v>
      </c>
      <c r="H4225" s="662">
        <v>0</v>
      </c>
    </row>
    <row r="4226" s="671" customFormat="1" ht="15" customHeight="1">
      <c r="B4226" t="s" s="596">
        <v>1840</v>
      </c>
      <c r="C4226" t="s" s="675">
        <v>2651</v>
      </c>
      <c r="D4226" t="s" s="684">
        <v>36</v>
      </c>
      <c r="E4226" s="677">
        <v>0</v>
      </c>
      <c r="G4226" s="662">
        <f>E4226*F4226</f>
        <v>0</v>
      </c>
      <c r="H4226" s="662">
        <v>0</v>
      </c>
    </row>
    <row r="4227" s="671" customFormat="1" ht="15" customHeight="1">
      <c r="B4227" t="s" s="596">
        <v>1840</v>
      </c>
      <c r="C4227" t="s" s="675">
        <v>2651</v>
      </c>
      <c r="D4227" t="s" s="686">
        <v>38</v>
      </c>
      <c r="E4227" s="677">
        <v>0</v>
      </c>
      <c r="G4227" s="662">
        <f>E4227*F4227</f>
        <v>0</v>
      </c>
      <c r="H4227" s="662">
        <v>0</v>
      </c>
    </row>
    <row r="4228" s="671" customFormat="1" ht="15" customHeight="1">
      <c r="B4228" t="s" s="596">
        <v>1840</v>
      </c>
      <c r="C4228" t="s" s="675">
        <v>2651</v>
      </c>
      <c r="D4228" t="s" s="690">
        <v>40</v>
      </c>
      <c r="E4228" s="677">
        <v>0</v>
      </c>
      <c r="G4228" s="662">
        <f>E4228*F4228</f>
        <v>0</v>
      </c>
      <c r="H4228" s="662">
        <v>0</v>
      </c>
    </row>
    <row r="4229" s="671" customFormat="1" ht="15" customHeight="1">
      <c r="B4229" t="s" s="596">
        <v>1840</v>
      </c>
      <c r="C4229" t="s" s="675">
        <v>2651</v>
      </c>
      <c r="D4229" t="s" s="692">
        <v>42</v>
      </c>
      <c r="E4229" s="677">
        <v>0</v>
      </c>
      <c r="G4229" s="662">
        <f>E4229*F4229</f>
        <v>0</v>
      </c>
      <c r="H4229" s="662">
        <v>0</v>
      </c>
    </row>
    <row r="4230" s="671" customFormat="1" ht="15" customHeight="1">
      <c r="B4230" t="s" s="596">
        <v>1840</v>
      </c>
      <c r="C4230" t="s" s="675">
        <v>2651</v>
      </c>
      <c r="D4230" t="s" s="180">
        <v>44</v>
      </c>
      <c r="E4230" s="677">
        <v>0</v>
      </c>
      <c r="G4230" s="662">
        <f>E4230*F4230</f>
        <v>0</v>
      </c>
      <c r="H4230" s="662">
        <v>0</v>
      </c>
    </row>
    <row r="4231" s="671" customFormat="1" ht="15" customHeight="1">
      <c r="B4231" t="s" s="596">
        <v>1840</v>
      </c>
      <c r="C4231" t="s" s="675">
        <v>2651</v>
      </c>
      <c r="D4231" t="s" s="695">
        <v>2849</v>
      </c>
      <c r="E4231" s="677">
        <v>0</v>
      </c>
      <c r="G4231" s="662">
        <f>E4231*F4231</f>
        <v>0</v>
      </c>
      <c r="H4231" s="662">
        <v>0</v>
      </c>
    </row>
    <row r="4232" s="671" customFormat="1" ht="15" customHeight="1">
      <c r="B4232" t="s" s="596">
        <v>1828</v>
      </c>
      <c r="C4232" t="s" s="675">
        <v>2652</v>
      </c>
      <c r="D4232" t="s" s="676">
        <v>30</v>
      </c>
      <c r="E4232" s="677">
        <v>0</v>
      </c>
      <c r="G4232" s="662">
        <f>E4232*F4232</f>
        <v>0</v>
      </c>
      <c r="H4232" s="662">
        <v>0</v>
      </c>
    </row>
    <row r="4233" s="671" customFormat="1" ht="15" customHeight="1">
      <c r="B4233" t="s" s="596">
        <v>1828</v>
      </c>
      <c r="C4233" t="s" s="675">
        <v>2652</v>
      </c>
      <c r="D4233" t="s" s="91">
        <v>32</v>
      </c>
      <c r="E4233" s="677">
        <v>0</v>
      </c>
      <c r="G4233" s="662">
        <f>E4233*F4233</f>
        <v>0</v>
      </c>
      <c r="H4233" s="662">
        <v>0</v>
      </c>
    </row>
    <row r="4234" s="671" customFormat="1" ht="15" customHeight="1">
      <c r="B4234" t="s" s="596">
        <v>1828</v>
      </c>
      <c r="C4234" t="s" s="675">
        <v>2652</v>
      </c>
      <c r="D4234" t="s" s="205">
        <v>34</v>
      </c>
      <c r="E4234" s="677">
        <v>0</v>
      </c>
      <c r="G4234" s="662">
        <f>E4234*F4234</f>
        <v>0</v>
      </c>
      <c r="H4234" s="662">
        <v>0</v>
      </c>
    </row>
    <row r="4235" s="671" customFormat="1" ht="15" customHeight="1">
      <c r="B4235" t="s" s="596">
        <v>1828</v>
      </c>
      <c r="C4235" t="s" s="675">
        <v>2652</v>
      </c>
      <c r="D4235" t="s" s="684">
        <v>36</v>
      </c>
      <c r="E4235" s="677">
        <v>0</v>
      </c>
      <c r="G4235" s="662">
        <f>E4235*F4235</f>
        <v>0</v>
      </c>
      <c r="H4235" s="662">
        <v>0</v>
      </c>
    </row>
    <row r="4236" s="671" customFormat="1" ht="15" customHeight="1">
      <c r="B4236" t="s" s="596">
        <v>1828</v>
      </c>
      <c r="C4236" t="s" s="675">
        <v>2652</v>
      </c>
      <c r="D4236" t="s" s="686">
        <v>38</v>
      </c>
      <c r="E4236" s="677">
        <v>0</v>
      </c>
      <c r="G4236" s="662">
        <f>E4236*F4236</f>
        <v>0</v>
      </c>
      <c r="H4236" s="662">
        <v>0</v>
      </c>
    </row>
    <row r="4237" s="671" customFormat="1" ht="15" customHeight="1">
      <c r="B4237" t="s" s="596">
        <v>1828</v>
      </c>
      <c r="C4237" t="s" s="675">
        <v>2652</v>
      </c>
      <c r="D4237" t="s" s="690">
        <v>40</v>
      </c>
      <c r="E4237" s="677">
        <v>0</v>
      </c>
      <c r="G4237" s="662">
        <f>E4237*F4237</f>
        <v>0</v>
      </c>
      <c r="H4237" s="662">
        <v>0</v>
      </c>
    </row>
    <row r="4238" s="671" customFormat="1" ht="15" customHeight="1">
      <c r="B4238" t="s" s="596">
        <v>1828</v>
      </c>
      <c r="C4238" t="s" s="675">
        <v>2652</v>
      </c>
      <c r="D4238" t="s" s="692">
        <v>42</v>
      </c>
      <c r="E4238" s="677">
        <v>0</v>
      </c>
      <c r="G4238" s="662">
        <f>E4238*F4238</f>
        <v>0</v>
      </c>
      <c r="H4238" s="662">
        <v>0</v>
      </c>
    </row>
    <row r="4239" s="671" customFormat="1" ht="15" customHeight="1">
      <c r="B4239" t="s" s="596">
        <v>1828</v>
      </c>
      <c r="C4239" t="s" s="675">
        <v>2652</v>
      </c>
      <c r="D4239" t="s" s="180">
        <v>44</v>
      </c>
      <c r="E4239" s="677">
        <v>0</v>
      </c>
      <c r="G4239" s="662">
        <f>E4239*F4239</f>
        <v>0</v>
      </c>
      <c r="H4239" s="662">
        <v>0</v>
      </c>
    </row>
    <row r="4240" s="671" customFormat="1" ht="15" customHeight="1">
      <c r="B4240" t="s" s="596">
        <v>1828</v>
      </c>
      <c r="C4240" t="s" s="675">
        <v>2652</v>
      </c>
      <c r="D4240" t="s" s="695">
        <v>2849</v>
      </c>
      <c r="E4240" s="677">
        <v>0</v>
      </c>
      <c r="G4240" s="662">
        <f>E4240*F4240</f>
        <v>0</v>
      </c>
      <c r="H4240" s="662">
        <v>0</v>
      </c>
    </row>
    <row r="4241" s="671" customFormat="1" ht="15" customHeight="1">
      <c r="B4241" t="s" s="596">
        <v>1936</v>
      </c>
      <c r="C4241" t="s" s="675">
        <v>2653</v>
      </c>
      <c r="D4241" t="s" s="676">
        <v>30</v>
      </c>
      <c r="E4241" s="677">
        <v>0</v>
      </c>
      <c r="G4241" s="662">
        <f>E4241*F4241</f>
        <v>0</v>
      </c>
      <c r="H4241" s="662">
        <v>0</v>
      </c>
    </row>
    <row r="4242" s="671" customFormat="1" ht="15" customHeight="1">
      <c r="B4242" t="s" s="596">
        <v>1936</v>
      </c>
      <c r="C4242" t="s" s="675">
        <v>2653</v>
      </c>
      <c r="D4242" t="s" s="91">
        <v>32</v>
      </c>
      <c r="E4242" s="677">
        <v>0</v>
      </c>
      <c r="G4242" s="662">
        <f>E4242*F4242</f>
        <v>0</v>
      </c>
      <c r="H4242" s="662">
        <v>0</v>
      </c>
    </row>
    <row r="4243" s="671" customFormat="1" ht="15" customHeight="1">
      <c r="B4243" t="s" s="596">
        <v>1936</v>
      </c>
      <c r="C4243" t="s" s="675">
        <v>2653</v>
      </c>
      <c r="D4243" t="s" s="205">
        <v>34</v>
      </c>
      <c r="E4243" s="677">
        <v>0</v>
      </c>
      <c r="G4243" s="662">
        <f>E4243*F4243</f>
        <v>0</v>
      </c>
      <c r="H4243" s="662">
        <v>0</v>
      </c>
    </row>
    <row r="4244" s="671" customFormat="1" ht="15" customHeight="1">
      <c r="B4244" t="s" s="596">
        <v>1936</v>
      </c>
      <c r="C4244" t="s" s="675">
        <v>2653</v>
      </c>
      <c r="D4244" t="s" s="684">
        <v>36</v>
      </c>
      <c r="E4244" s="677">
        <v>0</v>
      </c>
      <c r="G4244" s="662">
        <f>E4244*F4244</f>
        <v>0</v>
      </c>
      <c r="H4244" s="662">
        <v>0</v>
      </c>
    </row>
    <row r="4245" s="671" customFormat="1" ht="15" customHeight="1">
      <c r="B4245" t="s" s="596">
        <v>1936</v>
      </c>
      <c r="C4245" t="s" s="675">
        <v>2653</v>
      </c>
      <c r="D4245" t="s" s="686">
        <v>38</v>
      </c>
      <c r="E4245" s="677">
        <v>0</v>
      </c>
      <c r="G4245" s="662">
        <f>E4245*F4245</f>
        <v>0</v>
      </c>
      <c r="H4245" s="662">
        <v>0</v>
      </c>
    </row>
    <row r="4246" s="671" customFormat="1" ht="15" customHeight="1">
      <c r="B4246" t="s" s="596">
        <v>1936</v>
      </c>
      <c r="C4246" t="s" s="675">
        <v>2653</v>
      </c>
      <c r="D4246" t="s" s="690">
        <v>40</v>
      </c>
      <c r="E4246" s="677">
        <v>0</v>
      </c>
      <c r="G4246" s="662">
        <f>E4246*F4246</f>
        <v>0</v>
      </c>
      <c r="H4246" s="662">
        <v>0</v>
      </c>
    </row>
    <row r="4247" s="671" customFormat="1" ht="15" customHeight="1">
      <c r="B4247" t="s" s="596">
        <v>1936</v>
      </c>
      <c r="C4247" t="s" s="675">
        <v>2653</v>
      </c>
      <c r="D4247" t="s" s="692">
        <v>42</v>
      </c>
      <c r="E4247" s="677">
        <v>0</v>
      </c>
      <c r="G4247" s="662">
        <f>E4247*F4247</f>
        <v>0</v>
      </c>
      <c r="H4247" s="662">
        <v>0</v>
      </c>
    </row>
    <row r="4248" s="671" customFormat="1" ht="15" customHeight="1">
      <c r="B4248" t="s" s="596">
        <v>1936</v>
      </c>
      <c r="C4248" t="s" s="675">
        <v>2653</v>
      </c>
      <c r="D4248" t="s" s="180">
        <v>44</v>
      </c>
      <c r="E4248" s="677">
        <v>0</v>
      </c>
      <c r="G4248" s="662">
        <f>E4248*F4248</f>
        <v>0</v>
      </c>
      <c r="H4248" s="662">
        <v>0</v>
      </c>
    </row>
    <row r="4249" s="671" customFormat="1" ht="15" customHeight="1">
      <c r="B4249" t="s" s="596">
        <v>1936</v>
      </c>
      <c r="C4249" t="s" s="675">
        <v>2653</v>
      </c>
      <c r="D4249" t="s" s="695">
        <v>2849</v>
      </c>
      <c r="E4249" s="677">
        <v>0</v>
      </c>
      <c r="G4249" s="662">
        <f>E4249*F4249</f>
        <v>0</v>
      </c>
      <c r="H4249" s="662">
        <v>0</v>
      </c>
    </row>
    <row r="4250" s="671" customFormat="1" ht="15" customHeight="1">
      <c r="B4250" t="s" s="596">
        <v>1846</v>
      </c>
      <c r="C4250" t="s" s="675">
        <v>2654</v>
      </c>
      <c r="D4250" t="s" s="676">
        <v>30</v>
      </c>
      <c r="E4250" s="677">
        <v>0</v>
      </c>
      <c r="G4250" s="662">
        <f>E4250*F4250</f>
        <v>0</v>
      </c>
      <c r="H4250" s="662">
        <v>0</v>
      </c>
    </row>
    <row r="4251" s="671" customFormat="1" ht="15" customHeight="1">
      <c r="B4251" t="s" s="596">
        <v>1846</v>
      </c>
      <c r="C4251" t="s" s="675">
        <v>2654</v>
      </c>
      <c r="D4251" t="s" s="91">
        <v>32</v>
      </c>
      <c r="E4251" s="677">
        <v>0</v>
      </c>
      <c r="G4251" s="662">
        <f>E4251*F4251</f>
        <v>0</v>
      </c>
      <c r="H4251" s="662">
        <v>0</v>
      </c>
    </row>
    <row r="4252" s="671" customFormat="1" ht="15" customHeight="1">
      <c r="B4252" t="s" s="596">
        <v>1846</v>
      </c>
      <c r="C4252" t="s" s="675">
        <v>2654</v>
      </c>
      <c r="D4252" t="s" s="205">
        <v>34</v>
      </c>
      <c r="E4252" s="677">
        <v>0</v>
      </c>
      <c r="G4252" s="662">
        <f>E4252*F4252</f>
        <v>0</v>
      </c>
      <c r="H4252" s="662">
        <v>0</v>
      </c>
    </row>
    <row r="4253" s="671" customFormat="1" ht="15" customHeight="1">
      <c r="B4253" t="s" s="596">
        <v>1846</v>
      </c>
      <c r="C4253" t="s" s="675">
        <v>2654</v>
      </c>
      <c r="D4253" t="s" s="684">
        <v>36</v>
      </c>
      <c r="E4253" s="677">
        <v>0</v>
      </c>
      <c r="G4253" s="662">
        <f>E4253*F4253</f>
        <v>0</v>
      </c>
      <c r="H4253" s="662">
        <v>0</v>
      </c>
    </row>
    <row r="4254" s="671" customFormat="1" ht="15" customHeight="1">
      <c r="B4254" t="s" s="596">
        <v>1846</v>
      </c>
      <c r="C4254" t="s" s="675">
        <v>2654</v>
      </c>
      <c r="D4254" t="s" s="686">
        <v>38</v>
      </c>
      <c r="E4254" s="677">
        <v>0</v>
      </c>
      <c r="G4254" s="662">
        <f>E4254*F4254</f>
        <v>0</v>
      </c>
      <c r="H4254" s="662">
        <v>0</v>
      </c>
    </row>
    <row r="4255" s="671" customFormat="1" ht="15" customHeight="1">
      <c r="B4255" t="s" s="596">
        <v>1846</v>
      </c>
      <c r="C4255" t="s" s="675">
        <v>2654</v>
      </c>
      <c r="D4255" t="s" s="690">
        <v>40</v>
      </c>
      <c r="E4255" s="677">
        <v>0</v>
      </c>
      <c r="G4255" s="662">
        <f>E4255*F4255</f>
        <v>0</v>
      </c>
      <c r="H4255" s="662">
        <v>0</v>
      </c>
    </row>
    <row r="4256" s="671" customFormat="1" ht="15" customHeight="1">
      <c r="B4256" t="s" s="596">
        <v>1846</v>
      </c>
      <c r="C4256" t="s" s="675">
        <v>2654</v>
      </c>
      <c r="D4256" t="s" s="692">
        <v>42</v>
      </c>
      <c r="E4256" s="677">
        <v>0</v>
      </c>
      <c r="G4256" s="662">
        <f>E4256*F4256</f>
        <v>0</v>
      </c>
      <c r="H4256" s="662">
        <v>0</v>
      </c>
    </row>
    <row r="4257" s="671" customFormat="1" ht="15" customHeight="1">
      <c r="B4257" t="s" s="596">
        <v>1846</v>
      </c>
      <c r="C4257" t="s" s="675">
        <v>2654</v>
      </c>
      <c r="D4257" t="s" s="180">
        <v>44</v>
      </c>
      <c r="E4257" s="677">
        <v>0</v>
      </c>
      <c r="G4257" s="662">
        <f>E4257*F4257</f>
        <v>0</v>
      </c>
      <c r="H4257" s="662">
        <v>0</v>
      </c>
    </row>
    <row r="4258" s="671" customFormat="1" ht="15" customHeight="1">
      <c r="B4258" t="s" s="596">
        <v>1846</v>
      </c>
      <c r="C4258" t="s" s="675">
        <v>2654</v>
      </c>
      <c r="D4258" t="s" s="695">
        <v>2849</v>
      </c>
      <c r="E4258" s="677">
        <v>0</v>
      </c>
      <c r="G4258" s="662">
        <f>E4258*F4258</f>
        <v>0</v>
      </c>
      <c r="H4258" s="662">
        <v>0</v>
      </c>
    </row>
    <row r="4259" s="671" customFormat="1" ht="15" customHeight="1">
      <c r="B4259" t="s" s="596">
        <v>1934</v>
      </c>
      <c r="C4259" t="s" s="675">
        <v>2655</v>
      </c>
      <c r="D4259" t="s" s="676">
        <v>30</v>
      </c>
      <c r="E4259" s="677">
        <v>0</v>
      </c>
      <c r="G4259" s="662">
        <f>E4259*F4259</f>
        <v>0</v>
      </c>
      <c r="H4259" s="662">
        <v>0</v>
      </c>
    </row>
    <row r="4260" s="671" customFormat="1" ht="15" customHeight="1">
      <c r="B4260" t="s" s="596">
        <v>1934</v>
      </c>
      <c r="C4260" t="s" s="675">
        <v>2655</v>
      </c>
      <c r="D4260" t="s" s="91">
        <v>32</v>
      </c>
      <c r="E4260" s="677">
        <v>0</v>
      </c>
      <c r="G4260" s="662">
        <f>E4260*F4260</f>
        <v>0</v>
      </c>
      <c r="H4260" s="662">
        <v>0</v>
      </c>
    </row>
    <row r="4261" s="671" customFormat="1" ht="15" customHeight="1">
      <c r="B4261" t="s" s="596">
        <v>1934</v>
      </c>
      <c r="C4261" t="s" s="675">
        <v>2655</v>
      </c>
      <c r="D4261" t="s" s="205">
        <v>34</v>
      </c>
      <c r="E4261" s="677">
        <v>0</v>
      </c>
      <c r="G4261" s="662">
        <f>E4261*F4261</f>
        <v>0</v>
      </c>
      <c r="H4261" s="662">
        <v>0</v>
      </c>
    </row>
    <row r="4262" s="671" customFormat="1" ht="15" customHeight="1">
      <c r="B4262" t="s" s="596">
        <v>1934</v>
      </c>
      <c r="C4262" t="s" s="675">
        <v>2655</v>
      </c>
      <c r="D4262" t="s" s="684">
        <v>36</v>
      </c>
      <c r="E4262" s="677">
        <v>0</v>
      </c>
      <c r="G4262" s="662">
        <f>E4262*F4262</f>
        <v>0</v>
      </c>
      <c r="H4262" s="662">
        <v>0</v>
      </c>
    </row>
    <row r="4263" s="671" customFormat="1" ht="15" customHeight="1">
      <c r="B4263" t="s" s="596">
        <v>1934</v>
      </c>
      <c r="C4263" t="s" s="675">
        <v>2655</v>
      </c>
      <c r="D4263" t="s" s="686">
        <v>38</v>
      </c>
      <c r="E4263" s="677">
        <v>0</v>
      </c>
      <c r="G4263" s="662">
        <f>E4263*F4263</f>
        <v>0</v>
      </c>
      <c r="H4263" s="662">
        <v>0</v>
      </c>
    </row>
    <row r="4264" s="671" customFormat="1" ht="15" customHeight="1">
      <c r="B4264" t="s" s="596">
        <v>1934</v>
      </c>
      <c r="C4264" t="s" s="675">
        <v>2655</v>
      </c>
      <c r="D4264" t="s" s="690">
        <v>40</v>
      </c>
      <c r="E4264" s="677">
        <v>0</v>
      </c>
      <c r="G4264" s="662">
        <f>E4264*F4264</f>
        <v>0</v>
      </c>
      <c r="H4264" s="662">
        <v>0</v>
      </c>
    </row>
    <row r="4265" s="671" customFormat="1" ht="15" customHeight="1">
      <c r="B4265" t="s" s="596">
        <v>1934</v>
      </c>
      <c r="C4265" t="s" s="675">
        <v>2655</v>
      </c>
      <c r="D4265" t="s" s="692">
        <v>42</v>
      </c>
      <c r="E4265" s="677">
        <v>0</v>
      </c>
      <c r="G4265" s="662">
        <f>E4265*F4265</f>
        <v>0</v>
      </c>
      <c r="H4265" s="662">
        <v>0</v>
      </c>
    </row>
    <row r="4266" s="671" customFormat="1" ht="15" customHeight="1">
      <c r="B4266" t="s" s="596">
        <v>1934</v>
      </c>
      <c r="C4266" t="s" s="675">
        <v>2655</v>
      </c>
      <c r="D4266" t="s" s="180">
        <v>44</v>
      </c>
      <c r="E4266" s="677">
        <v>0</v>
      </c>
      <c r="G4266" s="662">
        <f>E4266*F4266</f>
        <v>0</v>
      </c>
      <c r="H4266" s="662">
        <v>0</v>
      </c>
    </row>
    <row r="4267" s="671" customFormat="1" ht="15" customHeight="1">
      <c r="B4267" t="s" s="596">
        <v>1934</v>
      </c>
      <c r="C4267" t="s" s="675">
        <v>2655</v>
      </c>
      <c r="D4267" t="s" s="695">
        <v>2849</v>
      </c>
      <c r="E4267" s="677">
        <v>0</v>
      </c>
      <c r="G4267" s="662">
        <f>E4267*F4267</f>
        <v>0</v>
      </c>
      <c r="H4267" s="662">
        <v>0</v>
      </c>
    </row>
    <row r="4268" s="671" customFormat="1" ht="15" customHeight="1">
      <c r="B4268" t="s" s="596">
        <v>1871</v>
      </c>
      <c r="C4268" t="s" s="675">
        <v>2656</v>
      </c>
      <c r="D4268" t="s" s="676">
        <v>30</v>
      </c>
      <c r="E4268" s="677">
        <v>0</v>
      </c>
      <c r="G4268" s="662">
        <f>E4268*F4268</f>
        <v>0</v>
      </c>
      <c r="H4268" s="662">
        <v>0</v>
      </c>
    </row>
    <row r="4269" s="671" customFormat="1" ht="15" customHeight="1">
      <c r="B4269" t="s" s="596">
        <v>1871</v>
      </c>
      <c r="C4269" t="s" s="675">
        <v>2656</v>
      </c>
      <c r="D4269" t="s" s="91">
        <v>32</v>
      </c>
      <c r="E4269" s="677">
        <v>0</v>
      </c>
      <c r="G4269" s="662">
        <f>E4269*F4269</f>
        <v>0</v>
      </c>
      <c r="H4269" s="662">
        <v>0</v>
      </c>
    </row>
    <row r="4270" s="671" customFormat="1" ht="15" customHeight="1">
      <c r="B4270" t="s" s="596">
        <v>1871</v>
      </c>
      <c r="C4270" t="s" s="675">
        <v>2656</v>
      </c>
      <c r="D4270" t="s" s="205">
        <v>34</v>
      </c>
      <c r="E4270" s="677">
        <v>0</v>
      </c>
      <c r="G4270" s="662">
        <f>E4270*F4270</f>
        <v>0</v>
      </c>
      <c r="H4270" s="662">
        <v>0</v>
      </c>
    </row>
    <row r="4271" s="671" customFormat="1" ht="15" customHeight="1">
      <c r="B4271" t="s" s="596">
        <v>1871</v>
      </c>
      <c r="C4271" t="s" s="675">
        <v>2656</v>
      </c>
      <c r="D4271" t="s" s="684">
        <v>36</v>
      </c>
      <c r="E4271" s="677">
        <v>0</v>
      </c>
      <c r="G4271" s="662">
        <f>E4271*F4271</f>
        <v>0</v>
      </c>
      <c r="H4271" s="662">
        <v>0</v>
      </c>
    </row>
    <row r="4272" s="671" customFormat="1" ht="15" customHeight="1">
      <c r="B4272" t="s" s="596">
        <v>1871</v>
      </c>
      <c r="C4272" t="s" s="675">
        <v>2656</v>
      </c>
      <c r="D4272" t="s" s="686">
        <v>38</v>
      </c>
      <c r="E4272" s="677">
        <v>0</v>
      </c>
      <c r="G4272" s="662">
        <f>E4272*F4272</f>
        <v>0</v>
      </c>
      <c r="H4272" s="662">
        <v>0</v>
      </c>
    </row>
    <row r="4273" s="671" customFormat="1" ht="15" customHeight="1">
      <c r="B4273" t="s" s="596">
        <v>1871</v>
      </c>
      <c r="C4273" t="s" s="675">
        <v>2656</v>
      </c>
      <c r="D4273" t="s" s="690">
        <v>40</v>
      </c>
      <c r="E4273" s="677">
        <v>0</v>
      </c>
      <c r="G4273" s="662">
        <f>E4273*F4273</f>
        <v>0</v>
      </c>
      <c r="H4273" s="662">
        <v>0</v>
      </c>
    </row>
    <row r="4274" s="671" customFormat="1" ht="15" customHeight="1">
      <c r="B4274" t="s" s="596">
        <v>1871</v>
      </c>
      <c r="C4274" t="s" s="675">
        <v>2656</v>
      </c>
      <c r="D4274" t="s" s="692">
        <v>42</v>
      </c>
      <c r="E4274" s="677">
        <v>0</v>
      </c>
      <c r="G4274" s="662">
        <f>E4274*F4274</f>
        <v>0</v>
      </c>
      <c r="H4274" s="662">
        <v>0</v>
      </c>
    </row>
    <row r="4275" s="671" customFormat="1" ht="15" customHeight="1">
      <c r="B4275" t="s" s="596">
        <v>1871</v>
      </c>
      <c r="C4275" t="s" s="675">
        <v>2656</v>
      </c>
      <c r="D4275" t="s" s="180">
        <v>44</v>
      </c>
      <c r="E4275" s="677">
        <v>0</v>
      </c>
      <c r="G4275" s="662">
        <f>E4275*F4275</f>
        <v>0</v>
      </c>
      <c r="H4275" s="662">
        <v>0</v>
      </c>
    </row>
    <row r="4276" s="671" customFormat="1" ht="15" customHeight="1">
      <c r="B4276" t="s" s="596">
        <v>1871</v>
      </c>
      <c r="C4276" t="s" s="675">
        <v>2656</v>
      </c>
      <c r="D4276" t="s" s="695">
        <v>2849</v>
      </c>
      <c r="E4276" s="677">
        <v>0</v>
      </c>
      <c r="G4276" s="662">
        <f>E4276*F4276</f>
        <v>0</v>
      </c>
      <c r="H4276" s="662">
        <v>0</v>
      </c>
    </row>
    <row r="4277" s="671" customFormat="1" ht="15" customHeight="1">
      <c r="B4277" t="s" s="596">
        <v>1859</v>
      </c>
      <c r="C4277" t="s" s="675">
        <v>2657</v>
      </c>
      <c r="D4277" t="s" s="676">
        <v>30</v>
      </c>
      <c r="E4277" s="677">
        <v>0</v>
      </c>
      <c r="G4277" s="662">
        <f>E4277*F4277</f>
        <v>0</v>
      </c>
      <c r="H4277" s="662">
        <v>0</v>
      </c>
    </row>
    <row r="4278" s="671" customFormat="1" ht="15" customHeight="1">
      <c r="B4278" t="s" s="596">
        <v>1859</v>
      </c>
      <c r="C4278" t="s" s="675">
        <v>2657</v>
      </c>
      <c r="D4278" t="s" s="91">
        <v>32</v>
      </c>
      <c r="E4278" s="677">
        <v>0</v>
      </c>
      <c r="G4278" s="662">
        <f>E4278*F4278</f>
        <v>0</v>
      </c>
      <c r="H4278" s="662">
        <v>0</v>
      </c>
    </row>
    <row r="4279" s="671" customFormat="1" ht="15" customHeight="1">
      <c r="B4279" t="s" s="596">
        <v>1859</v>
      </c>
      <c r="C4279" t="s" s="675">
        <v>2657</v>
      </c>
      <c r="D4279" t="s" s="205">
        <v>34</v>
      </c>
      <c r="E4279" s="677">
        <v>0</v>
      </c>
      <c r="G4279" s="662">
        <f>E4279*F4279</f>
        <v>0</v>
      </c>
      <c r="H4279" s="662">
        <v>0</v>
      </c>
    </row>
    <row r="4280" s="671" customFormat="1" ht="15" customHeight="1">
      <c r="B4280" t="s" s="596">
        <v>1859</v>
      </c>
      <c r="C4280" t="s" s="675">
        <v>2657</v>
      </c>
      <c r="D4280" t="s" s="684">
        <v>36</v>
      </c>
      <c r="E4280" s="677">
        <v>0</v>
      </c>
      <c r="G4280" s="662">
        <f>E4280*F4280</f>
        <v>0</v>
      </c>
      <c r="H4280" s="662">
        <v>0</v>
      </c>
    </row>
    <row r="4281" s="671" customFormat="1" ht="15" customHeight="1">
      <c r="B4281" t="s" s="596">
        <v>1859</v>
      </c>
      <c r="C4281" t="s" s="675">
        <v>2657</v>
      </c>
      <c r="D4281" t="s" s="686">
        <v>38</v>
      </c>
      <c r="E4281" s="677">
        <v>0</v>
      </c>
      <c r="G4281" s="662">
        <f>E4281*F4281</f>
        <v>0</v>
      </c>
      <c r="H4281" s="662">
        <v>0</v>
      </c>
    </row>
    <row r="4282" s="671" customFormat="1" ht="15" customHeight="1">
      <c r="B4282" t="s" s="596">
        <v>1859</v>
      </c>
      <c r="C4282" t="s" s="675">
        <v>2657</v>
      </c>
      <c r="D4282" t="s" s="690">
        <v>40</v>
      </c>
      <c r="E4282" s="677">
        <v>0</v>
      </c>
      <c r="G4282" s="662">
        <f>E4282*F4282</f>
        <v>0</v>
      </c>
      <c r="H4282" s="662">
        <v>0</v>
      </c>
    </row>
    <row r="4283" s="671" customFormat="1" ht="15" customHeight="1">
      <c r="B4283" t="s" s="596">
        <v>1859</v>
      </c>
      <c r="C4283" t="s" s="675">
        <v>2657</v>
      </c>
      <c r="D4283" t="s" s="692">
        <v>42</v>
      </c>
      <c r="E4283" s="677">
        <v>0</v>
      </c>
      <c r="G4283" s="662">
        <f>E4283*F4283</f>
        <v>0</v>
      </c>
      <c r="H4283" s="662">
        <v>0</v>
      </c>
    </row>
    <row r="4284" s="671" customFormat="1" ht="15" customHeight="1">
      <c r="B4284" t="s" s="596">
        <v>1859</v>
      </c>
      <c r="C4284" t="s" s="675">
        <v>2657</v>
      </c>
      <c r="D4284" t="s" s="180">
        <v>44</v>
      </c>
      <c r="E4284" s="677">
        <v>0</v>
      </c>
      <c r="G4284" s="662">
        <f>E4284*F4284</f>
        <v>0</v>
      </c>
      <c r="H4284" s="662">
        <v>0</v>
      </c>
    </row>
    <row r="4285" s="671" customFormat="1" ht="15" customHeight="1">
      <c r="B4285" t="s" s="596">
        <v>1859</v>
      </c>
      <c r="C4285" t="s" s="675">
        <v>2657</v>
      </c>
      <c r="D4285" t="s" s="695">
        <v>2849</v>
      </c>
      <c r="E4285" s="677">
        <v>0</v>
      </c>
      <c r="G4285" s="662">
        <f>E4285*F4285</f>
        <v>0</v>
      </c>
      <c r="H4285" s="662">
        <v>0</v>
      </c>
    </row>
    <row r="4286" s="671" customFormat="1" ht="15" customHeight="1">
      <c r="B4286" t="s" s="596">
        <v>1858</v>
      </c>
      <c r="C4286" t="s" s="675">
        <v>2658</v>
      </c>
      <c r="D4286" t="s" s="676">
        <v>30</v>
      </c>
      <c r="E4286" s="677">
        <v>0</v>
      </c>
      <c r="G4286" s="662">
        <f>E4286*F4286</f>
        <v>0</v>
      </c>
      <c r="H4286" s="662">
        <v>0</v>
      </c>
    </row>
    <row r="4287" s="671" customFormat="1" ht="15" customHeight="1">
      <c r="B4287" t="s" s="596">
        <v>1858</v>
      </c>
      <c r="C4287" t="s" s="675">
        <v>2658</v>
      </c>
      <c r="D4287" t="s" s="91">
        <v>32</v>
      </c>
      <c r="E4287" s="677">
        <v>0</v>
      </c>
      <c r="G4287" s="662">
        <f>E4287*F4287</f>
        <v>0</v>
      </c>
      <c r="H4287" s="662">
        <v>0</v>
      </c>
    </row>
    <row r="4288" s="671" customFormat="1" ht="15" customHeight="1">
      <c r="B4288" t="s" s="596">
        <v>1858</v>
      </c>
      <c r="C4288" t="s" s="675">
        <v>2658</v>
      </c>
      <c r="D4288" t="s" s="205">
        <v>34</v>
      </c>
      <c r="E4288" s="677">
        <v>0</v>
      </c>
      <c r="G4288" s="662">
        <f>E4288*F4288</f>
        <v>0</v>
      </c>
      <c r="H4288" s="662">
        <v>0</v>
      </c>
    </row>
    <row r="4289" s="671" customFormat="1" ht="15" customHeight="1">
      <c r="B4289" t="s" s="596">
        <v>1858</v>
      </c>
      <c r="C4289" t="s" s="675">
        <v>2658</v>
      </c>
      <c r="D4289" t="s" s="684">
        <v>36</v>
      </c>
      <c r="E4289" s="677">
        <v>0</v>
      </c>
      <c r="G4289" s="662">
        <f>E4289*F4289</f>
        <v>0</v>
      </c>
      <c r="H4289" s="662">
        <v>0</v>
      </c>
    </row>
    <row r="4290" s="671" customFormat="1" ht="15" customHeight="1">
      <c r="B4290" t="s" s="596">
        <v>1858</v>
      </c>
      <c r="C4290" t="s" s="675">
        <v>2658</v>
      </c>
      <c r="D4290" t="s" s="686">
        <v>38</v>
      </c>
      <c r="E4290" s="677">
        <v>0</v>
      </c>
      <c r="G4290" s="662">
        <f>E4290*F4290</f>
        <v>0</v>
      </c>
      <c r="H4290" s="662">
        <v>0</v>
      </c>
    </row>
    <row r="4291" s="671" customFormat="1" ht="15" customHeight="1">
      <c r="B4291" t="s" s="596">
        <v>1858</v>
      </c>
      <c r="C4291" t="s" s="675">
        <v>2658</v>
      </c>
      <c r="D4291" t="s" s="690">
        <v>40</v>
      </c>
      <c r="E4291" s="677">
        <v>0</v>
      </c>
      <c r="G4291" s="662">
        <f>E4291*F4291</f>
        <v>0</v>
      </c>
      <c r="H4291" s="662">
        <v>0</v>
      </c>
    </row>
    <row r="4292" s="671" customFormat="1" ht="15" customHeight="1">
      <c r="B4292" t="s" s="596">
        <v>1858</v>
      </c>
      <c r="C4292" t="s" s="675">
        <v>2658</v>
      </c>
      <c r="D4292" t="s" s="692">
        <v>42</v>
      </c>
      <c r="E4292" s="677">
        <v>0</v>
      </c>
      <c r="G4292" s="662">
        <f>E4292*F4292</f>
        <v>0</v>
      </c>
      <c r="H4292" s="662">
        <v>0</v>
      </c>
    </row>
    <row r="4293" s="671" customFormat="1" ht="15" customHeight="1">
      <c r="B4293" t="s" s="596">
        <v>1858</v>
      </c>
      <c r="C4293" t="s" s="675">
        <v>2658</v>
      </c>
      <c r="D4293" t="s" s="180">
        <v>44</v>
      </c>
      <c r="E4293" s="677">
        <v>0</v>
      </c>
      <c r="G4293" s="662">
        <f>E4293*F4293</f>
        <v>0</v>
      </c>
      <c r="H4293" s="662">
        <v>0</v>
      </c>
    </row>
    <row r="4294" s="671" customFormat="1" ht="15" customHeight="1">
      <c r="B4294" t="s" s="596">
        <v>1858</v>
      </c>
      <c r="C4294" t="s" s="675">
        <v>2658</v>
      </c>
      <c r="D4294" t="s" s="695">
        <v>2849</v>
      </c>
      <c r="E4294" s="677">
        <v>0</v>
      </c>
      <c r="G4294" s="662">
        <f>E4294*F4294</f>
        <v>0</v>
      </c>
      <c r="H4294" s="662">
        <v>0</v>
      </c>
    </row>
    <row r="4295" s="671" customFormat="1" ht="15" customHeight="1">
      <c r="B4295" t="s" s="596">
        <v>1697</v>
      </c>
      <c r="C4295" t="s" s="675">
        <v>2659</v>
      </c>
      <c r="D4295" t="s" s="676">
        <v>30</v>
      </c>
      <c r="E4295" s="677">
        <v>0</v>
      </c>
      <c r="G4295" s="662">
        <f>E4295*F4295</f>
        <v>0</v>
      </c>
      <c r="H4295" s="662">
        <v>0</v>
      </c>
    </row>
    <row r="4296" s="671" customFormat="1" ht="15" customHeight="1">
      <c r="B4296" t="s" s="596">
        <v>1697</v>
      </c>
      <c r="C4296" t="s" s="675">
        <v>2659</v>
      </c>
      <c r="D4296" t="s" s="91">
        <v>32</v>
      </c>
      <c r="E4296" s="677">
        <v>0</v>
      </c>
      <c r="G4296" s="662">
        <f>E4296*F4296</f>
        <v>0</v>
      </c>
      <c r="H4296" s="662">
        <v>0</v>
      </c>
    </row>
    <row r="4297" s="671" customFormat="1" ht="15" customHeight="1">
      <c r="B4297" t="s" s="596">
        <v>1697</v>
      </c>
      <c r="C4297" t="s" s="675">
        <v>2659</v>
      </c>
      <c r="D4297" t="s" s="205">
        <v>34</v>
      </c>
      <c r="E4297" s="677">
        <v>0</v>
      </c>
      <c r="G4297" s="662">
        <f>E4297*F4297</f>
        <v>0</v>
      </c>
      <c r="H4297" s="662">
        <v>0</v>
      </c>
    </row>
    <row r="4298" s="671" customFormat="1" ht="15" customHeight="1">
      <c r="B4298" t="s" s="596">
        <v>1697</v>
      </c>
      <c r="C4298" t="s" s="675">
        <v>2659</v>
      </c>
      <c r="D4298" t="s" s="684">
        <v>36</v>
      </c>
      <c r="E4298" s="677">
        <v>0</v>
      </c>
      <c r="G4298" s="662">
        <f>E4298*F4298</f>
        <v>0</v>
      </c>
      <c r="H4298" s="662">
        <v>0</v>
      </c>
    </row>
    <row r="4299" s="671" customFormat="1" ht="15" customHeight="1">
      <c r="B4299" t="s" s="596">
        <v>1697</v>
      </c>
      <c r="C4299" t="s" s="675">
        <v>2659</v>
      </c>
      <c r="D4299" t="s" s="686">
        <v>38</v>
      </c>
      <c r="E4299" s="677">
        <v>0</v>
      </c>
      <c r="G4299" s="662">
        <f>E4299*F4299</f>
        <v>0</v>
      </c>
      <c r="H4299" s="662">
        <v>0</v>
      </c>
    </row>
    <row r="4300" s="671" customFormat="1" ht="15" customHeight="1">
      <c r="B4300" t="s" s="596">
        <v>1697</v>
      </c>
      <c r="C4300" t="s" s="675">
        <v>2659</v>
      </c>
      <c r="D4300" t="s" s="690">
        <v>40</v>
      </c>
      <c r="E4300" s="677">
        <v>0</v>
      </c>
      <c r="G4300" s="662">
        <f>E4300*F4300</f>
        <v>0</v>
      </c>
      <c r="H4300" s="662">
        <v>0</v>
      </c>
    </row>
    <row r="4301" s="671" customFormat="1" ht="15" customHeight="1">
      <c r="B4301" t="s" s="596">
        <v>1697</v>
      </c>
      <c r="C4301" t="s" s="675">
        <v>2659</v>
      </c>
      <c r="D4301" t="s" s="692">
        <v>42</v>
      </c>
      <c r="E4301" s="677">
        <v>0</v>
      </c>
      <c r="G4301" s="662">
        <f>E4301*F4301</f>
        <v>0</v>
      </c>
      <c r="H4301" s="662">
        <v>0</v>
      </c>
    </row>
    <row r="4302" s="671" customFormat="1" ht="15" customHeight="1">
      <c r="B4302" t="s" s="596">
        <v>1697</v>
      </c>
      <c r="C4302" t="s" s="675">
        <v>2659</v>
      </c>
      <c r="D4302" t="s" s="180">
        <v>44</v>
      </c>
      <c r="E4302" s="677">
        <v>0</v>
      </c>
      <c r="G4302" s="662">
        <f>E4302*F4302</f>
        <v>0</v>
      </c>
      <c r="H4302" s="662">
        <v>0</v>
      </c>
    </row>
    <row r="4303" s="671" customFormat="1" ht="15" customHeight="1">
      <c r="B4303" t="s" s="596">
        <v>1697</v>
      </c>
      <c r="C4303" t="s" s="675">
        <v>2659</v>
      </c>
      <c r="D4303" t="s" s="695">
        <v>2849</v>
      </c>
      <c r="E4303" s="677">
        <v>0</v>
      </c>
      <c r="G4303" s="662">
        <f>E4303*F4303</f>
        <v>0</v>
      </c>
      <c r="H4303" s="662">
        <v>0</v>
      </c>
    </row>
    <row r="4304" s="671" customFormat="1" ht="15" customHeight="1">
      <c r="B4304" t="s" s="596">
        <v>1698</v>
      </c>
      <c r="C4304" t="s" s="675">
        <v>2660</v>
      </c>
      <c r="D4304" t="s" s="676">
        <v>30</v>
      </c>
      <c r="E4304" s="677">
        <v>0</v>
      </c>
      <c r="G4304" s="662">
        <f>E4304*F4304</f>
        <v>0</v>
      </c>
      <c r="H4304" s="662">
        <v>0</v>
      </c>
    </row>
    <row r="4305" s="671" customFormat="1" ht="15" customHeight="1">
      <c r="B4305" t="s" s="596">
        <v>1698</v>
      </c>
      <c r="C4305" t="s" s="675">
        <v>2660</v>
      </c>
      <c r="D4305" t="s" s="91">
        <v>32</v>
      </c>
      <c r="E4305" s="677">
        <v>0</v>
      </c>
      <c r="G4305" s="662">
        <f>E4305*F4305</f>
        <v>0</v>
      </c>
      <c r="H4305" s="662">
        <v>0</v>
      </c>
    </row>
    <row r="4306" s="671" customFormat="1" ht="15" customHeight="1">
      <c r="B4306" t="s" s="596">
        <v>1698</v>
      </c>
      <c r="C4306" t="s" s="675">
        <v>2660</v>
      </c>
      <c r="D4306" t="s" s="205">
        <v>34</v>
      </c>
      <c r="E4306" s="677">
        <v>0</v>
      </c>
      <c r="G4306" s="662">
        <f>E4306*F4306</f>
        <v>0</v>
      </c>
      <c r="H4306" s="662">
        <v>0</v>
      </c>
    </row>
    <row r="4307" s="671" customFormat="1" ht="15" customHeight="1">
      <c r="B4307" t="s" s="596">
        <v>1698</v>
      </c>
      <c r="C4307" t="s" s="675">
        <v>2660</v>
      </c>
      <c r="D4307" t="s" s="684">
        <v>36</v>
      </c>
      <c r="E4307" s="677">
        <v>0</v>
      </c>
      <c r="G4307" s="662">
        <f>E4307*F4307</f>
        <v>0</v>
      </c>
      <c r="H4307" s="662">
        <v>0</v>
      </c>
    </row>
    <row r="4308" s="671" customFormat="1" ht="15" customHeight="1">
      <c r="B4308" t="s" s="596">
        <v>1698</v>
      </c>
      <c r="C4308" t="s" s="675">
        <v>2660</v>
      </c>
      <c r="D4308" t="s" s="686">
        <v>38</v>
      </c>
      <c r="E4308" s="677">
        <v>0</v>
      </c>
      <c r="G4308" s="662">
        <f>E4308*F4308</f>
        <v>0</v>
      </c>
      <c r="H4308" s="662">
        <v>0</v>
      </c>
    </row>
    <row r="4309" s="671" customFormat="1" ht="15" customHeight="1">
      <c r="B4309" t="s" s="596">
        <v>1698</v>
      </c>
      <c r="C4309" t="s" s="675">
        <v>2660</v>
      </c>
      <c r="D4309" t="s" s="690">
        <v>40</v>
      </c>
      <c r="E4309" s="677">
        <v>0</v>
      </c>
      <c r="G4309" s="662">
        <f>E4309*F4309</f>
        <v>0</v>
      </c>
      <c r="H4309" s="662">
        <v>0</v>
      </c>
    </row>
    <row r="4310" s="671" customFormat="1" ht="15" customHeight="1">
      <c r="B4310" t="s" s="596">
        <v>1698</v>
      </c>
      <c r="C4310" t="s" s="675">
        <v>2660</v>
      </c>
      <c r="D4310" t="s" s="692">
        <v>42</v>
      </c>
      <c r="E4310" s="677">
        <v>0</v>
      </c>
      <c r="G4310" s="662">
        <f>E4310*F4310</f>
        <v>0</v>
      </c>
      <c r="H4310" s="662">
        <v>0</v>
      </c>
    </row>
    <row r="4311" s="671" customFormat="1" ht="15" customHeight="1">
      <c r="B4311" t="s" s="596">
        <v>1698</v>
      </c>
      <c r="C4311" t="s" s="675">
        <v>2660</v>
      </c>
      <c r="D4311" t="s" s="180">
        <v>44</v>
      </c>
      <c r="E4311" s="677">
        <v>0</v>
      </c>
      <c r="G4311" s="662">
        <f>E4311*F4311</f>
        <v>0</v>
      </c>
      <c r="H4311" s="662">
        <v>0</v>
      </c>
    </row>
    <row r="4312" s="671" customFormat="1" ht="15" customHeight="1">
      <c r="B4312" t="s" s="596">
        <v>1698</v>
      </c>
      <c r="C4312" t="s" s="675">
        <v>2660</v>
      </c>
      <c r="D4312" t="s" s="695">
        <v>2849</v>
      </c>
      <c r="E4312" s="677">
        <v>0</v>
      </c>
      <c r="G4312" s="662">
        <f>E4312*F4312</f>
        <v>0</v>
      </c>
      <c r="H4312" s="662">
        <v>0</v>
      </c>
    </row>
    <row r="4313" s="671" customFormat="1" ht="15" customHeight="1">
      <c r="B4313" t="s" s="596">
        <v>1705</v>
      </c>
      <c r="C4313" t="s" s="675">
        <v>2661</v>
      </c>
      <c r="D4313" t="s" s="676">
        <v>30</v>
      </c>
      <c r="E4313" s="677">
        <v>0</v>
      </c>
      <c r="G4313" s="662">
        <f>E4313*F4313</f>
        <v>0</v>
      </c>
      <c r="H4313" s="662">
        <v>0</v>
      </c>
    </row>
    <row r="4314" s="671" customFormat="1" ht="15" customHeight="1">
      <c r="B4314" t="s" s="596">
        <v>1705</v>
      </c>
      <c r="C4314" t="s" s="675">
        <v>2661</v>
      </c>
      <c r="D4314" t="s" s="91">
        <v>32</v>
      </c>
      <c r="E4314" s="677">
        <v>0</v>
      </c>
      <c r="G4314" s="662">
        <f>E4314*F4314</f>
        <v>0</v>
      </c>
      <c r="H4314" s="662">
        <v>0</v>
      </c>
    </row>
    <row r="4315" s="671" customFormat="1" ht="15" customHeight="1">
      <c r="B4315" t="s" s="596">
        <v>1705</v>
      </c>
      <c r="C4315" t="s" s="675">
        <v>2661</v>
      </c>
      <c r="D4315" t="s" s="205">
        <v>34</v>
      </c>
      <c r="E4315" s="677">
        <v>0</v>
      </c>
      <c r="G4315" s="662">
        <f>E4315*F4315</f>
        <v>0</v>
      </c>
      <c r="H4315" s="662">
        <v>0</v>
      </c>
    </row>
    <row r="4316" s="671" customFormat="1" ht="15" customHeight="1">
      <c r="B4316" t="s" s="596">
        <v>1705</v>
      </c>
      <c r="C4316" t="s" s="675">
        <v>2661</v>
      </c>
      <c r="D4316" t="s" s="684">
        <v>36</v>
      </c>
      <c r="E4316" s="677">
        <v>0</v>
      </c>
      <c r="G4316" s="662">
        <f>E4316*F4316</f>
        <v>0</v>
      </c>
      <c r="H4316" s="662">
        <v>0</v>
      </c>
    </row>
    <row r="4317" s="671" customFormat="1" ht="15" customHeight="1">
      <c r="B4317" t="s" s="596">
        <v>1705</v>
      </c>
      <c r="C4317" t="s" s="675">
        <v>2661</v>
      </c>
      <c r="D4317" t="s" s="686">
        <v>38</v>
      </c>
      <c r="E4317" s="677">
        <v>0</v>
      </c>
      <c r="G4317" s="662">
        <f>E4317*F4317</f>
        <v>0</v>
      </c>
      <c r="H4317" s="662">
        <v>0</v>
      </c>
    </row>
    <row r="4318" s="671" customFormat="1" ht="15" customHeight="1">
      <c r="B4318" t="s" s="596">
        <v>1705</v>
      </c>
      <c r="C4318" t="s" s="675">
        <v>2661</v>
      </c>
      <c r="D4318" t="s" s="690">
        <v>40</v>
      </c>
      <c r="E4318" s="677">
        <v>0</v>
      </c>
      <c r="G4318" s="662">
        <f>E4318*F4318</f>
        <v>0</v>
      </c>
      <c r="H4318" s="662">
        <v>0</v>
      </c>
    </row>
    <row r="4319" s="671" customFormat="1" ht="15" customHeight="1">
      <c r="B4319" t="s" s="596">
        <v>1705</v>
      </c>
      <c r="C4319" t="s" s="675">
        <v>2661</v>
      </c>
      <c r="D4319" t="s" s="692">
        <v>42</v>
      </c>
      <c r="E4319" s="677">
        <v>0</v>
      </c>
      <c r="G4319" s="662">
        <f>E4319*F4319</f>
        <v>0</v>
      </c>
      <c r="H4319" s="662">
        <v>0</v>
      </c>
    </row>
    <row r="4320" s="671" customFormat="1" ht="15" customHeight="1">
      <c r="B4320" t="s" s="596">
        <v>1705</v>
      </c>
      <c r="C4320" t="s" s="675">
        <v>2661</v>
      </c>
      <c r="D4320" t="s" s="180">
        <v>44</v>
      </c>
      <c r="E4320" s="677">
        <v>0</v>
      </c>
      <c r="G4320" s="662">
        <f>E4320*F4320</f>
        <v>0</v>
      </c>
      <c r="H4320" s="662">
        <v>0</v>
      </c>
    </row>
    <row r="4321" s="671" customFormat="1" ht="15" customHeight="1">
      <c r="B4321" t="s" s="596">
        <v>1705</v>
      </c>
      <c r="C4321" t="s" s="675">
        <v>2661</v>
      </c>
      <c r="D4321" t="s" s="695">
        <v>2849</v>
      </c>
      <c r="E4321" s="677">
        <v>0</v>
      </c>
      <c r="G4321" s="662">
        <f>E4321*F4321</f>
        <v>0</v>
      </c>
      <c r="H4321" s="662">
        <v>0</v>
      </c>
    </row>
    <row r="4322" s="671" customFormat="1" ht="15" customHeight="1">
      <c r="B4322" t="s" s="596">
        <v>1830</v>
      </c>
      <c r="C4322" t="s" s="675">
        <v>2662</v>
      </c>
      <c r="D4322" t="s" s="676">
        <v>30</v>
      </c>
      <c r="E4322" s="677">
        <v>0</v>
      </c>
      <c r="G4322" s="662">
        <f>E4322*F4322</f>
        <v>0</v>
      </c>
      <c r="H4322" s="662">
        <v>0</v>
      </c>
    </row>
    <row r="4323" s="671" customFormat="1" ht="15" customHeight="1">
      <c r="B4323" t="s" s="596">
        <v>1830</v>
      </c>
      <c r="C4323" t="s" s="675">
        <v>2662</v>
      </c>
      <c r="D4323" t="s" s="91">
        <v>32</v>
      </c>
      <c r="E4323" s="677">
        <v>0</v>
      </c>
      <c r="G4323" s="662">
        <f>E4323*F4323</f>
        <v>0</v>
      </c>
      <c r="H4323" s="662">
        <v>0</v>
      </c>
    </row>
    <row r="4324" s="671" customFormat="1" ht="15" customHeight="1">
      <c r="B4324" t="s" s="596">
        <v>1830</v>
      </c>
      <c r="C4324" t="s" s="675">
        <v>2662</v>
      </c>
      <c r="D4324" t="s" s="205">
        <v>34</v>
      </c>
      <c r="E4324" s="677">
        <v>0</v>
      </c>
      <c r="G4324" s="662">
        <f>E4324*F4324</f>
        <v>0</v>
      </c>
      <c r="H4324" s="662">
        <v>0</v>
      </c>
    </row>
    <row r="4325" s="671" customFormat="1" ht="15" customHeight="1">
      <c r="B4325" t="s" s="596">
        <v>1830</v>
      </c>
      <c r="C4325" t="s" s="675">
        <v>2662</v>
      </c>
      <c r="D4325" t="s" s="684">
        <v>36</v>
      </c>
      <c r="E4325" s="677">
        <v>0</v>
      </c>
      <c r="G4325" s="662">
        <f>E4325*F4325</f>
        <v>0</v>
      </c>
      <c r="H4325" s="662">
        <v>0</v>
      </c>
    </row>
    <row r="4326" s="671" customFormat="1" ht="15" customHeight="1">
      <c r="B4326" t="s" s="596">
        <v>1830</v>
      </c>
      <c r="C4326" t="s" s="675">
        <v>2662</v>
      </c>
      <c r="D4326" t="s" s="686">
        <v>38</v>
      </c>
      <c r="E4326" s="677">
        <v>0</v>
      </c>
      <c r="G4326" s="662">
        <f>E4326*F4326</f>
        <v>0</v>
      </c>
      <c r="H4326" s="662">
        <v>0</v>
      </c>
    </row>
    <row r="4327" s="671" customFormat="1" ht="15" customHeight="1">
      <c r="B4327" t="s" s="596">
        <v>1830</v>
      </c>
      <c r="C4327" t="s" s="675">
        <v>2662</v>
      </c>
      <c r="D4327" t="s" s="690">
        <v>40</v>
      </c>
      <c r="E4327" s="677">
        <v>0</v>
      </c>
      <c r="G4327" s="662">
        <f>E4327*F4327</f>
        <v>0</v>
      </c>
      <c r="H4327" s="662">
        <v>0</v>
      </c>
    </row>
    <row r="4328" s="671" customFormat="1" ht="15" customHeight="1">
      <c r="B4328" t="s" s="596">
        <v>1830</v>
      </c>
      <c r="C4328" t="s" s="675">
        <v>2662</v>
      </c>
      <c r="D4328" t="s" s="692">
        <v>42</v>
      </c>
      <c r="E4328" s="677">
        <v>0</v>
      </c>
      <c r="G4328" s="662">
        <f>E4328*F4328</f>
        <v>0</v>
      </c>
      <c r="H4328" s="662">
        <v>0</v>
      </c>
    </row>
    <row r="4329" s="671" customFormat="1" ht="15" customHeight="1">
      <c r="B4329" t="s" s="596">
        <v>1830</v>
      </c>
      <c r="C4329" t="s" s="675">
        <v>2662</v>
      </c>
      <c r="D4329" t="s" s="180">
        <v>44</v>
      </c>
      <c r="E4329" s="677">
        <v>0</v>
      </c>
      <c r="G4329" s="662">
        <f>E4329*F4329</f>
        <v>0</v>
      </c>
      <c r="H4329" s="662">
        <v>0</v>
      </c>
    </row>
    <row r="4330" s="671" customFormat="1" ht="15" customHeight="1">
      <c r="B4330" t="s" s="596">
        <v>1830</v>
      </c>
      <c r="C4330" t="s" s="675">
        <v>2662</v>
      </c>
      <c r="D4330" t="s" s="695">
        <v>2849</v>
      </c>
      <c r="E4330" s="677">
        <v>0</v>
      </c>
      <c r="G4330" s="662">
        <f>E4330*F4330</f>
        <v>0</v>
      </c>
      <c r="H4330" s="662">
        <v>0</v>
      </c>
    </row>
    <row r="4331" s="671" customFormat="1" ht="15" customHeight="1">
      <c r="B4331" t="s" s="596">
        <v>1829</v>
      </c>
      <c r="C4331" t="s" s="675">
        <v>2663</v>
      </c>
      <c r="D4331" t="s" s="676">
        <v>30</v>
      </c>
      <c r="E4331" s="677">
        <v>0</v>
      </c>
      <c r="G4331" s="662">
        <f>E4331*F4331</f>
        <v>0</v>
      </c>
      <c r="H4331" s="662">
        <v>0</v>
      </c>
    </row>
    <row r="4332" s="671" customFormat="1" ht="15" customHeight="1">
      <c r="B4332" t="s" s="596">
        <v>1829</v>
      </c>
      <c r="C4332" t="s" s="675">
        <v>2663</v>
      </c>
      <c r="D4332" t="s" s="91">
        <v>32</v>
      </c>
      <c r="E4332" s="677">
        <v>0</v>
      </c>
      <c r="G4332" s="662">
        <f>E4332*F4332</f>
        <v>0</v>
      </c>
      <c r="H4332" s="662">
        <v>0</v>
      </c>
    </row>
    <row r="4333" s="671" customFormat="1" ht="15" customHeight="1">
      <c r="B4333" t="s" s="596">
        <v>1829</v>
      </c>
      <c r="C4333" t="s" s="675">
        <v>2663</v>
      </c>
      <c r="D4333" t="s" s="205">
        <v>34</v>
      </c>
      <c r="E4333" s="677">
        <v>0</v>
      </c>
      <c r="G4333" s="662">
        <f>E4333*F4333</f>
        <v>0</v>
      </c>
      <c r="H4333" s="662">
        <v>0</v>
      </c>
    </row>
    <row r="4334" s="671" customFormat="1" ht="15" customHeight="1">
      <c r="B4334" t="s" s="596">
        <v>1829</v>
      </c>
      <c r="C4334" t="s" s="675">
        <v>2663</v>
      </c>
      <c r="D4334" t="s" s="684">
        <v>36</v>
      </c>
      <c r="E4334" s="677">
        <v>0</v>
      </c>
      <c r="G4334" s="662">
        <f>E4334*F4334</f>
        <v>0</v>
      </c>
      <c r="H4334" s="662">
        <v>0</v>
      </c>
    </row>
    <row r="4335" s="671" customFormat="1" ht="15" customHeight="1">
      <c r="B4335" t="s" s="596">
        <v>1829</v>
      </c>
      <c r="C4335" t="s" s="675">
        <v>2663</v>
      </c>
      <c r="D4335" t="s" s="686">
        <v>38</v>
      </c>
      <c r="E4335" s="677">
        <v>0</v>
      </c>
      <c r="G4335" s="662">
        <f>E4335*F4335</f>
        <v>0</v>
      </c>
      <c r="H4335" s="662">
        <v>0</v>
      </c>
    </row>
    <row r="4336" s="671" customFormat="1" ht="15" customHeight="1">
      <c r="B4336" t="s" s="596">
        <v>1829</v>
      </c>
      <c r="C4336" t="s" s="675">
        <v>2663</v>
      </c>
      <c r="D4336" t="s" s="690">
        <v>40</v>
      </c>
      <c r="E4336" s="677">
        <v>0</v>
      </c>
      <c r="G4336" s="662">
        <f>E4336*F4336</f>
        <v>0</v>
      </c>
      <c r="H4336" s="662">
        <v>0</v>
      </c>
    </row>
    <row r="4337" s="671" customFormat="1" ht="15" customHeight="1">
      <c r="B4337" t="s" s="596">
        <v>1829</v>
      </c>
      <c r="C4337" t="s" s="675">
        <v>2663</v>
      </c>
      <c r="D4337" t="s" s="692">
        <v>42</v>
      </c>
      <c r="E4337" s="677">
        <v>0</v>
      </c>
      <c r="G4337" s="662">
        <f>E4337*F4337</f>
        <v>0</v>
      </c>
      <c r="H4337" s="662">
        <v>0</v>
      </c>
    </row>
    <row r="4338" s="671" customFormat="1" ht="15" customHeight="1">
      <c r="B4338" t="s" s="596">
        <v>1829</v>
      </c>
      <c r="C4338" t="s" s="675">
        <v>2663</v>
      </c>
      <c r="D4338" t="s" s="180">
        <v>44</v>
      </c>
      <c r="E4338" s="677">
        <v>0</v>
      </c>
      <c r="G4338" s="662">
        <f>E4338*F4338</f>
        <v>0</v>
      </c>
      <c r="H4338" s="662">
        <v>0</v>
      </c>
    </row>
    <row r="4339" s="671" customFormat="1" ht="15" customHeight="1">
      <c r="B4339" t="s" s="596">
        <v>1829</v>
      </c>
      <c r="C4339" t="s" s="675">
        <v>2663</v>
      </c>
      <c r="D4339" t="s" s="695">
        <v>2849</v>
      </c>
      <c r="E4339" s="677">
        <v>0</v>
      </c>
      <c r="G4339" s="662">
        <f>E4339*F4339</f>
        <v>0</v>
      </c>
      <c r="H4339" s="662">
        <v>0</v>
      </c>
    </row>
    <row r="4340" s="671" customFormat="1" ht="15" customHeight="1">
      <c r="B4340" t="s" s="596">
        <v>1833</v>
      </c>
      <c r="C4340" t="s" s="675">
        <v>2664</v>
      </c>
      <c r="D4340" t="s" s="676">
        <v>30</v>
      </c>
      <c r="E4340" s="677">
        <v>0</v>
      </c>
      <c r="G4340" s="662">
        <f>E4340*F4340</f>
        <v>0</v>
      </c>
      <c r="H4340" s="662">
        <v>0</v>
      </c>
    </row>
    <row r="4341" s="671" customFormat="1" ht="15" customHeight="1">
      <c r="B4341" t="s" s="596">
        <v>1833</v>
      </c>
      <c r="C4341" t="s" s="675">
        <v>2664</v>
      </c>
      <c r="D4341" t="s" s="91">
        <v>32</v>
      </c>
      <c r="E4341" s="677">
        <v>0</v>
      </c>
      <c r="G4341" s="662">
        <f>E4341*F4341</f>
        <v>0</v>
      </c>
      <c r="H4341" s="662">
        <v>0</v>
      </c>
    </row>
    <row r="4342" s="671" customFormat="1" ht="15" customHeight="1">
      <c r="B4342" t="s" s="596">
        <v>1833</v>
      </c>
      <c r="C4342" t="s" s="675">
        <v>2664</v>
      </c>
      <c r="D4342" t="s" s="205">
        <v>34</v>
      </c>
      <c r="E4342" s="677">
        <v>0</v>
      </c>
      <c r="G4342" s="662">
        <f>E4342*F4342</f>
        <v>0</v>
      </c>
      <c r="H4342" s="662">
        <v>0</v>
      </c>
    </row>
    <row r="4343" s="671" customFormat="1" ht="15" customHeight="1">
      <c r="B4343" t="s" s="596">
        <v>1833</v>
      </c>
      <c r="C4343" t="s" s="675">
        <v>2664</v>
      </c>
      <c r="D4343" t="s" s="684">
        <v>36</v>
      </c>
      <c r="E4343" s="677">
        <v>0</v>
      </c>
      <c r="G4343" s="662">
        <f>E4343*F4343</f>
        <v>0</v>
      </c>
      <c r="H4343" s="662">
        <v>0</v>
      </c>
    </row>
    <row r="4344" s="671" customFormat="1" ht="15" customHeight="1">
      <c r="B4344" t="s" s="596">
        <v>1833</v>
      </c>
      <c r="C4344" t="s" s="675">
        <v>2664</v>
      </c>
      <c r="D4344" t="s" s="686">
        <v>38</v>
      </c>
      <c r="E4344" s="677">
        <v>0</v>
      </c>
      <c r="G4344" s="662">
        <f>E4344*F4344</f>
        <v>0</v>
      </c>
      <c r="H4344" s="662">
        <v>0</v>
      </c>
    </row>
    <row r="4345" s="671" customFormat="1" ht="15" customHeight="1">
      <c r="B4345" t="s" s="596">
        <v>1833</v>
      </c>
      <c r="C4345" t="s" s="675">
        <v>2664</v>
      </c>
      <c r="D4345" t="s" s="690">
        <v>40</v>
      </c>
      <c r="E4345" s="677">
        <v>0</v>
      </c>
      <c r="G4345" s="662">
        <f>E4345*F4345</f>
        <v>0</v>
      </c>
      <c r="H4345" s="662">
        <v>0</v>
      </c>
    </row>
    <row r="4346" s="671" customFormat="1" ht="15" customHeight="1">
      <c r="B4346" t="s" s="596">
        <v>1833</v>
      </c>
      <c r="C4346" t="s" s="675">
        <v>2664</v>
      </c>
      <c r="D4346" t="s" s="692">
        <v>42</v>
      </c>
      <c r="E4346" s="677">
        <v>0</v>
      </c>
      <c r="G4346" s="662">
        <f>E4346*F4346</f>
        <v>0</v>
      </c>
      <c r="H4346" s="662">
        <v>0</v>
      </c>
    </row>
    <row r="4347" s="671" customFormat="1" ht="15" customHeight="1">
      <c r="B4347" t="s" s="596">
        <v>1833</v>
      </c>
      <c r="C4347" t="s" s="675">
        <v>2664</v>
      </c>
      <c r="D4347" t="s" s="180">
        <v>44</v>
      </c>
      <c r="E4347" s="677">
        <v>0</v>
      </c>
      <c r="G4347" s="662">
        <f>E4347*F4347</f>
        <v>0</v>
      </c>
      <c r="H4347" s="662">
        <v>0</v>
      </c>
    </row>
    <row r="4348" s="671" customFormat="1" ht="15" customHeight="1">
      <c r="B4348" t="s" s="596">
        <v>1833</v>
      </c>
      <c r="C4348" t="s" s="675">
        <v>2664</v>
      </c>
      <c r="D4348" t="s" s="695">
        <v>2849</v>
      </c>
      <c r="E4348" s="677">
        <v>0</v>
      </c>
      <c r="G4348" s="662">
        <f>E4348*F4348</f>
        <v>0</v>
      </c>
      <c r="H4348" s="662">
        <v>0</v>
      </c>
    </row>
    <row r="4349" s="671" customFormat="1" ht="15" customHeight="1">
      <c r="B4349" t="s" s="596">
        <v>1834</v>
      </c>
      <c r="C4349" t="s" s="675">
        <v>2665</v>
      </c>
      <c r="D4349" t="s" s="676">
        <v>30</v>
      </c>
      <c r="E4349" s="677">
        <v>0</v>
      </c>
      <c r="G4349" s="662">
        <f>E4349*F4349</f>
        <v>0</v>
      </c>
      <c r="H4349" s="662">
        <v>0</v>
      </c>
    </row>
    <row r="4350" s="671" customFormat="1" ht="15" customHeight="1">
      <c r="B4350" t="s" s="596">
        <v>1834</v>
      </c>
      <c r="C4350" t="s" s="675">
        <v>2665</v>
      </c>
      <c r="D4350" t="s" s="91">
        <v>32</v>
      </c>
      <c r="E4350" s="677">
        <v>0</v>
      </c>
      <c r="G4350" s="662">
        <f>E4350*F4350</f>
        <v>0</v>
      </c>
      <c r="H4350" s="662">
        <v>0</v>
      </c>
    </row>
    <row r="4351" s="671" customFormat="1" ht="15" customHeight="1">
      <c r="B4351" t="s" s="596">
        <v>1834</v>
      </c>
      <c r="C4351" t="s" s="675">
        <v>2665</v>
      </c>
      <c r="D4351" t="s" s="205">
        <v>34</v>
      </c>
      <c r="E4351" s="677">
        <v>0</v>
      </c>
      <c r="G4351" s="662">
        <f>E4351*F4351</f>
        <v>0</v>
      </c>
      <c r="H4351" s="662">
        <v>0</v>
      </c>
    </row>
    <row r="4352" s="671" customFormat="1" ht="15" customHeight="1">
      <c r="B4352" t="s" s="596">
        <v>1834</v>
      </c>
      <c r="C4352" t="s" s="675">
        <v>2665</v>
      </c>
      <c r="D4352" t="s" s="684">
        <v>36</v>
      </c>
      <c r="E4352" s="677">
        <v>0</v>
      </c>
      <c r="G4352" s="662">
        <f>E4352*F4352</f>
        <v>0</v>
      </c>
      <c r="H4352" s="662">
        <v>0</v>
      </c>
    </row>
    <row r="4353" s="671" customFormat="1" ht="15" customHeight="1">
      <c r="B4353" t="s" s="596">
        <v>1834</v>
      </c>
      <c r="C4353" t="s" s="675">
        <v>2665</v>
      </c>
      <c r="D4353" t="s" s="686">
        <v>38</v>
      </c>
      <c r="E4353" s="677">
        <v>0</v>
      </c>
      <c r="G4353" s="662">
        <f>E4353*F4353</f>
        <v>0</v>
      </c>
      <c r="H4353" s="662">
        <v>0</v>
      </c>
    </row>
    <row r="4354" s="671" customFormat="1" ht="15" customHeight="1">
      <c r="B4354" t="s" s="596">
        <v>1834</v>
      </c>
      <c r="C4354" t="s" s="675">
        <v>2665</v>
      </c>
      <c r="D4354" t="s" s="690">
        <v>40</v>
      </c>
      <c r="E4354" s="677">
        <v>0</v>
      </c>
      <c r="G4354" s="662">
        <f>E4354*F4354</f>
        <v>0</v>
      </c>
      <c r="H4354" s="662">
        <v>0</v>
      </c>
    </row>
    <row r="4355" s="671" customFormat="1" ht="15" customHeight="1">
      <c r="B4355" t="s" s="596">
        <v>1834</v>
      </c>
      <c r="C4355" t="s" s="675">
        <v>2665</v>
      </c>
      <c r="D4355" t="s" s="692">
        <v>42</v>
      </c>
      <c r="E4355" s="677">
        <v>0</v>
      </c>
      <c r="G4355" s="662">
        <f>E4355*F4355</f>
        <v>0</v>
      </c>
      <c r="H4355" s="662">
        <v>0</v>
      </c>
    </row>
    <row r="4356" s="671" customFormat="1" ht="15" customHeight="1">
      <c r="B4356" t="s" s="596">
        <v>1834</v>
      </c>
      <c r="C4356" t="s" s="675">
        <v>2665</v>
      </c>
      <c r="D4356" t="s" s="180">
        <v>44</v>
      </c>
      <c r="E4356" s="677">
        <v>0</v>
      </c>
      <c r="G4356" s="662">
        <f>E4356*F4356</f>
        <v>0</v>
      </c>
      <c r="H4356" s="662">
        <v>0</v>
      </c>
    </row>
    <row r="4357" s="671" customFormat="1" ht="15" customHeight="1">
      <c r="B4357" t="s" s="596">
        <v>1834</v>
      </c>
      <c r="C4357" t="s" s="675">
        <v>2665</v>
      </c>
      <c r="D4357" t="s" s="695">
        <v>2849</v>
      </c>
      <c r="E4357" s="677">
        <v>0</v>
      </c>
      <c r="G4357" s="662">
        <f>E4357*F4357</f>
        <v>0</v>
      </c>
      <c r="H4357" s="662">
        <v>0</v>
      </c>
    </row>
    <row r="4358" s="671" customFormat="1" ht="15" customHeight="1">
      <c r="B4358" t="s" s="596">
        <v>1835</v>
      </c>
      <c r="C4358" t="s" s="675">
        <v>2666</v>
      </c>
      <c r="D4358" t="s" s="676">
        <v>30</v>
      </c>
      <c r="E4358" s="677">
        <v>0</v>
      </c>
      <c r="G4358" s="662">
        <f>E4358*F4358</f>
        <v>0</v>
      </c>
      <c r="H4358" s="662">
        <v>0</v>
      </c>
    </row>
    <row r="4359" s="671" customFormat="1" ht="15" customHeight="1">
      <c r="B4359" t="s" s="596">
        <v>1835</v>
      </c>
      <c r="C4359" t="s" s="675">
        <v>2666</v>
      </c>
      <c r="D4359" t="s" s="91">
        <v>32</v>
      </c>
      <c r="E4359" s="677">
        <v>0</v>
      </c>
      <c r="G4359" s="662">
        <f>E4359*F4359</f>
        <v>0</v>
      </c>
      <c r="H4359" s="662">
        <v>0</v>
      </c>
    </row>
    <row r="4360" s="671" customFormat="1" ht="15" customHeight="1">
      <c r="B4360" t="s" s="596">
        <v>1835</v>
      </c>
      <c r="C4360" t="s" s="675">
        <v>2666</v>
      </c>
      <c r="D4360" t="s" s="205">
        <v>34</v>
      </c>
      <c r="E4360" s="677">
        <v>0</v>
      </c>
      <c r="G4360" s="662">
        <f>E4360*F4360</f>
        <v>0</v>
      </c>
      <c r="H4360" s="662">
        <v>0</v>
      </c>
    </row>
    <row r="4361" s="671" customFormat="1" ht="15" customHeight="1">
      <c r="B4361" t="s" s="596">
        <v>1835</v>
      </c>
      <c r="C4361" t="s" s="675">
        <v>2666</v>
      </c>
      <c r="D4361" t="s" s="684">
        <v>36</v>
      </c>
      <c r="E4361" s="677">
        <v>0</v>
      </c>
      <c r="G4361" s="662">
        <f>E4361*F4361</f>
        <v>0</v>
      </c>
      <c r="H4361" s="662">
        <v>0</v>
      </c>
    </row>
    <row r="4362" s="671" customFormat="1" ht="15" customHeight="1">
      <c r="B4362" t="s" s="596">
        <v>1835</v>
      </c>
      <c r="C4362" t="s" s="675">
        <v>2666</v>
      </c>
      <c r="D4362" t="s" s="686">
        <v>38</v>
      </c>
      <c r="E4362" s="677">
        <v>0</v>
      </c>
      <c r="G4362" s="662">
        <f>E4362*F4362</f>
        <v>0</v>
      </c>
      <c r="H4362" s="662">
        <v>0</v>
      </c>
    </row>
    <row r="4363" s="671" customFormat="1" ht="15" customHeight="1">
      <c r="B4363" t="s" s="596">
        <v>1835</v>
      </c>
      <c r="C4363" t="s" s="675">
        <v>2666</v>
      </c>
      <c r="D4363" t="s" s="690">
        <v>40</v>
      </c>
      <c r="E4363" s="677">
        <v>0</v>
      </c>
      <c r="G4363" s="662">
        <f>E4363*F4363</f>
        <v>0</v>
      </c>
      <c r="H4363" s="662">
        <v>0</v>
      </c>
    </row>
    <row r="4364" s="671" customFormat="1" ht="15" customHeight="1">
      <c r="B4364" t="s" s="596">
        <v>1835</v>
      </c>
      <c r="C4364" t="s" s="675">
        <v>2666</v>
      </c>
      <c r="D4364" t="s" s="692">
        <v>42</v>
      </c>
      <c r="E4364" s="677">
        <v>0</v>
      </c>
      <c r="G4364" s="662">
        <f>E4364*F4364</f>
        <v>0</v>
      </c>
      <c r="H4364" s="662">
        <v>0</v>
      </c>
    </row>
    <row r="4365" s="671" customFormat="1" ht="15" customHeight="1">
      <c r="B4365" t="s" s="596">
        <v>1835</v>
      </c>
      <c r="C4365" t="s" s="675">
        <v>2666</v>
      </c>
      <c r="D4365" t="s" s="180">
        <v>44</v>
      </c>
      <c r="E4365" s="677">
        <v>0</v>
      </c>
      <c r="G4365" s="662">
        <f>E4365*F4365</f>
        <v>0</v>
      </c>
      <c r="H4365" s="662">
        <v>0</v>
      </c>
    </row>
    <row r="4366" s="671" customFormat="1" ht="15" customHeight="1">
      <c r="B4366" t="s" s="596">
        <v>1835</v>
      </c>
      <c r="C4366" t="s" s="675">
        <v>2666</v>
      </c>
      <c r="D4366" t="s" s="695">
        <v>2849</v>
      </c>
      <c r="E4366" s="677">
        <v>0</v>
      </c>
      <c r="G4366" s="662">
        <f>E4366*F4366</f>
        <v>0</v>
      </c>
      <c r="H4366" s="662">
        <v>0</v>
      </c>
    </row>
    <row r="4367" s="671" customFormat="1" ht="15" customHeight="1">
      <c r="B4367" t="s" s="596">
        <v>1836</v>
      </c>
      <c r="C4367" t="s" s="675">
        <v>2667</v>
      </c>
      <c r="D4367" t="s" s="676">
        <v>30</v>
      </c>
      <c r="E4367" s="677">
        <v>0</v>
      </c>
      <c r="G4367" s="662">
        <f>E4367*F4367</f>
        <v>0</v>
      </c>
      <c r="H4367" s="662">
        <v>0</v>
      </c>
    </row>
    <row r="4368" s="671" customFormat="1" ht="15" customHeight="1">
      <c r="B4368" t="s" s="596">
        <v>1836</v>
      </c>
      <c r="C4368" t="s" s="675">
        <v>2667</v>
      </c>
      <c r="D4368" t="s" s="91">
        <v>32</v>
      </c>
      <c r="E4368" s="677">
        <v>0</v>
      </c>
      <c r="G4368" s="662">
        <f>E4368*F4368</f>
        <v>0</v>
      </c>
      <c r="H4368" s="662">
        <v>0</v>
      </c>
    </row>
    <row r="4369" s="671" customFormat="1" ht="15" customHeight="1">
      <c r="B4369" t="s" s="596">
        <v>1836</v>
      </c>
      <c r="C4369" t="s" s="675">
        <v>2667</v>
      </c>
      <c r="D4369" t="s" s="205">
        <v>34</v>
      </c>
      <c r="E4369" s="677">
        <v>0</v>
      </c>
      <c r="G4369" s="662">
        <f>E4369*F4369</f>
        <v>0</v>
      </c>
      <c r="H4369" s="662">
        <v>0</v>
      </c>
    </row>
    <row r="4370" s="671" customFormat="1" ht="15" customHeight="1">
      <c r="B4370" t="s" s="596">
        <v>1836</v>
      </c>
      <c r="C4370" t="s" s="675">
        <v>2667</v>
      </c>
      <c r="D4370" t="s" s="684">
        <v>36</v>
      </c>
      <c r="E4370" s="677">
        <v>0</v>
      </c>
      <c r="G4370" s="662">
        <f>E4370*F4370</f>
        <v>0</v>
      </c>
      <c r="H4370" s="662">
        <v>0</v>
      </c>
    </row>
    <row r="4371" s="671" customFormat="1" ht="15" customHeight="1">
      <c r="B4371" t="s" s="596">
        <v>1836</v>
      </c>
      <c r="C4371" t="s" s="675">
        <v>2667</v>
      </c>
      <c r="D4371" t="s" s="686">
        <v>38</v>
      </c>
      <c r="E4371" s="677">
        <v>0</v>
      </c>
      <c r="G4371" s="662">
        <f>E4371*F4371</f>
        <v>0</v>
      </c>
      <c r="H4371" s="662">
        <v>0</v>
      </c>
    </row>
    <row r="4372" s="671" customFormat="1" ht="15" customHeight="1">
      <c r="B4372" t="s" s="596">
        <v>1836</v>
      </c>
      <c r="C4372" t="s" s="675">
        <v>2667</v>
      </c>
      <c r="D4372" t="s" s="690">
        <v>40</v>
      </c>
      <c r="E4372" s="677">
        <v>0</v>
      </c>
      <c r="G4372" s="662">
        <f>E4372*F4372</f>
        <v>0</v>
      </c>
      <c r="H4372" s="662">
        <v>0</v>
      </c>
    </row>
    <row r="4373" s="671" customFormat="1" ht="15" customHeight="1">
      <c r="B4373" t="s" s="596">
        <v>1836</v>
      </c>
      <c r="C4373" t="s" s="675">
        <v>2667</v>
      </c>
      <c r="D4373" t="s" s="692">
        <v>42</v>
      </c>
      <c r="E4373" s="677">
        <v>0</v>
      </c>
      <c r="G4373" s="662">
        <f>E4373*F4373</f>
        <v>0</v>
      </c>
      <c r="H4373" s="662">
        <v>0</v>
      </c>
    </row>
    <row r="4374" s="671" customFormat="1" ht="15" customHeight="1">
      <c r="B4374" t="s" s="596">
        <v>1836</v>
      </c>
      <c r="C4374" t="s" s="675">
        <v>2667</v>
      </c>
      <c r="D4374" t="s" s="180">
        <v>44</v>
      </c>
      <c r="E4374" s="677">
        <v>0</v>
      </c>
      <c r="G4374" s="662">
        <f>E4374*F4374</f>
        <v>0</v>
      </c>
      <c r="H4374" s="662">
        <v>0</v>
      </c>
    </row>
    <row r="4375" s="671" customFormat="1" ht="15" customHeight="1">
      <c r="B4375" t="s" s="596">
        <v>1836</v>
      </c>
      <c r="C4375" t="s" s="675">
        <v>2667</v>
      </c>
      <c r="D4375" t="s" s="695">
        <v>2849</v>
      </c>
      <c r="E4375" s="677">
        <v>0</v>
      </c>
      <c r="G4375" s="662">
        <f>E4375*F4375</f>
        <v>0</v>
      </c>
      <c r="H4375" s="662">
        <v>0</v>
      </c>
    </row>
    <row r="4376" s="671" customFormat="1" ht="15" customHeight="1">
      <c r="B4376" t="s" s="596">
        <v>1831</v>
      </c>
      <c r="C4376" t="s" s="675">
        <v>2668</v>
      </c>
      <c r="D4376" t="s" s="676">
        <v>30</v>
      </c>
      <c r="E4376" s="677">
        <v>0</v>
      </c>
      <c r="G4376" s="662">
        <f>E4376*F4376</f>
        <v>0</v>
      </c>
      <c r="H4376" s="662">
        <v>0</v>
      </c>
    </row>
    <row r="4377" s="671" customFormat="1" ht="15" customHeight="1">
      <c r="B4377" t="s" s="596">
        <v>1831</v>
      </c>
      <c r="C4377" t="s" s="675">
        <v>2668</v>
      </c>
      <c r="D4377" t="s" s="91">
        <v>32</v>
      </c>
      <c r="E4377" s="677">
        <v>0</v>
      </c>
      <c r="G4377" s="662">
        <f>E4377*F4377</f>
        <v>0</v>
      </c>
      <c r="H4377" s="662">
        <v>0</v>
      </c>
    </row>
    <row r="4378" s="671" customFormat="1" ht="15" customHeight="1">
      <c r="B4378" t="s" s="596">
        <v>1831</v>
      </c>
      <c r="C4378" t="s" s="675">
        <v>2668</v>
      </c>
      <c r="D4378" t="s" s="205">
        <v>34</v>
      </c>
      <c r="E4378" s="677">
        <v>0</v>
      </c>
      <c r="G4378" s="662">
        <f>E4378*F4378</f>
        <v>0</v>
      </c>
      <c r="H4378" s="662">
        <v>0</v>
      </c>
    </row>
    <row r="4379" s="671" customFormat="1" ht="15" customHeight="1">
      <c r="B4379" t="s" s="596">
        <v>1831</v>
      </c>
      <c r="C4379" t="s" s="675">
        <v>2668</v>
      </c>
      <c r="D4379" t="s" s="684">
        <v>36</v>
      </c>
      <c r="E4379" s="677">
        <v>0</v>
      </c>
      <c r="G4379" s="662">
        <f>E4379*F4379</f>
        <v>0</v>
      </c>
      <c r="H4379" s="662">
        <v>0</v>
      </c>
    </row>
    <row r="4380" s="671" customFormat="1" ht="15" customHeight="1">
      <c r="B4380" t="s" s="596">
        <v>1831</v>
      </c>
      <c r="C4380" t="s" s="675">
        <v>2668</v>
      </c>
      <c r="D4380" t="s" s="686">
        <v>38</v>
      </c>
      <c r="E4380" s="677">
        <v>0</v>
      </c>
      <c r="G4380" s="662">
        <f>E4380*F4380</f>
        <v>0</v>
      </c>
      <c r="H4380" s="662">
        <v>0</v>
      </c>
    </row>
    <row r="4381" s="671" customFormat="1" ht="15" customHeight="1">
      <c r="B4381" t="s" s="596">
        <v>1831</v>
      </c>
      <c r="C4381" t="s" s="675">
        <v>2668</v>
      </c>
      <c r="D4381" t="s" s="690">
        <v>40</v>
      </c>
      <c r="E4381" s="677">
        <v>0</v>
      </c>
      <c r="G4381" s="662">
        <f>E4381*F4381</f>
        <v>0</v>
      </c>
      <c r="H4381" s="662">
        <v>0</v>
      </c>
    </row>
    <row r="4382" s="671" customFormat="1" ht="15" customHeight="1">
      <c r="B4382" t="s" s="596">
        <v>1831</v>
      </c>
      <c r="C4382" t="s" s="675">
        <v>2668</v>
      </c>
      <c r="D4382" t="s" s="692">
        <v>42</v>
      </c>
      <c r="E4382" s="677">
        <v>0</v>
      </c>
      <c r="G4382" s="662">
        <f>E4382*F4382</f>
        <v>0</v>
      </c>
      <c r="H4382" s="662">
        <v>0</v>
      </c>
    </row>
    <row r="4383" s="671" customFormat="1" ht="15" customHeight="1">
      <c r="B4383" t="s" s="596">
        <v>1831</v>
      </c>
      <c r="C4383" t="s" s="675">
        <v>2668</v>
      </c>
      <c r="D4383" t="s" s="180">
        <v>44</v>
      </c>
      <c r="E4383" s="677">
        <v>0</v>
      </c>
      <c r="G4383" s="662">
        <f>E4383*F4383</f>
        <v>0</v>
      </c>
      <c r="H4383" s="662">
        <v>0</v>
      </c>
    </row>
    <row r="4384" s="671" customFormat="1" ht="15" customHeight="1">
      <c r="B4384" t="s" s="596">
        <v>1831</v>
      </c>
      <c r="C4384" t="s" s="675">
        <v>2668</v>
      </c>
      <c r="D4384" t="s" s="698">
        <v>2849</v>
      </c>
      <c r="E4384" s="677">
        <v>0</v>
      </c>
      <c r="G4384" s="662">
        <f>E4384*F4384</f>
        <v>0</v>
      </c>
      <c r="H4384" s="662">
        <v>0</v>
      </c>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12.xml><?xml version="1.0" encoding="utf-8"?>
<worksheet xmlns:r="http://schemas.openxmlformats.org/officeDocument/2006/relationships" xmlns="http://schemas.openxmlformats.org/spreadsheetml/2006/main">
  <dimension ref="A1:S811"/>
  <sheetViews>
    <sheetView workbookViewId="0" showGridLines="0" defaultGridColor="1"/>
  </sheetViews>
  <sheetFormatPr defaultColWidth="8.83333" defaultRowHeight="13.5" customHeight="1" outlineLevelRow="0" outlineLevelCol="0"/>
  <cols>
    <col min="1" max="1" hidden="1" width="8.83333" style="737" customWidth="1"/>
    <col min="2" max="2" width="13.8516" style="737" customWidth="1"/>
    <col min="3" max="3" width="48" style="737" customWidth="1"/>
    <col min="4" max="4" width="10.1719" style="737" customWidth="1"/>
    <col min="5" max="5" width="8" style="737" customWidth="1"/>
    <col min="6" max="7" width="9" style="737" customWidth="1"/>
    <col min="8" max="8" width="12.1719" style="737" customWidth="1"/>
    <col min="9" max="9" width="8.67188" style="737" customWidth="1"/>
    <col min="10" max="10" width="6.67188" style="737" customWidth="1"/>
    <col min="11" max="11" width="8.85156" style="737" customWidth="1"/>
    <col min="12" max="13" width="13.3516" style="737" customWidth="1"/>
    <col min="14" max="14" width="11.6719" style="737" customWidth="1"/>
    <col min="15" max="17" width="8.85156" style="737" customWidth="1"/>
    <col min="18" max="18" width="11.3516" style="737" customWidth="1"/>
    <col min="19" max="19" width="8.85156" style="737" customWidth="1"/>
    <col min="20" max="16384" width="8.85156" style="737" customWidth="1"/>
  </cols>
  <sheetData>
    <row r="1" ht="15.5" customHeight="1">
      <c r="A1" s="236"/>
      <c r="B1" t="s" s="596">
        <v>273</v>
      </c>
      <c r="C1" t="s" s="596">
        <v>1985</v>
      </c>
      <c r="D1" t="s" s="672">
        <v>1986</v>
      </c>
      <c r="E1" t="s" s="596">
        <v>1987</v>
      </c>
      <c r="F1" t="s" s="596">
        <v>1944</v>
      </c>
      <c r="G1" t="s" s="596">
        <v>1988</v>
      </c>
      <c r="H1" t="s" s="596">
        <v>2851</v>
      </c>
      <c r="I1" t="s" s="596">
        <v>1990</v>
      </c>
      <c r="J1" t="s" s="596">
        <v>1991</v>
      </c>
      <c r="K1" s="236"/>
      <c r="L1" s="734"/>
      <c r="M1" t="s" s="673">
        <v>1992</v>
      </c>
      <c r="N1" s="674">
        <f>SUM(G2:G469)</f>
        <v>0</v>
      </c>
      <c r="O1" s="257"/>
      <c r="P1" s="236"/>
      <c r="Q1" s="236"/>
      <c r="R1" t="s" s="672">
        <v>1993</v>
      </c>
      <c r="S1" t="s" s="596">
        <v>1994</v>
      </c>
    </row>
    <row r="2" ht="15" customHeight="1">
      <c r="A2" s="236"/>
      <c r="B2" t="s" s="596">
        <v>955</v>
      </c>
      <c r="C2" t="s" s="675">
        <v>3134</v>
      </c>
      <c r="D2" t="s" s="676">
        <f>'Kilter Holds'!T35</f>
        <v>1996</v>
      </c>
      <c r="E2" s="677">
        <v>0</v>
      </c>
      <c r="F2" s="236"/>
      <c r="G2" s="662">
        <f>E2*F2</f>
        <v>0</v>
      </c>
      <c r="H2" s="662">
        <f>IF($S$11="Y",G2*0.15,0)</f>
        <v>0</v>
      </c>
      <c r="I2" s="236"/>
      <c r="J2" s="236"/>
      <c r="K2" s="236"/>
      <c r="L2" s="734"/>
      <c r="M2" t="s" s="678">
        <v>888</v>
      </c>
      <c r="N2" s="679">
        <v>0</v>
      </c>
      <c r="O2" s="257"/>
      <c r="P2" s="236"/>
      <c r="Q2" s="735"/>
      <c r="R2" t="s" s="676">
        <f>'Kilter Holds'!T35</f>
        <v>1996</v>
      </c>
      <c r="S2" t="s" s="681">
        <v>1997</v>
      </c>
    </row>
    <row r="3" ht="15" customHeight="1">
      <c r="A3" s="236"/>
      <c r="B3" t="s" s="596">
        <v>955</v>
      </c>
      <c r="C3" t="s" s="675">
        <v>3134</v>
      </c>
      <c r="D3" t="s" s="91">
        <f>'Kilter Holds'!U35</f>
        <v>1998</v>
      </c>
      <c r="E3" s="677">
        <v>0</v>
      </c>
      <c r="F3" s="236"/>
      <c r="G3" s="662">
        <f>E3*F3</f>
        <v>0</v>
      </c>
      <c r="H3" s="662">
        <f>IF($S$11="Y",G3*0.15,0)</f>
        <v>0</v>
      </c>
      <c r="I3" s="236"/>
      <c r="J3" s="236"/>
      <c r="K3" s="236"/>
      <c r="L3" s="734"/>
      <c r="M3" t="s" s="678">
        <v>2851</v>
      </c>
      <c r="N3" s="679">
        <f>SUM(H2:H469)</f>
        <v>0</v>
      </c>
      <c r="O3" s="257"/>
      <c r="P3" s="236"/>
      <c r="Q3" s="735"/>
      <c r="R3" t="s" s="91">
        <f>'Kilter Holds'!U35</f>
        <v>1998</v>
      </c>
      <c r="S3" t="s" s="681">
        <v>1997</v>
      </c>
    </row>
    <row r="4" ht="15" customHeight="1">
      <c r="A4" s="236"/>
      <c r="B4" t="s" s="596">
        <v>955</v>
      </c>
      <c r="C4" t="s" s="675">
        <v>3134</v>
      </c>
      <c r="D4" t="s" s="205">
        <f>'Kilter Holds'!V35</f>
        <v>2000</v>
      </c>
      <c r="E4" s="677">
        <v>1</v>
      </c>
      <c r="F4" s="236"/>
      <c r="G4" s="662">
        <f>E4*F4</f>
        <v>0</v>
      </c>
      <c r="H4" s="662">
        <f>IF($S$11="Y",G4*0.15,0)</f>
        <v>0</v>
      </c>
      <c r="I4" s="236"/>
      <c r="J4" s="236"/>
      <c r="K4" s="236"/>
      <c r="L4" s="734"/>
      <c r="M4" t="s" s="678">
        <v>1999</v>
      </c>
      <c r="N4" s="679">
        <v>0</v>
      </c>
      <c r="O4" s="257"/>
      <c r="P4" s="236"/>
      <c r="Q4" s="735"/>
      <c r="R4" t="s" s="205">
        <f>'Kilter Holds'!V35</f>
        <v>2000</v>
      </c>
      <c r="S4" t="s" s="681">
        <v>1997</v>
      </c>
    </row>
    <row r="5" ht="15" customHeight="1">
      <c r="A5" s="236"/>
      <c r="B5" t="s" s="596">
        <v>955</v>
      </c>
      <c r="C5" t="s" s="675">
        <v>3134</v>
      </c>
      <c r="D5" t="s" s="684">
        <f>'Kilter Holds'!W35</f>
        <v>2001</v>
      </c>
      <c r="E5" s="677">
        <v>0</v>
      </c>
      <c r="F5" s="236"/>
      <c r="G5" s="662">
        <f>E5*F5</f>
        <v>0</v>
      </c>
      <c r="H5" s="662">
        <f>IF($S$11="Y",G5*0.15,0)</f>
        <v>0</v>
      </c>
      <c r="I5" s="236"/>
      <c r="J5" s="236"/>
      <c r="K5" s="236"/>
      <c r="L5" s="734"/>
      <c r="M5" t="s" s="678">
        <v>8</v>
      </c>
      <c r="N5" s="679">
        <f>'Kilter Holds'!AC396</f>
        <v>0</v>
      </c>
      <c r="O5" s="257"/>
      <c r="P5" s="236"/>
      <c r="Q5" s="735"/>
      <c r="R5" t="s" s="684">
        <f>'Kilter Holds'!W35</f>
        <v>2001</v>
      </c>
      <c r="S5" t="s" s="681">
        <v>1997</v>
      </c>
    </row>
    <row r="6" ht="15" customHeight="1">
      <c r="A6" s="236"/>
      <c r="B6" t="s" s="596">
        <v>955</v>
      </c>
      <c r="C6" t="s" s="675">
        <v>3134</v>
      </c>
      <c r="D6" t="s" s="686">
        <f>'Kilter Holds'!X35</f>
        <v>2003</v>
      </c>
      <c r="E6" s="677">
        <v>5</v>
      </c>
      <c r="F6" s="236"/>
      <c r="G6" s="662">
        <f>E6*F6</f>
        <v>0</v>
      </c>
      <c r="H6" s="662">
        <f>IF($S$11="Y",G6*0.15,0)</f>
        <v>0</v>
      </c>
      <c r="I6" s="236"/>
      <c r="J6" s="236"/>
      <c r="K6" s="236"/>
      <c r="L6" s="734"/>
      <c r="M6" t="s" s="678">
        <v>2002</v>
      </c>
      <c r="N6" s="679">
        <f>'Kilter Holds'!AC397</f>
        <v>0</v>
      </c>
      <c r="O6" s="257"/>
      <c r="P6" s="236"/>
      <c r="Q6" s="735"/>
      <c r="R6" t="s" s="686">
        <f>'Kilter Holds'!X35</f>
        <v>2003</v>
      </c>
      <c r="S6" t="s" s="681">
        <v>1997</v>
      </c>
    </row>
    <row r="7" ht="14" customHeight="1">
      <c r="A7" s="236"/>
      <c r="B7" t="s" s="596">
        <v>955</v>
      </c>
      <c r="C7" t="s" s="675">
        <v>3134</v>
      </c>
      <c r="D7" t="s" s="690">
        <f>'Kilter Holds'!Y35</f>
        <v>2004</v>
      </c>
      <c r="E7" s="677">
        <v>0</v>
      </c>
      <c r="F7" s="236"/>
      <c r="G7" s="662">
        <f>E7*F7</f>
        <v>0</v>
      </c>
      <c r="H7" s="662">
        <f>IF($S$11="Y",G7*0.15,0)</f>
        <v>0</v>
      </c>
      <c r="I7" s="236"/>
      <c r="J7" s="236"/>
      <c r="K7" s="236"/>
      <c r="L7" s="734"/>
      <c r="M7" t="s" s="687">
        <v>17</v>
      </c>
      <c r="N7" s="688">
        <f>SUM(N1:N6)</f>
        <v>0</v>
      </c>
      <c r="O7" s="257"/>
      <c r="P7" s="236"/>
      <c r="Q7" s="735"/>
      <c r="R7" t="s" s="690">
        <f>'Kilter Holds'!Y35</f>
        <v>2004</v>
      </c>
      <c r="S7" t="s" s="681">
        <v>1997</v>
      </c>
    </row>
    <row r="8" ht="15.5" customHeight="1">
      <c r="A8" s="236"/>
      <c r="B8" t="s" s="596">
        <v>955</v>
      </c>
      <c r="C8" t="s" s="675">
        <v>3134</v>
      </c>
      <c r="D8" t="s" s="692">
        <f>'Kilter Holds'!Z35</f>
        <v>2005</v>
      </c>
      <c r="E8" s="677">
        <v>0</v>
      </c>
      <c r="F8" s="236"/>
      <c r="G8" s="662">
        <f>E8*F8</f>
        <v>0</v>
      </c>
      <c r="H8" s="662">
        <f>IF($S$11="Y",G8*0.15,0)</f>
        <v>0</v>
      </c>
      <c r="I8" s="236"/>
      <c r="J8" s="236"/>
      <c r="K8" s="236"/>
      <c r="L8" s="236"/>
      <c r="M8" s="292"/>
      <c r="N8" s="292"/>
      <c r="O8" s="236"/>
      <c r="P8" s="236"/>
      <c r="Q8" s="735"/>
      <c r="R8" t="s" s="692">
        <f>'Kilter Holds'!Z35</f>
        <v>2005</v>
      </c>
      <c r="S8" t="s" s="681">
        <v>1997</v>
      </c>
    </row>
    <row r="9" ht="15" customHeight="1">
      <c r="A9" s="236"/>
      <c r="B9" t="s" s="596">
        <v>955</v>
      </c>
      <c r="C9" t="s" s="675">
        <v>3134</v>
      </c>
      <c r="D9" t="s" s="180">
        <f>'Kilter Holds'!AA35</f>
        <v>2006</v>
      </c>
      <c r="E9" s="677">
        <v>5</v>
      </c>
      <c r="F9" s="236"/>
      <c r="G9" s="662">
        <f>E9*F9</f>
        <v>0</v>
      </c>
      <c r="H9" s="662">
        <f>IF($S$11="Y",G9*0.15,0)</f>
        <v>0</v>
      </c>
      <c r="I9" s="236"/>
      <c r="J9" s="236"/>
      <c r="K9" s="236"/>
      <c r="L9" s="236"/>
      <c r="M9" s="236"/>
      <c r="N9" s="236"/>
      <c r="O9" s="236"/>
      <c r="P9" s="236"/>
      <c r="Q9" s="735"/>
      <c r="R9" t="s" s="180">
        <f>'Kilter Holds'!AA35</f>
        <v>2006</v>
      </c>
      <c r="S9" t="s" s="681">
        <v>1997</v>
      </c>
    </row>
    <row r="10" ht="15" customHeight="1">
      <c r="A10" s="236"/>
      <c r="B10" t="s" s="596">
        <v>955</v>
      </c>
      <c r="C10" t="s" s="675">
        <v>3134</v>
      </c>
      <c r="D10" t="s" s="695">
        <f>'Kilter Holds'!AB35</f>
        <v>2007</v>
      </c>
      <c r="E10" s="677">
        <v>0</v>
      </c>
      <c r="F10" s="236"/>
      <c r="G10" s="662">
        <f>E10*F10</f>
        <v>0</v>
      </c>
      <c r="H10" s="662">
        <f>IF($S$11="Y",G10*0.15,0)</f>
        <v>0</v>
      </c>
      <c r="I10" s="236"/>
      <c r="J10" s="236"/>
      <c r="K10" s="236"/>
      <c r="L10" s="236"/>
      <c r="M10" s="236"/>
      <c r="N10" s="236"/>
      <c r="O10" s="236"/>
      <c r="P10" s="236"/>
      <c r="Q10" s="735"/>
      <c r="R10" t="s" s="695">
        <f>'Kilter Holds'!AB35</f>
        <v>2007</v>
      </c>
      <c r="S10" t="s" s="681">
        <v>2008</v>
      </c>
    </row>
    <row r="11" ht="15" customHeight="1">
      <c r="A11" s="236"/>
      <c r="B11" t="s" s="596">
        <v>967</v>
      </c>
      <c r="C11" t="s" s="675">
        <v>3135</v>
      </c>
      <c r="D11" t="s" s="676">
        <f>D2</f>
        <v>1996</v>
      </c>
      <c r="E11" s="677">
        <v>0</v>
      </c>
      <c r="F11" s="236"/>
      <c r="G11" s="662">
        <f>E11*F11</f>
        <v>0</v>
      </c>
      <c r="H11" s="662">
        <f>IF($S$11="Y",G11*0.15,0)</f>
        <v>0</v>
      </c>
      <c r="I11" s="236"/>
      <c r="J11" s="236"/>
      <c r="K11" s="236"/>
      <c r="L11" s="236"/>
      <c r="M11" s="236"/>
      <c r="N11" s="236"/>
      <c r="O11" s="236"/>
      <c r="P11" s="236"/>
      <c r="Q11" s="236"/>
      <c r="R11" t="s" s="669">
        <v>2851</v>
      </c>
      <c r="S11" t="s" s="596">
        <v>1997</v>
      </c>
    </row>
    <row r="12" ht="15" customHeight="1">
      <c r="A12" s="236"/>
      <c r="B12" t="s" s="596">
        <v>967</v>
      </c>
      <c r="C12" t="s" s="675">
        <v>3135</v>
      </c>
      <c r="D12" t="s" s="91">
        <f>D3</f>
        <v>1998</v>
      </c>
      <c r="E12" s="677">
        <v>0</v>
      </c>
      <c r="F12" s="236"/>
      <c r="G12" s="662">
        <f>E12*F12</f>
        <v>0</v>
      </c>
      <c r="H12" s="662">
        <f>IF($S$11="Y",G12*0.15,0)</f>
        <v>0</v>
      </c>
      <c r="I12" s="236"/>
      <c r="J12" s="236"/>
      <c r="K12" s="236"/>
      <c r="L12" s="236"/>
      <c r="M12" s="236"/>
      <c r="N12" s="236"/>
      <c r="O12" s="236"/>
      <c r="P12" s="236"/>
      <c r="Q12" s="236"/>
      <c r="R12" s="236"/>
      <c r="S12" s="236"/>
    </row>
    <row r="13" ht="15" customHeight="1">
      <c r="A13" s="236"/>
      <c r="B13" t="s" s="596">
        <v>967</v>
      </c>
      <c r="C13" t="s" s="675">
        <v>3135</v>
      </c>
      <c r="D13" t="s" s="205">
        <f>D4</f>
        <v>2000</v>
      </c>
      <c r="E13" s="677">
        <v>3</v>
      </c>
      <c r="F13" s="236"/>
      <c r="G13" s="662">
        <f>E13*F13</f>
        <v>0</v>
      </c>
      <c r="H13" s="662">
        <f>IF($S$11="Y",G13*0.15,0)</f>
        <v>0</v>
      </c>
      <c r="I13" s="236"/>
      <c r="J13" s="236"/>
      <c r="K13" s="236"/>
      <c r="L13" s="236"/>
      <c r="M13" s="236"/>
      <c r="N13" s="236"/>
      <c r="O13" s="236"/>
      <c r="P13" s="236"/>
      <c r="Q13" s="236"/>
      <c r="R13" s="236"/>
      <c r="S13" s="236"/>
    </row>
    <row r="14" ht="15" customHeight="1">
      <c r="A14" s="236"/>
      <c r="B14" t="s" s="596">
        <v>967</v>
      </c>
      <c r="C14" t="s" s="675">
        <v>3135</v>
      </c>
      <c r="D14" t="s" s="684">
        <f>D5</f>
        <v>2001</v>
      </c>
      <c r="E14" s="677">
        <v>0</v>
      </c>
      <c r="F14" s="236"/>
      <c r="G14" s="662">
        <f>E14*F14</f>
        <v>0</v>
      </c>
      <c r="H14" s="662">
        <f>IF($S$11="Y",G14*0.15,0)</f>
        <v>0</v>
      </c>
      <c r="I14" s="236"/>
      <c r="J14" s="236"/>
      <c r="K14" s="236"/>
      <c r="L14" s="236"/>
      <c r="M14" s="236"/>
      <c r="N14" s="236"/>
      <c r="O14" s="236"/>
      <c r="P14" s="236"/>
      <c r="Q14" s="236"/>
      <c r="R14" s="236"/>
      <c r="S14" s="236"/>
    </row>
    <row r="15" ht="15" customHeight="1">
      <c r="A15" s="236"/>
      <c r="B15" t="s" s="596">
        <v>967</v>
      </c>
      <c r="C15" t="s" s="675">
        <v>3135</v>
      </c>
      <c r="D15" t="s" s="686">
        <f>D6</f>
        <v>2003</v>
      </c>
      <c r="E15" s="677">
        <v>4</v>
      </c>
      <c r="F15" s="236"/>
      <c r="G15" s="662">
        <f>E15*F15</f>
        <v>0</v>
      </c>
      <c r="H15" s="662">
        <f>IF($S$11="Y",G15*0.15,0)</f>
        <v>0</v>
      </c>
      <c r="I15" s="236"/>
      <c r="J15" s="236"/>
      <c r="K15" s="236"/>
      <c r="L15" s="236"/>
      <c r="M15" s="236"/>
      <c r="N15" s="236"/>
      <c r="O15" s="236"/>
      <c r="P15" s="236"/>
      <c r="Q15" s="236"/>
      <c r="R15" s="236"/>
      <c r="S15" s="236"/>
    </row>
    <row r="16" ht="15" customHeight="1">
      <c r="A16" s="236"/>
      <c r="B16" t="s" s="596">
        <v>967</v>
      </c>
      <c r="C16" t="s" s="675">
        <v>3135</v>
      </c>
      <c r="D16" t="s" s="690">
        <f>D7</f>
        <v>2004</v>
      </c>
      <c r="E16" s="677">
        <v>0</v>
      </c>
      <c r="F16" s="236"/>
      <c r="G16" s="662">
        <f>E16*F16</f>
        <v>0</v>
      </c>
      <c r="H16" s="662">
        <f>IF($S$11="Y",G16*0.15,0)</f>
        <v>0</v>
      </c>
      <c r="I16" s="236"/>
      <c r="J16" s="236"/>
      <c r="K16" s="236"/>
      <c r="L16" s="236"/>
      <c r="M16" s="236"/>
      <c r="N16" s="236"/>
      <c r="O16" s="236"/>
      <c r="P16" s="236"/>
      <c r="Q16" s="236"/>
      <c r="R16" s="236"/>
      <c r="S16" s="236"/>
    </row>
    <row r="17" ht="15" customHeight="1">
      <c r="A17" s="236"/>
      <c r="B17" t="s" s="596">
        <v>967</v>
      </c>
      <c r="C17" t="s" s="675">
        <v>3135</v>
      </c>
      <c r="D17" t="s" s="692">
        <f>D8</f>
        <v>2005</v>
      </c>
      <c r="E17" s="677">
        <v>0</v>
      </c>
      <c r="F17" s="236"/>
      <c r="G17" s="662">
        <f>E17*F17</f>
        <v>0</v>
      </c>
      <c r="H17" s="662">
        <f>IF($S$11="Y",G17*0.15,0)</f>
        <v>0</v>
      </c>
      <c r="I17" s="236"/>
      <c r="J17" s="236"/>
      <c r="K17" s="236"/>
      <c r="L17" s="236"/>
      <c r="M17" s="236"/>
      <c r="N17" s="236"/>
      <c r="O17" s="236"/>
      <c r="P17" s="236"/>
      <c r="Q17" s="236"/>
      <c r="R17" s="236"/>
      <c r="S17" s="236"/>
    </row>
    <row r="18" ht="15" customHeight="1">
      <c r="A18" s="236"/>
      <c r="B18" t="s" s="596">
        <v>967</v>
      </c>
      <c r="C18" t="s" s="675">
        <v>3135</v>
      </c>
      <c r="D18" t="s" s="180">
        <f>D9</f>
        <v>2006</v>
      </c>
      <c r="E18" s="677">
        <v>2</v>
      </c>
      <c r="F18" s="236"/>
      <c r="G18" s="662">
        <f>E18*F18</f>
        <v>0</v>
      </c>
      <c r="H18" s="662">
        <f>IF($S$11="Y",G18*0.15,0)</f>
        <v>0</v>
      </c>
      <c r="I18" s="236"/>
      <c r="J18" s="236"/>
      <c r="K18" s="236"/>
      <c r="L18" s="236"/>
      <c r="M18" s="236"/>
      <c r="N18" s="236"/>
      <c r="O18" s="236"/>
      <c r="P18" s="236"/>
      <c r="Q18" s="236"/>
      <c r="R18" s="236"/>
      <c r="S18" s="236"/>
    </row>
    <row r="19" ht="15" customHeight="1">
      <c r="A19" s="236"/>
      <c r="B19" t="s" s="596">
        <v>967</v>
      </c>
      <c r="C19" t="s" s="675">
        <v>3135</v>
      </c>
      <c r="D19" t="s" s="695">
        <f>D10</f>
        <v>2007</v>
      </c>
      <c r="E19" s="677">
        <v>0</v>
      </c>
      <c r="F19" s="236"/>
      <c r="G19" s="662">
        <f>E19*F19</f>
        <v>0</v>
      </c>
      <c r="H19" s="662">
        <f>IF($S$11="Y",G19*0.15,0)</f>
        <v>0</v>
      </c>
      <c r="I19" s="236"/>
      <c r="J19" s="236"/>
      <c r="K19" s="236"/>
      <c r="L19" s="236"/>
      <c r="M19" s="236"/>
      <c r="N19" s="236"/>
      <c r="O19" s="236"/>
      <c r="P19" s="236"/>
      <c r="Q19" s="236"/>
      <c r="R19" s="236"/>
      <c r="S19" s="236"/>
    </row>
    <row r="20" ht="15" customHeight="1">
      <c r="A20" s="236"/>
      <c r="B20" t="s" s="596">
        <v>969</v>
      </c>
      <c r="C20" t="s" s="675">
        <v>3136</v>
      </c>
      <c r="D20" t="s" s="676">
        <f>D11</f>
        <v>1996</v>
      </c>
      <c r="E20" s="677">
        <v>0</v>
      </c>
      <c r="F20" s="236"/>
      <c r="G20" s="662">
        <f>E20*F20</f>
        <v>0</v>
      </c>
      <c r="H20" s="662">
        <f>IF($S$11="Y",G20*0.15,0)</f>
        <v>0</v>
      </c>
      <c r="I20" s="236"/>
      <c r="J20" s="236"/>
      <c r="K20" s="236"/>
      <c r="L20" s="236"/>
      <c r="M20" s="236"/>
      <c r="N20" s="236"/>
      <c r="O20" s="236"/>
      <c r="P20" s="236"/>
      <c r="Q20" s="236"/>
      <c r="R20" s="236"/>
      <c r="S20" s="236"/>
    </row>
    <row r="21" ht="15" customHeight="1">
      <c r="A21" s="236"/>
      <c r="B21" t="s" s="596">
        <v>969</v>
      </c>
      <c r="C21" t="s" s="675">
        <v>3136</v>
      </c>
      <c r="D21" t="s" s="91">
        <f>D12</f>
        <v>1998</v>
      </c>
      <c r="E21" s="677">
        <v>0</v>
      </c>
      <c r="F21" s="236"/>
      <c r="G21" s="662">
        <f>E21*F21</f>
        <v>0</v>
      </c>
      <c r="H21" s="662">
        <f>IF($S$11="Y",G21*0.15,0)</f>
        <v>0</v>
      </c>
      <c r="I21" s="236"/>
      <c r="J21" s="236"/>
      <c r="K21" s="236"/>
      <c r="L21" s="236"/>
      <c r="M21" s="236"/>
      <c r="N21" s="236"/>
      <c r="O21" s="236"/>
      <c r="P21" s="236"/>
      <c r="Q21" s="236"/>
      <c r="R21" s="236"/>
      <c r="S21" s="236"/>
    </row>
    <row r="22" ht="15" customHeight="1">
      <c r="A22" s="236"/>
      <c r="B22" t="s" s="596">
        <v>969</v>
      </c>
      <c r="C22" t="s" s="675">
        <v>3136</v>
      </c>
      <c r="D22" t="s" s="205">
        <f>D13</f>
        <v>2000</v>
      </c>
      <c r="E22" s="677">
        <v>3</v>
      </c>
      <c r="F22" s="236"/>
      <c r="G22" s="662">
        <f>E22*F22</f>
        <v>0</v>
      </c>
      <c r="H22" s="662">
        <f>IF($S$11="Y",G22*0.15,0)</f>
        <v>0</v>
      </c>
      <c r="I22" s="236"/>
      <c r="J22" s="236"/>
      <c r="K22" s="236"/>
      <c r="L22" s="236"/>
      <c r="M22" s="236"/>
      <c r="N22" s="236"/>
      <c r="O22" s="236"/>
      <c r="P22" s="236"/>
      <c r="Q22" s="236"/>
      <c r="R22" s="236"/>
      <c r="S22" s="236"/>
    </row>
    <row r="23" ht="15" customHeight="1">
      <c r="A23" s="236"/>
      <c r="B23" t="s" s="596">
        <v>969</v>
      </c>
      <c r="C23" t="s" s="675">
        <v>3136</v>
      </c>
      <c r="D23" t="s" s="684">
        <f>D14</f>
        <v>2001</v>
      </c>
      <c r="E23" s="677">
        <v>0</v>
      </c>
      <c r="F23" s="236"/>
      <c r="G23" s="662">
        <f>E23*F23</f>
        <v>0</v>
      </c>
      <c r="H23" s="662">
        <f>IF($S$11="Y",G23*0.15,0)</f>
        <v>0</v>
      </c>
      <c r="I23" s="236"/>
      <c r="J23" s="236"/>
      <c r="K23" s="236"/>
      <c r="L23" s="236"/>
      <c r="M23" s="236"/>
      <c r="N23" s="236"/>
      <c r="O23" s="236"/>
      <c r="P23" s="236"/>
      <c r="Q23" s="236"/>
      <c r="R23" s="236"/>
      <c r="S23" s="236"/>
    </row>
    <row r="24" ht="15" customHeight="1">
      <c r="A24" s="236"/>
      <c r="B24" t="s" s="596">
        <v>969</v>
      </c>
      <c r="C24" t="s" s="675">
        <v>3136</v>
      </c>
      <c r="D24" t="s" s="686">
        <f>D15</f>
        <v>2003</v>
      </c>
      <c r="E24" s="677">
        <v>5</v>
      </c>
      <c r="F24" s="236"/>
      <c r="G24" s="662">
        <f>E24*F24</f>
        <v>0</v>
      </c>
      <c r="H24" s="662">
        <f>IF($S$11="Y",G24*0.15,0)</f>
        <v>0</v>
      </c>
      <c r="I24" s="236"/>
      <c r="J24" s="236"/>
      <c r="K24" s="236"/>
      <c r="L24" s="236"/>
      <c r="M24" s="236"/>
      <c r="N24" s="236"/>
      <c r="O24" s="236"/>
      <c r="P24" s="236"/>
      <c r="Q24" s="236"/>
      <c r="R24" s="236"/>
      <c r="S24" s="236"/>
    </row>
    <row r="25" ht="15" customHeight="1">
      <c r="A25" s="236"/>
      <c r="B25" t="s" s="596">
        <v>969</v>
      </c>
      <c r="C25" t="s" s="675">
        <v>3136</v>
      </c>
      <c r="D25" t="s" s="690">
        <f>D16</f>
        <v>2004</v>
      </c>
      <c r="E25" s="677">
        <v>0</v>
      </c>
      <c r="F25" s="236"/>
      <c r="G25" s="662">
        <f>E25*F25</f>
        <v>0</v>
      </c>
      <c r="H25" s="662">
        <f>IF($S$11="Y",G25*0.15,0)</f>
        <v>0</v>
      </c>
      <c r="I25" s="236"/>
      <c r="J25" s="236"/>
      <c r="K25" s="236"/>
      <c r="L25" s="236"/>
      <c r="M25" s="236"/>
      <c r="N25" s="236"/>
      <c r="O25" s="236"/>
      <c r="P25" s="236"/>
      <c r="Q25" s="236"/>
      <c r="R25" s="236"/>
      <c r="S25" s="236"/>
    </row>
    <row r="26" ht="15" customHeight="1">
      <c r="A26" s="236"/>
      <c r="B26" t="s" s="596">
        <v>969</v>
      </c>
      <c r="C26" t="s" s="675">
        <v>3136</v>
      </c>
      <c r="D26" t="s" s="692">
        <f>D17</f>
        <v>2005</v>
      </c>
      <c r="E26" s="677">
        <v>0</v>
      </c>
      <c r="F26" s="236"/>
      <c r="G26" s="662">
        <f>E26*F26</f>
        <v>0</v>
      </c>
      <c r="H26" s="662">
        <f>IF($S$11="Y",G26*0.15,0)</f>
        <v>0</v>
      </c>
      <c r="I26" s="236"/>
      <c r="J26" s="236"/>
      <c r="K26" s="236"/>
      <c r="L26" s="236"/>
      <c r="M26" s="236"/>
      <c r="N26" s="236"/>
      <c r="O26" s="236"/>
      <c r="P26" s="236"/>
      <c r="Q26" s="236"/>
      <c r="R26" s="236"/>
      <c r="S26" s="236"/>
    </row>
    <row r="27" ht="15" customHeight="1">
      <c r="A27" s="236"/>
      <c r="B27" t="s" s="596">
        <v>969</v>
      </c>
      <c r="C27" t="s" s="675">
        <v>3136</v>
      </c>
      <c r="D27" t="s" s="180">
        <f>D18</f>
        <v>2006</v>
      </c>
      <c r="E27" s="677">
        <v>2</v>
      </c>
      <c r="F27" s="236"/>
      <c r="G27" s="662">
        <f>E27*F27</f>
        <v>0</v>
      </c>
      <c r="H27" s="662">
        <f>IF($S$11="Y",G27*0.15,0)</f>
        <v>0</v>
      </c>
      <c r="I27" s="236"/>
      <c r="J27" s="236"/>
      <c r="K27" s="236"/>
      <c r="L27" s="236"/>
      <c r="M27" s="236"/>
      <c r="N27" s="236"/>
      <c r="O27" s="236"/>
      <c r="P27" s="236"/>
      <c r="Q27" s="236"/>
      <c r="R27" s="236"/>
      <c r="S27" s="236"/>
    </row>
    <row r="28" ht="15" customHeight="1">
      <c r="A28" s="236"/>
      <c r="B28" t="s" s="596">
        <v>969</v>
      </c>
      <c r="C28" t="s" s="675">
        <v>3136</v>
      </c>
      <c r="D28" t="s" s="695">
        <f>D19</f>
        <v>2007</v>
      </c>
      <c r="E28" s="677">
        <v>0</v>
      </c>
      <c r="F28" s="236"/>
      <c r="G28" s="662">
        <f>E28*F28</f>
        <v>0</v>
      </c>
      <c r="H28" s="662">
        <f>IF($S$11="Y",G28*0.15,0)</f>
        <v>0</v>
      </c>
      <c r="I28" s="236"/>
      <c r="J28" s="236"/>
      <c r="K28" s="236"/>
      <c r="L28" s="236"/>
      <c r="M28" s="236"/>
      <c r="N28" s="236"/>
      <c r="O28" s="236"/>
      <c r="P28" s="236"/>
      <c r="Q28" s="236"/>
      <c r="R28" s="236"/>
      <c r="S28" s="236"/>
    </row>
    <row r="29" ht="15" customHeight="1">
      <c r="A29" s="236"/>
      <c r="B29" t="s" s="596">
        <v>973</v>
      </c>
      <c r="C29" t="s" s="675">
        <v>3137</v>
      </c>
      <c r="D29" t="s" s="676">
        <f>D20</f>
        <v>1996</v>
      </c>
      <c r="E29" s="677">
        <v>0</v>
      </c>
      <c r="F29" s="236"/>
      <c r="G29" s="662">
        <f>E29*F29</f>
        <v>0</v>
      </c>
      <c r="H29" s="662">
        <f>IF($S$11="Y",G29*0.15,0)</f>
        <v>0</v>
      </c>
      <c r="I29" s="236"/>
      <c r="J29" s="236"/>
      <c r="K29" s="236"/>
      <c r="L29" s="236"/>
      <c r="M29" s="236"/>
      <c r="N29" s="236"/>
      <c r="O29" s="236"/>
      <c r="P29" s="236"/>
      <c r="Q29" s="236"/>
      <c r="R29" s="236"/>
      <c r="S29" s="236"/>
    </row>
    <row r="30" ht="15" customHeight="1">
      <c r="A30" s="236"/>
      <c r="B30" t="s" s="596">
        <v>973</v>
      </c>
      <c r="C30" t="s" s="675">
        <v>3137</v>
      </c>
      <c r="D30" t="s" s="91">
        <f>D21</f>
        <v>1998</v>
      </c>
      <c r="E30" s="677">
        <v>0</v>
      </c>
      <c r="F30" s="236"/>
      <c r="G30" s="662">
        <f>E30*F30</f>
        <v>0</v>
      </c>
      <c r="H30" s="662">
        <f>IF($S$11="Y",G30*0.15,0)</f>
        <v>0</v>
      </c>
      <c r="I30" s="236"/>
      <c r="J30" s="236"/>
      <c r="K30" s="236"/>
      <c r="L30" s="236"/>
      <c r="M30" s="236"/>
      <c r="N30" s="236"/>
      <c r="O30" s="236"/>
      <c r="P30" s="236"/>
      <c r="Q30" s="236"/>
      <c r="R30" s="236"/>
      <c r="S30" s="236"/>
    </row>
    <row r="31" ht="15" customHeight="1">
      <c r="A31" s="236"/>
      <c r="B31" t="s" s="596">
        <v>973</v>
      </c>
      <c r="C31" t="s" s="675">
        <v>3137</v>
      </c>
      <c r="D31" t="s" s="205">
        <f>D22</f>
        <v>2000</v>
      </c>
      <c r="E31" s="677">
        <v>5</v>
      </c>
      <c r="F31" s="236"/>
      <c r="G31" s="662">
        <f>E31*F31</f>
        <v>0</v>
      </c>
      <c r="H31" s="662">
        <f>IF($S$11="Y",G31*0.15,0)</f>
        <v>0</v>
      </c>
      <c r="I31" s="236"/>
      <c r="J31" s="236"/>
      <c r="K31" s="236"/>
      <c r="L31" s="236"/>
      <c r="M31" s="236"/>
      <c r="N31" s="236"/>
      <c r="O31" s="236"/>
      <c r="P31" s="236"/>
      <c r="Q31" s="236"/>
      <c r="R31" s="236"/>
      <c r="S31" s="236"/>
    </row>
    <row r="32" ht="15" customHeight="1">
      <c r="A32" s="236"/>
      <c r="B32" t="s" s="596">
        <v>973</v>
      </c>
      <c r="C32" t="s" s="675">
        <v>3137</v>
      </c>
      <c r="D32" t="s" s="684">
        <f>D23</f>
        <v>2001</v>
      </c>
      <c r="E32" s="677">
        <v>0</v>
      </c>
      <c r="F32" s="236"/>
      <c r="G32" s="662">
        <f>E32*F32</f>
        <v>0</v>
      </c>
      <c r="H32" s="662">
        <f>IF($S$11="Y",G32*0.15,0)</f>
        <v>0</v>
      </c>
      <c r="I32" s="236"/>
      <c r="J32" s="236"/>
      <c r="K32" s="236"/>
      <c r="L32" s="236"/>
      <c r="M32" s="236"/>
      <c r="N32" s="236"/>
      <c r="O32" s="236"/>
      <c r="P32" s="236"/>
      <c r="Q32" s="236"/>
      <c r="R32" s="236"/>
      <c r="S32" s="236"/>
    </row>
    <row r="33" ht="15" customHeight="1">
      <c r="A33" s="236"/>
      <c r="B33" t="s" s="596">
        <v>973</v>
      </c>
      <c r="C33" t="s" s="675">
        <v>3137</v>
      </c>
      <c r="D33" t="s" s="686">
        <f>D24</f>
        <v>2003</v>
      </c>
      <c r="E33" s="677">
        <v>4</v>
      </c>
      <c r="F33" s="236"/>
      <c r="G33" s="662">
        <f>E33*F33</f>
        <v>0</v>
      </c>
      <c r="H33" s="662">
        <f>IF($S$11="Y",G33*0.15,0)</f>
        <v>0</v>
      </c>
      <c r="I33" s="236"/>
      <c r="J33" s="236"/>
      <c r="K33" s="236"/>
      <c r="L33" s="236"/>
      <c r="M33" s="236"/>
      <c r="N33" s="236"/>
      <c r="O33" s="236"/>
      <c r="P33" s="236"/>
      <c r="Q33" s="236"/>
      <c r="R33" s="236"/>
      <c r="S33" s="236"/>
    </row>
    <row r="34" ht="15" customHeight="1">
      <c r="A34" s="236"/>
      <c r="B34" t="s" s="596">
        <v>973</v>
      </c>
      <c r="C34" t="s" s="675">
        <v>3137</v>
      </c>
      <c r="D34" t="s" s="690">
        <f>D25</f>
        <v>2004</v>
      </c>
      <c r="E34" s="677">
        <v>0</v>
      </c>
      <c r="F34" s="236"/>
      <c r="G34" s="662">
        <f>E34*F34</f>
        <v>0</v>
      </c>
      <c r="H34" s="662">
        <f>IF($S$11="Y",G34*0.15,0)</f>
        <v>0</v>
      </c>
      <c r="I34" s="236"/>
      <c r="J34" s="236"/>
      <c r="K34" s="236"/>
      <c r="L34" s="236"/>
      <c r="M34" s="236"/>
      <c r="N34" s="236"/>
      <c r="O34" s="236"/>
      <c r="P34" s="236"/>
      <c r="Q34" s="236"/>
      <c r="R34" s="236"/>
      <c r="S34" s="236"/>
    </row>
    <row r="35" ht="15" customHeight="1">
      <c r="A35" s="236"/>
      <c r="B35" t="s" s="596">
        <v>973</v>
      </c>
      <c r="C35" t="s" s="675">
        <v>3137</v>
      </c>
      <c r="D35" t="s" s="692">
        <f>D26</f>
        <v>2005</v>
      </c>
      <c r="E35" s="677">
        <v>0</v>
      </c>
      <c r="F35" s="236"/>
      <c r="G35" s="662">
        <f>E35*F35</f>
        <v>0</v>
      </c>
      <c r="H35" s="662">
        <f>IF($S$11="Y",G35*0.15,0)</f>
        <v>0</v>
      </c>
      <c r="I35" s="236"/>
      <c r="J35" s="236"/>
      <c r="K35" s="236"/>
      <c r="L35" s="236"/>
      <c r="M35" s="236"/>
      <c r="N35" s="236"/>
      <c r="O35" s="236"/>
      <c r="P35" s="236"/>
      <c r="Q35" s="236"/>
      <c r="R35" s="236"/>
      <c r="S35" s="236"/>
    </row>
    <row r="36" ht="15" customHeight="1">
      <c r="A36" s="236"/>
      <c r="B36" t="s" s="596">
        <v>973</v>
      </c>
      <c r="C36" t="s" s="675">
        <v>3137</v>
      </c>
      <c r="D36" t="s" s="180">
        <f>D27</f>
        <v>2006</v>
      </c>
      <c r="E36" s="677">
        <v>2</v>
      </c>
      <c r="F36" s="236"/>
      <c r="G36" s="662">
        <f>E36*F36</f>
        <v>0</v>
      </c>
      <c r="H36" s="662">
        <f>IF($S$11="Y",G36*0.15,0)</f>
        <v>0</v>
      </c>
      <c r="I36" s="236"/>
      <c r="J36" s="236"/>
      <c r="K36" s="236"/>
      <c r="L36" s="236"/>
      <c r="M36" s="236"/>
      <c r="N36" s="236"/>
      <c r="O36" s="236"/>
      <c r="P36" s="236"/>
      <c r="Q36" s="236"/>
      <c r="R36" s="236"/>
      <c r="S36" s="236"/>
    </row>
    <row r="37" ht="15" customHeight="1">
      <c r="A37" s="236"/>
      <c r="B37" t="s" s="596">
        <v>973</v>
      </c>
      <c r="C37" t="s" s="675">
        <v>3137</v>
      </c>
      <c r="D37" t="s" s="695">
        <f>D28</f>
        <v>2007</v>
      </c>
      <c r="E37" s="677">
        <v>0</v>
      </c>
      <c r="F37" s="236"/>
      <c r="G37" s="662">
        <f>E37*F37</f>
        <v>0</v>
      </c>
      <c r="H37" s="662">
        <f>IF($S$11="Y",G37*0.15,0)</f>
        <v>0</v>
      </c>
      <c r="I37" s="236"/>
      <c r="J37" s="236"/>
      <c r="K37" s="236"/>
      <c r="L37" s="236"/>
      <c r="M37" s="236"/>
      <c r="N37" s="236"/>
      <c r="O37" s="236"/>
      <c r="P37" s="236"/>
      <c r="Q37" s="236"/>
      <c r="R37" s="236"/>
      <c r="S37" s="236"/>
    </row>
    <row r="38" ht="15" customHeight="1">
      <c r="A38" s="236"/>
      <c r="B38" t="s" s="596">
        <v>1059</v>
      </c>
      <c r="C38" t="s" s="675">
        <v>3138</v>
      </c>
      <c r="D38" t="s" s="676">
        <f>D29</f>
        <v>1996</v>
      </c>
      <c r="E38" s="677">
        <v>0</v>
      </c>
      <c r="F38" s="236"/>
      <c r="G38" s="662">
        <f>E38*F38</f>
        <v>0</v>
      </c>
      <c r="H38" s="662">
        <f>IF($S$11="Y",G38*0.15,0)</f>
        <v>0</v>
      </c>
      <c r="I38" s="236"/>
      <c r="J38" s="236"/>
      <c r="K38" s="236"/>
      <c r="L38" s="236"/>
      <c r="M38" s="236"/>
      <c r="N38" s="236"/>
      <c r="O38" s="236"/>
      <c r="P38" s="236"/>
      <c r="Q38" s="236"/>
      <c r="R38" s="236"/>
      <c r="S38" s="236"/>
    </row>
    <row r="39" ht="15" customHeight="1">
      <c r="A39" s="236"/>
      <c r="B39" t="s" s="596">
        <v>1059</v>
      </c>
      <c r="C39" t="s" s="675">
        <v>3138</v>
      </c>
      <c r="D39" t="s" s="91">
        <f>D30</f>
        <v>1998</v>
      </c>
      <c r="E39" s="677">
        <v>0</v>
      </c>
      <c r="F39" s="236"/>
      <c r="G39" s="662">
        <f>E39*F39</f>
        <v>0</v>
      </c>
      <c r="H39" s="662">
        <f>IF($S$11="Y",G39*0.15,0)</f>
        <v>0</v>
      </c>
      <c r="I39" s="236"/>
      <c r="J39" s="236"/>
      <c r="K39" s="236"/>
      <c r="L39" s="236"/>
      <c r="M39" s="236"/>
      <c r="N39" s="236"/>
      <c r="O39" s="236"/>
      <c r="P39" s="236"/>
      <c r="Q39" s="236"/>
      <c r="R39" s="236"/>
      <c r="S39" s="236"/>
    </row>
    <row r="40" ht="15" customHeight="1">
      <c r="A40" s="236"/>
      <c r="B40" t="s" s="596">
        <v>1059</v>
      </c>
      <c r="C40" t="s" s="675">
        <v>3138</v>
      </c>
      <c r="D40" t="s" s="205">
        <f>D31</f>
        <v>2000</v>
      </c>
      <c r="E40" s="677">
        <v>1</v>
      </c>
      <c r="F40" s="236"/>
      <c r="G40" s="662">
        <f>E40*F40</f>
        <v>0</v>
      </c>
      <c r="H40" s="662">
        <f>IF($S$11="Y",G40*0.15,0)</f>
        <v>0</v>
      </c>
      <c r="I40" s="236"/>
      <c r="J40" s="236"/>
      <c r="K40" s="236"/>
      <c r="L40" s="236"/>
      <c r="M40" s="236"/>
      <c r="N40" s="236"/>
      <c r="O40" s="236"/>
      <c r="P40" s="236"/>
      <c r="Q40" s="236"/>
      <c r="R40" s="236"/>
      <c r="S40" s="236"/>
    </row>
    <row r="41" ht="15" customHeight="1">
      <c r="A41" s="236"/>
      <c r="B41" t="s" s="596">
        <v>1059</v>
      </c>
      <c r="C41" t="s" s="675">
        <v>3138</v>
      </c>
      <c r="D41" t="s" s="684">
        <f>D32</f>
        <v>2001</v>
      </c>
      <c r="E41" s="677">
        <v>0</v>
      </c>
      <c r="F41" s="236"/>
      <c r="G41" s="662">
        <f>E41*F41</f>
        <v>0</v>
      </c>
      <c r="H41" s="662">
        <f>IF($S$11="Y",G41*0.15,0)</f>
        <v>0</v>
      </c>
      <c r="I41" s="236"/>
      <c r="J41" s="236"/>
      <c r="K41" s="236"/>
      <c r="L41" s="236"/>
      <c r="M41" s="236"/>
      <c r="N41" s="236"/>
      <c r="O41" s="236"/>
      <c r="P41" s="236"/>
      <c r="Q41" s="236"/>
      <c r="R41" s="236"/>
      <c r="S41" s="236"/>
    </row>
    <row r="42" ht="15" customHeight="1">
      <c r="A42" s="236"/>
      <c r="B42" t="s" s="596">
        <v>1059</v>
      </c>
      <c r="C42" t="s" s="675">
        <v>3138</v>
      </c>
      <c r="D42" t="s" s="686">
        <f>D33</f>
        <v>2003</v>
      </c>
      <c r="E42" s="677">
        <v>5</v>
      </c>
      <c r="F42" s="236"/>
      <c r="G42" s="662">
        <f>E42*F42</f>
        <v>0</v>
      </c>
      <c r="H42" s="662">
        <f>IF($S$11="Y",G42*0.15,0)</f>
        <v>0</v>
      </c>
      <c r="I42" s="236"/>
      <c r="J42" s="236"/>
      <c r="K42" s="236"/>
      <c r="L42" s="236"/>
      <c r="M42" s="236"/>
      <c r="N42" s="236"/>
      <c r="O42" s="236"/>
      <c r="P42" s="236"/>
      <c r="Q42" s="236"/>
      <c r="R42" s="236"/>
      <c r="S42" s="236"/>
    </row>
    <row r="43" ht="15" customHeight="1">
      <c r="A43" s="236"/>
      <c r="B43" t="s" s="596">
        <v>1059</v>
      </c>
      <c r="C43" t="s" s="675">
        <v>3138</v>
      </c>
      <c r="D43" t="s" s="690">
        <f>D34</f>
        <v>2004</v>
      </c>
      <c r="E43" s="677">
        <v>0</v>
      </c>
      <c r="F43" s="236"/>
      <c r="G43" s="662">
        <f>E43*F43</f>
        <v>0</v>
      </c>
      <c r="H43" s="662">
        <f>IF($S$11="Y",G43*0.15,0)</f>
        <v>0</v>
      </c>
      <c r="I43" s="236"/>
      <c r="J43" s="236"/>
      <c r="K43" s="236"/>
      <c r="L43" s="236"/>
      <c r="M43" s="236"/>
      <c r="N43" s="236"/>
      <c r="O43" s="236"/>
      <c r="P43" s="236"/>
      <c r="Q43" s="236"/>
      <c r="R43" s="236"/>
      <c r="S43" s="236"/>
    </row>
    <row r="44" ht="15" customHeight="1">
      <c r="A44" s="236"/>
      <c r="B44" t="s" s="596">
        <v>1059</v>
      </c>
      <c r="C44" t="s" s="675">
        <v>3138</v>
      </c>
      <c r="D44" t="s" s="692">
        <f>D35</f>
        <v>2005</v>
      </c>
      <c r="E44" s="677">
        <v>0</v>
      </c>
      <c r="F44" s="236"/>
      <c r="G44" s="662">
        <f>E44*F44</f>
        <v>0</v>
      </c>
      <c r="H44" s="662">
        <f>IF($S$11="Y",G44*0.15,0)</f>
        <v>0</v>
      </c>
      <c r="I44" s="236"/>
      <c r="J44" s="236"/>
      <c r="K44" s="236"/>
      <c r="L44" s="236"/>
      <c r="M44" s="236"/>
      <c r="N44" s="236"/>
      <c r="O44" s="236"/>
      <c r="P44" s="236"/>
      <c r="Q44" s="236"/>
      <c r="R44" s="236"/>
      <c r="S44" s="236"/>
    </row>
    <row r="45" ht="15" customHeight="1">
      <c r="A45" s="236"/>
      <c r="B45" t="s" s="596">
        <v>1059</v>
      </c>
      <c r="C45" t="s" s="675">
        <v>3138</v>
      </c>
      <c r="D45" t="s" s="180">
        <f>D36</f>
        <v>2006</v>
      </c>
      <c r="E45" s="677">
        <v>2</v>
      </c>
      <c r="F45" s="236"/>
      <c r="G45" s="662">
        <f>E45*F45</f>
        <v>0</v>
      </c>
      <c r="H45" s="662">
        <f>IF($S$11="Y",G45*0.15,0)</f>
        <v>0</v>
      </c>
      <c r="I45" s="236"/>
      <c r="J45" s="236"/>
      <c r="K45" s="236"/>
      <c r="L45" s="236"/>
      <c r="M45" s="236"/>
      <c r="N45" s="236"/>
      <c r="O45" s="236"/>
      <c r="P45" s="236"/>
      <c r="Q45" s="236"/>
      <c r="R45" s="236"/>
      <c r="S45" s="236"/>
    </row>
    <row r="46" ht="15" customHeight="1">
      <c r="A46" s="236"/>
      <c r="B46" t="s" s="596">
        <v>1059</v>
      </c>
      <c r="C46" t="s" s="675">
        <v>3138</v>
      </c>
      <c r="D46" t="s" s="695">
        <f>D37</f>
        <v>2007</v>
      </c>
      <c r="E46" s="677">
        <v>0</v>
      </c>
      <c r="F46" s="236"/>
      <c r="G46" s="662">
        <f>E46*F46</f>
        <v>0</v>
      </c>
      <c r="H46" s="662">
        <f>IF($S$11="Y",G46*0.15,0)</f>
        <v>0</v>
      </c>
      <c r="I46" s="236"/>
      <c r="J46" s="236"/>
      <c r="K46" s="236"/>
      <c r="L46" s="236"/>
      <c r="M46" s="236"/>
      <c r="N46" s="236"/>
      <c r="O46" s="236"/>
      <c r="P46" s="236"/>
      <c r="Q46" s="236"/>
      <c r="R46" s="236"/>
      <c r="S46" s="236"/>
    </row>
    <row r="47" ht="15" customHeight="1">
      <c r="A47" s="236"/>
      <c r="B47" t="s" s="596">
        <v>1061</v>
      </c>
      <c r="C47" t="s" s="675">
        <v>3139</v>
      </c>
      <c r="D47" t="s" s="676">
        <f>D38</f>
        <v>1996</v>
      </c>
      <c r="E47" s="677">
        <v>0</v>
      </c>
      <c r="F47" s="236"/>
      <c r="G47" s="662">
        <f>E47*F47</f>
        <v>0</v>
      </c>
      <c r="H47" s="662">
        <f>IF($S$11="Y",G47*0.15,0)</f>
        <v>0</v>
      </c>
      <c r="I47" s="236"/>
      <c r="J47" s="236"/>
      <c r="K47" s="236"/>
      <c r="L47" s="236"/>
      <c r="M47" s="236"/>
      <c r="N47" s="236"/>
      <c r="O47" s="236"/>
      <c r="P47" s="236"/>
      <c r="Q47" s="236"/>
      <c r="R47" s="236"/>
      <c r="S47" s="236"/>
    </row>
    <row r="48" ht="15" customHeight="1">
      <c r="A48" s="236"/>
      <c r="B48" t="s" s="596">
        <v>1061</v>
      </c>
      <c r="C48" t="s" s="675">
        <v>3139</v>
      </c>
      <c r="D48" t="s" s="91">
        <f>D39</f>
        <v>1998</v>
      </c>
      <c r="E48" s="677">
        <v>0</v>
      </c>
      <c r="F48" s="236"/>
      <c r="G48" s="662">
        <f>E48*F48</f>
        <v>0</v>
      </c>
      <c r="H48" s="662">
        <f>IF($S$11="Y",G48*0.15,0)</f>
        <v>0</v>
      </c>
      <c r="I48" s="236"/>
      <c r="J48" s="236"/>
      <c r="K48" s="236"/>
      <c r="L48" s="236"/>
      <c r="M48" s="236"/>
      <c r="N48" s="236"/>
      <c r="O48" s="236"/>
      <c r="P48" s="236"/>
      <c r="Q48" s="236"/>
      <c r="R48" s="236"/>
      <c r="S48" s="236"/>
    </row>
    <row r="49" ht="15" customHeight="1">
      <c r="A49" s="236"/>
      <c r="B49" t="s" s="596">
        <v>1061</v>
      </c>
      <c r="C49" t="s" s="675">
        <v>3139</v>
      </c>
      <c r="D49" t="s" s="205">
        <f>D40</f>
        <v>2000</v>
      </c>
      <c r="E49" s="677">
        <v>3</v>
      </c>
      <c r="F49" s="236"/>
      <c r="G49" s="662">
        <f>E49*F49</f>
        <v>0</v>
      </c>
      <c r="H49" s="662">
        <f>IF($S$11="Y",G49*0.15,0)</f>
        <v>0</v>
      </c>
      <c r="I49" s="236"/>
      <c r="J49" s="236"/>
      <c r="K49" s="236"/>
      <c r="L49" s="236"/>
      <c r="M49" s="236"/>
      <c r="N49" s="236"/>
      <c r="O49" s="236"/>
      <c r="P49" s="236"/>
      <c r="Q49" s="236"/>
      <c r="R49" s="236"/>
      <c r="S49" s="236"/>
    </row>
    <row r="50" ht="15" customHeight="1">
      <c r="A50" s="236"/>
      <c r="B50" t="s" s="596">
        <v>1061</v>
      </c>
      <c r="C50" t="s" s="675">
        <v>3139</v>
      </c>
      <c r="D50" t="s" s="684">
        <f>D41</f>
        <v>2001</v>
      </c>
      <c r="E50" s="677">
        <v>0</v>
      </c>
      <c r="F50" s="236"/>
      <c r="G50" s="662">
        <f>E50*F50</f>
        <v>0</v>
      </c>
      <c r="H50" s="662">
        <f>IF($S$11="Y",G50*0.15,0)</f>
        <v>0</v>
      </c>
      <c r="I50" s="236"/>
      <c r="J50" s="236"/>
      <c r="K50" s="236"/>
      <c r="L50" s="236"/>
      <c r="M50" s="236"/>
      <c r="N50" s="236"/>
      <c r="O50" s="236"/>
      <c r="P50" s="236"/>
      <c r="Q50" s="236"/>
      <c r="R50" s="236"/>
      <c r="S50" s="236"/>
    </row>
    <row r="51" ht="15" customHeight="1">
      <c r="A51" s="236"/>
      <c r="B51" t="s" s="596">
        <v>1061</v>
      </c>
      <c r="C51" t="s" s="675">
        <v>3139</v>
      </c>
      <c r="D51" t="s" s="686">
        <f>D42</f>
        <v>2003</v>
      </c>
      <c r="E51" s="677">
        <v>5</v>
      </c>
      <c r="F51" s="236"/>
      <c r="G51" s="662">
        <f>E51*F51</f>
        <v>0</v>
      </c>
      <c r="H51" s="662">
        <f>IF($S$11="Y",G51*0.15,0)</f>
        <v>0</v>
      </c>
      <c r="I51" s="236"/>
      <c r="J51" s="236"/>
      <c r="K51" s="236"/>
      <c r="L51" s="236"/>
      <c r="M51" s="236"/>
      <c r="N51" s="236"/>
      <c r="O51" s="236"/>
      <c r="P51" s="236"/>
      <c r="Q51" s="236"/>
      <c r="R51" s="236"/>
      <c r="S51" s="236"/>
    </row>
    <row r="52" ht="15" customHeight="1">
      <c r="A52" s="236"/>
      <c r="B52" t="s" s="596">
        <v>1061</v>
      </c>
      <c r="C52" t="s" s="675">
        <v>3139</v>
      </c>
      <c r="D52" t="s" s="690">
        <f>D43</f>
        <v>2004</v>
      </c>
      <c r="E52" s="677">
        <v>0</v>
      </c>
      <c r="F52" s="236"/>
      <c r="G52" s="662">
        <f>E52*F52</f>
        <v>0</v>
      </c>
      <c r="H52" s="662">
        <f>IF($S$11="Y",G52*0.15,0)</f>
        <v>0</v>
      </c>
      <c r="I52" s="236"/>
      <c r="J52" s="236"/>
      <c r="K52" s="236"/>
      <c r="L52" s="236"/>
      <c r="M52" s="236"/>
      <c r="N52" s="236"/>
      <c r="O52" s="236"/>
      <c r="P52" s="236"/>
      <c r="Q52" s="236"/>
      <c r="R52" s="236"/>
      <c r="S52" s="236"/>
    </row>
    <row r="53" ht="15" customHeight="1">
      <c r="A53" s="236"/>
      <c r="B53" t="s" s="596">
        <v>1061</v>
      </c>
      <c r="C53" t="s" s="675">
        <v>3139</v>
      </c>
      <c r="D53" t="s" s="692">
        <f>D44</f>
        <v>2005</v>
      </c>
      <c r="E53" s="677">
        <v>1</v>
      </c>
      <c r="F53" s="236"/>
      <c r="G53" s="662">
        <f>E53*F53</f>
        <v>0</v>
      </c>
      <c r="H53" s="662">
        <f>IF($S$11="Y",G53*0.15,0)</f>
        <v>0</v>
      </c>
      <c r="I53" s="236"/>
      <c r="J53" s="236"/>
      <c r="K53" s="236"/>
      <c r="L53" s="236"/>
      <c r="M53" s="236"/>
      <c r="N53" s="236"/>
      <c r="O53" s="236"/>
      <c r="P53" s="236"/>
      <c r="Q53" s="236"/>
      <c r="R53" s="236"/>
      <c r="S53" s="236"/>
    </row>
    <row r="54" ht="15" customHeight="1">
      <c r="A54" s="236"/>
      <c r="B54" t="s" s="596">
        <v>1061</v>
      </c>
      <c r="C54" t="s" s="675">
        <v>3139</v>
      </c>
      <c r="D54" t="s" s="180">
        <f>D45</f>
        <v>2006</v>
      </c>
      <c r="E54" s="677">
        <v>4</v>
      </c>
      <c r="F54" s="236"/>
      <c r="G54" s="662">
        <f>E54*F54</f>
        <v>0</v>
      </c>
      <c r="H54" s="662">
        <f>IF($S$11="Y",G54*0.15,0)</f>
        <v>0</v>
      </c>
      <c r="I54" s="236"/>
      <c r="J54" s="236"/>
      <c r="K54" s="236"/>
      <c r="L54" s="236"/>
      <c r="M54" s="236"/>
      <c r="N54" s="236"/>
      <c r="O54" s="236"/>
      <c r="P54" s="236"/>
      <c r="Q54" s="236"/>
      <c r="R54" s="236"/>
      <c r="S54" s="236"/>
    </row>
    <row r="55" ht="15" customHeight="1">
      <c r="A55" s="236"/>
      <c r="B55" t="s" s="596">
        <v>1061</v>
      </c>
      <c r="C55" t="s" s="675">
        <v>3139</v>
      </c>
      <c r="D55" t="s" s="695">
        <f>D46</f>
        <v>2007</v>
      </c>
      <c r="E55" s="677">
        <v>0</v>
      </c>
      <c r="F55" s="236"/>
      <c r="G55" s="662">
        <f>E55*F55</f>
        <v>0</v>
      </c>
      <c r="H55" s="662">
        <f>IF($S$11="Y",G55*0.15,0)</f>
        <v>0</v>
      </c>
      <c r="I55" s="236"/>
      <c r="J55" s="236"/>
      <c r="K55" s="236"/>
      <c r="L55" s="236"/>
      <c r="M55" s="236"/>
      <c r="N55" s="236"/>
      <c r="O55" s="236"/>
      <c r="P55" s="236"/>
      <c r="Q55" s="236"/>
      <c r="R55" s="236"/>
      <c r="S55" s="236"/>
    </row>
    <row r="56" ht="15" customHeight="1">
      <c r="A56" s="236"/>
      <c r="B56" t="s" s="596">
        <v>1063</v>
      </c>
      <c r="C56" t="s" s="675">
        <v>3140</v>
      </c>
      <c r="D56" t="s" s="676">
        <f>D47</f>
        <v>1996</v>
      </c>
      <c r="E56" s="677">
        <v>0</v>
      </c>
      <c r="F56" s="236"/>
      <c r="G56" s="662">
        <f>E56*F56</f>
        <v>0</v>
      </c>
      <c r="H56" s="662">
        <f>IF($S$11="Y",G56*0.15,0)</f>
        <v>0</v>
      </c>
      <c r="I56" s="236"/>
      <c r="J56" s="236"/>
      <c r="K56" s="236"/>
      <c r="L56" s="236"/>
      <c r="M56" s="236"/>
      <c r="N56" s="236"/>
      <c r="O56" s="236"/>
      <c r="P56" s="236"/>
      <c r="Q56" s="236"/>
      <c r="R56" s="236"/>
      <c r="S56" s="236"/>
    </row>
    <row r="57" ht="15" customHeight="1">
      <c r="A57" s="236"/>
      <c r="B57" t="s" s="596">
        <v>1063</v>
      </c>
      <c r="C57" t="s" s="675">
        <v>3140</v>
      </c>
      <c r="D57" t="s" s="91">
        <f>D48</f>
        <v>1998</v>
      </c>
      <c r="E57" s="677">
        <v>0</v>
      </c>
      <c r="F57" s="236"/>
      <c r="G57" s="662">
        <f>E57*F57</f>
        <v>0</v>
      </c>
      <c r="H57" s="662">
        <f>IF($S$11="Y",G57*0.15,0)</f>
        <v>0</v>
      </c>
      <c r="I57" s="236"/>
      <c r="J57" s="236"/>
      <c r="K57" s="236"/>
      <c r="L57" s="236"/>
      <c r="M57" s="236"/>
      <c r="N57" s="236"/>
      <c r="O57" s="236"/>
      <c r="P57" s="236"/>
      <c r="Q57" s="236"/>
      <c r="R57" s="236"/>
      <c r="S57" s="236"/>
    </row>
    <row r="58" ht="15" customHeight="1">
      <c r="A58" s="236"/>
      <c r="B58" t="s" s="596">
        <v>1063</v>
      </c>
      <c r="C58" t="s" s="675">
        <v>3140</v>
      </c>
      <c r="D58" t="s" s="205">
        <f>D49</f>
        <v>2000</v>
      </c>
      <c r="E58" s="677">
        <v>2</v>
      </c>
      <c r="F58" s="236"/>
      <c r="G58" s="662">
        <f>E58*F58</f>
        <v>0</v>
      </c>
      <c r="H58" s="662">
        <f>IF($S$11="Y",G58*0.15,0)</f>
        <v>0</v>
      </c>
      <c r="I58" s="236"/>
      <c r="J58" s="236"/>
      <c r="K58" s="236"/>
      <c r="L58" s="236"/>
      <c r="M58" s="236"/>
      <c r="N58" s="236"/>
      <c r="O58" s="236"/>
      <c r="P58" s="236"/>
      <c r="Q58" s="236"/>
      <c r="R58" s="236"/>
      <c r="S58" s="236"/>
    </row>
    <row r="59" ht="15" customHeight="1">
      <c r="A59" s="236"/>
      <c r="B59" t="s" s="596">
        <v>1063</v>
      </c>
      <c r="C59" t="s" s="675">
        <v>3140</v>
      </c>
      <c r="D59" t="s" s="684">
        <f>D50</f>
        <v>2001</v>
      </c>
      <c r="E59" s="677">
        <v>0</v>
      </c>
      <c r="F59" s="236"/>
      <c r="G59" s="662">
        <f>E59*F59</f>
        <v>0</v>
      </c>
      <c r="H59" s="662">
        <f>IF($S$11="Y",G59*0.15,0)</f>
        <v>0</v>
      </c>
      <c r="I59" s="236"/>
      <c r="J59" s="236"/>
      <c r="K59" s="236"/>
      <c r="L59" s="236"/>
      <c r="M59" s="236"/>
      <c r="N59" s="236"/>
      <c r="O59" s="236"/>
      <c r="P59" s="236"/>
      <c r="Q59" s="236"/>
      <c r="R59" s="236"/>
      <c r="S59" s="236"/>
    </row>
    <row r="60" ht="15" customHeight="1">
      <c r="A60" s="236"/>
      <c r="B60" t="s" s="596">
        <v>1063</v>
      </c>
      <c r="C60" t="s" s="675">
        <v>3140</v>
      </c>
      <c r="D60" t="s" s="686">
        <f>D51</f>
        <v>2003</v>
      </c>
      <c r="E60" s="677">
        <v>6</v>
      </c>
      <c r="F60" s="236"/>
      <c r="G60" s="662">
        <f>E60*F60</f>
        <v>0</v>
      </c>
      <c r="H60" s="662">
        <f>IF($S$11="Y",G60*0.15,0)</f>
        <v>0</v>
      </c>
      <c r="I60" s="236"/>
      <c r="J60" s="236"/>
      <c r="K60" s="236"/>
      <c r="L60" s="236"/>
      <c r="M60" s="236"/>
      <c r="N60" s="236"/>
      <c r="O60" s="236"/>
      <c r="P60" s="236"/>
      <c r="Q60" s="236"/>
      <c r="R60" s="236"/>
      <c r="S60" s="236"/>
    </row>
    <row r="61" ht="15" customHeight="1">
      <c r="A61" s="236"/>
      <c r="B61" t="s" s="596">
        <v>1063</v>
      </c>
      <c r="C61" t="s" s="675">
        <v>3140</v>
      </c>
      <c r="D61" t="s" s="690">
        <f>D52</f>
        <v>2004</v>
      </c>
      <c r="E61" s="677">
        <v>0</v>
      </c>
      <c r="F61" s="236"/>
      <c r="G61" s="662">
        <f>E61*F61</f>
        <v>0</v>
      </c>
      <c r="H61" s="662">
        <f>IF($S$11="Y",G61*0.15,0)</f>
        <v>0</v>
      </c>
      <c r="I61" s="236"/>
      <c r="J61" s="236"/>
      <c r="K61" s="236"/>
      <c r="L61" s="236"/>
      <c r="M61" s="236"/>
      <c r="N61" s="236"/>
      <c r="O61" s="236"/>
      <c r="P61" s="236"/>
      <c r="Q61" s="236"/>
      <c r="R61" s="236"/>
      <c r="S61" s="236"/>
    </row>
    <row r="62" ht="15" customHeight="1">
      <c r="A62" s="236"/>
      <c r="B62" t="s" s="596">
        <v>1063</v>
      </c>
      <c r="C62" t="s" s="675">
        <v>3140</v>
      </c>
      <c r="D62" t="s" s="692">
        <f>D53</f>
        <v>2005</v>
      </c>
      <c r="E62" s="677">
        <v>1</v>
      </c>
      <c r="F62" s="236"/>
      <c r="G62" s="662">
        <f>E62*F62</f>
        <v>0</v>
      </c>
      <c r="H62" s="662">
        <f>IF($S$11="Y",G62*0.15,0)</f>
        <v>0</v>
      </c>
      <c r="I62" s="236"/>
      <c r="J62" s="236"/>
      <c r="K62" s="236"/>
      <c r="L62" s="236"/>
      <c r="M62" s="236"/>
      <c r="N62" s="236"/>
      <c r="O62" s="236"/>
      <c r="P62" s="236"/>
      <c r="Q62" s="236"/>
      <c r="R62" s="236"/>
      <c r="S62" s="236"/>
    </row>
    <row r="63" ht="15" customHeight="1">
      <c r="A63" s="236"/>
      <c r="B63" t="s" s="596">
        <v>1063</v>
      </c>
      <c r="C63" t="s" s="675">
        <v>3140</v>
      </c>
      <c r="D63" t="s" s="180">
        <f>D54</f>
        <v>2006</v>
      </c>
      <c r="E63" s="677">
        <v>3</v>
      </c>
      <c r="F63" s="236"/>
      <c r="G63" s="662">
        <f>E63*F63</f>
        <v>0</v>
      </c>
      <c r="H63" s="662">
        <f>IF($S$11="Y",G63*0.15,0)</f>
        <v>0</v>
      </c>
      <c r="I63" s="236"/>
      <c r="J63" s="236"/>
      <c r="K63" s="236"/>
      <c r="L63" s="236"/>
      <c r="M63" s="236"/>
      <c r="N63" s="236"/>
      <c r="O63" s="236"/>
      <c r="P63" s="236"/>
      <c r="Q63" s="236"/>
      <c r="R63" s="236"/>
      <c r="S63" s="236"/>
    </row>
    <row r="64" ht="15" customHeight="1">
      <c r="A64" s="236"/>
      <c r="B64" t="s" s="596">
        <v>1063</v>
      </c>
      <c r="C64" t="s" s="675">
        <v>3140</v>
      </c>
      <c r="D64" t="s" s="695">
        <f>D55</f>
        <v>2007</v>
      </c>
      <c r="E64" s="677">
        <v>0</v>
      </c>
      <c r="F64" s="236"/>
      <c r="G64" s="662">
        <f>E64*F64</f>
        <v>0</v>
      </c>
      <c r="H64" s="662">
        <f>IF($S$11="Y",G64*0.15,0)</f>
        <v>0</v>
      </c>
      <c r="I64" s="236"/>
      <c r="J64" s="236"/>
      <c r="K64" s="236"/>
      <c r="L64" s="236"/>
      <c r="M64" s="236"/>
      <c r="N64" s="236"/>
      <c r="O64" s="236"/>
      <c r="P64" s="236"/>
      <c r="Q64" s="236"/>
      <c r="R64" s="236"/>
      <c r="S64" s="236"/>
    </row>
    <row r="65" ht="15" customHeight="1">
      <c r="A65" s="236"/>
      <c r="B65" t="s" s="596">
        <v>1065</v>
      </c>
      <c r="C65" t="s" s="675">
        <v>3141</v>
      </c>
      <c r="D65" t="s" s="676">
        <f>D56</f>
        <v>1996</v>
      </c>
      <c r="E65" s="677">
        <v>0</v>
      </c>
      <c r="F65" s="236"/>
      <c r="G65" s="662">
        <f>E65*F65</f>
        <v>0</v>
      </c>
      <c r="H65" s="662">
        <f>IF($S$11="Y",G65*0.15,0)</f>
        <v>0</v>
      </c>
      <c r="I65" s="236"/>
      <c r="J65" s="236"/>
      <c r="K65" s="236"/>
      <c r="L65" s="236"/>
      <c r="M65" s="236"/>
      <c r="N65" s="236"/>
      <c r="O65" s="236"/>
      <c r="P65" s="236"/>
      <c r="Q65" s="236"/>
      <c r="R65" s="236"/>
      <c r="S65" s="236"/>
    </row>
    <row r="66" ht="15" customHeight="1">
      <c r="A66" s="236"/>
      <c r="B66" t="s" s="596">
        <v>1065</v>
      </c>
      <c r="C66" t="s" s="675">
        <v>3141</v>
      </c>
      <c r="D66" t="s" s="91">
        <f>D57</f>
        <v>1998</v>
      </c>
      <c r="E66" s="677">
        <v>0</v>
      </c>
      <c r="F66" s="236"/>
      <c r="G66" s="662">
        <f>E66*F66</f>
        <v>0</v>
      </c>
      <c r="H66" s="662">
        <f>IF($S$11="Y",G66*0.15,0)</f>
        <v>0</v>
      </c>
      <c r="I66" s="236"/>
      <c r="J66" s="236"/>
      <c r="K66" s="236"/>
      <c r="L66" s="236"/>
      <c r="M66" s="236"/>
      <c r="N66" s="236"/>
      <c r="O66" s="236"/>
      <c r="P66" s="236"/>
      <c r="Q66" s="236"/>
      <c r="R66" s="236"/>
      <c r="S66" s="236"/>
    </row>
    <row r="67" ht="15" customHeight="1">
      <c r="A67" s="236"/>
      <c r="B67" t="s" s="596">
        <v>1065</v>
      </c>
      <c r="C67" t="s" s="675">
        <v>3141</v>
      </c>
      <c r="D67" t="s" s="205">
        <f>D58</f>
        <v>2000</v>
      </c>
      <c r="E67" s="677">
        <v>3</v>
      </c>
      <c r="F67" s="236"/>
      <c r="G67" s="662">
        <f>E67*F67</f>
        <v>0</v>
      </c>
      <c r="H67" s="662">
        <f>IF($S$11="Y",G67*0.15,0)</f>
        <v>0</v>
      </c>
      <c r="I67" s="236"/>
      <c r="J67" s="236"/>
      <c r="K67" s="236"/>
      <c r="L67" s="236"/>
      <c r="M67" s="236"/>
      <c r="N67" s="236"/>
      <c r="O67" s="236"/>
      <c r="P67" s="236"/>
      <c r="Q67" s="236"/>
      <c r="R67" s="236"/>
      <c r="S67" s="236"/>
    </row>
    <row r="68" ht="15" customHeight="1">
      <c r="A68" s="236"/>
      <c r="B68" t="s" s="596">
        <v>1065</v>
      </c>
      <c r="C68" t="s" s="675">
        <v>3141</v>
      </c>
      <c r="D68" t="s" s="684">
        <f>D59</f>
        <v>2001</v>
      </c>
      <c r="E68" s="677">
        <v>0</v>
      </c>
      <c r="F68" s="236"/>
      <c r="G68" s="662">
        <f>E68*F68</f>
        <v>0</v>
      </c>
      <c r="H68" s="662">
        <f>IF($S$11="Y",G68*0.15,0)</f>
        <v>0</v>
      </c>
      <c r="I68" s="236"/>
      <c r="J68" s="236"/>
      <c r="K68" s="236"/>
      <c r="L68" s="236"/>
      <c r="M68" s="236"/>
      <c r="N68" s="236"/>
      <c r="O68" s="236"/>
      <c r="P68" s="236"/>
      <c r="Q68" s="236"/>
      <c r="R68" s="236"/>
      <c r="S68" s="236"/>
    </row>
    <row r="69" ht="15" customHeight="1">
      <c r="A69" s="236"/>
      <c r="B69" t="s" s="596">
        <v>1065</v>
      </c>
      <c r="C69" t="s" s="675">
        <v>3141</v>
      </c>
      <c r="D69" t="s" s="686">
        <f>D60</f>
        <v>2003</v>
      </c>
      <c r="E69" s="677">
        <v>5</v>
      </c>
      <c r="F69" s="236"/>
      <c r="G69" s="662">
        <f>E69*F69</f>
        <v>0</v>
      </c>
      <c r="H69" s="662">
        <f>IF($S$11="Y",G69*0.15,0)</f>
        <v>0</v>
      </c>
      <c r="I69" s="236"/>
      <c r="J69" s="236"/>
      <c r="K69" s="236"/>
      <c r="L69" s="236"/>
      <c r="M69" s="236"/>
      <c r="N69" s="236"/>
      <c r="O69" s="236"/>
      <c r="P69" s="236"/>
      <c r="Q69" s="236"/>
      <c r="R69" s="236"/>
      <c r="S69" s="236"/>
    </row>
    <row r="70" ht="15" customHeight="1">
      <c r="A70" s="236"/>
      <c r="B70" t="s" s="596">
        <v>1065</v>
      </c>
      <c r="C70" t="s" s="675">
        <v>3141</v>
      </c>
      <c r="D70" t="s" s="690">
        <f>D61</f>
        <v>2004</v>
      </c>
      <c r="E70" s="677">
        <v>0</v>
      </c>
      <c r="F70" s="236"/>
      <c r="G70" s="662">
        <f>E70*F70</f>
        <v>0</v>
      </c>
      <c r="H70" s="662">
        <f>IF($S$11="Y",G70*0.15,0)</f>
        <v>0</v>
      </c>
      <c r="I70" s="236"/>
      <c r="J70" s="236"/>
      <c r="K70" s="236"/>
      <c r="L70" s="236"/>
      <c r="M70" s="236"/>
      <c r="N70" s="236"/>
      <c r="O70" s="236"/>
      <c r="P70" s="236"/>
      <c r="Q70" s="236"/>
      <c r="R70" s="236"/>
      <c r="S70" s="236"/>
    </row>
    <row r="71" ht="15" customHeight="1">
      <c r="A71" s="236"/>
      <c r="B71" t="s" s="596">
        <v>1065</v>
      </c>
      <c r="C71" t="s" s="675">
        <v>3141</v>
      </c>
      <c r="D71" t="s" s="692">
        <f>D62</f>
        <v>2005</v>
      </c>
      <c r="E71" s="677">
        <v>1</v>
      </c>
      <c r="F71" s="236"/>
      <c r="G71" s="662">
        <f>E71*F71</f>
        <v>0</v>
      </c>
      <c r="H71" s="662">
        <f>IF($S$11="Y",G71*0.15,0)</f>
        <v>0</v>
      </c>
      <c r="I71" s="236"/>
      <c r="J71" s="236"/>
      <c r="K71" s="236"/>
      <c r="L71" s="236"/>
      <c r="M71" s="236"/>
      <c r="N71" s="236"/>
      <c r="O71" s="236"/>
      <c r="P71" s="236"/>
      <c r="Q71" s="236"/>
      <c r="R71" s="236"/>
      <c r="S71" s="236"/>
    </row>
    <row r="72" ht="15" customHeight="1">
      <c r="A72" s="236"/>
      <c r="B72" t="s" s="596">
        <v>1065</v>
      </c>
      <c r="C72" t="s" s="675">
        <v>3141</v>
      </c>
      <c r="D72" t="s" s="180">
        <f>D63</f>
        <v>2006</v>
      </c>
      <c r="E72" s="677">
        <v>5</v>
      </c>
      <c r="F72" s="236"/>
      <c r="G72" s="662">
        <f>E72*F72</f>
        <v>0</v>
      </c>
      <c r="H72" s="662">
        <f>IF($S$11="Y",G72*0.15,0)</f>
        <v>0</v>
      </c>
      <c r="I72" s="236"/>
      <c r="J72" s="236"/>
      <c r="K72" s="236"/>
      <c r="L72" s="236"/>
      <c r="M72" s="236"/>
      <c r="N72" s="236"/>
      <c r="O72" s="236"/>
      <c r="P72" s="236"/>
      <c r="Q72" s="236"/>
      <c r="R72" s="236"/>
      <c r="S72" s="236"/>
    </row>
    <row r="73" ht="15" customHeight="1">
      <c r="A73" s="236"/>
      <c r="B73" t="s" s="596">
        <v>1065</v>
      </c>
      <c r="C73" t="s" s="675">
        <v>3141</v>
      </c>
      <c r="D73" t="s" s="695">
        <f>D64</f>
        <v>2007</v>
      </c>
      <c r="E73" s="677">
        <v>0</v>
      </c>
      <c r="F73" s="236"/>
      <c r="G73" s="662">
        <f>E73*F73</f>
        <v>0</v>
      </c>
      <c r="H73" s="662">
        <f>IF($S$11="Y",G73*0.15,0)</f>
        <v>0</v>
      </c>
      <c r="I73" s="236"/>
      <c r="J73" s="236"/>
      <c r="K73" s="236"/>
      <c r="L73" s="236"/>
      <c r="M73" s="236"/>
      <c r="N73" s="236"/>
      <c r="O73" s="236"/>
      <c r="P73" s="236"/>
      <c r="Q73" s="236"/>
      <c r="R73" s="236"/>
      <c r="S73" s="236"/>
    </row>
    <row r="74" ht="15" customHeight="1">
      <c r="A74" s="236"/>
      <c r="B74" t="s" s="596">
        <v>1067</v>
      </c>
      <c r="C74" t="s" s="675">
        <v>3142</v>
      </c>
      <c r="D74" t="s" s="676">
        <f>D65</f>
        <v>1996</v>
      </c>
      <c r="E74" s="677">
        <v>0</v>
      </c>
      <c r="F74" s="236"/>
      <c r="G74" s="662">
        <f>E74*F74</f>
        <v>0</v>
      </c>
      <c r="H74" s="662">
        <f>IF($S$11="Y",G74*0.15,0)</f>
        <v>0</v>
      </c>
      <c r="I74" s="236"/>
      <c r="J74" s="236"/>
      <c r="K74" s="236"/>
      <c r="L74" s="236"/>
      <c r="M74" s="236"/>
      <c r="N74" s="236"/>
      <c r="O74" s="236"/>
      <c r="P74" s="236"/>
      <c r="Q74" s="236"/>
      <c r="R74" s="236"/>
      <c r="S74" s="236"/>
    </row>
    <row r="75" ht="15" customHeight="1">
      <c r="A75" s="236"/>
      <c r="B75" t="s" s="596">
        <v>1067</v>
      </c>
      <c r="C75" t="s" s="675">
        <v>3142</v>
      </c>
      <c r="D75" t="s" s="91">
        <f>D66</f>
        <v>1998</v>
      </c>
      <c r="E75" s="677">
        <v>0</v>
      </c>
      <c r="F75" s="236"/>
      <c r="G75" s="662">
        <f>E75*F75</f>
        <v>0</v>
      </c>
      <c r="H75" s="662">
        <f>IF($S$11="Y",G75*0.15,0)</f>
        <v>0</v>
      </c>
      <c r="I75" s="236"/>
      <c r="J75" s="236"/>
      <c r="K75" s="236"/>
      <c r="L75" s="236"/>
      <c r="M75" s="236"/>
      <c r="N75" s="236"/>
      <c r="O75" s="236"/>
      <c r="P75" s="236"/>
      <c r="Q75" s="236"/>
      <c r="R75" s="236"/>
      <c r="S75" s="236"/>
    </row>
    <row r="76" ht="15" customHeight="1">
      <c r="A76" s="236"/>
      <c r="B76" t="s" s="596">
        <v>1067</v>
      </c>
      <c r="C76" t="s" s="675">
        <v>3142</v>
      </c>
      <c r="D76" t="s" s="205">
        <f>D67</f>
        <v>2000</v>
      </c>
      <c r="E76" s="677">
        <v>2</v>
      </c>
      <c r="F76" s="236"/>
      <c r="G76" s="662">
        <f>E76*F76</f>
        <v>0</v>
      </c>
      <c r="H76" s="662">
        <f>IF($S$11="Y",G76*0.15,0)</f>
        <v>0</v>
      </c>
      <c r="I76" s="236"/>
      <c r="J76" s="236"/>
      <c r="K76" s="236"/>
      <c r="L76" s="236"/>
      <c r="M76" s="236"/>
      <c r="N76" s="236"/>
      <c r="O76" s="236"/>
      <c r="P76" s="236"/>
      <c r="Q76" s="236"/>
      <c r="R76" s="236"/>
      <c r="S76" s="236"/>
    </row>
    <row r="77" ht="15" customHeight="1">
      <c r="A77" s="236"/>
      <c r="B77" t="s" s="596">
        <v>1067</v>
      </c>
      <c r="C77" t="s" s="675">
        <v>3142</v>
      </c>
      <c r="D77" t="s" s="684">
        <f>D68</f>
        <v>2001</v>
      </c>
      <c r="E77" s="677">
        <v>0</v>
      </c>
      <c r="F77" s="236"/>
      <c r="G77" s="662">
        <f>E77*F77</f>
        <v>0</v>
      </c>
      <c r="H77" s="662">
        <f>IF($S$11="Y",G77*0.15,0)</f>
        <v>0</v>
      </c>
      <c r="I77" s="236"/>
      <c r="J77" s="236"/>
      <c r="K77" s="236"/>
      <c r="L77" s="236"/>
      <c r="M77" s="236"/>
      <c r="N77" s="236"/>
      <c r="O77" s="236"/>
      <c r="P77" s="236"/>
      <c r="Q77" s="236"/>
      <c r="R77" s="236"/>
      <c r="S77" s="236"/>
    </row>
    <row r="78" ht="15" customHeight="1">
      <c r="A78" s="236"/>
      <c r="B78" t="s" s="596">
        <v>1067</v>
      </c>
      <c r="C78" t="s" s="675">
        <v>3142</v>
      </c>
      <c r="D78" t="s" s="686">
        <f>D69</f>
        <v>2003</v>
      </c>
      <c r="E78" s="677">
        <v>5</v>
      </c>
      <c r="F78" s="236"/>
      <c r="G78" s="662">
        <f>E78*F78</f>
        <v>0</v>
      </c>
      <c r="H78" s="662">
        <f>IF($S$11="Y",G78*0.15,0)</f>
        <v>0</v>
      </c>
      <c r="I78" s="236"/>
      <c r="J78" s="236"/>
      <c r="K78" s="236"/>
      <c r="L78" s="236"/>
      <c r="M78" s="236"/>
      <c r="N78" s="236"/>
      <c r="O78" s="236"/>
      <c r="P78" s="236"/>
      <c r="Q78" s="236"/>
      <c r="R78" s="236"/>
      <c r="S78" s="236"/>
    </row>
    <row r="79" ht="15" customHeight="1">
      <c r="A79" s="236"/>
      <c r="B79" t="s" s="596">
        <v>1067</v>
      </c>
      <c r="C79" t="s" s="675">
        <v>3142</v>
      </c>
      <c r="D79" t="s" s="690">
        <f>D70</f>
        <v>2004</v>
      </c>
      <c r="E79" s="677">
        <v>0</v>
      </c>
      <c r="F79" s="236"/>
      <c r="G79" s="662">
        <f>E79*F79</f>
        <v>0</v>
      </c>
      <c r="H79" s="662">
        <f>IF($S$11="Y",G79*0.15,0)</f>
        <v>0</v>
      </c>
      <c r="I79" s="236"/>
      <c r="J79" s="236"/>
      <c r="K79" s="236"/>
      <c r="L79" s="236"/>
      <c r="M79" s="236"/>
      <c r="N79" s="236"/>
      <c r="O79" s="236"/>
      <c r="P79" s="236"/>
      <c r="Q79" s="236"/>
      <c r="R79" s="236"/>
      <c r="S79" s="236"/>
    </row>
    <row r="80" ht="15" customHeight="1">
      <c r="A80" s="236"/>
      <c r="B80" t="s" s="596">
        <v>1067</v>
      </c>
      <c r="C80" t="s" s="675">
        <v>3142</v>
      </c>
      <c r="D80" t="s" s="692">
        <f>D71</f>
        <v>2005</v>
      </c>
      <c r="E80" s="677">
        <v>1</v>
      </c>
      <c r="F80" s="236"/>
      <c r="G80" s="662">
        <f>E80*F80</f>
        <v>0</v>
      </c>
      <c r="H80" s="662">
        <f>IF($S$11="Y",G80*0.15,0)</f>
        <v>0</v>
      </c>
      <c r="I80" s="236"/>
      <c r="J80" s="236"/>
      <c r="K80" s="236"/>
      <c r="L80" s="236"/>
      <c r="M80" s="236"/>
      <c r="N80" s="236"/>
      <c r="O80" s="236"/>
      <c r="P80" s="236"/>
      <c r="Q80" s="236"/>
      <c r="R80" s="236"/>
      <c r="S80" s="236"/>
    </row>
    <row r="81" ht="15" customHeight="1">
      <c r="A81" s="236"/>
      <c r="B81" t="s" s="596">
        <v>1067</v>
      </c>
      <c r="C81" t="s" s="675">
        <v>3142</v>
      </c>
      <c r="D81" t="s" s="180">
        <f>D72</f>
        <v>2006</v>
      </c>
      <c r="E81" s="677">
        <v>2</v>
      </c>
      <c r="F81" s="236"/>
      <c r="G81" s="662">
        <f>E81*F81</f>
        <v>0</v>
      </c>
      <c r="H81" s="662">
        <f>IF($S$11="Y",G81*0.15,0)</f>
        <v>0</v>
      </c>
      <c r="I81" s="236"/>
      <c r="J81" s="236"/>
      <c r="K81" s="236"/>
      <c r="L81" s="236"/>
      <c r="M81" s="236"/>
      <c r="N81" s="236"/>
      <c r="O81" s="236"/>
      <c r="P81" s="236"/>
      <c r="Q81" s="236"/>
      <c r="R81" s="236"/>
      <c r="S81" s="236"/>
    </row>
    <row r="82" ht="15" customHeight="1">
      <c r="A82" s="236"/>
      <c r="B82" t="s" s="596">
        <v>1067</v>
      </c>
      <c r="C82" t="s" s="675">
        <v>3142</v>
      </c>
      <c r="D82" t="s" s="695">
        <f>D73</f>
        <v>2007</v>
      </c>
      <c r="E82" s="677">
        <v>0</v>
      </c>
      <c r="F82" s="236"/>
      <c r="G82" s="662">
        <f>E82*F82</f>
        <v>0</v>
      </c>
      <c r="H82" s="662">
        <f>IF($S$11="Y",G82*0.15,0)</f>
        <v>0</v>
      </c>
      <c r="I82" s="236"/>
      <c r="J82" s="236"/>
      <c r="K82" s="236"/>
      <c r="L82" s="236"/>
      <c r="M82" s="236"/>
      <c r="N82" s="236"/>
      <c r="O82" s="236"/>
      <c r="P82" s="236"/>
      <c r="Q82" s="236"/>
      <c r="R82" s="236"/>
      <c r="S82" s="236"/>
    </row>
    <row r="83" ht="15" customHeight="1">
      <c r="A83" s="236"/>
      <c r="B83" t="s" s="596">
        <v>1069</v>
      </c>
      <c r="C83" t="s" s="675">
        <v>3143</v>
      </c>
      <c r="D83" t="s" s="676">
        <f>D74</f>
        <v>1996</v>
      </c>
      <c r="E83" s="677">
        <v>0</v>
      </c>
      <c r="F83" s="236"/>
      <c r="G83" s="662">
        <f>E83*F83</f>
        <v>0</v>
      </c>
      <c r="H83" s="662">
        <f>IF($S$11="Y",G83*0.15,0)</f>
        <v>0</v>
      </c>
      <c r="I83" s="236"/>
      <c r="J83" s="236"/>
      <c r="K83" s="236"/>
      <c r="L83" s="236"/>
      <c r="M83" s="236"/>
      <c r="N83" s="236"/>
      <c r="O83" s="236"/>
      <c r="P83" s="236"/>
      <c r="Q83" s="236"/>
      <c r="R83" s="236"/>
      <c r="S83" s="236"/>
    </row>
    <row r="84" ht="15" customHeight="1">
      <c r="A84" s="236"/>
      <c r="B84" t="s" s="596">
        <v>1069</v>
      </c>
      <c r="C84" t="s" s="675">
        <v>3143</v>
      </c>
      <c r="D84" t="s" s="91">
        <f>D75</f>
        <v>1998</v>
      </c>
      <c r="E84" s="677">
        <v>0</v>
      </c>
      <c r="F84" s="236"/>
      <c r="G84" s="662">
        <f>E84*F84</f>
        <v>0</v>
      </c>
      <c r="H84" s="662">
        <f>IF($S$11="Y",G84*0.15,0)</f>
        <v>0</v>
      </c>
      <c r="I84" s="236"/>
      <c r="J84" s="236"/>
      <c r="K84" s="236"/>
      <c r="L84" s="236"/>
      <c r="M84" s="236"/>
      <c r="N84" s="236"/>
      <c r="O84" s="236"/>
      <c r="P84" s="236"/>
      <c r="Q84" s="236"/>
      <c r="R84" s="236"/>
      <c r="S84" s="236"/>
    </row>
    <row r="85" ht="15" customHeight="1">
      <c r="A85" s="236"/>
      <c r="B85" t="s" s="596">
        <v>1069</v>
      </c>
      <c r="C85" t="s" s="675">
        <v>3143</v>
      </c>
      <c r="D85" t="s" s="205">
        <f>D76</f>
        <v>2000</v>
      </c>
      <c r="E85" s="677">
        <v>3</v>
      </c>
      <c r="F85" s="236"/>
      <c r="G85" s="662">
        <f>E85*F85</f>
        <v>0</v>
      </c>
      <c r="H85" s="662">
        <f>IF($S$11="Y",G85*0.15,0)</f>
        <v>0</v>
      </c>
      <c r="I85" s="236"/>
      <c r="J85" s="236"/>
      <c r="K85" s="236"/>
      <c r="L85" s="236"/>
      <c r="M85" s="236"/>
      <c r="N85" s="236"/>
      <c r="O85" s="236"/>
      <c r="P85" s="236"/>
      <c r="Q85" s="236"/>
      <c r="R85" s="236"/>
      <c r="S85" s="236"/>
    </row>
    <row r="86" ht="15" customHeight="1">
      <c r="A86" s="236"/>
      <c r="B86" t="s" s="596">
        <v>1069</v>
      </c>
      <c r="C86" t="s" s="675">
        <v>3143</v>
      </c>
      <c r="D86" t="s" s="684">
        <f>D77</f>
        <v>2001</v>
      </c>
      <c r="E86" s="677">
        <v>1</v>
      </c>
      <c r="F86" s="236"/>
      <c r="G86" s="662">
        <f>E86*F86</f>
        <v>0</v>
      </c>
      <c r="H86" s="662">
        <f>IF($S$11="Y",G86*0.15,0)</f>
        <v>0</v>
      </c>
      <c r="I86" s="236"/>
      <c r="J86" s="236"/>
      <c r="K86" s="236"/>
      <c r="L86" s="236"/>
      <c r="M86" s="236"/>
      <c r="N86" s="236"/>
      <c r="O86" s="236"/>
      <c r="P86" s="236"/>
      <c r="Q86" s="236"/>
      <c r="R86" s="236"/>
      <c r="S86" s="236"/>
    </row>
    <row r="87" ht="15" customHeight="1">
      <c r="A87" s="236"/>
      <c r="B87" t="s" s="596">
        <v>1069</v>
      </c>
      <c r="C87" t="s" s="675">
        <v>3143</v>
      </c>
      <c r="D87" t="s" s="686">
        <f>D78</f>
        <v>2003</v>
      </c>
      <c r="E87" s="677">
        <v>5</v>
      </c>
      <c r="F87" s="236"/>
      <c r="G87" s="662">
        <f>E87*F87</f>
        <v>0</v>
      </c>
      <c r="H87" s="662">
        <f>IF($S$11="Y",G87*0.15,0)</f>
        <v>0</v>
      </c>
      <c r="I87" s="236"/>
      <c r="J87" s="236"/>
      <c r="K87" s="236"/>
      <c r="L87" s="236"/>
      <c r="M87" s="236"/>
      <c r="N87" s="236"/>
      <c r="O87" s="236"/>
      <c r="P87" s="236"/>
      <c r="Q87" s="236"/>
      <c r="R87" s="236"/>
      <c r="S87" s="236"/>
    </row>
    <row r="88" ht="15" customHeight="1">
      <c r="A88" s="236"/>
      <c r="B88" t="s" s="596">
        <v>1069</v>
      </c>
      <c r="C88" t="s" s="675">
        <v>3143</v>
      </c>
      <c r="D88" t="s" s="690">
        <f>D79</f>
        <v>2004</v>
      </c>
      <c r="E88" s="677">
        <v>0</v>
      </c>
      <c r="F88" s="236"/>
      <c r="G88" s="662">
        <f>E88*F88</f>
        <v>0</v>
      </c>
      <c r="H88" s="662">
        <f>IF($S$11="Y",G88*0.15,0)</f>
        <v>0</v>
      </c>
      <c r="I88" s="236"/>
      <c r="J88" s="236"/>
      <c r="K88" s="236"/>
      <c r="L88" s="236"/>
      <c r="M88" s="236"/>
      <c r="N88" s="236"/>
      <c r="O88" s="236"/>
      <c r="P88" s="236"/>
      <c r="Q88" s="236"/>
      <c r="R88" s="236"/>
      <c r="S88" s="236"/>
    </row>
    <row r="89" ht="15" customHeight="1">
      <c r="A89" s="236"/>
      <c r="B89" t="s" s="596">
        <v>1069</v>
      </c>
      <c r="C89" t="s" s="675">
        <v>3143</v>
      </c>
      <c r="D89" t="s" s="692">
        <f>D80</f>
        <v>2005</v>
      </c>
      <c r="E89" s="677">
        <v>1</v>
      </c>
      <c r="F89" s="236"/>
      <c r="G89" s="662">
        <f>E89*F89</f>
        <v>0</v>
      </c>
      <c r="H89" s="662">
        <f>IF($S$11="Y",G89*0.15,0)</f>
        <v>0</v>
      </c>
      <c r="I89" s="236"/>
      <c r="J89" s="236"/>
      <c r="K89" s="236"/>
      <c r="L89" s="236"/>
      <c r="M89" s="236"/>
      <c r="N89" s="236"/>
      <c r="O89" s="236"/>
      <c r="P89" s="236"/>
      <c r="Q89" s="236"/>
      <c r="R89" s="236"/>
      <c r="S89" s="236"/>
    </row>
    <row r="90" ht="15" customHeight="1">
      <c r="A90" s="236"/>
      <c r="B90" t="s" s="596">
        <v>1069</v>
      </c>
      <c r="C90" t="s" s="675">
        <v>3143</v>
      </c>
      <c r="D90" t="s" s="180">
        <f>D81</f>
        <v>2006</v>
      </c>
      <c r="E90" s="677">
        <v>5</v>
      </c>
      <c r="F90" s="236"/>
      <c r="G90" s="662">
        <f>E90*F90</f>
        <v>0</v>
      </c>
      <c r="H90" s="662">
        <f>IF($S$11="Y",G90*0.15,0)</f>
        <v>0</v>
      </c>
      <c r="I90" s="236"/>
      <c r="J90" s="236"/>
      <c r="K90" s="236"/>
      <c r="L90" s="236"/>
      <c r="M90" s="236"/>
      <c r="N90" s="236"/>
      <c r="O90" s="236"/>
      <c r="P90" s="236"/>
      <c r="Q90" s="236"/>
      <c r="R90" s="236"/>
      <c r="S90" s="236"/>
    </row>
    <row r="91" ht="15" customHeight="1">
      <c r="A91" s="236"/>
      <c r="B91" t="s" s="596">
        <v>1069</v>
      </c>
      <c r="C91" t="s" s="675">
        <v>3143</v>
      </c>
      <c r="D91" t="s" s="695">
        <f>D82</f>
        <v>2007</v>
      </c>
      <c r="E91" s="677">
        <v>0</v>
      </c>
      <c r="F91" s="236"/>
      <c r="G91" s="662">
        <f>E91*F91</f>
        <v>0</v>
      </c>
      <c r="H91" s="662">
        <f>IF($S$11="Y",G91*0.15,0)</f>
        <v>0</v>
      </c>
      <c r="I91" s="236"/>
      <c r="J91" s="236"/>
      <c r="K91" s="236"/>
      <c r="L91" s="236"/>
      <c r="M91" s="236"/>
      <c r="N91" s="236"/>
      <c r="O91" s="236"/>
      <c r="P91" s="236"/>
      <c r="Q91" s="236"/>
      <c r="R91" s="236"/>
      <c r="S91" s="236"/>
    </row>
    <row r="92" ht="15" customHeight="1">
      <c r="A92" s="236"/>
      <c r="B92" t="s" s="596">
        <v>1071</v>
      </c>
      <c r="C92" t="s" s="675">
        <v>3144</v>
      </c>
      <c r="D92" t="s" s="676">
        <f>D83</f>
        <v>1996</v>
      </c>
      <c r="E92" s="677">
        <v>0</v>
      </c>
      <c r="F92" s="236"/>
      <c r="G92" s="662">
        <f>E92*F92</f>
        <v>0</v>
      </c>
      <c r="H92" s="662">
        <f>IF($S$11="Y",G92*0.15,0)</f>
        <v>0</v>
      </c>
      <c r="I92" s="236"/>
      <c r="J92" s="236"/>
      <c r="K92" s="236"/>
      <c r="L92" s="236"/>
      <c r="M92" s="236"/>
      <c r="N92" s="236"/>
      <c r="O92" s="236"/>
      <c r="P92" s="236"/>
      <c r="Q92" s="236"/>
      <c r="R92" s="236"/>
      <c r="S92" s="236"/>
    </row>
    <row r="93" ht="15" customHeight="1">
      <c r="A93" s="236"/>
      <c r="B93" t="s" s="596">
        <v>1071</v>
      </c>
      <c r="C93" t="s" s="675">
        <v>3144</v>
      </c>
      <c r="D93" t="s" s="91">
        <f>D84</f>
        <v>1998</v>
      </c>
      <c r="E93" s="677">
        <v>0</v>
      </c>
      <c r="F93" s="236"/>
      <c r="G93" s="662">
        <f>E93*F93</f>
        <v>0</v>
      </c>
      <c r="H93" s="662">
        <f>IF($S$11="Y",G93*0.15,0)</f>
        <v>0</v>
      </c>
      <c r="I93" s="236"/>
      <c r="J93" s="236"/>
      <c r="K93" s="236"/>
      <c r="L93" s="236"/>
      <c r="M93" s="236"/>
      <c r="N93" s="236"/>
      <c r="O93" s="236"/>
      <c r="P93" s="236"/>
      <c r="Q93" s="236"/>
      <c r="R93" s="236"/>
      <c r="S93" s="236"/>
    </row>
    <row r="94" ht="15" customHeight="1">
      <c r="A94" s="236"/>
      <c r="B94" t="s" s="596">
        <v>1071</v>
      </c>
      <c r="C94" t="s" s="675">
        <v>3144</v>
      </c>
      <c r="D94" t="s" s="205">
        <f>D85</f>
        <v>2000</v>
      </c>
      <c r="E94" s="677">
        <v>2</v>
      </c>
      <c r="F94" s="236"/>
      <c r="G94" s="662">
        <f>E94*F94</f>
        <v>0</v>
      </c>
      <c r="H94" s="662">
        <f>IF($S$11="Y",G94*0.15,0)</f>
        <v>0</v>
      </c>
      <c r="I94" s="236"/>
      <c r="J94" s="236"/>
      <c r="K94" s="236"/>
      <c r="L94" s="236"/>
      <c r="M94" s="236"/>
      <c r="N94" s="236"/>
      <c r="O94" s="236"/>
      <c r="P94" s="236"/>
      <c r="Q94" s="236"/>
      <c r="R94" s="236"/>
      <c r="S94" s="236"/>
    </row>
    <row r="95" ht="15" customHeight="1">
      <c r="A95" s="236"/>
      <c r="B95" t="s" s="596">
        <v>1071</v>
      </c>
      <c r="C95" t="s" s="675">
        <v>3144</v>
      </c>
      <c r="D95" t="s" s="684">
        <f>D86</f>
        <v>2001</v>
      </c>
      <c r="E95" s="677">
        <v>0</v>
      </c>
      <c r="F95" s="236"/>
      <c r="G95" s="662">
        <f>E95*F95</f>
        <v>0</v>
      </c>
      <c r="H95" s="662">
        <f>IF($S$11="Y",G95*0.15,0)</f>
        <v>0</v>
      </c>
      <c r="I95" s="236"/>
      <c r="J95" s="236"/>
      <c r="K95" s="236"/>
      <c r="L95" s="236"/>
      <c r="M95" s="236"/>
      <c r="N95" s="236"/>
      <c r="O95" s="236"/>
      <c r="P95" s="236"/>
      <c r="Q95" s="236"/>
      <c r="R95" s="236"/>
      <c r="S95" s="236"/>
    </row>
    <row r="96" ht="15" customHeight="1">
      <c r="A96" s="236"/>
      <c r="B96" t="s" s="596">
        <v>1071</v>
      </c>
      <c r="C96" t="s" s="675">
        <v>3144</v>
      </c>
      <c r="D96" t="s" s="686">
        <f>D87</f>
        <v>2003</v>
      </c>
      <c r="E96" s="677">
        <v>4</v>
      </c>
      <c r="F96" s="236"/>
      <c r="G96" s="662">
        <f>E96*F96</f>
        <v>0</v>
      </c>
      <c r="H96" s="662">
        <f>IF($S$11="Y",G96*0.15,0)</f>
        <v>0</v>
      </c>
      <c r="I96" s="236"/>
      <c r="J96" s="236"/>
      <c r="K96" s="236"/>
      <c r="L96" s="236"/>
      <c r="M96" s="236"/>
      <c r="N96" s="236"/>
      <c r="O96" s="236"/>
      <c r="P96" s="236"/>
      <c r="Q96" s="236"/>
      <c r="R96" s="236"/>
      <c r="S96" s="236"/>
    </row>
    <row r="97" ht="15" customHeight="1">
      <c r="A97" s="236"/>
      <c r="B97" t="s" s="596">
        <v>1071</v>
      </c>
      <c r="C97" t="s" s="675">
        <v>3144</v>
      </c>
      <c r="D97" t="s" s="690">
        <f>D88</f>
        <v>2004</v>
      </c>
      <c r="E97" s="677">
        <v>0</v>
      </c>
      <c r="F97" s="236"/>
      <c r="G97" s="662">
        <f>E97*F97</f>
        <v>0</v>
      </c>
      <c r="H97" s="662">
        <f>IF($S$11="Y",G97*0.15,0)</f>
        <v>0</v>
      </c>
      <c r="I97" s="236"/>
      <c r="J97" s="236"/>
      <c r="K97" s="236"/>
      <c r="L97" s="236"/>
      <c r="M97" s="236"/>
      <c r="N97" s="236"/>
      <c r="O97" s="236"/>
      <c r="P97" s="236"/>
      <c r="Q97" s="236"/>
      <c r="R97" s="236"/>
      <c r="S97" s="236"/>
    </row>
    <row r="98" ht="15" customHeight="1">
      <c r="A98" s="236"/>
      <c r="B98" t="s" s="596">
        <v>1071</v>
      </c>
      <c r="C98" t="s" s="675">
        <v>3144</v>
      </c>
      <c r="D98" t="s" s="692">
        <f>D89</f>
        <v>2005</v>
      </c>
      <c r="E98" s="677">
        <v>0</v>
      </c>
      <c r="F98" s="236"/>
      <c r="G98" s="662">
        <f>E98*F98</f>
        <v>0</v>
      </c>
      <c r="H98" s="662">
        <f>IF($S$11="Y",G98*0.15,0)</f>
        <v>0</v>
      </c>
      <c r="I98" s="236"/>
      <c r="J98" s="236"/>
      <c r="K98" s="236"/>
      <c r="L98" s="236"/>
      <c r="M98" s="236"/>
      <c r="N98" s="236"/>
      <c r="O98" s="236"/>
      <c r="P98" s="236"/>
      <c r="Q98" s="236"/>
      <c r="R98" s="236"/>
      <c r="S98" s="236"/>
    </row>
    <row r="99" ht="15" customHeight="1">
      <c r="A99" s="236"/>
      <c r="B99" t="s" s="596">
        <v>1071</v>
      </c>
      <c r="C99" t="s" s="675">
        <v>3144</v>
      </c>
      <c r="D99" t="s" s="180">
        <f>D90</f>
        <v>2006</v>
      </c>
      <c r="E99" s="677">
        <v>3</v>
      </c>
      <c r="F99" s="236"/>
      <c r="G99" s="662">
        <f>E99*F99</f>
        <v>0</v>
      </c>
      <c r="H99" s="662">
        <f>IF($S$11="Y",G99*0.15,0)</f>
        <v>0</v>
      </c>
      <c r="I99" s="236"/>
      <c r="J99" s="236"/>
      <c r="K99" s="236"/>
      <c r="L99" s="236"/>
      <c r="M99" s="236"/>
      <c r="N99" s="236"/>
      <c r="O99" s="236"/>
      <c r="P99" s="236"/>
      <c r="Q99" s="236"/>
      <c r="R99" s="236"/>
      <c r="S99" s="236"/>
    </row>
    <row r="100" ht="15" customHeight="1">
      <c r="A100" s="236"/>
      <c r="B100" t="s" s="596">
        <v>1071</v>
      </c>
      <c r="C100" t="s" s="675">
        <v>3144</v>
      </c>
      <c r="D100" t="s" s="695">
        <f>D91</f>
        <v>2007</v>
      </c>
      <c r="E100" s="677">
        <v>0</v>
      </c>
      <c r="F100" s="236"/>
      <c r="G100" s="662">
        <f>E100*F100</f>
        <v>0</v>
      </c>
      <c r="H100" s="662">
        <f>IF($S$11="Y",G100*0.15,0)</f>
        <v>0</v>
      </c>
      <c r="I100" s="236"/>
      <c r="J100" s="236"/>
      <c r="K100" s="236"/>
      <c r="L100" s="236"/>
      <c r="M100" s="236"/>
      <c r="N100" s="236"/>
      <c r="O100" s="236"/>
      <c r="P100" s="236"/>
      <c r="Q100" s="236"/>
      <c r="R100" s="236"/>
      <c r="S100" s="236"/>
    </row>
    <row r="101" ht="15" customHeight="1">
      <c r="A101" s="236"/>
      <c r="B101" t="s" s="596">
        <v>1073</v>
      </c>
      <c r="C101" t="s" s="675">
        <v>3145</v>
      </c>
      <c r="D101" t="s" s="676">
        <f>D92</f>
        <v>1996</v>
      </c>
      <c r="E101" s="677">
        <v>0</v>
      </c>
      <c r="F101" s="236"/>
      <c r="G101" s="662">
        <f>E101*F101</f>
        <v>0</v>
      </c>
      <c r="H101" s="662">
        <f>IF($S$11="Y",G101*0.15,0)</f>
        <v>0</v>
      </c>
      <c r="I101" s="236"/>
      <c r="J101" s="236"/>
      <c r="K101" s="236"/>
      <c r="L101" s="236"/>
      <c r="M101" s="236"/>
      <c r="N101" s="236"/>
      <c r="O101" s="236"/>
      <c r="P101" s="236"/>
      <c r="Q101" s="236"/>
      <c r="R101" s="236"/>
      <c r="S101" s="236"/>
    </row>
    <row r="102" ht="15" customHeight="1">
      <c r="A102" s="236"/>
      <c r="B102" t="s" s="596">
        <v>1073</v>
      </c>
      <c r="C102" t="s" s="675">
        <v>3145</v>
      </c>
      <c r="D102" t="s" s="91">
        <f>D93</f>
        <v>1998</v>
      </c>
      <c r="E102" s="677">
        <v>0</v>
      </c>
      <c r="F102" s="236"/>
      <c r="G102" s="662">
        <f>E102*F102</f>
        <v>0</v>
      </c>
      <c r="H102" s="662">
        <f>IF($S$11="Y",G102*0.15,0)</f>
        <v>0</v>
      </c>
      <c r="I102" s="236"/>
      <c r="J102" s="236"/>
      <c r="K102" s="236"/>
      <c r="L102" s="236"/>
      <c r="M102" s="236"/>
      <c r="N102" s="236"/>
      <c r="O102" s="236"/>
      <c r="P102" s="236"/>
      <c r="Q102" s="236"/>
      <c r="R102" s="236"/>
      <c r="S102" s="236"/>
    </row>
    <row r="103" ht="15" customHeight="1">
      <c r="A103" s="236"/>
      <c r="B103" t="s" s="596">
        <v>1073</v>
      </c>
      <c r="C103" t="s" s="675">
        <v>3145</v>
      </c>
      <c r="D103" t="s" s="205">
        <f>D94</f>
        <v>2000</v>
      </c>
      <c r="E103" s="677">
        <v>3</v>
      </c>
      <c r="F103" s="236"/>
      <c r="G103" s="662">
        <f>E103*F103</f>
        <v>0</v>
      </c>
      <c r="H103" s="662">
        <f>IF($S$11="Y",G103*0.15,0)</f>
        <v>0</v>
      </c>
      <c r="I103" s="236"/>
      <c r="J103" s="236"/>
      <c r="K103" s="236"/>
      <c r="L103" s="236"/>
      <c r="M103" s="236"/>
      <c r="N103" s="236"/>
      <c r="O103" s="236"/>
      <c r="P103" s="236"/>
      <c r="Q103" s="236"/>
      <c r="R103" s="236"/>
      <c r="S103" s="236"/>
    </row>
    <row r="104" ht="15" customHeight="1">
      <c r="A104" s="236"/>
      <c r="B104" t="s" s="596">
        <v>1073</v>
      </c>
      <c r="C104" t="s" s="675">
        <v>3145</v>
      </c>
      <c r="D104" t="s" s="684">
        <f>D95</f>
        <v>2001</v>
      </c>
      <c r="E104" s="677">
        <v>0</v>
      </c>
      <c r="F104" s="236"/>
      <c r="G104" s="662">
        <f>E104*F104</f>
        <v>0</v>
      </c>
      <c r="H104" s="662">
        <f>IF($S$11="Y",G104*0.15,0)</f>
        <v>0</v>
      </c>
      <c r="I104" s="236"/>
      <c r="J104" s="236"/>
      <c r="K104" s="236"/>
      <c r="L104" s="236"/>
      <c r="M104" s="236"/>
      <c r="N104" s="236"/>
      <c r="O104" s="236"/>
      <c r="P104" s="236"/>
      <c r="Q104" s="236"/>
      <c r="R104" s="236"/>
      <c r="S104" s="236"/>
    </row>
    <row r="105" ht="15" customHeight="1">
      <c r="A105" s="236"/>
      <c r="B105" t="s" s="596">
        <v>1073</v>
      </c>
      <c r="C105" t="s" s="675">
        <v>3145</v>
      </c>
      <c r="D105" t="s" s="686">
        <f>D96</f>
        <v>2003</v>
      </c>
      <c r="E105" s="677">
        <v>8</v>
      </c>
      <c r="F105" s="236"/>
      <c r="G105" s="662">
        <f>E105*F105</f>
        <v>0</v>
      </c>
      <c r="H105" s="662">
        <f>IF($S$11="Y",G105*0.15,0)</f>
        <v>0</v>
      </c>
      <c r="I105" s="236"/>
      <c r="J105" s="236"/>
      <c r="K105" s="236"/>
      <c r="L105" s="236"/>
      <c r="M105" s="236"/>
      <c r="N105" s="236"/>
      <c r="O105" s="236"/>
      <c r="P105" s="236"/>
      <c r="Q105" s="236"/>
      <c r="R105" s="236"/>
      <c r="S105" s="236"/>
    </row>
    <row r="106" ht="15" customHeight="1">
      <c r="A106" s="236"/>
      <c r="B106" t="s" s="596">
        <v>1073</v>
      </c>
      <c r="C106" t="s" s="675">
        <v>3145</v>
      </c>
      <c r="D106" t="s" s="690">
        <f>D97</f>
        <v>2004</v>
      </c>
      <c r="E106" s="677">
        <v>0</v>
      </c>
      <c r="F106" s="236"/>
      <c r="G106" s="662">
        <f>E106*F106</f>
        <v>0</v>
      </c>
      <c r="H106" s="662">
        <f>IF($S$11="Y",G106*0.15,0)</f>
        <v>0</v>
      </c>
      <c r="I106" s="236"/>
      <c r="J106" s="236"/>
      <c r="K106" s="236"/>
      <c r="L106" s="236"/>
      <c r="M106" s="236"/>
      <c r="N106" s="236"/>
      <c r="O106" s="236"/>
      <c r="P106" s="236"/>
      <c r="Q106" s="236"/>
      <c r="R106" s="236"/>
      <c r="S106" s="236"/>
    </row>
    <row r="107" ht="15" customHeight="1">
      <c r="A107" s="236"/>
      <c r="B107" t="s" s="596">
        <v>1073</v>
      </c>
      <c r="C107" t="s" s="675">
        <v>3145</v>
      </c>
      <c r="D107" t="s" s="692">
        <f>D98</f>
        <v>2005</v>
      </c>
      <c r="E107" s="677">
        <v>1</v>
      </c>
      <c r="F107" s="236"/>
      <c r="G107" s="662">
        <f>E107*F107</f>
        <v>0</v>
      </c>
      <c r="H107" s="662">
        <f>IF($S$11="Y",G107*0.15,0)</f>
        <v>0</v>
      </c>
      <c r="I107" s="236"/>
      <c r="J107" s="236"/>
      <c r="K107" s="236"/>
      <c r="L107" s="236"/>
      <c r="M107" s="236"/>
      <c r="N107" s="236"/>
      <c r="O107" s="236"/>
      <c r="P107" s="236"/>
      <c r="Q107" s="236"/>
      <c r="R107" s="236"/>
      <c r="S107" s="236"/>
    </row>
    <row r="108" ht="15" customHeight="1">
      <c r="A108" s="236"/>
      <c r="B108" t="s" s="596">
        <v>1073</v>
      </c>
      <c r="C108" t="s" s="675">
        <v>3145</v>
      </c>
      <c r="D108" t="s" s="180">
        <f>D99</f>
        <v>2006</v>
      </c>
      <c r="E108" s="677">
        <v>4</v>
      </c>
      <c r="F108" s="236"/>
      <c r="G108" s="662">
        <f>E108*F108</f>
        <v>0</v>
      </c>
      <c r="H108" s="662">
        <f>IF($S$11="Y",G108*0.15,0)</f>
        <v>0</v>
      </c>
      <c r="I108" s="236"/>
      <c r="J108" s="236"/>
      <c r="K108" s="236"/>
      <c r="L108" s="236"/>
      <c r="M108" s="236"/>
      <c r="N108" s="236"/>
      <c r="O108" s="236"/>
      <c r="P108" s="236"/>
      <c r="Q108" s="236"/>
      <c r="R108" s="236"/>
      <c r="S108" s="236"/>
    </row>
    <row r="109" ht="15" customHeight="1">
      <c r="A109" s="236"/>
      <c r="B109" t="s" s="596">
        <v>1073</v>
      </c>
      <c r="C109" t="s" s="675">
        <v>3145</v>
      </c>
      <c r="D109" t="s" s="695">
        <f>D100</f>
        <v>2007</v>
      </c>
      <c r="E109" s="677">
        <v>0</v>
      </c>
      <c r="F109" s="236"/>
      <c r="G109" s="662">
        <f>E109*F109</f>
        <v>0</v>
      </c>
      <c r="H109" s="662">
        <f>IF($S$11="Y",G109*0.15,0)</f>
        <v>0</v>
      </c>
      <c r="I109" s="236"/>
      <c r="J109" s="236"/>
      <c r="K109" s="236"/>
      <c r="L109" s="236"/>
      <c r="M109" s="236"/>
      <c r="N109" s="236"/>
      <c r="O109" s="236"/>
      <c r="P109" s="236"/>
      <c r="Q109" s="236"/>
      <c r="R109" s="236"/>
      <c r="S109" s="236"/>
    </row>
    <row r="110" ht="15" customHeight="1">
      <c r="A110" s="236"/>
      <c r="B110" t="s" s="596">
        <v>1075</v>
      </c>
      <c r="C110" t="s" s="675">
        <v>3146</v>
      </c>
      <c r="D110" t="s" s="676">
        <f>D101</f>
        <v>1996</v>
      </c>
      <c r="E110" s="677">
        <v>0</v>
      </c>
      <c r="F110" s="236"/>
      <c r="G110" s="662">
        <f>E110*F110</f>
        <v>0</v>
      </c>
      <c r="H110" s="662">
        <f>IF($S$11="Y",G110*0.15,0)</f>
        <v>0</v>
      </c>
      <c r="I110" s="236"/>
      <c r="J110" s="236"/>
      <c r="K110" s="236"/>
      <c r="L110" s="236"/>
      <c r="M110" s="236"/>
      <c r="N110" s="236"/>
      <c r="O110" s="236"/>
      <c r="P110" s="236"/>
      <c r="Q110" s="236"/>
      <c r="R110" s="236"/>
      <c r="S110" s="236"/>
    </row>
    <row r="111" ht="15" customHeight="1">
      <c r="A111" s="236"/>
      <c r="B111" t="s" s="596">
        <v>1075</v>
      </c>
      <c r="C111" t="s" s="675">
        <v>3146</v>
      </c>
      <c r="D111" t="s" s="91">
        <f>D102</f>
        <v>1998</v>
      </c>
      <c r="E111" s="677">
        <v>0</v>
      </c>
      <c r="F111" s="236"/>
      <c r="G111" s="662">
        <f>E111*F111</f>
        <v>0</v>
      </c>
      <c r="H111" s="662">
        <f>IF($S$11="Y",G111*0.15,0)</f>
        <v>0</v>
      </c>
      <c r="I111" s="236"/>
      <c r="J111" s="236"/>
      <c r="K111" s="236"/>
      <c r="L111" s="236"/>
      <c r="M111" s="236"/>
      <c r="N111" s="236"/>
      <c r="O111" s="236"/>
      <c r="P111" s="236"/>
      <c r="Q111" s="236"/>
      <c r="R111" s="236"/>
      <c r="S111" s="236"/>
    </row>
    <row r="112" ht="15" customHeight="1">
      <c r="A112" s="236"/>
      <c r="B112" t="s" s="596">
        <v>1075</v>
      </c>
      <c r="C112" t="s" s="675">
        <v>3146</v>
      </c>
      <c r="D112" t="s" s="205">
        <f>D103</f>
        <v>2000</v>
      </c>
      <c r="E112" s="677">
        <v>2</v>
      </c>
      <c r="F112" s="236"/>
      <c r="G112" s="662">
        <f>E112*F112</f>
        <v>0</v>
      </c>
      <c r="H112" s="662">
        <f>IF($S$11="Y",G112*0.15,0)</f>
        <v>0</v>
      </c>
      <c r="I112" s="236"/>
      <c r="J112" s="236"/>
      <c r="K112" s="236"/>
      <c r="L112" s="236"/>
      <c r="M112" s="236"/>
      <c r="N112" s="236"/>
      <c r="O112" s="236"/>
      <c r="P112" s="236"/>
      <c r="Q112" s="236"/>
      <c r="R112" s="236"/>
      <c r="S112" s="236"/>
    </row>
    <row r="113" ht="15" customHeight="1">
      <c r="A113" s="236"/>
      <c r="B113" t="s" s="596">
        <v>1075</v>
      </c>
      <c r="C113" t="s" s="675">
        <v>3146</v>
      </c>
      <c r="D113" t="s" s="684">
        <f>D104</f>
        <v>2001</v>
      </c>
      <c r="E113" s="677">
        <v>0</v>
      </c>
      <c r="F113" s="236"/>
      <c r="G113" s="662">
        <f>E113*F113</f>
        <v>0</v>
      </c>
      <c r="H113" s="662">
        <f>IF($S$11="Y",G113*0.15,0)</f>
        <v>0</v>
      </c>
      <c r="I113" s="236"/>
      <c r="J113" s="236"/>
      <c r="K113" s="236"/>
      <c r="L113" s="236"/>
      <c r="M113" s="236"/>
      <c r="N113" s="236"/>
      <c r="O113" s="236"/>
      <c r="P113" s="236"/>
      <c r="Q113" s="236"/>
      <c r="R113" s="236"/>
      <c r="S113" s="236"/>
    </row>
    <row r="114" ht="15" customHeight="1">
      <c r="A114" s="236"/>
      <c r="B114" t="s" s="596">
        <v>1075</v>
      </c>
      <c r="C114" t="s" s="675">
        <v>3146</v>
      </c>
      <c r="D114" t="s" s="686">
        <f>D105</f>
        <v>2003</v>
      </c>
      <c r="E114" s="677">
        <v>6</v>
      </c>
      <c r="F114" s="236"/>
      <c r="G114" s="662">
        <f>E114*F114</f>
        <v>0</v>
      </c>
      <c r="H114" s="662">
        <f>IF($S$11="Y",G114*0.15,0)</f>
        <v>0</v>
      </c>
      <c r="I114" s="236"/>
      <c r="J114" s="236"/>
      <c r="K114" s="236"/>
      <c r="L114" s="236"/>
      <c r="M114" s="236"/>
      <c r="N114" s="236"/>
      <c r="O114" s="236"/>
      <c r="P114" s="236"/>
      <c r="Q114" s="236"/>
      <c r="R114" s="236"/>
      <c r="S114" s="236"/>
    </row>
    <row r="115" ht="15" customHeight="1">
      <c r="A115" s="236"/>
      <c r="B115" t="s" s="596">
        <v>1075</v>
      </c>
      <c r="C115" t="s" s="675">
        <v>3146</v>
      </c>
      <c r="D115" t="s" s="690">
        <f>D106</f>
        <v>2004</v>
      </c>
      <c r="E115" s="677">
        <v>0</v>
      </c>
      <c r="F115" s="236"/>
      <c r="G115" s="662">
        <f>E115*F115</f>
        <v>0</v>
      </c>
      <c r="H115" s="662">
        <f>IF($S$11="Y",G115*0.15,0)</f>
        <v>0</v>
      </c>
      <c r="I115" s="236"/>
      <c r="J115" s="236"/>
      <c r="K115" s="236"/>
      <c r="L115" s="236"/>
      <c r="M115" s="236"/>
      <c r="N115" s="236"/>
      <c r="O115" s="236"/>
      <c r="P115" s="236"/>
      <c r="Q115" s="236"/>
      <c r="R115" s="236"/>
      <c r="S115" s="236"/>
    </row>
    <row r="116" ht="15" customHeight="1">
      <c r="A116" s="236"/>
      <c r="B116" t="s" s="596">
        <v>1075</v>
      </c>
      <c r="C116" t="s" s="675">
        <v>3146</v>
      </c>
      <c r="D116" t="s" s="692">
        <f>D107</f>
        <v>2005</v>
      </c>
      <c r="E116" s="677">
        <v>0</v>
      </c>
      <c r="F116" s="236"/>
      <c r="G116" s="662">
        <f>E116*F116</f>
        <v>0</v>
      </c>
      <c r="H116" s="662">
        <f>IF($S$11="Y",G116*0.15,0)</f>
        <v>0</v>
      </c>
      <c r="I116" s="236"/>
      <c r="J116" s="236"/>
      <c r="K116" s="236"/>
      <c r="L116" s="236"/>
      <c r="M116" s="236"/>
      <c r="N116" s="236"/>
      <c r="O116" s="236"/>
      <c r="P116" s="236"/>
      <c r="Q116" s="236"/>
      <c r="R116" s="236"/>
      <c r="S116" s="236"/>
    </row>
    <row r="117" ht="15" customHeight="1">
      <c r="A117" s="236"/>
      <c r="B117" t="s" s="596">
        <v>1075</v>
      </c>
      <c r="C117" t="s" s="675">
        <v>3146</v>
      </c>
      <c r="D117" t="s" s="180">
        <f>D108</f>
        <v>2006</v>
      </c>
      <c r="E117" s="677">
        <v>4</v>
      </c>
      <c r="F117" s="236"/>
      <c r="G117" s="662">
        <f>E117*F117</f>
        <v>0</v>
      </c>
      <c r="H117" s="662">
        <f>IF($S$11="Y",G117*0.15,0)</f>
        <v>0</v>
      </c>
      <c r="I117" s="236"/>
      <c r="J117" s="236"/>
      <c r="K117" s="236"/>
      <c r="L117" s="236"/>
      <c r="M117" s="236"/>
      <c r="N117" s="236"/>
      <c r="O117" s="236"/>
      <c r="P117" s="236"/>
      <c r="Q117" s="236"/>
      <c r="R117" s="236"/>
      <c r="S117" s="236"/>
    </row>
    <row r="118" ht="15" customHeight="1">
      <c r="A118" s="236"/>
      <c r="B118" t="s" s="596">
        <v>1075</v>
      </c>
      <c r="C118" t="s" s="675">
        <v>3146</v>
      </c>
      <c r="D118" t="s" s="695">
        <f>D109</f>
        <v>2007</v>
      </c>
      <c r="E118" s="677">
        <v>0</v>
      </c>
      <c r="F118" s="236"/>
      <c r="G118" s="662">
        <f>E118*F118</f>
        <v>0</v>
      </c>
      <c r="H118" s="662">
        <f>IF($S$11="Y",G118*0.15,0)</f>
        <v>0</v>
      </c>
      <c r="I118" s="236"/>
      <c r="J118" s="236"/>
      <c r="K118" s="236"/>
      <c r="L118" s="236"/>
      <c r="M118" s="236"/>
      <c r="N118" s="236"/>
      <c r="O118" s="236"/>
      <c r="P118" s="236"/>
      <c r="Q118" s="236"/>
      <c r="R118" s="236"/>
      <c r="S118" s="236"/>
    </row>
    <row r="119" ht="15" customHeight="1">
      <c r="A119" s="236"/>
      <c r="B119" t="s" s="596">
        <v>1077</v>
      </c>
      <c r="C119" t="s" s="675">
        <v>3147</v>
      </c>
      <c r="D119" t="s" s="676">
        <f>D110</f>
        <v>1996</v>
      </c>
      <c r="E119" s="677">
        <v>0</v>
      </c>
      <c r="F119" s="236"/>
      <c r="G119" s="662">
        <f>E119*F119</f>
        <v>0</v>
      </c>
      <c r="H119" s="662">
        <f>IF($S$11="Y",G119*0.15,0)</f>
        <v>0</v>
      </c>
      <c r="I119" s="236"/>
      <c r="J119" s="236"/>
      <c r="K119" s="236"/>
      <c r="L119" s="236"/>
      <c r="M119" s="236"/>
      <c r="N119" s="236"/>
      <c r="O119" s="236"/>
      <c r="P119" s="236"/>
      <c r="Q119" s="236"/>
      <c r="R119" s="236"/>
      <c r="S119" s="236"/>
    </row>
    <row r="120" ht="15" customHeight="1">
      <c r="A120" s="236"/>
      <c r="B120" t="s" s="596">
        <v>1077</v>
      </c>
      <c r="C120" t="s" s="675">
        <v>3147</v>
      </c>
      <c r="D120" t="s" s="91">
        <f>D111</f>
        <v>1998</v>
      </c>
      <c r="E120" s="677">
        <v>0</v>
      </c>
      <c r="F120" s="236"/>
      <c r="G120" s="662">
        <f>E120*F120</f>
        <v>0</v>
      </c>
      <c r="H120" s="662">
        <f>IF($S$11="Y",G120*0.15,0)</f>
        <v>0</v>
      </c>
      <c r="I120" s="236"/>
      <c r="J120" s="236"/>
      <c r="K120" s="236"/>
      <c r="L120" s="236"/>
      <c r="M120" s="236"/>
      <c r="N120" s="236"/>
      <c r="O120" s="236"/>
      <c r="P120" s="236"/>
      <c r="Q120" s="236"/>
      <c r="R120" s="236"/>
      <c r="S120" s="236"/>
    </row>
    <row r="121" ht="15" customHeight="1">
      <c r="A121" s="236"/>
      <c r="B121" t="s" s="596">
        <v>1077</v>
      </c>
      <c r="C121" t="s" s="675">
        <v>3147</v>
      </c>
      <c r="D121" t="s" s="205">
        <f>D112</f>
        <v>2000</v>
      </c>
      <c r="E121" s="677">
        <v>4</v>
      </c>
      <c r="F121" s="236"/>
      <c r="G121" s="662">
        <f>E121*F121</f>
        <v>0</v>
      </c>
      <c r="H121" s="662">
        <f>IF($S$11="Y",G121*0.15,0)</f>
        <v>0</v>
      </c>
      <c r="I121" s="236"/>
      <c r="J121" s="236"/>
      <c r="K121" s="236"/>
      <c r="L121" s="236"/>
      <c r="M121" s="236"/>
      <c r="N121" s="236"/>
      <c r="O121" s="236"/>
      <c r="P121" s="236"/>
      <c r="Q121" s="236"/>
      <c r="R121" s="236"/>
      <c r="S121" s="236"/>
    </row>
    <row r="122" ht="15" customHeight="1">
      <c r="A122" s="236"/>
      <c r="B122" t="s" s="596">
        <v>1077</v>
      </c>
      <c r="C122" t="s" s="675">
        <v>3147</v>
      </c>
      <c r="D122" t="s" s="684">
        <f>D113</f>
        <v>2001</v>
      </c>
      <c r="E122" s="677">
        <v>0</v>
      </c>
      <c r="F122" s="236"/>
      <c r="G122" s="662">
        <f>E122*F122</f>
        <v>0</v>
      </c>
      <c r="H122" s="662">
        <f>IF($S$11="Y",G122*0.15,0)</f>
        <v>0</v>
      </c>
      <c r="I122" s="236"/>
      <c r="J122" s="236"/>
      <c r="K122" s="236"/>
      <c r="L122" s="236"/>
      <c r="M122" s="236"/>
      <c r="N122" s="236"/>
      <c r="O122" s="236"/>
      <c r="P122" s="236"/>
      <c r="Q122" s="236"/>
      <c r="R122" s="236"/>
      <c r="S122" s="236"/>
    </row>
    <row r="123" ht="15" customHeight="1">
      <c r="A123" s="236"/>
      <c r="B123" t="s" s="596">
        <v>1077</v>
      </c>
      <c r="C123" t="s" s="675">
        <v>3147</v>
      </c>
      <c r="D123" t="s" s="686">
        <f>D114</f>
        <v>2003</v>
      </c>
      <c r="E123" s="677">
        <v>5</v>
      </c>
      <c r="F123" s="236"/>
      <c r="G123" s="662">
        <f>E123*F123</f>
        <v>0</v>
      </c>
      <c r="H123" s="662">
        <f>IF($S$11="Y",G123*0.15,0)</f>
        <v>0</v>
      </c>
      <c r="I123" s="236"/>
      <c r="J123" s="236"/>
      <c r="K123" s="236"/>
      <c r="L123" s="236"/>
      <c r="M123" s="236"/>
      <c r="N123" s="236"/>
      <c r="O123" s="236"/>
      <c r="P123" s="236"/>
      <c r="Q123" s="236"/>
      <c r="R123" s="236"/>
      <c r="S123" s="236"/>
    </row>
    <row r="124" ht="15" customHeight="1">
      <c r="A124" s="236"/>
      <c r="B124" t="s" s="596">
        <v>1077</v>
      </c>
      <c r="C124" t="s" s="675">
        <v>3147</v>
      </c>
      <c r="D124" t="s" s="690">
        <f>D115</f>
        <v>2004</v>
      </c>
      <c r="E124" s="677">
        <v>0</v>
      </c>
      <c r="F124" s="236"/>
      <c r="G124" s="662">
        <f>E124*F124</f>
        <v>0</v>
      </c>
      <c r="H124" s="662">
        <f>IF($S$11="Y",G124*0.15,0)</f>
        <v>0</v>
      </c>
      <c r="I124" s="236"/>
      <c r="J124" s="236"/>
      <c r="K124" s="236"/>
      <c r="L124" s="236"/>
      <c r="M124" s="236"/>
      <c r="N124" s="236"/>
      <c r="O124" s="236"/>
      <c r="P124" s="236"/>
      <c r="Q124" s="236"/>
      <c r="R124" s="236"/>
      <c r="S124" s="236"/>
    </row>
    <row r="125" ht="15" customHeight="1">
      <c r="A125" s="236"/>
      <c r="B125" t="s" s="596">
        <v>1077</v>
      </c>
      <c r="C125" t="s" s="675">
        <v>3147</v>
      </c>
      <c r="D125" t="s" s="692">
        <f>D116</f>
        <v>2005</v>
      </c>
      <c r="E125" s="677">
        <v>0</v>
      </c>
      <c r="F125" s="236"/>
      <c r="G125" s="662">
        <f>E125*F125</f>
        <v>0</v>
      </c>
      <c r="H125" s="662">
        <f>IF($S$11="Y",G125*0.15,0)</f>
        <v>0</v>
      </c>
      <c r="I125" s="236"/>
      <c r="J125" s="236"/>
      <c r="K125" s="236"/>
      <c r="L125" s="236"/>
      <c r="M125" s="236"/>
      <c r="N125" s="236"/>
      <c r="O125" s="236"/>
      <c r="P125" s="236"/>
      <c r="Q125" s="236"/>
      <c r="R125" s="236"/>
      <c r="S125" s="236"/>
    </row>
    <row r="126" ht="15" customHeight="1">
      <c r="A126" s="236"/>
      <c r="B126" t="s" s="596">
        <v>1077</v>
      </c>
      <c r="C126" t="s" s="675">
        <v>3147</v>
      </c>
      <c r="D126" t="s" s="180">
        <f>D117</f>
        <v>2006</v>
      </c>
      <c r="E126" s="677">
        <v>5</v>
      </c>
      <c r="F126" s="236"/>
      <c r="G126" s="662">
        <f>E126*F126</f>
        <v>0</v>
      </c>
      <c r="H126" s="662">
        <f>IF($S$11="Y",G126*0.15,0)</f>
        <v>0</v>
      </c>
      <c r="I126" s="236"/>
      <c r="J126" s="236"/>
      <c r="K126" s="236"/>
      <c r="L126" s="236"/>
      <c r="M126" s="236"/>
      <c r="N126" s="236"/>
      <c r="O126" s="236"/>
      <c r="P126" s="236"/>
      <c r="Q126" s="236"/>
      <c r="R126" s="236"/>
      <c r="S126" s="236"/>
    </row>
    <row r="127" ht="15" customHeight="1">
      <c r="A127" s="236"/>
      <c r="B127" t="s" s="596">
        <v>1077</v>
      </c>
      <c r="C127" t="s" s="675">
        <v>3147</v>
      </c>
      <c r="D127" t="s" s="695">
        <f>D118</f>
        <v>2007</v>
      </c>
      <c r="E127" s="677">
        <v>0</v>
      </c>
      <c r="F127" s="236"/>
      <c r="G127" s="662">
        <f>E127*F127</f>
        <v>0</v>
      </c>
      <c r="H127" s="662">
        <f>IF($S$11="Y",G127*0.15,0)</f>
        <v>0</v>
      </c>
      <c r="I127" s="236"/>
      <c r="J127" s="236"/>
      <c r="K127" s="236"/>
      <c r="L127" s="236"/>
      <c r="M127" s="236"/>
      <c r="N127" s="236"/>
      <c r="O127" s="236"/>
      <c r="P127" s="236"/>
      <c r="Q127" s="236"/>
      <c r="R127" s="236"/>
      <c r="S127" s="236"/>
    </row>
    <row r="128" ht="15" customHeight="1">
      <c r="A128" s="236"/>
      <c r="B128" t="s" s="596">
        <v>911</v>
      </c>
      <c r="C128" t="s" s="675">
        <v>3148</v>
      </c>
      <c r="D128" t="s" s="676">
        <f>D119</f>
        <v>1996</v>
      </c>
      <c r="E128" s="677">
        <v>0</v>
      </c>
      <c r="F128" s="236"/>
      <c r="G128" s="662">
        <f>E128*F128</f>
        <v>0</v>
      </c>
      <c r="H128" s="662">
        <f>IF($S$11="Y",G128*0.15,0)</f>
        <v>0</v>
      </c>
      <c r="I128" s="236"/>
      <c r="J128" s="236"/>
      <c r="K128" s="236"/>
      <c r="L128" s="236"/>
      <c r="M128" s="236"/>
      <c r="N128" s="236"/>
      <c r="O128" s="236"/>
      <c r="P128" s="236"/>
      <c r="Q128" s="236"/>
      <c r="R128" s="236"/>
      <c r="S128" s="236"/>
    </row>
    <row r="129" ht="15" customHeight="1">
      <c r="A129" s="236"/>
      <c r="B129" t="s" s="596">
        <v>911</v>
      </c>
      <c r="C129" t="s" s="675">
        <v>3148</v>
      </c>
      <c r="D129" t="s" s="91">
        <f>D120</f>
        <v>1998</v>
      </c>
      <c r="E129" s="677">
        <v>0</v>
      </c>
      <c r="F129" s="236"/>
      <c r="G129" s="662">
        <f>E129*F129</f>
        <v>0</v>
      </c>
      <c r="H129" s="662">
        <f>IF($S$11="Y",G129*0.15,0)</f>
        <v>0</v>
      </c>
      <c r="I129" s="236"/>
      <c r="J129" s="236"/>
      <c r="K129" s="236"/>
      <c r="L129" s="236"/>
      <c r="M129" s="236"/>
      <c r="N129" s="236"/>
      <c r="O129" s="236"/>
      <c r="P129" s="236"/>
      <c r="Q129" s="236"/>
      <c r="R129" s="236"/>
      <c r="S129" s="236"/>
    </row>
    <row r="130" ht="15" customHeight="1">
      <c r="A130" s="236"/>
      <c r="B130" t="s" s="596">
        <v>911</v>
      </c>
      <c r="C130" t="s" s="675">
        <v>3148</v>
      </c>
      <c r="D130" t="s" s="205">
        <f>D121</f>
        <v>2000</v>
      </c>
      <c r="E130" s="677">
        <v>2</v>
      </c>
      <c r="F130" s="236"/>
      <c r="G130" s="662">
        <f>E130*F130</f>
        <v>0</v>
      </c>
      <c r="H130" s="662">
        <f>IF($S$11="Y",G130*0.15,0)</f>
        <v>0</v>
      </c>
      <c r="I130" s="236"/>
      <c r="J130" s="236"/>
      <c r="K130" s="236"/>
      <c r="L130" s="236"/>
      <c r="M130" s="236"/>
      <c r="N130" s="236"/>
      <c r="O130" s="236"/>
      <c r="P130" s="236"/>
      <c r="Q130" s="236"/>
      <c r="R130" s="236"/>
      <c r="S130" s="236"/>
    </row>
    <row r="131" ht="15" customHeight="1">
      <c r="A131" s="236"/>
      <c r="B131" t="s" s="596">
        <v>911</v>
      </c>
      <c r="C131" t="s" s="675">
        <v>3148</v>
      </c>
      <c r="D131" t="s" s="684">
        <f>D122</f>
        <v>2001</v>
      </c>
      <c r="E131" s="677">
        <v>0</v>
      </c>
      <c r="F131" s="236"/>
      <c r="G131" s="662">
        <f>E131*F131</f>
        <v>0</v>
      </c>
      <c r="H131" s="662">
        <f>IF($S$11="Y",G131*0.15,0)</f>
        <v>0</v>
      </c>
      <c r="I131" s="236"/>
      <c r="J131" s="236"/>
      <c r="K131" s="236"/>
      <c r="L131" s="236"/>
      <c r="M131" s="236"/>
      <c r="N131" s="236"/>
      <c r="O131" s="236"/>
      <c r="P131" s="236"/>
      <c r="Q131" s="236"/>
      <c r="R131" s="236"/>
      <c r="S131" s="236"/>
    </row>
    <row r="132" ht="15" customHeight="1">
      <c r="A132" s="236"/>
      <c r="B132" t="s" s="596">
        <v>911</v>
      </c>
      <c r="C132" t="s" s="675">
        <v>3148</v>
      </c>
      <c r="D132" t="s" s="686">
        <f>D123</f>
        <v>2003</v>
      </c>
      <c r="E132" s="677">
        <v>5</v>
      </c>
      <c r="F132" s="236"/>
      <c r="G132" s="662">
        <f>E132*F132</f>
        <v>0</v>
      </c>
      <c r="H132" s="662">
        <f>IF($S$11="Y",G132*0.15,0)</f>
        <v>0</v>
      </c>
      <c r="I132" s="236"/>
      <c r="J132" s="236"/>
      <c r="K132" s="236"/>
      <c r="L132" s="236"/>
      <c r="M132" s="236"/>
      <c r="N132" s="236"/>
      <c r="O132" s="236"/>
      <c r="P132" s="236"/>
      <c r="Q132" s="236"/>
      <c r="R132" s="236"/>
      <c r="S132" s="236"/>
    </row>
    <row r="133" ht="15" customHeight="1">
      <c r="A133" s="236"/>
      <c r="B133" t="s" s="596">
        <v>911</v>
      </c>
      <c r="C133" t="s" s="675">
        <v>3148</v>
      </c>
      <c r="D133" t="s" s="690">
        <f>D124</f>
        <v>2004</v>
      </c>
      <c r="E133" s="677">
        <v>0</v>
      </c>
      <c r="F133" s="236"/>
      <c r="G133" s="662">
        <f>E133*F133</f>
        <v>0</v>
      </c>
      <c r="H133" s="662">
        <f>IF($S$11="Y",G133*0.15,0)</f>
        <v>0</v>
      </c>
      <c r="I133" s="236"/>
      <c r="J133" s="236"/>
      <c r="K133" s="236"/>
      <c r="L133" s="236"/>
      <c r="M133" s="236"/>
      <c r="N133" s="236"/>
      <c r="O133" s="236"/>
      <c r="P133" s="236"/>
      <c r="Q133" s="236"/>
      <c r="R133" s="236"/>
      <c r="S133" s="236"/>
    </row>
    <row r="134" ht="15" customHeight="1">
      <c r="A134" s="236"/>
      <c r="B134" t="s" s="596">
        <v>911</v>
      </c>
      <c r="C134" t="s" s="675">
        <v>3148</v>
      </c>
      <c r="D134" t="s" s="692">
        <f>D125</f>
        <v>2005</v>
      </c>
      <c r="E134" s="677">
        <v>0</v>
      </c>
      <c r="F134" s="236"/>
      <c r="G134" s="662">
        <f>E134*F134</f>
        <v>0</v>
      </c>
      <c r="H134" s="662">
        <f>IF($S$11="Y",G134*0.15,0)</f>
        <v>0</v>
      </c>
      <c r="I134" s="236"/>
      <c r="J134" s="236"/>
      <c r="K134" s="236"/>
      <c r="L134" s="236"/>
      <c r="M134" s="236"/>
      <c r="N134" s="236"/>
      <c r="O134" s="236"/>
      <c r="P134" s="236"/>
      <c r="Q134" s="236"/>
      <c r="R134" s="236"/>
      <c r="S134" s="236"/>
    </row>
    <row r="135" ht="15" customHeight="1">
      <c r="A135" s="236"/>
      <c r="B135" t="s" s="596">
        <v>911</v>
      </c>
      <c r="C135" t="s" s="675">
        <v>3148</v>
      </c>
      <c r="D135" t="s" s="180">
        <f>D126</f>
        <v>2006</v>
      </c>
      <c r="E135" s="677">
        <v>5</v>
      </c>
      <c r="F135" s="236"/>
      <c r="G135" s="662">
        <f>E135*F135</f>
        <v>0</v>
      </c>
      <c r="H135" s="662">
        <f>IF($S$11="Y",G135*0.15,0)</f>
        <v>0</v>
      </c>
      <c r="I135" s="236"/>
      <c r="J135" s="236"/>
      <c r="K135" s="236"/>
      <c r="L135" s="236"/>
      <c r="M135" s="236"/>
      <c r="N135" s="236"/>
      <c r="O135" s="236"/>
      <c r="P135" s="236"/>
      <c r="Q135" s="236"/>
      <c r="R135" s="236"/>
      <c r="S135" s="236"/>
    </row>
    <row r="136" ht="15" customHeight="1">
      <c r="A136" s="236"/>
      <c r="B136" t="s" s="596">
        <v>911</v>
      </c>
      <c r="C136" t="s" s="675">
        <v>3148</v>
      </c>
      <c r="D136" t="s" s="695">
        <f>D127</f>
        <v>2007</v>
      </c>
      <c r="E136" s="677">
        <v>0</v>
      </c>
      <c r="F136" s="236"/>
      <c r="G136" s="662">
        <f>E136*F136</f>
        <v>0</v>
      </c>
      <c r="H136" s="662">
        <f>IF($S$11="Y",G136*0.15,0)</f>
        <v>0</v>
      </c>
      <c r="I136" s="236"/>
      <c r="J136" s="236"/>
      <c r="K136" s="236"/>
      <c r="L136" s="236"/>
      <c r="M136" s="236"/>
      <c r="N136" s="236"/>
      <c r="O136" s="236"/>
      <c r="P136" s="236"/>
      <c r="Q136" s="236"/>
      <c r="R136" s="236"/>
      <c r="S136" s="236"/>
    </row>
    <row r="137" ht="15" customHeight="1">
      <c r="A137" s="236"/>
      <c r="B137" t="s" s="596">
        <v>913</v>
      </c>
      <c r="C137" t="s" s="675">
        <v>3149</v>
      </c>
      <c r="D137" t="s" s="676">
        <f>D128</f>
        <v>1996</v>
      </c>
      <c r="E137" s="677">
        <v>0</v>
      </c>
      <c r="F137" s="236"/>
      <c r="G137" s="662">
        <f>E137*F137</f>
        <v>0</v>
      </c>
      <c r="H137" s="662">
        <f>IF($S$11="Y",G137*0.15,0)</f>
        <v>0</v>
      </c>
      <c r="I137" s="236"/>
      <c r="J137" s="236"/>
      <c r="K137" s="236"/>
      <c r="L137" s="236"/>
      <c r="M137" s="236"/>
      <c r="N137" s="236"/>
      <c r="O137" s="236"/>
      <c r="P137" s="236"/>
      <c r="Q137" s="236"/>
      <c r="R137" s="236"/>
      <c r="S137" s="236"/>
    </row>
    <row r="138" ht="15" customHeight="1">
      <c r="A138" s="236"/>
      <c r="B138" t="s" s="596">
        <v>913</v>
      </c>
      <c r="C138" t="s" s="675">
        <v>3149</v>
      </c>
      <c r="D138" t="s" s="91">
        <f>D129</f>
        <v>1998</v>
      </c>
      <c r="E138" s="677">
        <v>0</v>
      </c>
      <c r="F138" s="236"/>
      <c r="G138" s="662">
        <f>E138*F138</f>
        <v>0</v>
      </c>
      <c r="H138" s="662">
        <f>IF($S$11="Y",G138*0.15,0)</f>
        <v>0</v>
      </c>
      <c r="I138" s="236"/>
      <c r="J138" s="236"/>
      <c r="K138" s="236"/>
      <c r="L138" s="236"/>
      <c r="M138" s="236"/>
      <c r="N138" s="236"/>
      <c r="O138" s="236"/>
      <c r="P138" s="236"/>
      <c r="Q138" s="236"/>
      <c r="R138" s="236"/>
      <c r="S138" s="236"/>
    </row>
    <row r="139" ht="15" customHeight="1">
      <c r="A139" s="236"/>
      <c r="B139" t="s" s="596">
        <v>913</v>
      </c>
      <c r="C139" t="s" s="675">
        <v>3149</v>
      </c>
      <c r="D139" t="s" s="205">
        <f>D130</f>
        <v>2000</v>
      </c>
      <c r="E139" s="677">
        <v>4</v>
      </c>
      <c r="F139" s="236"/>
      <c r="G139" s="662">
        <f>E139*F139</f>
        <v>0</v>
      </c>
      <c r="H139" s="662">
        <f>IF($S$11="Y",G139*0.15,0)</f>
        <v>0</v>
      </c>
      <c r="I139" s="236"/>
      <c r="J139" s="236"/>
      <c r="K139" s="236"/>
      <c r="L139" s="236"/>
      <c r="M139" s="236"/>
      <c r="N139" s="236"/>
      <c r="O139" s="236"/>
      <c r="P139" s="236"/>
      <c r="Q139" s="236"/>
      <c r="R139" s="236"/>
      <c r="S139" s="236"/>
    </row>
    <row r="140" ht="15" customHeight="1">
      <c r="A140" s="236"/>
      <c r="B140" t="s" s="596">
        <v>913</v>
      </c>
      <c r="C140" t="s" s="675">
        <v>3149</v>
      </c>
      <c r="D140" t="s" s="684">
        <f>D131</f>
        <v>2001</v>
      </c>
      <c r="E140" s="677">
        <v>0</v>
      </c>
      <c r="F140" s="236"/>
      <c r="G140" s="662">
        <f>E140*F140</f>
        <v>0</v>
      </c>
      <c r="H140" s="662">
        <f>IF($S$11="Y",G140*0.15,0)</f>
        <v>0</v>
      </c>
      <c r="I140" s="236"/>
      <c r="J140" s="236"/>
      <c r="K140" s="236"/>
      <c r="L140" s="236"/>
      <c r="M140" s="236"/>
      <c r="N140" s="236"/>
      <c r="O140" s="236"/>
      <c r="P140" s="236"/>
      <c r="Q140" s="236"/>
      <c r="R140" s="236"/>
      <c r="S140" s="236"/>
    </row>
    <row r="141" ht="15" customHeight="1">
      <c r="A141" s="236"/>
      <c r="B141" t="s" s="596">
        <v>913</v>
      </c>
      <c r="C141" t="s" s="675">
        <v>3149</v>
      </c>
      <c r="D141" t="s" s="686">
        <f>D132</f>
        <v>2003</v>
      </c>
      <c r="E141" s="677">
        <v>5</v>
      </c>
      <c r="F141" s="236"/>
      <c r="G141" s="662">
        <f>E141*F141</f>
        <v>0</v>
      </c>
      <c r="H141" s="662">
        <f>IF($S$11="Y",G141*0.15,0)</f>
        <v>0</v>
      </c>
      <c r="I141" s="236"/>
      <c r="J141" s="236"/>
      <c r="K141" s="236"/>
      <c r="L141" s="236"/>
      <c r="M141" s="236"/>
      <c r="N141" s="236"/>
      <c r="O141" s="236"/>
      <c r="P141" s="236"/>
      <c r="Q141" s="236"/>
      <c r="R141" s="236"/>
      <c r="S141" s="236"/>
    </row>
    <row r="142" ht="15" customHeight="1">
      <c r="A142" s="236"/>
      <c r="B142" t="s" s="596">
        <v>913</v>
      </c>
      <c r="C142" t="s" s="675">
        <v>3149</v>
      </c>
      <c r="D142" t="s" s="690">
        <f>D133</f>
        <v>2004</v>
      </c>
      <c r="E142" s="677">
        <v>0</v>
      </c>
      <c r="F142" s="236"/>
      <c r="G142" s="662">
        <f>E142*F142</f>
        <v>0</v>
      </c>
      <c r="H142" s="662">
        <f>IF($S$11="Y",G142*0.15,0)</f>
        <v>0</v>
      </c>
      <c r="I142" s="236"/>
      <c r="J142" s="236"/>
      <c r="K142" s="236"/>
      <c r="L142" s="236"/>
      <c r="M142" s="236"/>
      <c r="N142" s="236"/>
      <c r="O142" s="236"/>
      <c r="P142" s="236"/>
      <c r="Q142" s="236"/>
      <c r="R142" s="236"/>
      <c r="S142" s="236"/>
    </row>
    <row r="143" ht="15" customHeight="1">
      <c r="A143" s="236"/>
      <c r="B143" t="s" s="596">
        <v>913</v>
      </c>
      <c r="C143" t="s" s="675">
        <v>3149</v>
      </c>
      <c r="D143" t="s" s="692">
        <f>D134</f>
        <v>2005</v>
      </c>
      <c r="E143" s="677">
        <v>0</v>
      </c>
      <c r="F143" s="236"/>
      <c r="G143" s="662">
        <f>E143*F143</f>
        <v>0</v>
      </c>
      <c r="H143" s="662">
        <f>IF($S$11="Y",G143*0.15,0)</f>
        <v>0</v>
      </c>
      <c r="I143" s="236"/>
      <c r="J143" s="236"/>
      <c r="K143" s="236"/>
      <c r="L143" s="236"/>
      <c r="M143" s="236"/>
      <c r="N143" s="236"/>
      <c r="O143" s="236"/>
      <c r="P143" s="236"/>
      <c r="Q143" s="236"/>
      <c r="R143" s="236"/>
      <c r="S143" s="236"/>
    </row>
    <row r="144" ht="15" customHeight="1">
      <c r="A144" s="236"/>
      <c r="B144" t="s" s="596">
        <v>913</v>
      </c>
      <c r="C144" t="s" s="675">
        <v>3149</v>
      </c>
      <c r="D144" t="s" s="180">
        <f>D135</f>
        <v>2006</v>
      </c>
      <c r="E144" s="677">
        <v>5</v>
      </c>
      <c r="F144" s="236"/>
      <c r="G144" s="662">
        <f>E144*F144</f>
        <v>0</v>
      </c>
      <c r="H144" s="662">
        <f>IF($S$11="Y",G144*0.15,0)</f>
        <v>0</v>
      </c>
      <c r="I144" s="236"/>
      <c r="J144" s="236"/>
      <c r="K144" s="236"/>
      <c r="L144" s="236"/>
      <c r="M144" s="236"/>
      <c r="N144" s="236"/>
      <c r="O144" s="236"/>
      <c r="P144" s="236"/>
      <c r="Q144" s="236"/>
      <c r="R144" s="236"/>
      <c r="S144" s="236"/>
    </row>
    <row r="145" ht="15" customHeight="1">
      <c r="A145" s="236"/>
      <c r="B145" t="s" s="596">
        <v>913</v>
      </c>
      <c r="C145" t="s" s="675">
        <v>3149</v>
      </c>
      <c r="D145" t="s" s="695">
        <f>D136</f>
        <v>2007</v>
      </c>
      <c r="E145" s="677">
        <v>0</v>
      </c>
      <c r="F145" s="236"/>
      <c r="G145" s="662">
        <f>E145*F145</f>
        <v>0</v>
      </c>
      <c r="H145" s="662">
        <f>IF($S$11="Y",G145*0.15,0)</f>
        <v>0</v>
      </c>
      <c r="I145" s="236"/>
      <c r="J145" s="236"/>
      <c r="K145" s="236"/>
      <c r="L145" s="236"/>
      <c r="M145" s="236"/>
      <c r="N145" s="236"/>
      <c r="O145" s="236"/>
      <c r="P145" s="236"/>
      <c r="Q145" s="236"/>
      <c r="R145" s="236"/>
      <c r="S145" s="236"/>
    </row>
    <row r="146" ht="15" customHeight="1">
      <c r="A146" s="236"/>
      <c r="B146" t="s" s="596">
        <v>915</v>
      </c>
      <c r="C146" t="s" s="675">
        <v>3150</v>
      </c>
      <c r="D146" t="s" s="676">
        <f>D137</f>
        <v>1996</v>
      </c>
      <c r="E146" s="677">
        <v>0</v>
      </c>
      <c r="F146" s="236"/>
      <c r="G146" s="662">
        <f>E146*F146</f>
        <v>0</v>
      </c>
      <c r="H146" s="662">
        <f>IF($S$11="Y",G146*0.15,0)</f>
        <v>0</v>
      </c>
      <c r="I146" s="236"/>
      <c r="J146" s="236"/>
      <c r="K146" s="236"/>
      <c r="L146" s="236"/>
      <c r="M146" s="236"/>
      <c r="N146" s="236"/>
      <c r="O146" s="236"/>
      <c r="P146" s="236"/>
      <c r="Q146" s="236"/>
      <c r="R146" s="236"/>
      <c r="S146" s="236"/>
    </row>
    <row r="147" ht="15" customHeight="1">
      <c r="A147" s="236"/>
      <c r="B147" t="s" s="596">
        <v>915</v>
      </c>
      <c r="C147" t="s" s="675">
        <v>3150</v>
      </c>
      <c r="D147" t="s" s="91">
        <f>D138</f>
        <v>1998</v>
      </c>
      <c r="E147" s="677">
        <v>0</v>
      </c>
      <c r="F147" s="236"/>
      <c r="G147" s="662">
        <f>E147*F147</f>
        <v>0</v>
      </c>
      <c r="H147" s="662">
        <f>IF($S$11="Y",G147*0.15,0)</f>
        <v>0</v>
      </c>
      <c r="I147" s="236"/>
      <c r="J147" s="236"/>
      <c r="K147" s="236"/>
      <c r="L147" s="236"/>
      <c r="M147" s="236"/>
      <c r="N147" s="236"/>
      <c r="O147" s="236"/>
      <c r="P147" s="236"/>
      <c r="Q147" s="236"/>
      <c r="R147" s="236"/>
      <c r="S147" s="236"/>
    </row>
    <row r="148" ht="15" customHeight="1">
      <c r="A148" s="236"/>
      <c r="B148" t="s" s="596">
        <v>915</v>
      </c>
      <c r="C148" t="s" s="675">
        <v>3150</v>
      </c>
      <c r="D148" t="s" s="205">
        <f>D139</f>
        <v>2000</v>
      </c>
      <c r="E148" s="677">
        <v>3</v>
      </c>
      <c r="F148" s="236"/>
      <c r="G148" s="662">
        <f>E148*F148</f>
        <v>0</v>
      </c>
      <c r="H148" s="662">
        <f>IF($S$11="Y",G148*0.15,0)</f>
        <v>0</v>
      </c>
      <c r="I148" s="236"/>
      <c r="J148" s="236"/>
      <c r="K148" s="236"/>
      <c r="L148" s="236"/>
      <c r="M148" s="236"/>
      <c r="N148" s="236"/>
      <c r="O148" s="236"/>
      <c r="P148" s="236"/>
      <c r="Q148" s="236"/>
      <c r="R148" s="236"/>
      <c r="S148" s="236"/>
    </row>
    <row r="149" ht="15" customHeight="1">
      <c r="A149" s="236"/>
      <c r="B149" t="s" s="596">
        <v>915</v>
      </c>
      <c r="C149" t="s" s="675">
        <v>3150</v>
      </c>
      <c r="D149" t="s" s="684">
        <f>D140</f>
        <v>2001</v>
      </c>
      <c r="E149" s="677">
        <v>0</v>
      </c>
      <c r="F149" s="236"/>
      <c r="G149" s="662">
        <f>E149*F149</f>
        <v>0</v>
      </c>
      <c r="H149" s="662">
        <f>IF($S$11="Y",G149*0.15,0)</f>
        <v>0</v>
      </c>
      <c r="I149" s="236"/>
      <c r="J149" s="236"/>
      <c r="K149" s="236"/>
      <c r="L149" s="236"/>
      <c r="M149" s="236"/>
      <c r="N149" s="236"/>
      <c r="O149" s="236"/>
      <c r="P149" s="236"/>
      <c r="Q149" s="236"/>
      <c r="R149" s="236"/>
      <c r="S149" s="236"/>
    </row>
    <row r="150" ht="15" customHeight="1">
      <c r="A150" s="236"/>
      <c r="B150" t="s" s="596">
        <v>915</v>
      </c>
      <c r="C150" t="s" s="675">
        <v>3150</v>
      </c>
      <c r="D150" t="s" s="686">
        <f>D141</f>
        <v>2003</v>
      </c>
      <c r="E150" s="677">
        <v>5</v>
      </c>
      <c r="F150" s="236"/>
      <c r="G150" s="662">
        <f>E150*F150</f>
        <v>0</v>
      </c>
      <c r="H150" s="662">
        <f>IF($S$11="Y",G150*0.15,0)</f>
        <v>0</v>
      </c>
      <c r="I150" s="236"/>
      <c r="J150" s="236"/>
      <c r="K150" s="236"/>
      <c r="L150" s="236"/>
      <c r="M150" s="236"/>
      <c r="N150" s="236"/>
      <c r="O150" s="236"/>
      <c r="P150" s="236"/>
      <c r="Q150" s="236"/>
      <c r="R150" s="236"/>
      <c r="S150" s="236"/>
    </row>
    <row r="151" ht="15" customHeight="1">
      <c r="A151" s="236"/>
      <c r="B151" t="s" s="596">
        <v>915</v>
      </c>
      <c r="C151" t="s" s="675">
        <v>3150</v>
      </c>
      <c r="D151" t="s" s="690">
        <f>D142</f>
        <v>2004</v>
      </c>
      <c r="E151" s="677">
        <v>0</v>
      </c>
      <c r="F151" s="236"/>
      <c r="G151" s="662">
        <f>E151*F151</f>
        <v>0</v>
      </c>
      <c r="H151" s="662">
        <f>IF($S$11="Y",G151*0.15,0)</f>
        <v>0</v>
      </c>
      <c r="I151" s="236"/>
      <c r="J151" s="236"/>
      <c r="K151" s="236"/>
      <c r="L151" s="236"/>
      <c r="M151" s="236"/>
      <c r="N151" s="236"/>
      <c r="O151" s="236"/>
      <c r="P151" s="236"/>
      <c r="Q151" s="236"/>
      <c r="R151" s="236"/>
      <c r="S151" s="236"/>
    </row>
    <row r="152" ht="15" customHeight="1">
      <c r="A152" s="236"/>
      <c r="B152" t="s" s="596">
        <v>915</v>
      </c>
      <c r="C152" t="s" s="675">
        <v>3150</v>
      </c>
      <c r="D152" t="s" s="692">
        <f>D143</f>
        <v>2005</v>
      </c>
      <c r="E152" s="677">
        <v>0</v>
      </c>
      <c r="F152" s="236"/>
      <c r="G152" s="662">
        <f>E152*F152</f>
        <v>0</v>
      </c>
      <c r="H152" s="662">
        <f>IF($S$11="Y",G152*0.15,0)</f>
        <v>0</v>
      </c>
      <c r="I152" s="236"/>
      <c r="J152" s="236"/>
      <c r="K152" s="236"/>
      <c r="L152" s="236"/>
      <c r="M152" s="236"/>
      <c r="N152" s="236"/>
      <c r="O152" s="236"/>
      <c r="P152" s="236"/>
      <c r="Q152" s="236"/>
      <c r="R152" s="236"/>
      <c r="S152" s="236"/>
    </row>
    <row r="153" ht="15" customHeight="1">
      <c r="A153" s="236"/>
      <c r="B153" t="s" s="596">
        <v>915</v>
      </c>
      <c r="C153" t="s" s="675">
        <v>3150</v>
      </c>
      <c r="D153" t="s" s="180">
        <f>D144</f>
        <v>2006</v>
      </c>
      <c r="E153" s="677">
        <v>5</v>
      </c>
      <c r="F153" s="236"/>
      <c r="G153" s="662">
        <f>E153*F153</f>
        <v>0</v>
      </c>
      <c r="H153" s="662">
        <f>IF($S$11="Y",G153*0.15,0)</f>
        <v>0</v>
      </c>
      <c r="I153" s="236"/>
      <c r="J153" s="236"/>
      <c r="K153" s="236"/>
      <c r="L153" s="236"/>
      <c r="M153" s="236"/>
      <c r="N153" s="236"/>
      <c r="O153" s="236"/>
      <c r="P153" s="236"/>
      <c r="Q153" s="236"/>
      <c r="R153" s="236"/>
      <c r="S153" s="236"/>
    </row>
    <row r="154" ht="15" customHeight="1">
      <c r="A154" s="236"/>
      <c r="B154" t="s" s="596">
        <v>915</v>
      </c>
      <c r="C154" t="s" s="675">
        <v>3150</v>
      </c>
      <c r="D154" t="s" s="695">
        <f>D145</f>
        <v>2007</v>
      </c>
      <c r="E154" s="677">
        <v>0</v>
      </c>
      <c r="F154" s="236"/>
      <c r="G154" s="662">
        <f>E154*F154</f>
        <v>0</v>
      </c>
      <c r="H154" s="662">
        <f>IF($S$11="Y",G154*0.15,0)</f>
        <v>0</v>
      </c>
      <c r="I154" s="236"/>
      <c r="J154" s="236"/>
      <c r="K154" s="236"/>
      <c r="L154" s="236"/>
      <c r="M154" s="236"/>
      <c r="N154" s="236"/>
      <c r="O154" s="236"/>
      <c r="P154" s="236"/>
      <c r="Q154" s="236"/>
      <c r="R154" s="236"/>
      <c r="S154" s="236"/>
    </row>
    <row r="155" ht="15" customHeight="1">
      <c r="A155" s="236"/>
      <c r="B155" t="s" s="596">
        <v>917</v>
      </c>
      <c r="C155" t="s" s="675">
        <v>3151</v>
      </c>
      <c r="D155" t="s" s="676">
        <f>D146</f>
        <v>1996</v>
      </c>
      <c r="E155" s="677">
        <v>0</v>
      </c>
      <c r="F155" s="236"/>
      <c r="G155" s="662">
        <f>E155*F155</f>
        <v>0</v>
      </c>
      <c r="H155" s="662">
        <f>IF($S$11="Y",G155*0.15,0)</f>
        <v>0</v>
      </c>
      <c r="I155" s="236"/>
      <c r="J155" s="236"/>
      <c r="K155" s="236"/>
      <c r="L155" s="236"/>
      <c r="M155" s="236"/>
      <c r="N155" s="236"/>
      <c r="O155" s="236"/>
      <c r="P155" s="236"/>
      <c r="Q155" s="236"/>
      <c r="R155" s="236"/>
      <c r="S155" s="236"/>
    </row>
    <row r="156" ht="15" customHeight="1">
      <c r="A156" s="236"/>
      <c r="B156" t="s" s="596">
        <v>917</v>
      </c>
      <c r="C156" t="s" s="675">
        <v>3151</v>
      </c>
      <c r="D156" t="s" s="91">
        <f>D147</f>
        <v>1998</v>
      </c>
      <c r="E156" s="677">
        <v>0</v>
      </c>
      <c r="F156" s="236"/>
      <c r="G156" s="662">
        <f>E156*F156</f>
        <v>0</v>
      </c>
      <c r="H156" s="662">
        <f>IF($S$11="Y",G156*0.15,0)</f>
        <v>0</v>
      </c>
      <c r="I156" s="236"/>
      <c r="J156" s="236"/>
      <c r="K156" s="236"/>
      <c r="L156" s="236"/>
      <c r="M156" s="236"/>
      <c r="N156" s="236"/>
      <c r="O156" s="236"/>
      <c r="P156" s="236"/>
      <c r="Q156" s="236"/>
      <c r="R156" s="236"/>
      <c r="S156" s="236"/>
    </row>
    <row r="157" ht="15" customHeight="1">
      <c r="A157" s="236"/>
      <c r="B157" t="s" s="596">
        <v>917</v>
      </c>
      <c r="C157" t="s" s="675">
        <v>3151</v>
      </c>
      <c r="D157" t="s" s="205">
        <f>D148</f>
        <v>2000</v>
      </c>
      <c r="E157" s="677">
        <v>4</v>
      </c>
      <c r="F157" s="236"/>
      <c r="G157" s="662">
        <f>E157*F157</f>
        <v>0</v>
      </c>
      <c r="H157" s="662">
        <f>IF($S$11="Y",G157*0.15,0)</f>
        <v>0</v>
      </c>
      <c r="I157" s="236"/>
      <c r="J157" s="236"/>
      <c r="K157" s="236"/>
      <c r="L157" s="236"/>
      <c r="M157" s="236"/>
      <c r="N157" s="236"/>
      <c r="O157" s="236"/>
      <c r="P157" s="236"/>
      <c r="Q157" s="236"/>
      <c r="R157" s="236"/>
      <c r="S157" s="236"/>
    </row>
    <row r="158" ht="15" customHeight="1">
      <c r="A158" s="236"/>
      <c r="B158" t="s" s="596">
        <v>917</v>
      </c>
      <c r="C158" t="s" s="675">
        <v>3151</v>
      </c>
      <c r="D158" t="s" s="684">
        <f>D149</f>
        <v>2001</v>
      </c>
      <c r="E158" s="677">
        <v>0</v>
      </c>
      <c r="F158" s="236"/>
      <c r="G158" s="662">
        <f>E158*F158</f>
        <v>0</v>
      </c>
      <c r="H158" s="662">
        <f>IF($S$11="Y",G158*0.15,0)</f>
        <v>0</v>
      </c>
      <c r="I158" s="236"/>
      <c r="J158" s="236"/>
      <c r="K158" s="236"/>
      <c r="L158" s="236"/>
      <c r="M158" s="236"/>
      <c r="N158" s="236"/>
      <c r="O158" s="236"/>
      <c r="P158" s="236"/>
      <c r="Q158" s="236"/>
      <c r="R158" s="236"/>
      <c r="S158" s="236"/>
    </row>
    <row r="159" ht="15" customHeight="1">
      <c r="A159" s="236"/>
      <c r="B159" t="s" s="596">
        <v>917</v>
      </c>
      <c r="C159" t="s" s="675">
        <v>3151</v>
      </c>
      <c r="D159" t="s" s="686">
        <f>D150</f>
        <v>2003</v>
      </c>
      <c r="E159" s="677">
        <v>5</v>
      </c>
      <c r="F159" s="236"/>
      <c r="G159" s="662">
        <f>E159*F159</f>
        <v>0</v>
      </c>
      <c r="H159" s="662">
        <f>IF($S$11="Y",G159*0.15,0)</f>
        <v>0</v>
      </c>
      <c r="I159" s="236"/>
      <c r="J159" s="236"/>
      <c r="K159" s="236"/>
      <c r="L159" s="236"/>
      <c r="M159" s="236"/>
      <c r="N159" s="236"/>
      <c r="O159" s="236"/>
      <c r="P159" s="236"/>
      <c r="Q159" s="236"/>
      <c r="R159" s="236"/>
      <c r="S159" s="236"/>
    </row>
    <row r="160" ht="15" customHeight="1">
      <c r="A160" s="236"/>
      <c r="B160" t="s" s="596">
        <v>917</v>
      </c>
      <c r="C160" t="s" s="675">
        <v>3151</v>
      </c>
      <c r="D160" t="s" s="690">
        <f>D151</f>
        <v>2004</v>
      </c>
      <c r="E160" s="677">
        <v>0</v>
      </c>
      <c r="F160" s="236"/>
      <c r="G160" s="662">
        <f>E160*F160</f>
        <v>0</v>
      </c>
      <c r="H160" s="662">
        <f>IF($S$11="Y",G160*0.15,0)</f>
        <v>0</v>
      </c>
      <c r="I160" s="236"/>
      <c r="J160" s="236"/>
      <c r="K160" s="236"/>
      <c r="L160" s="236"/>
      <c r="M160" s="236"/>
      <c r="N160" s="236"/>
      <c r="O160" s="236"/>
      <c r="P160" s="236"/>
      <c r="Q160" s="236"/>
      <c r="R160" s="236"/>
      <c r="S160" s="236"/>
    </row>
    <row r="161" ht="15" customHeight="1">
      <c r="A161" s="236"/>
      <c r="B161" t="s" s="596">
        <v>917</v>
      </c>
      <c r="C161" t="s" s="675">
        <v>3151</v>
      </c>
      <c r="D161" t="s" s="692">
        <f>D152</f>
        <v>2005</v>
      </c>
      <c r="E161" s="677">
        <v>0</v>
      </c>
      <c r="F161" s="236"/>
      <c r="G161" s="662">
        <f>E161*F161</f>
        <v>0</v>
      </c>
      <c r="H161" s="662">
        <f>IF($S$11="Y",G161*0.15,0)</f>
        <v>0</v>
      </c>
      <c r="I161" s="236"/>
      <c r="J161" s="236"/>
      <c r="K161" s="236"/>
      <c r="L161" s="236"/>
      <c r="M161" s="236"/>
      <c r="N161" s="236"/>
      <c r="O161" s="236"/>
      <c r="P161" s="236"/>
      <c r="Q161" s="236"/>
      <c r="R161" s="236"/>
      <c r="S161" s="236"/>
    </row>
    <row r="162" ht="15" customHeight="1">
      <c r="A162" s="236"/>
      <c r="B162" t="s" s="596">
        <v>917</v>
      </c>
      <c r="C162" t="s" s="675">
        <v>3151</v>
      </c>
      <c r="D162" t="s" s="180">
        <f>D153</f>
        <v>2006</v>
      </c>
      <c r="E162" s="677">
        <v>5</v>
      </c>
      <c r="F162" s="236"/>
      <c r="G162" s="662">
        <f>E162*F162</f>
        <v>0</v>
      </c>
      <c r="H162" s="662">
        <f>IF($S$11="Y",G162*0.15,0)</f>
        <v>0</v>
      </c>
      <c r="I162" s="236"/>
      <c r="J162" s="236"/>
      <c r="K162" s="236"/>
      <c r="L162" s="236"/>
      <c r="M162" s="236"/>
      <c r="N162" s="236"/>
      <c r="O162" s="236"/>
      <c r="P162" s="236"/>
      <c r="Q162" s="236"/>
      <c r="R162" s="236"/>
      <c r="S162" s="236"/>
    </row>
    <row r="163" ht="15" customHeight="1">
      <c r="A163" s="236"/>
      <c r="B163" t="s" s="596">
        <v>917</v>
      </c>
      <c r="C163" t="s" s="675">
        <v>3151</v>
      </c>
      <c r="D163" t="s" s="695">
        <f>D154</f>
        <v>2007</v>
      </c>
      <c r="E163" s="677">
        <v>0</v>
      </c>
      <c r="F163" s="236"/>
      <c r="G163" s="662">
        <f>E163*F163</f>
        <v>0</v>
      </c>
      <c r="H163" s="662">
        <f>IF($S$11="Y",G163*0.15,0)</f>
        <v>0</v>
      </c>
      <c r="I163" s="236"/>
      <c r="J163" s="236"/>
      <c r="K163" s="236"/>
      <c r="L163" s="236"/>
      <c r="M163" s="236"/>
      <c r="N163" s="236"/>
      <c r="O163" s="236"/>
      <c r="P163" s="236"/>
      <c r="Q163" s="236"/>
      <c r="R163" s="236"/>
      <c r="S163" s="236"/>
    </row>
    <row r="164" ht="15" customHeight="1">
      <c r="A164" s="236"/>
      <c r="B164" t="s" s="596">
        <v>919</v>
      </c>
      <c r="C164" t="s" s="675">
        <v>3152</v>
      </c>
      <c r="D164" t="s" s="676">
        <f>D155</f>
        <v>1996</v>
      </c>
      <c r="E164" s="677">
        <v>0</v>
      </c>
      <c r="F164" s="236"/>
      <c r="G164" s="662">
        <f>E164*F164</f>
        <v>0</v>
      </c>
      <c r="H164" s="662">
        <f>IF($S$11="Y",G164*0.15,0)</f>
        <v>0</v>
      </c>
      <c r="I164" s="236"/>
      <c r="J164" s="236"/>
      <c r="K164" s="236"/>
      <c r="L164" s="236"/>
      <c r="M164" s="236"/>
      <c r="N164" s="236"/>
      <c r="O164" s="236"/>
      <c r="P164" s="236"/>
      <c r="Q164" s="236"/>
      <c r="R164" s="236"/>
      <c r="S164" s="236"/>
    </row>
    <row r="165" ht="15" customHeight="1">
      <c r="A165" s="236"/>
      <c r="B165" t="s" s="596">
        <v>919</v>
      </c>
      <c r="C165" t="s" s="675">
        <v>3152</v>
      </c>
      <c r="D165" t="s" s="91">
        <f>D156</f>
        <v>1998</v>
      </c>
      <c r="E165" s="677">
        <v>0</v>
      </c>
      <c r="F165" s="236"/>
      <c r="G165" s="662">
        <f>E165*F165</f>
        <v>0</v>
      </c>
      <c r="H165" s="662">
        <f>IF($S$11="Y",G165*0.15,0)</f>
        <v>0</v>
      </c>
      <c r="I165" s="236"/>
      <c r="J165" s="236"/>
      <c r="K165" s="236"/>
      <c r="L165" s="236"/>
      <c r="M165" s="236"/>
      <c r="N165" s="236"/>
      <c r="O165" s="236"/>
      <c r="P165" s="236"/>
      <c r="Q165" s="236"/>
      <c r="R165" s="236"/>
      <c r="S165" s="236"/>
    </row>
    <row r="166" ht="15" customHeight="1">
      <c r="A166" s="236"/>
      <c r="B166" t="s" s="596">
        <v>919</v>
      </c>
      <c r="C166" t="s" s="675">
        <v>3152</v>
      </c>
      <c r="D166" t="s" s="205">
        <f>D157</f>
        <v>2000</v>
      </c>
      <c r="E166" s="677">
        <v>3</v>
      </c>
      <c r="F166" s="236"/>
      <c r="G166" s="662">
        <f>E166*F166</f>
        <v>0</v>
      </c>
      <c r="H166" s="662">
        <f>IF($S$11="Y",G166*0.15,0)</f>
        <v>0</v>
      </c>
      <c r="I166" s="236"/>
      <c r="J166" s="236"/>
      <c r="K166" s="236"/>
      <c r="L166" s="236"/>
      <c r="M166" s="236"/>
      <c r="N166" s="236"/>
      <c r="O166" s="236"/>
      <c r="P166" s="236"/>
      <c r="Q166" s="236"/>
      <c r="R166" s="236"/>
      <c r="S166" s="236"/>
    </row>
    <row r="167" ht="15" customHeight="1">
      <c r="A167" s="236"/>
      <c r="B167" t="s" s="596">
        <v>919</v>
      </c>
      <c r="C167" t="s" s="675">
        <v>3152</v>
      </c>
      <c r="D167" t="s" s="684">
        <f>D158</f>
        <v>2001</v>
      </c>
      <c r="E167" s="677">
        <v>0</v>
      </c>
      <c r="F167" s="236"/>
      <c r="G167" s="662">
        <f>E167*F167</f>
        <v>0</v>
      </c>
      <c r="H167" s="662">
        <f>IF($S$11="Y",G167*0.15,0)</f>
        <v>0</v>
      </c>
      <c r="I167" s="236"/>
      <c r="J167" s="236"/>
      <c r="K167" s="236"/>
      <c r="L167" s="236"/>
      <c r="M167" s="236"/>
      <c r="N167" s="236"/>
      <c r="O167" s="236"/>
      <c r="P167" s="236"/>
      <c r="Q167" s="236"/>
      <c r="R167" s="236"/>
      <c r="S167" s="236"/>
    </row>
    <row r="168" ht="15" customHeight="1">
      <c r="A168" s="236"/>
      <c r="B168" t="s" s="596">
        <v>919</v>
      </c>
      <c r="C168" t="s" s="675">
        <v>3152</v>
      </c>
      <c r="D168" t="s" s="686">
        <f>D159</f>
        <v>2003</v>
      </c>
      <c r="E168" s="677">
        <v>4</v>
      </c>
      <c r="F168" s="236"/>
      <c r="G168" s="662">
        <f>E168*F168</f>
        <v>0</v>
      </c>
      <c r="H168" s="662">
        <f>IF($S$11="Y",G168*0.15,0)</f>
        <v>0</v>
      </c>
      <c r="I168" s="236"/>
      <c r="J168" s="236"/>
      <c r="K168" s="236"/>
      <c r="L168" s="236"/>
      <c r="M168" s="236"/>
      <c r="N168" s="236"/>
      <c r="O168" s="236"/>
      <c r="P168" s="236"/>
      <c r="Q168" s="236"/>
      <c r="R168" s="236"/>
      <c r="S168" s="236"/>
    </row>
    <row r="169" ht="15" customHeight="1">
      <c r="A169" s="236"/>
      <c r="B169" t="s" s="596">
        <v>919</v>
      </c>
      <c r="C169" t="s" s="675">
        <v>3152</v>
      </c>
      <c r="D169" t="s" s="690">
        <f>D160</f>
        <v>2004</v>
      </c>
      <c r="E169" s="677">
        <v>0</v>
      </c>
      <c r="F169" s="236"/>
      <c r="G169" s="662">
        <f>E169*F169</f>
        <v>0</v>
      </c>
      <c r="H169" s="662">
        <f>IF($S$11="Y",G169*0.15,0)</f>
        <v>0</v>
      </c>
      <c r="I169" s="236"/>
      <c r="J169" s="236"/>
      <c r="K169" s="236"/>
      <c r="L169" s="236"/>
      <c r="M169" s="236"/>
      <c r="N169" s="236"/>
      <c r="O169" s="236"/>
      <c r="P169" s="236"/>
      <c r="Q169" s="236"/>
      <c r="R169" s="236"/>
      <c r="S169" s="236"/>
    </row>
    <row r="170" ht="15" customHeight="1">
      <c r="A170" s="236"/>
      <c r="B170" t="s" s="596">
        <v>919</v>
      </c>
      <c r="C170" t="s" s="675">
        <v>3152</v>
      </c>
      <c r="D170" t="s" s="692">
        <f>D161</f>
        <v>2005</v>
      </c>
      <c r="E170" s="677">
        <v>0</v>
      </c>
      <c r="F170" s="236"/>
      <c r="G170" s="662">
        <f>E170*F170</f>
        <v>0</v>
      </c>
      <c r="H170" s="662">
        <f>IF($S$11="Y",G170*0.15,0)</f>
        <v>0</v>
      </c>
      <c r="I170" s="236"/>
      <c r="J170" s="236"/>
      <c r="K170" s="236"/>
      <c r="L170" s="236"/>
      <c r="M170" s="236"/>
      <c r="N170" s="236"/>
      <c r="O170" s="236"/>
      <c r="P170" s="236"/>
      <c r="Q170" s="236"/>
      <c r="R170" s="236"/>
      <c r="S170" s="236"/>
    </row>
    <row r="171" ht="15" customHeight="1">
      <c r="A171" s="236"/>
      <c r="B171" t="s" s="596">
        <v>919</v>
      </c>
      <c r="C171" t="s" s="675">
        <v>3152</v>
      </c>
      <c r="D171" t="s" s="180">
        <f>D162</f>
        <v>2006</v>
      </c>
      <c r="E171" s="677">
        <v>5</v>
      </c>
      <c r="F171" s="236"/>
      <c r="G171" s="662">
        <f>E171*F171</f>
        <v>0</v>
      </c>
      <c r="H171" s="662">
        <f>IF($S$11="Y",G171*0.15,0)</f>
        <v>0</v>
      </c>
      <c r="I171" s="236"/>
      <c r="J171" s="236"/>
      <c r="K171" s="236"/>
      <c r="L171" s="236"/>
      <c r="M171" s="236"/>
      <c r="N171" s="236"/>
      <c r="O171" s="236"/>
      <c r="P171" s="236"/>
      <c r="Q171" s="236"/>
      <c r="R171" s="236"/>
      <c r="S171" s="236"/>
    </row>
    <row r="172" ht="15" customHeight="1">
      <c r="A172" s="236"/>
      <c r="B172" t="s" s="596">
        <v>919</v>
      </c>
      <c r="C172" t="s" s="675">
        <v>3152</v>
      </c>
      <c r="D172" t="s" s="695">
        <f>D163</f>
        <v>2007</v>
      </c>
      <c r="E172" s="677">
        <v>0</v>
      </c>
      <c r="F172" s="236"/>
      <c r="G172" s="662">
        <f>E172*F172</f>
        <v>0</v>
      </c>
      <c r="H172" s="662">
        <f>IF($S$11="Y",G172*0.15,0)</f>
        <v>0</v>
      </c>
      <c r="I172" s="236"/>
      <c r="J172" s="236"/>
      <c r="K172" s="236"/>
      <c r="L172" s="236"/>
      <c r="M172" s="236"/>
      <c r="N172" s="236"/>
      <c r="O172" s="236"/>
      <c r="P172" s="236"/>
      <c r="Q172" s="236"/>
      <c r="R172" s="236"/>
      <c r="S172" s="236"/>
    </row>
    <row r="173" ht="15" customHeight="1">
      <c r="A173" s="236"/>
      <c r="B173" t="s" s="596">
        <v>921</v>
      </c>
      <c r="C173" t="s" s="675">
        <v>3153</v>
      </c>
      <c r="D173" t="s" s="676">
        <f>D164</f>
        <v>1996</v>
      </c>
      <c r="E173" s="677">
        <v>0</v>
      </c>
      <c r="F173" s="236"/>
      <c r="G173" s="662">
        <f>E173*F173</f>
        <v>0</v>
      </c>
      <c r="H173" s="662">
        <f>IF($S$11="Y",G173*0.15,0)</f>
        <v>0</v>
      </c>
      <c r="I173" s="236"/>
      <c r="J173" s="236"/>
      <c r="K173" s="236"/>
      <c r="L173" s="236"/>
      <c r="M173" s="236"/>
      <c r="N173" s="236"/>
      <c r="O173" s="236"/>
      <c r="P173" s="236"/>
      <c r="Q173" s="236"/>
      <c r="R173" s="236"/>
      <c r="S173" s="236"/>
    </row>
    <row r="174" ht="15" customHeight="1">
      <c r="A174" s="236"/>
      <c r="B174" t="s" s="596">
        <v>921</v>
      </c>
      <c r="C174" t="s" s="675">
        <v>3153</v>
      </c>
      <c r="D174" t="s" s="91">
        <f>D165</f>
        <v>1998</v>
      </c>
      <c r="E174" s="677">
        <v>0</v>
      </c>
      <c r="F174" s="236"/>
      <c r="G174" s="662">
        <f>E174*F174</f>
        <v>0</v>
      </c>
      <c r="H174" s="662">
        <f>IF($S$11="Y",G174*0.15,0)</f>
        <v>0</v>
      </c>
      <c r="I174" s="236"/>
      <c r="J174" s="236"/>
      <c r="K174" s="236"/>
      <c r="L174" s="236"/>
      <c r="M174" s="236"/>
      <c r="N174" s="236"/>
      <c r="O174" s="236"/>
      <c r="P174" s="236"/>
      <c r="Q174" s="236"/>
      <c r="R174" s="236"/>
      <c r="S174" s="236"/>
    </row>
    <row r="175" ht="15" customHeight="1">
      <c r="A175" s="236"/>
      <c r="B175" t="s" s="596">
        <v>921</v>
      </c>
      <c r="C175" t="s" s="675">
        <v>3153</v>
      </c>
      <c r="D175" t="s" s="205">
        <f>D166</f>
        <v>2000</v>
      </c>
      <c r="E175" s="677">
        <v>3</v>
      </c>
      <c r="F175" s="236"/>
      <c r="G175" s="662">
        <f>E175*F175</f>
        <v>0</v>
      </c>
      <c r="H175" s="662">
        <f>IF($S$11="Y",G175*0.15,0)</f>
        <v>0</v>
      </c>
      <c r="I175" s="236"/>
      <c r="J175" s="236"/>
      <c r="K175" s="236"/>
      <c r="L175" s="236"/>
      <c r="M175" s="236"/>
      <c r="N175" s="236"/>
      <c r="O175" s="236"/>
      <c r="P175" s="236"/>
      <c r="Q175" s="236"/>
      <c r="R175" s="236"/>
      <c r="S175" s="236"/>
    </row>
    <row r="176" ht="15" customHeight="1">
      <c r="A176" s="236"/>
      <c r="B176" t="s" s="596">
        <v>921</v>
      </c>
      <c r="C176" t="s" s="675">
        <v>3153</v>
      </c>
      <c r="D176" t="s" s="684">
        <f>D167</f>
        <v>2001</v>
      </c>
      <c r="E176" s="677">
        <v>0</v>
      </c>
      <c r="F176" s="236"/>
      <c r="G176" s="662">
        <f>E176*F176</f>
        <v>0</v>
      </c>
      <c r="H176" s="662">
        <f>IF($S$11="Y",G176*0.15,0)</f>
        <v>0</v>
      </c>
      <c r="I176" s="236"/>
      <c r="J176" s="236"/>
      <c r="K176" s="236"/>
      <c r="L176" s="236"/>
      <c r="M176" s="236"/>
      <c r="N176" s="236"/>
      <c r="O176" s="236"/>
      <c r="P176" s="236"/>
      <c r="Q176" s="236"/>
      <c r="R176" s="236"/>
      <c r="S176" s="236"/>
    </row>
    <row r="177" ht="15" customHeight="1">
      <c r="A177" s="236"/>
      <c r="B177" t="s" s="596">
        <v>921</v>
      </c>
      <c r="C177" t="s" s="675">
        <v>3153</v>
      </c>
      <c r="D177" t="s" s="686">
        <f>D168</f>
        <v>2003</v>
      </c>
      <c r="E177" s="677">
        <v>5</v>
      </c>
      <c r="F177" s="236"/>
      <c r="G177" s="662">
        <f>E177*F177</f>
        <v>0</v>
      </c>
      <c r="H177" s="662">
        <f>IF($S$11="Y",G177*0.15,0)</f>
        <v>0</v>
      </c>
      <c r="I177" s="236"/>
      <c r="J177" s="236"/>
      <c r="K177" s="236"/>
      <c r="L177" s="236"/>
      <c r="M177" s="236"/>
      <c r="N177" s="236"/>
      <c r="O177" s="236"/>
      <c r="P177" s="236"/>
      <c r="Q177" s="236"/>
      <c r="R177" s="236"/>
      <c r="S177" s="236"/>
    </row>
    <row r="178" ht="15" customHeight="1">
      <c r="A178" s="236"/>
      <c r="B178" t="s" s="596">
        <v>921</v>
      </c>
      <c r="C178" t="s" s="675">
        <v>3153</v>
      </c>
      <c r="D178" t="s" s="690">
        <f>D169</f>
        <v>2004</v>
      </c>
      <c r="E178" s="677">
        <v>0</v>
      </c>
      <c r="F178" s="236"/>
      <c r="G178" s="662">
        <f>E178*F178</f>
        <v>0</v>
      </c>
      <c r="H178" s="662">
        <f>IF($S$11="Y",G178*0.15,0)</f>
        <v>0</v>
      </c>
      <c r="I178" s="236"/>
      <c r="J178" s="236"/>
      <c r="K178" s="236"/>
      <c r="L178" s="236"/>
      <c r="M178" s="236"/>
      <c r="N178" s="236"/>
      <c r="O178" s="236"/>
      <c r="P178" s="236"/>
      <c r="Q178" s="236"/>
      <c r="R178" s="236"/>
      <c r="S178" s="236"/>
    </row>
    <row r="179" ht="15" customHeight="1">
      <c r="A179" s="236"/>
      <c r="B179" t="s" s="596">
        <v>921</v>
      </c>
      <c r="C179" t="s" s="675">
        <v>3153</v>
      </c>
      <c r="D179" t="s" s="692">
        <f>D170</f>
        <v>2005</v>
      </c>
      <c r="E179" s="677">
        <v>0</v>
      </c>
      <c r="F179" s="236"/>
      <c r="G179" s="662">
        <f>E179*F179</f>
        <v>0</v>
      </c>
      <c r="H179" s="662">
        <f>IF($S$11="Y",G179*0.15,0)</f>
        <v>0</v>
      </c>
      <c r="I179" s="236"/>
      <c r="J179" s="236"/>
      <c r="K179" s="236"/>
      <c r="L179" s="236"/>
      <c r="M179" s="236"/>
      <c r="N179" s="236"/>
      <c r="O179" s="236"/>
      <c r="P179" s="236"/>
      <c r="Q179" s="236"/>
      <c r="R179" s="236"/>
      <c r="S179" s="236"/>
    </row>
    <row r="180" ht="15" customHeight="1">
      <c r="A180" s="236"/>
      <c r="B180" t="s" s="596">
        <v>921</v>
      </c>
      <c r="C180" t="s" s="675">
        <v>3153</v>
      </c>
      <c r="D180" t="s" s="180">
        <f>D171</f>
        <v>2006</v>
      </c>
      <c r="E180" s="677">
        <v>5</v>
      </c>
      <c r="F180" s="236"/>
      <c r="G180" s="662">
        <f>E180*F180</f>
        <v>0</v>
      </c>
      <c r="H180" s="662">
        <f>IF($S$11="Y",G180*0.15,0)</f>
        <v>0</v>
      </c>
      <c r="I180" s="236"/>
      <c r="J180" s="236"/>
      <c r="K180" s="236"/>
      <c r="L180" s="236"/>
      <c r="M180" s="236"/>
      <c r="N180" s="236"/>
      <c r="O180" s="236"/>
      <c r="P180" s="236"/>
      <c r="Q180" s="236"/>
      <c r="R180" s="236"/>
      <c r="S180" s="236"/>
    </row>
    <row r="181" ht="15" customHeight="1">
      <c r="A181" s="236"/>
      <c r="B181" t="s" s="596">
        <v>921</v>
      </c>
      <c r="C181" t="s" s="675">
        <v>3153</v>
      </c>
      <c r="D181" t="s" s="695">
        <f>D172</f>
        <v>2007</v>
      </c>
      <c r="E181" s="677">
        <v>0</v>
      </c>
      <c r="F181" s="236"/>
      <c r="G181" s="662">
        <f>E181*F181</f>
        <v>0</v>
      </c>
      <c r="H181" s="662">
        <f>IF($S$11="Y",G181*0.15,0)</f>
        <v>0</v>
      </c>
      <c r="I181" s="236"/>
      <c r="J181" s="236"/>
      <c r="K181" s="236"/>
      <c r="L181" s="236"/>
      <c r="M181" s="236"/>
      <c r="N181" s="236"/>
      <c r="O181" s="236"/>
      <c r="P181" s="236"/>
      <c r="Q181" s="236"/>
      <c r="R181" s="236"/>
      <c r="S181" s="236"/>
    </row>
    <row r="182" ht="15" customHeight="1">
      <c r="A182" s="236"/>
      <c r="B182" t="s" s="596">
        <v>923</v>
      </c>
      <c r="C182" t="s" s="675">
        <v>3154</v>
      </c>
      <c r="D182" t="s" s="676">
        <f>D173</f>
        <v>1996</v>
      </c>
      <c r="E182" s="677">
        <v>0</v>
      </c>
      <c r="F182" s="236"/>
      <c r="G182" s="662">
        <f>E182*F182</f>
        <v>0</v>
      </c>
      <c r="H182" s="662">
        <f>IF($S$11="Y",G182*0.15,0)</f>
        <v>0</v>
      </c>
      <c r="I182" s="236"/>
      <c r="J182" s="236"/>
      <c r="K182" s="236"/>
      <c r="L182" s="236"/>
      <c r="M182" s="236"/>
      <c r="N182" s="236"/>
      <c r="O182" s="236"/>
      <c r="P182" s="236"/>
      <c r="Q182" s="236"/>
      <c r="R182" s="236"/>
      <c r="S182" s="236"/>
    </row>
    <row r="183" ht="15" customHeight="1">
      <c r="A183" s="236"/>
      <c r="B183" t="s" s="596">
        <v>923</v>
      </c>
      <c r="C183" t="s" s="675">
        <v>3154</v>
      </c>
      <c r="D183" t="s" s="91">
        <f>D174</f>
        <v>1998</v>
      </c>
      <c r="E183" s="677">
        <v>0</v>
      </c>
      <c r="F183" s="236"/>
      <c r="G183" s="662">
        <f>E183*F183</f>
        <v>0</v>
      </c>
      <c r="H183" s="662">
        <f>IF($S$11="Y",G183*0.15,0)</f>
        <v>0</v>
      </c>
      <c r="I183" s="236"/>
      <c r="J183" s="236"/>
      <c r="K183" s="236"/>
      <c r="L183" s="236"/>
      <c r="M183" s="236"/>
      <c r="N183" s="236"/>
      <c r="O183" s="236"/>
      <c r="P183" s="236"/>
      <c r="Q183" s="236"/>
      <c r="R183" s="236"/>
      <c r="S183" s="236"/>
    </row>
    <row r="184" ht="15" customHeight="1">
      <c r="A184" s="236"/>
      <c r="B184" t="s" s="596">
        <v>923</v>
      </c>
      <c r="C184" t="s" s="675">
        <v>3154</v>
      </c>
      <c r="D184" t="s" s="205">
        <f>D175</f>
        <v>2000</v>
      </c>
      <c r="E184" s="677">
        <v>3</v>
      </c>
      <c r="F184" s="236"/>
      <c r="G184" s="662">
        <f>E184*F184</f>
        <v>0</v>
      </c>
      <c r="H184" s="662">
        <f>IF($S$11="Y",G184*0.15,0)</f>
        <v>0</v>
      </c>
      <c r="I184" s="236"/>
      <c r="J184" s="236"/>
      <c r="K184" s="236"/>
      <c r="L184" s="236"/>
      <c r="M184" s="236"/>
      <c r="N184" s="236"/>
      <c r="O184" s="236"/>
      <c r="P184" s="236"/>
      <c r="Q184" s="236"/>
      <c r="R184" s="236"/>
      <c r="S184" s="236"/>
    </row>
    <row r="185" ht="15" customHeight="1">
      <c r="A185" s="236"/>
      <c r="B185" t="s" s="596">
        <v>923</v>
      </c>
      <c r="C185" t="s" s="675">
        <v>3154</v>
      </c>
      <c r="D185" t="s" s="684">
        <f>D176</f>
        <v>2001</v>
      </c>
      <c r="E185" s="677">
        <v>0</v>
      </c>
      <c r="F185" s="236"/>
      <c r="G185" s="662">
        <f>E185*F185</f>
        <v>0</v>
      </c>
      <c r="H185" s="662">
        <f>IF($S$11="Y",G185*0.15,0)</f>
        <v>0</v>
      </c>
      <c r="I185" s="236"/>
      <c r="J185" s="236"/>
      <c r="K185" s="236"/>
      <c r="L185" s="236"/>
      <c r="M185" s="236"/>
      <c r="N185" s="236"/>
      <c r="O185" s="236"/>
      <c r="P185" s="236"/>
      <c r="Q185" s="236"/>
      <c r="R185" s="236"/>
      <c r="S185" s="236"/>
    </row>
    <row r="186" ht="15" customHeight="1">
      <c r="A186" s="236"/>
      <c r="B186" t="s" s="596">
        <v>923</v>
      </c>
      <c r="C186" t="s" s="675">
        <v>3154</v>
      </c>
      <c r="D186" t="s" s="686">
        <f>D177</f>
        <v>2003</v>
      </c>
      <c r="E186" s="677">
        <v>5</v>
      </c>
      <c r="F186" s="236"/>
      <c r="G186" s="662">
        <f>E186*F186</f>
        <v>0</v>
      </c>
      <c r="H186" s="662">
        <f>IF($S$11="Y",G186*0.15,0)</f>
        <v>0</v>
      </c>
      <c r="I186" s="236"/>
      <c r="J186" s="236"/>
      <c r="K186" s="236"/>
      <c r="L186" s="236"/>
      <c r="M186" s="236"/>
      <c r="N186" s="236"/>
      <c r="O186" s="236"/>
      <c r="P186" s="236"/>
      <c r="Q186" s="236"/>
      <c r="R186" s="236"/>
      <c r="S186" s="236"/>
    </row>
    <row r="187" ht="15" customHeight="1">
      <c r="A187" s="236"/>
      <c r="B187" t="s" s="596">
        <v>923</v>
      </c>
      <c r="C187" t="s" s="675">
        <v>3154</v>
      </c>
      <c r="D187" t="s" s="690">
        <f>D178</f>
        <v>2004</v>
      </c>
      <c r="E187" s="677">
        <v>0</v>
      </c>
      <c r="F187" s="236"/>
      <c r="G187" s="662">
        <f>E187*F187</f>
        <v>0</v>
      </c>
      <c r="H187" s="662">
        <f>IF($S$11="Y",G187*0.15,0)</f>
        <v>0</v>
      </c>
      <c r="I187" s="236"/>
      <c r="J187" s="236"/>
      <c r="K187" s="236"/>
      <c r="L187" s="236"/>
      <c r="M187" s="236"/>
      <c r="N187" s="236"/>
      <c r="O187" s="236"/>
      <c r="P187" s="236"/>
      <c r="Q187" s="236"/>
      <c r="R187" s="236"/>
      <c r="S187" s="236"/>
    </row>
    <row r="188" ht="15" customHeight="1">
      <c r="A188" s="236"/>
      <c r="B188" t="s" s="596">
        <v>923</v>
      </c>
      <c r="C188" t="s" s="675">
        <v>3154</v>
      </c>
      <c r="D188" t="s" s="692">
        <f>D179</f>
        <v>2005</v>
      </c>
      <c r="E188" s="677">
        <v>0</v>
      </c>
      <c r="F188" s="236"/>
      <c r="G188" s="662">
        <f>E188*F188</f>
        <v>0</v>
      </c>
      <c r="H188" s="662">
        <f>IF($S$11="Y",G188*0.15,0)</f>
        <v>0</v>
      </c>
      <c r="I188" s="236"/>
      <c r="J188" s="236"/>
      <c r="K188" s="236"/>
      <c r="L188" s="236"/>
      <c r="M188" s="236"/>
      <c r="N188" s="236"/>
      <c r="O188" s="236"/>
      <c r="P188" s="236"/>
      <c r="Q188" s="236"/>
      <c r="R188" s="236"/>
      <c r="S188" s="236"/>
    </row>
    <row r="189" ht="15" customHeight="1">
      <c r="A189" s="236"/>
      <c r="B189" t="s" s="596">
        <v>923</v>
      </c>
      <c r="C189" t="s" s="675">
        <v>3154</v>
      </c>
      <c r="D189" t="s" s="180">
        <f>D180</f>
        <v>2006</v>
      </c>
      <c r="E189" s="677">
        <v>5</v>
      </c>
      <c r="F189" s="236"/>
      <c r="G189" s="662">
        <f>E189*F189</f>
        <v>0</v>
      </c>
      <c r="H189" s="662">
        <f>IF($S$11="Y",G189*0.15,0)</f>
        <v>0</v>
      </c>
      <c r="I189" s="236"/>
      <c r="J189" s="236"/>
      <c r="K189" s="236"/>
      <c r="L189" s="236"/>
      <c r="M189" s="236"/>
      <c r="N189" s="236"/>
      <c r="O189" s="236"/>
      <c r="P189" s="236"/>
      <c r="Q189" s="236"/>
      <c r="R189" s="236"/>
      <c r="S189" s="236"/>
    </row>
    <row r="190" ht="15" customHeight="1">
      <c r="A190" s="236"/>
      <c r="B190" t="s" s="596">
        <v>923</v>
      </c>
      <c r="C190" t="s" s="675">
        <v>3154</v>
      </c>
      <c r="D190" t="s" s="695">
        <f>D181</f>
        <v>2007</v>
      </c>
      <c r="E190" s="677">
        <v>0</v>
      </c>
      <c r="F190" s="236"/>
      <c r="G190" s="662">
        <f>E190*F190</f>
        <v>0</v>
      </c>
      <c r="H190" s="662">
        <f>IF($S$11="Y",G190*0.15,0)</f>
        <v>0</v>
      </c>
      <c r="I190" s="236"/>
      <c r="J190" s="236"/>
      <c r="K190" s="236"/>
      <c r="L190" s="236"/>
      <c r="M190" s="236"/>
      <c r="N190" s="236"/>
      <c r="O190" s="236"/>
      <c r="P190" s="236"/>
      <c r="Q190" s="236"/>
      <c r="R190" s="236"/>
      <c r="S190" s="236"/>
    </row>
    <row r="191" ht="15" customHeight="1">
      <c r="A191" s="236"/>
      <c r="B191" t="s" s="596">
        <v>925</v>
      </c>
      <c r="C191" t="s" s="675">
        <v>3155</v>
      </c>
      <c r="D191" t="s" s="676">
        <f>D182</f>
        <v>1996</v>
      </c>
      <c r="E191" s="677">
        <v>0</v>
      </c>
      <c r="F191" s="236"/>
      <c r="G191" s="662">
        <f>E191*F191</f>
        <v>0</v>
      </c>
      <c r="H191" s="662">
        <f>IF($S$11="Y",G191*0.15,0)</f>
        <v>0</v>
      </c>
      <c r="I191" s="236"/>
      <c r="J191" s="236"/>
      <c r="K191" s="236"/>
      <c r="L191" s="236"/>
      <c r="M191" s="236"/>
      <c r="N191" s="236"/>
      <c r="O191" s="236"/>
      <c r="P191" s="236"/>
      <c r="Q191" s="236"/>
      <c r="R191" s="236"/>
      <c r="S191" s="236"/>
    </row>
    <row r="192" ht="15" customHeight="1">
      <c r="A192" s="236"/>
      <c r="B192" t="s" s="596">
        <v>925</v>
      </c>
      <c r="C192" t="s" s="675">
        <v>3155</v>
      </c>
      <c r="D192" t="s" s="91">
        <f>D183</f>
        <v>1998</v>
      </c>
      <c r="E192" s="677">
        <v>0</v>
      </c>
      <c r="F192" s="236"/>
      <c r="G192" s="662">
        <f>E192*F192</f>
        <v>0</v>
      </c>
      <c r="H192" s="662">
        <f>IF($S$11="Y",G192*0.15,0)</f>
        <v>0</v>
      </c>
      <c r="I192" s="236"/>
      <c r="J192" s="236"/>
      <c r="K192" s="236"/>
      <c r="L192" s="236"/>
      <c r="M192" s="236"/>
      <c r="N192" s="236"/>
      <c r="O192" s="236"/>
      <c r="P192" s="236"/>
      <c r="Q192" s="236"/>
      <c r="R192" s="236"/>
      <c r="S192" s="236"/>
    </row>
    <row r="193" ht="15" customHeight="1">
      <c r="A193" s="236"/>
      <c r="B193" t="s" s="596">
        <v>925</v>
      </c>
      <c r="C193" t="s" s="675">
        <v>3155</v>
      </c>
      <c r="D193" t="s" s="205">
        <f>D184</f>
        <v>2000</v>
      </c>
      <c r="E193" s="677">
        <v>4</v>
      </c>
      <c r="F193" s="236"/>
      <c r="G193" s="662">
        <f>E193*F193</f>
        <v>0</v>
      </c>
      <c r="H193" s="662">
        <f>IF($S$11="Y",G193*0.15,0)</f>
        <v>0</v>
      </c>
      <c r="I193" s="236"/>
      <c r="J193" s="236"/>
      <c r="K193" s="236"/>
      <c r="L193" s="236"/>
      <c r="M193" s="236"/>
      <c r="N193" s="236"/>
      <c r="O193" s="236"/>
      <c r="P193" s="236"/>
      <c r="Q193" s="236"/>
      <c r="R193" s="236"/>
      <c r="S193" s="236"/>
    </row>
    <row r="194" ht="15" customHeight="1">
      <c r="A194" s="236"/>
      <c r="B194" t="s" s="596">
        <v>925</v>
      </c>
      <c r="C194" t="s" s="675">
        <v>3155</v>
      </c>
      <c r="D194" t="s" s="684">
        <f>D185</f>
        <v>2001</v>
      </c>
      <c r="E194" s="677">
        <v>0</v>
      </c>
      <c r="F194" s="236"/>
      <c r="G194" s="662">
        <f>E194*F194</f>
        <v>0</v>
      </c>
      <c r="H194" s="662">
        <f>IF($S$11="Y",G194*0.15,0)</f>
        <v>0</v>
      </c>
      <c r="I194" s="236"/>
      <c r="J194" s="236"/>
      <c r="K194" s="236"/>
      <c r="L194" s="236"/>
      <c r="M194" s="236"/>
      <c r="N194" s="236"/>
      <c r="O194" s="236"/>
      <c r="P194" s="236"/>
      <c r="Q194" s="236"/>
      <c r="R194" s="236"/>
      <c r="S194" s="236"/>
    </row>
    <row r="195" ht="15" customHeight="1">
      <c r="A195" s="236"/>
      <c r="B195" t="s" s="596">
        <v>925</v>
      </c>
      <c r="C195" t="s" s="675">
        <v>3155</v>
      </c>
      <c r="D195" t="s" s="686">
        <f>D186</f>
        <v>2003</v>
      </c>
      <c r="E195" s="677">
        <v>5</v>
      </c>
      <c r="F195" s="236"/>
      <c r="G195" s="662">
        <f>E195*F195</f>
        <v>0</v>
      </c>
      <c r="H195" s="662">
        <f>IF($S$11="Y",G195*0.15,0)</f>
        <v>0</v>
      </c>
      <c r="I195" s="236"/>
      <c r="J195" s="236"/>
      <c r="K195" s="236"/>
      <c r="L195" s="236"/>
      <c r="M195" s="236"/>
      <c r="N195" s="236"/>
      <c r="O195" s="236"/>
      <c r="P195" s="236"/>
      <c r="Q195" s="236"/>
      <c r="R195" s="236"/>
      <c r="S195" s="236"/>
    </row>
    <row r="196" ht="15" customHeight="1">
      <c r="A196" s="236"/>
      <c r="B196" t="s" s="596">
        <v>925</v>
      </c>
      <c r="C196" t="s" s="675">
        <v>3155</v>
      </c>
      <c r="D196" t="s" s="690">
        <f>D187</f>
        <v>2004</v>
      </c>
      <c r="E196" s="677">
        <v>0</v>
      </c>
      <c r="F196" s="236"/>
      <c r="G196" s="662">
        <f>E196*F196</f>
        <v>0</v>
      </c>
      <c r="H196" s="662">
        <f>IF($S$11="Y",G196*0.15,0)</f>
        <v>0</v>
      </c>
      <c r="I196" s="236"/>
      <c r="J196" s="236"/>
      <c r="K196" s="236"/>
      <c r="L196" s="236"/>
      <c r="M196" s="236"/>
      <c r="N196" s="236"/>
      <c r="O196" s="236"/>
      <c r="P196" s="236"/>
      <c r="Q196" s="236"/>
      <c r="R196" s="236"/>
      <c r="S196" s="236"/>
    </row>
    <row r="197" ht="15" customHeight="1">
      <c r="A197" s="236"/>
      <c r="B197" t="s" s="596">
        <v>925</v>
      </c>
      <c r="C197" t="s" s="675">
        <v>3155</v>
      </c>
      <c r="D197" t="s" s="692">
        <f>D188</f>
        <v>2005</v>
      </c>
      <c r="E197" s="677">
        <v>0</v>
      </c>
      <c r="F197" s="236"/>
      <c r="G197" s="662">
        <f>E197*F197</f>
        <v>0</v>
      </c>
      <c r="H197" s="662">
        <f>IF($S$11="Y",G197*0.15,0)</f>
        <v>0</v>
      </c>
      <c r="I197" s="236"/>
      <c r="J197" s="236"/>
      <c r="K197" s="236"/>
      <c r="L197" s="236"/>
      <c r="M197" s="236"/>
      <c r="N197" s="236"/>
      <c r="O197" s="236"/>
      <c r="P197" s="236"/>
      <c r="Q197" s="236"/>
      <c r="R197" s="236"/>
      <c r="S197" s="236"/>
    </row>
    <row r="198" ht="15" customHeight="1">
      <c r="A198" s="236"/>
      <c r="B198" t="s" s="596">
        <v>925</v>
      </c>
      <c r="C198" t="s" s="675">
        <v>3155</v>
      </c>
      <c r="D198" t="s" s="180">
        <f>D189</f>
        <v>2006</v>
      </c>
      <c r="E198" s="677">
        <v>5</v>
      </c>
      <c r="F198" s="236"/>
      <c r="G198" s="662">
        <f>E198*F198</f>
        <v>0</v>
      </c>
      <c r="H198" s="662">
        <f>IF($S$11="Y",G198*0.15,0)</f>
        <v>0</v>
      </c>
      <c r="I198" s="236"/>
      <c r="J198" s="236"/>
      <c r="K198" s="236"/>
      <c r="L198" s="236"/>
      <c r="M198" s="236"/>
      <c r="N198" s="236"/>
      <c r="O198" s="236"/>
      <c r="P198" s="236"/>
      <c r="Q198" s="236"/>
      <c r="R198" s="236"/>
      <c r="S198" s="236"/>
    </row>
    <row r="199" ht="15" customHeight="1">
      <c r="A199" s="236"/>
      <c r="B199" t="s" s="596">
        <v>925</v>
      </c>
      <c r="C199" t="s" s="675">
        <v>3155</v>
      </c>
      <c r="D199" t="s" s="695">
        <f>D190</f>
        <v>2007</v>
      </c>
      <c r="E199" s="677">
        <v>0</v>
      </c>
      <c r="F199" s="236"/>
      <c r="G199" s="662">
        <f>E199*F199</f>
        <v>0</v>
      </c>
      <c r="H199" s="662">
        <f>IF($S$11="Y",G199*0.15,0)</f>
        <v>0</v>
      </c>
      <c r="I199" s="236"/>
      <c r="J199" s="236"/>
      <c r="K199" s="236"/>
      <c r="L199" s="236"/>
      <c r="M199" s="236"/>
      <c r="N199" s="236"/>
      <c r="O199" s="236"/>
      <c r="P199" s="236"/>
      <c r="Q199" s="236"/>
      <c r="R199" s="236"/>
      <c r="S199" s="236"/>
    </row>
    <row r="200" ht="15" customHeight="1">
      <c r="A200" s="236"/>
      <c r="B200" t="s" s="596">
        <v>928</v>
      </c>
      <c r="C200" t="s" s="675">
        <v>3156</v>
      </c>
      <c r="D200" t="s" s="676">
        <f>D191</f>
        <v>1996</v>
      </c>
      <c r="E200" s="677">
        <v>0</v>
      </c>
      <c r="F200" s="236"/>
      <c r="G200" s="662">
        <f>E200*F200</f>
        <v>0</v>
      </c>
      <c r="H200" s="662">
        <f>IF($S$11="Y",G200*0.15,0)</f>
        <v>0</v>
      </c>
      <c r="I200" s="236"/>
      <c r="J200" s="236"/>
      <c r="K200" s="236"/>
      <c r="L200" s="236"/>
      <c r="M200" s="236"/>
      <c r="N200" s="236"/>
      <c r="O200" s="236"/>
      <c r="P200" s="236"/>
      <c r="Q200" s="236"/>
      <c r="R200" s="236"/>
      <c r="S200" s="236"/>
    </row>
    <row r="201" ht="15" customHeight="1">
      <c r="A201" s="236"/>
      <c r="B201" t="s" s="596">
        <v>928</v>
      </c>
      <c r="C201" t="s" s="675">
        <v>3156</v>
      </c>
      <c r="D201" t="s" s="91">
        <f>D192</f>
        <v>1998</v>
      </c>
      <c r="E201" s="677">
        <v>0</v>
      </c>
      <c r="F201" s="236"/>
      <c r="G201" s="662">
        <f>E201*F201</f>
        <v>0</v>
      </c>
      <c r="H201" s="662">
        <f>IF($S$11="Y",G201*0.15,0)</f>
        <v>0</v>
      </c>
      <c r="I201" s="236"/>
      <c r="J201" s="236"/>
      <c r="K201" s="236"/>
      <c r="L201" s="236"/>
      <c r="M201" s="236"/>
      <c r="N201" s="236"/>
      <c r="O201" s="236"/>
      <c r="P201" s="236"/>
      <c r="Q201" s="236"/>
      <c r="R201" s="236"/>
      <c r="S201" s="236"/>
    </row>
    <row r="202" ht="15" customHeight="1">
      <c r="A202" s="236"/>
      <c r="B202" t="s" s="596">
        <v>928</v>
      </c>
      <c r="C202" t="s" s="675">
        <v>3156</v>
      </c>
      <c r="D202" t="s" s="205">
        <f>D193</f>
        <v>2000</v>
      </c>
      <c r="E202" s="677">
        <v>4</v>
      </c>
      <c r="F202" s="236"/>
      <c r="G202" s="662">
        <f>E202*F202</f>
        <v>0</v>
      </c>
      <c r="H202" s="662">
        <f>IF($S$11="Y",G202*0.15,0)</f>
        <v>0</v>
      </c>
      <c r="I202" s="236"/>
      <c r="J202" s="236"/>
      <c r="K202" s="236"/>
      <c r="L202" s="236"/>
      <c r="M202" s="236"/>
      <c r="N202" s="236"/>
      <c r="O202" s="236"/>
      <c r="P202" s="236"/>
      <c r="Q202" s="236"/>
      <c r="R202" s="236"/>
      <c r="S202" s="236"/>
    </row>
    <row r="203" ht="15" customHeight="1">
      <c r="A203" s="236"/>
      <c r="B203" t="s" s="596">
        <v>928</v>
      </c>
      <c r="C203" t="s" s="675">
        <v>3156</v>
      </c>
      <c r="D203" t="s" s="684">
        <f>D194</f>
        <v>2001</v>
      </c>
      <c r="E203" s="677">
        <v>0</v>
      </c>
      <c r="F203" s="236"/>
      <c r="G203" s="662">
        <f>E203*F203</f>
        <v>0</v>
      </c>
      <c r="H203" s="662">
        <f>IF($S$11="Y",G203*0.15,0)</f>
        <v>0</v>
      </c>
      <c r="I203" s="236"/>
      <c r="J203" s="236"/>
      <c r="K203" s="236"/>
      <c r="L203" s="236"/>
      <c r="M203" s="236"/>
      <c r="N203" s="236"/>
      <c r="O203" s="236"/>
      <c r="P203" s="236"/>
      <c r="Q203" s="236"/>
      <c r="R203" s="236"/>
      <c r="S203" s="236"/>
    </row>
    <row r="204" ht="15" customHeight="1">
      <c r="A204" s="236"/>
      <c r="B204" t="s" s="596">
        <v>928</v>
      </c>
      <c r="C204" t="s" s="675">
        <v>3156</v>
      </c>
      <c r="D204" t="s" s="686">
        <f>D195</f>
        <v>2003</v>
      </c>
      <c r="E204" s="677">
        <v>5</v>
      </c>
      <c r="F204" s="236"/>
      <c r="G204" s="662">
        <f>E204*F204</f>
        <v>0</v>
      </c>
      <c r="H204" s="662">
        <f>IF($S$11="Y",G204*0.15,0)</f>
        <v>0</v>
      </c>
      <c r="I204" s="236"/>
      <c r="J204" s="236"/>
      <c r="K204" s="236"/>
      <c r="L204" s="236"/>
      <c r="M204" s="236"/>
      <c r="N204" s="236"/>
      <c r="O204" s="236"/>
      <c r="P204" s="236"/>
      <c r="Q204" s="236"/>
      <c r="R204" s="236"/>
      <c r="S204" s="236"/>
    </row>
    <row r="205" ht="15" customHeight="1">
      <c r="A205" s="236"/>
      <c r="B205" t="s" s="596">
        <v>928</v>
      </c>
      <c r="C205" t="s" s="675">
        <v>3156</v>
      </c>
      <c r="D205" t="s" s="690">
        <f>D196</f>
        <v>2004</v>
      </c>
      <c r="E205" s="677">
        <v>0</v>
      </c>
      <c r="F205" s="236"/>
      <c r="G205" s="662">
        <f>E205*F205</f>
        <v>0</v>
      </c>
      <c r="H205" s="662">
        <f>IF($S$11="Y",G205*0.15,0)</f>
        <v>0</v>
      </c>
      <c r="I205" s="236"/>
      <c r="J205" s="236"/>
      <c r="K205" s="236"/>
      <c r="L205" s="236"/>
      <c r="M205" s="236"/>
      <c r="N205" s="236"/>
      <c r="O205" s="236"/>
      <c r="P205" s="236"/>
      <c r="Q205" s="236"/>
      <c r="R205" s="236"/>
      <c r="S205" s="236"/>
    </row>
    <row r="206" ht="15" customHeight="1">
      <c r="A206" s="236"/>
      <c r="B206" t="s" s="596">
        <v>928</v>
      </c>
      <c r="C206" t="s" s="675">
        <v>3156</v>
      </c>
      <c r="D206" t="s" s="692">
        <f>D197</f>
        <v>2005</v>
      </c>
      <c r="E206" s="677">
        <v>0</v>
      </c>
      <c r="F206" s="236"/>
      <c r="G206" s="662">
        <f>E206*F206</f>
        <v>0</v>
      </c>
      <c r="H206" s="662">
        <f>IF($S$11="Y",G206*0.15,0)</f>
        <v>0</v>
      </c>
      <c r="I206" s="236"/>
      <c r="J206" s="236"/>
      <c r="K206" s="236"/>
      <c r="L206" s="236"/>
      <c r="M206" s="236"/>
      <c r="N206" s="236"/>
      <c r="O206" s="236"/>
      <c r="P206" s="236"/>
      <c r="Q206" s="236"/>
      <c r="R206" s="236"/>
      <c r="S206" s="236"/>
    </row>
    <row r="207" ht="15" customHeight="1">
      <c r="A207" s="236"/>
      <c r="B207" t="s" s="596">
        <v>928</v>
      </c>
      <c r="C207" t="s" s="675">
        <v>3156</v>
      </c>
      <c r="D207" t="s" s="180">
        <f>D198</f>
        <v>2006</v>
      </c>
      <c r="E207" s="677">
        <v>5</v>
      </c>
      <c r="F207" s="236"/>
      <c r="G207" s="662">
        <f>E207*F207</f>
        <v>0</v>
      </c>
      <c r="H207" s="662">
        <f>IF($S$11="Y",G207*0.15,0)</f>
        <v>0</v>
      </c>
      <c r="I207" s="236"/>
      <c r="J207" s="236"/>
      <c r="K207" s="236"/>
      <c r="L207" s="236"/>
      <c r="M207" s="236"/>
      <c r="N207" s="236"/>
      <c r="O207" s="236"/>
      <c r="P207" s="236"/>
      <c r="Q207" s="236"/>
      <c r="R207" s="236"/>
      <c r="S207" s="236"/>
    </row>
    <row r="208" ht="15" customHeight="1">
      <c r="A208" s="236"/>
      <c r="B208" t="s" s="596">
        <v>928</v>
      </c>
      <c r="C208" t="s" s="675">
        <v>3156</v>
      </c>
      <c r="D208" t="s" s="695">
        <f>D199</f>
        <v>2007</v>
      </c>
      <c r="E208" s="677">
        <v>0</v>
      </c>
      <c r="F208" s="236"/>
      <c r="G208" s="662">
        <f>E208*F208</f>
        <v>0</v>
      </c>
      <c r="H208" s="662">
        <f>IF($S$11="Y",G208*0.15,0)</f>
        <v>0</v>
      </c>
      <c r="I208" s="236"/>
      <c r="J208" s="236"/>
      <c r="K208" s="236"/>
      <c r="L208" s="236"/>
      <c r="M208" s="236"/>
      <c r="N208" s="236"/>
      <c r="O208" s="236"/>
      <c r="P208" s="236"/>
      <c r="Q208" s="236"/>
      <c r="R208" s="236"/>
      <c r="S208" s="236"/>
    </row>
    <row r="209" ht="15" customHeight="1">
      <c r="A209" s="236"/>
      <c r="B209" t="s" s="596">
        <v>930</v>
      </c>
      <c r="C209" t="s" s="675">
        <v>3157</v>
      </c>
      <c r="D209" t="s" s="676">
        <f>D200</f>
        <v>1996</v>
      </c>
      <c r="E209" s="677">
        <v>0</v>
      </c>
      <c r="F209" s="236"/>
      <c r="G209" s="662">
        <f>E209*F209</f>
        <v>0</v>
      </c>
      <c r="H209" s="662">
        <f>IF($S$11="Y",G209*0.15,0)</f>
        <v>0</v>
      </c>
      <c r="I209" s="236"/>
      <c r="J209" s="236"/>
      <c r="K209" s="236"/>
      <c r="L209" s="236"/>
      <c r="M209" s="236"/>
      <c r="N209" s="236"/>
      <c r="O209" s="236"/>
      <c r="P209" s="236"/>
      <c r="Q209" s="236"/>
      <c r="R209" s="236"/>
      <c r="S209" s="236"/>
    </row>
    <row r="210" ht="15" customHeight="1">
      <c r="A210" s="236"/>
      <c r="B210" t="s" s="596">
        <v>930</v>
      </c>
      <c r="C210" t="s" s="675">
        <v>3157</v>
      </c>
      <c r="D210" t="s" s="91">
        <f>D201</f>
        <v>1998</v>
      </c>
      <c r="E210" s="677">
        <v>0</v>
      </c>
      <c r="F210" s="236"/>
      <c r="G210" s="662">
        <f>E210*F210</f>
        <v>0</v>
      </c>
      <c r="H210" s="662">
        <f>IF($S$11="Y",G210*0.15,0)</f>
        <v>0</v>
      </c>
      <c r="I210" s="236"/>
      <c r="J210" s="236"/>
      <c r="K210" s="236"/>
      <c r="L210" s="236"/>
      <c r="M210" s="236"/>
      <c r="N210" s="236"/>
      <c r="O210" s="236"/>
      <c r="P210" s="236"/>
      <c r="Q210" s="236"/>
      <c r="R210" s="236"/>
      <c r="S210" s="236"/>
    </row>
    <row r="211" ht="15" customHeight="1">
      <c r="A211" s="236"/>
      <c r="B211" t="s" s="596">
        <v>930</v>
      </c>
      <c r="C211" t="s" s="675">
        <v>3157</v>
      </c>
      <c r="D211" t="s" s="205">
        <f>D202</f>
        <v>2000</v>
      </c>
      <c r="E211" s="677">
        <v>3</v>
      </c>
      <c r="F211" s="236"/>
      <c r="G211" s="662">
        <f>E211*F211</f>
        <v>0</v>
      </c>
      <c r="H211" s="662">
        <f>IF($S$11="Y",G211*0.15,0)</f>
        <v>0</v>
      </c>
      <c r="I211" s="236"/>
      <c r="J211" s="236"/>
      <c r="K211" s="236"/>
      <c r="L211" s="236"/>
      <c r="M211" s="236"/>
      <c r="N211" s="236"/>
      <c r="O211" s="236"/>
      <c r="P211" s="236"/>
      <c r="Q211" s="236"/>
      <c r="R211" s="236"/>
      <c r="S211" s="236"/>
    </row>
    <row r="212" ht="15" customHeight="1">
      <c r="A212" s="236"/>
      <c r="B212" t="s" s="596">
        <v>930</v>
      </c>
      <c r="C212" t="s" s="675">
        <v>3157</v>
      </c>
      <c r="D212" t="s" s="684">
        <f>D203</f>
        <v>2001</v>
      </c>
      <c r="E212" s="677">
        <v>0</v>
      </c>
      <c r="F212" s="236"/>
      <c r="G212" s="662">
        <f>E212*F212</f>
        <v>0</v>
      </c>
      <c r="H212" s="662">
        <f>IF($S$11="Y",G212*0.15,0)</f>
        <v>0</v>
      </c>
      <c r="I212" s="236"/>
      <c r="J212" s="236"/>
      <c r="K212" s="236"/>
      <c r="L212" s="236"/>
      <c r="M212" s="236"/>
      <c r="N212" s="236"/>
      <c r="O212" s="236"/>
      <c r="P212" s="236"/>
      <c r="Q212" s="236"/>
      <c r="R212" s="236"/>
      <c r="S212" s="236"/>
    </row>
    <row r="213" ht="15" customHeight="1">
      <c r="A213" s="236"/>
      <c r="B213" t="s" s="596">
        <v>930</v>
      </c>
      <c r="C213" t="s" s="675">
        <v>3157</v>
      </c>
      <c r="D213" t="s" s="686">
        <f>D204</f>
        <v>2003</v>
      </c>
      <c r="E213" s="677">
        <v>7</v>
      </c>
      <c r="F213" s="236"/>
      <c r="G213" s="662">
        <f>E213*F213</f>
        <v>0</v>
      </c>
      <c r="H213" s="662">
        <f>IF($S$11="Y",G213*0.15,0)</f>
        <v>0</v>
      </c>
      <c r="I213" s="236"/>
      <c r="J213" s="236"/>
      <c r="K213" s="236"/>
      <c r="L213" s="236"/>
      <c r="M213" s="236"/>
      <c r="N213" s="236"/>
      <c r="O213" s="236"/>
      <c r="P213" s="236"/>
      <c r="Q213" s="236"/>
      <c r="R213" s="236"/>
      <c r="S213" s="236"/>
    </row>
    <row r="214" ht="15" customHeight="1">
      <c r="A214" s="236"/>
      <c r="B214" t="s" s="596">
        <v>930</v>
      </c>
      <c r="C214" t="s" s="675">
        <v>3157</v>
      </c>
      <c r="D214" t="s" s="690">
        <f>D205</f>
        <v>2004</v>
      </c>
      <c r="E214" s="677">
        <v>0</v>
      </c>
      <c r="F214" s="236"/>
      <c r="G214" s="662">
        <f>E214*F214</f>
        <v>0</v>
      </c>
      <c r="H214" s="662">
        <f>IF($S$11="Y",G214*0.15,0)</f>
        <v>0</v>
      </c>
      <c r="I214" s="236"/>
      <c r="J214" s="236"/>
      <c r="K214" s="236"/>
      <c r="L214" s="236"/>
      <c r="M214" s="236"/>
      <c r="N214" s="236"/>
      <c r="O214" s="236"/>
      <c r="P214" s="236"/>
      <c r="Q214" s="236"/>
      <c r="R214" s="236"/>
      <c r="S214" s="236"/>
    </row>
    <row r="215" ht="15" customHeight="1">
      <c r="A215" s="236"/>
      <c r="B215" t="s" s="596">
        <v>930</v>
      </c>
      <c r="C215" t="s" s="675">
        <v>3157</v>
      </c>
      <c r="D215" t="s" s="692">
        <f>D206</f>
        <v>2005</v>
      </c>
      <c r="E215" s="677">
        <v>0</v>
      </c>
      <c r="F215" s="236"/>
      <c r="G215" s="662">
        <f>E215*F215</f>
        <v>0</v>
      </c>
      <c r="H215" s="662">
        <f>IF($S$11="Y",G215*0.15,0)</f>
        <v>0</v>
      </c>
      <c r="I215" s="236"/>
      <c r="J215" s="236"/>
      <c r="K215" s="236"/>
      <c r="L215" s="236"/>
      <c r="M215" s="236"/>
      <c r="N215" s="236"/>
      <c r="O215" s="236"/>
      <c r="P215" s="236"/>
      <c r="Q215" s="236"/>
      <c r="R215" s="236"/>
      <c r="S215" s="236"/>
    </row>
    <row r="216" ht="15" customHeight="1">
      <c r="A216" s="236"/>
      <c r="B216" t="s" s="596">
        <v>930</v>
      </c>
      <c r="C216" t="s" s="675">
        <v>3157</v>
      </c>
      <c r="D216" t="s" s="180">
        <f>D207</f>
        <v>2006</v>
      </c>
      <c r="E216" s="677">
        <v>5</v>
      </c>
      <c r="F216" s="236"/>
      <c r="G216" s="662">
        <f>E216*F216</f>
        <v>0</v>
      </c>
      <c r="H216" s="662">
        <f>IF($S$11="Y",G216*0.15,0)</f>
        <v>0</v>
      </c>
      <c r="I216" s="236"/>
      <c r="J216" s="236"/>
      <c r="K216" s="236"/>
      <c r="L216" s="236"/>
      <c r="M216" s="236"/>
      <c r="N216" s="236"/>
      <c r="O216" s="236"/>
      <c r="P216" s="236"/>
      <c r="Q216" s="236"/>
      <c r="R216" s="236"/>
      <c r="S216" s="236"/>
    </row>
    <row r="217" ht="15" customHeight="1">
      <c r="A217" s="236"/>
      <c r="B217" t="s" s="596">
        <v>930</v>
      </c>
      <c r="C217" t="s" s="675">
        <v>3157</v>
      </c>
      <c r="D217" t="s" s="695">
        <f>D208</f>
        <v>2007</v>
      </c>
      <c r="E217" s="677">
        <v>0</v>
      </c>
      <c r="F217" s="236"/>
      <c r="G217" s="662">
        <f>E217*F217</f>
        <v>0</v>
      </c>
      <c r="H217" s="662">
        <f>IF($S$11="Y",G217*0.15,0)</f>
        <v>0</v>
      </c>
      <c r="I217" s="236"/>
      <c r="J217" s="236"/>
      <c r="K217" s="236"/>
      <c r="L217" s="236"/>
      <c r="M217" s="236"/>
      <c r="N217" s="236"/>
      <c r="O217" s="236"/>
      <c r="P217" s="236"/>
      <c r="Q217" s="236"/>
      <c r="R217" s="236"/>
      <c r="S217" s="236"/>
    </row>
    <row r="218" ht="15" customHeight="1">
      <c r="A218" s="236"/>
      <c r="B218" t="s" s="596">
        <v>932</v>
      </c>
      <c r="C218" t="s" s="675">
        <v>3158</v>
      </c>
      <c r="D218" t="s" s="676">
        <f>D209</f>
        <v>1996</v>
      </c>
      <c r="E218" s="677">
        <v>0</v>
      </c>
      <c r="F218" s="236"/>
      <c r="G218" s="662">
        <f>E218*F218</f>
        <v>0</v>
      </c>
      <c r="H218" s="662">
        <f>IF($S$11="Y",G218*0.15,0)</f>
        <v>0</v>
      </c>
      <c r="I218" s="236"/>
      <c r="J218" s="236"/>
      <c r="K218" s="236"/>
      <c r="L218" s="236"/>
      <c r="M218" s="236"/>
      <c r="N218" s="236"/>
      <c r="O218" s="236"/>
      <c r="P218" s="236"/>
      <c r="Q218" s="236"/>
      <c r="R218" s="236"/>
      <c r="S218" s="236"/>
    </row>
    <row r="219" ht="15" customHeight="1">
      <c r="A219" s="236"/>
      <c r="B219" t="s" s="596">
        <v>932</v>
      </c>
      <c r="C219" t="s" s="675">
        <v>3158</v>
      </c>
      <c r="D219" t="s" s="91">
        <f>D210</f>
        <v>1998</v>
      </c>
      <c r="E219" s="677">
        <v>0</v>
      </c>
      <c r="F219" s="236"/>
      <c r="G219" s="662">
        <f>E219*F219</f>
        <v>0</v>
      </c>
      <c r="H219" s="662">
        <f>IF($S$11="Y",G219*0.15,0)</f>
        <v>0</v>
      </c>
      <c r="I219" s="236"/>
      <c r="J219" s="236"/>
      <c r="K219" s="236"/>
      <c r="L219" s="236"/>
      <c r="M219" s="236"/>
      <c r="N219" s="236"/>
      <c r="O219" s="236"/>
      <c r="P219" s="236"/>
      <c r="Q219" s="236"/>
      <c r="R219" s="236"/>
      <c r="S219" s="236"/>
    </row>
    <row r="220" ht="15" customHeight="1">
      <c r="A220" s="236"/>
      <c r="B220" t="s" s="596">
        <v>932</v>
      </c>
      <c r="C220" t="s" s="675">
        <v>3158</v>
      </c>
      <c r="D220" t="s" s="205">
        <f>D211</f>
        <v>2000</v>
      </c>
      <c r="E220" s="677">
        <v>3</v>
      </c>
      <c r="F220" s="236"/>
      <c r="G220" s="662">
        <f>E220*F220</f>
        <v>0</v>
      </c>
      <c r="H220" s="662">
        <f>IF($S$11="Y",G220*0.15,0)</f>
        <v>0</v>
      </c>
      <c r="I220" s="236"/>
      <c r="J220" s="236"/>
      <c r="K220" s="236"/>
      <c r="L220" s="236"/>
      <c r="M220" s="236"/>
      <c r="N220" s="236"/>
      <c r="O220" s="236"/>
      <c r="P220" s="236"/>
      <c r="Q220" s="236"/>
      <c r="R220" s="236"/>
      <c r="S220" s="236"/>
    </row>
    <row r="221" ht="15" customHeight="1">
      <c r="A221" s="236"/>
      <c r="B221" t="s" s="596">
        <v>932</v>
      </c>
      <c r="C221" t="s" s="675">
        <v>3158</v>
      </c>
      <c r="D221" t="s" s="684">
        <f>D212</f>
        <v>2001</v>
      </c>
      <c r="E221" s="677">
        <v>0</v>
      </c>
      <c r="F221" s="236"/>
      <c r="G221" s="662">
        <f>E221*F221</f>
        <v>0</v>
      </c>
      <c r="H221" s="662">
        <f>IF($S$11="Y",G221*0.15,0)</f>
        <v>0</v>
      </c>
      <c r="I221" s="236"/>
      <c r="J221" s="236"/>
      <c r="K221" s="236"/>
      <c r="L221" s="236"/>
      <c r="M221" s="236"/>
      <c r="N221" s="236"/>
      <c r="O221" s="236"/>
      <c r="P221" s="236"/>
      <c r="Q221" s="236"/>
      <c r="R221" s="236"/>
      <c r="S221" s="236"/>
    </row>
    <row r="222" ht="15" customHeight="1">
      <c r="A222" s="236"/>
      <c r="B222" t="s" s="596">
        <v>932</v>
      </c>
      <c r="C222" t="s" s="675">
        <v>3158</v>
      </c>
      <c r="D222" t="s" s="686">
        <f>D213</f>
        <v>2003</v>
      </c>
      <c r="E222" s="677">
        <v>3</v>
      </c>
      <c r="F222" s="236"/>
      <c r="G222" s="662">
        <f>E222*F222</f>
        <v>0</v>
      </c>
      <c r="H222" s="662">
        <f>IF($S$11="Y",G222*0.15,0)</f>
        <v>0</v>
      </c>
      <c r="I222" s="236"/>
      <c r="J222" s="236"/>
      <c r="K222" s="236"/>
      <c r="L222" s="236"/>
      <c r="M222" s="236"/>
      <c r="N222" s="236"/>
      <c r="O222" s="236"/>
      <c r="P222" s="236"/>
      <c r="Q222" s="236"/>
      <c r="R222" s="236"/>
      <c r="S222" s="236"/>
    </row>
    <row r="223" ht="15" customHeight="1">
      <c r="A223" s="236"/>
      <c r="B223" t="s" s="596">
        <v>932</v>
      </c>
      <c r="C223" t="s" s="675">
        <v>3158</v>
      </c>
      <c r="D223" t="s" s="690">
        <f>D214</f>
        <v>2004</v>
      </c>
      <c r="E223" s="677">
        <v>0</v>
      </c>
      <c r="F223" s="236"/>
      <c r="G223" s="662">
        <f>E223*F223</f>
        <v>0</v>
      </c>
      <c r="H223" s="662">
        <f>IF($S$11="Y",G223*0.15,0)</f>
        <v>0</v>
      </c>
      <c r="I223" s="236"/>
      <c r="J223" s="236"/>
      <c r="K223" s="236"/>
      <c r="L223" s="236"/>
      <c r="M223" s="236"/>
      <c r="N223" s="236"/>
      <c r="O223" s="236"/>
      <c r="P223" s="236"/>
      <c r="Q223" s="236"/>
      <c r="R223" s="236"/>
      <c r="S223" s="236"/>
    </row>
    <row r="224" ht="15" customHeight="1">
      <c r="A224" s="236"/>
      <c r="B224" t="s" s="596">
        <v>932</v>
      </c>
      <c r="C224" t="s" s="675">
        <v>3158</v>
      </c>
      <c r="D224" t="s" s="692">
        <f>D215</f>
        <v>2005</v>
      </c>
      <c r="E224" s="677">
        <v>0</v>
      </c>
      <c r="F224" s="236"/>
      <c r="G224" s="662">
        <f>E224*F224</f>
        <v>0</v>
      </c>
      <c r="H224" s="662">
        <f>IF($S$11="Y",G224*0.15,0)</f>
        <v>0</v>
      </c>
      <c r="I224" s="236"/>
      <c r="J224" s="236"/>
      <c r="K224" s="236"/>
      <c r="L224" s="236"/>
      <c r="M224" s="236"/>
      <c r="N224" s="236"/>
      <c r="O224" s="236"/>
      <c r="P224" s="236"/>
      <c r="Q224" s="236"/>
      <c r="R224" s="236"/>
      <c r="S224" s="236"/>
    </row>
    <row r="225" ht="15" customHeight="1">
      <c r="A225" s="236"/>
      <c r="B225" t="s" s="596">
        <v>932</v>
      </c>
      <c r="C225" t="s" s="675">
        <v>3158</v>
      </c>
      <c r="D225" t="s" s="180">
        <f>D216</f>
        <v>2006</v>
      </c>
      <c r="E225" s="677">
        <v>5</v>
      </c>
      <c r="F225" s="236"/>
      <c r="G225" s="662">
        <f>E225*F225</f>
        <v>0</v>
      </c>
      <c r="H225" s="662">
        <f>IF($S$11="Y",G225*0.15,0)</f>
        <v>0</v>
      </c>
      <c r="I225" s="236"/>
      <c r="J225" s="236"/>
      <c r="K225" s="236"/>
      <c r="L225" s="236"/>
      <c r="M225" s="236"/>
      <c r="N225" s="236"/>
      <c r="O225" s="236"/>
      <c r="P225" s="236"/>
      <c r="Q225" s="236"/>
      <c r="R225" s="236"/>
      <c r="S225" s="236"/>
    </row>
    <row r="226" ht="15" customHeight="1">
      <c r="A226" s="236"/>
      <c r="B226" t="s" s="596">
        <v>932</v>
      </c>
      <c r="C226" t="s" s="675">
        <v>3158</v>
      </c>
      <c r="D226" t="s" s="695">
        <f>D217</f>
        <v>2007</v>
      </c>
      <c r="E226" s="677">
        <v>0</v>
      </c>
      <c r="F226" s="236"/>
      <c r="G226" s="662">
        <f>E226*F226</f>
        <v>0</v>
      </c>
      <c r="H226" s="662">
        <f>IF($S$11="Y",G226*0.15,0)</f>
        <v>0</v>
      </c>
      <c r="I226" s="236"/>
      <c r="J226" s="236"/>
      <c r="K226" s="236"/>
      <c r="L226" s="236"/>
      <c r="M226" s="236"/>
      <c r="N226" s="236"/>
      <c r="O226" s="236"/>
      <c r="P226" s="236"/>
      <c r="Q226" s="236"/>
      <c r="R226" s="236"/>
      <c r="S226" s="236"/>
    </row>
    <row r="227" ht="15" customHeight="1">
      <c r="A227" s="236"/>
      <c r="B227" t="s" s="596">
        <v>934</v>
      </c>
      <c r="C227" t="s" s="675">
        <v>3159</v>
      </c>
      <c r="D227" t="s" s="676">
        <f>D218</f>
        <v>1996</v>
      </c>
      <c r="E227" s="677">
        <v>0</v>
      </c>
      <c r="F227" s="236"/>
      <c r="G227" s="662">
        <f>E227*F227</f>
        <v>0</v>
      </c>
      <c r="H227" s="662">
        <f>IF($S$11="Y",G227*0.15,0)</f>
        <v>0</v>
      </c>
      <c r="I227" s="236"/>
      <c r="J227" s="236"/>
      <c r="K227" s="236"/>
      <c r="L227" s="236"/>
      <c r="M227" s="236"/>
      <c r="N227" s="236"/>
      <c r="O227" s="236"/>
      <c r="P227" s="236"/>
      <c r="Q227" s="236"/>
      <c r="R227" s="236"/>
      <c r="S227" s="236"/>
    </row>
    <row r="228" ht="15" customHeight="1">
      <c r="A228" s="236"/>
      <c r="B228" t="s" s="596">
        <v>934</v>
      </c>
      <c r="C228" t="s" s="675">
        <v>3159</v>
      </c>
      <c r="D228" t="s" s="91">
        <f>D219</f>
        <v>1998</v>
      </c>
      <c r="E228" s="677">
        <v>0</v>
      </c>
      <c r="F228" s="236"/>
      <c r="G228" s="662">
        <f>E228*F228</f>
        <v>0</v>
      </c>
      <c r="H228" s="662">
        <f>IF($S$11="Y",G228*0.15,0)</f>
        <v>0</v>
      </c>
      <c r="I228" s="236"/>
      <c r="J228" s="236"/>
      <c r="K228" s="236"/>
      <c r="L228" s="236"/>
      <c r="M228" s="236"/>
      <c r="N228" s="236"/>
      <c r="O228" s="236"/>
      <c r="P228" s="236"/>
      <c r="Q228" s="236"/>
      <c r="R228" s="236"/>
      <c r="S228" s="236"/>
    </row>
    <row r="229" ht="15" customHeight="1">
      <c r="A229" s="236"/>
      <c r="B229" t="s" s="596">
        <v>934</v>
      </c>
      <c r="C229" t="s" s="675">
        <v>3159</v>
      </c>
      <c r="D229" t="s" s="205">
        <f>D220</f>
        <v>2000</v>
      </c>
      <c r="E229" s="677">
        <v>2</v>
      </c>
      <c r="F229" s="236"/>
      <c r="G229" s="662">
        <f>E229*F229</f>
        <v>0</v>
      </c>
      <c r="H229" s="662">
        <f>IF($S$11="Y",G229*0.15,0)</f>
        <v>0</v>
      </c>
      <c r="I229" s="236"/>
      <c r="J229" s="236"/>
      <c r="K229" s="236"/>
      <c r="L229" s="236"/>
      <c r="M229" s="236"/>
      <c r="N229" s="236"/>
      <c r="O229" s="236"/>
      <c r="P229" s="236"/>
      <c r="Q229" s="236"/>
      <c r="R229" s="236"/>
      <c r="S229" s="236"/>
    </row>
    <row r="230" ht="15" customHeight="1">
      <c r="A230" s="236"/>
      <c r="B230" t="s" s="596">
        <v>934</v>
      </c>
      <c r="C230" t="s" s="675">
        <v>3159</v>
      </c>
      <c r="D230" t="s" s="684">
        <f>D221</f>
        <v>2001</v>
      </c>
      <c r="E230" s="677">
        <v>0</v>
      </c>
      <c r="F230" s="236"/>
      <c r="G230" s="662">
        <f>E230*F230</f>
        <v>0</v>
      </c>
      <c r="H230" s="662">
        <f>IF($S$11="Y",G230*0.15,0)</f>
        <v>0</v>
      </c>
      <c r="I230" s="236"/>
      <c r="J230" s="236"/>
      <c r="K230" s="236"/>
      <c r="L230" s="236"/>
      <c r="M230" s="236"/>
      <c r="N230" s="236"/>
      <c r="O230" s="236"/>
      <c r="P230" s="236"/>
      <c r="Q230" s="236"/>
      <c r="R230" s="236"/>
      <c r="S230" s="236"/>
    </row>
    <row r="231" ht="15" customHeight="1">
      <c r="A231" s="236"/>
      <c r="B231" t="s" s="596">
        <v>934</v>
      </c>
      <c r="C231" t="s" s="675">
        <v>3159</v>
      </c>
      <c r="D231" t="s" s="686">
        <f>D222</f>
        <v>2003</v>
      </c>
      <c r="E231" s="677">
        <v>7</v>
      </c>
      <c r="F231" s="236"/>
      <c r="G231" s="662">
        <f>E231*F231</f>
        <v>0</v>
      </c>
      <c r="H231" s="662">
        <f>IF($S$11="Y",G231*0.15,0)</f>
        <v>0</v>
      </c>
      <c r="I231" s="236"/>
      <c r="J231" s="236"/>
      <c r="K231" s="236"/>
      <c r="L231" s="236"/>
      <c r="M231" s="236"/>
      <c r="N231" s="236"/>
      <c r="O231" s="236"/>
      <c r="P231" s="236"/>
      <c r="Q231" s="236"/>
      <c r="R231" s="236"/>
      <c r="S231" s="236"/>
    </row>
    <row r="232" ht="15" customHeight="1">
      <c r="A232" s="236"/>
      <c r="B232" t="s" s="596">
        <v>934</v>
      </c>
      <c r="C232" t="s" s="675">
        <v>3159</v>
      </c>
      <c r="D232" t="s" s="690">
        <f>D223</f>
        <v>2004</v>
      </c>
      <c r="E232" s="677">
        <v>0</v>
      </c>
      <c r="F232" s="236"/>
      <c r="G232" s="662">
        <f>E232*F232</f>
        <v>0</v>
      </c>
      <c r="H232" s="662">
        <f>IF($S$11="Y",G232*0.15,0)</f>
        <v>0</v>
      </c>
      <c r="I232" s="236"/>
      <c r="J232" s="236"/>
      <c r="K232" s="236"/>
      <c r="L232" s="236"/>
      <c r="M232" s="236"/>
      <c r="N232" s="236"/>
      <c r="O232" s="236"/>
      <c r="P232" s="236"/>
      <c r="Q232" s="236"/>
      <c r="R232" s="236"/>
      <c r="S232" s="236"/>
    </row>
    <row r="233" ht="15" customHeight="1">
      <c r="A233" s="236"/>
      <c r="B233" t="s" s="596">
        <v>934</v>
      </c>
      <c r="C233" t="s" s="675">
        <v>3159</v>
      </c>
      <c r="D233" t="s" s="692">
        <f>D224</f>
        <v>2005</v>
      </c>
      <c r="E233" s="677">
        <v>0</v>
      </c>
      <c r="F233" s="236"/>
      <c r="G233" s="662">
        <f>E233*F233</f>
        <v>0</v>
      </c>
      <c r="H233" s="662">
        <f>IF($S$11="Y",G233*0.15,0)</f>
        <v>0</v>
      </c>
      <c r="I233" s="236"/>
      <c r="J233" s="236"/>
      <c r="K233" s="236"/>
      <c r="L233" s="236"/>
      <c r="M233" s="236"/>
      <c r="N233" s="236"/>
      <c r="O233" s="236"/>
      <c r="P233" s="236"/>
      <c r="Q233" s="236"/>
      <c r="R233" s="236"/>
      <c r="S233" s="236"/>
    </row>
    <row r="234" ht="15" customHeight="1">
      <c r="A234" s="236"/>
      <c r="B234" t="s" s="596">
        <v>934</v>
      </c>
      <c r="C234" t="s" s="675">
        <v>3159</v>
      </c>
      <c r="D234" t="s" s="180">
        <f>D225</f>
        <v>2006</v>
      </c>
      <c r="E234" s="677">
        <v>5</v>
      </c>
      <c r="F234" s="236"/>
      <c r="G234" s="662">
        <f>E234*F234</f>
        <v>0</v>
      </c>
      <c r="H234" s="662">
        <f>IF($S$11="Y",G234*0.15,0)</f>
        <v>0</v>
      </c>
      <c r="I234" s="236"/>
      <c r="J234" s="236"/>
      <c r="K234" s="236"/>
      <c r="L234" s="236"/>
      <c r="M234" s="236"/>
      <c r="N234" s="236"/>
      <c r="O234" s="236"/>
      <c r="P234" s="236"/>
      <c r="Q234" s="236"/>
      <c r="R234" s="236"/>
      <c r="S234" s="236"/>
    </row>
    <row r="235" ht="15" customHeight="1">
      <c r="A235" s="236"/>
      <c r="B235" t="s" s="596">
        <v>934</v>
      </c>
      <c r="C235" t="s" s="675">
        <v>3159</v>
      </c>
      <c r="D235" t="s" s="695">
        <f>D226</f>
        <v>2007</v>
      </c>
      <c r="E235" s="677">
        <v>0</v>
      </c>
      <c r="F235" s="236"/>
      <c r="G235" s="662">
        <f>E235*F235</f>
        <v>0</v>
      </c>
      <c r="H235" s="662">
        <f>IF($S$11="Y",G235*0.15,0)</f>
        <v>0</v>
      </c>
      <c r="I235" s="236"/>
      <c r="J235" s="236"/>
      <c r="K235" s="236"/>
      <c r="L235" s="236"/>
      <c r="M235" s="236"/>
      <c r="N235" s="236"/>
      <c r="O235" s="236"/>
      <c r="P235" s="236"/>
      <c r="Q235" s="236"/>
      <c r="R235" s="236"/>
      <c r="S235" s="236"/>
    </row>
    <row r="236" ht="15" customHeight="1">
      <c r="A236" s="236"/>
      <c r="B236" t="s" s="596">
        <v>936</v>
      </c>
      <c r="C236" t="s" s="675">
        <v>3160</v>
      </c>
      <c r="D236" t="s" s="676">
        <f>D227</f>
        <v>1996</v>
      </c>
      <c r="E236" s="677">
        <v>0</v>
      </c>
      <c r="F236" s="236"/>
      <c r="G236" s="662">
        <f>E236*F236</f>
        <v>0</v>
      </c>
      <c r="H236" s="662">
        <f>IF($S$11="Y",G236*0.15,0)</f>
        <v>0</v>
      </c>
      <c r="I236" s="236"/>
      <c r="J236" s="236"/>
      <c r="K236" s="236"/>
      <c r="L236" s="236"/>
      <c r="M236" s="236"/>
      <c r="N236" s="236"/>
      <c r="O236" s="236"/>
      <c r="P236" s="236"/>
      <c r="Q236" s="236"/>
      <c r="R236" s="236"/>
      <c r="S236" s="236"/>
    </row>
    <row r="237" ht="15" customHeight="1">
      <c r="A237" s="236"/>
      <c r="B237" t="s" s="596">
        <v>936</v>
      </c>
      <c r="C237" t="s" s="675">
        <v>3160</v>
      </c>
      <c r="D237" t="s" s="91">
        <f>D228</f>
        <v>1998</v>
      </c>
      <c r="E237" s="677">
        <v>0</v>
      </c>
      <c r="F237" s="236"/>
      <c r="G237" s="662">
        <f>E237*F237</f>
        <v>0</v>
      </c>
      <c r="H237" s="662">
        <f>IF($S$11="Y",G237*0.15,0)</f>
        <v>0</v>
      </c>
      <c r="I237" s="236"/>
      <c r="J237" s="236"/>
      <c r="K237" s="236"/>
      <c r="L237" s="236"/>
      <c r="M237" s="236"/>
      <c r="N237" s="236"/>
      <c r="O237" s="236"/>
      <c r="P237" s="236"/>
      <c r="Q237" s="236"/>
      <c r="R237" s="236"/>
      <c r="S237" s="236"/>
    </row>
    <row r="238" ht="15" customHeight="1">
      <c r="A238" s="236"/>
      <c r="B238" t="s" s="596">
        <v>936</v>
      </c>
      <c r="C238" t="s" s="675">
        <v>3160</v>
      </c>
      <c r="D238" t="s" s="205">
        <f>D229</f>
        <v>2000</v>
      </c>
      <c r="E238" s="677">
        <v>2</v>
      </c>
      <c r="F238" s="236"/>
      <c r="G238" s="662">
        <f>E238*F238</f>
        <v>0</v>
      </c>
      <c r="H238" s="662">
        <f>IF($S$11="Y",G238*0.15,0)</f>
        <v>0</v>
      </c>
      <c r="I238" s="236"/>
      <c r="J238" s="236"/>
      <c r="K238" s="236"/>
      <c r="L238" s="236"/>
      <c r="M238" s="236"/>
      <c r="N238" s="236"/>
      <c r="O238" s="236"/>
      <c r="P238" s="236"/>
      <c r="Q238" s="236"/>
      <c r="R238" s="236"/>
      <c r="S238" s="236"/>
    </row>
    <row r="239" ht="15" customHeight="1">
      <c r="A239" s="236"/>
      <c r="B239" t="s" s="596">
        <v>936</v>
      </c>
      <c r="C239" t="s" s="675">
        <v>3160</v>
      </c>
      <c r="D239" t="s" s="684">
        <f>D230</f>
        <v>2001</v>
      </c>
      <c r="E239" s="677">
        <v>0</v>
      </c>
      <c r="F239" s="236"/>
      <c r="G239" s="662">
        <f>E239*F239</f>
        <v>0</v>
      </c>
      <c r="H239" s="662">
        <f>IF($S$11="Y",G239*0.15,0)</f>
        <v>0</v>
      </c>
      <c r="I239" s="236"/>
      <c r="J239" s="236"/>
      <c r="K239" s="236"/>
      <c r="L239" s="236"/>
      <c r="M239" s="236"/>
      <c r="N239" s="236"/>
      <c r="O239" s="236"/>
      <c r="P239" s="236"/>
      <c r="Q239" s="236"/>
      <c r="R239" s="236"/>
      <c r="S239" s="236"/>
    </row>
    <row r="240" ht="15" customHeight="1">
      <c r="A240" s="236"/>
      <c r="B240" t="s" s="596">
        <v>936</v>
      </c>
      <c r="C240" t="s" s="675">
        <v>3160</v>
      </c>
      <c r="D240" t="s" s="686">
        <f>D231</f>
        <v>2003</v>
      </c>
      <c r="E240" s="677">
        <v>6</v>
      </c>
      <c r="F240" s="236"/>
      <c r="G240" s="662">
        <f>E240*F240</f>
        <v>0</v>
      </c>
      <c r="H240" s="662">
        <f>IF($S$11="Y",G240*0.15,0)</f>
        <v>0</v>
      </c>
      <c r="I240" s="236"/>
      <c r="J240" s="236"/>
      <c r="K240" s="236"/>
      <c r="L240" s="236"/>
      <c r="M240" s="236"/>
      <c r="N240" s="236"/>
      <c r="O240" s="236"/>
      <c r="P240" s="236"/>
      <c r="Q240" s="236"/>
      <c r="R240" s="236"/>
      <c r="S240" s="236"/>
    </row>
    <row r="241" ht="15" customHeight="1">
      <c r="A241" s="236"/>
      <c r="B241" t="s" s="596">
        <v>936</v>
      </c>
      <c r="C241" t="s" s="675">
        <v>3160</v>
      </c>
      <c r="D241" t="s" s="690">
        <f>D232</f>
        <v>2004</v>
      </c>
      <c r="E241" s="677">
        <v>0</v>
      </c>
      <c r="F241" s="236"/>
      <c r="G241" s="662">
        <f>E241*F241</f>
        <v>0</v>
      </c>
      <c r="H241" s="662">
        <f>IF($S$11="Y",G241*0.15,0)</f>
        <v>0</v>
      </c>
      <c r="I241" s="236"/>
      <c r="J241" s="236"/>
      <c r="K241" s="236"/>
      <c r="L241" s="236"/>
      <c r="M241" s="236"/>
      <c r="N241" s="236"/>
      <c r="O241" s="236"/>
      <c r="P241" s="236"/>
      <c r="Q241" s="236"/>
      <c r="R241" s="236"/>
      <c r="S241" s="236"/>
    </row>
    <row r="242" ht="15" customHeight="1">
      <c r="A242" s="236"/>
      <c r="B242" t="s" s="596">
        <v>936</v>
      </c>
      <c r="C242" t="s" s="675">
        <v>3160</v>
      </c>
      <c r="D242" t="s" s="692">
        <f>D233</f>
        <v>2005</v>
      </c>
      <c r="E242" s="677">
        <v>0</v>
      </c>
      <c r="F242" s="236"/>
      <c r="G242" s="662">
        <f>E242*F242</f>
        <v>0</v>
      </c>
      <c r="H242" s="662">
        <f>IF($S$11="Y",G242*0.15,0)</f>
        <v>0</v>
      </c>
      <c r="I242" s="236"/>
      <c r="J242" s="236"/>
      <c r="K242" s="236"/>
      <c r="L242" s="236"/>
      <c r="M242" s="236"/>
      <c r="N242" s="236"/>
      <c r="O242" s="236"/>
      <c r="P242" s="236"/>
      <c r="Q242" s="236"/>
      <c r="R242" s="236"/>
      <c r="S242" s="236"/>
    </row>
    <row r="243" ht="15" customHeight="1">
      <c r="A243" s="236"/>
      <c r="B243" t="s" s="596">
        <v>936</v>
      </c>
      <c r="C243" t="s" s="675">
        <v>3160</v>
      </c>
      <c r="D243" t="s" s="180">
        <f>D234</f>
        <v>2006</v>
      </c>
      <c r="E243" s="677">
        <v>5</v>
      </c>
      <c r="F243" s="236"/>
      <c r="G243" s="662">
        <f>E243*F243</f>
        <v>0</v>
      </c>
      <c r="H243" s="662">
        <f>IF($S$11="Y",G243*0.15,0)</f>
        <v>0</v>
      </c>
      <c r="I243" s="236"/>
      <c r="J243" s="236"/>
      <c r="K243" s="236"/>
      <c r="L243" s="236"/>
      <c r="M243" s="236"/>
      <c r="N243" s="236"/>
      <c r="O243" s="236"/>
      <c r="P243" s="236"/>
      <c r="Q243" s="236"/>
      <c r="R243" s="236"/>
      <c r="S243" s="236"/>
    </row>
    <row r="244" ht="15" customHeight="1">
      <c r="A244" s="236"/>
      <c r="B244" t="s" s="596">
        <v>936</v>
      </c>
      <c r="C244" t="s" s="675">
        <v>3160</v>
      </c>
      <c r="D244" t="s" s="695">
        <f>D235</f>
        <v>2007</v>
      </c>
      <c r="E244" s="677">
        <v>0</v>
      </c>
      <c r="F244" s="236"/>
      <c r="G244" s="662">
        <f>E244*F244</f>
        <v>0</v>
      </c>
      <c r="H244" s="662">
        <f>IF($S$11="Y",G244*0.15,0)</f>
        <v>0</v>
      </c>
      <c r="I244" s="236"/>
      <c r="J244" s="236"/>
      <c r="K244" s="236"/>
      <c r="L244" s="236"/>
      <c r="M244" s="236"/>
      <c r="N244" s="236"/>
      <c r="O244" s="236"/>
      <c r="P244" s="236"/>
      <c r="Q244" s="236"/>
      <c r="R244" s="236"/>
      <c r="S244" s="236"/>
    </row>
    <row r="245" ht="15" customHeight="1">
      <c r="A245" s="236"/>
      <c r="B245" t="s" s="596">
        <v>938</v>
      </c>
      <c r="C245" t="s" s="675">
        <v>3161</v>
      </c>
      <c r="D245" t="s" s="676">
        <f>D236</f>
        <v>1996</v>
      </c>
      <c r="E245" s="677">
        <v>0</v>
      </c>
      <c r="F245" s="236"/>
      <c r="G245" s="662">
        <f>E245*F245</f>
        <v>0</v>
      </c>
      <c r="H245" s="662">
        <f>IF($S$11="Y",G245*0.15,0)</f>
        <v>0</v>
      </c>
      <c r="I245" s="236"/>
      <c r="J245" s="236"/>
      <c r="K245" s="236"/>
      <c r="L245" s="236"/>
      <c r="M245" s="236"/>
      <c r="N245" s="236"/>
      <c r="O245" s="236"/>
      <c r="P245" s="236"/>
      <c r="Q245" s="236"/>
      <c r="R245" s="236"/>
      <c r="S245" s="236"/>
    </row>
    <row r="246" ht="15" customHeight="1">
      <c r="A246" s="236"/>
      <c r="B246" t="s" s="596">
        <v>938</v>
      </c>
      <c r="C246" t="s" s="675">
        <v>3161</v>
      </c>
      <c r="D246" t="s" s="91">
        <f>D237</f>
        <v>1998</v>
      </c>
      <c r="E246" s="677">
        <v>0</v>
      </c>
      <c r="F246" s="236"/>
      <c r="G246" s="662">
        <f>E246*F246</f>
        <v>0</v>
      </c>
      <c r="H246" s="662">
        <f>IF($S$11="Y",G246*0.15,0)</f>
        <v>0</v>
      </c>
      <c r="I246" s="236"/>
      <c r="J246" s="236"/>
      <c r="K246" s="236"/>
      <c r="L246" s="236"/>
      <c r="M246" s="236"/>
      <c r="N246" s="236"/>
      <c r="O246" s="236"/>
      <c r="P246" s="236"/>
      <c r="Q246" s="236"/>
      <c r="R246" s="236"/>
      <c r="S246" s="236"/>
    </row>
    <row r="247" ht="15" customHeight="1">
      <c r="A247" s="236"/>
      <c r="B247" t="s" s="596">
        <v>938</v>
      </c>
      <c r="C247" t="s" s="675">
        <v>3161</v>
      </c>
      <c r="D247" t="s" s="205">
        <f>D238</f>
        <v>2000</v>
      </c>
      <c r="E247" s="677">
        <v>3</v>
      </c>
      <c r="F247" s="236"/>
      <c r="G247" s="662">
        <f>E247*F247</f>
        <v>0</v>
      </c>
      <c r="H247" s="662">
        <f>IF($S$11="Y",G247*0.15,0)</f>
        <v>0</v>
      </c>
      <c r="I247" s="236"/>
      <c r="J247" s="236"/>
      <c r="K247" s="236"/>
      <c r="L247" s="236"/>
      <c r="M247" s="236"/>
      <c r="N247" s="236"/>
      <c r="O247" s="236"/>
      <c r="P247" s="236"/>
      <c r="Q247" s="236"/>
      <c r="R247" s="236"/>
      <c r="S247" s="236"/>
    </row>
    <row r="248" ht="15" customHeight="1">
      <c r="A248" s="236"/>
      <c r="B248" t="s" s="596">
        <v>938</v>
      </c>
      <c r="C248" t="s" s="675">
        <v>3161</v>
      </c>
      <c r="D248" t="s" s="684">
        <f>D239</f>
        <v>2001</v>
      </c>
      <c r="E248" s="677">
        <v>0</v>
      </c>
      <c r="F248" s="236"/>
      <c r="G248" s="662">
        <f>E248*F248</f>
        <v>0</v>
      </c>
      <c r="H248" s="662">
        <f>IF($S$11="Y",G248*0.15,0)</f>
        <v>0</v>
      </c>
      <c r="I248" s="236"/>
      <c r="J248" s="236"/>
      <c r="K248" s="236"/>
      <c r="L248" s="236"/>
      <c r="M248" s="236"/>
      <c r="N248" s="236"/>
      <c r="O248" s="236"/>
      <c r="P248" s="236"/>
      <c r="Q248" s="236"/>
      <c r="R248" s="236"/>
      <c r="S248" s="236"/>
    </row>
    <row r="249" ht="15" customHeight="1">
      <c r="A249" s="236"/>
      <c r="B249" t="s" s="596">
        <v>938</v>
      </c>
      <c r="C249" t="s" s="675">
        <v>3161</v>
      </c>
      <c r="D249" t="s" s="686">
        <f>D240</f>
        <v>2003</v>
      </c>
      <c r="E249" s="677">
        <v>7</v>
      </c>
      <c r="F249" s="236"/>
      <c r="G249" s="662">
        <f>E249*F249</f>
        <v>0</v>
      </c>
      <c r="H249" s="662">
        <f>IF($S$11="Y",G249*0.15,0)</f>
        <v>0</v>
      </c>
      <c r="I249" s="236"/>
      <c r="J249" s="236"/>
      <c r="K249" s="236"/>
      <c r="L249" s="236"/>
      <c r="M249" s="236"/>
      <c r="N249" s="236"/>
      <c r="O249" s="236"/>
      <c r="P249" s="236"/>
      <c r="Q249" s="236"/>
      <c r="R249" s="236"/>
      <c r="S249" s="236"/>
    </row>
    <row r="250" ht="15" customHeight="1">
      <c r="A250" s="236"/>
      <c r="B250" t="s" s="596">
        <v>938</v>
      </c>
      <c r="C250" t="s" s="675">
        <v>3161</v>
      </c>
      <c r="D250" t="s" s="690">
        <f>D241</f>
        <v>2004</v>
      </c>
      <c r="E250" s="677">
        <v>0</v>
      </c>
      <c r="F250" s="236"/>
      <c r="G250" s="662">
        <f>E250*F250</f>
        <v>0</v>
      </c>
      <c r="H250" s="662">
        <f>IF($S$11="Y",G250*0.15,0)</f>
        <v>0</v>
      </c>
      <c r="I250" s="236"/>
      <c r="J250" s="236"/>
      <c r="K250" s="236"/>
      <c r="L250" s="236"/>
      <c r="M250" s="236"/>
      <c r="N250" s="236"/>
      <c r="O250" s="236"/>
      <c r="P250" s="236"/>
      <c r="Q250" s="236"/>
      <c r="R250" s="236"/>
      <c r="S250" s="236"/>
    </row>
    <row r="251" ht="15" customHeight="1">
      <c r="A251" s="236"/>
      <c r="B251" t="s" s="596">
        <v>938</v>
      </c>
      <c r="C251" t="s" s="675">
        <v>3161</v>
      </c>
      <c r="D251" t="s" s="692">
        <f>D242</f>
        <v>2005</v>
      </c>
      <c r="E251" s="677">
        <v>0</v>
      </c>
      <c r="F251" s="236"/>
      <c r="G251" s="662">
        <f>E251*F251</f>
        <v>0</v>
      </c>
      <c r="H251" s="662">
        <f>IF($S$11="Y",G251*0.15,0)</f>
        <v>0</v>
      </c>
      <c r="I251" s="236"/>
      <c r="J251" s="236"/>
      <c r="K251" s="236"/>
      <c r="L251" s="236"/>
      <c r="M251" s="236"/>
      <c r="N251" s="236"/>
      <c r="O251" s="236"/>
      <c r="P251" s="236"/>
      <c r="Q251" s="236"/>
      <c r="R251" s="236"/>
      <c r="S251" s="236"/>
    </row>
    <row r="252" ht="15" customHeight="1">
      <c r="A252" s="236"/>
      <c r="B252" t="s" s="596">
        <v>938</v>
      </c>
      <c r="C252" t="s" s="675">
        <v>3161</v>
      </c>
      <c r="D252" t="s" s="180">
        <f>D243</f>
        <v>2006</v>
      </c>
      <c r="E252" s="677">
        <v>4</v>
      </c>
      <c r="F252" s="236"/>
      <c r="G252" s="662">
        <f>E252*F252</f>
        <v>0</v>
      </c>
      <c r="H252" s="662">
        <f>IF($S$11="Y",G252*0.15,0)</f>
        <v>0</v>
      </c>
      <c r="I252" s="236"/>
      <c r="J252" s="236"/>
      <c r="K252" s="236"/>
      <c r="L252" s="236"/>
      <c r="M252" s="236"/>
      <c r="N252" s="236"/>
      <c r="O252" s="236"/>
      <c r="P252" s="236"/>
      <c r="Q252" s="236"/>
      <c r="R252" s="236"/>
      <c r="S252" s="236"/>
    </row>
    <row r="253" ht="15" customHeight="1">
      <c r="A253" s="236"/>
      <c r="B253" t="s" s="596">
        <v>938</v>
      </c>
      <c r="C253" t="s" s="675">
        <v>3161</v>
      </c>
      <c r="D253" t="s" s="695">
        <f>D244</f>
        <v>2007</v>
      </c>
      <c r="E253" s="677">
        <v>0</v>
      </c>
      <c r="F253" s="236"/>
      <c r="G253" s="662">
        <f>E253*F253</f>
        <v>0</v>
      </c>
      <c r="H253" s="662">
        <f>IF($S$11="Y",G253*0.15,0)</f>
        <v>0</v>
      </c>
      <c r="I253" s="236"/>
      <c r="J253" s="236"/>
      <c r="K253" s="236"/>
      <c r="L253" s="236"/>
      <c r="M253" s="236"/>
      <c r="N253" s="236"/>
      <c r="O253" s="236"/>
      <c r="P253" s="236"/>
      <c r="Q253" s="236"/>
      <c r="R253" s="236"/>
      <c r="S253" s="236"/>
    </row>
    <row r="254" ht="15" customHeight="1">
      <c r="A254" s="236"/>
      <c r="B254" t="s" s="596">
        <v>940</v>
      </c>
      <c r="C254" t="s" s="675">
        <v>3162</v>
      </c>
      <c r="D254" t="s" s="676">
        <f>D245</f>
        <v>1996</v>
      </c>
      <c r="E254" s="677">
        <v>0</v>
      </c>
      <c r="F254" s="236"/>
      <c r="G254" s="662">
        <f>E254*F254</f>
        <v>0</v>
      </c>
      <c r="H254" s="662">
        <f>IF($S$11="Y",G254*0.15,0)</f>
        <v>0</v>
      </c>
      <c r="I254" s="236"/>
      <c r="J254" s="236"/>
      <c r="K254" s="236"/>
      <c r="L254" s="236"/>
      <c r="M254" s="236"/>
      <c r="N254" s="236"/>
      <c r="O254" s="236"/>
      <c r="P254" s="236"/>
      <c r="Q254" s="236"/>
      <c r="R254" s="236"/>
      <c r="S254" s="236"/>
    </row>
    <row r="255" ht="15" customHeight="1">
      <c r="A255" s="236"/>
      <c r="B255" t="s" s="596">
        <v>940</v>
      </c>
      <c r="C255" t="s" s="675">
        <v>3162</v>
      </c>
      <c r="D255" t="s" s="91">
        <f>D246</f>
        <v>1998</v>
      </c>
      <c r="E255" s="677">
        <v>0</v>
      </c>
      <c r="F255" s="236"/>
      <c r="G255" s="662">
        <f>E255*F255</f>
        <v>0</v>
      </c>
      <c r="H255" s="662">
        <f>IF($S$11="Y",G255*0.15,0)</f>
        <v>0</v>
      </c>
      <c r="I255" s="236"/>
      <c r="J255" s="236"/>
      <c r="K255" s="236"/>
      <c r="L255" s="236"/>
      <c r="M255" s="236"/>
      <c r="N255" s="236"/>
      <c r="O255" s="236"/>
      <c r="P255" s="236"/>
      <c r="Q255" s="236"/>
      <c r="R255" s="236"/>
      <c r="S255" s="236"/>
    </row>
    <row r="256" ht="15" customHeight="1">
      <c r="A256" s="236"/>
      <c r="B256" t="s" s="596">
        <v>940</v>
      </c>
      <c r="C256" t="s" s="675">
        <v>3162</v>
      </c>
      <c r="D256" t="s" s="205">
        <f>D247</f>
        <v>2000</v>
      </c>
      <c r="E256" s="677">
        <v>2</v>
      </c>
      <c r="F256" s="236"/>
      <c r="G256" s="662">
        <f>E256*F256</f>
        <v>0</v>
      </c>
      <c r="H256" s="662">
        <f>IF($S$11="Y",G256*0.15,0)</f>
        <v>0</v>
      </c>
      <c r="I256" s="236"/>
      <c r="J256" s="236"/>
      <c r="K256" s="236"/>
      <c r="L256" s="236"/>
      <c r="M256" s="236"/>
      <c r="N256" s="236"/>
      <c r="O256" s="236"/>
      <c r="P256" s="236"/>
      <c r="Q256" s="236"/>
      <c r="R256" s="236"/>
      <c r="S256" s="236"/>
    </row>
    <row r="257" ht="15" customHeight="1">
      <c r="A257" s="236"/>
      <c r="B257" t="s" s="596">
        <v>940</v>
      </c>
      <c r="C257" t="s" s="675">
        <v>3162</v>
      </c>
      <c r="D257" t="s" s="684">
        <f>D248</f>
        <v>2001</v>
      </c>
      <c r="E257" s="677">
        <v>0</v>
      </c>
      <c r="F257" s="236"/>
      <c r="G257" s="662">
        <f>E257*F257</f>
        <v>0</v>
      </c>
      <c r="H257" s="662">
        <f>IF($S$11="Y",G257*0.15,0)</f>
        <v>0</v>
      </c>
      <c r="I257" s="236"/>
      <c r="J257" s="236"/>
      <c r="K257" s="236"/>
      <c r="L257" s="236"/>
      <c r="M257" s="236"/>
      <c r="N257" s="236"/>
      <c r="O257" s="236"/>
      <c r="P257" s="236"/>
      <c r="Q257" s="236"/>
      <c r="R257" s="236"/>
      <c r="S257" s="236"/>
    </row>
    <row r="258" ht="15" customHeight="1">
      <c r="A258" s="236"/>
      <c r="B258" t="s" s="596">
        <v>940</v>
      </c>
      <c r="C258" t="s" s="675">
        <v>3162</v>
      </c>
      <c r="D258" t="s" s="686">
        <f>D249</f>
        <v>2003</v>
      </c>
      <c r="E258" s="677">
        <v>7</v>
      </c>
      <c r="F258" s="236"/>
      <c r="G258" s="662">
        <f>E258*F258</f>
        <v>0</v>
      </c>
      <c r="H258" s="662">
        <f>IF($S$11="Y",G258*0.15,0)</f>
        <v>0</v>
      </c>
      <c r="I258" s="236"/>
      <c r="J258" s="236"/>
      <c r="K258" s="236"/>
      <c r="L258" s="236"/>
      <c r="M258" s="236"/>
      <c r="N258" s="236"/>
      <c r="O258" s="236"/>
      <c r="P258" s="236"/>
      <c r="Q258" s="236"/>
      <c r="R258" s="236"/>
      <c r="S258" s="236"/>
    </row>
    <row r="259" ht="15" customHeight="1">
      <c r="A259" s="236"/>
      <c r="B259" t="s" s="596">
        <v>940</v>
      </c>
      <c r="C259" t="s" s="675">
        <v>3162</v>
      </c>
      <c r="D259" t="s" s="690">
        <f>D250</f>
        <v>2004</v>
      </c>
      <c r="E259" s="677">
        <v>0</v>
      </c>
      <c r="F259" s="236"/>
      <c r="G259" s="662">
        <f>E259*F259</f>
        <v>0</v>
      </c>
      <c r="H259" s="662">
        <f>IF($S$11="Y",G259*0.15,0)</f>
        <v>0</v>
      </c>
      <c r="I259" s="236"/>
      <c r="J259" s="236"/>
      <c r="K259" s="236"/>
      <c r="L259" s="236"/>
      <c r="M259" s="236"/>
      <c r="N259" s="236"/>
      <c r="O259" s="236"/>
      <c r="P259" s="236"/>
      <c r="Q259" s="236"/>
      <c r="R259" s="236"/>
      <c r="S259" s="236"/>
    </row>
    <row r="260" ht="15" customHeight="1">
      <c r="A260" s="236"/>
      <c r="B260" t="s" s="596">
        <v>940</v>
      </c>
      <c r="C260" t="s" s="675">
        <v>3162</v>
      </c>
      <c r="D260" t="s" s="692">
        <f>D251</f>
        <v>2005</v>
      </c>
      <c r="E260" s="677">
        <v>0</v>
      </c>
      <c r="F260" s="236"/>
      <c r="G260" s="662">
        <f>E260*F260</f>
        <v>0</v>
      </c>
      <c r="H260" s="662">
        <f>IF($S$11="Y",G260*0.15,0)</f>
        <v>0</v>
      </c>
      <c r="I260" s="236"/>
      <c r="J260" s="236"/>
      <c r="K260" s="236"/>
      <c r="L260" s="236"/>
      <c r="M260" s="236"/>
      <c r="N260" s="236"/>
      <c r="O260" s="236"/>
      <c r="P260" s="236"/>
      <c r="Q260" s="236"/>
      <c r="R260" s="236"/>
      <c r="S260" s="236"/>
    </row>
    <row r="261" ht="15" customHeight="1">
      <c r="A261" s="236"/>
      <c r="B261" t="s" s="596">
        <v>940</v>
      </c>
      <c r="C261" t="s" s="675">
        <v>3162</v>
      </c>
      <c r="D261" t="s" s="180">
        <f>D252</f>
        <v>2006</v>
      </c>
      <c r="E261" s="677">
        <v>5</v>
      </c>
      <c r="F261" s="236"/>
      <c r="G261" s="662">
        <f>E261*F261</f>
        <v>0</v>
      </c>
      <c r="H261" s="662">
        <f>IF($S$11="Y",G261*0.15,0)</f>
        <v>0</v>
      </c>
      <c r="I261" s="236"/>
      <c r="J261" s="236"/>
      <c r="K261" s="236"/>
      <c r="L261" s="236"/>
      <c r="M261" s="236"/>
      <c r="N261" s="236"/>
      <c r="O261" s="236"/>
      <c r="P261" s="236"/>
      <c r="Q261" s="236"/>
      <c r="R261" s="236"/>
      <c r="S261" s="236"/>
    </row>
    <row r="262" ht="15" customHeight="1">
      <c r="A262" s="236"/>
      <c r="B262" t="s" s="596">
        <v>940</v>
      </c>
      <c r="C262" t="s" s="675">
        <v>3162</v>
      </c>
      <c r="D262" t="s" s="695">
        <f>D253</f>
        <v>2007</v>
      </c>
      <c r="E262" s="677">
        <v>0</v>
      </c>
      <c r="F262" s="236"/>
      <c r="G262" s="662">
        <f>E262*F262</f>
        <v>0</v>
      </c>
      <c r="H262" s="662">
        <f>IF($S$11="Y",G262*0.15,0)</f>
        <v>0</v>
      </c>
      <c r="I262" s="236"/>
      <c r="J262" s="236"/>
      <c r="K262" s="236"/>
      <c r="L262" s="236"/>
      <c r="M262" s="236"/>
      <c r="N262" s="236"/>
      <c r="O262" s="236"/>
      <c r="P262" s="236"/>
      <c r="Q262" s="236"/>
      <c r="R262" s="236"/>
      <c r="S262" s="236"/>
    </row>
    <row r="263" ht="15" customHeight="1">
      <c r="A263" s="236"/>
      <c r="B263" t="s" s="596">
        <v>942</v>
      </c>
      <c r="C263" t="s" s="675">
        <v>3163</v>
      </c>
      <c r="D263" t="s" s="676">
        <f>D254</f>
        <v>1996</v>
      </c>
      <c r="E263" s="677">
        <v>1</v>
      </c>
      <c r="F263" s="236"/>
      <c r="G263" s="662">
        <f>E263*F263</f>
        <v>0</v>
      </c>
      <c r="H263" s="662">
        <f>IF($S$11="Y",G263*0.15,0)</f>
        <v>0</v>
      </c>
      <c r="I263" s="236"/>
      <c r="J263" s="236"/>
      <c r="K263" s="236"/>
      <c r="L263" s="236"/>
      <c r="M263" s="236"/>
      <c r="N263" s="236"/>
      <c r="O263" s="236"/>
      <c r="P263" s="236"/>
      <c r="Q263" s="236"/>
      <c r="R263" s="236"/>
      <c r="S263" s="236"/>
    </row>
    <row r="264" ht="15" customHeight="1">
      <c r="A264" s="236"/>
      <c r="B264" t="s" s="596">
        <v>942</v>
      </c>
      <c r="C264" t="s" s="675">
        <v>3163</v>
      </c>
      <c r="D264" t="s" s="91">
        <f>D255</f>
        <v>1998</v>
      </c>
      <c r="E264" s="677">
        <v>0</v>
      </c>
      <c r="F264" s="236"/>
      <c r="G264" s="662">
        <f>E264*F264</f>
        <v>0</v>
      </c>
      <c r="H264" s="662">
        <f>IF($S$11="Y",G264*0.15,0)</f>
        <v>0</v>
      </c>
      <c r="I264" s="236"/>
      <c r="J264" s="236"/>
      <c r="K264" s="236"/>
      <c r="L264" s="236"/>
      <c r="M264" s="236"/>
      <c r="N264" s="236"/>
      <c r="O264" s="236"/>
      <c r="P264" s="236"/>
      <c r="Q264" s="236"/>
      <c r="R264" s="236"/>
      <c r="S264" s="236"/>
    </row>
    <row r="265" ht="15" customHeight="1">
      <c r="A265" s="236"/>
      <c r="B265" t="s" s="596">
        <v>942</v>
      </c>
      <c r="C265" t="s" s="675">
        <v>3163</v>
      </c>
      <c r="D265" t="s" s="205">
        <f>D256</f>
        <v>2000</v>
      </c>
      <c r="E265" s="677">
        <v>2</v>
      </c>
      <c r="F265" s="236"/>
      <c r="G265" s="662">
        <f>E265*F265</f>
        <v>0</v>
      </c>
      <c r="H265" s="662">
        <f>IF($S$11="Y",G265*0.15,0)</f>
        <v>0</v>
      </c>
      <c r="I265" s="236"/>
      <c r="J265" s="236"/>
      <c r="K265" s="236"/>
      <c r="L265" s="236"/>
      <c r="M265" s="236"/>
      <c r="N265" s="236"/>
      <c r="O265" s="236"/>
      <c r="P265" s="236"/>
      <c r="Q265" s="236"/>
      <c r="R265" s="236"/>
      <c r="S265" s="236"/>
    </row>
    <row r="266" ht="15" customHeight="1">
      <c r="A266" s="236"/>
      <c r="B266" t="s" s="596">
        <v>942</v>
      </c>
      <c r="C266" t="s" s="675">
        <v>3163</v>
      </c>
      <c r="D266" t="s" s="684">
        <f>D257</f>
        <v>2001</v>
      </c>
      <c r="E266" s="677">
        <v>0</v>
      </c>
      <c r="F266" s="236"/>
      <c r="G266" s="662">
        <f>E266*F266</f>
        <v>0</v>
      </c>
      <c r="H266" s="662">
        <f>IF($S$11="Y",G266*0.15,0)</f>
        <v>0</v>
      </c>
      <c r="I266" s="236"/>
      <c r="J266" s="236"/>
      <c r="K266" s="236"/>
      <c r="L266" s="236"/>
      <c r="M266" s="236"/>
      <c r="N266" s="236"/>
      <c r="O266" s="236"/>
      <c r="P266" s="236"/>
      <c r="Q266" s="236"/>
      <c r="R266" s="236"/>
      <c r="S266" s="236"/>
    </row>
    <row r="267" ht="15" customHeight="1">
      <c r="A267" s="236"/>
      <c r="B267" t="s" s="596">
        <v>942</v>
      </c>
      <c r="C267" t="s" s="675">
        <v>3163</v>
      </c>
      <c r="D267" t="s" s="686">
        <f>D258</f>
        <v>2003</v>
      </c>
      <c r="E267" s="677">
        <v>8</v>
      </c>
      <c r="F267" s="236"/>
      <c r="G267" s="662">
        <f>E267*F267</f>
        <v>0</v>
      </c>
      <c r="H267" s="662">
        <f>IF($S$11="Y",G267*0.15,0)</f>
        <v>0</v>
      </c>
      <c r="I267" s="236"/>
      <c r="J267" s="236"/>
      <c r="K267" s="236"/>
      <c r="L267" s="236"/>
      <c r="M267" s="236"/>
      <c r="N267" s="236"/>
      <c r="O267" s="236"/>
      <c r="P267" s="236"/>
      <c r="Q267" s="236"/>
      <c r="R267" s="236"/>
      <c r="S267" s="236"/>
    </row>
    <row r="268" ht="15" customHeight="1">
      <c r="A268" s="236"/>
      <c r="B268" t="s" s="596">
        <v>942</v>
      </c>
      <c r="C268" t="s" s="675">
        <v>3163</v>
      </c>
      <c r="D268" t="s" s="690">
        <f>D259</f>
        <v>2004</v>
      </c>
      <c r="E268" s="677">
        <v>0</v>
      </c>
      <c r="F268" s="236"/>
      <c r="G268" s="662">
        <f>E268*F268</f>
        <v>0</v>
      </c>
      <c r="H268" s="662">
        <f>IF($S$11="Y",G268*0.15,0)</f>
        <v>0</v>
      </c>
      <c r="I268" s="236"/>
      <c r="J268" s="236"/>
      <c r="K268" s="236"/>
      <c r="L268" s="236"/>
      <c r="M268" s="236"/>
      <c r="N268" s="236"/>
      <c r="O268" s="236"/>
      <c r="P268" s="236"/>
      <c r="Q268" s="236"/>
      <c r="R268" s="236"/>
      <c r="S268" s="236"/>
    </row>
    <row r="269" ht="15" customHeight="1">
      <c r="A269" s="236"/>
      <c r="B269" t="s" s="596">
        <v>942</v>
      </c>
      <c r="C269" t="s" s="675">
        <v>3163</v>
      </c>
      <c r="D269" t="s" s="692">
        <f>D260</f>
        <v>2005</v>
      </c>
      <c r="E269" s="677">
        <v>0</v>
      </c>
      <c r="F269" s="236"/>
      <c r="G269" s="662">
        <f>E269*F269</f>
        <v>0</v>
      </c>
      <c r="H269" s="662">
        <f>IF($S$11="Y",G269*0.15,0)</f>
        <v>0</v>
      </c>
      <c r="I269" s="236"/>
      <c r="J269" s="236"/>
      <c r="K269" s="236"/>
      <c r="L269" s="236"/>
      <c r="M269" s="236"/>
      <c r="N269" s="236"/>
      <c r="O269" s="236"/>
      <c r="P269" s="236"/>
      <c r="Q269" s="236"/>
      <c r="R269" s="236"/>
      <c r="S269" s="236"/>
    </row>
    <row r="270" ht="15" customHeight="1">
      <c r="A270" s="236"/>
      <c r="B270" t="s" s="596">
        <v>942</v>
      </c>
      <c r="C270" t="s" s="675">
        <v>3163</v>
      </c>
      <c r="D270" t="s" s="180">
        <f>D261</f>
        <v>2006</v>
      </c>
      <c r="E270" s="677">
        <v>5</v>
      </c>
      <c r="F270" s="236"/>
      <c r="G270" s="662">
        <f>E270*F270</f>
        <v>0</v>
      </c>
      <c r="H270" s="662">
        <f>IF($S$11="Y",G270*0.15,0)</f>
        <v>0</v>
      </c>
      <c r="I270" s="236"/>
      <c r="J270" s="236"/>
      <c r="K270" s="236"/>
      <c r="L270" s="236"/>
      <c r="M270" s="236"/>
      <c r="N270" s="236"/>
      <c r="O270" s="236"/>
      <c r="P270" s="236"/>
      <c r="Q270" s="236"/>
      <c r="R270" s="236"/>
      <c r="S270" s="236"/>
    </row>
    <row r="271" ht="15" customHeight="1">
      <c r="A271" s="236"/>
      <c r="B271" t="s" s="596">
        <v>942</v>
      </c>
      <c r="C271" t="s" s="675">
        <v>3163</v>
      </c>
      <c r="D271" t="s" s="695">
        <f>D262</f>
        <v>2007</v>
      </c>
      <c r="E271" s="677">
        <v>0</v>
      </c>
      <c r="F271" s="236"/>
      <c r="G271" s="662">
        <f>E271*F271</f>
        <v>0</v>
      </c>
      <c r="H271" s="662">
        <f>IF($S$11="Y",G271*0.15,0)</f>
        <v>0</v>
      </c>
      <c r="I271" s="236"/>
      <c r="J271" s="236"/>
      <c r="K271" s="236"/>
      <c r="L271" s="236"/>
      <c r="M271" s="236"/>
      <c r="N271" s="236"/>
      <c r="O271" s="236"/>
      <c r="P271" s="236"/>
      <c r="Q271" s="236"/>
      <c r="R271" s="236"/>
      <c r="S271" s="236"/>
    </row>
    <row r="272" ht="15" customHeight="1">
      <c r="A272" s="236"/>
      <c r="B272" t="s" s="596">
        <v>944</v>
      </c>
      <c r="C272" t="s" s="675">
        <v>3164</v>
      </c>
      <c r="D272" t="s" s="676">
        <f>D263</f>
        <v>1996</v>
      </c>
      <c r="E272" s="677">
        <v>0</v>
      </c>
      <c r="F272" s="236"/>
      <c r="G272" s="662">
        <f>E272*F272</f>
        <v>0</v>
      </c>
      <c r="H272" s="662">
        <f>IF($S$11="Y",G272*0.15,0)</f>
        <v>0</v>
      </c>
      <c r="I272" s="236"/>
      <c r="J272" s="236"/>
      <c r="K272" s="236"/>
      <c r="L272" s="236"/>
      <c r="M272" s="236"/>
      <c r="N272" s="236"/>
      <c r="O272" s="236"/>
      <c r="P272" s="236"/>
      <c r="Q272" s="236"/>
      <c r="R272" s="236"/>
      <c r="S272" s="236"/>
    </row>
    <row r="273" ht="15" customHeight="1">
      <c r="A273" s="236"/>
      <c r="B273" t="s" s="596">
        <v>944</v>
      </c>
      <c r="C273" t="s" s="675">
        <v>3164</v>
      </c>
      <c r="D273" t="s" s="91">
        <f>D264</f>
        <v>1998</v>
      </c>
      <c r="E273" s="677">
        <v>0</v>
      </c>
      <c r="F273" s="236"/>
      <c r="G273" s="662">
        <f>E273*F273</f>
        <v>0</v>
      </c>
      <c r="H273" s="662">
        <f>IF($S$11="Y",G273*0.15,0)</f>
        <v>0</v>
      </c>
      <c r="I273" s="236"/>
      <c r="J273" s="236"/>
      <c r="K273" s="236"/>
      <c r="L273" s="236"/>
      <c r="M273" s="236"/>
      <c r="N273" s="236"/>
      <c r="O273" s="236"/>
      <c r="P273" s="236"/>
      <c r="Q273" s="236"/>
      <c r="R273" s="236"/>
      <c r="S273" s="236"/>
    </row>
    <row r="274" ht="15" customHeight="1">
      <c r="A274" s="236"/>
      <c r="B274" t="s" s="596">
        <v>944</v>
      </c>
      <c r="C274" t="s" s="675">
        <v>3164</v>
      </c>
      <c r="D274" t="s" s="205">
        <f>D265</f>
        <v>2000</v>
      </c>
      <c r="E274" s="677">
        <v>2</v>
      </c>
      <c r="F274" s="236"/>
      <c r="G274" s="662">
        <f>E274*F274</f>
        <v>0</v>
      </c>
      <c r="H274" s="662">
        <f>IF($S$11="Y",G274*0.15,0)</f>
        <v>0</v>
      </c>
      <c r="I274" s="236"/>
      <c r="J274" s="236"/>
      <c r="K274" s="236"/>
      <c r="L274" s="236"/>
      <c r="M274" s="236"/>
      <c r="N274" s="236"/>
      <c r="O274" s="236"/>
      <c r="P274" s="236"/>
      <c r="Q274" s="236"/>
      <c r="R274" s="236"/>
      <c r="S274" s="236"/>
    </row>
    <row r="275" ht="15" customHeight="1">
      <c r="A275" s="236"/>
      <c r="B275" t="s" s="596">
        <v>944</v>
      </c>
      <c r="C275" t="s" s="675">
        <v>3164</v>
      </c>
      <c r="D275" t="s" s="684">
        <f>D266</f>
        <v>2001</v>
      </c>
      <c r="E275" s="677">
        <v>0</v>
      </c>
      <c r="F275" s="236"/>
      <c r="G275" s="662">
        <f>E275*F275</f>
        <v>0</v>
      </c>
      <c r="H275" s="662">
        <f>IF($S$11="Y",G275*0.15,0)</f>
        <v>0</v>
      </c>
      <c r="I275" s="236"/>
      <c r="J275" s="236"/>
      <c r="K275" s="236"/>
      <c r="L275" s="236"/>
      <c r="M275" s="236"/>
      <c r="N275" s="236"/>
      <c r="O275" s="236"/>
      <c r="P275" s="236"/>
      <c r="Q275" s="236"/>
      <c r="R275" s="236"/>
      <c r="S275" s="236"/>
    </row>
    <row r="276" ht="15" customHeight="1">
      <c r="A276" s="236"/>
      <c r="B276" t="s" s="596">
        <v>944</v>
      </c>
      <c r="C276" t="s" s="675">
        <v>3164</v>
      </c>
      <c r="D276" t="s" s="686">
        <f>D267</f>
        <v>2003</v>
      </c>
      <c r="E276" s="677">
        <v>6</v>
      </c>
      <c r="F276" s="236"/>
      <c r="G276" s="662">
        <f>E276*F276</f>
        <v>0</v>
      </c>
      <c r="H276" s="662">
        <f>IF($S$11="Y",G276*0.15,0)</f>
        <v>0</v>
      </c>
      <c r="I276" s="236"/>
      <c r="J276" s="236"/>
      <c r="K276" s="236"/>
      <c r="L276" s="236"/>
      <c r="M276" s="236"/>
      <c r="N276" s="236"/>
      <c r="O276" s="236"/>
      <c r="P276" s="236"/>
      <c r="Q276" s="236"/>
      <c r="R276" s="236"/>
      <c r="S276" s="236"/>
    </row>
    <row r="277" ht="15" customHeight="1">
      <c r="A277" s="236"/>
      <c r="B277" t="s" s="596">
        <v>944</v>
      </c>
      <c r="C277" t="s" s="675">
        <v>3164</v>
      </c>
      <c r="D277" t="s" s="690">
        <f>D268</f>
        <v>2004</v>
      </c>
      <c r="E277" s="677">
        <v>0</v>
      </c>
      <c r="F277" s="236"/>
      <c r="G277" s="662">
        <f>E277*F277</f>
        <v>0</v>
      </c>
      <c r="H277" s="662">
        <f>IF($S$11="Y",G277*0.15,0)</f>
        <v>0</v>
      </c>
      <c r="I277" s="236"/>
      <c r="J277" s="236"/>
      <c r="K277" s="236"/>
      <c r="L277" s="236"/>
      <c r="M277" s="236"/>
      <c r="N277" s="236"/>
      <c r="O277" s="236"/>
      <c r="P277" s="236"/>
      <c r="Q277" s="236"/>
      <c r="R277" s="236"/>
      <c r="S277" s="236"/>
    </row>
    <row r="278" ht="15" customHeight="1">
      <c r="A278" s="236"/>
      <c r="B278" t="s" s="596">
        <v>944</v>
      </c>
      <c r="C278" t="s" s="675">
        <v>3164</v>
      </c>
      <c r="D278" t="s" s="692">
        <f>D269</f>
        <v>2005</v>
      </c>
      <c r="E278" s="677">
        <v>0</v>
      </c>
      <c r="F278" s="236"/>
      <c r="G278" s="662">
        <f>E278*F278</f>
        <v>0</v>
      </c>
      <c r="H278" s="662">
        <f>IF($S$11="Y",G278*0.15,0)</f>
        <v>0</v>
      </c>
      <c r="I278" s="236"/>
      <c r="J278" s="236"/>
      <c r="K278" s="236"/>
      <c r="L278" s="236"/>
      <c r="M278" s="236"/>
      <c r="N278" s="236"/>
      <c r="O278" s="236"/>
      <c r="P278" s="236"/>
      <c r="Q278" s="236"/>
      <c r="R278" s="236"/>
      <c r="S278" s="236"/>
    </row>
    <row r="279" ht="15" customHeight="1">
      <c r="A279" s="236"/>
      <c r="B279" t="s" s="596">
        <v>944</v>
      </c>
      <c r="C279" t="s" s="675">
        <v>3164</v>
      </c>
      <c r="D279" t="s" s="180">
        <f>D270</f>
        <v>2006</v>
      </c>
      <c r="E279" s="677">
        <v>5</v>
      </c>
      <c r="F279" s="236"/>
      <c r="G279" s="662">
        <f>E279*F279</f>
        <v>0</v>
      </c>
      <c r="H279" s="662">
        <f>IF($S$11="Y",G279*0.15,0)</f>
        <v>0</v>
      </c>
      <c r="I279" s="236"/>
      <c r="J279" s="236"/>
      <c r="K279" s="236"/>
      <c r="L279" s="236"/>
      <c r="M279" s="236"/>
      <c r="N279" s="236"/>
      <c r="O279" s="236"/>
      <c r="P279" s="236"/>
      <c r="Q279" s="236"/>
      <c r="R279" s="236"/>
      <c r="S279" s="236"/>
    </row>
    <row r="280" ht="15" customHeight="1">
      <c r="A280" s="236"/>
      <c r="B280" t="s" s="596">
        <v>944</v>
      </c>
      <c r="C280" t="s" s="675">
        <v>3164</v>
      </c>
      <c r="D280" t="s" s="695">
        <f>D271</f>
        <v>2007</v>
      </c>
      <c r="E280" s="677">
        <v>0</v>
      </c>
      <c r="F280" s="236"/>
      <c r="G280" s="662">
        <f>E280*F280</f>
        <v>0</v>
      </c>
      <c r="H280" s="662">
        <f>IF($S$11="Y",G280*0.15,0)</f>
        <v>0</v>
      </c>
      <c r="I280" s="236"/>
      <c r="J280" s="236"/>
      <c r="K280" s="236"/>
      <c r="L280" s="236"/>
      <c r="M280" s="236"/>
      <c r="N280" s="236"/>
      <c r="O280" s="236"/>
      <c r="P280" s="236"/>
      <c r="Q280" s="236"/>
      <c r="R280" s="236"/>
      <c r="S280" s="236"/>
    </row>
    <row r="281" ht="15" customHeight="1">
      <c r="A281" s="236"/>
      <c r="B281" t="s" s="596">
        <v>946</v>
      </c>
      <c r="C281" t="s" s="675">
        <v>3165</v>
      </c>
      <c r="D281" t="s" s="676">
        <f>D272</f>
        <v>1996</v>
      </c>
      <c r="E281" s="677">
        <v>0</v>
      </c>
      <c r="F281" s="236"/>
      <c r="G281" s="662">
        <f>E281*F281</f>
        <v>0</v>
      </c>
      <c r="H281" s="662">
        <f>IF($S$11="Y",G281*0.15,0)</f>
        <v>0</v>
      </c>
      <c r="I281" s="236"/>
      <c r="J281" s="236"/>
      <c r="K281" s="236"/>
      <c r="L281" s="236"/>
      <c r="M281" s="236"/>
      <c r="N281" s="236"/>
      <c r="O281" s="236"/>
      <c r="P281" s="236"/>
      <c r="Q281" s="236"/>
      <c r="R281" s="236"/>
      <c r="S281" s="236"/>
    </row>
    <row r="282" ht="15" customHeight="1">
      <c r="A282" s="236"/>
      <c r="B282" t="s" s="596">
        <v>946</v>
      </c>
      <c r="C282" t="s" s="675">
        <v>3165</v>
      </c>
      <c r="D282" t="s" s="91">
        <f>D273</f>
        <v>1998</v>
      </c>
      <c r="E282" s="677">
        <v>0</v>
      </c>
      <c r="F282" s="236"/>
      <c r="G282" s="662">
        <f>E282*F282</f>
        <v>0</v>
      </c>
      <c r="H282" s="662">
        <f>IF($S$11="Y",G282*0.15,0)</f>
        <v>0</v>
      </c>
      <c r="I282" s="236"/>
      <c r="J282" s="236"/>
      <c r="K282" s="236"/>
      <c r="L282" s="236"/>
      <c r="M282" s="236"/>
      <c r="N282" s="236"/>
      <c r="O282" s="236"/>
      <c r="P282" s="236"/>
      <c r="Q282" s="236"/>
      <c r="R282" s="236"/>
      <c r="S282" s="236"/>
    </row>
    <row r="283" ht="15" customHeight="1">
      <c r="A283" s="236"/>
      <c r="B283" t="s" s="596">
        <v>946</v>
      </c>
      <c r="C283" t="s" s="675">
        <v>3165</v>
      </c>
      <c r="D283" t="s" s="205">
        <f>D274</f>
        <v>2000</v>
      </c>
      <c r="E283" s="677">
        <v>2</v>
      </c>
      <c r="F283" s="236"/>
      <c r="G283" s="662">
        <f>E283*F283</f>
        <v>0</v>
      </c>
      <c r="H283" s="662">
        <f>IF($S$11="Y",G283*0.15,0)</f>
        <v>0</v>
      </c>
      <c r="I283" s="236"/>
      <c r="J283" s="236"/>
      <c r="K283" s="236"/>
      <c r="L283" s="236"/>
      <c r="M283" s="236"/>
      <c r="N283" s="236"/>
      <c r="O283" s="236"/>
      <c r="P283" s="236"/>
      <c r="Q283" s="236"/>
      <c r="R283" s="236"/>
      <c r="S283" s="236"/>
    </row>
    <row r="284" ht="15" customHeight="1">
      <c r="A284" s="236"/>
      <c r="B284" t="s" s="596">
        <v>946</v>
      </c>
      <c r="C284" t="s" s="675">
        <v>3165</v>
      </c>
      <c r="D284" t="s" s="684">
        <f>D275</f>
        <v>2001</v>
      </c>
      <c r="E284" s="677">
        <v>0</v>
      </c>
      <c r="F284" s="236"/>
      <c r="G284" s="662">
        <f>E284*F284</f>
        <v>0</v>
      </c>
      <c r="H284" s="662">
        <f>IF($S$11="Y",G284*0.15,0)</f>
        <v>0</v>
      </c>
      <c r="I284" s="236"/>
      <c r="J284" s="236"/>
      <c r="K284" s="236"/>
      <c r="L284" s="236"/>
      <c r="M284" s="236"/>
      <c r="N284" s="236"/>
      <c r="O284" s="236"/>
      <c r="P284" s="236"/>
      <c r="Q284" s="236"/>
      <c r="R284" s="236"/>
      <c r="S284" s="236"/>
    </row>
    <row r="285" ht="15" customHeight="1">
      <c r="A285" s="236"/>
      <c r="B285" t="s" s="596">
        <v>946</v>
      </c>
      <c r="C285" t="s" s="675">
        <v>3165</v>
      </c>
      <c r="D285" t="s" s="686">
        <f>D276</f>
        <v>2003</v>
      </c>
      <c r="E285" s="677">
        <v>7</v>
      </c>
      <c r="F285" s="236"/>
      <c r="G285" s="662">
        <f>E285*F285</f>
        <v>0</v>
      </c>
      <c r="H285" s="662">
        <f>IF($S$11="Y",G285*0.15,0)</f>
        <v>0</v>
      </c>
      <c r="I285" s="236"/>
      <c r="J285" s="236"/>
      <c r="K285" s="236"/>
      <c r="L285" s="236"/>
      <c r="M285" s="236"/>
      <c r="N285" s="236"/>
      <c r="O285" s="236"/>
      <c r="P285" s="236"/>
      <c r="Q285" s="236"/>
      <c r="R285" s="236"/>
      <c r="S285" s="236"/>
    </row>
    <row r="286" ht="15" customHeight="1">
      <c r="A286" s="236"/>
      <c r="B286" t="s" s="596">
        <v>946</v>
      </c>
      <c r="C286" t="s" s="675">
        <v>3165</v>
      </c>
      <c r="D286" t="s" s="690">
        <f>D277</f>
        <v>2004</v>
      </c>
      <c r="E286" s="677">
        <v>0</v>
      </c>
      <c r="F286" s="236"/>
      <c r="G286" s="662">
        <f>E286*F286</f>
        <v>0</v>
      </c>
      <c r="H286" s="662">
        <f>IF($S$11="Y",G286*0.15,0)</f>
        <v>0</v>
      </c>
      <c r="I286" s="236"/>
      <c r="J286" s="236"/>
      <c r="K286" s="236"/>
      <c r="L286" s="236"/>
      <c r="M286" s="236"/>
      <c r="N286" s="236"/>
      <c r="O286" s="236"/>
      <c r="P286" s="236"/>
      <c r="Q286" s="236"/>
      <c r="R286" s="236"/>
      <c r="S286" s="236"/>
    </row>
    <row r="287" ht="15" customHeight="1">
      <c r="A287" s="236"/>
      <c r="B287" t="s" s="596">
        <v>946</v>
      </c>
      <c r="C287" t="s" s="675">
        <v>3165</v>
      </c>
      <c r="D287" t="s" s="692">
        <f>D278</f>
        <v>2005</v>
      </c>
      <c r="E287" s="677">
        <v>0</v>
      </c>
      <c r="F287" s="236"/>
      <c r="G287" s="662">
        <f>E287*F287</f>
        <v>0</v>
      </c>
      <c r="H287" s="662">
        <f>IF($S$11="Y",G287*0.15,0)</f>
        <v>0</v>
      </c>
      <c r="I287" s="236"/>
      <c r="J287" s="236"/>
      <c r="K287" s="236"/>
      <c r="L287" s="236"/>
      <c r="M287" s="236"/>
      <c r="N287" s="236"/>
      <c r="O287" s="236"/>
      <c r="P287" s="236"/>
      <c r="Q287" s="236"/>
      <c r="R287" s="236"/>
      <c r="S287" s="236"/>
    </row>
    <row r="288" ht="15" customHeight="1">
      <c r="A288" s="236"/>
      <c r="B288" t="s" s="596">
        <v>946</v>
      </c>
      <c r="C288" t="s" s="675">
        <v>3165</v>
      </c>
      <c r="D288" t="s" s="180">
        <f>D279</f>
        <v>2006</v>
      </c>
      <c r="E288" s="677">
        <v>5</v>
      </c>
      <c r="F288" s="236"/>
      <c r="G288" s="662">
        <f>E288*F288</f>
        <v>0</v>
      </c>
      <c r="H288" s="662">
        <f>IF($S$11="Y",G288*0.15,0)</f>
        <v>0</v>
      </c>
      <c r="I288" s="236"/>
      <c r="J288" s="236"/>
      <c r="K288" s="236"/>
      <c r="L288" s="236"/>
      <c r="M288" s="236"/>
      <c r="N288" s="236"/>
      <c r="O288" s="236"/>
      <c r="P288" s="236"/>
      <c r="Q288" s="236"/>
      <c r="R288" s="236"/>
      <c r="S288" s="236"/>
    </row>
    <row r="289" ht="15" customHeight="1">
      <c r="A289" s="236"/>
      <c r="B289" t="s" s="596">
        <v>946</v>
      </c>
      <c r="C289" t="s" s="675">
        <v>3165</v>
      </c>
      <c r="D289" t="s" s="695">
        <f>D280</f>
        <v>2007</v>
      </c>
      <c r="E289" s="677">
        <v>0</v>
      </c>
      <c r="F289" s="236"/>
      <c r="G289" s="662">
        <f>E289*F289</f>
        <v>0</v>
      </c>
      <c r="H289" s="662">
        <f>IF($S$11="Y",G289*0.15,0)</f>
        <v>0</v>
      </c>
      <c r="I289" s="236"/>
      <c r="J289" s="236"/>
      <c r="K289" s="236"/>
      <c r="L289" s="236"/>
      <c r="M289" s="236"/>
      <c r="N289" s="236"/>
      <c r="O289" s="236"/>
      <c r="P289" s="236"/>
      <c r="Q289" s="236"/>
      <c r="R289" s="236"/>
      <c r="S289" s="236"/>
    </row>
    <row r="290" ht="15" customHeight="1">
      <c r="A290" s="236"/>
      <c r="B290" t="s" s="596">
        <v>948</v>
      </c>
      <c r="C290" t="s" s="675">
        <v>3166</v>
      </c>
      <c r="D290" t="s" s="676">
        <f>D281</f>
        <v>1996</v>
      </c>
      <c r="E290" s="677">
        <v>0</v>
      </c>
      <c r="F290" s="236"/>
      <c r="G290" s="662">
        <f>E290*F290</f>
        <v>0</v>
      </c>
      <c r="H290" s="662">
        <f>IF($S$11="Y",G290*0.15,0)</f>
        <v>0</v>
      </c>
      <c r="I290" s="236"/>
      <c r="J290" s="236"/>
      <c r="K290" s="236"/>
      <c r="L290" s="236"/>
      <c r="M290" s="236"/>
      <c r="N290" s="236"/>
      <c r="O290" s="236"/>
      <c r="P290" s="236"/>
      <c r="Q290" s="236"/>
      <c r="R290" s="236"/>
      <c r="S290" s="236"/>
    </row>
    <row r="291" ht="15" customHeight="1">
      <c r="A291" s="236"/>
      <c r="B291" t="s" s="596">
        <v>948</v>
      </c>
      <c r="C291" t="s" s="675">
        <v>3166</v>
      </c>
      <c r="D291" t="s" s="91">
        <f>D282</f>
        <v>1998</v>
      </c>
      <c r="E291" s="677">
        <v>0</v>
      </c>
      <c r="F291" s="236"/>
      <c r="G291" s="662">
        <f>E291*F291</f>
        <v>0</v>
      </c>
      <c r="H291" s="662">
        <f>IF($S$11="Y",G291*0.15,0)</f>
        <v>0</v>
      </c>
      <c r="I291" s="236"/>
      <c r="J291" s="236"/>
      <c r="K291" s="236"/>
      <c r="L291" s="236"/>
      <c r="M291" s="236"/>
      <c r="N291" s="236"/>
      <c r="O291" s="236"/>
      <c r="P291" s="236"/>
      <c r="Q291" s="236"/>
      <c r="R291" s="236"/>
      <c r="S291" s="236"/>
    </row>
    <row r="292" ht="15" customHeight="1">
      <c r="A292" s="236"/>
      <c r="B292" t="s" s="596">
        <v>948</v>
      </c>
      <c r="C292" t="s" s="675">
        <v>3166</v>
      </c>
      <c r="D292" t="s" s="205">
        <f>D283</f>
        <v>2000</v>
      </c>
      <c r="E292" s="677">
        <v>2</v>
      </c>
      <c r="F292" s="236"/>
      <c r="G292" s="662">
        <f>E292*F292</f>
        <v>0</v>
      </c>
      <c r="H292" s="662">
        <f>IF($S$11="Y",G292*0.15,0)</f>
        <v>0</v>
      </c>
      <c r="I292" s="236"/>
      <c r="J292" s="236"/>
      <c r="K292" s="236"/>
      <c r="L292" s="236"/>
      <c r="M292" s="236"/>
      <c r="N292" s="236"/>
      <c r="O292" s="236"/>
      <c r="P292" s="236"/>
      <c r="Q292" s="236"/>
      <c r="R292" s="236"/>
      <c r="S292" s="236"/>
    </row>
    <row r="293" ht="15" customHeight="1">
      <c r="A293" s="236"/>
      <c r="B293" t="s" s="596">
        <v>948</v>
      </c>
      <c r="C293" t="s" s="675">
        <v>3166</v>
      </c>
      <c r="D293" t="s" s="684">
        <f>D284</f>
        <v>2001</v>
      </c>
      <c r="E293" s="677">
        <v>0</v>
      </c>
      <c r="F293" s="236"/>
      <c r="G293" s="662">
        <f>E293*F293</f>
        <v>0</v>
      </c>
      <c r="H293" s="662">
        <f>IF($S$11="Y",G293*0.15,0)</f>
        <v>0</v>
      </c>
      <c r="I293" s="236"/>
      <c r="J293" s="236"/>
      <c r="K293" s="236"/>
      <c r="L293" s="236"/>
      <c r="M293" s="236"/>
      <c r="N293" s="236"/>
      <c r="O293" s="236"/>
      <c r="P293" s="236"/>
      <c r="Q293" s="236"/>
      <c r="R293" s="236"/>
      <c r="S293" s="236"/>
    </row>
    <row r="294" ht="15" customHeight="1">
      <c r="A294" s="236"/>
      <c r="B294" t="s" s="596">
        <v>948</v>
      </c>
      <c r="C294" t="s" s="675">
        <v>3166</v>
      </c>
      <c r="D294" t="s" s="686">
        <f>D285</f>
        <v>2003</v>
      </c>
      <c r="E294" s="677">
        <v>5</v>
      </c>
      <c r="F294" s="236"/>
      <c r="G294" s="662">
        <f>E294*F294</f>
        <v>0</v>
      </c>
      <c r="H294" s="662">
        <f>IF($S$11="Y",G294*0.15,0)</f>
        <v>0</v>
      </c>
      <c r="I294" s="236"/>
      <c r="J294" s="236"/>
      <c r="K294" s="236"/>
      <c r="L294" s="236"/>
      <c r="M294" s="236"/>
      <c r="N294" s="236"/>
      <c r="O294" s="236"/>
      <c r="P294" s="236"/>
      <c r="Q294" s="236"/>
      <c r="R294" s="236"/>
      <c r="S294" s="236"/>
    </row>
    <row r="295" ht="15" customHeight="1">
      <c r="A295" s="236"/>
      <c r="B295" t="s" s="596">
        <v>948</v>
      </c>
      <c r="C295" t="s" s="675">
        <v>3166</v>
      </c>
      <c r="D295" t="s" s="690">
        <f>D286</f>
        <v>2004</v>
      </c>
      <c r="E295" s="677">
        <v>0</v>
      </c>
      <c r="F295" s="236"/>
      <c r="G295" s="662">
        <f>E295*F295</f>
        <v>0</v>
      </c>
      <c r="H295" s="662">
        <f>IF($S$11="Y",G295*0.15,0)</f>
        <v>0</v>
      </c>
      <c r="I295" s="236"/>
      <c r="J295" s="236"/>
      <c r="K295" s="236"/>
      <c r="L295" s="236"/>
      <c r="M295" s="236"/>
      <c r="N295" s="236"/>
      <c r="O295" s="236"/>
      <c r="P295" s="236"/>
      <c r="Q295" s="236"/>
      <c r="R295" s="236"/>
      <c r="S295" s="236"/>
    </row>
    <row r="296" ht="15" customHeight="1">
      <c r="A296" s="236"/>
      <c r="B296" t="s" s="596">
        <v>948</v>
      </c>
      <c r="C296" t="s" s="675">
        <v>3166</v>
      </c>
      <c r="D296" t="s" s="692">
        <f>D287</f>
        <v>2005</v>
      </c>
      <c r="E296" s="677">
        <v>0</v>
      </c>
      <c r="F296" s="236"/>
      <c r="G296" s="662">
        <f>E296*F296</f>
        <v>0</v>
      </c>
      <c r="H296" s="662">
        <f>IF($S$11="Y",G296*0.15,0)</f>
        <v>0</v>
      </c>
      <c r="I296" s="236"/>
      <c r="J296" s="236"/>
      <c r="K296" s="236"/>
      <c r="L296" s="236"/>
      <c r="M296" s="236"/>
      <c r="N296" s="236"/>
      <c r="O296" s="236"/>
      <c r="P296" s="236"/>
      <c r="Q296" s="236"/>
      <c r="R296" s="236"/>
      <c r="S296" s="236"/>
    </row>
    <row r="297" ht="15" customHeight="1">
      <c r="A297" s="236"/>
      <c r="B297" t="s" s="596">
        <v>948</v>
      </c>
      <c r="C297" t="s" s="675">
        <v>3166</v>
      </c>
      <c r="D297" t="s" s="180">
        <f>D288</f>
        <v>2006</v>
      </c>
      <c r="E297" s="677">
        <v>5</v>
      </c>
      <c r="F297" s="236"/>
      <c r="G297" s="662">
        <f>E297*F297</f>
        <v>0</v>
      </c>
      <c r="H297" s="662">
        <f>IF($S$11="Y",G297*0.15,0)</f>
        <v>0</v>
      </c>
      <c r="I297" s="236"/>
      <c r="J297" s="236"/>
      <c r="K297" s="236"/>
      <c r="L297" s="236"/>
      <c r="M297" s="236"/>
      <c r="N297" s="236"/>
      <c r="O297" s="236"/>
      <c r="P297" s="236"/>
      <c r="Q297" s="236"/>
      <c r="R297" s="236"/>
      <c r="S297" s="236"/>
    </row>
    <row r="298" ht="15" customHeight="1">
      <c r="A298" s="236"/>
      <c r="B298" t="s" s="596">
        <v>948</v>
      </c>
      <c r="C298" t="s" s="675">
        <v>3166</v>
      </c>
      <c r="D298" t="s" s="695">
        <f>D289</f>
        <v>2007</v>
      </c>
      <c r="E298" s="677">
        <v>0</v>
      </c>
      <c r="F298" s="236"/>
      <c r="G298" s="662">
        <f>E298*F298</f>
        <v>0</v>
      </c>
      <c r="H298" s="662">
        <f>IF($S$11="Y",G298*0.15,0)</f>
        <v>0</v>
      </c>
      <c r="I298" s="236"/>
      <c r="J298" s="236"/>
      <c r="K298" s="236"/>
      <c r="L298" s="236"/>
      <c r="M298" s="236"/>
      <c r="N298" s="236"/>
      <c r="O298" s="236"/>
      <c r="P298" s="236"/>
      <c r="Q298" s="236"/>
      <c r="R298" s="236"/>
      <c r="S298" s="236"/>
    </row>
    <row r="299" ht="15" customHeight="1">
      <c r="A299" s="236"/>
      <c r="B299" t="s" s="596">
        <v>950</v>
      </c>
      <c r="C299" t="s" s="675">
        <v>3167</v>
      </c>
      <c r="D299" t="s" s="676">
        <f>D290</f>
        <v>1996</v>
      </c>
      <c r="E299" s="677">
        <v>0</v>
      </c>
      <c r="F299" s="236"/>
      <c r="G299" s="662">
        <f>E299*F299</f>
        <v>0</v>
      </c>
      <c r="H299" s="662">
        <f>IF($S$11="Y",G299*0.15,0)</f>
        <v>0</v>
      </c>
      <c r="I299" s="236"/>
      <c r="J299" s="236"/>
      <c r="K299" s="236"/>
      <c r="L299" s="236"/>
      <c r="M299" s="236"/>
      <c r="N299" s="236"/>
      <c r="O299" s="236"/>
      <c r="P299" s="236"/>
      <c r="Q299" s="236"/>
      <c r="R299" s="236"/>
      <c r="S299" s="236"/>
    </row>
    <row r="300" ht="15" customHeight="1">
      <c r="A300" s="236"/>
      <c r="B300" t="s" s="596">
        <v>950</v>
      </c>
      <c r="C300" t="s" s="675">
        <v>3167</v>
      </c>
      <c r="D300" t="s" s="91">
        <f>D291</f>
        <v>1998</v>
      </c>
      <c r="E300" s="677">
        <v>0</v>
      </c>
      <c r="F300" s="236"/>
      <c r="G300" s="662">
        <f>E300*F300</f>
        <v>0</v>
      </c>
      <c r="H300" s="662">
        <f>IF($S$11="Y",G300*0.15,0)</f>
        <v>0</v>
      </c>
      <c r="I300" s="236"/>
      <c r="J300" s="236"/>
      <c r="K300" s="236"/>
      <c r="L300" s="236"/>
      <c r="M300" s="236"/>
      <c r="N300" s="236"/>
      <c r="O300" s="236"/>
      <c r="P300" s="236"/>
      <c r="Q300" s="236"/>
      <c r="R300" s="236"/>
      <c r="S300" s="236"/>
    </row>
    <row r="301" ht="15" customHeight="1">
      <c r="A301" s="236"/>
      <c r="B301" t="s" s="596">
        <v>950</v>
      </c>
      <c r="C301" t="s" s="675">
        <v>3167</v>
      </c>
      <c r="D301" t="s" s="205">
        <f>D292</f>
        <v>2000</v>
      </c>
      <c r="E301" s="677">
        <v>3</v>
      </c>
      <c r="F301" s="236"/>
      <c r="G301" s="662">
        <f>E301*F301</f>
        <v>0</v>
      </c>
      <c r="H301" s="662">
        <f>IF($S$11="Y",G301*0.15,0)</f>
        <v>0</v>
      </c>
      <c r="I301" s="236"/>
      <c r="J301" s="236"/>
      <c r="K301" s="236"/>
      <c r="L301" s="236"/>
      <c r="M301" s="236"/>
      <c r="N301" s="236"/>
      <c r="O301" s="236"/>
      <c r="P301" s="236"/>
      <c r="Q301" s="236"/>
      <c r="R301" s="236"/>
      <c r="S301" s="236"/>
    </row>
    <row r="302" ht="15" customHeight="1">
      <c r="A302" s="236"/>
      <c r="B302" t="s" s="596">
        <v>950</v>
      </c>
      <c r="C302" t="s" s="675">
        <v>3167</v>
      </c>
      <c r="D302" t="s" s="684">
        <f>D293</f>
        <v>2001</v>
      </c>
      <c r="E302" s="677">
        <v>0</v>
      </c>
      <c r="F302" s="236"/>
      <c r="G302" s="662">
        <f>E302*F302</f>
        <v>0</v>
      </c>
      <c r="H302" s="662">
        <f>IF($S$11="Y",G302*0.15,0)</f>
        <v>0</v>
      </c>
      <c r="I302" s="236"/>
      <c r="J302" s="236"/>
      <c r="K302" s="236"/>
      <c r="L302" s="236"/>
      <c r="M302" s="236"/>
      <c r="N302" s="236"/>
      <c r="O302" s="236"/>
      <c r="P302" s="236"/>
      <c r="Q302" s="236"/>
      <c r="R302" s="236"/>
      <c r="S302" s="236"/>
    </row>
    <row r="303" ht="15" customHeight="1">
      <c r="A303" s="236"/>
      <c r="B303" t="s" s="596">
        <v>950</v>
      </c>
      <c r="C303" t="s" s="675">
        <v>3167</v>
      </c>
      <c r="D303" t="s" s="686">
        <f>D294</f>
        <v>2003</v>
      </c>
      <c r="E303" s="677">
        <v>6</v>
      </c>
      <c r="F303" s="236"/>
      <c r="G303" s="662">
        <f>E303*F303</f>
        <v>0</v>
      </c>
      <c r="H303" s="662">
        <f>IF($S$11="Y",G303*0.15,0)</f>
        <v>0</v>
      </c>
      <c r="I303" s="236"/>
      <c r="J303" s="236"/>
      <c r="K303" s="236"/>
      <c r="L303" s="236"/>
      <c r="M303" s="236"/>
      <c r="N303" s="236"/>
      <c r="O303" s="236"/>
      <c r="P303" s="236"/>
      <c r="Q303" s="236"/>
      <c r="R303" s="236"/>
      <c r="S303" s="236"/>
    </row>
    <row r="304" ht="15" customHeight="1">
      <c r="A304" s="236"/>
      <c r="B304" t="s" s="596">
        <v>950</v>
      </c>
      <c r="C304" t="s" s="675">
        <v>3167</v>
      </c>
      <c r="D304" t="s" s="690">
        <f>D295</f>
        <v>2004</v>
      </c>
      <c r="E304" s="677">
        <v>0</v>
      </c>
      <c r="F304" s="236"/>
      <c r="G304" s="662">
        <f>E304*F304</f>
        <v>0</v>
      </c>
      <c r="H304" s="662">
        <f>IF($S$11="Y",G304*0.15,0)</f>
        <v>0</v>
      </c>
      <c r="I304" s="236"/>
      <c r="J304" s="236"/>
      <c r="K304" s="236"/>
      <c r="L304" s="236"/>
      <c r="M304" s="236"/>
      <c r="N304" s="236"/>
      <c r="O304" s="236"/>
      <c r="P304" s="236"/>
      <c r="Q304" s="236"/>
      <c r="R304" s="236"/>
      <c r="S304" s="236"/>
    </row>
    <row r="305" ht="15" customHeight="1">
      <c r="A305" s="236"/>
      <c r="B305" t="s" s="596">
        <v>950</v>
      </c>
      <c r="C305" t="s" s="675">
        <v>3167</v>
      </c>
      <c r="D305" t="s" s="692">
        <f>D296</f>
        <v>2005</v>
      </c>
      <c r="E305" s="677">
        <v>0</v>
      </c>
      <c r="F305" s="236"/>
      <c r="G305" s="662">
        <f>E305*F305</f>
        <v>0</v>
      </c>
      <c r="H305" s="662">
        <f>IF($S$11="Y",G305*0.15,0)</f>
        <v>0</v>
      </c>
      <c r="I305" s="236"/>
      <c r="J305" s="236"/>
      <c r="K305" s="236"/>
      <c r="L305" s="236"/>
      <c r="M305" s="236"/>
      <c r="N305" s="236"/>
      <c r="O305" s="236"/>
      <c r="P305" s="236"/>
      <c r="Q305" s="236"/>
      <c r="R305" s="236"/>
      <c r="S305" s="236"/>
    </row>
    <row r="306" ht="15" customHeight="1">
      <c r="A306" s="236"/>
      <c r="B306" t="s" s="596">
        <v>950</v>
      </c>
      <c r="C306" t="s" s="675">
        <v>3167</v>
      </c>
      <c r="D306" t="s" s="180">
        <f>D297</f>
        <v>2006</v>
      </c>
      <c r="E306" s="677">
        <v>5</v>
      </c>
      <c r="F306" s="236"/>
      <c r="G306" s="662">
        <f>E306*F306</f>
        <v>0</v>
      </c>
      <c r="H306" s="662">
        <f>IF($S$11="Y",G306*0.15,0)</f>
        <v>0</v>
      </c>
      <c r="I306" s="236"/>
      <c r="J306" s="236"/>
      <c r="K306" s="236"/>
      <c r="L306" s="236"/>
      <c r="M306" s="236"/>
      <c r="N306" s="236"/>
      <c r="O306" s="236"/>
      <c r="P306" s="236"/>
      <c r="Q306" s="236"/>
      <c r="R306" s="236"/>
      <c r="S306" s="236"/>
    </row>
    <row r="307" ht="15" customHeight="1">
      <c r="A307" s="236"/>
      <c r="B307" t="s" s="596">
        <v>950</v>
      </c>
      <c r="C307" t="s" s="675">
        <v>3167</v>
      </c>
      <c r="D307" t="s" s="695">
        <f>D298</f>
        <v>2007</v>
      </c>
      <c r="E307" s="677">
        <v>0</v>
      </c>
      <c r="F307" s="236"/>
      <c r="G307" s="662">
        <f>E307*F307</f>
        <v>0</v>
      </c>
      <c r="H307" s="662">
        <f>IF($S$11="Y",G307*0.15,0)</f>
        <v>0</v>
      </c>
      <c r="I307" s="236"/>
      <c r="J307" s="236"/>
      <c r="K307" s="236"/>
      <c r="L307" s="236"/>
      <c r="M307" s="236"/>
      <c r="N307" s="236"/>
      <c r="O307" s="236"/>
      <c r="P307" s="236"/>
      <c r="Q307" s="236"/>
      <c r="R307" s="236"/>
      <c r="S307" s="236"/>
    </row>
    <row r="308" ht="15" customHeight="1">
      <c r="A308" s="236"/>
      <c r="B308" t="s" s="596">
        <v>952</v>
      </c>
      <c r="C308" t="s" s="675">
        <v>3168</v>
      </c>
      <c r="D308" t="s" s="676">
        <f>D299</f>
        <v>1996</v>
      </c>
      <c r="E308" s="677">
        <v>1</v>
      </c>
      <c r="F308" s="236"/>
      <c r="G308" s="662">
        <f>E308*F308</f>
        <v>0</v>
      </c>
      <c r="H308" s="662">
        <f>IF($S$11="Y",G308*0.15,0)</f>
        <v>0</v>
      </c>
      <c r="I308" s="236"/>
      <c r="J308" s="236"/>
      <c r="K308" s="236"/>
      <c r="L308" s="236"/>
      <c r="M308" s="236"/>
      <c r="N308" s="236"/>
      <c r="O308" s="236"/>
      <c r="P308" s="236"/>
      <c r="Q308" s="236"/>
      <c r="R308" s="236"/>
      <c r="S308" s="236"/>
    </row>
    <row r="309" ht="15" customHeight="1">
      <c r="A309" s="236"/>
      <c r="B309" t="s" s="596">
        <v>952</v>
      </c>
      <c r="C309" t="s" s="675">
        <v>3168</v>
      </c>
      <c r="D309" t="s" s="91">
        <f>D300</f>
        <v>1998</v>
      </c>
      <c r="E309" s="677">
        <v>0</v>
      </c>
      <c r="F309" s="236"/>
      <c r="G309" s="662">
        <f>E309*F309</f>
        <v>0</v>
      </c>
      <c r="H309" s="662">
        <f>IF($S$11="Y",G309*0.15,0)</f>
        <v>0</v>
      </c>
      <c r="I309" s="236"/>
      <c r="J309" s="236"/>
      <c r="K309" s="236"/>
      <c r="L309" s="236"/>
      <c r="M309" s="236"/>
      <c r="N309" s="236"/>
      <c r="O309" s="236"/>
      <c r="P309" s="236"/>
      <c r="Q309" s="236"/>
      <c r="R309" s="236"/>
      <c r="S309" s="236"/>
    </row>
    <row r="310" ht="15" customHeight="1">
      <c r="A310" s="236"/>
      <c r="B310" t="s" s="596">
        <v>952</v>
      </c>
      <c r="C310" t="s" s="675">
        <v>3168</v>
      </c>
      <c r="D310" t="s" s="205">
        <f>D301</f>
        <v>2000</v>
      </c>
      <c r="E310" s="677">
        <v>2</v>
      </c>
      <c r="F310" s="236"/>
      <c r="G310" s="662">
        <f>E310*F310</f>
        <v>0</v>
      </c>
      <c r="H310" s="662">
        <f>IF($S$11="Y",G310*0.15,0)</f>
        <v>0</v>
      </c>
      <c r="I310" s="236"/>
      <c r="J310" s="236"/>
      <c r="K310" s="236"/>
      <c r="L310" s="236"/>
      <c r="M310" s="236"/>
      <c r="N310" s="236"/>
      <c r="O310" s="236"/>
      <c r="P310" s="236"/>
      <c r="Q310" s="236"/>
      <c r="R310" s="236"/>
      <c r="S310" s="236"/>
    </row>
    <row r="311" ht="15" customHeight="1">
      <c r="A311" s="236"/>
      <c r="B311" t="s" s="596">
        <v>952</v>
      </c>
      <c r="C311" t="s" s="675">
        <v>3168</v>
      </c>
      <c r="D311" t="s" s="684">
        <f>D302</f>
        <v>2001</v>
      </c>
      <c r="E311" s="677">
        <v>1</v>
      </c>
      <c r="F311" s="236"/>
      <c r="G311" s="662">
        <f>E311*F311</f>
        <v>0</v>
      </c>
      <c r="H311" s="662">
        <f>IF($S$11="Y",G311*0.15,0)</f>
        <v>0</v>
      </c>
      <c r="I311" s="236"/>
      <c r="J311" s="236"/>
      <c r="K311" s="236"/>
      <c r="L311" s="236"/>
      <c r="M311" s="236"/>
      <c r="N311" s="236"/>
      <c r="O311" s="236"/>
      <c r="P311" s="236"/>
      <c r="Q311" s="236"/>
      <c r="R311" s="236"/>
      <c r="S311" s="236"/>
    </row>
    <row r="312" ht="15" customHeight="1">
      <c r="A312" s="236"/>
      <c r="B312" t="s" s="596">
        <v>952</v>
      </c>
      <c r="C312" t="s" s="675">
        <v>3168</v>
      </c>
      <c r="D312" t="s" s="686">
        <f>D303</f>
        <v>2003</v>
      </c>
      <c r="E312" s="677">
        <v>9</v>
      </c>
      <c r="F312" s="236"/>
      <c r="G312" s="662">
        <f>E312*F312</f>
        <v>0</v>
      </c>
      <c r="H312" s="662">
        <f>IF($S$11="Y",G312*0.15,0)</f>
        <v>0</v>
      </c>
      <c r="I312" s="236"/>
      <c r="J312" s="236"/>
      <c r="K312" s="236"/>
      <c r="L312" s="236"/>
      <c r="M312" s="236"/>
      <c r="N312" s="236"/>
      <c r="O312" s="236"/>
      <c r="P312" s="236"/>
      <c r="Q312" s="236"/>
      <c r="R312" s="236"/>
      <c r="S312" s="236"/>
    </row>
    <row r="313" ht="15" customHeight="1">
      <c r="A313" s="236"/>
      <c r="B313" t="s" s="596">
        <v>952</v>
      </c>
      <c r="C313" t="s" s="675">
        <v>3168</v>
      </c>
      <c r="D313" t="s" s="690">
        <f>D304</f>
        <v>2004</v>
      </c>
      <c r="E313" s="677">
        <v>0</v>
      </c>
      <c r="F313" s="236"/>
      <c r="G313" s="662">
        <f>E313*F313</f>
        <v>0</v>
      </c>
      <c r="H313" s="662">
        <f>IF($S$11="Y",G313*0.15,0)</f>
        <v>0</v>
      </c>
      <c r="I313" s="236"/>
      <c r="J313" s="236"/>
      <c r="K313" s="236"/>
      <c r="L313" s="236"/>
      <c r="M313" s="236"/>
      <c r="N313" s="236"/>
      <c r="O313" s="236"/>
      <c r="P313" s="236"/>
      <c r="Q313" s="236"/>
      <c r="R313" s="236"/>
      <c r="S313" s="236"/>
    </row>
    <row r="314" ht="15" customHeight="1">
      <c r="A314" s="236"/>
      <c r="B314" t="s" s="596">
        <v>952</v>
      </c>
      <c r="C314" t="s" s="675">
        <v>3168</v>
      </c>
      <c r="D314" t="s" s="692">
        <f>D305</f>
        <v>2005</v>
      </c>
      <c r="E314" s="677">
        <v>0</v>
      </c>
      <c r="F314" s="236"/>
      <c r="G314" s="662">
        <f>E314*F314</f>
        <v>0</v>
      </c>
      <c r="H314" s="662">
        <f>IF($S$11="Y",G314*0.15,0)</f>
        <v>0</v>
      </c>
      <c r="I314" s="236"/>
      <c r="J314" s="236"/>
      <c r="K314" s="236"/>
      <c r="L314" s="236"/>
      <c r="M314" s="236"/>
      <c r="N314" s="236"/>
      <c r="O314" s="236"/>
      <c r="P314" s="236"/>
      <c r="Q314" s="236"/>
      <c r="R314" s="236"/>
      <c r="S314" s="236"/>
    </row>
    <row r="315" ht="15" customHeight="1">
      <c r="A315" s="236"/>
      <c r="B315" t="s" s="596">
        <v>952</v>
      </c>
      <c r="C315" t="s" s="675">
        <v>3168</v>
      </c>
      <c r="D315" t="s" s="180">
        <f>D306</f>
        <v>2006</v>
      </c>
      <c r="E315" s="677">
        <v>5</v>
      </c>
      <c r="F315" s="236"/>
      <c r="G315" s="662">
        <f>E315*F315</f>
        <v>0</v>
      </c>
      <c r="H315" s="662">
        <f>IF($S$11="Y",G315*0.15,0)</f>
        <v>0</v>
      </c>
      <c r="I315" s="236"/>
      <c r="J315" s="236"/>
      <c r="K315" s="236"/>
      <c r="L315" s="236"/>
      <c r="M315" s="236"/>
      <c r="N315" s="236"/>
      <c r="O315" s="236"/>
      <c r="P315" s="236"/>
      <c r="Q315" s="236"/>
      <c r="R315" s="236"/>
      <c r="S315" s="236"/>
    </row>
    <row r="316" ht="15" customHeight="1">
      <c r="A316" s="236"/>
      <c r="B316" t="s" s="596">
        <v>952</v>
      </c>
      <c r="C316" t="s" s="675">
        <v>3168</v>
      </c>
      <c r="D316" t="s" s="695">
        <f>D307</f>
        <v>2007</v>
      </c>
      <c r="E316" s="677">
        <v>0</v>
      </c>
      <c r="F316" s="236"/>
      <c r="G316" s="662">
        <f>E316*F316</f>
        <v>0</v>
      </c>
      <c r="H316" s="662">
        <f>IF($S$11="Y",G316*0.15,0)</f>
        <v>0</v>
      </c>
      <c r="I316" s="236"/>
      <c r="J316" s="236"/>
      <c r="K316" s="236"/>
      <c r="L316" s="236"/>
      <c r="M316" s="236"/>
      <c r="N316" s="236"/>
      <c r="O316" s="236"/>
      <c r="P316" s="236"/>
      <c r="Q316" s="236"/>
      <c r="R316" s="236"/>
      <c r="S316" s="236"/>
    </row>
    <row r="317" ht="15" customHeight="1">
      <c r="A317" s="236"/>
      <c r="B317" t="s" s="596">
        <v>1000</v>
      </c>
      <c r="C317" t="s" s="675">
        <v>3169</v>
      </c>
      <c r="D317" t="s" s="676">
        <f>D308</f>
        <v>1996</v>
      </c>
      <c r="E317" s="677">
        <v>0</v>
      </c>
      <c r="F317" s="236"/>
      <c r="G317" s="662">
        <f>E317*F317</f>
        <v>0</v>
      </c>
      <c r="H317" s="662">
        <f>IF($S$11="Y",G317*0.15,0)</f>
        <v>0</v>
      </c>
      <c r="I317" s="236"/>
      <c r="J317" s="236"/>
      <c r="K317" s="236"/>
      <c r="L317" s="236"/>
      <c r="M317" s="236"/>
      <c r="N317" s="236"/>
      <c r="O317" s="236"/>
      <c r="P317" s="236"/>
      <c r="Q317" s="236"/>
      <c r="R317" s="236"/>
      <c r="S317" s="236"/>
    </row>
    <row r="318" ht="15" customHeight="1">
      <c r="A318" s="236"/>
      <c r="B318" t="s" s="596">
        <v>1000</v>
      </c>
      <c r="C318" t="s" s="675">
        <v>3169</v>
      </c>
      <c r="D318" t="s" s="91">
        <f>D309</f>
        <v>1998</v>
      </c>
      <c r="E318" s="677">
        <v>0</v>
      </c>
      <c r="F318" s="236"/>
      <c r="G318" s="662">
        <f>E318*F318</f>
        <v>0</v>
      </c>
      <c r="H318" s="662">
        <f>IF($S$11="Y",G318*0.15,0)</f>
        <v>0</v>
      </c>
      <c r="I318" s="236"/>
      <c r="J318" s="236"/>
      <c r="K318" s="236"/>
      <c r="L318" s="236"/>
      <c r="M318" s="236"/>
      <c r="N318" s="236"/>
      <c r="O318" s="236"/>
      <c r="P318" s="236"/>
      <c r="Q318" s="236"/>
      <c r="R318" s="236"/>
      <c r="S318" s="236"/>
    </row>
    <row r="319" ht="15" customHeight="1">
      <c r="A319" s="236"/>
      <c r="B319" t="s" s="596">
        <v>1000</v>
      </c>
      <c r="C319" t="s" s="675">
        <v>3169</v>
      </c>
      <c r="D319" t="s" s="205">
        <f>D310</f>
        <v>2000</v>
      </c>
      <c r="E319" s="677">
        <v>4</v>
      </c>
      <c r="F319" s="236"/>
      <c r="G319" s="662">
        <f>E319*F319</f>
        <v>0</v>
      </c>
      <c r="H319" s="662">
        <f>IF($S$11="Y",G319*0.15,0)</f>
        <v>0</v>
      </c>
      <c r="I319" s="236"/>
      <c r="J319" s="236"/>
      <c r="K319" s="236"/>
      <c r="L319" s="236"/>
      <c r="M319" s="236"/>
      <c r="N319" s="236"/>
      <c r="O319" s="236"/>
      <c r="P319" s="236"/>
      <c r="Q319" s="236"/>
      <c r="R319" s="236"/>
      <c r="S319" s="236"/>
    </row>
    <row r="320" ht="15" customHeight="1">
      <c r="A320" s="236"/>
      <c r="B320" t="s" s="596">
        <v>1000</v>
      </c>
      <c r="C320" t="s" s="675">
        <v>3169</v>
      </c>
      <c r="D320" t="s" s="684">
        <f>D311</f>
        <v>2001</v>
      </c>
      <c r="E320" s="677">
        <v>0</v>
      </c>
      <c r="F320" s="236"/>
      <c r="G320" s="662">
        <f>E320*F320</f>
        <v>0</v>
      </c>
      <c r="H320" s="662">
        <f>IF($S$11="Y",G320*0.15,0)</f>
        <v>0</v>
      </c>
      <c r="I320" s="236"/>
      <c r="J320" s="236"/>
      <c r="K320" s="236"/>
      <c r="L320" s="236"/>
      <c r="M320" s="236"/>
      <c r="N320" s="236"/>
      <c r="O320" s="236"/>
      <c r="P320" s="236"/>
      <c r="Q320" s="236"/>
      <c r="R320" s="236"/>
      <c r="S320" s="236"/>
    </row>
    <row r="321" ht="15" customHeight="1">
      <c r="A321" s="236"/>
      <c r="B321" t="s" s="596">
        <v>1000</v>
      </c>
      <c r="C321" t="s" s="675">
        <v>3169</v>
      </c>
      <c r="D321" t="s" s="686">
        <f>D312</f>
        <v>2003</v>
      </c>
      <c r="E321" s="677">
        <v>5</v>
      </c>
      <c r="F321" s="236"/>
      <c r="G321" s="662">
        <f>E321*F321</f>
        <v>0</v>
      </c>
      <c r="H321" s="662">
        <f>IF($S$11="Y",G321*0.15,0)</f>
        <v>0</v>
      </c>
      <c r="I321" s="236"/>
      <c r="J321" s="236"/>
      <c r="K321" s="236"/>
      <c r="L321" s="236"/>
      <c r="M321" s="236"/>
      <c r="N321" s="236"/>
      <c r="O321" s="236"/>
      <c r="P321" s="236"/>
      <c r="Q321" s="236"/>
      <c r="R321" s="236"/>
      <c r="S321" s="236"/>
    </row>
    <row r="322" ht="15" customHeight="1">
      <c r="A322" s="236"/>
      <c r="B322" t="s" s="596">
        <v>1000</v>
      </c>
      <c r="C322" t="s" s="675">
        <v>3169</v>
      </c>
      <c r="D322" t="s" s="690">
        <f>D313</f>
        <v>2004</v>
      </c>
      <c r="E322" s="677">
        <v>0</v>
      </c>
      <c r="F322" s="236"/>
      <c r="G322" s="662">
        <f>E322*F322</f>
        <v>0</v>
      </c>
      <c r="H322" s="662">
        <f>IF($S$11="Y",G322*0.15,0)</f>
        <v>0</v>
      </c>
      <c r="I322" s="236"/>
      <c r="J322" s="236"/>
      <c r="K322" s="236"/>
      <c r="L322" s="236"/>
      <c r="M322" s="236"/>
      <c r="N322" s="236"/>
      <c r="O322" s="236"/>
      <c r="P322" s="236"/>
      <c r="Q322" s="236"/>
      <c r="R322" s="236"/>
      <c r="S322" s="236"/>
    </row>
    <row r="323" ht="15" customHeight="1">
      <c r="A323" s="236"/>
      <c r="B323" t="s" s="596">
        <v>1000</v>
      </c>
      <c r="C323" t="s" s="675">
        <v>3169</v>
      </c>
      <c r="D323" t="s" s="692">
        <f>D314</f>
        <v>2005</v>
      </c>
      <c r="E323" s="677">
        <v>0</v>
      </c>
      <c r="F323" s="236"/>
      <c r="G323" s="662">
        <f>E323*F323</f>
        <v>0</v>
      </c>
      <c r="H323" s="662">
        <f>IF($S$11="Y",G323*0.15,0)</f>
        <v>0</v>
      </c>
      <c r="I323" s="236"/>
      <c r="J323" s="236"/>
      <c r="K323" s="236"/>
      <c r="L323" s="236"/>
      <c r="M323" s="236"/>
      <c r="N323" s="236"/>
      <c r="O323" s="236"/>
      <c r="P323" s="236"/>
      <c r="Q323" s="236"/>
      <c r="R323" s="236"/>
      <c r="S323" s="236"/>
    </row>
    <row r="324" ht="15" customHeight="1">
      <c r="A324" s="236"/>
      <c r="B324" t="s" s="596">
        <v>1000</v>
      </c>
      <c r="C324" t="s" s="675">
        <v>3169</v>
      </c>
      <c r="D324" t="s" s="180">
        <f>D315</f>
        <v>2006</v>
      </c>
      <c r="E324" s="677">
        <v>4</v>
      </c>
      <c r="F324" s="236"/>
      <c r="G324" s="662">
        <f>E324*F324</f>
        <v>0</v>
      </c>
      <c r="H324" s="662">
        <f>IF($S$11="Y",G324*0.15,0)</f>
        <v>0</v>
      </c>
      <c r="I324" s="236"/>
      <c r="J324" s="236"/>
      <c r="K324" s="236"/>
      <c r="L324" s="236"/>
      <c r="M324" s="236"/>
      <c r="N324" s="236"/>
      <c r="O324" s="236"/>
      <c r="P324" s="236"/>
      <c r="Q324" s="236"/>
      <c r="R324" s="236"/>
      <c r="S324" s="236"/>
    </row>
    <row r="325" ht="15" customHeight="1">
      <c r="A325" s="236"/>
      <c r="B325" t="s" s="596">
        <v>1000</v>
      </c>
      <c r="C325" t="s" s="675">
        <v>3169</v>
      </c>
      <c r="D325" t="s" s="695">
        <f>D316</f>
        <v>2007</v>
      </c>
      <c r="E325" s="677">
        <v>0</v>
      </c>
      <c r="F325" s="236"/>
      <c r="G325" s="662">
        <f>E325*F325</f>
        <v>0</v>
      </c>
      <c r="H325" s="662">
        <f>IF($S$11="Y",G325*0.15,0)</f>
        <v>0</v>
      </c>
      <c r="I325" s="236"/>
      <c r="J325" s="236"/>
      <c r="K325" s="236"/>
      <c r="L325" s="236"/>
      <c r="M325" s="236"/>
      <c r="N325" s="236"/>
      <c r="O325" s="236"/>
      <c r="P325" s="236"/>
      <c r="Q325" s="236"/>
      <c r="R325" s="236"/>
      <c r="S325" s="236"/>
    </row>
    <row r="326" ht="15" customHeight="1">
      <c r="A326" s="236"/>
      <c r="B326" t="s" s="596">
        <v>1002</v>
      </c>
      <c r="C326" t="s" s="675">
        <v>3170</v>
      </c>
      <c r="D326" t="s" s="676">
        <f>D317</f>
        <v>1996</v>
      </c>
      <c r="E326" s="677">
        <v>0</v>
      </c>
      <c r="F326" s="236"/>
      <c r="G326" s="662">
        <f>E326*F326</f>
        <v>0</v>
      </c>
      <c r="H326" s="662">
        <f>IF($S$11="Y",G326*0.15,0)</f>
        <v>0</v>
      </c>
      <c r="I326" s="236"/>
      <c r="J326" s="236"/>
      <c r="K326" s="236"/>
      <c r="L326" s="236"/>
      <c r="M326" s="236"/>
      <c r="N326" s="236"/>
      <c r="O326" s="236"/>
      <c r="P326" s="236"/>
      <c r="Q326" s="236"/>
      <c r="R326" s="236"/>
      <c r="S326" s="236"/>
    </row>
    <row r="327" ht="15" customHeight="1">
      <c r="A327" s="236"/>
      <c r="B327" t="s" s="596">
        <v>1002</v>
      </c>
      <c r="C327" t="s" s="675">
        <v>3170</v>
      </c>
      <c r="D327" t="s" s="91">
        <f>D318</f>
        <v>1998</v>
      </c>
      <c r="E327" s="677">
        <v>0</v>
      </c>
      <c r="F327" s="236"/>
      <c r="G327" s="662">
        <f>E327*F327</f>
        <v>0</v>
      </c>
      <c r="H327" s="662">
        <f>IF($S$11="Y",G327*0.15,0)</f>
        <v>0</v>
      </c>
      <c r="I327" s="236"/>
      <c r="J327" s="236"/>
      <c r="K327" s="236"/>
      <c r="L327" s="236"/>
      <c r="M327" s="236"/>
      <c r="N327" s="236"/>
      <c r="O327" s="236"/>
      <c r="P327" s="236"/>
      <c r="Q327" s="236"/>
      <c r="R327" s="236"/>
      <c r="S327" s="236"/>
    </row>
    <row r="328" ht="15" customHeight="1">
      <c r="A328" s="236"/>
      <c r="B328" t="s" s="596">
        <v>1002</v>
      </c>
      <c r="C328" t="s" s="675">
        <v>3170</v>
      </c>
      <c r="D328" t="s" s="205">
        <f>D319</f>
        <v>2000</v>
      </c>
      <c r="E328" s="677">
        <v>4</v>
      </c>
      <c r="F328" s="236"/>
      <c r="G328" s="662">
        <f>E328*F328</f>
        <v>0</v>
      </c>
      <c r="H328" s="662">
        <f>IF($S$11="Y",G328*0.15,0)</f>
        <v>0</v>
      </c>
      <c r="I328" s="236"/>
      <c r="J328" s="236"/>
      <c r="K328" s="236"/>
      <c r="L328" s="236"/>
      <c r="M328" s="236"/>
      <c r="N328" s="236"/>
      <c r="O328" s="236"/>
      <c r="P328" s="236"/>
      <c r="Q328" s="236"/>
      <c r="R328" s="236"/>
      <c r="S328" s="236"/>
    </row>
    <row r="329" ht="15" customHeight="1">
      <c r="A329" s="236"/>
      <c r="B329" t="s" s="596">
        <v>1002</v>
      </c>
      <c r="C329" t="s" s="675">
        <v>3170</v>
      </c>
      <c r="D329" t="s" s="684">
        <f>D320</f>
        <v>2001</v>
      </c>
      <c r="E329" s="677">
        <v>0</v>
      </c>
      <c r="F329" s="236"/>
      <c r="G329" s="662">
        <f>E329*F329</f>
        <v>0</v>
      </c>
      <c r="H329" s="662">
        <f>IF($S$11="Y",G329*0.15,0)</f>
        <v>0</v>
      </c>
      <c r="I329" s="236"/>
      <c r="J329" s="236"/>
      <c r="K329" s="236"/>
      <c r="L329" s="236"/>
      <c r="M329" s="236"/>
      <c r="N329" s="236"/>
      <c r="O329" s="236"/>
      <c r="P329" s="236"/>
      <c r="Q329" s="236"/>
      <c r="R329" s="236"/>
      <c r="S329" s="236"/>
    </row>
    <row r="330" ht="15" customHeight="1">
      <c r="A330" s="236"/>
      <c r="B330" t="s" s="596">
        <v>1002</v>
      </c>
      <c r="C330" t="s" s="675">
        <v>3170</v>
      </c>
      <c r="D330" t="s" s="686">
        <f>D321</f>
        <v>2003</v>
      </c>
      <c r="E330" s="677">
        <v>5</v>
      </c>
      <c r="F330" s="236"/>
      <c r="G330" s="662">
        <f>E330*F330</f>
        <v>0</v>
      </c>
      <c r="H330" s="662">
        <f>IF($S$11="Y",G330*0.15,0)</f>
        <v>0</v>
      </c>
      <c r="I330" s="236"/>
      <c r="J330" s="236"/>
      <c r="K330" s="236"/>
      <c r="L330" s="236"/>
      <c r="M330" s="236"/>
      <c r="N330" s="236"/>
      <c r="O330" s="236"/>
      <c r="P330" s="236"/>
      <c r="Q330" s="236"/>
      <c r="R330" s="236"/>
      <c r="S330" s="236"/>
    </row>
    <row r="331" ht="15" customHeight="1">
      <c r="A331" s="236"/>
      <c r="B331" t="s" s="596">
        <v>1002</v>
      </c>
      <c r="C331" t="s" s="675">
        <v>3170</v>
      </c>
      <c r="D331" t="s" s="690">
        <f>D322</f>
        <v>2004</v>
      </c>
      <c r="E331" s="677">
        <v>1</v>
      </c>
      <c r="F331" s="236"/>
      <c r="G331" s="662">
        <f>E331*F331</f>
        <v>0</v>
      </c>
      <c r="H331" s="662">
        <f>IF($S$11="Y",G331*0.15,0)</f>
        <v>0</v>
      </c>
      <c r="I331" s="236"/>
      <c r="J331" s="236"/>
      <c r="K331" s="236"/>
      <c r="L331" s="236"/>
      <c r="M331" s="236"/>
      <c r="N331" s="236"/>
      <c r="O331" s="236"/>
      <c r="P331" s="236"/>
      <c r="Q331" s="236"/>
      <c r="R331" s="236"/>
      <c r="S331" s="236"/>
    </row>
    <row r="332" ht="15" customHeight="1">
      <c r="A332" s="236"/>
      <c r="B332" t="s" s="596">
        <v>1002</v>
      </c>
      <c r="C332" t="s" s="675">
        <v>3170</v>
      </c>
      <c r="D332" t="s" s="692">
        <f>D323</f>
        <v>2005</v>
      </c>
      <c r="E332" s="677">
        <v>0</v>
      </c>
      <c r="F332" s="236"/>
      <c r="G332" s="662">
        <f>E332*F332</f>
        <v>0</v>
      </c>
      <c r="H332" s="662">
        <f>IF($S$11="Y",G332*0.15,0)</f>
        <v>0</v>
      </c>
      <c r="I332" s="236"/>
      <c r="J332" s="236"/>
      <c r="K332" s="236"/>
      <c r="L332" s="236"/>
      <c r="M332" s="236"/>
      <c r="N332" s="236"/>
      <c r="O332" s="236"/>
      <c r="P332" s="236"/>
      <c r="Q332" s="236"/>
      <c r="R332" s="236"/>
      <c r="S332" s="236"/>
    </row>
    <row r="333" ht="15" customHeight="1">
      <c r="A333" s="236"/>
      <c r="B333" t="s" s="596">
        <v>1002</v>
      </c>
      <c r="C333" t="s" s="675">
        <v>3170</v>
      </c>
      <c r="D333" t="s" s="180">
        <f>D324</f>
        <v>2006</v>
      </c>
      <c r="E333" s="677">
        <v>4</v>
      </c>
      <c r="F333" s="236"/>
      <c r="G333" s="662">
        <f>E333*F333</f>
        <v>0</v>
      </c>
      <c r="H333" s="662">
        <f>IF($S$11="Y",G333*0.15,0)</f>
        <v>0</v>
      </c>
      <c r="I333" s="236"/>
      <c r="J333" s="236"/>
      <c r="K333" s="236"/>
      <c r="L333" s="236"/>
      <c r="M333" s="236"/>
      <c r="N333" s="236"/>
      <c r="O333" s="236"/>
      <c r="P333" s="236"/>
      <c r="Q333" s="236"/>
      <c r="R333" s="236"/>
      <c r="S333" s="236"/>
    </row>
    <row r="334" ht="15" customHeight="1">
      <c r="A334" s="236"/>
      <c r="B334" t="s" s="596">
        <v>1002</v>
      </c>
      <c r="C334" t="s" s="675">
        <v>3170</v>
      </c>
      <c r="D334" t="s" s="695">
        <f>D325</f>
        <v>2007</v>
      </c>
      <c r="E334" s="677">
        <v>0</v>
      </c>
      <c r="F334" s="236"/>
      <c r="G334" s="662">
        <f>E334*F334</f>
        <v>0</v>
      </c>
      <c r="H334" s="662">
        <f>IF($S$11="Y",G334*0.15,0)</f>
        <v>0</v>
      </c>
      <c r="I334" s="236"/>
      <c r="J334" s="236"/>
      <c r="K334" s="236"/>
      <c r="L334" s="236"/>
      <c r="M334" s="236"/>
      <c r="N334" s="236"/>
      <c r="O334" s="236"/>
      <c r="P334" s="236"/>
      <c r="Q334" s="236"/>
      <c r="R334" s="236"/>
      <c r="S334" s="236"/>
    </row>
    <row r="335" ht="15" customHeight="1">
      <c r="A335" s="236"/>
      <c r="B335" t="s" s="596">
        <v>1004</v>
      </c>
      <c r="C335" t="s" s="675">
        <v>3171</v>
      </c>
      <c r="D335" t="s" s="676">
        <f>D326</f>
        <v>1996</v>
      </c>
      <c r="E335" s="677">
        <v>0</v>
      </c>
      <c r="F335" s="236"/>
      <c r="G335" s="662">
        <f>E335*F335</f>
        <v>0</v>
      </c>
      <c r="H335" s="662">
        <f>IF($S$11="Y",G335*0.15,0)</f>
        <v>0</v>
      </c>
      <c r="I335" s="236"/>
      <c r="J335" s="236"/>
      <c r="K335" s="236"/>
      <c r="L335" s="236"/>
      <c r="M335" s="236"/>
      <c r="N335" s="236"/>
      <c r="O335" s="236"/>
      <c r="P335" s="236"/>
      <c r="Q335" s="236"/>
      <c r="R335" s="236"/>
      <c r="S335" s="236"/>
    </row>
    <row r="336" ht="15" customHeight="1">
      <c r="A336" s="236"/>
      <c r="B336" t="s" s="596">
        <v>1004</v>
      </c>
      <c r="C336" t="s" s="675">
        <v>3171</v>
      </c>
      <c r="D336" t="s" s="91">
        <f>D327</f>
        <v>1998</v>
      </c>
      <c r="E336" s="677">
        <v>0</v>
      </c>
      <c r="F336" s="236"/>
      <c r="G336" s="662">
        <f>E336*F336</f>
        <v>0</v>
      </c>
      <c r="H336" s="662">
        <f>IF($S$11="Y",G336*0.15,0)</f>
        <v>0</v>
      </c>
      <c r="I336" s="236"/>
      <c r="J336" s="236"/>
      <c r="K336" s="236"/>
      <c r="L336" s="236"/>
      <c r="M336" s="236"/>
      <c r="N336" s="236"/>
      <c r="O336" s="236"/>
      <c r="P336" s="236"/>
      <c r="Q336" s="236"/>
      <c r="R336" s="236"/>
      <c r="S336" s="236"/>
    </row>
    <row r="337" ht="15" customHeight="1">
      <c r="A337" s="236"/>
      <c r="B337" t="s" s="596">
        <v>1004</v>
      </c>
      <c r="C337" t="s" s="675">
        <v>3171</v>
      </c>
      <c r="D337" t="s" s="205">
        <f>D328</f>
        <v>2000</v>
      </c>
      <c r="E337" s="677">
        <v>4</v>
      </c>
      <c r="F337" s="236"/>
      <c r="G337" s="662">
        <f>E337*F337</f>
        <v>0</v>
      </c>
      <c r="H337" s="662">
        <f>IF($S$11="Y",G337*0.15,0)</f>
        <v>0</v>
      </c>
      <c r="I337" s="236"/>
      <c r="J337" s="236"/>
      <c r="K337" s="236"/>
      <c r="L337" s="236"/>
      <c r="M337" s="236"/>
      <c r="N337" s="236"/>
      <c r="O337" s="236"/>
      <c r="P337" s="236"/>
      <c r="Q337" s="236"/>
      <c r="R337" s="236"/>
      <c r="S337" s="236"/>
    </row>
    <row r="338" ht="15" customHeight="1">
      <c r="A338" s="236"/>
      <c r="B338" t="s" s="596">
        <v>1004</v>
      </c>
      <c r="C338" t="s" s="675">
        <v>3171</v>
      </c>
      <c r="D338" t="s" s="684">
        <f>D329</f>
        <v>2001</v>
      </c>
      <c r="E338" s="677">
        <v>0</v>
      </c>
      <c r="F338" s="236"/>
      <c r="G338" s="662">
        <f>E338*F338</f>
        <v>0</v>
      </c>
      <c r="H338" s="662">
        <f>IF($S$11="Y",G338*0.15,0)</f>
        <v>0</v>
      </c>
      <c r="I338" s="236"/>
      <c r="J338" s="236"/>
      <c r="K338" s="236"/>
      <c r="L338" s="236"/>
      <c r="M338" s="236"/>
      <c r="N338" s="236"/>
      <c r="O338" s="236"/>
      <c r="P338" s="236"/>
      <c r="Q338" s="236"/>
      <c r="R338" s="236"/>
      <c r="S338" s="236"/>
    </row>
    <row r="339" ht="15" customHeight="1">
      <c r="A339" s="236"/>
      <c r="B339" t="s" s="596">
        <v>1004</v>
      </c>
      <c r="C339" t="s" s="675">
        <v>3171</v>
      </c>
      <c r="D339" t="s" s="686">
        <f>D330</f>
        <v>2003</v>
      </c>
      <c r="E339" s="677">
        <v>5</v>
      </c>
      <c r="F339" s="236"/>
      <c r="G339" s="662">
        <f>E339*F339</f>
        <v>0</v>
      </c>
      <c r="H339" s="662">
        <f>IF($S$11="Y",G339*0.15,0)</f>
        <v>0</v>
      </c>
      <c r="I339" s="236"/>
      <c r="J339" s="236"/>
      <c r="K339" s="236"/>
      <c r="L339" s="236"/>
      <c r="M339" s="236"/>
      <c r="N339" s="236"/>
      <c r="O339" s="236"/>
      <c r="P339" s="236"/>
      <c r="Q339" s="236"/>
      <c r="R339" s="236"/>
      <c r="S339" s="236"/>
    </row>
    <row r="340" ht="15" customHeight="1">
      <c r="A340" s="236"/>
      <c r="B340" t="s" s="596">
        <v>1004</v>
      </c>
      <c r="C340" t="s" s="675">
        <v>3171</v>
      </c>
      <c r="D340" t="s" s="690">
        <f>D331</f>
        <v>2004</v>
      </c>
      <c r="E340" s="677">
        <v>0</v>
      </c>
      <c r="F340" s="236"/>
      <c r="G340" s="662">
        <f>E340*F340</f>
        <v>0</v>
      </c>
      <c r="H340" s="662">
        <f>IF($S$11="Y",G340*0.15,0)</f>
        <v>0</v>
      </c>
      <c r="I340" s="236"/>
      <c r="J340" s="236"/>
      <c r="K340" s="236"/>
      <c r="L340" s="236"/>
      <c r="M340" s="236"/>
      <c r="N340" s="236"/>
      <c r="O340" s="236"/>
      <c r="P340" s="236"/>
      <c r="Q340" s="236"/>
      <c r="R340" s="236"/>
      <c r="S340" s="236"/>
    </row>
    <row r="341" ht="15" customHeight="1">
      <c r="A341" s="236"/>
      <c r="B341" t="s" s="596">
        <v>1004</v>
      </c>
      <c r="C341" t="s" s="675">
        <v>3171</v>
      </c>
      <c r="D341" t="s" s="692">
        <f>D332</f>
        <v>2005</v>
      </c>
      <c r="E341" s="677">
        <v>0</v>
      </c>
      <c r="F341" s="236"/>
      <c r="G341" s="662">
        <f>E341*F341</f>
        <v>0</v>
      </c>
      <c r="H341" s="662">
        <f>IF($S$11="Y",G341*0.15,0)</f>
        <v>0</v>
      </c>
      <c r="I341" s="236"/>
      <c r="J341" s="236"/>
      <c r="K341" s="236"/>
      <c r="L341" s="236"/>
      <c r="M341" s="236"/>
      <c r="N341" s="236"/>
      <c r="O341" s="236"/>
      <c r="P341" s="236"/>
      <c r="Q341" s="236"/>
      <c r="R341" s="236"/>
      <c r="S341" s="236"/>
    </row>
    <row r="342" ht="15" customHeight="1">
      <c r="A342" s="236"/>
      <c r="B342" t="s" s="596">
        <v>1004</v>
      </c>
      <c r="C342" t="s" s="675">
        <v>3171</v>
      </c>
      <c r="D342" t="s" s="180">
        <f>D333</f>
        <v>2006</v>
      </c>
      <c r="E342" s="677">
        <v>4</v>
      </c>
      <c r="F342" s="236"/>
      <c r="G342" s="662">
        <f>E342*F342</f>
        <v>0</v>
      </c>
      <c r="H342" s="662">
        <f>IF($S$11="Y",G342*0.15,0)</f>
        <v>0</v>
      </c>
      <c r="I342" s="236"/>
      <c r="J342" s="236"/>
      <c r="K342" s="236"/>
      <c r="L342" s="236"/>
      <c r="M342" s="236"/>
      <c r="N342" s="236"/>
      <c r="O342" s="236"/>
      <c r="P342" s="236"/>
      <c r="Q342" s="236"/>
      <c r="R342" s="236"/>
      <c r="S342" s="236"/>
    </row>
    <row r="343" ht="15" customHeight="1">
      <c r="A343" s="236"/>
      <c r="B343" t="s" s="596">
        <v>1004</v>
      </c>
      <c r="C343" t="s" s="675">
        <v>3171</v>
      </c>
      <c r="D343" t="s" s="695">
        <f>D334</f>
        <v>2007</v>
      </c>
      <c r="E343" s="677">
        <v>0</v>
      </c>
      <c r="F343" s="236"/>
      <c r="G343" s="662">
        <f>E343*F343</f>
        <v>0</v>
      </c>
      <c r="H343" s="662">
        <f>IF($S$11="Y",G343*0.15,0)</f>
        <v>0</v>
      </c>
      <c r="I343" s="236"/>
      <c r="J343" s="236"/>
      <c r="K343" s="236"/>
      <c r="L343" s="236"/>
      <c r="M343" s="236"/>
      <c r="N343" s="236"/>
      <c r="O343" s="236"/>
      <c r="P343" s="236"/>
      <c r="Q343" s="236"/>
      <c r="R343" s="236"/>
      <c r="S343" s="236"/>
    </row>
    <row r="344" ht="15" customHeight="1">
      <c r="A344" s="236"/>
      <c r="B344" t="s" s="596">
        <v>1006</v>
      </c>
      <c r="C344" t="s" s="675">
        <v>3172</v>
      </c>
      <c r="D344" t="s" s="676">
        <f>D335</f>
        <v>1996</v>
      </c>
      <c r="E344" s="677">
        <v>0</v>
      </c>
      <c r="F344" s="236"/>
      <c r="G344" s="662">
        <f>E344*F344</f>
        <v>0</v>
      </c>
      <c r="H344" s="662">
        <f>IF($S$11="Y",G344*0.15,0)</f>
        <v>0</v>
      </c>
      <c r="I344" s="236"/>
      <c r="J344" s="236"/>
      <c r="K344" s="236"/>
      <c r="L344" s="236"/>
      <c r="M344" s="236"/>
      <c r="N344" s="236"/>
      <c r="O344" s="236"/>
      <c r="P344" s="236"/>
      <c r="Q344" s="236"/>
      <c r="R344" s="236"/>
      <c r="S344" s="236"/>
    </row>
    <row r="345" ht="15" customHeight="1">
      <c r="A345" s="236"/>
      <c r="B345" t="s" s="596">
        <v>1006</v>
      </c>
      <c r="C345" t="s" s="675">
        <v>3172</v>
      </c>
      <c r="D345" t="s" s="91">
        <f>D336</f>
        <v>1998</v>
      </c>
      <c r="E345" s="677">
        <v>0</v>
      </c>
      <c r="F345" s="236"/>
      <c r="G345" s="662">
        <f>E345*F345</f>
        <v>0</v>
      </c>
      <c r="H345" s="662">
        <f>IF($S$11="Y",G345*0.15,0)</f>
        <v>0</v>
      </c>
      <c r="I345" s="236"/>
      <c r="J345" s="236"/>
      <c r="K345" s="236"/>
      <c r="L345" s="236"/>
      <c r="M345" s="236"/>
      <c r="N345" s="236"/>
      <c r="O345" s="236"/>
      <c r="P345" s="236"/>
      <c r="Q345" s="236"/>
      <c r="R345" s="236"/>
      <c r="S345" s="236"/>
    </row>
    <row r="346" ht="15" customHeight="1">
      <c r="A346" s="236"/>
      <c r="B346" t="s" s="596">
        <v>1006</v>
      </c>
      <c r="C346" t="s" s="675">
        <v>3172</v>
      </c>
      <c r="D346" t="s" s="205">
        <f>D337</f>
        <v>2000</v>
      </c>
      <c r="E346" s="677">
        <v>3</v>
      </c>
      <c r="F346" s="236"/>
      <c r="G346" s="662">
        <f>E346*F346</f>
        <v>0</v>
      </c>
      <c r="H346" s="662">
        <f>IF($S$11="Y",G346*0.15,0)</f>
        <v>0</v>
      </c>
      <c r="I346" s="236"/>
      <c r="J346" s="236"/>
      <c r="K346" s="236"/>
      <c r="L346" s="236"/>
      <c r="M346" s="236"/>
      <c r="N346" s="236"/>
      <c r="O346" s="236"/>
      <c r="P346" s="236"/>
      <c r="Q346" s="236"/>
      <c r="R346" s="236"/>
      <c r="S346" s="236"/>
    </row>
    <row r="347" ht="15" customHeight="1">
      <c r="A347" s="236"/>
      <c r="B347" t="s" s="596">
        <v>1006</v>
      </c>
      <c r="C347" t="s" s="675">
        <v>3172</v>
      </c>
      <c r="D347" t="s" s="684">
        <f>D338</f>
        <v>2001</v>
      </c>
      <c r="E347" s="677">
        <v>0</v>
      </c>
      <c r="F347" s="236"/>
      <c r="G347" s="662">
        <f>E347*F347</f>
        <v>0</v>
      </c>
      <c r="H347" s="662">
        <f>IF($S$11="Y",G347*0.15,0)</f>
        <v>0</v>
      </c>
      <c r="I347" s="236"/>
      <c r="J347" s="236"/>
      <c r="K347" s="236"/>
      <c r="L347" s="236"/>
      <c r="M347" s="236"/>
      <c r="N347" s="236"/>
      <c r="O347" s="236"/>
      <c r="P347" s="236"/>
      <c r="Q347" s="236"/>
      <c r="R347" s="236"/>
      <c r="S347" s="236"/>
    </row>
    <row r="348" ht="15" customHeight="1">
      <c r="A348" s="236"/>
      <c r="B348" t="s" s="596">
        <v>1006</v>
      </c>
      <c r="C348" t="s" s="675">
        <v>3172</v>
      </c>
      <c r="D348" t="s" s="686">
        <f>D339</f>
        <v>2003</v>
      </c>
      <c r="E348" s="677">
        <v>5</v>
      </c>
      <c r="F348" s="236"/>
      <c r="G348" s="662">
        <f>E348*F348</f>
        <v>0</v>
      </c>
      <c r="H348" s="662">
        <f>IF($S$11="Y",G348*0.15,0)</f>
        <v>0</v>
      </c>
      <c r="I348" s="236"/>
      <c r="J348" s="236"/>
      <c r="K348" s="236"/>
      <c r="L348" s="236"/>
      <c r="M348" s="236"/>
      <c r="N348" s="236"/>
      <c r="O348" s="236"/>
      <c r="P348" s="236"/>
      <c r="Q348" s="236"/>
      <c r="R348" s="236"/>
      <c r="S348" s="236"/>
    </row>
    <row r="349" ht="15" customHeight="1">
      <c r="A349" s="236"/>
      <c r="B349" t="s" s="596">
        <v>1006</v>
      </c>
      <c r="C349" t="s" s="675">
        <v>3172</v>
      </c>
      <c r="D349" t="s" s="690">
        <f>D340</f>
        <v>2004</v>
      </c>
      <c r="E349" s="677">
        <v>0</v>
      </c>
      <c r="F349" s="236"/>
      <c r="G349" s="662">
        <f>E349*F349</f>
        <v>0</v>
      </c>
      <c r="H349" s="662">
        <f>IF($S$11="Y",G349*0.15,0)</f>
        <v>0</v>
      </c>
      <c r="I349" s="236"/>
      <c r="J349" s="236"/>
      <c r="K349" s="236"/>
      <c r="L349" s="236"/>
      <c r="M349" s="236"/>
      <c r="N349" s="236"/>
      <c r="O349" s="236"/>
      <c r="P349" s="236"/>
      <c r="Q349" s="236"/>
      <c r="R349" s="236"/>
      <c r="S349" s="236"/>
    </row>
    <row r="350" ht="15" customHeight="1">
      <c r="A350" s="236"/>
      <c r="B350" t="s" s="596">
        <v>1006</v>
      </c>
      <c r="C350" t="s" s="675">
        <v>3172</v>
      </c>
      <c r="D350" t="s" s="692">
        <f>D341</f>
        <v>2005</v>
      </c>
      <c r="E350" s="677">
        <v>0</v>
      </c>
      <c r="F350" s="236"/>
      <c r="G350" s="662">
        <f>E350*F350</f>
        <v>0</v>
      </c>
      <c r="H350" s="662">
        <f>IF($S$11="Y",G350*0.15,0)</f>
        <v>0</v>
      </c>
      <c r="I350" s="236"/>
      <c r="J350" s="236"/>
      <c r="K350" s="236"/>
      <c r="L350" s="236"/>
      <c r="M350" s="236"/>
      <c r="N350" s="236"/>
      <c r="O350" s="236"/>
      <c r="P350" s="236"/>
      <c r="Q350" s="236"/>
      <c r="R350" s="236"/>
      <c r="S350" s="236"/>
    </row>
    <row r="351" ht="15" customHeight="1">
      <c r="A351" s="236"/>
      <c r="B351" t="s" s="596">
        <v>1006</v>
      </c>
      <c r="C351" t="s" s="675">
        <v>3172</v>
      </c>
      <c r="D351" t="s" s="180">
        <f>D342</f>
        <v>2006</v>
      </c>
      <c r="E351" s="677">
        <v>3</v>
      </c>
      <c r="F351" s="236"/>
      <c r="G351" s="662">
        <f>E351*F351</f>
        <v>0</v>
      </c>
      <c r="H351" s="662">
        <f>IF($S$11="Y",G351*0.15,0)</f>
        <v>0</v>
      </c>
      <c r="I351" s="236"/>
      <c r="J351" s="236"/>
      <c r="K351" s="236"/>
      <c r="L351" s="236"/>
      <c r="M351" s="236"/>
      <c r="N351" s="236"/>
      <c r="O351" s="236"/>
      <c r="P351" s="236"/>
      <c r="Q351" s="236"/>
      <c r="R351" s="236"/>
      <c r="S351" s="236"/>
    </row>
    <row r="352" ht="15" customHeight="1">
      <c r="A352" s="236"/>
      <c r="B352" t="s" s="596">
        <v>1006</v>
      </c>
      <c r="C352" t="s" s="675">
        <v>3172</v>
      </c>
      <c r="D352" t="s" s="695">
        <f>D343</f>
        <v>2007</v>
      </c>
      <c r="E352" s="677">
        <v>0</v>
      </c>
      <c r="F352" s="236"/>
      <c r="G352" s="662">
        <f>E352*F352</f>
        <v>0</v>
      </c>
      <c r="H352" s="662">
        <f>IF($S$11="Y",G352*0.15,0)</f>
        <v>0</v>
      </c>
      <c r="I352" s="236"/>
      <c r="J352" s="236"/>
      <c r="K352" s="236"/>
      <c r="L352" s="236"/>
      <c r="M352" s="236"/>
      <c r="N352" s="236"/>
      <c r="O352" s="236"/>
      <c r="P352" s="236"/>
      <c r="Q352" s="236"/>
      <c r="R352" s="236"/>
      <c r="S352" s="236"/>
    </row>
    <row r="353" ht="15" customHeight="1">
      <c r="A353" s="236"/>
      <c r="B353" t="s" s="596">
        <v>1008</v>
      </c>
      <c r="C353" t="s" s="675">
        <v>3173</v>
      </c>
      <c r="D353" t="s" s="676">
        <f>D344</f>
        <v>1996</v>
      </c>
      <c r="E353" s="677">
        <v>0</v>
      </c>
      <c r="F353" s="236"/>
      <c r="G353" s="662">
        <f>E353*F353</f>
        <v>0</v>
      </c>
      <c r="H353" s="662">
        <f>IF($S$11="Y",G353*0.15,0)</f>
        <v>0</v>
      </c>
      <c r="I353" s="236"/>
      <c r="J353" s="236"/>
      <c r="K353" s="236"/>
      <c r="L353" s="236"/>
      <c r="M353" s="236"/>
      <c r="N353" s="236"/>
      <c r="O353" s="236"/>
      <c r="P353" s="236"/>
      <c r="Q353" s="236"/>
      <c r="R353" s="236"/>
      <c r="S353" s="236"/>
    </row>
    <row r="354" ht="15" customHeight="1">
      <c r="A354" s="236"/>
      <c r="B354" t="s" s="596">
        <v>1008</v>
      </c>
      <c r="C354" t="s" s="675">
        <v>3173</v>
      </c>
      <c r="D354" t="s" s="91">
        <f>D345</f>
        <v>1998</v>
      </c>
      <c r="E354" s="677">
        <v>0</v>
      </c>
      <c r="F354" s="236"/>
      <c r="G354" s="662">
        <f>E354*F354</f>
        <v>0</v>
      </c>
      <c r="H354" s="662">
        <f>IF($S$11="Y",G354*0.15,0)</f>
        <v>0</v>
      </c>
      <c r="I354" s="236"/>
      <c r="J354" s="236"/>
      <c r="K354" s="236"/>
      <c r="L354" s="236"/>
      <c r="M354" s="236"/>
      <c r="N354" s="236"/>
      <c r="O354" s="236"/>
      <c r="P354" s="236"/>
      <c r="Q354" s="236"/>
      <c r="R354" s="236"/>
      <c r="S354" s="236"/>
    </row>
    <row r="355" ht="15" customHeight="1">
      <c r="A355" s="236"/>
      <c r="B355" t="s" s="596">
        <v>1008</v>
      </c>
      <c r="C355" t="s" s="675">
        <v>3173</v>
      </c>
      <c r="D355" t="s" s="205">
        <f>D346</f>
        <v>2000</v>
      </c>
      <c r="E355" s="677">
        <v>4</v>
      </c>
      <c r="F355" s="236"/>
      <c r="G355" s="662">
        <f>E355*F355</f>
        <v>0</v>
      </c>
      <c r="H355" s="662">
        <f>IF($S$11="Y",G355*0.15,0)</f>
        <v>0</v>
      </c>
      <c r="I355" s="236"/>
      <c r="J355" s="236"/>
      <c r="K355" s="236"/>
      <c r="L355" s="236"/>
      <c r="M355" s="236"/>
      <c r="N355" s="236"/>
      <c r="O355" s="236"/>
      <c r="P355" s="236"/>
      <c r="Q355" s="236"/>
      <c r="R355" s="236"/>
      <c r="S355" s="236"/>
    </row>
    <row r="356" ht="15" customHeight="1">
      <c r="A356" s="236"/>
      <c r="B356" t="s" s="596">
        <v>1008</v>
      </c>
      <c r="C356" t="s" s="675">
        <v>3173</v>
      </c>
      <c r="D356" t="s" s="684">
        <f>D347</f>
        <v>2001</v>
      </c>
      <c r="E356" s="677">
        <v>0</v>
      </c>
      <c r="F356" s="236"/>
      <c r="G356" s="662">
        <f>E356*F356</f>
        <v>0</v>
      </c>
      <c r="H356" s="662">
        <f>IF($S$11="Y",G356*0.15,0)</f>
        <v>0</v>
      </c>
      <c r="I356" s="236"/>
      <c r="J356" s="236"/>
      <c r="K356" s="236"/>
      <c r="L356" s="236"/>
      <c r="M356" s="236"/>
      <c r="N356" s="236"/>
      <c r="O356" s="236"/>
      <c r="P356" s="236"/>
      <c r="Q356" s="236"/>
      <c r="R356" s="236"/>
      <c r="S356" s="236"/>
    </row>
    <row r="357" ht="15" customHeight="1">
      <c r="A357" s="236"/>
      <c r="B357" t="s" s="596">
        <v>1008</v>
      </c>
      <c r="C357" t="s" s="675">
        <v>3173</v>
      </c>
      <c r="D357" t="s" s="686">
        <f>D348</f>
        <v>2003</v>
      </c>
      <c r="E357" s="677">
        <v>5</v>
      </c>
      <c r="F357" s="236"/>
      <c r="G357" s="662">
        <f>E357*F357</f>
        <v>0</v>
      </c>
      <c r="H357" s="662">
        <f>IF($S$11="Y",G357*0.15,0)</f>
        <v>0</v>
      </c>
      <c r="I357" s="236"/>
      <c r="J357" s="236"/>
      <c r="K357" s="236"/>
      <c r="L357" s="236"/>
      <c r="M357" s="236"/>
      <c r="N357" s="236"/>
      <c r="O357" s="236"/>
      <c r="P357" s="236"/>
      <c r="Q357" s="236"/>
      <c r="R357" s="236"/>
      <c r="S357" s="236"/>
    </row>
    <row r="358" ht="15" customHeight="1">
      <c r="A358" s="236"/>
      <c r="B358" t="s" s="596">
        <v>1008</v>
      </c>
      <c r="C358" t="s" s="675">
        <v>3173</v>
      </c>
      <c r="D358" t="s" s="690">
        <f>D349</f>
        <v>2004</v>
      </c>
      <c r="E358" s="677">
        <v>0</v>
      </c>
      <c r="F358" s="236"/>
      <c r="G358" s="662">
        <f>E358*F358</f>
        <v>0</v>
      </c>
      <c r="H358" s="662">
        <f>IF($S$11="Y",G358*0.15,0)</f>
        <v>0</v>
      </c>
      <c r="I358" s="236"/>
      <c r="J358" s="236"/>
      <c r="K358" s="236"/>
      <c r="L358" s="236"/>
      <c r="M358" s="236"/>
      <c r="N358" s="236"/>
      <c r="O358" s="236"/>
      <c r="P358" s="236"/>
      <c r="Q358" s="236"/>
      <c r="R358" s="236"/>
      <c r="S358" s="236"/>
    </row>
    <row r="359" ht="15" customHeight="1">
      <c r="A359" s="236"/>
      <c r="B359" t="s" s="596">
        <v>1008</v>
      </c>
      <c r="C359" t="s" s="675">
        <v>3173</v>
      </c>
      <c r="D359" t="s" s="692">
        <f>D350</f>
        <v>2005</v>
      </c>
      <c r="E359" s="677">
        <v>0</v>
      </c>
      <c r="F359" s="236"/>
      <c r="G359" s="662">
        <f>E359*F359</f>
        <v>0</v>
      </c>
      <c r="H359" s="662">
        <f>IF($S$11="Y",G359*0.15,0)</f>
        <v>0</v>
      </c>
      <c r="I359" s="236"/>
      <c r="J359" s="236"/>
      <c r="K359" s="236"/>
      <c r="L359" s="236"/>
      <c r="M359" s="236"/>
      <c r="N359" s="236"/>
      <c r="O359" s="236"/>
      <c r="P359" s="236"/>
      <c r="Q359" s="236"/>
      <c r="R359" s="236"/>
      <c r="S359" s="236"/>
    </row>
    <row r="360" ht="15" customHeight="1">
      <c r="A360" s="236"/>
      <c r="B360" t="s" s="596">
        <v>1008</v>
      </c>
      <c r="C360" t="s" s="675">
        <v>3173</v>
      </c>
      <c r="D360" t="s" s="180">
        <f>D351</f>
        <v>2006</v>
      </c>
      <c r="E360" s="677">
        <v>4</v>
      </c>
      <c r="F360" s="236"/>
      <c r="G360" s="662">
        <f>E360*F360</f>
        <v>0</v>
      </c>
      <c r="H360" s="662">
        <f>IF($S$11="Y",G360*0.15,0)</f>
        <v>0</v>
      </c>
      <c r="I360" s="236"/>
      <c r="J360" s="236"/>
      <c r="K360" s="236"/>
      <c r="L360" s="236"/>
      <c r="M360" s="236"/>
      <c r="N360" s="236"/>
      <c r="O360" s="236"/>
      <c r="P360" s="236"/>
      <c r="Q360" s="236"/>
      <c r="R360" s="236"/>
      <c r="S360" s="236"/>
    </row>
    <row r="361" ht="15" customHeight="1">
      <c r="A361" s="236"/>
      <c r="B361" t="s" s="596">
        <v>1008</v>
      </c>
      <c r="C361" t="s" s="675">
        <v>3173</v>
      </c>
      <c r="D361" t="s" s="695">
        <f>D352</f>
        <v>2007</v>
      </c>
      <c r="E361" s="677">
        <v>0</v>
      </c>
      <c r="F361" s="236"/>
      <c r="G361" s="662">
        <f>E361*F361</f>
        <v>0</v>
      </c>
      <c r="H361" s="662">
        <f>IF($S$11="Y",G361*0.15,0)</f>
        <v>0</v>
      </c>
      <c r="I361" s="236"/>
      <c r="J361" s="236"/>
      <c r="K361" s="236"/>
      <c r="L361" s="236"/>
      <c r="M361" s="236"/>
      <c r="N361" s="236"/>
      <c r="O361" s="236"/>
      <c r="P361" s="236"/>
      <c r="Q361" s="236"/>
      <c r="R361" s="236"/>
      <c r="S361" s="236"/>
    </row>
    <row r="362" ht="15" customHeight="1">
      <c r="A362" s="236"/>
      <c r="B362" t="s" s="596">
        <v>1010</v>
      </c>
      <c r="C362" t="s" s="675">
        <v>3174</v>
      </c>
      <c r="D362" t="s" s="676">
        <f>D353</f>
        <v>1996</v>
      </c>
      <c r="E362" s="677">
        <v>0</v>
      </c>
      <c r="F362" s="236"/>
      <c r="G362" s="662">
        <f>E362*F362</f>
        <v>0</v>
      </c>
      <c r="H362" s="662">
        <f>IF($S$11="Y",G362*0.15,0)</f>
        <v>0</v>
      </c>
      <c r="I362" s="236"/>
      <c r="J362" s="236"/>
      <c r="K362" s="236"/>
      <c r="L362" s="236"/>
      <c r="M362" s="236"/>
      <c r="N362" s="236"/>
      <c r="O362" s="236"/>
      <c r="P362" s="236"/>
      <c r="Q362" s="236"/>
      <c r="R362" s="236"/>
      <c r="S362" s="236"/>
    </row>
    <row r="363" ht="15" customHeight="1">
      <c r="A363" s="236"/>
      <c r="B363" t="s" s="596">
        <v>1010</v>
      </c>
      <c r="C363" t="s" s="675">
        <v>3174</v>
      </c>
      <c r="D363" t="s" s="91">
        <f>D354</f>
        <v>1998</v>
      </c>
      <c r="E363" s="677">
        <v>0</v>
      </c>
      <c r="F363" s="236"/>
      <c r="G363" s="662">
        <f>E363*F363</f>
        <v>0</v>
      </c>
      <c r="H363" s="662">
        <f>IF($S$11="Y",G363*0.15,0)</f>
        <v>0</v>
      </c>
      <c r="I363" s="236"/>
      <c r="J363" s="236"/>
      <c r="K363" s="236"/>
      <c r="L363" s="236"/>
      <c r="M363" s="236"/>
      <c r="N363" s="236"/>
      <c r="O363" s="236"/>
      <c r="P363" s="236"/>
      <c r="Q363" s="236"/>
      <c r="R363" s="236"/>
      <c r="S363" s="236"/>
    </row>
    <row r="364" ht="15" customHeight="1">
      <c r="A364" s="236"/>
      <c r="B364" t="s" s="596">
        <v>1010</v>
      </c>
      <c r="C364" t="s" s="675">
        <v>3174</v>
      </c>
      <c r="D364" t="s" s="205">
        <f>D355</f>
        <v>2000</v>
      </c>
      <c r="E364" s="677">
        <v>4</v>
      </c>
      <c r="F364" s="236"/>
      <c r="G364" s="662">
        <f>E364*F364</f>
        <v>0</v>
      </c>
      <c r="H364" s="662">
        <f>IF($S$11="Y",G364*0.15,0)</f>
        <v>0</v>
      </c>
      <c r="I364" s="236"/>
      <c r="J364" s="236"/>
      <c r="K364" s="236"/>
      <c r="L364" s="236"/>
      <c r="M364" s="236"/>
      <c r="N364" s="236"/>
      <c r="O364" s="236"/>
      <c r="P364" s="236"/>
      <c r="Q364" s="236"/>
      <c r="R364" s="236"/>
      <c r="S364" s="236"/>
    </row>
    <row r="365" ht="15" customHeight="1">
      <c r="A365" s="236"/>
      <c r="B365" t="s" s="596">
        <v>1010</v>
      </c>
      <c r="C365" t="s" s="675">
        <v>3174</v>
      </c>
      <c r="D365" t="s" s="684">
        <f>D356</f>
        <v>2001</v>
      </c>
      <c r="E365" s="677">
        <v>0</v>
      </c>
      <c r="F365" s="236"/>
      <c r="G365" s="662">
        <f>E365*F365</f>
        <v>0</v>
      </c>
      <c r="H365" s="662">
        <f>IF($S$11="Y",G365*0.15,0)</f>
        <v>0</v>
      </c>
      <c r="I365" s="236"/>
      <c r="J365" s="236"/>
      <c r="K365" s="236"/>
      <c r="L365" s="236"/>
      <c r="M365" s="236"/>
      <c r="N365" s="236"/>
      <c r="O365" s="236"/>
      <c r="P365" s="236"/>
      <c r="Q365" s="236"/>
      <c r="R365" s="236"/>
      <c r="S365" s="236"/>
    </row>
    <row r="366" ht="15" customHeight="1">
      <c r="A366" s="236"/>
      <c r="B366" t="s" s="596">
        <v>1010</v>
      </c>
      <c r="C366" t="s" s="675">
        <v>3174</v>
      </c>
      <c r="D366" t="s" s="686">
        <f>D357</f>
        <v>2003</v>
      </c>
      <c r="E366" s="677">
        <v>5</v>
      </c>
      <c r="F366" s="236"/>
      <c r="G366" s="662">
        <f>E366*F366</f>
        <v>0</v>
      </c>
      <c r="H366" s="662">
        <f>IF($S$11="Y",G366*0.15,0)</f>
        <v>0</v>
      </c>
      <c r="I366" s="236"/>
      <c r="J366" s="236"/>
      <c r="K366" s="236"/>
      <c r="L366" s="236"/>
      <c r="M366" s="236"/>
      <c r="N366" s="236"/>
      <c r="O366" s="236"/>
      <c r="P366" s="236"/>
      <c r="Q366" s="236"/>
      <c r="R366" s="236"/>
      <c r="S366" s="236"/>
    </row>
    <row r="367" ht="15" customHeight="1">
      <c r="A367" s="236"/>
      <c r="B367" t="s" s="596">
        <v>1010</v>
      </c>
      <c r="C367" t="s" s="675">
        <v>3174</v>
      </c>
      <c r="D367" t="s" s="690">
        <f>D358</f>
        <v>2004</v>
      </c>
      <c r="E367" s="677">
        <v>0</v>
      </c>
      <c r="F367" s="236"/>
      <c r="G367" s="662">
        <f>E367*F367</f>
        <v>0</v>
      </c>
      <c r="H367" s="662">
        <f>IF($S$11="Y",G367*0.15,0)</f>
        <v>0</v>
      </c>
      <c r="I367" s="236"/>
      <c r="J367" s="236"/>
      <c r="K367" s="236"/>
      <c r="L367" s="236"/>
      <c r="M367" s="236"/>
      <c r="N367" s="236"/>
      <c r="O367" s="236"/>
      <c r="P367" s="236"/>
      <c r="Q367" s="236"/>
      <c r="R367" s="236"/>
      <c r="S367" s="236"/>
    </row>
    <row r="368" ht="15" customHeight="1">
      <c r="A368" s="236"/>
      <c r="B368" t="s" s="596">
        <v>1010</v>
      </c>
      <c r="C368" t="s" s="675">
        <v>3174</v>
      </c>
      <c r="D368" t="s" s="692">
        <f>D359</f>
        <v>2005</v>
      </c>
      <c r="E368" s="677">
        <v>0</v>
      </c>
      <c r="F368" s="236"/>
      <c r="G368" s="662">
        <f>E368*F368</f>
        <v>0</v>
      </c>
      <c r="H368" s="662">
        <f>IF($S$11="Y",G368*0.15,0)</f>
        <v>0</v>
      </c>
      <c r="I368" s="236"/>
      <c r="J368" s="236"/>
      <c r="K368" s="236"/>
      <c r="L368" s="236"/>
      <c r="M368" s="236"/>
      <c r="N368" s="236"/>
      <c r="O368" s="236"/>
      <c r="P368" s="236"/>
      <c r="Q368" s="236"/>
      <c r="R368" s="236"/>
      <c r="S368" s="236"/>
    </row>
    <row r="369" ht="15" customHeight="1">
      <c r="A369" s="236"/>
      <c r="B369" t="s" s="596">
        <v>1010</v>
      </c>
      <c r="C369" t="s" s="675">
        <v>3174</v>
      </c>
      <c r="D369" t="s" s="180">
        <f>D360</f>
        <v>2006</v>
      </c>
      <c r="E369" s="677">
        <v>4</v>
      </c>
      <c r="F369" s="236"/>
      <c r="G369" s="662">
        <f>E369*F369</f>
        <v>0</v>
      </c>
      <c r="H369" s="662">
        <f>IF($S$11="Y",G369*0.15,0)</f>
        <v>0</v>
      </c>
      <c r="I369" s="236"/>
      <c r="J369" s="236"/>
      <c r="K369" s="236"/>
      <c r="L369" s="236"/>
      <c r="M369" s="236"/>
      <c r="N369" s="236"/>
      <c r="O369" s="236"/>
      <c r="P369" s="236"/>
      <c r="Q369" s="236"/>
      <c r="R369" s="236"/>
      <c r="S369" s="236"/>
    </row>
    <row r="370" ht="15" customHeight="1">
      <c r="A370" s="236"/>
      <c r="B370" t="s" s="596">
        <v>1010</v>
      </c>
      <c r="C370" t="s" s="675">
        <v>3174</v>
      </c>
      <c r="D370" t="s" s="695">
        <f>D361</f>
        <v>2007</v>
      </c>
      <c r="E370" s="677">
        <v>0</v>
      </c>
      <c r="F370" s="236"/>
      <c r="G370" s="662">
        <f>E370*F370</f>
        <v>0</v>
      </c>
      <c r="H370" s="662">
        <f>IF($S$11="Y",G370*0.15,0)</f>
        <v>0</v>
      </c>
      <c r="I370" s="236"/>
      <c r="J370" s="236"/>
      <c r="K370" s="236"/>
      <c r="L370" s="236"/>
      <c r="M370" s="236"/>
      <c r="N370" s="236"/>
      <c r="O370" s="236"/>
      <c r="P370" s="236"/>
      <c r="Q370" s="236"/>
      <c r="R370" s="236"/>
      <c r="S370" s="236"/>
    </row>
    <row r="371" ht="15" customHeight="1">
      <c r="A371" s="236"/>
      <c r="B371" t="s" s="596">
        <v>1012</v>
      </c>
      <c r="C371" t="s" s="675">
        <v>3175</v>
      </c>
      <c r="D371" t="s" s="676">
        <f>D362</f>
        <v>1996</v>
      </c>
      <c r="E371" s="677">
        <v>0</v>
      </c>
      <c r="F371" s="236"/>
      <c r="G371" s="662">
        <f>E371*F371</f>
        <v>0</v>
      </c>
      <c r="H371" s="662">
        <f>IF($S$11="Y",G371*0.15,0)</f>
        <v>0</v>
      </c>
      <c r="I371" s="236"/>
      <c r="J371" s="236"/>
      <c r="K371" s="236"/>
      <c r="L371" s="236"/>
      <c r="M371" s="236"/>
      <c r="N371" s="236"/>
      <c r="O371" s="236"/>
      <c r="P371" s="236"/>
      <c r="Q371" s="236"/>
      <c r="R371" s="236"/>
      <c r="S371" s="236"/>
    </row>
    <row r="372" ht="15" customHeight="1">
      <c r="A372" s="236"/>
      <c r="B372" t="s" s="596">
        <v>1012</v>
      </c>
      <c r="C372" t="s" s="675">
        <v>3175</v>
      </c>
      <c r="D372" t="s" s="91">
        <f>D363</f>
        <v>1998</v>
      </c>
      <c r="E372" s="677">
        <v>0</v>
      </c>
      <c r="F372" s="236"/>
      <c r="G372" s="662">
        <f>E372*F372</f>
        <v>0</v>
      </c>
      <c r="H372" s="662">
        <f>IF($S$11="Y",G372*0.15,0)</f>
        <v>0</v>
      </c>
      <c r="I372" s="236"/>
      <c r="J372" s="236"/>
      <c r="K372" s="236"/>
      <c r="L372" s="236"/>
      <c r="M372" s="236"/>
      <c r="N372" s="236"/>
      <c r="O372" s="236"/>
      <c r="P372" s="236"/>
      <c r="Q372" s="236"/>
      <c r="R372" s="236"/>
      <c r="S372" s="236"/>
    </row>
    <row r="373" ht="15" customHeight="1">
      <c r="A373" s="236"/>
      <c r="B373" t="s" s="596">
        <v>1012</v>
      </c>
      <c r="C373" t="s" s="675">
        <v>3175</v>
      </c>
      <c r="D373" t="s" s="205">
        <f>D364</f>
        <v>2000</v>
      </c>
      <c r="E373" s="677">
        <v>4</v>
      </c>
      <c r="F373" s="236"/>
      <c r="G373" s="662">
        <f>E373*F373</f>
        <v>0</v>
      </c>
      <c r="H373" s="662">
        <f>IF($S$11="Y",G373*0.15,0)</f>
        <v>0</v>
      </c>
      <c r="I373" s="236"/>
      <c r="J373" s="236"/>
      <c r="K373" s="236"/>
      <c r="L373" s="236"/>
      <c r="M373" s="236"/>
      <c r="N373" s="236"/>
      <c r="O373" s="236"/>
      <c r="P373" s="236"/>
      <c r="Q373" s="236"/>
      <c r="R373" s="236"/>
      <c r="S373" s="236"/>
    </row>
    <row r="374" ht="15" customHeight="1">
      <c r="A374" s="236"/>
      <c r="B374" t="s" s="596">
        <v>1012</v>
      </c>
      <c r="C374" t="s" s="675">
        <v>3175</v>
      </c>
      <c r="D374" t="s" s="684">
        <f>D365</f>
        <v>2001</v>
      </c>
      <c r="E374" s="677">
        <v>0</v>
      </c>
      <c r="F374" s="236"/>
      <c r="G374" s="662">
        <f>E374*F374</f>
        <v>0</v>
      </c>
      <c r="H374" s="662">
        <f>IF($S$11="Y",G374*0.15,0)</f>
        <v>0</v>
      </c>
      <c r="I374" s="236"/>
      <c r="J374" s="236"/>
      <c r="K374" s="236"/>
      <c r="L374" s="236"/>
      <c r="M374" s="236"/>
      <c r="N374" s="236"/>
      <c r="O374" s="236"/>
      <c r="P374" s="236"/>
      <c r="Q374" s="236"/>
      <c r="R374" s="236"/>
      <c r="S374" s="236"/>
    </row>
    <row r="375" ht="15" customHeight="1">
      <c r="A375" s="236"/>
      <c r="B375" t="s" s="596">
        <v>1012</v>
      </c>
      <c r="C375" t="s" s="675">
        <v>3175</v>
      </c>
      <c r="D375" t="s" s="686">
        <f>D366</f>
        <v>2003</v>
      </c>
      <c r="E375" s="677">
        <v>5</v>
      </c>
      <c r="F375" s="236"/>
      <c r="G375" s="662">
        <f>E375*F375</f>
        <v>0</v>
      </c>
      <c r="H375" s="662">
        <f>IF($S$11="Y",G375*0.15,0)</f>
        <v>0</v>
      </c>
      <c r="I375" s="236"/>
      <c r="J375" s="236"/>
      <c r="K375" s="236"/>
      <c r="L375" s="236"/>
      <c r="M375" s="236"/>
      <c r="N375" s="236"/>
      <c r="O375" s="236"/>
      <c r="P375" s="236"/>
      <c r="Q375" s="236"/>
      <c r="R375" s="236"/>
      <c r="S375" s="236"/>
    </row>
    <row r="376" ht="15" customHeight="1">
      <c r="A376" s="236"/>
      <c r="B376" t="s" s="596">
        <v>1012</v>
      </c>
      <c r="C376" t="s" s="675">
        <v>3175</v>
      </c>
      <c r="D376" t="s" s="690">
        <f>D367</f>
        <v>2004</v>
      </c>
      <c r="E376" s="677">
        <v>0</v>
      </c>
      <c r="F376" s="236"/>
      <c r="G376" s="662">
        <f>E376*F376</f>
        <v>0</v>
      </c>
      <c r="H376" s="662">
        <f>IF($S$11="Y",G376*0.15,0)</f>
        <v>0</v>
      </c>
      <c r="I376" s="236"/>
      <c r="J376" s="236"/>
      <c r="K376" s="236"/>
      <c r="L376" s="236"/>
      <c r="M376" s="236"/>
      <c r="N376" s="236"/>
      <c r="O376" s="236"/>
      <c r="P376" s="236"/>
      <c r="Q376" s="236"/>
      <c r="R376" s="236"/>
      <c r="S376" s="236"/>
    </row>
    <row r="377" ht="15" customHeight="1">
      <c r="A377" s="236"/>
      <c r="B377" t="s" s="596">
        <v>1012</v>
      </c>
      <c r="C377" t="s" s="675">
        <v>3175</v>
      </c>
      <c r="D377" t="s" s="692">
        <f>D368</f>
        <v>2005</v>
      </c>
      <c r="E377" s="677">
        <v>0</v>
      </c>
      <c r="F377" s="236"/>
      <c r="G377" s="662">
        <f>E377*F377</f>
        <v>0</v>
      </c>
      <c r="H377" s="662">
        <f>IF($S$11="Y",G377*0.15,0)</f>
        <v>0</v>
      </c>
      <c r="I377" s="236"/>
      <c r="J377" s="236"/>
      <c r="K377" s="236"/>
      <c r="L377" s="236"/>
      <c r="M377" s="236"/>
      <c r="N377" s="236"/>
      <c r="O377" s="236"/>
      <c r="P377" s="236"/>
      <c r="Q377" s="236"/>
      <c r="R377" s="236"/>
      <c r="S377" s="236"/>
    </row>
    <row r="378" ht="15" customHeight="1">
      <c r="A378" s="236"/>
      <c r="B378" t="s" s="596">
        <v>1012</v>
      </c>
      <c r="C378" t="s" s="675">
        <v>3175</v>
      </c>
      <c r="D378" t="s" s="180">
        <f>D369</f>
        <v>2006</v>
      </c>
      <c r="E378" s="677">
        <v>4</v>
      </c>
      <c r="F378" s="236"/>
      <c r="G378" s="662">
        <f>E378*F378</f>
        <v>0</v>
      </c>
      <c r="H378" s="662">
        <f>IF($S$11="Y",G378*0.15,0)</f>
        <v>0</v>
      </c>
      <c r="I378" s="236"/>
      <c r="J378" s="236"/>
      <c r="K378" s="236"/>
      <c r="L378" s="236"/>
      <c r="M378" s="236"/>
      <c r="N378" s="236"/>
      <c r="O378" s="236"/>
      <c r="P378" s="236"/>
      <c r="Q378" s="236"/>
      <c r="R378" s="236"/>
      <c r="S378" s="236"/>
    </row>
    <row r="379" ht="15" customHeight="1">
      <c r="A379" s="236"/>
      <c r="B379" t="s" s="596">
        <v>1012</v>
      </c>
      <c r="C379" t="s" s="675">
        <v>3175</v>
      </c>
      <c r="D379" t="s" s="695">
        <f>D370</f>
        <v>2007</v>
      </c>
      <c r="E379" s="677">
        <v>0</v>
      </c>
      <c r="F379" s="236"/>
      <c r="G379" s="662">
        <f>E379*F379</f>
        <v>0</v>
      </c>
      <c r="H379" s="662">
        <f>IF($S$11="Y",G379*0.15,0)</f>
        <v>0</v>
      </c>
      <c r="I379" s="236"/>
      <c r="J379" s="236"/>
      <c r="K379" s="236"/>
      <c r="L379" s="236"/>
      <c r="M379" s="236"/>
      <c r="N379" s="236"/>
      <c r="O379" s="236"/>
      <c r="P379" s="236"/>
      <c r="Q379" s="236"/>
      <c r="R379" s="236"/>
      <c r="S379" s="236"/>
    </row>
    <row r="380" ht="15" customHeight="1">
      <c r="A380" s="236"/>
      <c r="B380" t="s" s="596">
        <v>1014</v>
      </c>
      <c r="C380" t="s" s="675">
        <v>3176</v>
      </c>
      <c r="D380" t="s" s="676">
        <f>D371</f>
        <v>1996</v>
      </c>
      <c r="E380" s="677">
        <v>0</v>
      </c>
      <c r="F380" s="236"/>
      <c r="G380" s="662">
        <f>E380*F380</f>
        <v>0</v>
      </c>
      <c r="H380" s="662">
        <f>IF($S$11="Y",G380*0.15,0)</f>
        <v>0</v>
      </c>
      <c r="I380" s="236"/>
      <c r="J380" s="236"/>
      <c r="K380" s="236"/>
      <c r="L380" s="236"/>
      <c r="M380" s="236"/>
      <c r="N380" s="236"/>
      <c r="O380" s="236"/>
      <c r="P380" s="236"/>
      <c r="Q380" s="236"/>
      <c r="R380" s="236"/>
      <c r="S380" s="236"/>
    </row>
    <row r="381" ht="15" customHeight="1">
      <c r="A381" s="236"/>
      <c r="B381" t="s" s="596">
        <v>1014</v>
      </c>
      <c r="C381" t="s" s="675">
        <v>3176</v>
      </c>
      <c r="D381" t="s" s="91">
        <f>D372</f>
        <v>1998</v>
      </c>
      <c r="E381" s="677">
        <v>0</v>
      </c>
      <c r="F381" s="236"/>
      <c r="G381" s="662">
        <f>E381*F381</f>
        <v>0</v>
      </c>
      <c r="H381" s="662">
        <f>IF($S$11="Y",G381*0.15,0)</f>
        <v>0</v>
      </c>
      <c r="I381" s="236"/>
      <c r="J381" s="236"/>
      <c r="K381" s="236"/>
      <c r="L381" s="236"/>
      <c r="M381" s="236"/>
      <c r="N381" s="236"/>
      <c r="O381" s="236"/>
      <c r="P381" s="236"/>
      <c r="Q381" s="236"/>
      <c r="R381" s="236"/>
      <c r="S381" s="236"/>
    </row>
    <row r="382" ht="15" customHeight="1">
      <c r="A382" s="236"/>
      <c r="B382" t="s" s="596">
        <v>1014</v>
      </c>
      <c r="C382" t="s" s="675">
        <v>3176</v>
      </c>
      <c r="D382" t="s" s="205">
        <f>D373</f>
        <v>2000</v>
      </c>
      <c r="E382" s="677">
        <v>4</v>
      </c>
      <c r="F382" s="236"/>
      <c r="G382" s="662">
        <f>E382*F382</f>
        <v>0</v>
      </c>
      <c r="H382" s="662">
        <f>IF($S$11="Y",G382*0.15,0)</f>
        <v>0</v>
      </c>
      <c r="I382" s="236"/>
      <c r="J382" s="236"/>
      <c r="K382" s="236"/>
      <c r="L382" s="236"/>
      <c r="M382" s="236"/>
      <c r="N382" s="236"/>
      <c r="O382" s="236"/>
      <c r="P382" s="236"/>
      <c r="Q382" s="236"/>
      <c r="R382" s="236"/>
      <c r="S382" s="236"/>
    </row>
    <row r="383" ht="15" customHeight="1">
      <c r="A383" s="236"/>
      <c r="B383" t="s" s="596">
        <v>1014</v>
      </c>
      <c r="C383" t="s" s="675">
        <v>3176</v>
      </c>
      <c r="D383" t="s" s="684">
        <f>D374</f>
        <v>2001</v>
      </c>
      <c r="E383" s="677">
        <v>0</v>
      </c>
      <c r="F383" s="236"/>
      <c r="G383" s="662">
        <f>E383*F383</f>
        <v>0</v>
      </c>
      <c r="H383" s="662">
        <f>IF($S$11="Y",G383*0.15,0)</f>
        <v>0</v>
      </c>
      <c r="I383" s="236"/>
      <c r="J383" s="236"/>
      <c r="K383" s="236"/>
      <c r="L383" s="236"/>
      <c r="M383" s="236"/>
      <c r="N383" s="236"/>
      <c r="O383" s="236"/>
      <c r="P383" s="236"/>
      <c r="Q383" s="236"/>
      <c r="R383" s="236"/>
      <c r="S383" s="236"/>
    </row>
    <row r="384" ht="15" customHeight="1">
      <c r="A384" s="236"/>
      <c r="B384" t="s" s="596">
        <v>1014</v>
      </c>
      <c r="C384" t="s" s="675">
        <v>3176</v>
      </c>
      <c r="D384" t="s" s="686">
        <f>D375</f>
        <v>2003</v>
      </c>
      <c r="E384" s="677">
        <v>5</v>
      </c>
      <c r="F384" s="236"/>
      <c r="G384" s="662">
        <f>E384*F384</f>
        <v>0</v>
      </c>
      <c r="H384" s="662">
        <f>IF($S$11="Y",G384*0.15,0)</f>
        <v>0</v>
      </c>
      <c r="I384" s="236"/>
      <c r="J384" s="236"/>
      <c r="K384" s="236"/>
      <c r="L384" s="236"/>
      <c r="M384" s="236"/>
      <c r="N384" s="236"/>
      <c r="O384" s="236"/>
      <c r="P384" s="236"/>
      <c r="Q384" s="236"/>
      <c r="R384" s="236"/>
      <c r="S384" s="236"/>
    </row>
    <row r="385" ht="15" customHeight="1">
      <c r="A385" s="236"/>
      <c r="B385" t="s" s="596">
        <v>1014</v>
      </c>
      <c r="C385" t="s" s="675">
        <v>3176</v>
      </c>
      <c r="D385" t="s" s="690">
        <f>D376</f>
        <v>2004</v>
      </c>
      <c r="E385" s="677">
        <v>0</v>
      </c>
      <c r="F385" s="236"/>
      <c r="G385" s="662">
        <f>E385*F385</f>
        <v>0</v>
      </c>
      <c r="H385" s="662">
        <f>IF($S$11="Y",G385*0.15,0)</f>
        <v>0</v>
      </c>
      <c r="I385" s="236"/>
      <c r="J385" s="236"/>
      <c r="K385" s="236"/>
      <c r="L385" s="236"/>
      <c r="M385" s="236"/>
      <c r="N385" s="236"/>
      <c r="O385" s="236"/>
      <c r="P385" s="236"/>
      <c r="Q385" s="236"/>
      <c r="R385" s="236"/>
      <c r="S385" s="236"/>
    </row>
    <row r="386" ht="15" customHeight="1">
      <c r="A386" s="236"/>
      <c r="B386" t="s" s="596">
        <v>1014</v>
      </c>
      <c r="C386" t="s" s="675">
        <v>3176</v>
      </c>
      <c r="D386" t="s" s="692">
        <f>D377</f>
        <v>2005</v>
      </c>
      <c r="E386" s="677">
        <v>0</v>
      </c>
      <c r="F386" s="236"/>
      <c r="G386" s="662">
        <f>E386*F386</f>
        <v>0</v>
      </c>
      <c r="H386" s="662">
        <f>IF($S$11="Y",G386*0.15,0)</f>
        <v>0</v>
      </c>
      <c r="I386" s="236"/>
      <c r="J386" s="236"/>
      <c r="K386" s="236"/>
      <c r="L386" s="236"/>
      <c r="M386" s="236"/>
      <c r="N386" s="236"/>
      <c r="O386" s="236"/>
      <c r="P386" s="236"/>
      <c r="Q386" s="236"/>
      <c r="R386" s="236"/>
      <c r="S386" s="236"/>
    </row>
    <row r="387" ht="15" customHeight="1">
      <c r="A387" s="236"/>
      <c r="B387" t="s" s="596">
        <v>1014</v>
      </c>
      <c r="C387" t="s" s="675">
        <v>3176</v>
      </c>
      <c r="D387" t="s" s="180">
        <f>D378</f>
        <v>2006</v>
      </c>
      <c r="E387" s="677">
        <v>4</v>
      </c>
      <c r="F387" s="236"/>
      <c r="G387" s="662">
        <f>E387*F387</f>
        <v>0</v>
      </c>
      <c r="H387" s="662">
        <f>IF($S$11="Y",G387*0.15,0)</f>
        <v>0</v>
      </c>
      <c r="I387" s="236"/>
      <c r="J387" s="236"/>
      <c r="K387" s="236"/>
      <c r="L387" s="236"/>
      <c r="M387" s="236"/>
      <c r="N387" s="236"/>
      <c r="O387" s="236"/>
      <c r="P387" s="236"/>
      <c r="Q387" s="236"/>
      <c r="R387" s="236"/>
      <c r="S387" s="236"/>
    </row>
    <row r="388" ht="15" customHeight="1">
      <c r="A388" s="236"/>
      <c r="B388" t="s" s="596">
        <v>1014</v>
      </c>
      <c r="C388" t="s" s="675">
        <v>3176</v>
      </c>
      <c r="D388" t="s" s="695">
        <f>D379</f>
        <v>2007</v>
      </c>
      <c r="E388" s="677">
        <v>0</v>
      </c>
      <c r="F388" s="236"/>
      <c r="G388" s="662">
        <f>E388*F388</f>
        <v>0</v>
      </c>
      <c r="H388" s="662">
        <f>IF($S$11="Y",G388*0.15,0)</f>
        <v>0</v>
      </c>
      <c r="I388" s="236"/>
      <c r="J388" s="236"/>
      <c r="K388" s="236"/>
      <c r="L388" s="236"/>
      <c r="M388" s="236"/>
      <c r="N388" s="236"/>
      <c r="O388" s="236"/>
      <c r="P388" s="236"/>
      <c r="Q388" s="236"/>
      <c r="R388" s="236"/>
      <c r="S388" s="236"/>
    </row>
    <row r="389" ht="15" customHeight="1">
      <c r="A389" s="236"/>
      <c r="B389" t="s" s="596">
        <v>1016</v>
      </c>
      <c r="C389" t="s" s="675">
        <v>3177</v>
      </c>
      <c r="D389" t="s" s="676">
        <f>D380</f>
        <v>1996</v>
      </c>
      <c r="E389" s="677">
        <v>0</v>
      </c>
      <c r="F389" s="236"/>
      <c r="G389" s="662">
        <f>E389*F389</f>
        <v>0</v>
      </c>
      <c r="H389" s="662">
        <f>IF($S$11="Y",G389*0.15,0)</f>
        <v>0</v>
      </c>
      <c r="I389" s="236"/>
      <c r="J389" s="236"/>
      <c r="K389" s="236"/>
      <c r="L389" s="236"/>
      <c r="M389" s="236"/>
      <c r="N389" s="236"/>
      <c r="O389" s="236"/>
      <c r="P389" s="236"/>
      <c r="Q389" s="236"/>
      <c r="R389" s="236"/>
      <c r="S389" s="236"/>
    </row>
    <row r="390" ht="15" customHeight="1">
      <c r="A390" s="236"/>
      <c r="B390" t="s" s="596">
        <v>1016</v>
      </c>
      <c r="C390" t="s" s="675">
        <v>3177</v>
      </c>
      <c r="D390" t="s" s="91">
        <f>D381</f>
        <v>1998</v>
      </c>
      <c r="E390" s="677">
        <v>0</v>
      </c>
      <c r="F390" s="236"/>
      <c r="G390" s="662">
        <f>E390*F390</f>
        <v>0</v>
      </c>
      <c r="H390" s="662">
        <f>IF($S$11="Y",G390*0.15,0)</f>
        <v>0</v>
      </c>
      <c r="I390" s="236"/>
      <c r="J390" s="236"/>
      <c r="K390" s="236"/>
      <c r="L390" s="236"/>
      <c r="M390" s="236"/>
      <c r="N390" s="236"/>
      <c r="O390" s="236"/>
      <c r="P390" s="236"/>
      <c r="Q390" s="236"/>
      <c r="R390" s="236"/>
      <c r="S390" s="236"/>
    </row>
    <row r="391" ht="15" customHeight="1">
      <c r="A391" s="236"/>
      <c r="B391" t="s" s="596">
        <v>1016</v>
      </c>
      <c r="C391" t="s" s="675">
        <v>3177</v>
      </c>
      <c r="D391" t="s" s="205">
        <f>D382</f>
        <v>2000</v>
      </c>
      <c r="E391" s="677">
        <v>4</v>
      </c>
      <c r="F391" s="236"/>
      <c r="G391" s="662">
        <f>E391*F391</f>
        <v>0</v>
      </c>
      <c r="H391" s="662">
        <f>IF($S$11="Y",G391*0.15,0)</f>
        <v>0</v>
      </c>
      <c r="I391" s="236"/>
      <c r="J391" s="236"/>
      <c r="K391" s="236"/>
      <c r="L391" s="236"/>
      <c r="M391" s="236"/>
      <c r="N391" s="236"/>
      <c r="O391" s="236"/>
      <c r="P391" s="236"/>
      <c r="Q391" s="236"/>
      <c r="R391" s="236"/>
      <c r="S391" s="236"/>
    </row>
    <row r="392" ht="15" customHeight="1">
      <c r="A392" s="236"/>
      <c r="B392" t="s" s="596">
        <v>1016</v>
      </c>
      <c r="C392" t="s" s="675">
        <v>3177</v>
      </c>
      <c r="D392" t="s" s="684">
        <f>D383</f>
        <v>2001</v>
      </c>
      <c r="E392" s="677">
        <v>0</v>
      </c>
      <c r="F392" s="236"/>
      <c r="G392" s="662">
        <f>E392*F392</f>
        <v>0</v>
      </c>
      <c r="H392" s="662">
        <f>IF($S$11="Y",G392*0.15,0)</f>
        <v>0</v>
      </c>
      <c r="I392" s="236"/>
      <c r="J392" s="236"/>
      <c r="K392" s="236"/>
      <c r="L392" s="236"/>
      <c r="M392" s="236"/>
      <c r="N392" s="236"/>
      <c r="O392" s="236"/>
      <c r="P392" s="236"/>
      <c r="Q392" s="236"/>
      <c r="R392" s="236"/>
      <c r="S392" s="236"/>
    </row>
    <row r="393" ht="15" customHeight="1">
      <c r="A393" s="236"/>
      <c r="B393" t="s" s="596">
        <v>1016</v>
      </c>
      <c r="C393" t="s" s="675">
        <v>3177</v>
      </c>
      <c r="D393" t="s" s="686">
        <f>D384</f>
        <v>2003</v>
      </c>
      <c r="E393" s="677">
        <v>4</v>
      </c>
      <c r="F393" s="236"/>
      <c r="G393" s="662">
        <f>E393*F393</f>
        <v>0</v>
      </c>
      <c r="H393" s="662">
        <f>IF($S$11="Y",G393*0.15,0)</f>
        <v>0</v>
      </c>
      <c r="I393" s="236"/>
      <c r="J393" s="236"/>
      <c r="K393" s="236"/>
      <c r="L393" s="236"/>
      <c r="M393" s="236"/>
      <c r="N393" s="236"/>
      <c r="O393" s="236"/>
      <c r="P393" s="236"/>
      <c r="Q393" s="236"/>
      <c r="R393" s="236"/>
      <c r="S393" s="236"/>
    </row>
    <row r="394" ht="15" customHeight="1">
      <c r="A394" s="236"/>
      <c r="B394" t="s" s="596">
        <v>1016</v>
      </c>
      <c r="C394" t="s" s="675">
        <v>3177</v>
      </c>
      <c r="D394" t="s" s="690">
        <f>D385</f>
        <v>2004</v>
      </c>
      <c r="E394" s="677">
        <v>0</v>
      </c>
      <c r="F394" s="236"/>
      <c r="G394" s="662">
        <f>E394*F394</f>
        <v>0</v>
      </c>
      <c r="H394" s="662">
        <f>IF($S$11="Y",G394*0.15,0)</f>
        <v>0</v>
      </c>
      <c r="I394" s="236"/>
      <c r="J394" s="236"/>
      <c r="K394" s="236"/>
      <c r="L394" s="236"/>
      <c r="M394" s="236"/>
      <c r="N394" s="236"/>
      <c r="O394" s="236"/>
      <c r="P394" s="236"/>
      <c r="Q394" s="236"/>
      <c r="R394" s="236"/>
      <c r="S394" s="236"/>
    </row>
    <row r="395" ht="15" customHeight="1">
      <c r="A395" s="236"/>
      <c r="B395" t="s" s="596">
        <v>1016</v>
      </c>
      <c r="C395" t="s" s="675">
        <v>3177</v>
      </c>
      <c r="D395" t="s" s="692">
        <f>D386</f>
        <v>2005</v>
      </c>
      <c r="E395" s="677">
        <v>0</v>
      </c>
      <c r="F395" s="236"/>
      <c r="G395" s="662">
        <f>E395*F395</f>
        <v>0</v>
      </c>
      <c r="H395" s="662">
        <f>IF($S$11="Y",G395*0.15,0)</f>
        <v>0</v>
      </c>
      <c r="I395" s="236"/>
      <c r="J395" s="236"/>
      <c r="K395" s="236"/>
      <c r="L395" s="236"/>
      <c r="M395" s="236"/>
      <c r="N395" s="236"/>
      <c r="O395" s="236"/>
      <c r="P395" s="236"/>
      <c r="Q395" s="236"/>
      <c r="R395" s="236"/>
      <c r="S395" s="236"/>
    </row>
    <row r="396" ht="15" customHeight="1">
      <c r="A396" s="236"/>
      <c r="B396" t="s" s="596">
        <v>1016</v>
      </c>
      <c r="C396" t="s" s="675">
        <v>3177</v>
      </c>
      <c r="D396" t="s" s="180">
        <f>D387</f>
        <v>2006</v>
      </c>
      <c r="E396" s="677">
        <v>4</v>
      </c>
      <c r="F396" s="236"/>
      <c r="G396" s="662">
        <f>E396*F396</f>
        <v>0</v>
      </c>
      <c r="H396" s="662">
        <f>IF($S$11="Y",G396*0.15,0)</f>
        <v>0</v>
      </c>
      <c r="I396" s="236"/>
      <c r="J396" s="236"/>
      <c r="K396" s="236"/>
      <c r="L396" s="236"/>
      <c r="M396" s="236"/>
      <c r="N396" s="236"/>
      <c r="O396" s="236"/>
      <c r="P396" s="236"/>
      <c r="Q396" s="236"/>
      <c r="R396" s="236"/>
      <c r="S396" s="236"/>
    </row>
    <row r="397" ht="15" customHeight="1">
      <c r="A397" s="236"/>
      <c r="B397" t="s" s="596">
        <v>1016</v>
      </c>
      <c r="C397" t="s" s="675">
        <v>3177</v>
      </c>
      <c r="D397" t="s" s="695">
        <f>D388</f>
        <v>2007</v>
      </c>
      <c r="E397" s="677">
        <v>0</v>
      </c>
      <c r="F397" s="236"/>
      <c r="G397" s="662">
        <f>E397*F397</f>
        <v>0</v>
      </c>
      <c r="H397" s="662">
        <f>IF($S$11="Y",G397*0.15,0)</f>
        <v>0</v>
      </c>
      <c r="I397" s="236"/>
      <c r="J397" s="236"/>
      <c r="K397" s="236"/>
      <c r="L397" s="236"/>
      <c r="M397" s="236"/>
      <c r="N397" s="236"/>
      <c r="O397" s="236"/>
      <c r="P397" s="236"/>
      <c r="Q397" s="236"/>
      <c r="R397" s="236"/>
      <c r="S397" s="236"/>
    </row>
    <row r="398" ht="15" customHeight="1">
      <c r="A398" s="236"/>
      <c r="B398" t="s" s="596">
        <v>1018</v>
      </c>
      <c r="C398" t="s" s="675">
        <v>3178</v>
      </c>
      <c r="D398" t="s" s="676">
        <f>D389</f>
        <v>1996</v>
      </c>
      <c r="E398" s="677">
        <v>0</v>
      </c>
      <c r="F398" s="236"/>
      <c r="G398" s="662">
        <f>E398*F398</f>
        <v>0</v>
      </c>
      <c r="H398" s="662">
        <f>IF($S$11="Y",G398*0.15,0)</f>
        <v>0</v>
      </c>
      <c r="I398" s="236"/>
      <c r="J398" s="236"/>
      <c r="K398" s="236"/>
      <c r="L398" s="236"/>
      <c r="M398" s="236"/>
      <c r="N398" s="236"/>
      <c r="O398" s="236"/>
      <c r="P398" s="236"/>
      <c r="Q398" s="236"/>
      <c r="R398" s="236"/>
      <c r="S398" s="236"/>
    </row>
    <row r="399" ht="15" customHeight="1">
      <c r="A399" s="236"/>
      <c r="B399" t="s" s="596">
        <v>1018</v>
      </c>
      <c r="C399" t="s" s="675">
        <v>3178</v>
      </c>
      <c r="D399" t="s" s="91">
        <f>D390</f>
        <v>1998</v>
      </c>
      <c r="E399" s="677">
        <v>0</v>
      </c>
      <c r="F399" s="236"/>
      <c r="G399" s="662">
        <f>E399*F399</f>
        <v>0</v>
      </c>
      <c r="H399" s="662">
        <f>IF($S$11="Y",G399*0.15,0)</f>
        <v>0</v>
      </c>
      <c r="I399" s="236"/>
      <c r="J399" s="236"/>
      <c r="K399" s="236"/>
      <c r="L399" s="236"/>
      <c r="M399" s="236"/>
      <c r="N399" s="236"/>
      <c r="O399" s="236"/>
      <c r="P399" s="236"/>
      <c r="Q399" s="236"/>
      <c r="R399" s="236"/>
      <c r="S399" s="236"/>
    </row>
    <row r="400" ht="15" customHeight="1">
      <c r="A400" s="236"/>
      <c r="B400" t="s" s="596">
        <v>1018</v>
      </c>
      <c r="C400" t="s" s="675">
        <v>3178</v>
      </c>
      <c r="D400" t="s" s="205">
        <f>D391</f>
        <v>2000</v>
      </c>
      <c r="E400" s="677">
        <v>4</v>
      </c>
      <c r="F400" s="236"/>
      <c r="G400" s="662">
        <f>E400*F400</f>
        <v>0</v>
      </c>
      <c r="H400" s="662">
        <f>IF($S$11="Y",G400*0.15,0)</f>
        <v>0</v>
      </c>
      <c r="I400" s="236"/>
      <c r="J400" s="236"/>
      <c r="K400" s="236"/>
      <c r="L400" s="236"/>
      <c r="M400" s="236"/>
      <c r="N400" s="236"/>
      <c r="O400" s="236"/>
      <c r="P400" s="236"/>
      <c r="Q400" s="236"/>
      <c r="R400" s="236"/>
      <c r="S400" s="236"/>
    </row>
    <row r="401" ht="15" customHeight="1">
      <c r="A401" s="236"/>
      <c r="B401" t="s" s="596">
        <v>1018</v>
      </c>
      <c r="C401" t="s" s="675">
        <v>3178</v>
      </c>
      <c r="D401" t="s" s="684">
        <f>D392</f>
        <v>2001</v>
      </c>
      <c r="E401" s="677">
        <v>0</v>
      </c>
      <c r="F401" s="236"/>
      <c r="G401" s="662">
        <f>E401*F401</f>
        <v>0</v>
      </c>
      <c r="H401" s="662">
        <f>IF($S$11="Y",G401*0.15,0)</f>
        <v>0</v>
      </c>
      <c r="I401" s="236"/>
      <c r="J401" s="236"/>
      <c r="K401" s="236"/>
      <c r="L401" s="236"/>
      <c r="M401" s="236"/>
      <c r="N401" s="236"/>
      <c r="O401" s="236"/>
      <c r="P401" s="236"/>
      <c r="Q401" s="236"/>
      <c r="R401" s="236"/>
      <c r="S401" s="236"/>
    </row>
    <row r="402" ht="15" customHeight="1">
      <c r="A402" s="236"/>
      <c r="B402" t="s" s="596">
        <v>1018</v>
      </c>
      <c r="C402" t="s" s="675">
        <v>3178</v>
      </c>
      <c r="D402" t="s" s="686">
        <f>D393</f>
        <v>2003</v>
      </c>
      <c r="E402" s="677">
        <v>5</v>
      </c>
      <c r="F402" s="236"/>
      <c r="G402" s="662">
        <f>E402*F402</f>
        <v>0</v>
      </c>
      <c r="H402" s="662">
        <f>IF($S$11="Y",G402*0.15,0)</f>
        <v>0</v>
      </c>
      <c r="I402" s="236"/>
      <c r="J402" s="236"/>
      <c r="K402" s="236"/>
      <c r="L402" s="236"/>
      <c r="M402" s="236"/>
      <c r="N402" s="236"/>
      <c r="O402" s="236"/>
      <c r="P402" s="236"/>
      <c r="Q402" s="236"/>
      <c r="R402" s="236"/>
      <c r="S402" s="236"/>
    </row>
    <row r="403" ht="15" customHeight="1">
      <c r="A403" s="236"/>
      <c r="B403" t="s" s="596">
        <v>1018</v>
      </c>
      <c r="C403" t="s" s="675">
        <v>3178</v>
      </c>
      <c r="D403" t="s" s="690">
        <f>D394</f>
        <v>2004</v>
      </c>
      <c r="E403" s="677">
        <v>0</v>
      </c>
      <c r="F403" s="236"/>
      <c r="G403" s="662">
        <f>E403*F403</f>
        <v>0</v>
      </c>
      <c r="H403" s="662">
        <f>IF($S$11="Y",G403*0.15,0)</f>
        <v>0</v>
      </c>
      <c r="I403" s="236"/>
      <c r="J403" s="236"/>
      <c r="K403" s="236"/>
      <c r="L403" s="236"/>
      <c r="M403" s="236"/>
      <c r="N403" s="236"/>
      <c r="O403" s="236"/>
      <c r="P403" s="236"/>
      <c r="Q403" s="236"/>
      <c r="R403" s="236"/>
      <c r="S403" s="236"/>
    </row>
    <row r="404" ht="15" customHeight="1">
      <c r="A404" s="236"/>
      <c r="B404" t="s" s="596">
        <v>1018</v>
      </c>
      <c r="C404" t="s" s="675">
        <v>3178</v>
      </c>
      <c r="D404" t="s" s="692">
        <f>D395</f>
        <v>2005</v>
      </c>
      <c r="E404" s="677">
        <v>0</v>
      </c>
      <c r="F404" s="236"/>
      <c r="G404" s="662">
        <f>E404*F404</f>
        <v>0</v>
      </c>
      <c r="H404" s="662">
        <f>IF($S$11="Y",G404*0.15,0)</f>
        <v>0</v>
      </c>
      <c r="I404" s="236"/>
      <c r="J404" s="236"/>
      <c r="K404" s="236"/>
      <c r="L404" s="236"/>
      <c r="M404" s="236"/>
      <c r="N404" s="236"/>
      <c r="O404" s="236"/>
      <c r="P404" s="236"/>
      <c r="Q404" s="236"/>
      <c r="R404" s="236"/>
      <c r="S404" s="236"/>
    </row>
    <row r="405" ht="15" customHeight="1">
      <c r="A405" s="236"/>
      <c r="B405" t="s" s="596">
        <v>1018</v>
      </c>
      <c r="C405" t="s" s="675">
        <v>3178</v>
      </c>
      <c r="D405" t="s" s="180">
        <f>D396</f>
        <v>2006</v>
      </c>
      <c r="E405" s="677">
        <v>5</v>
      </c>
      <c r="F405" s="236"/>
      <c r="G405" s="662">
        <f>E405*F405</f>
        <v>0</v>
      </c>
      <c r="H405" s="662">
        <f>IF($S$11="Y",G405*0.15,0)</f>
        <v>0</v>
      </c>
      <c r="I405" s="236"/>
      <c r="J405" s="236"/>
      <c r="K405" s="236"/>
      <c r="L405" s="236"/>
      <c r="M405" s="236"/>
      <c r="N405" s="236"/>
      <c r="O405" s="236"/>
      <c r="P405" s="236"/>
      <c r="Q405" s="236"/>
      <c r="R405" s="236"/>
      <c r="S405" s="236"/>
    </row>
    <row r="406" ht="15" customHeight="1">
      <c r="A406" s="236"/>
      <c r="B406" t="s" s="596">
        <v>1018</v>
      </c>
      <c r="C406" t="s" s="675">
        <v>3178</v>
      </c>
      <c r="D406" t="s" s="695">
        <f>D397</f>
        <v>2007</v>
      </c>
      <c r="E406" s="677">
        <v>0</v>
      </c>
      <c r="F406" s="236"/>
      <c r="G406" s="662">
        <f>E406*F406</f>
        <v>0</v>
      </c>
      <c r="H406" s="662">
        <f>IF($S$11="Y",G406*0.15,0)</f>
        <v>0</v>
      </c>
      <c r="I406" s="236"/>
      <c r="J406" s="236"/>
      <c r="K406" s="236"/>
      <c r="L406" s="236"/>
      <c r="M406" s="236"/>
      <c r="N406" s="236"/>
      <c r="O406" s="236"/>
      <c r="P406" s="236"/>
      <c r="Q406" s="236"/>
      <c r="R406" s="236"/>
      <c r="S406" s="236"/>
    </row>
    <row r="407" ht="15" customHeight="1">
      <c r="A407" s="236"/>
      <c r="B407" t="s" s="596">
        <v>1020</v>
      </c>
      <c r="C407" t="s" s="675">
        <v>3179</v>
      </c>
      <c r="D407" t="s" s="676">
        <f>D398</f>
        <v>1996</v>
      </c>
      <c r="E407" s="677">
        <v>0</v>
      </c>
      <c r="F407" s="236"/>
      <c r="G407" s="662">
        <f>E407*F407</f>
        <v>0</v>
      </c>
      <c r="H407" s="662">
        <f>IF($S$11="Y",G407*0.15,0)</f>
        <v>0</v>
      </c>
      <c r="I407" s="236"/>
      <c r="J407" s="236"/>
      <c r="K407" s="236"/>
      <c r="L407" s="236"/>
      <c r="M407" s="236"/>
      <c r="N407" s="236"/>
      <c r="O407" s="236"/>
      <c r="P407" s="236"/>
      <c r="Q407" s="236"/>
      <c r="R407" s="236"/>
      <c r="S407" s="236"/>
    </row>
    <row r="408" ht="15" customHeight="1">
      <c r="A408" s="236"/>
      <c r="B408" t="s" s="596">
        <v>1020</v>
      </c>
      <c r="C408" t="s" s="675">
        <v>3179</v>
      </c>
      <c r="D408" t="s" s="91">
        <f>D399</f>
        <v>1998</v>
      </c>
      <c r="E408" s="677">
        <v>0</v>
      </c>
      <c r="F408" s="236"/>
      <c r="G408" s="662">
        <f>E408*F408</f>
        <v>0</v>
      </c>
      <c r="H408" s="662">
        <f>IF($S$11="Y",G408*0.15,0)</f>
        <v>0</v>
      </c>
      <c r="I408" s="236"/>
      <c r="J408" s="236"/>
      <c r="K408" s="236"/>
      <c r="L408" s="236"/>
      <c r="M408" s="236"/>
      <c r="N408" s="236"/>
      <c r="O408" s="236"/>
      <c r="P408" s="236"/>
      <c r="Q408" s="236"/>
      <c r="R408" s="236"/>
      <c r="S408" s="236"/>
    </row>
    <row r="409" ht="15" customHeight="1">
      <c r="A409" s="236"/>
      <c r="B409" t="s" s="596">
        <v>1020</v>
      </c>
      <c r="C409" t="s" s="675">
        <v>3179</v>
      </c>
      <c r="D409" t="s" s="205">
        <f>D400</f>
        <v>2000</v>
      </c>
      <c r="E409" s="677">
        <v>4</v>
      </c>
      <c r="F409" s="236"/>
      <c r="G409" s="662">
        <f>E409*F409</f>
        <v>0</v>
      </c>
      <c r="H409" s="662">
        <f>IF($S$11="Y",G409*0.15,0)</f>
        <v>0</v>
      </c>
      <c r="I409" s="236"/>
      <c r="J409" s="236"/>
      <c r="K409" s="236"/>
      <c r="L409" s="236"/>
      <c r="M409" s="236"/>
      <c r="N409" s="236"/>
      <c r="O409" s="236"/>
      <c r="P409" s="236"/>
      <c r="Q409" s="236"/>
      <c r="R409" s="236"/>
      <c r="S409" s="236"/>
    </row>
    <row r="410" ht="15" customHeight="1">
      <c r="A410" s="236"/>
      <c r="B410" t="s" s="596">
        <v>1020</v>
      </c>
      <c r="C410" t="s" s="675">
        <v>3179</v>
      </c>
      <c r="D410" t="s" s="684">
        <f>D401</f>
        <v>2001</v>
      </c>
      <c r="E410" s="677">
        <v>0</v>
      </c>
      <c r="F410" s="236"/>
      <c r="G410" s="662">
        <f>E410*F410</f>
        <v>0</v>
      </c>
      <c r="H410" s="662">
        <f>IF($S$11="Y",G410*0.15,0)</f>
        <v>0</v>
      </c>
      <c r="I410" s="236"/>
      <c r="J410" s="236"/>
      <c r="K410" s="236"/>
      <c r="L410" s="236"/>
      <c r="M410" s="236"/>
      <c r="N410" s="236"/>
      <c r="O410" s="236"/>
      <c r="P410" s="236"/>
      <c r="Q410" s="236"/>
      <c r="R410" s="236"/>
      <c r="S410" s="236"/>
    </row>
    <row r="411" ht="15" customHeight="1">
      <c r="A411" s="236"/>
      <c r="B411" t="s" s="596">
        <v>1020</v>
      </c>
      <c r="C411" t="s" s="675">
        <v>3179</v>
      </c>
      <c r="D411" t="s" s="686">
        <f>D402</f>
        <v>2003</v>
      </c>
      <c r="E411" s="677">
        <v>3</v>
      </c>
      <c r="F411" s="236"/>
      <c r="G411" s="662">
        <f>E411*F411</f>
        <v>0</v>
      </c>
      <c r="H411" s="662">
        <f>IF($S$11="Y",G411*0.15,0)</f>
        <v>0</v>
      </c>
      <c r="I411" s="236"/>
      <c r="J411" s="236"/>
      <c r="K411" s="236"/>
      <c r="L411" s="236"/>
      <c r="M411" s="236"/>
      <c r="N411" s="236"/>
      <c r="O411" s="236"/>
      <c r="P411" s="236"/>
      <c r="Q411" s="236"/>
      <c r="R411" s="236"/>
      <c r="S411" s="236"/>
    </row>
    <row r="412" ht="15" customHeight="1">
      <c r="A412" s="236"/>
      <c r="B412" t="s" s="596">
        <v>1020</v>
      </c>
      <c r="C412" t="s" s="675">
        <v>3179</v>
      </c>
      <c r="D412" t="s" s="690">
        <f>D403</f>
        <v>2004</v>
      </c>
      <c r="E412" s="677">
        <v>0</v>
      </c>
      <c r="F412" s="236"/>
      <c r="G412" s="662">
        <f>E412*F412</f>
        <v>0</v>
      </c>
      <c r="H412" s="662">
        <f>IF($S$11="Y",G412*0.15,0)</f>
        <v>0</v>
      </c>
      <c r="I412" s="236"/>
      <c r="J412" s="236"/>
      <c r="K412" s="236"/>
      <c r="L412" s="236"/>
      <c r="M412" s="236"/>
      <c r="N412" s="236"/>
      <c r="O412" s="236"/>
      <c r="P412" s="236"/>
      <c r="Q412" s="236"/>
      <c r="R412" s="236"/>
      <c r="S412" s="236"/>
    </row>
    <row r="413" ht="15" customHeight="1">
      <c r="A413" s="236"/>
      <c r="B413" t="s" s="596">
        <v>1020</v>
      </c>
      <c r="C413" t="s" s="675">
        <v>3179</v>
      </c>
      <c r="D413" t="s" s="692">
        <f>D404</f>
        <v>2005</v>
      </c>
      <c r="E413" s="677">
        <v>0</v>
      </c>
      <c r="F413" s="236"/>
      <c r="G413" s="662">
        <f>E413*F413</f>
        <v>0</v>
      </c>
      <c r="H413" s="662">
        <f>IF($S$11="Y",G413*0.15,0)</f>
        <v>0</v>
      </c>
      <c r="I413" s="236"/>
      <c r="J413" s="236"/>
      <c r="K413" s="236"/>
      <c r="L413" s="236"/>
      <c r="M413" s="236"/>
      <c r="N413" s="236"/>
      <c r="O413" s="236"/>
      <c r="P413" s="236"/>
      <c r="Q413" s="236"/>
      <c r="R413" s="236"/>
      <c r="S413" s="236"/>
    </row>
    <row r="414" ht="15" customHeight="1">
      <c r="A414" s="236"/>
      <c r="B414" t="s" s="596">
        <v>1020</v>
      </c>
      <c r="C414" t="s" s="675">
        <v>3179</v>
      </c>
      <c r="D414" t="s" s="180">
        <f>D405</f>
        <v>2006</v>
      </c>
      <c r="E414" s="677">
        <v>6</v>
      </c>
      <c r="F414" s="236"/>
      <c r="G414" s="662">
        <f>E414*F414</f>
        <v>0</v>
      </c>
      <c r="H414" s="662">
        <f>IF($S$11="Y",G414*0.15,0)</f>
        <v>0</v>
      </c>
      <c r="I414" s="236"/>
      <c r="J414" s="236"/>
      <c r="K414" s="236"/>
      <c r="L414" s="236"/>
      <c r="M414" s="236"/>
      <c r="N414" s="236"/>
      <c r="O414" s="236"/>
      <c r="P414" s="236"/>
      <c r="Q414" s="236"/>
      <c r="R414" s="236"/>
      <c r="S414" s="236"/>
    </row>
    <row r="415" ht="15" customHeight="1">
      <c r="A415" s="236"/>
      <c r="B415" t="s" s="596">
        <v>1020</v>
      </c>
      <c r="C415" t="s" s="675">
        <v>3179</v>
      </c>
      <c r="D415" t="s" s="695">
        <f>D406</f>
        <v>2007</v>
      </c>
      <c r="E415" s="677">
        <v>0</v>
      </c>
      <c r="F415" s="236"/>
      <c r="G415" s="662">
        <f>E415*F415</f>
        <v>0</v>
      </c>
      <c r="H415" s="662">
        <f>IF($S$11="Y",G415*0.15,0)</f>
        <v>0</v>
      </c>
      <c r="I415" s="236"/>
      <c r="J415" s="236"/>
      <c r="K415" s="236"/>
      <c r="L415" s="236"/>
      <c r="M415" s="236"/>
      <c r="N415" s="236"/>
      <c r="O415" s="236"/>
      <c r="P415" s="236"/>
      <c r="Q415" s="236"/>
      <c r="R415" s="236"/>
      <c r="S415" s="236"/>
    </row>
    <row r="416" ht="15" customHeight="1">
      <c r="A416" s="236"/>
      <c r="B416" t="s" s="596">
        <v>1022</v>
      </c>
      <c r="C416" t="s" s="675">
        <v>3180</v>
      </c>
      <c r="D416" t="s" s="676">
        <f>D407</f>
        <v>1996</v>
      </c>
      <c r="E416" s="677">
        <v>0</v>
      </c>
      <c r="F416" s="236"/>
      <c r="G416" s="662">
        <f>E416*F416</f>
        <v>0</v>
      </c>
      <c r="H416" s="662">
        <f>IF($S$11="Y",G416*0.15,0)</f>
        <v>0</v>
      </c>
      <c r="I416" s="236"/>
      <c r="J416" s="236"/>
      <c r="K416" s="236"/>
      <c r="L416" s="236"/>
      <c r="M416" s="236"/>
      <c r="N416" s="236"/>
      <c r="O416" s="236"/>
      <c r="P416" s="236"/>
      <c r="Q416" s="236"/>
      <c r="R416" s="236"/>
      <c r="S416" s="236"/>
    </row>
    <row r="417" ht="15" customHeight="1">
      <c r="A417" s="236"/>
      <c r="B417" t="s" s="596">
        <v>1022</v>
      </c>
      <c r="C417" t="s" s="675">
        <v>3180</v>
      </c>
      <c r="D417" t="s" s="91">
        <f>D408</f>
        <v>1998</v>
      </c>
      <c r="E417" s="677">
        <v>0</v>
      </c>
      <c r="F417" s="236"/>
      <c r="G417" s="662">
        <f>E417*F417</f>
        <v>0</v>
      </c>
      <c r="H417" s="662">
        <f>IF($S$11="Y",G417*0.15,0)</f>
        <v>0</v>
      </c>
      <c r="I417" s="236"/>
      <c r="J417" s="236"/>
      <c r="K417" s="236"/>
      <c r="L417" s="236"/>
      <c r="M417" s="236"/>
      <c r="N417" s="236"/>
      <c r="O417" s="236"/>
      <c r="P417" s="236"/>
      <c r="Q417" s="236"/>
      <c r="R417" s="236"/>
      <c r="S417" s="236"/>
    </row>
    <row r="418" ht="15" customHeight="1">
      <c r="A418" s="236"/>
      <c r="B418" t="s" s="596">
        <v>1022</v>
      </c>
      <c r="C418" t="s" s="675">
        <v>3180</v>
      </c>
      <c r="D418" t="s" s="205">
        <f>D409</f>
        <v>2000</v>
      </c>
      <c r="E418" s="677">
        <v>2</v>
      </c>
      <c r="F418" s="236"/>
      <c r="G418" s="662">
        <f>E418*F418</f>
        <v>0</v>
      </c>
      <c r="H418" s="662">
        <f>IF($S$11="Y",G418*0.15,0)</f>
        <v>0</v>
      </c>
      <c r="I418" s="236"/>
      <c r="J418" s="236"/>
      <c r="K418" s="236"/>
      <c r="L418" s="236"/>
      <c r="M418" s="236"/>
      <c r="N418" s="236"/>
      <c r="O418" s="236"/>
      <c r="P418" s="236"/>
      <c r="Q418" s="236"/>
      <c r="R418" s="236"/>
      <c r="S418" s="236"/>
    </row>
    <row r="419" ht="15" customHeight="1">
      <c r="A419" s="236"/>
      <c r="B419" t="s" s="596">
        <v>1022</v>
      </c>
      <c r="C419" t="s" s="675">
        <v>3180</v>
      </c>
      <c r="D419" t="s" s="684">
        <f>D410</f>
        <v>2001</v>
      </c>
      <c r="E419" s="677">
        <v>0</v>
      </c>
      <c r="F419" s="236"/>
      <c r="G419" s="662">
        <f>E419*F419</f>
        <v>0</v>
      </c>
      <c r="H419" s="662">
        <f>IF($S$11="Y",G419*0.15,0)</f>
        <v>0</v>
      </c>
      <c r="I419" s="236"/>
      <c r="J419" s="236"/>
      <c r="K419" s="236"/>
      <c r="L419" s="236"/>
      <c r="M419" s="236"/>
      <c r="N419" s="236"/>
      <c r="O419" s="236"/>
      <c r="P419" s="236"/>
      <c r="Q419" s="236"/>
      <c r="R419" s="236"/>
      <c r="S419" s="236"/>
    </row>
    <row r="420" ht="15" customHeight="1">
      <c r="A420" s="236"/>
      <c r="B420" t="s" s="596">
        <v>1022</v>
      </c>
      <c r="C420" t="s" s="675">
        <v>3180</v>
      </c>
      <c r="D420" t="s" s="686">
        <f>D411</f>
        <v>2003</v>
      </c>
      <c r="E420" s="677">
        <v>5</v>
      </c>
      <c r="F420" s="236"/>
      <c r="G420" s="662">
        <f>E420*F420</f>
        <v>0</v>
      </c>
      <c r="H420" s="662">
        <f>IF($S$11="Y",G420*0.15,0)</f>
        <v>0</v>
      </c>
      <c r="I420" s="236"/>
      <c r="J420" s="236"/>
      <c r="K420" s="236"/>
      <c r="L420" s="236"/>
      <c r="M420" s="236"/>
      <c r="N420" s="236"/>
      <c r="O420" s="236"/>
      <c r="P420" s="236"/>
      <c r="Q420" s="236"/>
      <c r="R420" s="236"/>
      <c r="S420" s="236"/>
    </row>
    <row r="421" ht="15" customHeight="1">
      <c r="A421" s="236"/>
      <c r="B421" t="s" s="596">
        <v>1022</v>
      </c>
      <c r="C421" t="s" s="675">
        <v>3180</v>
      </c>
      <c r="D421" t="s" s="690">
        <f>D412</f>
        <v>2004</v>
      </c>
      <c r="E421" s="677">
        <v>0</v>
      </c>
      <c r="F421" s="236"/>
      <c r="G421" s="662">
        <f>E421*F421</f>
        <v>0</v>
      </c>
      <c r="H421" s="662">
        <f>IF($S$11="Y",G421*0.15,0)</f>
        <v>0</v>
      </c>
      <c r="I421" s="236"/>
      <c r="J421" s="236"/>
      <c r="K421" s="236"/>
      <c r="L421" s="236"/>
      <c r="M421" s="236"/>
      <c r="N421" s="236"/>
      <c r="O421" s="236"/>
      <c r="P421" s="236"/>
      <c r="Q421" s="236"/>
      <c r="R421" s="236"/>
      <c r="S421" s="236"/>
    </row>
    <row r="422" ht="15" customHeight="1">
      <c r="A422" s="236"/>
      <c r="B422" t="s" s="596">
        <v>1022</v>
      </c>
      <c r="C422" t="s" s="675">
        <v>3180</v>
      </c>
      <c r="D422" t="s" s="692">
        <f>D413</f>
        <v>2005</v>
      </c>
      <c r="E422" s="677">
        <v>0</v>
      </c>
      <c r="F422" s="236"/>
      <c r="G422" s="662">
        <f>E422*F422</f>
        <v>0</v>
      </c>
      <c r="H422" s="662">
        <f>IF($S$11="Y",G422*0.15,0)</f>
        <v>0</v>
      </c>
      <c r="I422" s="236"/>
      <c r="J422" s="236"/>
      <c r="K422" s="236"/>
      <c r="L422" s="236"/>
      <c r="M422" s="236"/>
      <c r="N422" s="236"/>
      <c r="O422" s="236"/>
      <c r="P422" s="236"/>
      <c r="Q422" s="236"/>
      <c r="R422" s="236"/>
      <c r="S422" s="236"/>
    </row>
    <row r="423" ht="15" customHeight="1">
      <c r="A423" s="236"/>
      <c r="B423" t="s" s="596">
        <v>1022</v>
      </c>
      <c r="C423" t="s" s="675">
        <v>3180</v>
      </c>
      <c r="D423" t="s" s="180">
        <f>D414</f>
        <v>2006</v>
      </c>
      <c r="E423" s="677">
        <v>2</v>
      </c>
      <c r="F423" s="236"/>
      <c r="G423" s="662">
        <f>E423*F423</f>
        <v>0</v>
      </c>
      <c r="H423" s="662">
        <f>IF($S$11="Y",G423*0.15,0)</f>
        <v>0</v>
      </c>
      <c r="I423" s="236"/>
      <c r="J423" s="236"/>
      <c r="K423" s="236"/>
      <c r="L423" s="236"/>
      <c r="M423" s="236"/>
      <c r="N423" s="236"/>
      <c r="O423" s="236"/>
      <c r="P423" s="236"/>
      <c r="Q423" s="236"/>
      <c r="R423" s="236"/>
      <c r="S423" s="236"/>
    </row>
    <row r="424" ht="15" customHeight="1">
      <c r="A424" s="236"/>
      <c r="B424" t="s" s="596">
        <v>1022</v>
      </c>
      <c r="C424" t="s" s="675">
        <v>3180</v>
      </c>
      <c r="D424" t="s" s="695">
        <f>D415</f>
        <v>2007</v>
      </c>
      <c r="E424" s="677">
        <v>0</v>
      </c>
      <c r="F424" s="236"/>
      <c r="G424" s="662">
        <f>E424*F424</f>
        <v>0</v>
      </c>
      <c r="H424" s="662">
        <f>IF($S$11="Y",G424*0.15,0)</f>
        <v>0</v>
      </c>
      <c r="I424" s="236"/>
      <c r="J424" s="236"/>
      <c r="K424" s="236"/>
      <c r="L424" s="236"/>
      <c r="M424" s="236"/>
      <c r="N424" s="236"/>
      <c r="O424" s="236"/>
      <c r="P424" s="236"/>
      <c r="Q424" s="236"/>
      <c r="R424" s="236"/>
      <c r="S424" s="236"/>
    </row>
    <row r="425" ht="15" customHeight="1">
      <c r="A425" s="236"/>
      <c r="B425" t="s" s="596">
        <v>1024</v>
      </c>
      <c r="C425" t="s" s="675">
        <v>3181</v>
      </c>
      <c r="D425" t="s" s="676">
        <f>D416</f>
        <v>1996</v>
      </c>
      <c r="E425" s="677">
        <v>1</v>
      </c>
      <c r="F425" s="236"/>
      <c r="G425" s="662">
        <f>E425*F425</f>
        <v>0</v>
      </c>
      <c r="H425" s="662">
        <f>IF($S$11="Y",G425*0.15,0)</f>
        <v>0</v>
      </c>
      <c r="I425" s="236"/>
      <c r="J425" s="236"/>
      <c r="K425" s="236"/>
      <c r="L425" s="236"/>
      <c r="M425" s="236"/>
      <c r="N425" s="236"/>
      <c r="O425" s="236"/>
      <c r="P425" s="236"/>
      <c r="Q425" s="236"/>
      <c r="R425" s="236"/>
      <c r="S425" s="236"/>
    </row>
    <row r="426" ht="15" customHeight="1">
      <c r="A426" s="236"/>
      <c r="B426" t="s" s="596">
        <v>1024</v>
      </c>
      <c r="C426" t="s" s="675">
        <v>3181</v>
      </c>
      <c r="D426" t="s" s="91">
        <f>D417</f>
        <v>1998</v>
      </c>
      <c r="E426" s="677">
        <v>0</v>
      </c>
      <c r="F426" s="236"/>
      <c r="G426" s="662">
        <f>E426*F426</f>
        <v>0</v>
      </c>
      <c r="H426" s="662">
        <f>IF($S$11="Y",G426*0.15,0)</f>
        <v>0</v>
      </c>
      <c r="I426" s="236"/>
      <c r="J426" s="236"/>
      <c r="K426" s="236"/>
      <c r="L426" s="236"/>
      <c r="M426" s="236"/>
      <c r="N426" s="236"/>
      <c r="O426" s="236"/>
      <c r="P426" s="236"/>
      <c r="Q426" s="236"/>
      <c r="R426" s="236"/>
      <c r="S426" s="236"/>
    </row>
    <row r="427" ht="15" customHeight="1">
      <c r="A427" s="236"/>
      <c r="B427" t="s" s="596">
        <v>1024</v>
      </c>
      <c r="C427" t="s" s="675">
        <v>3181</v>
      </c>
      <c r="D427" t="s" s="205">
        <f>D418</f>
        <v>2000</v>
      </c>
      <c r="E427" s="677">
        <v>2</v>
      </c>
      <c r="F427" s="236"/>
      <c r="G427" s="662">
        <f>E427*F427</f>
        <v>0</v>
      </c>
      <c r="H427" s="662">
        <f>IF($S$11="Y",G427*0.15,0)</f>
        <v>0</v>
      </c>
      <c r="I427" s="236"/>
      <c r="J427" s="236"/>
      <c r="K427" s="236"/>
      <c r="L427" s="236"/>
      <c r="M427" s="236"/>
      <c r="N427" s="236"/>
      <c r="O427" s="236"/>
      <c r="P427" s="236"/>
      <c r="Q427" s="236"/>
      <c r="R427" s="236"/>
      <c r="S427" s="236"/>
    </row>
    <row r="428" ht="15" customHeight="1">
      <c r="A428" s="236"/>
      <c r="B428" t="s" s="596">
        <v>1024</v>
      </c>
      <c r="C428" t="s" s="675">
        <v>3181</v>
      </c>
      <c r="D428" t="s" s="684">
        <f>D419</f>
        <v>2001</v>
      </c>
      <c r="E428" s="677">
        <v>1</v>
      </c>
      <c r="F428" s="236"/>
      <c r="G428" s="662">
        <f>E428*F428</f>
        <v>0</v>
      </c>
      <c r="H428" s="662">
        <f>IF($S$11="Y",G428*0.15,0)</f>
        <v>0</v>
      </c>
      <c r="I428" s="236"/>
      <c r="J428" s="236"/>
      <c r="K428" s="236"/>
      <c r="L428" s="236"/>
      <c r="M428" s="236"/>
      <c r="N428" s="236"/>
      <c r="O428" s="236"/>
      <c r="P428" s="236"/>
      <c r="Q428" s="236"/>
      <c r="R428" s="236"/>
      <c r="S428" s="236"/>
    </row>
    <row r="429" ht="15" customHeight="1">
      <c r="A429" s="236"/>
      <c r="B429" t="s" s="596">
        <v>1024</v>
      </c>
      <c r="C429" t="s" s="675">
        <v>3181</v>
      </c>
      <c r="D429" t="s" s="686">
        <f>D420</f>
        <v>2003</v>
      </c>
      <c r="E429" s="677">
        <v>3</v>
      </c>
      <c r="F429" s="236"/>
      <c r="G429" s="662">
        <f>E429*F429</f>
        <v>0</v>
      </c>
      <c r="H429" s="662">
        <f>IF($S$11="Y",G429*0.15,0)</f>
        <v>0</v>
      </c>
      <c r="I429" s="236"/>
      <c r="J429" s="236"/>
      <c r="K429" s="236"/>
      <c r="L429" s="236"/>
      <c r="M429" s="236"/>
      <c r="N429" s="236"/>
      <c r="O429" s="236"/>
      <c r="P429" s="236"/>
      <c r="Q429" s="236"/>
      <c r="R429" s="236"/>
      <c r="S429" s="236"/>
    </row>
    <row r="430" ht="15" customHeight="1">
      <c r="A430" s="236"/>
      <c r="B430" t="s" s="596">
        <v>1024</v>
      </c>
      <c r="C430" t="s" s="675">
        <v>3181</v>
      </c>
      <c r="D430" t="s" s="690">
        <f>D421</f>
        <v>2004</v>
      </c>
      <c r="E430" s="677">
        <v>0</v>
      </c>
      <c r="F430" s="236"/>
      <c r="G430" s="662">
        <f>E430*F430</f>
        <v>0</v>
      </c>
      <c r="H430" s="662">
        <f>IF($S$11="Y",G430*0.15,0)</f>
        <v>0</v>
      </c>
      <c r="I430" s="236"/>
      <c r="J430" s="236"/>
      <c r="K430" s="236"/>
      <c r="L430" s="236"/>
      <c r="M430" s="236"/>
      <c r="N430" s="236"/>
      <c r="O430" s="236"/>
      <c r="P430" s="236"/>
      <c r="Q430" s="236"/>
      <c r="R430" s="236"/>
      <c r="S430" s="236"/>
    </row>
    <row r="431" ht="15" customHeight="1">
      <c r="A431" s="236"/>
      <c r="B431" t="s" s="596">
        <v>1024</v>
      </c>
      <c r="C431" t="s" s="675">
        <v>3181</v>
      </c>
      <c r="D431" t="s" s="692">
        <f>D422</f>
        <v>2005</v>
      </c>
      <c r="E431" s="677">
        <v>0</v>
      </c>
      <c r="F431" s="236"/>
      <c r="G431" s="662">
        <f>E431*F431</f>
        <v>0</v>
      </c>
      <c r="H431" s="662">
        <f>IF($S$11="Y",G431*0.15,0)</f>
        <v>0</v>
      </c>
      <c r="I431" s="236"/>
      <c r="J431" s="236"/>
      <c r="K431" s="236"/>
      <c r="L431" s="236"/>
      <c r="M431" s="236"/>
      <c r="N431" s="236"/>
      <c r="O431" s="236"/>
      <c r="P431" s="236"/>
      <c r="Q431" s="236"/>
      <c r="R431" s="236"/>
      <c r="S431" s="236"/>
    </row>
    <row r="432" ht="15" customHeight="1">
      <c r="A432" s="236"/>
      <c r="B432" t="s" s="596">
        <v>1024</v>
      </c>
      <c r="C432" t="s" s="675">
        <v>3181</v>
      </c>
      <c r="D432" t="s" s="180">
        <f>D423</f>
        <v>2006</v>
      </c>
      <c r="E432" s="677">
        <v>0</v>
      </c>
      <c r="F432" s="236"/>
      <c r="G432" s="662">
        <f>E432*F432</f>
        <v>0</v>
      </c>
      <c r="H432" s="662">
        <f>IF($S$11="Y",G432*0.15,0)</f>
        <v>0</v>
      </c>
      <c r="I432" s="236"/>
      <c r="J432" s="236"/>
      <c r="K432" s="236"/>
      <c r="L432" s="236"/>
      <c r="M432" s="236"/>
      <c r="N432" s="236"/>
      <c r="O432" s="236"/>
      <c r="P432" s="236"/>
      <c r="Q432" s="236"/>
      <c r="R432" s="236"/>
      <c r="S432" s="236"/>
    </row>
    <row r="433" ht="15" customHeight="1">
      <c r="A433" s="236"/>
      <c r="B433" t="s" s="596">
        <v>1024</v>
      </c>
      <c r="C433" t="s" s="675">
        <v>3181</v>
      </c>
      <c r="D433" t="s" s="695">
        <f>D424</f>
        <v>2007</v>
      </c>
      <c r="E433" s="677">
        <v>0</v>
      </c>
      <c r="F433" s="236"/>
      <c r="G433" s="662">
        <f>E433*F433</f>
        <v>0</v>
      </c>
      <c r="H433" s="662">
        <f>IF($S$11="Y",G433*0.15,0)</f>
        <v>0</v>
      </c>
      <c r="I433" s="236"/>
      <c r="J433" s="236"/>
      <c r="K433" s="236"/>
      <c r="L433" s="236"/>
      <c r="M433" s="236"/>
      <c r="N433" s="236"/>
      <c r="O433" s="236"/>
      <c r="P433" s="236"/>
      <c r="Q433" s="236"/>
      <c r="R433" s="236"/>
      <c r="S433" s="236"/>
    </row>
    <row r="434" ht="15" customHeight="1">
      <c r="A434" s="236"/>
      <c r="B434" t="s" s="596">
        <v>1080</v>
      </c>
      <c r="C434" t="s" s="675">
        <v>3182</v>
      </c>
      <c r="D434" t="s" s="676">
        <f>D425</f>
        <v>1996</v>
      </c>
      <c r="E434" s="677">
        <v>0</v>
      </c>
      <c r="F434" s="236"/>
      <c r="G434" s="662">
        <f>E434*F434</f>
        <v>0</v>
      </c>
      <c r="H434" s="662">
        <f>IF($S$11="Y",G434*0.15,0)</f>
        <v>0</v>
      </c>
      <c r="I434" s="236"/>
      <c r="J434" s="236"/>
      <c r="K434" s="236"/>
      <c r="L434" s="236"/>
      <c r="M434" s="236"/>
      <c r="N434" s="236"/>
      <c r="O434" s="236"/>
      <c r="P434" s="236"/>
      <c r="Q434" s="236"/>
      <c r="R434" s="236"/>
      <c r="S434" s="236"/>
    </row>
    <row r="435" ht="15" customHeight="1">
      <c r="A435" s="236"/>
      <c r="B435" t="s" s="596">
        <v>1080</v>
      </c>
      <c r="C435" t="s" s="675">
        <v>3182</v>
      </c>
      <c r="D435" t="s" s="91">
        <f>D426</f>
        <v>1998</v>
      </c>
      <c r="E435" s="677">
        <v>0</v>
      </c>
      <c r="F435" s="236"/>
      <c r="G435" s="662">
        <f>E435*F435</f>
        <v>0</v>
      </c>
      <c r="H435" s="662">
        <f>IF($S$11="Y",G435*0.15,0)</f>
        <v>0</v>
      </c>
      <c r="I435" s="236"/>
      <c r="J435" s="236"/>
      <c r="K435" s="236"/>
      <c r="L435" s="236"/>
      <c r="M435" s="236"/>
      <c r="N435" s="236"/>
      <c r="O435" s="236"/>
      <c r="P435" s="236"/>
      <c r="Q435" s="236"/>
      <c r="R435" s="236"/>
      <c r="S435" s="236"/>
    </row>
    <row r="436" ht="15" customHeight="1">
      <c r="A436" s="236"/>
      <c r="B436" t="s" s="596">
        <v>1080</v>
      </c>
      <c r="C436" t="s" s="675">
        <v>3182</v>
      </c>
      <c r="D436" t="s" s="205">
        <f>D427</f>
        <v>2000</v>
      </c>
      <c r="E436" s="677">
        <v>5</v>
      </c>
      <c r="F436" s="236"/>
      <c r="G436" s="662">
        <f>E436*F436</f>
        <v>0</v>
      </c>
      <c r="H436" s="662">
        <f>IF($S$11="Y",G436*0.15,0)</f>
        <v>0</v>
      </c>
      <c r="I436" s="236"/>
      <c r="J436" s="236"/>
      <c r="K436" s="236"/>
      <c r="L436" s="236"/>
      <c r="M436" s="236"/>
      <c r="N436" s="236"/>
      <c r="O436" s="236"/>
      <c r="P436" s="236"/>
      <c r="Q436" s="236"/>
      <c r="R436" s="236"/>
      <c r="S436" s="236"/>
    </row>
    <row r="437" ht="15" customHeight="1">
      <c r="A437" s="236"/>
      <c r="B437" t="s" s="596">
        <v>1080</v>
      </c>
      <c r="C437" t="s" s="675">
        <v>3182</v>
      </c>
      <c r="D437" t="s" s="684">
        <f>D428</f>
        <v>2001</v>
      </c>
      <c r="E437" s="677">
        <v>0</v>
      </c>
      <c r="F437" s="236"/>
      <c r="G437" s="662">
        <f>E437*F437</f>
        <v>0</v>
      </c>
      <c r="H437" s="662">
        <f>IF($S$11="Y",G437*0.15,0)</f>
        <v>0</v>
      </c>
      <c r="I437" s="236"/>
      <c r="J437" s="236"/>
      <c r="K437" s="236"/>
      <c r="L437" s="236"/>
      <c r="M437" s="236"/>
      <c r="N437" s="236"/>
      <c r="O437" s="236"/>
      <c r="P437" s="236"/>
      <c r="Q437" s="236"/>
      <c r="R437" s="236"/>
      <c r="S437" s="236"/>
    </row>
    <row r="438" ht="15" customHeight="1">
      <c r="A438" s="236"/>
      <c r="B438" t="s" s="596">
        <v>1080</v>
      </c>
      <c r="C438" t="s" s="675">
        <v>3182</v>
      </c>
      <c r="D438" t="s" s="686">
        <f>D429</f>
        <v>2003</v>
      </c>
      <c r="E438" s="677">
        <v>5</v>
      </c>
      <c r="F438" s="236"/>
      <c r="G438" s="662">
        <f>E438*F438</f>
        <v>0</v>
      </c>
      <c r="H438" s="662">
        <f>IF($S$11="Y",G438*0.15,0)</f>
        <v>0</v>
      </c>
      <c r="I438" s="236"/>
      <c r="J438" s="236"/>
      <c r="K438" s="236"/>
      <c r="L438" s="236"/>
      <c r="M438" s="236"/>
      <c r="N438" s="236"/>
      <c r="O438" s="236"/>
      <c r="P438" s="236"/>
      <c r="Q438" s="236"/>
      <c r="R438" s="236"/>
      <c r="S438" s="236"/>
    </row>
    <row r="439" ht="15" customHeight="1">
      <c r="A439" s="236"/>
      <c r="B439" t="s" s="596">
        <v>1080</v>
      </c>
      <c r="C439" t="s" s="675">
        <v>3182</v>
      </c>
      <c r="D439" t="s" s="690">
        <f>D430</f>
        <v>2004</v>
      </c>
      <c r="E439" s="677">
        <v>0</v>
      </c>
      <c r="F439" s="236"/>
      <c r="G439" s="662">
        <f>E439*F439</f>
        <v>0</v>
      </c>
      <c r="H439" s="662">
        <f>IF($S$11="Y",G439*0.15,0)</f>
        <v>0</v>
      </c>
      <c r="I439" s="236"/>
      <c r="J439" s="236"/>
      <c r="K439" s="236"/>
      <c r="L439" s="236"/>
      <c r="M439" s="236"/>
      <c r="N439" s="236"/>
      <c r="O439" s="236"/>
      <c r="P439" s="236"/>
      <c r="Q439" s="236"/>
      <c r="R439" s="236"/>
      <c r="S439" s="236"/>
    </row>
    <row r="440" ht="15" customHeight="1">
      <c r="A440" s="236"/>
      <c r="B440" t="s" s="596">
        <v>1080</v>
      </c>
      <c r="C440" t="s" s="675">
        <v>3182</v>
      </c>
      <c r="D440" t="s" s="692">
        <f>D431</f>
        <v>2005</v>
      </c>
      <c r="E440" s="677">
        <v>0</v>
      </c>
      <c r="F440" s="236"/>
      <c r="G440" s="662">
        <f>E440*F440</f>
        <v>0</v>
      </c>
      <c r="H440" s="662">
        <f>IF($S$11="Y",G440*0.15,0)</f>
        <v>0</v>
      </c>
      <c r="I440" s="236"/>
      <c r="J440" s="236"/>
      <c r="K440" s="236"/>
      <c r="L440" s="236"/>
      <c r="M440" s="236"/>
      <c r="N440" s="236"/>
      <c r="O440" s="236"/>
      <c r="P440" s="236"/>
      <c r="Q440" s="236"/>
      <c r="R440" s="236"/>
      <c r="S440" s="236"/>
    </row>
    <row r="441" ht="15" customHeight="1">
      <c r="A441" s="236"/>
      <c r="B441" t="s" s="596">
        <v>1080</v>
      </c>
      <c r="C441" t="s" s="675">
        <v>3182</v>
      </c>
      <c r="D441" t="s" s="180">
        <f>D432</f>
        <v>2006</v>
      </c>
      <c r="E441" s="677">
        <v>5</v>
      </c>
      <c r="F441" s="236"/>
      <c r="G441" s="662">
        <f>E441*F441</f>
        <v>0</v>
      </c>
      <c r="H441" s="662">
        <f>IF($S$11="Y",G441*0.15,0)</f>
        <v>0</v>
      </c>
      <c r="I441" s="236"/>
      <c r="J441" s="236"/>
      <c r="K441" s="236"/>
      <c r="L441" s="236"/>
      <c r="M441" s="236"/>
      <c r="N441" s="236"/>
      <c r="O441" s="236"/>
      <c r="P441" s="236"/>
      <c r="Q441" s="236"/>
      <c r="R441" s="236"/>
      <c r="S441" s="236"/>
    </row>
    <row r="442" ht="15" customHeight="1">
      <c r="A442" s="236"/>
      <c r="B442" t="s" s="596">
        <v>1080</v>
      </c>
      <c r="C442" t="s" s="675">
        <v>3182</v>
      </c>
      <c r="D442" t="s" s="695">
        <f>D433</f>
        <v>2007</v>
      </c>
      <c r="E442" s="677">
        <v>0</v>
      </c>
      <c r="F442" s="236"/>
      <c r="G442" s="662">
        <f>E442*F442</f>
        <v>0</v>
      </c>
      <c r="H442" s="662">
        <f>IF($S$11="Y",G442*0.15,0)</f>
        <v>0</v>
      </c>
      <c r="I442" s="236"/>
      <c r="J442" s="236"/>
      <c r="K442" s="236"/>
      <c r="L442" s="236"/>
      <c r="M442" s="236"/>
      <c r="N442" s="236"/>
      <c r="O442" s="236"/>
      <c r="P442" s="236"/>
      <c r="Q442" s="236"/>
      <c r="R442" s="236"/>
      <c r="S442" s="236"/>
    </row>
    <row r="443" ht="15" customHeight="1">
      <c r="A443" s="236"/>
      <c r="B443" t="s" s="596">
        <v>1082</v>
      </c>
      <c r="C443" t="s" s="675">
        <v>3183</v>
      </c>
      <c r="D443" t="s" s="676">
        <f>D434</f>
        <v>1996</v>
      </c>
      <c r="E443" s="677">
        <v>0</v>
      </c>
      <c r="F443" s="236"/>
      <c r="G443" s="662">
        <f>E443*F443</f>
        <v>0</v>
      </c>
      <c r="H443" s="662">
        <f>IF($S$11="Y",G443*0.15,0)</f>
        <v>0</v>
      </c>
      <c r="I443" s="236"/>
      <c r="J443" s="236"/>
      <c r="K443" s="236"/>
      <c r="L443" s="236"/>
      <c r="M443" s="236"/>
      <c r="N443" s="236"/>
      <c r="O443" s="236"/>
      <c r="P443" s="236"/>
      <c r="Q443" s="236"/>
      <c r="R443" s="236"/>
      <c r="S443" s="236"/>
    </row>
    <row r="444" ht="15" customHeight="1">
      <c r="A444" s="236"/>
      <c r="B444" t="s" s="596">
        <v>1082</v>
      </c>
      <c r="C444" t="s" s="675">
        <v>3183</v>
      </c>
      <c r="D444" t="s" s="91">
        <f>D435</f>
        <v>1998</v>
      </c>
      <c r="E444" s="677">
        <v>0</v>
      </c>
      <c r="F444" s="236"/>
      <c r="G444" s="662">
        <f>E444*F444</f>
        <v>0</v>
      </c>
      <c r="H444" s="662">
        <f>IF($S$11="Y",G444*0.15,0)</f>
        <v>0</v>
      </c>
      <c r="I444" s="236"/>
      <c r="J444" s="236"/>
      <c r="K444" s="236"/>
      <c r="L444" s="236"/>
      <c r="M444" s="236"/>
      <c r="N444" s="236"/>
      <c r="O444" s="236"/>
      <c r="P444" s="236"/>
      <c r="Q444" s="236"/>
      <c r="R444" s="236"/>
      <c r="S444" s="236"/>
    </row>
    <row r="445" ht="15" customHeight="1">
      <c r="A445" s="236"/>
      <c r="B445" t="s" s="596">
        <v>1082</v>
      </c>
      <c r="C445" t="s" s="675">
        <v>3183</v>
      </c>
      <c r="D445" t="s" s="205">
        <f>D436</f>
        <v>2000</v>
      </c>
      <c r="E445" s="677">
        <v>5</v>
      </c>
      <c r="F445" s="236"/>
      <c r="G445" s="662">
        <f>E445*F445</f>
        <v>0</v>
      </c>
      <c r="H445" s="662">
        <f>IF($S$11="Y",G445*0.15,0)</f>
        <v>0</v>
      </c>
      <c r="I445" s="236"/>
      <c r="J445" s="236"/>
      <c r="K445" s="236"/>
      <c r="L445" s="236"/>
      <c r="M445" s="236"/>
      <c r="N445" s="236"/>
      <c r="O445" s="236"/>
      <c r="P445" s="236"/>
      <c r="Q445" s="236"/>
      <c r="R445" s="236"/>
      <c r="S445" s="236"/>
    </row>
    <row r="446" ht="15" customHeight="1">
      <c r="A446" s="236"/>
      <c r="B446" t="s" s="596">
        <v>1082</v>
      </c>
      <c r="C446" t="s" s="675">
        <v>3183</v>
      </c>
      <c r="D446" t="s" s="684">
        <f>D437</f>
        <v>2001</v>
      </c>
      <c r="E446" s="677">
        <v>0</v>
      </c>
      <c r="F446" s="236"/>
      <c r="G446" s="662">
        <f>E446*F446</f>
        <v>0</v>
      </c>
      <c r="H446" s="662">
        <f>IF($S$11="Y",G446*0.15,0)</f>
        <v>0</v>
      </c>
      <c r="I446" s="236"/>
      <c r="J446" s="236"/>
      <c r="K446" s="236"/>
      <c r="L446" s="236"/>
      <c r="M446" s="236"/>
      <c r="N446" s="236"/>
      <c r="O446" s="236"/>
      <c r="P446" s="236"/>
      <c r="Q446" s="236"/>
      <c r="R446" s="236"/>
      <c r="S446" s="236"/>
    </row>
    <row r="447" ht="15" customHeight="1">
      <c r="A447" s="236"/>
      <c r="B447" t="s" s="596">
        <v>1082</v>
      </c>
      <c r="C447" t="s" s="675">
        <v>3183</v>
      </c>
      <c r="D447" t="s" s="686">
        <f>D438</f>
        <v>2003</v>
      </c>
      <c r="E447" s="677">
        <v>5</v>
      </c>
      <c r="F447" s="236"/>
      <c r="G447" s="662">
        <f>E447*F447</f>
        <v>0</v>
      </c>
      <c r="H447" s="662">
        <f>IF($S$11="Y",G447*0.15,0)</f>
        <v>0</v>
      </c>
      <c r="I447" s="236"/>
      <c r="J447" s="236"/>
      <c r="K447" s="236"/>
      <c r="L447" s="236"/>
      <c r="M447" s="236"/>
      <c r="N447" s="236"/>
      <c r="O447" s="236"/>
      <c r="P447" s="236"/>
      <c r="Q447" s="236"/>
      <c r="R447" s="236"/>
      <c r="S447" s="236"/>
    </row>
    <row r="448" ht="15" customHeight="1">
      <c r="A448" s="236"/>
      <c r="B448" t="s" s="596">
        <v>1082</v>
      </c>
      <c r="C448" t="s" s="675">
        <v>3183</v>
      </c>
      <c r="D448" t="s" s="690">
        <f>D439</f>
        <v>2004</v>
      </c>
      <c r="E448" s="677">
        <v>0</v>
      </c>
      <c r="F448" s="236"/>
      <c r="G448" s="662">
        <f>E448*F448</f>
        <v>0</v>
      </c>
      <c r="H448" s="662">
        <f>IF($S$11="Y",G448*0.15,0)</f>
        <v>0</v>
      </c>
      <c r="I448" s="236"/>
      <c r="J448" s="236"/>
      <c r="K448" s="236"/>
      <c r="L448" s="236"/>
      <c r="M448" s="236"/>
      <c r="N448" s="236"/>
      <c r="O448" s="236"/>
      <c r="P448" s="236"/>
      <c r="Q448" s="236"/>
      <c r="R448" s="236"/>
      <c r="S448" s="236"/>
    </row>
    <row r="449" ht="15" customHeight="1">
      <c r="A449" s="236"/>
      <c r="B449" t="s" s="596">
        <v>1082</v>
      </c>
      <c r="C449" t="s" s="675">
        <v>3183</v>
      </c>
      <c r="D449" t="s" s="692">
        <f>D440</f>
        <v>2005</v>
      </c>
      <c r="E449" s="677">
        <v>0</v>
      </c>
      <c r="F449" s="236"/>
      <c r="G449" s="662">
        <f>E449*F449</f>
        <v>0</v>
      </c>
      <c r="H449" s="662">
        <f>IF($S$11="Y",G449*0.15,0)</f>
        <v>0</v>
      </c>
      <c r="I449" s="236"/>
      <c r="J449" s="236"/>
      <c r="K449" s="236"/>
      <c r="L449" s="236"/>
      <c r="M449" s="236"/>
      <c r="N449" s="236"/>
      <c r="O449" s="236"/>
      <c r="P449" s="236"/>
      <c r="Q449" s="236"/>
      <c r="R449" s="236"/>
      <c r="S449" s="236"/>
    </row>
    <row r="450" ht="15" customHeight="1">
      <c r="A450" s="236"/>
      <c r="B450" t="s" s="596">
        <v>1082</v>
      </c>
      <c r="C450" t="s" s="675">
        <v>3183</v>
      </c>
      <c r="D450" t="s" s="180">
        <f>D441</f>
        <v>2006</v>
      </c>
      <c r="E450" s="677">
        <v>5</v>
      </c>
      <c r="F450" s="236"/>
      <c r="G450" s="662">
        <f>E450*F450</f>
        <v>0</v>
      </c>
      <c r="H450" s="662">
        <f>IF($S$11="Y",G450*0.15,0)</f>
        <v>0</v>
      </c>
      <c r="I450" s="236"/>
      <c r="J450" s="236"/>
      <c r="K450" s="236"/>
      <c r="L450" s="236"/>
      <c r="M450" s="236"/>
      <c r="N450" s="236"/>
      <c r="O450" s="236"/>
      <c r="P450" s="236"/>
      <c r="Q450" s="236"/>
      <c r="R450" s="236"/>
      <c r="S450" s="236"/>
    </row>
    <row r="451" ht="15" customHeight="1">
      <c r="A451" s="236"/>
      <c r="B451" t="s" s="596">
        <v>1082</v>
      </c>
      <c r="C451" t="s" s="675">
        <v>3183</v>
      </c>
      <c r="D451" t="s" s="695">
        <f>D442</f>
        <v>2007</v>
      </c>
      <c r="E451" s="677">
        <v>0</v>
      </c>
      <c r="F451" s="236"/>
      <c r="G451" s="662">
        <f>E451*F451</f>
        <v>0</v>
      </c>
      <c r="H451" s="662">
        <f>IF($S$11="Y",G451*0.15,0)</f>
        <v>0</v>
      </c>
      <c r="I451" s="236"/>
      <c r="J451" s="236"/>
      <c r="K451" s="236"/>
      <c r="L451" s="236"/>
      <c r="M451" s="236"/>
      <c r="N451" s="236"/>
      <c r="O451" s="236"/>
      <c r="P451" s="236"/>
      <c r="Q451" s="236"/>
      <c r="R451" s="236"/>
      <c r="S451" s="236"/>
    </row>
    <row r="452" ht="15" customHeight="1">
      <c r="A452" s="236"/>
      <c r="B452" t="s" s="596">
        <v>1084</v>
      </c>
      <c r="C452" t="s" s="675">
        <v>3184</v>
      </c>
      <c r="D452" t="s" s="676">
        <f>D443</f>
        <v>1996</v>
      </c>
      <c r="E452" s="677">
        <v>0</v>
      </c>
      <c r="F452" s="236"/>
      <c r="G452" s="662">
        <f>E452*F452</f>
        <v>0</v>
      </c>
      <c r="H452" s="662">
        <f>IF($S$11="Y",G452*0.15,0)</f>
        <v>0</v>
      </c>
      <c r="I452" s="236"/>
      <c r="J452" s="236"/>
      <c r="K452" s="236"/>
      <c r="L452" s="236"/>
      <c r="M452" s="236"/>
      <c r="N452" s="236"/>
      <c r="O452" s="236"/>
      <c r="P452" s="236"/>
      <c r="Q452" s="236"/>
      <c r="R452" s="236"/>
      <c r="S452" s="236"/>
    </row>
    <row r="453" ht="15" customHeight="1">
      <c r="A453" s="236"/>
      <c r="B453" t="s" s="596">
        <v>1084</v>
      </c>
      <c r="C453" t="s" s="675">
        <v>3184</v>
      </c>
      <c r="D453" t="s" s="91">
        <f>D444</f>
        <v>1998</v>
      </c>
      <c r="E453" s="677">
        <v>0</v>
      </c>
      <c r="F453" s="236"/>
      <c r="G453" s="662">
        <f>E453*F453</f>
        <v>0</v>
      </c>
      <c r="H453" s="662">
        <f>IF($S$11="Y",G453*0.15,0)</f>
        <v>0</v>
      </c>
      <c r="I453" s="236"/>
      <c r="J453" s="236"/>
      <c r="K453" s="236"/>
      <c r="L453" s="236"/>
      <c r="M453" s="236"/>
      <c r="N453" s="236"/>
      <c r="O453" s="236"/>
      <c r="P453" s="236"/>
      <c r="Q453" s="236"/>
      <c r="R453" s="236"/>
      <c r="S453" s="236"/>
    </row>
    <row r="454" ht="15" customHeight="1">
      <c r="A454" s="236"/>
      <c r="B454" t="s" s="596">
        <v>1084</v>
      </c>
      <c r="C454" t="s" s="675">
        <v>3184</v>
      </c>
      <c r="D454" t="s" s="205">
        <f>D445</f>
        <v>2000</v>
      </c>
      <c r="E454" s="677">
        <v>5</v>
      </c>
      <c r="F454" s="236"/>
      <c r="G454" s="662">
        <f>E454*F454</f>
        <v>0</v>
      </c>
      <c r="H454" s="662">
        <f>IF($S$11="Y",G454*0.15,0)</f>
        <v>0</v>
      </c>
      <c r="I454" s="236"/>
      <c r="J454" s="236"/>
      <c r="K454" s="236"/>
      <c r="L454" s="236"/>
      <c r="M454" s="236"/>
      <c r="N454" s="236"/>
      <c r="O454" s="236"/>
      <c r="P454" s="236"/>
      <c r="Q454" s="236"/>
      <c r="R454" s="236"/>
      <c r="S454" s="236"/>
    </row>
    <row r="455" ht="15" customHeight="1">
      <c r="A455" s="236"/>
      <c r="B455" t="s" s="596">
        <v>1084</v>
      </c>
      <c r="C455" t="s" s="675">
        <v>3184</v>
      </c>
      <c r="D455" t="s" s="684">
        <f>D446</f>
        <v>2001</v>
      </c>
      <c r="E455" s="677">
        <v>0</v>
      </c>
      <c r="F455" s="236"/>
      <c r="G455" s="662">
        <f>E455*F455</f>
        <v>0</v>
      </c>
      <c r="H455" s="662">
        <f>IF($S$11="Y",G455*0.15,0)</f>
        <v>0</v>
      </c>
      <c r="I455" s="236"/>
      <c r="J455" s="236"/>
      <c r="K455" s="236"/>
      <c r="L455" s="236"/>
      <c r="M455" s="236"/>
      <c r="N455" s="236"/>
      <c r="O455" s="236"/>
      <c r="P455" s="236"/>
      <c r="Q455" s="236"/>
      <c r="R455" s="236"/>
      <c r="S455" s="236"/>
    </row>
    <row r="456" ht="15" customHeight="1">
      <c r="A456" s="236"/>
      <c r="B456" t="s" s="596">
        <v>1084</v>
      </c>
      <c r="C456" t="s" s="675">
        <v>3184</v>
      </c>
      <c r="D456" t="s" s="686">
        <f>D447</f>
        <v>2003</v>
      </c>
      <c r="E456" s="677">
        <v>4</v>
      </c>
      <c r="F456" s="236"/>
      <c r="G456" s="662">
        <f>E456*F456</f>
        <v>0</v>
      </c>
      <c r="H456" s="662">
        <f>IF($S$11="Y",G456*0.15,0)</f>
        <v>0</v>
      </c>
      <c r="I456" s="236"/>
      <c r="J456" s="236"/>
      <c r="K456" s="236"/>
      <c r="L456" s="236"/>
      <c r="M456" s="236"/>
      <c r="N456" s="236"/>
      <c r="O456" s="236"/>
      <c r="P456" s="236"/>
      <c r="Q456" s="236"/>
      <c r="R456" s="236"/>
      <c r="S456" s="236"/>
    </row>
    <row r="457" ht="15" customHeight="1">
      <c r="A457" s="236"/>
      <c r="B457" t="s" s="596">
        <v>1084</v>
      </c>
      <c r="C457" t="s" s="675">
        <v>3184</v>
      </c>
      <c r="D457" t="s" s="690">
        <f>D448</f>
        <v>2004</v>
      </c>
      <c r="E457" s="677">
        <v>0</v>
      </c>
      <c r="F457" s="236"/>
      <c r="G457" s="662">
        <f>E457*F457</f>
        <v>0</v>
      </c>
      <c r="H457" s="662">
        <f>IF($S$11="Y",G457*0.15,0)</f>
        <v>0</v>
      </c>
      <c r="I457" s="236"/>
      <c r="J457" s="236"/>
      <c r="K457" s="236"/>
      <c r="L457" s="236"/>
      <c r="M457" s="236"/>
      <c r="N457" s="236"/>
      <c r="O457" s="236"/>
      <c r="P457" s="236"/>
      <c r="Q457" s="236"/>
      <c r="R457" s="236"/>
      <c r="S457" s="236"/>
    </row>
    <row r="458" ht="15" customHeight="1">
      <c r="A458" s="236"/>
      <c r="B458" t="s" s="596">
        <v>1084</v>
      </c>
      <c r="C458" t="s" s="675">
        <v>3184</v>
      </c>
      <c r="D458" t="s" s="692">
        <f>D449</f>
        <v>2005</v>
      </c>
      <c r="E458" s="677">
        <v>0</v>
      </c>
      <c r="F458" s="236"/>
      <c r="G458" s="662">
        <f>E458*F458</f>
        <v>0</v>
      </c>
      <c r="H458" s="662">
        <f>IF($S$11="Y",G458*0.15,0)</f>
        <v>0</v>
      </c>
      <c r="I458" s="236"/>
      <c r="J458" s="236"/>
      <c r="K458" s="236"/>
      <c r="L458" s="236"/>
      <c r="M458" s="236"/>
      <c r="N458" s="236"/>
      <c r="O458" s="236"/>
      <c r="P458" s="236"/>
      <c r="Q458" s="236"/>
      <c r="R458" s="236"/>
      <c r="S458" s="236"/>
    </row>
    <row r="459" ht="15" customHeight="1">
      <c r="A459" s="236"/>
      <c r="B459" t="s" s="596">
        <v>1084</v>
      </c>
      <c r="C459" t="s" s="675">
        <v>3184</v>
      </c>
      <c r="D459" t="s" s="180">
        <f>D450</f>
        <v>2006</v>
      </c>
      <c r="E459" s="677">
        <v>5</v>
      </c>
      <c r="F459" s="236"/>
      <c r="G459" s="662">
        <f>E459*F459</f>
        <v>0</v>
      </c>
      <c r="H459" s="662">
        <f>IF($S$11="Y",G459*0.15,0)</f>
        <v>0</v>
      </c>
      <c r="I459" s="236"/>
      <c r="J459" s="236"/>
      <c r="K459" s="236"/>
      <c r="L459" s="236"/>
      <c r="M459" s="236"/>
      <c r="N459" s="236"/>
      <c r="O459" s="236"/>
      <c r="P459" s="236"/>
      <c r="Q459" s="236"/>
      <c r="R459" s="236"/>
      <c r="S459" s="236"/>
    </row>
    <row r="460" ht="15" customHeight="1">
      <c r="A460" s="236"/>
      <c r="B460" t="s" s="596">
        <v>1084</v>
      </c>
      <c r="C460" t="s" s="675">
        <v>3184</v>
      </c>
      <c r="D460" t="s" s="695">
        <f>D451</f>
        <v>2007</v>
      </c>
      <c r="E460" s="677">
        <v>0</v>
      </c>
      <c r="F460" s="236"/>
      <c r="G460" s="662">
        <f>E460*F460</f>
        <v>0</v>
      </c>
      <c r="H460" s="662">
        <f>IF($S$11="Y",G460*0.15,0)</f>
        <v>0</v>
      </c>
      <c r="I460" s="236"/>
      <c r="J460" s="236"/>
      <c r="K460" s="236"/>
      <c r="L460" s="236"/>
      <c r="M460" s="236"/>
      <c r="N460" s="236"/>
      <c r="O460" s="236"/>
      <c r="P460" s="236"/>
      <c r="Q460" s="236"/>
      <c r="R460" s="236"/>
      <c r="S460" s="236"/>
    </row>
    <row r="461" ht="15" customHeight="1">
      <c r="A461" s="236"/>
      <c r="B461" t="s" s="596">
        <v>1086</v>
      </c>
      <c r="C461" t="s" s="675">
        <v>3185</v>
      </c>
      <c r="D461" t="s" s="676">
        <f>D452</f>
        <v>1996</v>
      </c>
      <c r="E461" s="677">
        <v>0</v>
      </c>
      <c r="F461" s="236"/>
      <c r="G461" s="662">
        <f>E461*F461</f>
        <v>0</v>
      </c>
      <c r="H461" s="662">
        <f>IF($S$11="Y",G461*0.15,0)</f>
        <v>0</v>
      </c>
      <c r="I461" s="236"/>
      <c r="J461" s="236"/>
      <c r="K461" s="236"/>
      <c r="L461" s="236"/>
      <c r="M461" s="236"/>
      <c r="N461" s="236"/>
      <c r="O461" s="236"/>
      <c r="P461" s="236"/>
      <c r="Q461" s="236"/>
      <c r="R461" s="236"/>
      <c r="S461" s="236"/>
    </row>
    <row r="462" ht="15" customHeight="1">
      <c r="A462" s="236"/>
      <c r="B462" t="s" s="596">
        <v>1086</v>
      </c>
      <c r="C462" t="s" s="675">
        <v>3185</v>
      </c>
      <c r="D462" t="s" s="91">
        <f>D453</f>
        <v>1998</v>
      </c>
      <c r="E462" s="677">
        <v>0</v>
      </c>
      <c r="F462" s="236"/>
      <c r="G462" s="662">
        <f>E462*F462</f>
        <v>0</v>
      </c>
      <c r="H462" s="662">
        <f>IF($S$11="Y",G462*0.15,0)</f>
        <v>0</v>
      </c>
      <c r="I462" s="236"/>
      <c r="J462" s="236"/>
      <c r="K462" s="236"/>
      <c r="L462" s="236"/>
      <c r="M462" s="236"/>
      <c r="N462" s="236"/>
      <c r="O462" s="236"/>
      <c r="P462" s="236"/>
      <c r="Q462" s="236"/>
      <c r="R462" s="236"/>
      <c r="S462" s="236"/>
    </row>
    <row r="463" ht="15" customHeight="1">
      <c r="A463" s="236"/>
      <c r="B463" t="s" s="596">
        <v>1086</v>
      </c>
      <c r="C463" t="s" s="675">
        <v>3185</v>
      </c>
      <c r="D463" t="s" s="205">
        <f>D454</f>
        <v>2000</v>
      </c>
      <c r="E463" s="677">
        <v>5</v>
      </c>
      <c r="F463" s="236"/>
      <c r="G463" s="662">
        <f>E463*F463</f>
        <v>0</v>
      </c>
      <c r="H463" s="662">
        <f>IF($S$11="Y",G463*0.15,0)</f>
        <v>0</v>
      </c>
      <c r="I463" s="236"/>
      <c r="J463" s="236"/>
      <c r="K463" s="236"/>
      <c r="L463" s="236"/>
      <c r="M463" s="236"/>
      <c r="N463" s="236"/>
      <c r="O463" s="236"/>
      <c r="P463" s="236"/>
      <c r="Q463" s="236"/>
      <c r="R463" s="236"/>
      <c r="S463" s="236"/>
    </row>
    <row r="464" ht="15" customHeight="1">
      <c r="A464" s="236"/>
      <c r="B464" t="s" s="596">
        <v>1086</v>
      </c>
      <c r="C464" t="s" s="675">
        <v>3185</v>
      </c>
      <c r="D464" t="s" s="684">
        <f>D455</f>
        <v>2001</v>
      </c>
      <c r="E464" s="677">
        <v>0</v>
      </c>
      <c r="F464" s="236"/>
      <c r="G464" s="662">
        <f>E464*F464</f>
        <v>0</v>
      </c>
      <c r="H464" s="662">
        <f>IF($S$11="Y",G464*0.15,0)</f>
        <v>0</v>
      </c>
      <c r="I464" s="236"/>
      <c r="J464" s="236"/>
      <c r="K464" s="236"/>
      <c r="L464" s="236"/>
      <c r="M464" s="236"/>
      <c r="N464" s="236"/>
      <c r="O464" s="236"/>
      <c r="P464" s="236"/>
      <c r="Q464" s="236"/>
      <c r="R464" s="236"/>
      <c r="S464" s="236"/>
    </row>
    <row r="465" ht="15" customHeight="1">
      <c r="A465" s="236"/>
      <c r="B465" t="s" s="596">
        <v>1086</v>
      </c>
      <c r="C465" t="s" s="675">
        <v>3185</v>
      </c>
      <c r="D465" t="s" s="686">
        <f>D456</f>
        <v>2003</v>
      </c>
      <c r="E465" s="677">
        <v>6</v>
      </c>
      <c r="F465" s="236"/>
      <c r="G465" s="662">
        <f>E465*F465</f>
        <v>0</v>
      </c>
      <c r="H465" s="662">
        <f>IF($S$11="Y",G465*0.15,0)</f>
        <v>0</v>
      </c>
      <c r="I465" s="236"/>
      <c r="J465" s="236"/>
      <c r="K465" s="236"/>
      <c r="L465" s="236"/>
      <c r="M465" s="236"/>
      <c r="N465" s="236"/>
      <c r="O465" s="236"/>
      <c r="P465" s="236"/>
      <c r="Q465" s="236"/>
      <c r="R465" s="236"/>
      <c r="S465" s="236"/>
    </row>
    <row r="466" ht="15" customHeight="1">
      <c r="A466" s="236"/>
      <c r="B466" t="s" s="596">
        <v>1086</v>
      </c>
      <c r="C466" t="s" s="675">
        <v>3185</v>
      </c>
      <c r="D466" t="s" s="690">
        <f>D457</f>
        <v>2004</v>
      </c>
      <c r="E466" s="677">
        <v>0</v>
      </c>
      <c r="F466" s="236"/>
      <c r="G466" s="662">
        <f>E466*F466</f>
        <v>0</v>
      </c>
      <c r="H466" s="662">
        <f>IF($S$11="Y",G466*0.15,0)</f>
        <v>0</v>
      </c>
      <c r="I466" s="236"/>
      <c r="J466" s="236"/>
      <c r="K466" s="236"/>
      <c r="L466" s="236"/>
      <c r="M466" s="236"/>
      <c r="N466" s="236"/>
      <c r="O466" s="236"/>
      <c r="P466" s="236"/>
      <c r="Q466" s="236"/>
      <c r="R466" s="236"/>
      <c r="S466" s="236"/>
    </row>
    <row r="467" ht="15" customHeight="1">
      <c r="A467" s="236"/>
      <c r="B467" t="s" s="596">
        <v>1086</v>
      </c>
      <c r="C467" t="s" s="675">
        <v>3185</v>
      </c>
      <c r="D467" t="s" s="692">
        <f>D458</f>
        <v>2005</v>
      </c>
      <c r="E467" s="677">
        <v>0</v>
      </c>
      <c r="F467" s="236"/>
      <c r="G467" s="662">
        <f>E467*F467</f>
        <v>0</v>
      </c>
      <c r="H467" s="662">
        <f>IF($S$11="Y",G467*0.15,0)</f>
        <v>0</v>
      </c>
      <c r="I467" s="236"/>
      <c r="J467" s="236"/>
      <c r="K467" s="236"/>
      <c r="L467" s="236"/>
      <c r="M467" s="236"/>
      <c r="N467" s="236"/>
      <c r="O467" s="236"/>
      <c r="P467" s="236"/>
      <c r="Q467" s="236"/>
      <c r="R467" s="236"/>
      <c r="S467" s="236"/>
    </row>
    <row r="468" ht="15" customHeight="1">
      <c r="A468" s="236"/>
      <c r="B468" t="s" s="596">
        <v>1086</v>
      </c>
      <c r="C468" t="s" s="675">
        <v>3185</v>
      </c>
      <c r="D468" t="s" s="180">
        <f>D459</f>
        <v>2006</v>
      </c>
      <c r="E468" s="677">
        <v>5</v>
      </c>
      <c r="F468" s="236"/>
      <c r="G468" s="662">
        <f>E468*F468</f>
        <v>0</v>
      </c>
      <c r="H468" s="662">
        <f>IF($S$11="Y",G468*0.15,0)</f>
        <v>0</v>
      </c>
      <c r="I468" s="236"/>
      <c r="J468" s="236"/>
      <c r="K468" s="236"/>
      <c r="L468" s="236"/>
      <c r="M468" s="236"/>
      <c r="N468" s="236"/>
      <c r="O468" s="236"/>
      <c r="P468" s="236"/>
      <c r="Q468" s="236"/>
      <c r="R468" s="236"/>
      <c r="S468" s="236"/>
    </row>
    <row r="469" ht="15" customHeight="1">
      <c r="A469" s="236"/>
      <c r="B469" t="s" s="596">
        <v>1086</v>
      </c>
      <c r="C469" t="s" s="675">
        <v>3185</v>
      </c>
      <c r="D469" t="s" s="695">
        <f>D460</f>
        <v>2007</v>
      </c>
      <c r="E469" s="677">
        <v>0</v>
      </c>
      <c r="F469" s="236"/>
      <c r="G469" s="662">
        <f>E469*F469</f>
        <v>0</v>
      </c>
      <c r="H469" s="662">
        <f>IF($S$11="Y",G469*0.15,0)</f>
        <v>0</v>
      </c>
      <c r="I469" s="236"/>
      <c r="J469" s="236"/>
      <c r="K469" s="236"/>
      <c r="L469" s="236"/>
      <c r="M469" s="236"/>
      <c r="N469" s="236"/>
      <c r="O469" s="236"/>
      <c r="P469" s="236"/>
      <c r="Q469" s="236"/>
      <c r="R469" s="236"/>
      <c r="S469" s="236"/>
    </row>
    <row r="470" ht="15" customHeight="1">
      <c r="A470" s="236"/>
      <c r="B470" t="s" s="596">
        <v>1088</v>
      </c>
      <c r="C470" t="s" s="675">
        <v>3186</v>
      </c>
      <c r="D470" t="s" s="676">
        <f>D461</f>
        <v>1996</v>
      </c>
      <c r="E470" s="677">
        <v>0</v>
      </c>
      <c r="F470" s="236"/>
      <c r="G470" s="662">
        <f>E470*F470</f>
        <v>0</v>
      </c>
      <c r="H470" s="662">
        <f>IF($S$11="Y",G470*0.15,0)</f>
        <v>0</v>
      </c>
      <c r="I470" s="236"/>
      <c r="J470" s="236"/>
      <c r="K470" s="236"/>
      <c r="L470" s="236"/>
      <c r="M470" s="236"/>
      <c r="N470" s="236"/>
      <c r="O470" s="236"/>
      <c r="P470" s="236"/>
      <c r="Q470" s="236"/>
      <c r="R470" s="236"/>
      <c r="S470" s="236"/>
    </row>
    <row r="471" ht="15" customHeight="1">
      <c r="A471" s="236"/>
      <c r="B471" t="s" s="596">
        <v>1088</v>
      </c>
      <c r="C471" t="s" s="675">
        <v>3186</v>
      </c>
      <c r="D471" t="s" s="91">
        <f>D462</f>
        <v>1998</v>
      </c>
      <c r="E471" s="677">
        <v>0</v>
      </c>
      <c r="F471" s="236"/>
      <c r="G471" s="662">
        <f>E471*F471</f>
        <v>0</v>
      </c>
      <c r="H471" s="662">
        <f>IF($S$11="Y",G471*0.15,0)</f>
        <v>0</v>
      </c>
      <c r="I471" s="236"/>
      <c r="J471" s="236"/>
      <c r="K471" s="236"/>
      <c r="L471" s="236"/>
      <c r="M471" s="236"/>
      <c r="N471" s="236"/>
      <c r="O471" s="236"/>
      <c r="P471" s="236"/>
      <c r="Q471" s="236"/>
      <c r="R471" s="236"/>
      <c r="S471" s="236"/>
    </row>
    <row r="472" ht="15" customHeight="1">
      <c r="A472" s="236"/>
      <c r="B472" t="s" s="596">
        <v>1088</v>
      </c>
      <c r="C472" t="s" s="675">
        <v>3186</v>
      </c>
      <c r="D472" t="s" s="205">
        <f>D463</f>
        <v>2000</v>
      </c>
      <c r="E472" s="677">
        <v>5</v>
      </c>
      <c r="F472" s="236"/>
      <c r="G472" s="662">
        <f>E472*F472</f>
        <v>0</v>
      </c>
      <c r="H472" s="662">
        <f>IF($S$11="Y",G472*0.15,0)</f>
        <v>0</v>
      </c>
      <c r="I472" s="236"/>
      <c r="J472" s="236"/>
      <c r="K472" s="236"/>
      <c r="L472" s="236"/>
      <c r="M472" s="236"/>
      <c r="N472" s="236"/>
      <c r="O472" s="236"/>
      <c r="P472" s="236"/>
      <c r="Q472" s="236"/>
      <c r="R472" s="236"/>
      <c r="S472" s="236"/>
    </row>
    <row r="473" ht="15" customHeight="1">
      <c r="A473" s="236"/>
      <c r="B473" t="s" s="596">
        <v>1088</v>
      </c>
      <c r="C473" t="s" s="675">
        <v>3186</v>
      </c>
      <c r="D473" t="s" s="684">
        <f>D464</f>
        <v>2001</v>
      </c>
      <c r="E473" s="677">
        <v>0</v>
      </c>
      <c r="F473" s="236"/>
      <c r="G473" s="662">
        <f>E473*F473</f>
        <v>0</v>
      </c>
      <c r="H473" s="662">
        <f>IF($S$11="Y",G473*0.15,0)</f>
        <v>0</v>
      </c>
      <c r="I473" s="236"/>
      <c r="J473" s="236"/>
      <c r="K473" s="236"/>
      <c r="L473" s="236"/>
      <c r="M473" s="236"/>
      <c r="N473" s="236"/>
      <c r="O473" s="236"/>
      <c r="P473" s="236"/>
      <c r="Q473" s="236"/>
      <c r="R473" s="236"/>
      <c r="S473" s="236"/>
    </row>
    <row r="474" ht="15" customHeight="1">
      <c r="A474" s="236"/>
      <c r="B474" t="s" s="596">
        <v>1088</v>
      </c>
      <c r="C474" t="s" s="675">
        <v>3186</v>
      </c>
      <c r="D474" t="s" s="686">
        <f>D465</f>
        <v>2003</v>
      </c>
      <c r="E474" s="677">
        <v>5</v>
      </c>
      <c r="F474" s="236"/>
      <c r="G474" s="662">
        <f>E474*F474</f>
        <v>0</v>
      </c>
      <c r="H474" s="662">
        <f>IF($S$11="Y",G474*0.15,0)</f>
        <v>0</v>
      </c>
      <c r="I474" s="236"/>
      <c r="J474" s="236"/>
      <c r="K474" s="236"/>
      <c r="L474" s="236"/>
      <c r="M474" s="236"/>
      <c r="N474" s="236"/>
      <c r="O474" s="236"/>
      <c r="P474" s="236"/>
      <c r="Q474" s="236"/>
      <c r="R474" s="236"/>
      <c r="S474" s="236"/>
    </row>
    <row r="475" ht="15" customHeight="1">
      <c r="A475" s="236"/>
      <c r="B475" t="s" s="596">
        <v>1088</v>
      </c>
      <c r="C475" t="s" s="675">
        <v>3186</v>
      </c>
      <c r="D475" t="s" s="690">
        <f>D466</f>
        <v>2004</v>
      </c>
      <c r="E475" s="677">
        <v>0</v>
      </c>
      <c r="F475" s="236"/>
      <c r="G475" s="662">
        <f>E475*F475</f>
        <v>0</v>
      </c>
      <c r="H475" s="662">
        <f>IF($S$11="Y",G475*0.15,0)</f>
        <v>0</v>
      </c>
      <c r="I475" s="236"/>
      <c r="J475" s="236"/>
      <c r="K475" s="236"/>
      <c r="L475" s="236"/>
      <c r="M475" s="236"/>
      <c r="N475" s="236"/>
      <c r="O475" s="236"/>
      <c r="P475" s="236"/>
      <c r="Q475" s="236"/>
      <c r="R475" s="236"/>
      <c r="S475" s="236"/>
    </row>
    <row r="476" ht="15" customHeight="1">
      <c r="A476" s="236"/>
      <c r="B476" t="s" s="596">
        <v>1088</v>
      </c>
      <c r="C476" t="s" s="675">
        <v>3186</v>
      </c>
      <c r="D476" t="s" s="692">
        <f>D467</f>
        <v>2005</v>
      </c>
      <c r="E476" s="677">
        <v>0</v>
      </c>
      <c r="F476" s="236"/>
      <c r="G476" s="662">
        <f>E476*F476</f>
        <v>0</v>
      </c>
      <c r="H476" s="662">
        <f>IF($S$11="Y",G476*0.15,0)</f>
        <v>0</v>
      </c>
      <c r="I476" s="236"/>
      <c r="J476" s="236"/>
      <c r="K476" s="236"/>
      <c r="L476" s="236"/>
      <c r="M476" s="236"/>
      <c r="N476" s="236"/>
      <c r="O476" s="236"/>
      <c r="P476" s="236"/>
      <c r="Q476" s="236"/>
      <c r="R476" s="236"/>
      <c r="S476" s="236"/>
    </row>
    <row r="477" ht="15" customHeight="1">
      <c r="A477" s="236"/>
      <c r="B477" t="s" s="596">
        <v>1088</v>
      </c>
      <c r="C477" t="s" s="675">
        <v>3186</v>
      </c>
      <c r="D477" t="s" s="180">
        <f>D468</f>
        <v>2006</v>
      </c>
      <c r="E477" s="677">
        <v>4</v>
      </c>
      <c r="F477" s="236"/>
      <c r="G477" s="662">
        <f>E477*F477</f>
        <v>0</v>
      </c>
      <c r="H477" s="662">
        <f>IF($S$11="Y",G477*0.15,0)</f>
        <v>0</v>
      </c>
      <c r="I477" s="236"/>
      <c r="J477" s="236"/>
      <c r="K477" s="236"/>
      <c r="L477" s="236"/>
      <c r="M477" s="236"/>
      <c r="N477" s="236"/>
      <c r="O477" s="236"/>
      <c r="P477" s="236"/>
      <c r="Q477" s="236"/>
      <c r="R477" s="236"/>
      <c r="S477" s="236"/>
    </row>
    <row r="478" ht="15" customHeight="1">
      <c r="A478" s="236"/>
      <c r="B478" t="s" s="596">
        <v>1088</v>
      </c>
      <c r="C478" t="s" s="675">
        <v>3186</v>
      </c>
      <c r="D478" t="s" s="695">
        <f>D469</f>
        <v>2007</v>
      </c>
      <c r="E478" s="677">
        <v>0</v>
      </c>
      <c r="F478" s="236"/>
      <c r="G478" s="662">
        <f>E478*F478</f>
        <v>0</v>
      </c>
      <c r="H478" s="662">
        <f>IF($S$11="Y",G478*0.15,0)</f>
        <v>0</v>
      </c>
      <c r="I478" s="236"/>
      <c r="J478" s="236"/>
      <c r="K478" s="236"/>
      <c r="L478" s="236"/>
      <c r="M478" s="236"/>
      <c r="N478" s="236"/>
      <c r="O478" s="236"/>
      <c r="P478" s="236"/>
      <c r="Q478" s="236"/>
      <c r="R478" s="236"/>
      <c r="S478" s="236"/>
    </row>
    <row r="479" ht="15" customHeight="1">
      <c r="A479" s="236"/>
      <c r="B479" t="s" s="596">
        <v>1090</v>
      </c>
      <c r="C479" t="s" s="675">
        <v>3187</v>
      </c>
      <c r="D479" t="s" s="676">
        <f>D470</f>
        <v>1996</v>
      </c>
      <c r="E479" s="677">
        <v>0</v>
      </c>
      <c r="F479" s="236"/>
      <c r="G479" s="662">
        <f>E479*F479</f>
        <v>0</v>
      </c>
      <c r="H479" s="662">
        <f>IF($S$11="Y",G479*0.15,0)</f>
        <v>0</v>
      </c>
      <c r="I479" s="236"/>
      <c r="J479" s="236"/>
      <c r="K479" s="236"/>
      <c r="L479" s="236"/>
      <c r="M479" s="236"/>
      <c r="N479" s="236"/>
      <c r="O479" s="236"/>
      <c r="P479" s="236"/>
      <c r="Q479" s="236"/>
      <c r="R479" s="236"/>
      <c r="S479" s="236"/>
    </row>
    <row r="480" ht="15" customHeight="1">
      <c r="A480" s="236"/>
      <c r="B480" t="s" s="596">
        <v>1090</v>
      </c>
      <c r="C480" t="s" s="675">
        <v>3187</v>
      </c>
      <c r="D480" t="s" s="91">
        <f>D471</f>
        <v>1998</v>
      </c>
      <c r="E480" s="677">
        <v>0</v>
      </c>
      <c r="F480" s="236"/>
      <c r="G480" s="662">
        <f>E480*F480</f>
        <v>0</v>
      </c>
      <c r="H480" s="662">
        <f>IF($S$11="Y",G480*0.15,0)</f>
        <v>0</v>
      </c>
      <c r="I480" s="236"/>
      <c r="J480" s="236"/>
      <c r="K480" s="236"/>
      <c r="L480" s="236"/>
      <c r="M480" s="236"/>
      <c r="N480" s="236"/>
      <c r="O480" s="236"/>
      <c r="P480" s="236"/>
      <c r="Q480" s="236"/>
      <c r="R480" s="236"/>
      <c r="S480" s="236"/>
    </row>
    <row r="481" ht="15" customHeight="1">
      <c r="A481" s="236"/>
      <c r="B481" t="s" s="596">
        <v>1090</v>
      </c>
      <c r="C481" t="s" s="675">
        <v>3187</v>
      </c>
      <c r="D481" t="s" s="205">
        <f>D472</f>
        <v>2000</v>
      </c>
      <c r="E481" s="677">
        <v>3</v>
      </c>
      <c r="F481" s="236"/>
      <c r="G481" s="662">
        <f>E481*F481</f>
        <v>0</v>
      </c>
      <c r="H481" s="662">
        <f>IF($S$11="Y",G481*0.15,0)</f>
        <v>0</v>
      </c>
      <c r="I481" s="236"/>
      <c r="J481" s="236"/>
      <c r="K481" s="236"/>
      <c r="L481" s="236"/>
      <c r="M481" s="236"/>
      <c r="N481" s="236"/>
      <c r="O481" s="236"/>
      <c r="P481" s="236"/>
      <c r="Q481" s="236"/>
      <c r="R481" s="236"/>
      <c r="S481" s="236"/>
    </row>
    <row r="482" ht="15" customHeight="1">
      <c r="A482" s="236"/>
      <c r="B482" t="s" s="596">
        <v>1090</v>
      </c>
      <c r="C482" t="s" s="675">
        <v>3187</v>
      </c>
      <c r="D482" t="s" s="684">
        <f>D473</f>
        <v>2001</v>
      </c>
      <c r="E482" s="677">
        <v>0</v>
      </c>
      <c r="F482" s="236"/>
      <c r="G482" s="662">
        <f>E482*F482</f>
        <v>0</v>
      </c>
      <c r="H482" s="662">
        <f>IF($S$11="Y",G482*0.15,0)</f>
        <v>0</v>
      </c>
      <c r="I482" s="236"/>
      <c r="J482" s="236"/>
      <c r="K482" s="236"/>
      <c r="L482" s="236"/>
      <c r="M482" s="236"/>
      <c r="N482" s="236"/>
      <c r="O482" s="236"/>
      <c r="P482" s="236"/>
      <c r="Q482" s="236"/>
      <c r="R482" s="236"/>
      <c r="S482" s="236"/>
    </row>
    <row r="483" ht="15" customHeight="1">
      <c r="A483" s="236"/>
      <c r="B483" t="s" s="596">
        <v>1090</v>
      </c>
      <c r="C483" t="s" s="675">
        <v>3187</v>
      </c>
      <c r="D483" t="s" s="686">
        <f>D474</f>
        <v>2003</v>
      </c>
      <c r="E483" s="677">
        <v>5</v>
      </c>
      <c r="F483" s="236"/>
      <c r="G483" s="662">
        <f>E483*F483</f>
        <v>0</v>
      </c>
      <c r="H483" s="662">
        <f>IF($S$11="Y",G483*0.15,0)</f>
        <v>0</v>
      </c>
      <c r="I483" s="236"/>
      <c r="J483" s="236"/>
      <c r="K483" s="236"/>
      <c r="L483" s="236"/>
      <c r="M483" s="236"/>
      <c r="N483" s="236"/>
      <c r="O483" s="236"/>
      <c r="P483" s="236"/>
      <c r="Q483" s="236"/>
      <c r="R483" s="236"/>
      <c r="S483" s="236"/>
    </row>
    <row r="484" ht="15" customHeight="1">
      <c r="A484" s="236"/>
      <c r="B484" t="s" s="596">
        <v>1090</v>
      </c>
      <c r="C484" t="s" s="675">
        <v>3187</v>
      </c>
      <c r="D484" t="s" s="690">
        <f>D475</f>
        <v>2004</v>
      </c>
      <c r="E484" s="677">
        <v>0</v>
      </c>
      <c r="F484" s="236"/>
      <c r="G484" s="662">
        <f>E484*F484</f>
        <v>0</v>
      </c>
      <c r="H484" s="662">
        <f>IF($S$11="Y",G484*0.15,0)</f>
        <v>0</v>
      </c>
      <c r="I484" s="236"/>
      <c r="J484" s="236"/>
      <c r="K484" s="236"/>
      <c r="L484" s="236"/>
      <c r="M484" s="236"/>
      <c r="N484" s="236"/>
      <c r="O484" s="236"/>
      <c r="P484" s="236"/>
      <c r="Q484" s="236"/>
      <c r="R484" s="236"/>
      <c r="S484" s="236"/>
    </row>
    <row r="485" ht="15" customHeight="1">
      <c r="A485" s="236"/>
      <c r="B485" t="s" s="596">
        <v>1090</v>
      </c>
      <c r="C485" t="s" s="675">
        <v>3187</v>
      </c>
      <c r="D485" t="s" s="692">
        <f>D476</f>
        <v>2005</v>
      </c>
      <c r="E485" s="677">
        <v>0</v>
      </c>
      <c r="F485" s="236"/>
      <c r="G485" s="662">
        <f>E485*F485</f>
        <v>0</v>
      </c>
      <c r="H485" s="662">
        <f>IF($S$11="Y",G485*0.15,0)</f>
        <v>0</v>
      </c>
      <c r="I485" s="236"/>
      <c r="J485" s="236"/>
      <c r="K485" s="236"/>
      <c r="L485" s="236"/>
      <c r="M485" s="236"/>
      <c r="N485" s="236"/>
      <c r="O485" s="236"/>
      <c r="P485" s="236"/>
      <c r="Q485" s="236"/>
      <c r="R485" s="236"/>
      <c r="S485" s="236"/>
    </row>
    <row r="486" ht="15" customHeight="1">
      <c r="A486" s="236"/>
      <c r="B486" t="s" s="596">
        <v>1090</v>
      </c>
      <c r="C486" t="s" s="675">
        <v>3187</v>
      </c>
      <c r="D486" t="s" s="180">
        <f>D477</f>
        <v>2006</v>
      </c>
      <c r="E486" s="677">
        <v>5</v>
      </c>
      <c r="F486" s="236"/>
      <c r="G486" s="662">
        <f>E486*F486</f>
        <v>0</v>
      </c>
      <c r="H486" s="662">
        <f>IF($S$11="Y",G486*0.15,0)</f>
        <v>0</v>
      </c>
      <c r="I486" s="236"/>
      <c r="J486" s="236"/>
      <c r="K486" s="236"/>
      <c r="L486" s="236"/>
      <c r="M486" s="236"/>
      <c r="N486" s="236"/>
      <c r="O486" s="236"/>
      <c r="P486" s="236"/>
      <c r="Q486" s="236"/>
      <c r="R486" s="236"/>
      <c r="S486" s="236"/>
    </row>
    <row r="487" ht="15" customHeight="1">
      <c r="A487" s="236"/>
      <c r="B487" t="s" s="596">
        <v>1090</v>
      </c>
      <c r="C487" t="s" s="675">
        <v>3187</v>
      </c>
      <c r="D487" t="s" s="695">
        <f>D478</f>
        <v>2007</v>
      </c>
      <c r="E487" s="677">
        <v>0</v>
      </c>
      <c r="F487" s="236"/>
      <c r="G487" s="662">
        <f>E487*F487</f>
        <v>0</v>
      </c>
      <c r="H487" s="662">
        <f>IF($S$11="Y",G487*0.15,0)</f>
        <v>0</v>
      </c>
      <c r="I487" s="236"/>
      <c r="J487" s="236"/>
      <c r="K487" s="236"/>
      <c r="L487" s="236"/>
      <c r="M487" s="236"/>
      <c r="N487" s="236"/>
      <c r="O487" s="236"/>
      <c r="P487" s="236"/>
      <c r="Q487" s="236"/>
      <c r="R487" s="236"/>
      <c r="S487" s="236"/>
    </row>
    <row r="488" ht="15" customHeight="1">
      <c r="A488" s="236"/>
      <c r="B488" t="s" s="596">
        <v>1092</v>
      </c>
      <c r="C488" t="s" s="675">
        <v>3188</v>
      </c>
      <c r="D488" t="s" s="676">
        <f>D479</f>
        <v>1996</v>
      </c>
      <c r="E488" s="677">
        <v>0</v>
      </c>
      <c r="F488" s="236"/>
      <c r="G488" s="662">
        <f>E488*F488</f>
        <v>0</v>
      </c>
      <c r="H488" s="662">
        <f>IF($S$11="Y",G488*0.15,0)</f>
        <v>0</v>
      </c>
      <c r="I488" s="236"/>
      <c r="J488" s="236"/>
      <c r="K488" s="236"/>
      <c r="L488" s="236"/>
      <c r="M488" s="236"/>
      <c r="N488" s="236"/>
      <c r="O488" s="236"/>
      <c r="P488" s="236"/>
      <c r="Q488" s="236"/>
      <c r="R488" s="236"/>
      <c r="S488" s="236"/>
    </row>
    <row r="489" ht="15" customHeight="1">
      <c r="A489" s="236"/>
      <c r="B489" t="s" s="596">
        <v>1092</v>
      </c>
      <c r="C489" t="s" s="675">
        <v>3188</v>
      </c>
      <c r="D489" t="s" s="91">
        <f>D480</f>
        <v>1998</v>
      </c>
      <c r="E489" s="677">
        <v>0</v>
      </c>
      <c r="F489" s="236"/>
      <c r="G489" s="662">
        <f>E489*F489</f>
        <v>0</v>
      </c>
      <c r="H489" s="662">
        <f>IF($S$11="Y",G489*0.15,0)</f>
        <v>0</v>
      </c>
      <c r="I489" s="236"/>
      <c r="J489" s="236"/>
      <c r="K489" s="236"/>
      <c r="L489" s="236"/>
      <c r="M489" s="236"/>
      <c r="N489" s="236"/>
      <c r="O489" s="236"/>
      <c r="P489" s="236"/>
      <c r="Q489" s="236"/>
      <c r="R489" s="236"/>
      <c r="S489" s="236"/>
    </row>
    <row r="490" ht="15" customHeight="1">
      <c r="A490" s="236"/>
      <c r="B490" t="s" s="596">
        <v>1092</v>
      </c>
      <c r="C490" t="s" s="675">
        <v>3188</v>
      </c>
      <c r="D490" t="s" s="205">
        <f>D481</f>
        <v>2000</v>
      </c>
      <c r="E490" s="677">
        <v>3</v>
      </c>
      <c r="F490" s="236"/>
      <c r="G490" s="662">
        <f>E490*F490</f>
        <v>0</v>
      </c>
      <c r="H490" s="662">
        <f>IF($S$11="Y",G490*0.15,0)</f>
        <v>0</v>
      </c>
      <c r="I490" s="236"/>
      <c r="J490" s="236"/>
      <c r="K490" s="236"/>
      <c r="L490" s="236"/>
      <c r="M490" s="236"/>
      <c r="N490" s="236"/>
      <c r="O490" s="236"/>
      <c r="P490" s="236"/>
      <c r="Q490" s="236"/>
      <c r="R490" s="236"/>
      <c r="S490" s="236"/>
    </row>
    <row r="491" ht="15" customHeight="1">
      <c r="A491" s="236"/>
      <c r="B491" t="s" s="596">
        <v>1092</v>
      </c>
      <c r="C491" t="s" s="675">
        <v>3188</v>
      </c>
      <c r="D491" t="s" s="684">
        <f>D482</f>
        <v>2001</v>
      </c>
      <c r="E491" s="677">
        <v>0</v>
      </c>
      <c r="F491" s="236"/>
      <c r="G491" s="662">
        <f>E491*F491</f>
        <v>0</v>
      </c>
      <c r="H491" s="662">
        <f>IF($S$11="Y",G491*0.15,0)</f>
        <v>0</v>
      </c>
      <c r="I491" s="236"/>
      <c r="J491" s="236"/>
      <c r="K491" s="236"/>
      <c r="L491" s="236"/>
      <c r="M491" s="236"/>
      <c r="N491" s="236"/>
      <c r="O491" s="236"/>
      <c r="P491" s="236"/>
      <c r="Q491" s="236"/>
      <c r="R491" s="236"/>
      <c r="S491" s="236"/>
    </row>
    <row r="492" ht="15" customHeight="1">
      <c r="A492" s="236"/>
      <c r="B492" t="s" s="596">
        <v>1092</v>
      </c>
      <c r="C492" t="s" s="675">
        <v>3188</v>
      </c>
      <c r="D492" t="s" s="686">
        <f>D483</f>
        <v>2003</v>
      </c>
      <c r="E492" s="677">
        <v>5</v>
      </c>
      <c r="F492" s="236"/>
      <c r="G492" s="662">
        <f>E492*F492</f>
        <v>0</v>
      </c>
      <c r="H492" s="662">
        <f>IF($S$11="Y",G492*0.15,0)</f>
        <v>0</v>
      </c>
      <c r="I492" s="236"/>
      <c r="J492" s="236"/>
      <c r="K492" s="236"/>
      <c r="L492" s="236"/>
      <c r="M492" s="236"/>
      <c r="N492" s="236"/>
      <c r="O492" s="236"/>
      <c r="P492" s="236"/>
      <c r="Q492" s="236"/>
      <c r="R492" s="236"/>
      <c r="S492" s="236"/>
    </row>
    <row r="493" ht="15" customHeight="1">
      <c r="A493" s="236"/>
      <c r="B493" t="s" s="596">
        <v>1092</v>
      </c>
      <c r="C493" t="s" s="675">
        <v>3188</v>
      </c>
      <c r="D493" t="s" s="690">
        <f>D484</f>
        <v>2004</v>
      </c>
      <c r="E493" s="677">
        <v>0</v>
      </c>
      <c r="F493" s="236"/>
      <c r="G493" s="662">
        <f>E493*F493</f>
        <v>0</v>
      </c>
      <c r="H493" s="662">
        <f>IF($S$11="Y",G493*0.15,0)</f>
        <v>0</v>
      </c>
      <c r="I493" s="236"/>
      <c r="J493" s="236"/>
      <c r="K493" s="236"/>
      <c r="L493" s="236"/>
      <c r="M493" s="236"/>
      <c r="N493" s="236"/>
      <c r="O493" s="236"/>
      <c r="P493" s="236"/>
      <c r="Q493" s="236"/>
      <c r="R493" s="236"/>
      <c r="S493" s="236"/>
    </row>
    <row r="494" ht="15" customHeight="1">
      <c r="A494" s="236"/>
      <c r="B494" t="s" s="596">
        <v>1092</v>
      </c>
      <c r="C494" t="s" s="675">
        <v>3188</v>
      </c>
      <c r="D494" t="s" s="692">
        <f>D485</f>
        <v>2005</v>
      </c>
      <c r="E494" s="677">
        <v>0</v>
      </c>
      <c r="F494" s="236"/>
      <c r="G494" s="662">
        <f>E494*F494</f>
        <v>0</v>
      </c>
      <c r="H494" s="662">
        <f>IF($S$11="Y",G494*0.15,0)</f>
        <v>0</v>
      </c>
      <c r="I494" s="236"/>
      <c r="J494" s="236"/>
      <c r="K494" s="236"/>
      <c r="L494" s="236"/>
      <c r="M494" s="236"/>
      <c r="N494" s="236"/>
      <c r="O494" s="236"/>
      <c r="P494" s="236"/>
      <c r="Q494" s="236"/>
      <c r="R494" s="236"/>
      <c r="S494" s="236"/>
    </row>
    <row r="495" ht="15" customHeight="1">
      <c r="A495" s="236"/>
      <c r="B495" t="s" s="596">
        <v>1092</v>
      </c>
      <c r="C495" t="s" s="675">
        <v>3188</v>
      </c>
      <c r="D495" t="s" s="180">
        <f>D486</f>
        <v>2006</v>
      </c>
      <c r="E495" s="677">
        <v>4</v>
      </c>
      <c r="F495" s="236"/>
      <c r="G495" s="662">
        <f>E495*F495</f>
        <v>0</v>
      </c>
      <c r="H495" s="662">
        <f>IF($S$11="Y",G495*0.15,0)</f>
        <v>0</v>
      </c>
      <c r="I495" s="236"/>
      <c r="J495" s="236"/>
      <c r="K495" s="236"/>
      <c r="L495" s="236"/>
      <c r="M495" s="236"/>
      <c r="N495" s="236"/>
      <c r="O495" s="236"/>
      <c r="P495" s="236"/>
      <c r="Q495" s="236"/>
      <c r="R495" s="236"/>
      <c r="S495" s="236"/>
    </row>
    <row r="496" ht="15" customHeight="1">
      <c r="A496" s="236"/>
      <c r="B496" t="s" s="596">
        <v>1092</v>
      </c>
      <c r="C496" t="s" s="675">
        <v>3188</v>
      </c>
      <c r="D496" t="s" s="695">
        <f>D487</f>
        <v>2007</v>
      </c>
      <c r="E496" s="677">
        <v>0</v>
      </c>
      <c r="F496" s="236"/>
      <c r="G496" s="662">
        <f>E496*F496</f>
        <v>0</v>
      </c>
      <c r="H496" s="662">
        <f>IF($S$11="Y",G496*0.15,0)</f>
        <v>0</v>
      </c>
      <c r="I496" s="236"/>
      <c r="J496" s="236"/>
      <c r="K496" s="236"/>
      <c r="L496" s="236"/>
      <c r="M496" s="236"/>
      <c r="N496" s="236"/>
      <c r="O496" s="236"/>
      <c r="P496" s="236"/>
      <c r="Q496" s="236"/>
      <c r="R496" s="236"/>
      <c r="S496" s="236"/>
    </row>
    <row r="497" ht="15" customHeight="1">
      <c r="A497" s="236"/>
      <c r="B497" t="s" s="596">
        <v>1094</v>
      </c>
      <c r="C497" t="s" s="675">
        <v>3189</v>
      </c>
      <c r="D497" t="s" s="676">
        <f>D488</f>
        <v>1996</v>
      </c>
      <c r="E497" s="677">
        <v>0</v>
      </c>
      <c r="F497" s="236"/>
      <c r="G497" s="662">
        <f>E497*F497</f>
        <v>0</v>
      </c>
      <c r="H497" s="662">
        <f>IF($S$11="Y",G497*0.15,0)</f>
        <v>0</v>
      </c>
      <c r="I497" s="236"/>
      <c r="J497" s="236"/>
      <c r="K497" s="236"/>
      <c r="L497" s="236"/>
      <c r="M497" s="236"/>
      <c r="N497" s="236"/>
      <c r="O497" s="236"/>
      <c r="P497" s="236"/>
      <c r="Q497" s="236"/>
      <c r="R497" s="236"/>
      <c r="S497" s="236"/>
    </row>
    <row r="498" ht="15" customHeight="1">
      <c r="A498" s="236"/>
      <c r="B498" t="s" s="596">
        <v>1094</v>
      </c>
      <c r="C498" t="s" s="675">
        <v>3189</v>
      </c>
      <c r="D498" t="s" s="91">
        <f>D489</f>
        <v>1998</v>
      </c>
      <c r="E498" s="677">
        <v>0</v>
      </c>
      <c r="F498" s="236"/>
      <c r="G498" s="662">
        <f>E498*F498</f>
        <v>0</v>
      </c>
      <c r="H498" s="662">
        <f>IF($S$11="Y",G498*0.15,0)</f>
        <v>0</v>
      </c>
      <c r="I498" s="236"/>
      <c r="J498" s="236"/>
      <c r="K498" s="236"/>
      <c r="L498" s="236"/>
      <c r="M498" s="236"/>
      <c r="N498" s="236"/>
      <c r="O498" s="236"/>
      <c r="P498" s="236"/>
      <c r="Q498" s="236"/>
      <c r="R498" s="236"/>
      <c r="S498" s="236"/>
    </row>
    <row r="499" ht="15" customHeight="1">
      <c r="A499" s="236"/>
      <c r="B499" t="s" s="596">
        <v>1094</v>
      </c>
      <c r="C499" t="s" s="675">
        <v>3189</v>
      </c>
      <c r="D499" t="s" s="205">
        <f>D490</f>
        <v>2000</v>
      </c>
      <c r="E499" s="677">
        <v>3</v>
      </c>
      <c r="F499" s="236"/>
      <c r="G499" s="662">
        <f>E499*F499</f>
        <v>0</v>
      </c>
      <c r="H499" s="662">
        <f>IF($S$11="Y",G499*0.15,0)</f>
        <v>0</v>
      </c>
      <c r="I499" s="236"/>
      <c r="J499" s="236"/>
      <c r="K499" s="236"/>
      <c r="L499" s="236"/>
      <c r="M499" s="236"/>
      <c r="N499" s="236"/>
      <c r="O499" s="236"/>
      <c r="P499" s="236"/>
      <c r="Q499" s="236"/>
      <c r="R499" s="236"/>
      <c r="S499" s="236"/>
    </row>
    <row r="500" ht="15" customHeight="1">
      <c r="A500" s="236"/>
      <c r="B500" t="s" s="596">
        <v>1094</v>
      </c>
      <c r="C500" t="s" s="675">
        <v>3189</v>
      </c>
      <c r="D500" t="s" s="684">
        <f>D491</f>
        <v>2001</v>
      </c>
      <c r="E500" s="677">
        <v>0</v>
      </c>
      <c r="F500" s="236"/>
      <c r="G500" s="662">
        <f>E500*F500</f>
        <v>0</v>
      </c>
      <c r="H500" s="662">
        <f>IF($S$11="Y",G500*0.15,0)</f>
        <v>0</v>
      </c>
      <c r="I500" s="236"/>
      <c r="J500" s="236"/>
      <c r="K500" s="236"/>
      <c r="L500" s="236"/>
      <c r="M500" s="236"/>
      <c r="N500" s="236"/>
      <c r="O500" s="236"/>
      <c r="P500" s="236"/>
      <c r="Q500" s="236"/>
      <c r="R500" s="236"/>
      <c r="S500" s="236"/>
    </row>
    <row r="501" ht="15" customHeight="1">
      <c r="A501" s="236"/>
      <c r="B501" t="s" s="596">
        <v>1094</v>
      </c>
      <c r="C501" t="s" s="675">
        <v>3189</v>
      </c>
      <c r="D501" t="s" s="686">
        <f>D492</f>
        <v>2003</v>
      </c>
      <c r="E501" s="677">
        <v>5</v>
      </c>
      <c r="F501" s="236"/>
      <c r="G501" s="662">
        <f>E501*F501</f>
        <v>0</v>
      </c>
      <c r="H501" s="662">
        <f>IF($S$11="Y",G501*0.15,0)</f>
        <v>0</v>
      </c>
      <c r="I501" s="236"/>
      <c r="J501" s="236"/>
      <c r="K501" s="236"/>
      <c r="L501" s="236"/>
      <c r="M501" s="236"/>
      <c r="N501" s="236"/>
      <c r="O501" s="236"/>
      <c r="P501" s="236"/>
      <c r="Q501" s="236"/>
      <c r="R501" s="236"/>
      <c r="S501" s="236"/>
    </row>
    <row r="502" ht="15" customHeight="1">
      <c r="A502" s="236"/>
      <c r="B502" t="s" s="596">
        <v>1094</v>
      </c>
      <c r="C502" t="s" s="675">
        <v>3189</v>
      </c>
      <c r="D502" t="s" s="690">
        <f>D493</f>
        <v>2004</v>
      </c>
      <c r="E502" s="677">
        <v>0</v>
      </c>
      <c r="F502" s="236"/>
      <c r="G502" s="662">
        <f>E502*F502</f>
        <v>0</v>
      </c>
      <c r="H502" s="662">
        <f>IF($S$11="Y",G502*0.15,0)</f>
        <v>0</v>
      </c>
      <c r="I502" s="236"/>
      <c r="J502" s="236"/>
      <c r="K502" s="236"/>
      <c r="L502" s="236"/>
      <c r="M502" s="236"/>
      <c r="N502" s="236"/>
      <c r="O502" s="236"/>
      <c r="P502" s="236"/>
      <c r="Q502" s="236"/>
      <c r="R502" s="236"/>
      <c r="S502" s="236"/>
    </row>
    <row r="503" ht="15" customHeight="1">
      <c r="A503" s="236"/>
      <c r="B503" t="s" s="596">
        <v>1094</v>
      </c>
      <c r="C503" t="s" s="675">
        <v>3189</v>
      </c>
      <c r="D503" t="s" s="692">
        <f>D494</f>
        <v>2005</v>
      </c>
      <c r="E503" s="677">
        <v>0</v>
      </c>
      <c r="F503" s="236"/>
      <c r="G503" s="662">
        <f>E503*F503</f>
        <v>0</v>
      </c>
      <c r="H503" s="662">
        <f>IF($S$11="Y",G503*0.15,0)</f>
        <v>0</v>
      </c>
      <c r="I503" s="236"/>
      <c r="J503" s="236"/>
      <c r="K503" s="236"/>
      <c r="L503" s="236"/>
      <c r="M503" s="236"/>
      <c r="N503" s="236"/>
      <c r="O503" s="236"/>
      <c r="P503" s="236"/>
      <c r="Q503" s="236"/>
      <c r="R503" s="236"/>
      <c r="S503" s="236"/>
    </row>
    <row r="504" ht="15" customHeight="1">
      <c r="A504" s="236"/>
      <c r="B504" t="s" s="596">
        <v>1094</v>
      </c>
      <c r="C504" t="s" s="675">
        <v>3189</v>
      </c>
      <c r="D504" t="s" s="180">
        <f>D495</f>
        <v>2006</v>
      </c>
      <c r="E504" s="677">
        <v>5</v>
      </c>
      <c r="F504" s="236"/>
      <c r="G504" s="662">
        <f>E504*F504</f>
        <v>0</v>
      </c>
      <c r="H504" s="662">
        <f>IF($S$11="Y",G504*0.15,0)</f>
        <v>0</v>
      </c>
      <c r="I504" s="236"/>
      <c r="J504" s="236"/>
      <c r="K504" s="236"/>
      <c r="L504" s="236"/>
      <c r="M504" s="236"/>
      <c r="N504" s="236"/>
      <c r="O504" s="236"/>
      <c r="P504" s="236"/>
      <c r="Q504" s="236"/>
      <c r="R504" s="236"/>
      <c r="S504" s="236"/>
    </row>
    <row r="505" ht="15" customHeight="1">
      <c r="A505" s="236"/>
      <c r="B505" t="s" s="596">
        <v>1094</v>
      </c>
      <c r="C505" t="s" s="675">
        <v>3189</v>
      </c>
      <c r="D505" t="s" s="695">
        <f>D496</f>
        <v>2007</v>
      </c>
      <c r="E505" s="677">
        <v>0</v>
      </c>
      <c r="F505" s="236"/>
      <c r="G505" s="662">
        <f>E505*F505</f>
        <v>0</v>
      </c>
      <c r="H505" s="662">
        <f>IF($S$11="Y",G505*0.15,0)</f>
        <v>0</v>
      </c>
      <c r="I505" s="236"/>
      <c r="J505" s="236"/>
      <c r="K505" s="236"/>
      <c r="L505" s="236"/>
      <c r="M505" s="236"/>
      <c r="N505" s="236"/>
      <c r="O505" s="236"/>
      <c r="P505" s="236"/>
      <c r="Q505" s="236"/>
      <c r="R505" s="236"/>
      <c r="S505" s="236"/>
    </row>
    <row r="506" ht="15" customHeight="1">
      <c r="A506" s="236"/>
      <c r="B506" t="s" s="596">
        <v>1056</v>
      </c>
      <c r="C506" t="s" s="675">
        <v>3190</v>
      </c>
      <c r="D506" t="s" s="676">
        <f>D497</f>
        <v>1996</v>
      </c>
      <c r="E506" s="677">
        <v>0</v>
      </c>
      <c r="F506" s="236"/>
      <c r="G506" s="662">
        <f>E506*F506</f>
        <v>0</v>
      </c>
      <c r="H506" s="662">
        <f>IF($S$11="Y",G506*0.15,0)</f>
        <v>0</v>
      </c>
      <c r="I506" s="236"/>
      <c r="J506" s="236"/>
      <c r="K506" s="236"/>
      <c r="L506" s="236"/>
      <c r="M506" s="236"/>
      <c r="N506" s="236"/>
      <c r="O506" s="236"/>
      <c r="P506" s="236"/>
      <c r="Q506" s="236"/>
      <c r="R506" s="236"/>
      <c r="S506" s="236"/>
    </row>
    <row r="507" ht="15" customHeight="1">
      <c r="A507" s="236"/>
      <c r="B507" t="s" s="596">
        <v>1056</v>
      </c>
      <c r="C507" t="s" s="675">
        <v>3190</v>
      </c>
      <c r="D507" t="s" s="91">
        <f>D498</f>
        <v>1998</v>
      </c>
      <c r="E507" s="677">
        <v>0</v>
      </c>
      <c r="F507" s="236"/>
      <c r="G507" s="662">
        <f>E507*F507</f>
        <v>0</v>
      </c>
      <c r="H507" s="662">
        <f>IF($S$11="Y",G507*0.15,0)</f>
        <v>0</v>
      </c>
      <c r="I507" s="236"/>
      <c r="J507" s="236"/>
      <c r="K507" s="236"/>
      <c r="L507" s="236"/>
      <c r="M507" s="236"/>
      <c r="N507" s="236"/>
      <c r="O507" s="236"/>
      <c r="P507" s="236"/>
      <c r="Q507" s="236"/>
      <c r="R507" s="236"/>
      <c r="S507" s="236"/>
    </row>
    <row r="508" ht="15" customHeight="1">
      <c r="A508" s="236"/>
      <c r="B508" t="s" s="596">
        <v>1056</v>
      </c>
      <c r="C508" t="s" s="675">
        <v>3190</v>
      </c>
      <c r="D508" t="s" s="205">
        <f>D499</f>
        <v>2000</v>
      </c>
      <c r="E508" s="677">
        <v>4</v>
      </c>
      <c r="F508" s="236"/>
      <c r="G508" s="662">
        <f>E508*F508</f>
        <v>0</v>
      </c>
      <c r="H508" s="662">
        <f>IF($S$11="Y",G508*0.15,0)</f>
        <v>0</v>
      </c>
      <c r="I508" s="236"/>
      <c r="J508" s="236"/>
      <c r="K508" s="236"/>
      <c r="L508" s="236"/>
      <c r="M508" s="236"/>
      <c r="N508" s="236"/>
      <c r="O508" s="236"/>
      <c r="P508" s="236"/>
      <c r="Q508" s="236"/>
      <c r="R508" s="236"/>
      <c r="S508" s="236"/>
    </row>
    <row r="509" ht="15" customHeight="1">
      <c r="A509" s="236"/>
      <c r="B509" t="s" s="596">
        <v>1056</v>
      </c>
      <c r="C509" t="s" s="675">
        <v>3190</v>
      </c>
      <c r="D509" t="s" s="684">
        <f>D500</f>
        <v>2001</v>
      </c>
      <c r="E509" s="677">
        <v>0</v>
      </c>
      <c r="F509" s="236"/>
      <c r="G509" s="662">
        <f>E509*F509</f>
        <v>0</v>
      </c>
      <c r="H509" s="662">
        <f>IF($S$11="Y",G509*0.15,0)</f>
        <v>0</v>
      </c>
      <c r="I509" s="236"/>
      <c r="J509" s="236"/>
      <c r="K509" s="236"/>
      <c r="L509" s="236"/>
      <c r="M509" s="236"/>
      <c r="N509" s="236"/>
      <c r="O509" s="236"/>
      <c r="P509" s="236"/>
      <c r="Q509" s="236"/>
      <c r="R509" s="236"/>
      <c r="S509" s="236"/>
    </row>
    <row r="510" ht="15" customHeight="1">
      <c r="A510" s="236"/>
      <c r="B510" t="s" s="596">
        <v>1056</v>
      </c>
      <c r="C510" t="s" s="675">
        <v>3190</v>
      </c>
      <c r="D510" t="s" s="686">
        <f>D501</f>
        <v>2003</v>
      </c>
      <c r="E510" s="677">
        <v>5</v>
      </c>
      <c r="F510" s="236"/>
      <c r="G510" s="662">
        <f>E510*F510</f>
        <v>0</v>
      </c>
      <c r="H510" s="662">
        <f>IF($S$11="Y",G510*0.15,0)</f>
        <v>0</v>
      </c>
      <c r="I510" s="236"/>
      <c r="J510" s="236"/>
      <c r="K510" s="236"/>
      <c r="L510" s="236"/>
      <c r="M510" s="236"/>
      <c r="N510" s="236"/>
      <c r="O510" s="236"/>
      <c r="P510" s="236"/>
      <c r="Q510" s="236"/>
      <c r="R510" s="236"/>
      <c r="S510" s="236"/>
    </row>
    <row r="511" ht="15" customHeight="1">
      <c r="A511" s="236"/>
      <c r="B511" t="s" s="596">
        <v>1056</v>
      </c>
      <c r="C511" t="s" s="675">
        <v>3190</v>
      </c>
      <c r="D511" t="s" s="690">
        <f>D502</f>
        <v>2004</v>
      </c>
      <c r="E511" s="677">
        <v>0</v>
      </c>
      <c r="F511" s="236"/>
      <c r="G511" s="662">
        <f>E511*F511</f>
        <v>0</v>
      </c>
      <c r="H511" s="662">
        <f>IF($S$11="Y",G511*0.15,0)</f>
        <v>0</v>
      </c>
      <c r="I511" s="236"/>
      <c r="J511" s="236"/>
      <c r="K511" s="236"/>
      <c r="L511" s="236"/>
      <c r="M511" s="236"/>
      <c r="N511" s="236"/>
      <c r="O511" s="236"/>
      <c r="P511" s="236"/>
      <c r="Q511" s="236"/>
      <c r="R511" s="236"/>
      <c r="S511" s="236"/>
    </row>
    <row r="512" ht="15" customHeight="1">
      <c r="A512" s="236"/>
      <c r="B512" t="s" s="596">
        <v>1056</v>
      </c>
      <c r="C512" t="s" s="675">
        <v>3190</v>
      </c>
      <c r="D512" t="s" s="692">
        <f>D503</f>
        <v>2005</v>
      </c>
      <c r="E512" s="677">
        <v>0</v>
      </c>
      <c r="F512" s="236"/>
      <c r="G512" s="662">
        <f>E512*F512</f>
        <v>0</v>
      </c>
      <c r="H512" s="662">
        <f>IF($S$11="Y",G512*0.15,0)</f>
        <v>0</v>
      </c>
      <c r="I512" s="236"/>
      <c r="J512" s="236"/>
      <c r="K512" s="236"/>
      <c r="L512" s="236"/>
      <c r="M512" s="236"/>
      <c r="N512" s="236"/>
      <c r="O512" s="236"/>
      <c r="P512" s="236"/>
      <c r="Q512" s="236"/>
      <c r="R512" s="236"/>
      <c r="S512" s="236"/>
    </row>
    <row r="513" ht="15" customHeight="1">
      <c r="A513" s="236"/>
      <c r="B513" t="s" s="596">
        <v>1056</v>
      </c>
      <c r="C513" t="s" s="675">
        <v>3190</v>
      </c>
      <c r="D513" t="s" s="180">
        <f>D504</f>
        <v>2006</v>
      </c>
      <c r="E513" s="677">
        <v>3</v>
      </c>
      <c r="F513" s="236"/>
      <c r="G513" s="662">
        <f>E513*F513</f>
        <v>0</v>
      </c>
      <c r="H513" s="662">
        <f>IF($S$11="Y",G513*0.15,0)</f>
        <v>0</v>
      </c>
      <c r="I513" s="236"/>
      <c r="J513" s="236"/>
      <c r="K513" s="236"/>
      <c r="L513" s="236"/>
      <c r="M513" s="236"/>
      <c r="N513" s="236"/>
      <c r="O513" s="236"/>
      <c r="P513" s="236"/>
      <c r="Q513" s="236"/>
      <c r="R513" s="236"/>
      <c r="S513" s="236"/>
    </row>
    <row r="514" ht="15" customHeight="1">
      <c r="A514" s="236"/>
      <c r="B514" t="s" s="596">
        <v>1056</v>
      </c>
      <c r="C514" t="s" s="675">
        <v>3190</v>
      </c>
      <c r="D514" t="s" s="695">
        <f>D505</f>
        <v>2007</v>
      </c>
      <c r="E514" s="677">
        <v>1</v>
      </c>
      <c r="F514" s="236"/>
      <c r="G514" s="662">
        <f>E514*F514</f>
        <v>0</v>
      </c>
      <c r="H514" s="662">
        <f>IF($S$11="Y",G514*0.15,0)</f>
        <v>0</v>
      </c>
      <c r="I514" s="236"/>
      <c r="J514" s="236"/>
      <c r="K514" s="236"/>
      <c r="L514" s="236"/>
      <c r="M514" s="236"/>
      <c r="N514" s="236"/>
      <c r="O514" s="236"/>
      <c r="P514" s="236"/>
      <c r="Q514" s="236"/>
      <c r="R514" s="236"/>
      <c r="S514" s="236"/>
    </row>
    <row r="515" ht="15" customHeight="1">
      <c r="A515" s="236"/>
      <c r="B515" t="s" s="596">
        <v>1050</v>
      </c>
      <c r="C515" t="s" s="675">
        <v>3191</v>
      </c>
      <c r="D515" t="s" s="676">
        <f>D506</f>
        <v>1996</v>
      </c>
      <c r="E515" s="677">
        <v>0</v>
      </c>
      <c r="F515" s="236"/>
      <c r="G515" s="662">
        <f>E515*F515</f>
        <v>0</v>
      </c>
      <c r="H515" s="662">
        <f>IF($S$11="Y",G515*0.15,0)</f>
        <v>0</v>
      </c>
      <c r="I515" s="236"/>
      <c r="J515" s="236"/>
      <c r="K515" s="236"/>
      <c r="L515" s="236"/>
      <c r="M515" s="236"/>
      <c r="N515" s="236"/>
      <c r="O515" s="236"/>
      <c r="P515" s="236"/>
      <c r="Q515" s="236"/>
      <c r="R515" s="236"/>
      <c r="S515" s="236"/>
    </row>
    <row r="516" ht="15" customHeight="1">
      <c r="A516" s="236"/>
      <c r="B516" t="s" s="596">
        <v>1050</v>
      </c>
      <c r="C516" t="s" s="675">
        <v>3191</v>
      </c>
      <c r="D516" t="s" s="91">
        <f>D507</f>
        <v>1998</v>
      </c>
      <c r="E516" s="677">
        <v>0</v>
      </c>
      <c r="F516" s="236"/>
      <c r="G516" s="662">
        <f>E516*F516</f>
        <v>0</v>
      </c>
      <c r="H516" s="662">
        <f>IF($S$11="Y",G516*0.15,0)</f>
        <v>0</v>
      </c>
      <c r="I516" s="236"/>
      <c r="J516" s="236"/>
      <c r="K516" s="236"/>
      <c r="L516" s="236"/>
      <c r="M516" s="236"/>
      <c r="N516" s="236"/>
      <c r="O516" s="236"/>
      <c r="P516" s="236"/>
      <c r="Q516" s="236"/>
      <c r="R516" s="236"/>
      <c r="S516" s="236"/>
    </row>
    <row r="517" ht="15" customHeight="1">
      <c r="A517" s="236"/>
      <c r="B517" t="s" s="596">
        <v>1050</v>
      </c>
      <c r="C517" t="s" s="675">
        <v>3191</v>
      </c>
      <c r="D517" t="s" s="205">
        <f>D508</f>
        <v>2000</v>
      </c>
      <c r="E517" s="677">
        <v>4</v>
      </c>
      <c r="F517" s="236"/>
      <c r="G517" s="662">
        <f>E517*F517</f>
        <v>0</v>
      </c>
      <c r="H517" s="662">
        <f>IF($S$11="Y",G517*0.15,0)</f>
        <v>0</v>
      </c>
      <c r="I517" s="236"/>
      <c r="J517" s="236"/>
      <c r="K517" s="236"/>
      <c r="L517" s="236"/>
      <c r="M517" s="236"/>
      <c r="N517" s="236"/>
      <c r="O517" s="236"/>
      <c r="P517" s="236"/>
      <c r="Q517" s="236"/>
      <c r="R517" s="236"/>
      <c r="S517" s="236"/>
    </row>
    <row r="518" ht="15" customHeight="1">
      <c r="A518" s="236"/>
      <c r="B518" t="s" s="596">
        <v>1050</v>
      </c>
      <c r="C518" t="s" s="675">
        <v>3191</v>
      </c>
      <c r="D518" t="s" s="684">
        <f>D509</f>
        <v>2001</v>
      </c>
      <c r="E518" s="677">
        <v>0</v>
      </c>
      <c r="F518" s="236"/>
      <c r="G518" s="662">
        <f>E518*F518</f>
        <v>0</v>
      </c>
      <c r="H518" s="662">
        <f>IF($S$11="Y",G518*0.15,0)</f>
        <v>0</v>
      </c>
      <c r="I518" s="236"/>
      <c r="J518" s="236"/>
      <c r="K518" s="236"/>
      <c r="L518" s="236"/>
      <c r="M518" s="236"/>
      <c r="N518" s="236"/>
      <c r="O518" s="236"/>
      <c r="P518" s="236"/>
      <c r="Q518" s="236"/>
      <c r="R518" s="236"/>
      <c r="S518" s="236"/>
    </row>
    <row r="519" ht="15" customHeight="1">
      <c r="A519" s="236"/>
      <c r="B519" t="s" s="596">
        <v>1050</v>
      </c>
      <c r="C519" t="s" s="675">
        <v>3191</v>
      </c>
      <c r="D519" t="s" s="686">
        <f>D510</f>
        <v>2003</v>
      </c>
      <c r="E519" s="677">
        <v>5</v>
      </c>
      <c r="F519" s="236"/>
      <c r="G519" s="662">
        <f>E519*F519</f>
        <v>0</v>
      </c>
      <c r="H519" s="662">
        <f>IF($S$11="Y",G519*0.15,0)</f>
        <v>0</v>
      </c>
      <c r="I519" s="236"/>
      <c r="J519" s="236"/>
      <c r="K519" s="236"/>
      <c r="L519" s="236"/>
      <c r="M519" s="236"/>
      <c r="N519" s="236"/>
      <c r="O519" s="236"/>
      <c r="P519" s="236"/>
      <c r="Q519" s="236"/>
      <c r="R519" s="236"/>
      <c r="S519" s="236"/>
    </row>
    <row r="520" ht="15" customHeight="1">
      <c r="A520" s="236"/>
      <c r="B520" t="s" s="596">
        <v>1050</v>
      </c>
      <c r="C520" t="s" s="675">
        <v>3191</v>
      </c>
      <c r="D520" t="s" s="690">
        <f>D511</f>
        <v>2004</v>
      </c>
      <c r="E520" s="677">
        <v>0</v>
      </c>
      <c r="F520" s="236"/>
      <c r="G520" s="662">
        <f>E520*F520</f>
        <v>0</v>
      </c>
      <c r="H520" s="662">
        <f>IF($S$11="Y",G520*0.15,0)</f>
        <v>0</v>
      </c>
      <c r="I520" s="236"/>
      <c r="J520" s="236"/>
      <c r="K520" s="236"/>
      <c r="L520" s="236"/>
      <c r="M520" s="236"/>
      <c r="N520" s="236"/>
      <c r="O520" s="236"/>
      <c r="P520" s="236"/>
      <c r="Q520" s="236"/>
      <c r="R520" s="236"/>
      <c r="S520" s="236"/>
    </row>
    <row r="521" ht="15" customHeight="1">
      <c r="A521" s="236"/>
      <c r="B521" t="s" s="596">
        <v>1050</v>
      </c>
      <c r="C521" t="s" s="675">
        <v>3191</v>
      </c>
      <c r="D521" t="s" s="692">
        <f>D512</f>
        <v>2005</v>
      </c>
      <c r="E521" s="677">
        <v>0</v>
      </c>
      <c r="F521" s="236"/>
      <c r="G521" s="662">
        <f>E521*F521</f>
        <v>0</v>
      </c>
      <c r="H521" s="662">
        <f>IF($S$11="Y",G521*0.15,0)</f>
        <v>0</v>
      </c>
      <c r="I521" s="236"/>
      <c r="J521" s="236"/>
      <c r="K521" s="236"/>
      <c r="L521" s="236"/>
      <c r="M521" s="236"/>
      <c r="N521" s="236"/>
      <c r="O521" s="236"/>
      <c r="P521" s="236"/>
      <c r="Q521" s="236"/>
      <c r="R521" s="236"/>
      <c r="S521" s="236"/>
    </row>
    <row r="522" ht="15" customHeight="1">
      <c r="A522" s="236"/>
      <c r="B522" t="s" s="596">
        <v>1050</v>
      </c>
      <c r="C522" t="s" s="675">
        <v>3191</v>
      </c>
      <c r="D522" t="s" s="180">
        <f>D513</f>
        <v>2006</v>
      </c>
      <c r="E522" s="677">
        <v>4</v>
      </c>
      <c r="F522" s="236"/>
      <c r="G522" s="662">
        <f>E522*F522</f>
        <v>0</v>
      </c>
      <c r="H522" s="662">
        <f>IF($S$11="Y",G522*0.15,0)</f>
        <v>0</v>
      </c>
      <c r="I522" s="236"/>
      <c r="J522" s="236"/>
      <c r="K522" s="236"/>
      <c r="L522" s="236"/>
      <c r="M522" s="236"/>
      <c r="N522" s="236"/>
      <c r="O522" s="236"/>
      <c r="P522" s="236"/>
      <c r="Q522" s="236"/>
      <c r="R522" s="236"/>
      <c r="S522" s="236"/>
    </row>
    <row r="523" ht="15" customHeight="1">
      <c r="A523" s="236"/>
      <c r="B523" t="s" s="596">
        <v>1050</v>
      </c>
      <c r="C523" t="s" s="675">
        <v>3191</v>
      </c>
      <c r="D523" t="s" s="695">
        <f>D514</f>
        <v>2007</v>
      </c>
      <c r="E523" s="677">
        <v>0</v>
      </c>
      <c r="F523" s="236"/>
      <c r="G523" s="662">
        <f>E523*F523</f>
        <v>0</v>
      </c>
      <c r="H523" s="662">
        <f>IF($S$11="Y",G523*0.15,0)</f>
        <v>0</v>
      </c>
      <c r="I523" s="236"/>
      <c r="J523" s="236"/>
      <c r="K523" s="236"/>
      <c r="L523" s="236"/>
      <c r="M523" s="236"/>
      <c r="N523" s="236"/>
      <c r="O523" s="236"/>
      <c r="P523" s="236"/>
      <c r="Q523" s="236"/>
      <c r="R523" s="236"/>
      <c r="S523" s="236"/>
    </row>
    <row r="524" ht="15" customHeight="1">
      <c r="A524" s="236"/>
      <c r="B524" t="s" s="596">
        <v>1052</v>
      </c>
      <c r="C524" t="s" s="675">
        <v>3192</v>
      </c>
      <c r="D524" t="s" s="676">
        <f>D515</f>
        <v>1996</v>
      </c>
      <c r="E524" s="677">
        <v>0</v>
      </c>
      <c r="F524" s="236"/>
      <c r="G524" s="662">
        <f>E524*F524</f>
        <v>0</v>
      </c>
      <c r="H524" s="662">
        <f>IF($S$11="Y",G524*0.15,0)</f>
        <v>0</v>
      </c>
      <c r="I524" s="236"/>
      <c r="J524" s="236"/>
      <c r="K524" s="236"/>
      <c r="L524" s="236"/>
      <c r="M524" s="236"/>
      <c r="N524" s="236"/>
      <c r="O524" s="236"/>
      <c r="P524" s="236"/>
      <c r="Q524" s="236"/>
      <c r="R524" s="236"/>
      <c r="S524" s="236"/>
    </row>
    <row r="525" ht="15" customHeight="1">
      <c r="A525" s="236"/>
      <c r="B525" t="s" s="596">
        <v>1052</v>
      </c>
      <c r="C525" t="s" s="675">
        <v>3192</v>
      </c>
      <c r="D525" t="s" s="91">
        <f>D516</f>
        <v>1998</v>
      </c>
      <c r="E525" s="677">
        <v>0</v>
      </c>
      <c r="F525" s="236"/>
      <c r="G525" s="662">
        <f>E525*F525</f>
        <v>0</v>
      </c>
      <c r="H525" s="662">
        <f>IF($S$11="Y",G525*0.15,0)</f>
        <v>0</v>
      </c>
      <c r="I525" s="236"/>
      <c r="J525" s="236"/>
      <c r="K525" s="236"/>
      <c r="L525" s="236"/>
      <c r="M525" s="236"/>
      <c r="N525" s="236"/>
      <c r="O525" s="236"/>
      <c r="P525" s="236"/>
      <c r="Q525" s="236"/>
      <c r="R525" s="236"/>
      <c r="S525" s="236"/>
    </row>
    <row r="526" ht="15" customHeight="1">
      <c r="A526" s="236"/>
      <c r="B526" t="s" s="596">
        <v>1052</v>
      </c>
      <c r="C526" t="s" s="675">
        <v>3192</v>
      </c>
      <c r="D526" t="s" s="205">
        <f>D517</f>
        <v>2000</v>
      </c>
      <c r="E526" s="677">
        <v>4</v>
      </c>
      <c r="F526" s="236"/>
      <c r="G526" s="662">
        <f>E526*F526</f>
        <v>0</v>
      </c>
      <c r="H526" s="662">
        <f>IF($S$11="Y",G526*0.15,0)</f>
        <v>0</v>
      </c>
      <c r="I526" s="236"/>
      <c r="J526" s="236"/>
      <c r="K526" s="236"/>
      <c r="L526" s="236"/>
      <c r="M526" s="236"/>
      <c r="N526" s="236"/>
      <c r="O526" s="236"/>
      <c r="P526" s="236"/>
      <c r="Q526" s="236"/>
      <c r="R526" s="236"/>
      <c r="S526" s="236"/>
    </row>
    <row r="527" ht="15" customHeight="1">
      <c r="A527" s="236"/>
      <c r="B527" t="s" s="596">
        <v>1052</v>
      </c>
      <c r="C527" t="s" s="675">
        <v>3192</v>
      </c>
      <c r="D527" t="s" s="684">
        <f>D518</f>
        <v>2001</v>
      </c>
      <c r="E527" s="677">
        <v>0</v>
      </c>
      <c r="F527" s="236"/>
      <c r="G527" s="662">
        <f>E527*F527</f>
        <v>0</v>
      </c>
      <c r="H527" s="662">
        <f>IF($S$11="Y",G527*0.15,0)</f>
        <v>0</v>
      </c>
      <c r="I527" s="236"/>
      <c r="J527" s="236"/>
      <c r="K527" s="236"/>
      <c r="L527" s="236"/>
      <c r="M527" s="236"/>
      <c r="N527" s="236"/>
      <c r="O527" s="236"/>
      <c r="P527" s="236"/>
      <c r="Q527" s="236"/>
      <c r="R527" s="236"/>
      <c r="S527" s="236"/>
    </row>
    <row r="528" ht="15" customHeight="1">
      <c r="A528" s="236"/>
      <c r="B528" t="s" s="596">
        <v>1052</v>
      </c>
      <c r="C528" t="s" s="675">
        <v>3192</v>
      </c>
      <c r="D528" t="s" s="686">
        <f>D519</f>
        <v>2003</v>
      </c>
      <c r="E528" s="677">
        <v>5</v>
      </c>
      <c r="F528" s="236"/>
      <c r="G528" s="662">
        <f>E528*F528</f>
        <v>0</v>
      </c>
      <c r="H528" s="662">
        <f>IF($S$11="Y",G528*0.15,0)</f>
        <v>0</v>
      </c>
      <c r="I528" s="236"/>
      <c r="J528" s="236"/>
      <c r="K528" s="236"/>
      <c r="L528" s="236"/>
      <c r="M528" s="236"/>
      <c r="N528" s="236"/>
      <c r="O528" s="236"/>
      <c r="P528" s="236"/>
      <c r="Q528" s="236"/>
      <c r="R528" s="236"/>
      <c r="S528" s="236"/>
    </row>
    <row r="529" ht="15" customHeight="1">
      <c r="A529" s="236"/>
      <c r="B529" t="s" s="596">
        <v>1052</v>
      </c>
      <c r="C529" t="s" s="675">
        <v>3192</v>
      </c>
      <c r="D529" t="s" s="690">
        <f>D520</f>
        <v>2004</v>
      </c>
      <c r="E529" s="677">
        <v>0</v>
      </c>
      <c r="F529" s="236"/>
      <c r="G529" s="662">
        <f>E529*F529</f>
        <v>0</v>
      </c>
      <c r="H529" s="662">
        <f>IF($S$11="Y",G529*0.15,0)</f>
        <v>0</v>
      </c>
      <c r="I529" s="236"/>
      <c r="J529" s="236"/>
      <c r="K529" s="236"/>
      <c r="L529" s="236"/>
      <c r="M529" s="236"/>
      <c r="N529" s="236"/>
      <c r="O529" s="236"/>
      <c r="P529" s="236"/>
      <c r="Q529" s="236"/>
      <c r="R529" s="236"/>
      <c r="S529" s="236"/>
    </row>
    <row r="530" ht="15" customHeight="1">
      <c r="A530" s="236"/>
      <c r="B530" t="s" s="596">
        <v>1052</v>
      </c>
      <c r="C530" t="s" s="675">
        <v>3192</v>
      </c>
      <c r="D530" t="s" s="692">
        <f>D521</f>
        <v>2005</v>
      </c>
      <c r="E530" s="677">
        <v>0</v>
      </c>
      <c r="F530" s="236"/>
      <c r="G530" s="662">
        <f>E530*F530</f>
        <v>0</v>
      </c>
      <c r="H530" s="662">
        <f>IF($S$11="Y",G530*0.15,0)</f>
        <v>0</v>
      </c>
      <c r="I530" s="236"/>
      <c r="J530" s="236"/>
      <c r="K530" s="236"/>
      <c r="L530" s="236"/>
      <c r="M530" s="236"/>
      <c r="N530" s="236"/>
      <c r="O530" s="236"/>
      <c r="P530" s="236"/>
      <c r="Q530" s="236"/>
      <c r="R530" s="236"/>
      <c r="S530" s="236"/>
    </row>
    <row r="531" ht="15" customHeight="1">
      <c r="A531" s="236"/>
      <c r="B531" t="s" s="596">
        <v>1052</v>
      </c>
      <c r="C531" t="s" s="675">
        <v>3192</v>
      </c>
      <c r="D531" t="s" s="180">
        <f>D522</f>
        <v>2006</v>
      </c>
      <c r="E531" s="677">
        <v>5</v>
      </c>
      <c r="F531" s="236"/>
      <c r="G531" s="662">
        <f>E531*F531</f>
        <v>0</v>
      </c>
      <c r="H531" s="662">
        <f>IF($S$11="Y",G531*0.15,0)</f>
        <v>0</v>
      </c>
      <c r="I531" s="236"/>
      <c r="J531" s="236"/>
      <c r="K531" s="236"/>
      <c r="L531" s="236"/>
      <c r="M531" s="236"/>
      <c r="N531" s="236"/>
      <c r="O531" s="236"/>
      <c r="P531" s="236"/>
      <c r="Q531" s="236"/>
      <c r="R531" s="236"/>
      <c r="S531" s="236"/>
    </row>
    <row r="532" ht="15" customHeight="1">
      <c r="A532" s="236"/>
      <c r="B532" t="s" s="596">
        <v>1052</v>
      </c>
      <c r="C532" t="s" s="675">
        <v>3192</v>
      </c>
      <c r="D532" t="s" s="695">
        <f>D523</f>
        <v>2007</v>
      </c>
      <c r="E532" s="677">
        <v>0</v>
      </c>
      <c r="F532" s="236"/>
      <c r="G532" s="662">
        <f>E532*F532</f>
        <v>0</v>
      </c>
      <c r="H532" s="662">
        <f>IF($S$11="Y",G532*0.15,0)</f>
        <v>0</v>
      </c>
      <c r="I532" s="236"/>
      <c r="J532" s="236"/>
      <c r="K532" s="236"/>
      <c r="L532" s="236"/>
      <c r="M532" s="236"/>
      <c r="N532" s="236"/>
      <c r="O532" s="236"/>
      <c r="P532" s="236"/>
      <c r="Q532" s="236"/>
      <c r="R532" s="236"/>
      <c r="S532" s="236"/>
    </row>
    <row r="533" ht="15" customHeight="1">
      <c r="A533" s="236"/>
      <c r="B533" t="s" s="596">
        <v>1054</v>
      </c>
      <c r="C533" t="s" s="675">
        <v>3193</v>
      </c>
      <c r="D533" t="s" s="676">
        <f>D524</f>
        <v>1996</v>
      </c>
      <c r="E533" s="677">
        <v>0</v>
      </c>
      <c r="F533" s="236"/>
      <c r="G533" s="662">
        <f>E533*F533</f>
        <v>0</v>
      </c>
      <c r="H533" s="662">
        <f>IF($S$11="Y",G533*0.15,0)</f>
        <v>0</v>
      </c>
      <c r="I533" s="236"/>
      <c r="J533" s="236"/>
      <c r="K533" s="236"/>
      <c r="L533" s="236"/>
      <c r="M533" s="236"/>
      <c r="N533" s="236"/>
      <c r="O533" s="236"/>
      <c r="P533" s="236"/>
      <c r="Q533" s="236"/>
      <c r="R533" s="236"/>
      <c r="S533" s="236"/>
    </row>
    <row r="534" ht="15" customHeight="1">
      <c r="A534" s="236"/>
      <c r="B534" t="s" s="596">
        <v>1054</v>
      </c>
      <c r="C534" t="s" s="675">
        <v>3193</v>
      </c>
      <c r="D534" t="s" s="91">
        <f>D525</f>
        <v>1998</v>
      </c>
      <c r="E534" s="677">
        <v>0</v>
      </c>
      <c r="F534" s="236"/>
      <c r="G534" s="662">
        <f>E534*F534</f>
        <v>0</v>
      </c>
      <c r="H534" s="662">
        <f>IF($S$11="Y",G534*0.15,0)</f>
        <v>0</v>
      </c>
      <c r="I534" s="236"/>
      <c r="J534" s="236"/>
      <c r="K534" s="236"/>
      <c r="L534" s="236"/>
      <c r="M534" s="236"/>
      <c r="N534" s="236"/>
      <c r="O534" s="236"/>
      <c r="P534" s="236"/>
      <c r="Q534" s="236"/>
      <c r="R534" s="236"/>
      <c r="S534" s="236"/>
    </row>
    <row r="535" ht="15" customHeight="1">
      <c r="A535" s="236"/>
      <c r="B535" t="s" s="596">
        <v>1054</v>
      </c>
      <c r="C535" t="s" s="675">
        <v>3193</v>
      </c>
      <c r="D535" t="s" s="205">
        <f>D526</f>
        <v>2000</v>
      </c>
      <c r="E535" s="677">
        <v>4</v>
      </c>
      <c r="F535" s="236"/>
      <c r="G535" s="662">
        <f>E535*F535</f>
        <v>0</v>
      </c>
      <c r="H535" s="662">
        <f>IF($S$11="Y",G535*0.15,0)</f>
        <v>0</v>
      </c>
      <c r="I535" s="236"/>
      <c r="J535" s="236"/>
      <c r="K535" s="236"/>
      <c r="L535" s="236"/>
      <c r="M535" s="236"/>
      <c r="N535" s="236"/>
      <c r="O535" s="236"/>
      <c r="P535" s="236"/>
      <c r="Q535" s="236"/>
      <c r="R535" s="236"/>
      <c r="S535" s="236"/>
    </row>
    <row r="536" ht="15" customHeight="1">
      <c r="A536" s="236"/>
      <c r="B536" t="s" s="596">
        <v>1054</v>
      </c>
      <c r="C536" t="s" s="675">
        <v>3193</v>
      </c>
      <c r="D536" t="s" s="684">
        <f>D527</f>
        <v>2001</v>
      </c>
      <c r="E536" s="677">
        <v>0</v>
      </c>
      <c r="F536" s="236"/>
      <c r="G536" s="662">
        <f>E536*F536</f>
        <v>0</v>
      </c>
      <c r="H536" s="662">
        <f>IF($S$11="Y",G536*0.15,0)</f>
        <v>0</v>
      </c>
      <c r="I536" s="236"/>
      <c r="J536" s="236"/>
      <c r="K536" s="236"/>
      <c r="L536" s="236"/>
      <c r="M536" s="236"/>
      <c r="N536" s="236"/>
      <c r="O536" s="236"/>
      <c r="P536" s="236"/>
      <c r="Q536" s="236"/>
      <c r="R536" s="236"/>
      <c r="S536" s="236"/>
    </row>
    <row r="537" ht="15" customHeight="1">
      <c r="A537" s="236"/>
      <c r="B537" t="s" s="596">
        <v>1054</v>
      </c>
      <c r="C537" t="s" s="675">
        <v>3193</v>
      </c>
      <c r="D537" t="s" s="686">
        <f>D528</f>
        <v>2003</v>
      </c>
      <c r="E537" s="677">
        <v>5</v>
      </c>
      <c r="F537" s="236"/>
      <c r="G537" s="662">
        <f>E537*F537</f>
        <v>0</v>
      </c>
      <c r="H537" s="662">
        <f>IF($S$11="Y",G537*0.15,0)</f>
        <v>0</v>
      </c>
      <c r="I537" s="236"/>
      <c r="J537" s="236"/>
      <c r="K537" s="236"/>
      <c r="L537" s="236"/>
      <c r="M537" s="236"/>
      <c r="N537" s="236"/>
      <c r="O537" s="236"/>
      <c r="P537" s="236"/>
      <c r="Q537" s="236"/>
      <c r="R537" s="236"/>
      <c r="S537" s="236"/>
    </row>
    <row r="538" ht="15" customHeight="1">
      <c r="A538" s="236"/>
      <c r="B538" t="s" s="596">
        <v>1054</v>
      </c>
      <c r="C538" t="s" s="675">
        <v>3193</v>
      </c>
      <c r="D538" t="s" s="690">
        <f>D529</f>
        <v>2004</v>
      </c>
      <c r="E538" s="677">
        <v>0</v>
      </c>
      <c r="F538" s="236"/>
      <c r="G538" s="662">
        <f>E538*F538</f>
        <v>0</v>
      </c>
      <c r="H538" s="662">
        <f>IF($S$11="Y",G538*0.15,0)</f>
        <v>0</v>
      </c>
      <c r="I538" s="236"/>
      <c r="J538" s="236"/>
      <c r="K538" s="236"/>
      <c r="L538" s="236"/>
      <c r="M538" s="236"/>
      <c r="N538" s="236"/>
      <c r="O538" s="236"/>
      <c r="P538" s="236"/>
      <c r="Q538" s="236"/>
      <c r="R538" s="236"/>
      <c r="S538" s="236"/>
    </row>
    <row r="539" ht="15" customHeight="1">
      <c r="A539" s="236"/>
      <c r="B539" t="s" s="596">
        <v>1054</v>
      </c>
      <c r="C539" t="s" s="675">
        <v>3193</v>
      </c>
      <c r="D539" t="s" s="692">
        <f>D530</f>
        <v>2005</v>
      </c>
      <c r="E539" s="677">
        <v>0</v>
      </c>
      <c r="F539" s="236"/>
      <c r="G539" s="662">
        <f>E539*F539</f>
        <v>0</v>
      </c>
      <c r="H539" s="662">
        <f>IF($S$11="Y",G539*0.15,0)</f>
        <v>0</v>
      </c>
      <c r="I539" s="236"/>
      <c r="J539" s="236"/>
      <c r="K539" s="236"/>
      <c r="L539" s="236"/>
      <c r="M539" s="236"/>
      <c r="N539" s="236"/>
      <c r="O539" s="236"/>
      <c r="P539" s="236"/>
      <c r="Q539" s="236"/>
      <c r="R539" s="236"/>
      <c r="S539" s="236"/>
    </row>
    <row r="540" ht="15" customHeight="1">
      <c r="A540" s="236"/>
      <c r="B540" t="s" s="596">
        <v>1054</v>
      </c>
      <c r="C540" t="s" s="675">
        <v>3193</v>
      </c>
      <c r="D540" t="s" s="180">
        <f>D531</f>
        <v>2006</v>
      </c>
      <c r="E540" s="677">
        <v>3</v>
      </c>
      <c r="F540" s="236"/>
      <c r="G540" s="662">
        <f>E540*F540</f>
        <v>0</v>
      </c>
      <c r="H540" s="662">
        <f>IF($S$11="Y",G540*0.15,0)</f>
        <v>0</v>
      </c>
      <c r="I540" s="236"/>
      <c r="J540" s="236"/>
      <c r="K540" s="236"/>
      <c r="L540" s="236"/>
      <c r="M540" s="236"/>
      <c r="N540" s="236"/>
      <c r="O540" s="236"/>
      <c r="P540" s="236"/>
      <c r="Q540" s="236"/>
      <c r="R540" s="236"/>
      <c r="S540" s="236"/>
    </row>
    <row r="541" ht="15" customHeight="1">
      <c r="A541" s="236"/>
      <c r="B541" t="s" s="596">
        <v>1054</v>
      </c>
      <c r="C541" t="s" s="675">
        <v>3193</v>
      </c>
      <c r="D541" t="s" s="695">
        <f>D532</f>
        <v>2007</v>
      </c>
      <c r="E541" s="677">
        <v>0</v>
      </c>
      <c r="F541" s="236"/>
      <c r="G541" s="662">
        <f>E541*F541</f>
        <v>0</v>
      </c>
      <c r="H541" s="662">
        <f>IF($S$11="Y",G541*0.15,0)</f>
        <v>0</v>
      </c>
      <c r="I541" s="236"/>
      <c r="J541" s="236"/>
      <c r="K541" s="236"/>
      <c r="L541" s="236"/>
      <c r="M541" s="236"/>
      <c r="N541" s="236"/>
      <c r="O541" s="236"/>
      <c r="P541" s="236"/>
      <c r="Q541" s="236"/>
      <c r="R541" s="236"/>
      <c r="S541" s="236"/>
    </row>
    <row r="542" ht="15" customHeight="1">
      <c r="A542" s="236"/>
      <c r="B542" t="s" s="596">
        <v>1046</v>
      </c>
      <c r="C542" t="s" s="675">
        <v>3194</v>
      </c>
      <c r="D542" t="s" s="676">
        <f>D533</f>
        <v>1996</v>
      </c>
      <c r="E542" s="677">
        <v>0</v>
      </c>
      <c r="F542" s="236"/>
      <c r="G542" s="662">
        <f>E542*F542</f>
        <v>0</v>
      </c>
      <c r="H542" s="662">
        <f>IF($S$11="Y",G542*0.15,0)</f>
        <v>0</v>
      </c>
      <c r="I542" s="236"/>
      <c r="J542" s="236"/>
      <c r="K542" s="236"/>
      <c r="L542" s="236"/>
      <c r="M542" s="236"/>
      <c r="N542" s="236"/>
      <c r="O542" s="236"/>
      <c r="P542" s="236"/>
      <c r="Q542" s="236"/>
      <c r="R542" s="236"/>
      <c r="S542" s="236"/>
    </row>
    <row r="543" ht="15" customHeight="1">
      <c r="A543" s="236"/>
      <c r="B543" t="s" s="596">
        <v>1046</v>
      </c>
      <c r="C543" t="s" s="675">
        <v>3194</v>
      </c>
      <c r="D543" t="s" s="91">
        <f>D534</f>
        <v>1998</v>
      </c>
      <c r="E543" s="677">
        <v>0</v>
      </c>
      <c r="F543" s="236"/>
      <c r="G543" s="662">
        <f>E543*F543</f>
        <v>0</v>
      </c>
      <c r="H543" s="662">
        <f>IF($S$11="Y",G543*0.15,0)</f>
        <v>0</v>
      </c>
      <c r="I543" s="236"/>
      <c r="J543" s="236"/>
      <c r="K543" s="236"/>
      <c r="L543" s="236"/>
      <c r="M543" s="236"/>
      <c r="N543" s="236"/>
      <c r="O543" s="236"/>
      <c r="P543" s="236"/>
      <c r="Q543" s="236"/>
      <c r="R543" s="236"/>
      <c r="S543" s="236"/>
    </row>
    <row r="544" ht="15" customHeight="1">
      <c r="A544" s="236"/>
      <c r="B544" t="s" s="596">
        <v>1046</v>
      </c>
      <c r="C544" t="s" s="675">
        <v>3194</v>
      </c>
      <c r="D544" t="s" s="205">
        <f>D535</f>
        <v>2000</v>
      </c>
      <c r="E544" s="677">
        <v>4</v>
      </c>
      <c r="F544" s="236"/>
      <c r="G544" s="662">
        <f>E544*F544</f>
        <v>0</v>
      </c>
      <c r="H544" s="662">
        <f>IF($S$11="Y",G544*0.15,0)</f>
        <v>0</v>
      </c>
      <c r="I544" s="236"/>
      <c r="J544" s="236"/>
      <c r="K544" s="236"/>
      <c r="L544" s="236"/>
      <c r="M544" s="236"/>
      <c r="N544" s="236"/>
      <c r="O544" s="236"/>
      <c r="P544" s="236"/>
      <c r="Q544" s="236"/>
      <c r="R544" s="236"/>
      <c r="S544" s="236"/>
    </row>
    <row r="545" ht="15" customHeight="1">
      <c r="A545" s="236"/>
      <c r="B545" t="s" s="596">
        <v>1046</v>
      </c>
      <c r="C545" t="s" s="675">
        <v>3194</v>
      </c>
      <c r="D545" t="s" s="684">
        <f>D536</f>
        <v>2001</v>
      </c>
      <c r="E545" s="677">
        <v>0</v>
      </c>
      <c r="F545" s="236"/>
      <c r="G545" s="662">
        <f>E545*F545</f>
        <v>0</v>
      </c>
      <c r="H545" s="662">
        <f>IF($S$11="Y",G545*0.15,0)</f>
        <v>0</v>
      </c>
      <c r="I545" s="236"/>
      <c r="J545" s="236"/>
      <c r="K545" s="236"/>
      <c r="L545" s="236"/>
      <c r="M545" s="236"/>
      <c r="N545" s="236"/>
      <c r="O545" s="236"/>
      <c r="P545" s="236"/>
      <c r="Q545" s="236"/>
      <c r="R545" s="236"/>
      <c r="S545" s="236"/>
    </row>
    <row r="546" ht="15" customHeight="1">
      <c r="A546" s="236"/>
      <c r="B546" t="s" s="596">
        <v>1046</v>
      </c>
      <c r="C546" t="s" s="675">
        <v>3194</v>
      </c>
      <c r="D546" t="s" s="686">
        <f>D537</f>
        <v>2003</v>
      </c>
      <c r="E546" s="677">
        <v>5</v>
      </c>
      <c r="F546" s="236"/>
      <c r="G546" s="662">
        <f>E546*F546</f>
        <v>0</v>
      </c>
      <c r="H546" s="662">
        <f>IF($S$11="Y",G546*0.15,0)</f>
        <v>0</v>
      </c>
      <c r="I546" s="236"/>
      <c r="J546" s="236"/>
      <c r="K546" s="236"/>
      <c r="L546" s="236"/>
      <c r="M546" s="236"/>
      <c r="N546" s="236"/>
      <c r="O546" s="236"/>
      <c r="P546" s="236"/>
      <c r="Q546" s="236"/>
      <c r="R546" s="236"/>
      <c r="S546" s="236"/>
    </row>
    <row r="547" ht="15" customHeight="1">
      <c r="A547" s="236"/>
      <c r="B547" t="s" s="596">
        <v>1046</v>
      </c>
      <c r="C547" t="s" s="675">
        <v>3194</v>
      </c>
      <c r="D547" t="s" s="690">
        <f>D538</f>
        <v>2004</v>
      </c>
      <c r="E547" s="677">
        <v>0</v>
      </c>
      <c r="F547" s="236"/>
      <c r="G547" s="662">
        <f>E547*F547</f>
        <v>0</v>
      </c>
      <c r="H547" s="662">
        <f>IF($S$11="Y",G547*0.15,0)</f>
        <v>0</v>
      </c>
      <c r="I547" s="236"/>
      <c r="J547" s="236"/>
      <c r="K547" s="236"/>
      <c r="L547" s="236"/>
      <c r="M547" s="236"/>
      <c r="N547" s="236"/>
      <c r="O547" s="236"/>
      <c r="P547" s="236"/>
      <c r="Q547" s="236"/>
      <c r="R547" s="236"/>
      <c r="S547" s="236"/>
    </row>
    <row r="548" ht="15" customHeight="1">
      <c r="A548" s="236"/>
      <c r="B548" t="s" s="596">
        <v>1046</v>
      </c>
      <c r="C548" t="s" s="675">
        <v>3194</v>
      </c>
      <c r="D548" t="s" s="692">
        <f>D539</f>
        <v>2005</v>
      </c>
      <c r="E548" s="677">
        <v>0</v>
      </c>
      <c r="F548" s="236"/>
      <c r="G548" s="662">
        <f>E548*F548</f>
        <v>0</v>
      </c>
      <c r="H548" s="662">
        <f>IF($S$11="Y",G548*0.15,0)</f>
        <v>0</v>
      </c>
      <c r="I548" s="236"/>
      <c r="J548" s="236"/>
      <c r="K548" s="236"/>
      <c r="L548" s="236"/>
      <c r="M548" s="236"/>
      <c r="N548" s="236"/>
      <c r="O548" s="236"/>
      <c r="P548" s="236"/>
      <c r="Q548" s="236"/>
      <c r="R548" s="236"/>
      <c r="S548" s="236"/>
    </row>
    <row r="549" ht="15" customHeight="1">
      <c r="A549" s="236"/>
      <c r="B549" t="s" s="596">
        <v>1046</v>
      </c>
      <c r="C549" t="s" s="675">
        <v>3194</v>
      </c>
      <c r="D549" t="s" s="180">
        <f>D540</f>
        <v>2006</v>
      </c>
      <c r="E549" s="677">
        <v>3</v>
      </c>
      <c r="F549" s="236"/>
      <c r="G549" s="662">
        <f>E549*F549</f>
        <v>0</v>
      </c>
      <c r="H549" s="662">
        <f>IF($S$11="Y",G549*0.15,0)</f>
        <v>0</v>
      </c>
      <c r="I549" s="236"/>
      <c r="J549" s="236"/>
      <c r="K549" s="236"/>
      <c r="L549" s="236"/>
      <c r="M549" s="236"/>
      <c r="N549" s="236"/>
      <c r="O549" s="236"/>
      <c r="P549" s="236"/>
      <c r="Q549" s="236"/>
      <c r="R549" s="236"/>
      <c r="S549" s="236"/>
    </row>
    <row r="550" ht="15" customHeight="1">
      <c r="A550" s="236"/>
      <c r="B550" t="s" s="596">
        <v>1046</v>
      </c>
      <c r="C550" t="s" s="675">
        <v>3194</v>
      </c>
      <c r="D550" t="s" s="695">
        <f>D541</f>
        <v>2007</v>
      </c>
      <c r="E550" s="677">
        <v>0</v>
      </c>
      <c r="F550" s="236"/>
      <c r="G550" s="662">
        <f>E550*F550</f>
        <v>0</v>
      </c>
      <c r="H550" s="662">
        <f>IF($S$11="Y",G550*0.15,0)</f>
        <v>0</v>
      </c>
      <c r="I550" s="236"/>
      <c r="J550" s="236"/>
      <c r="K550" s="236"/>
      <c r="L550" s="236"/>
      <c r="M550" s="236"/>
      <c r="N550" s="236"/>
      <c r="O550" s="236"/>
      <c r="P550" s="236"/>
      <c r="Q550" s="236"/>
      <c r="R550" s="236"/>
      <c r="S550" s="236"/>
    </row>
    <row r="551" ht="15" customHeight="1">
      <c r="A551" s="236"/>
      <c r="B551" t="s" s="596">
        <v>1048</v>
      </c>
      <c r="C551" t="s" s="675">
        <v>3195</v>
      </c>
      <c r="D551" t="s" s="676">
        <f>D542</f>
        <v>1996</v>
      </c>
      <c r="E551" s="677">
        <v>0</v>
      </c>
      <c r="F551" s="236"/>
      <c r="G551" s="662">
        <f>E551*F551</f>
        <v>0</v>
      </c>
      <c r="H551" s="662">
        <f>IF($S$11="Y",G551*0.15,0)</f>
        <v>0</v>
      </c>
      <c r="I551" s="236"/>
      <c r="J551" s="236"/>
      <c r="K551" s="236"/>
      <c r="L551" s="236"/>
      <c r="M551" s="236"/>
      <c r="N551" s="236"/>
      <c r="O551" s="236"/>
      <c r="P551" s="236"/>
      <c r="Q551" s="236"/>
      <c r="R551" s="236"/>
      <c r="S551" s="236"/>
    </row>
    <row r="552" ht="15" customHeight="1">
      <c r="A552" s="236"/>
      <c r="B552" t="s" s="596">
        <v>1048</v>
      </c>
      <c r="C552" t="s" s="675">
        <v>3195</v>
      </c>
      <c r="D552" t="s" s="91">
        <f>D543</f>
        <v>1998</v>
      </c>
      <c r="E552" s="677">
        <v>0</v>
      </c>
      <c r="F552" s="236"/>
      <c r="G552" s="662">
        <f>E552*F552</f>
        <v>0</v>
      </c>
      <c r="H552" s="662">
        <f>IF($S$11="Y",G552*0.15,0)</f>
        <v>0</v>
      </c>
      <c r="I552" s="236"/>
      <c r="J552" s="236"/>
      <c r="K552" s="236"/>
      <c r="L552" s="236"/>
      <c r="M552" s="236"/>
      <c r="N552" s="236"/>
      <c r="O552" s="236"/>
      <c r="P552" s="236"/>
      <c r="Q552" s="236"/>
      <c r="R552" s="236"/>
      <c r="S552" s="236"/>
    </row>
    <row r="553" ht="15" customHeight="1">
      <c r="A553" s="236"/>
      <c r="B553" t="s" s="596">
        <v>1048</v>
      </c>
      <c r="C553" t="s" s="675">
        <v>3195</v>
      </c>
      <c r="D553" t="s" s="205">
        <f>D544</f>
        <v>2000</v>
      </c>
      <c r="E553" s="677">
        <v>4</v>
      </c>
      <c r="F553" s="236"/>
      <c r="G553" s="662">
        <f>E553*F553</f>
        <v>0</v>
      </c>
      <c r="H553" s="662">
        <f>IF($S$11="Y",G553*0.15,0)</f>
        <v>0</v>
      </c>
      <c r="I553" s="236"/>
      <c r="J553" s="236"/>
      <c r="K553" s="236"/>
      <c r="L553" s="236"/>
      <c r="M553" s="236"/>
      <c r="N553" s="236"/>
      <c r="O553" s="236"/>
      <c r="P553" s="236"/>
      <c r="Q553" s="236"/>
      <c r="R553" s="236"/>
      <c r="S553" s="236"/>
    </row>
    <row r="554" ht="15" customHeight="1">
      <c r="A554" s="236"/>
      <c r="B554" t="s" s="596">
        <v>1048</v>
      </c>
      <c r="C554" t="s" s="675">
        <v>3195</v>
      </c>
      <c r="D554" t="s" s="684">
        <f>D545</f>
        <v>2001</v>
      </c>
      <c r="E554" s="677">
        <v>0</v>
      </c>
      <c r="F554" s="236"/>
      <c r="G554" s="662">
        <f>E554*F554</f>
        <v>0</v>
      </c>
      <c r="H554" s="662">
        <f>IF($S$11="Y",G554*0.15,0)</f>
        <v>0</v>
      </c>
      <c r="I554" s="236"/>
      <c r="J554" s="236"/>
      <c r="K554" s="236"/>
      <c r="L554" s="236"/>
      <c r="M554" s="236"/>
      <c r="N554" s="236"/>
      <c r="O554" s="236"/>
      <c r="P554" s="236"/>
      <c r="Q554" s="236"/>
      <c r="R554" s="236"/>
      <c r="S554" s="236"/>
    </row>
    <row r="555" ht="15" customHeight="1">
      <c r="A555" s="236"/>
      <c r="B555" t="s" s="596">
        <v>1048</v>
      </c>
      <c r="C555" t="s" s="675">
        <v>3195</v>
      </c>
      <c r="D555" t="s" s="686">
        <f>D546</f>
        <v>2003</v>
      </c>
      <c r="E555" s="677">
        <v>5</v>
      </c>
      <c r="F555" s="236"/>
      <c r="G555" s="662">
        <f>E555*F555</f>
        <v>0</v>
      </c>
      <c r="H555" s="662">
        <f>IF($S$11="Y",G555*0.15,0)</f>
        <v>0</v>
      </c>
      <c r="I555" s="236"/>
      <c r="J555" s="236"/>
      <c r="K555" s="236"/>
      <c r="L555" s="236"/>
      <c r="M555" s="236"/>
      <c r="N555" s="236"/>
      <c r="O555" s="236"/>
      <c r="P555" s="236"/>
      <c r="Q555" s="236"/>
      <c r="R555" s="236"/>
      <c r="S555" s="236"/>
    </row>
    <row r="556" ht="15" customHeight="1">
      <c r="A556" s="236"/>
      <c r="B556" t="s" s="596">
        <v>1048</v>
      </c>
      <c r="C556" t="s" s="675">
        <v>3195</v>
      </c>
      <c r="D556" t="s" s="690">
        <f>D547</f>
        <v>2004</v>
      </c>
      <c r="E556" s="677">
        <v>0</v>
      </c>
      <c r="F556" s="236"/>
      <c r="G556" s="662">
        <f>E556*F556</f>
        <v>0</v>
      </c>
      <c r="H556" s="662">
        <f>IF($S$11="Y",G556*0.15,0)</f>
        <v>0</v>
      </c>
      <c r="I556" s="236"/>
      <c r="J556" s="236"/>
      <c r="K556" s="236"/>
      <c r="L556" s="236"/>
      <c r="M556" s="236"/>
      <c r="N556" s="236"/>
      <c r="O556" s="236"/>
      <c r="P556" s="236"/>
      <c r="Q556" s="236"/>
      <c r="R556" s="236"/>
      <c r="S556" s="236"/>
    </row>
    <row r="557" ht="15" customHeight="1">
      <c r="A557" s="236"/>
      <c r="B557" t="s" s="596">
        <v>1048</v>
      </c>
      <c r="C557" t="s" s="675">
        <v>3195</v>
      </c>
      <c r="D557" t="s" s="692">
        <f>D548</f>
        <v>2005</v>
      </c>
      <c r="E557" s="677">
        <v>0</v>
      </c>
      <c r="F557" s="236"/>
      <c r="G557" s="662">
        <f>E557*F557</f>
        <v>0</v>
      </c>
      <c r="H557" s="662">
        <f>IF($S$11="Y",G557*0.15,0)</f>
        <v>0</v>
      </c>
      <c r="I557" s="236"/>
      <c r="J557" s="236"/>
      <c r="K557" s="236"/>
      <c r="L557" s="236"/>
      <c r="M557" s="236"/>
      <c r="N557" s="236"/>
      <c r="O557" s="236"/>
      <c r="P557" s="236"/>
      <c r="Q557" s="236"/>
      <c r="R557" s="236"/>
      <c r="S557" s="236"/>
    </row>
    <row r="558" ht="15" customHeight="1">
      <c r="A558" s="236"/>
      <c r="B558" t="s" s="596">
        <v>1048</v>
      </c>
      <c r="C558" t="s" s="675">
        <v>3195</v>
      </c>
      <c r="D558" t="s" s="180">
        <f>D549</f>
        <v>2006</v>
      </c>
      <c r="E558" s="677">
        <v>3</v>
      </c>
      <c r="F558" s="236"/>
      <c r="G558" s="662">
        <f>E558*F558</f>
        <v>0</v>
      </c>
      <c r="H558" s="662">
        <f>IF($S$11="Y",G558*0.15,0)</f>
        <v>0</v>
      </c>
      <c r="I558" s="236"/>
      <c r="J558" s="236"/>
      <c r="K558" s="236"/>
      <c r="L558" s="236"/>
      <c r="M558" s="236"/>
      <c r="N558" s="236"/>
      <c r="O558" s="236"/>
      <c r="P558" s="236"/>
      <c r="Q558" s="236"/>
      <c r="R558" s="236"/>
      <c r="S558" s="236"/>
    </row>
    <row r="559" ht="15" customHeight="1">
      <c r="A559" s="236"/>
      <c r="B559" t="s" s="596">
        <v>1048</v>
      </c>
      <c r="C559" t="s" s="675">
        <v>3195</v>
      </c>
      <c r="D559" t="s" s="695">
        <f>D550</f>
        <v>2007</v>
      </c>
      <c r="E559" s="677">
        <v>0</v>
      </c>
      <c r="F559" s="236"/>
      <c r="G559" s="662">
        <f>E559*F559</f>
        <v>0</v>
      </c>
      <c r="H559" s="662">
        <f>IF($S$11="Y",G559*0.15,0)</f>
        <v>0</v>
      </c>
      <c r="I559" s="236"/>
      <c r="J559" s="236"/>
      <c r="K559" s="236"/>
      <c r="L559" s="236"/>
      <c r="M559" s="236"/>
      <c r="N559" s="236"/>
      <c r="O559" s="236"/>
      <c r="P559" s="236"/>
      <c r="Q559" s="236"/>
      <c r="R559" s="236"/>
      <c r="S559" s="236"/>
    </row>
    <row r="560" ht="15" customHeight="1">
      <c r="A560" s="236"/>
      <c r="B560" t="s" s="596">
        <v>1038</v>
      </c>
      <c r="C560" t="s" s="675">
        <v>3196</v>
      </c>
      <c r="D560" t="s" s="676">
        <f>D551</f>
        <v>1996</v>
      </c>
      <c r="E560" s="677">
        <v>0</v>
      </c>
      <c r="F560" s="236"/>
      <c r="G560" s="662">
        <f>E560*F560</f>
        <v>0</v>
      </c>
      <c r="H560" s="662">
        <f>IF($S$11="Y",G560*0.15,0)</f>
        <v>0</v>
      </c>
      <c r="I560" s="236"/>
      <c r="J560" s="236"/>
      <c r="K560" s="236"/>
      <c r="L560" s="236"/>
      <c r="M560" s="236"/>
      <c r="N560" s="236"/>
      <c r="O560" s="236"/>
      <c r="P560" s="236"/>
      <c r="Q560" s="236"/>
      <c r="R560" s="236"/>
      <c r="S560" s="236"/>
    </row>
    <row r="561" ht="15" customHeight="1">
      <c r="A561" s="236"/>
      <c r="B561" t="s" s="596">
        <v>1038</v>
      </c>
      <c r="C561" t="s" s="675">
        <v>3196</v>
      </c>
      <c r="D561" t="s" s="91">
        <f>D552</f>
        <v>1998</v>
      </c>
      <c r="E561" s="677">
        <v>0</v>
      </c>
      <c r="F561" s="236"/>
      <c r="G561" s="662">
        <f>E561*F561</f>
        <v>0</v>
      </c>
      <c r="H561" s="662">
        <f>IF($S$11="Y",G561*0.15,0)</f>
        <v>0</v>
      </c>
      <c r="I561" s="236"/>
      <c r="J561" s="236"/>
      <c r="K561" s="236"/>
      <c r="L561" s="236"/>
      <c r="M561" s="236"/>
      <c r="N561" s="236"/>
      <c r="O561" s="236"/>
      <c r="P561" s="236"/>
      <c r="Q561" s="236"/>
      <c r="R561" s="236"/>
      <c r="S561" s="236"/>
    </row>
    <row r="562" ht="15" customHeight="1">
      <c r="A562" s="236"/>
      <c r="B562" t="s" s="596">
        <v>1038</v>
      </c>
      <c r="C562" t="s" s="675">
        <v>3196</v>
      </c>
      <c r="D562" t="s" s="205">
        <f>D553</f>
        <v>2000</v>
      </c>
      <c r="E562" s="677">
        <v>4</v>
      </c>
      <c r="F562" s="236"/>
      <c r="G562" s="662">
        <f>E562*F562</f>
        <v>0</v>
      </c>
      <c r="H562" s="662">
        <f>IF($S$11="Y",G562*0.15,0)</f>
        <v>0</v>
      </c>
      <c r="I562" s="236"/>
      <c r="J562" s="236"/>
      <c r="K562" s="236"/>
      <c r="L562" s="236"/>
      <c r="M562" s="236"/>
      <c r="N562" s="236"/>
      <c r="O562" s="236"/>
      <c r="P562" s="236"/>
      <c r="Q562" s="236"/>
      <c r="R562" s="236"/>
      <c r="S562" s="236"/>
    </row>
    <row r="563" ht="15" customHeight="1">
      <c r="A563" s="236"/>
      <c r="B563" t="s" s="596">
        <v>1038</v>
      </c>
      <c r="C563" t="s" s="675">
        <v>3196</v>
      </c>
      <c r="D563" t="s" s="684">
        <f>D554</f>
        <v>2001</v>
      </c>
      <c r="E563" s="677">
        <v>0</v>
      </c>
      <c r="F563" s="236"/>
      <c r="G563" s="662">
        <f>E563*F563</f>
        <v>0</v>
      </c>
      <c r="H563" s="662">
        <f>IF($S$11="Y",G563*0.15,0)</f>
        <v>0</v>
      </c>
      <c r="I563" s="236"/>
      <c r="J563" s="236"/>
      <c r="K563" s="236"/>
      <c r="L563" s="236"/>
      <c r="M563" s="236"/>
      <c r="N563" s="236"/>
      <c r="O563" s="236"/>
      <c r="P563" s="236"/>
      <c r="Q563" s="236"/>
      <c r="R563" s="236"/>
      <c r="S563" s="236"/>
    </row>
    <row r="564" ht="15" customHeight="1">
      <c r="A564" s="236"/>
      <c r="B564" t="s" s="596">
        <v>1038</v>
      </c>
      <c r="C564" t="s" s="675">
        <v>3196</v>
      </c>
      <c r="D564" t="s" s="686">
        <f>D555</f>
        <v>2003</v>
      </c>
      <c r="E564" s="677">
        <v>5</v>
      </c>
      <c r="F564" s="236"/>
      <c r="G564" s="662">
        <f>E564*F564</f>
        <v>0</v>
      </c>
      <c r="H564" s="662">
        <f>IF($S$11="Y",G564*0.15,0)</f>
        <v>0</v>
      </c>
      <c r="I564" s="236"/>
      <c r="J564" s="236"/>
      <c r="K564" s="236"/>
      <c r="L564" s="236"/>
      <c r="M564" s="236"/>
      <c r="N564" s="236"/>
      <c r="O564" s="236"/>
      <c r="P564" s="236"/>
      <c r="Q564" s="236"/>
      <c r="R564" s="236"/>
      <c r="S564" s="236"/>
    </row>
    <row r="565" ht="15" customHeight="1">
      <c r="A565" s="236"/>
      <c r="B565" t="s" s="596">
        <v>1038</v>
      </c>
      <c r="C565" t="s" s="675">
        <v>3196</v>
      </c>
      <c r="D565" t="s" s="690">
        <f>D556</f>
        <v>2004</v>
      </c>
      <c r="E565" s="677">
        <v>0</v>
      </c>
      <c r="F565" s="236"/>
      <c r="G565" s="662">
        <f>E565*F565</f>
        <v>0</v>
      </c>
      <c r="H565" s="662">
        <f>IF($S$11="Y",G565*0.15,0)</f>
        <v>0</v>
      </c>
      <c r="I565" s="236"/>
      <c r="J565" s="236"/>
      <c r="K565" s="236"/>
      <c r="L565" s="236"/>
      <c r="M565" s="236"/>
      <c r="N565" s="236"/>
      <c r="O565" s="236"/>
      <c r="P565" s="236"/>
      <c r="Q565" s="236"/>
      <c r="R565" s="236"/>
      <c r="S565" s="236"/>
    </row>
    <row r="566" ht="15" customHeight="1">
      <c r="A566" s="236"/>
      <c r="B566" t="s" s="596">
        <v>1038</v>
      </c>
      <c r="C566" t="s" s="675">
        <v>3196</v>
      </c>
      <c r="D566" t="s" s="692">
        <f>D557</f>
        <v>2005</v>
      </c>
      <c r="E566" s="677">
        <v>0</v>
      </c>
      <c r="F566" s="236"/>
      <c r="G566" s="662">
        <f>E566*F566</f>
        <v>0</v>
      </c>
      <c r="H566" s="662">
        <f>IF($S$11="Y",G566*0.15,0)</f>
        <v>0</v>
      </c>
      <c r="I566" s="236"/>
      <c r="J566" s="236"/>
      <c r="K566" s="236"/>
      <c r="L566" s="236"/>
      <c r="M566" s="236"/>
      <c r="N566" s="236"/>
      <c r="O566" s="236"/>
      <c r="P566" s="236"/>
      <c r="Q566" s="236"/>
      <c r="R566" s="236"/>
      <c r="S566" s="236"/>
    </row>
    <row r="567" ht="15" customHeight="1">
      <c r="A567" s="236"/>
      <c r="B567" t="s" s="596">
        <v>1038</v>
      </c>
      <c r="C567" t="s" s="675">
        <v>3196</v>
      </c>
      <c r="D567" t="s" s="180">
        <f>D558</f>
        <v>2006</v>
      </c>
      <c r="E567" s="677">
        <v>4</v>
      </c>
      <c r="F567" s="236"/>
      <c r="G567" s="662">
        <f>E567*F567</f>
        <v>0</v>
      </c>
      <c r="H567" s="662">
        <f>IF($S$11="Y",G567*0.15,0)</f>
        <v>0</v>
      </c>
      <c r="I567" s="236"/>
      <c r="J567" s="236"/>
      <c r="K567" s="236"/>
      <c r="L567" s="236"/>
      <c r="M567" s="236"/>
      <c r="N567" s="236"/>
      <c r="O567" s="236"/>
      <c r="P567" s="236"/>
      <c r="Q567" s="236"/>
      <c r="R567" s="236"/>
      <c r="S567" s="236"/>
    </row>
    <row r="568" ht="15" customHeight="1">
      <c r="A568" s="236"/>
      <c r="B568" t="s" s="596">
        <v>1038</v>
      </c>
      <c r="C568" t="s" s="675">
        <v>3196</v>
      </c>
      <c r="D568" t="s" s="695">
        <f>D559</f>
        <v>2007</v>
      </c>
      <c r="E568" s="677">
        <v>0</v>
      </c>
      <c r="F568" s="236"/>
      <c r="G568" s="662">
        <f>E568*F568</f>
        <v>0</v>
      </c>
      <c r="H568" s="662">
        <f>IF($S$11="Y",G568*0.15,0)</f>
        <v>0</v>
      </c>
      <c r="I568" s="236"/>
      <c r="J568" s="236"/>
      <c r="K568" s="236"/>
      <c r="L568" s="236"/>
      <c r="M568" s="236"/>
      <c r="N568" s="236"/>
      <c r="O568" s="236"/>
      <c r="P568" s="236"/>
      <c r="Q568" s="236"/>
      <c r="R568" s="236"/>
      <c r="S568" s="236"/>
    </row>
    <row r="569" ht="15" customHeight="1">
      <c r="A569" s="236"/>
      <c r="B569" t="s" s="596">
        <v>957</v>
      </c>
      <c r="C569" t="s" s="675">
        <v>3197</v>
      </c>
      <c r="D569" t="s" s="676">
        <f>D560</f>
        <v>1996</v>
      </c>
      <c r="E569" s="677">
        <v>0</v>
      </c>
      <c r="F569" s="236"/>
      <c r="G569" s="662">
        <f>E569*F569</f>
        <v>0</v>
      </c>
      <c r="H569" s="662">
        <f>IF($S$11="Y",G569*0.15,0)</f>
        <v>0</v>
      </c>
      <c r="I569" s="236"/>
      <c r="J569" s="236"/>
      <c r="K569" s="236"/>
      <c r="L569" s="236"/>
      <c r="M569" s="236"/>
      <c r="N569" s="236"/>
      <c r="O569" s="236"/>
      <c r="P569" s="236"/>
      <c r="Q569" s="236"/>
      <c r="R569" s="236"/>
      <c r="S569" s="236"/>
    </row>
    <row r="570" ht="15" customHeight="1">
      <c r="A570" s="236"/>
      <c r="B570" t="s" s="596">
        <v>957</v>
      </c>
      <c r="C570" t="s" s="675">
        <v>3197</v>
      </c>
      <c r="D570" t="s" s="91">
        <f>D561</f>
        <v>1998</v>
      </c>
      <c r="E570" s="677">
        <v>0</v>
      </c>
      <c r="F570" s="236"/>
      <c r="G570" s="662">
        <f>E570*F570</f>
        <v>0</v>
      </c>
      <c r="H570" s="662">
        <f>IF($S$11="Y",G570*0.15,0)</f>
        <v>0</v>
      </c>
      <c r="I570" s="236"/>
      <c r="J570" s="236"/>
      <c r="K570" s="236"/>
      <c r="L570" s="236"/>
      <c r="M570" s="236"/>
      <c r="N570" s="236"/>
      <c r="O570" s="236"/>
      <c r="P570" s="236"/>
      <c r="Q570" s="236"/>
      <c r="R570" s="236"/>
      <c r="S570" s="236"/>
    </row>
    <row r="571" ht="15" customHeight="1">
      <c r="A571" s="236"/>
      <c r="B571" t="s" s="596">
        <v>957</v>
      </c>
      <c r="C571" t="s" s="675">
        <v>3197</v>
      </c>
      <c r="D571" t="s" s="205">
        <f>D562</f>
        <v>2000</v>
      </c>
      <c r="E571" s="677">
        <v>2</v>
      </c>
      <c r="F571" s="236"/>
      <c r="G571" s="662">
        <f>E571*F571</f>
        <v>0</v>
      </c>
      <c r="H571" s="662">
        <f>IF($S$11="Y",G571*0.15,0)</f>
        <v>0</v>
      </c>
      <c r="I571" s="236"/>
      <c r="J571" s="236"/>
      <c r="K571" s="236"/>
      <c r="L571" s="236"/>
      <c r="M571" s="236"/>
      <c r="N571" s="236"/>
      <c r="O571" s="236"/>
      <c r="P571" s="236"/>
      <c r="Q571" s="236"/>
      <c r="R571" s="236"/>
      <c r="S571" s="236"/>
    </row>
    <row r="572" ht="15" customHeight="1">
      <c r="A572" s="236"/>
      <c r="B572" t="s" s="596">
        <v>957</v>
      </c>
      <c r="C572" t="s" s="675">
        <v>3197</v>
      </c>
      <c r="D572" t="s" s="684">
        <f>D563</f>
        <v>2001</v>
      </c>
      <c r="E572" s="677">
        <v>0</v>
      </c>
      <c r="F572" s="236"/>
      <c r="G572" s="662">
        <f>E572*F572</f>
        <v>0</v>
      </c>
      <c r="H572" s="662">
        <f>IF($S$11="Y",G572*0.15,0)</f>
        <v>0</v>
      </c>
      <c r="I572" s="236"/>
      <c r="J572" s="236"/>
      <c r="K572" s="236"/>
      <c r="L572" s="236"/>
      <c r="M572" s="236"/>
      <c r="N572" s="236"/>
      <c r="O572" s="236"/>
      <c r="P572" s="236"/>
      <c r="Q572" s="236"/>
      <c r="R572" s="236"/>
      <c r="S572" s="236"/>
    </row>
    <row r="573" ht="15" customHeight="1">
      <c r="A573" s="236"/>
      <c r="B573" t="s" s="596">
        <v>957</v>
      </c>
      <c r="C573" t="s" s="675">
        <v>3197</v>
      </c>
      <c r="D573" t="s" s="686">
        <f>D564</f>
        <v>2003</v>
      </c>
      <c r="E573" s="677">
        <v>5</v>
      </c>
      <c r="F573" s="236"/>
      <c r="G573" s="662">
        <f>E573*F573</f>
        <v>0</v>
      </c>
      <c r="H573" s="662">
        <f>IF($S$11="Y",G573*0.15,0)</f>
        <v>0</v>
      </c>
      <c r="I573" s="236"/>
      <c r="J573" s="236"/>
      <c r="K573" s="236"/>
      <c r="L573" s="236"/>
      <c r="M573" s="236"/>
      <c r="N573" s="236"/>
      <c r="O573" s="236"/>
      <c r="P573" s="236"/>
      <c r="Q573" s="236"/>
      <c r="R573" s="236"/>
      <c r="S573" s="236"/>
    </row>
    <row r="574" ht="15" customHeight="1">
      <c r="A574" s="236"/>
      <c r="B574" t="s" s="596">
        <v>957</v>
      </c>
      <c r="C574" t="s" s="675">
        <v>3197</v>
      </c>
      <c r="D574" t="s" s="690">
        <f>D565</f>
        <v>2004</v>
      </c>
      <c r="E574" s="677">
        <v>0</v>
      </c>
      <c r="F574" s="236"/>
      <c r="G574" s="662">
        <f>E574*F574</f>
        <v>0</v>
      </c>
      <c r="H574" s="662">
        <f>IF($S$11="Y",G574*0.15,0)</f>
        <v>0</v>
      </c>
      <c r="I574" s="236"/>
      <c r="J574" s="236"/>
      <c r="K574" s="236"/>
      <c r="L574" s="236"/>
      <c r="M574" s="236"/>
      <c r="N574" s="236"/>
      <c r="O574" s="236"/>
      <c r="P574" s="236"/>
      <c r="Q574" s="236"/>
      <c r="R574" s="236"/>
      <c r="S574" s="236"/>
    </row>
    <row r="575" ht="15" customHeight="1">
      <c r="A575" s="236"/>
      <c r="B575" t="s" s="596">
        <v>957</v>
      </c>
      <c r="C575" t="s" s="675">
        <v>3197</v>
      </c>
      <c r="D575" t="s" s="692">
        <f>D566</f>
        <v>2005</v>
      </c>
      <c r="E575" s="677">
        <v>0</v>
      </c>
      <c r="F575" s="236"/>
      <c r="G575" s="662">
        <f>E575*F575</f>
        <v>0</v>
      </c>
      <c r="H575" s="662">
        <f>IF($S$11="Y",G575*0.15,0)</f>
        <v>0</v>
      </c>
      <c r="I575" s="236"/>
      <c r="J575" s="236"/>
      <c r="K575" s="236"/>
      <c r="L575" s="236"/>
      <c r="M575" s="236"/>
      <c r="N575" s="236"/>
      <c r="O575" s="236"/>
      <c r="P575" s="236"/>
      <c r="Q575" s="236"/>
      <c r="R575" s="236"/>
      <c r="S575" s="236"/>
    </row>
    <row r="576" ht="15" customHeight="1">
      <c r="A576" s="236"/>
      <c r="B576" t="s" s="596">
        <v>957</v>
      </c>
      <c r="C576" t="s" s="675">
        <v>3197</v>
      </c>
      <c r="D576" t="s" s="180">
        <f>D567</f>
        <v>2006</v>
      </c>
      <c r="E576" s="677">
        <v>4</v>
      </c>
      <c r="F576" s="236"/>
      <c r="G576" s="662">
        <f>E576*F576</f>
        <v>0</v>
      </c>
      <c r="H576" s="662">
        <f>IF($S$11="Y",G576*0.15,0)</f>
        <v>0</v>
      </c>
      <c r="I576" s="236"/>
      <c r="J576" s="236"/>
      <c r="K576" s="236"/>
      <c r="L576" s="236"/>
      <c r="M576" s="236"/>
      <c r="N576" s="236"/>
      <c r="O576" s="236"/>
      <c r="P576" s="236"/>
      <c r="Q576" s="236"/>
      <c r="R576" s="236"/>
      <c r="S576" s="236"/>
    </row>
    <row r="577" ht="15" customHeight="1">
      <c r="A577" s="236"/>
      <c r="B577" t="s" s="596">
        <v>957</v>
      </c>
      <c r="C577" t="s" s="675">
        <v>3197</v>
      </c>
      <c r="D577" t="s" s="695">
        <f>D568</f>
        <v>2007</v>
      </c>
      <c r="E577" s="677">
        <v>0</v>
      </c>
      <c r="F577" s="236"/>
      <c r="G577" s="662">
        <f>E577*F577</f>
        <v>0</v>
      </c>
      <c r="H577" s="662">
        <f>IF($S$11="Y",G577*0.15,0)</f>
        <v>0</v>
      </c>
      <c r="I577" s="236"/>
      <c r="J577" s="236"/>
      <c r="K577" s="236"/>
      <c r="L577" s="236"/>
      <c r="M577" s="236"/>
      <c r="N577" s="236"/>
      <c r="O577" s="236"/>
      <c r="P577" s="236"/>
      <c r="Q577" s="236"/>
      <c r="R577" s="236"/>
      <c r="S577" s="236"/>
    </row>
    <row r="578" ht="15" customHeight="1">
      <c r="A578" s="236"/>
      <c r="B578" t="s" s="596">
        <v>981</v>
      </c>
      <c r="C578" t="s" s="675">
        <v>3198</v>
      </c>
      <c r="D578" t="s" s="676">
        <f>D542</f>
        <v>1996</v>
      </c>
      <c r="E578" s="677">
        <v>0</v>
      </c>
      <c r="F578" s="236"/>
      <c r="G578" s="662">
        <f>E578*F578</f>
        <v>0</v>
      </c>
      <c r="H578" s="662">
        <f>IF($S$11="Y",G578*0.15,0)</f>
        <v>0</v>
      </c>
      <c r="I578" s="236"/>
      <c r="J578" s="236"/>
      <c r="K578" s="236"/>
      <c r="L578" s="236"/>
      <c r="M578" s="236"/>
      <c r="N578" s="236"/>
      <c r="O578" s="236"/>
      <c r="P578" s="236"/>
      <c r="Q578" s="236"/>
      <c r="R578" s="236"/>
      <c r="S578" s="236"/>
    </row>
    <row r="579" ht="15" customHeight="1">
      <c r="A579" s="236"/>
      <c r="B579" t="s" s="596">
        <v>981</v>
      </c>
      <c r="C579" t="s" s="675">
        <v>3198</v>
      </c>
      <c r="D579" t="s" s="91">
        <f>D543</f>
        <v>1998</v>
      </c>
      <c r="E579" s="677">
        <v>0</v>
      </c>
      <c r="F579" s="236"/>
      <c r="G579" s="662">
        <f>E579*F579</f>
        <v>0</v>
      </c>
      <c r="H579" s="662">
        <f>IF($S$11="Y",G579*0.15,0)</f>
        <v>0</v>
      </c>
      <c r="I579" s="236"/>
      <c r="J579" s="236"/>
      <c r="K579" s="236"/>
      <c r="L579" s="236"/>
      <c r="M579" s="236"/>
      <c r="N579" s="236"/>
      <c r="O579" s="236"/>
      <c r="P579" s="236"/>
      <c r="Q579" s="236"/>
      <c r="R579" s="236"/>
      <c r="S579" s="236"/>
    </row>
    <row r="580" ht="15" customHeight="1">
      <c r="A580" s="236"/>
      <c r="B580" t="s" s="596">
        <v>981</v>
      </c>
      <c r="C580" t="s" s="675">
        <v>3198</v>
      </c>
      <c r="D580" t="s" s="205">
        <f>D544</f>
        <v>2000</v>
      </c>
      <c r="E580" s="677">
        <v>1</v>
      </c>
      <c r="F580" s="236"/>
      <c r="G580" s="662">
        <f>E580*F580</f>
        <v>0</v>
      </c>
      <c r="H580" s="662">
        <f>IF($S$11="Y",G580*0.15,0)</f>
        <v>0</v>
      </c>
      <c r="I580" s="236"/>
      <c r="J580" s="236"/>
      <c r="K580" s="236"/>
      <c r="L580" s="236"/>
      <c r="M580" s="236"/>
      <c r="N580" s="236"/>
      <c r="O580" s="236"/>
      <c r="P580" s="236"/>
      <c r="Q580" s="236"/>
      <c r="R580" s="236"/>
      <c r="S580" s="236"/>
    </row>
    <row r="581" ht="15" customHeight="1">
      <c r="A581" s="236"/>
      <c r="B581" t="s" s="596">
        <v>981</v>
      </c>
      <c r="C581" t="s" s="675">
        <v>3198</v>
      </c>
      <c r="D581" t="s" s="684">
        <f>D545</f>
        <v>2001</v>
      </c>
      <c r="E581" s="677">
        <v>0</v>
      </c>
      <c r="F581" s="236"/>
      <c r="G581" s="662">
        <f>E581*F581</f>
        <v>0</v>
      </c>
      <c r="H581" s="662">
        <f>IF($S$11="Y",G581*0.15,0)</f>
        <v>0</v>
      </c>
      <c r="I581" s="236"/>
      <c r="J581" s="236"/>
      <c r="K581" s="236"/>
      <c r="L581" s="236"/>
      <c r="M581" s="236"/>
      <c r="N581" s="236"/>
      <c r="O581" s="236"/>
      <c r="P581" s="236"/>
      <c r="Q581" s="236"/>
      <c r="R581" s="236"/>
      <c r="S581" s="236"/>
    </row>
    <row r="582" ht="15" customHeight="1">
      <c r="A582" s="236"/>
      <c r="B582" t="s" s="596">
        <v>981</v>
      </c>
      <c r="C582" t="s" s="675">
        <v>3198</v>
      </c>
      <c r="D582" t="s" s="686">
        <f>D546</f>
        <v>2003</v>
      </c>
      <c r="E582" s="677">
        <v>5</v>
      </c>
      <c r="F582" s="236"/>
      <c r="G582" s="662">
        <f>E582*F582</f>
        <v>0</v>
      </c>
      <c r="H582" s="662">
        <f>IF($S$11="Y",G582*0.15,0)</f>
        <v>0</v>
      </c>
      <c r="I582" s="236"/>
      <c r="J582" s="236"/>
      <c r="K582" s="236"/>
      <c r="L582" s="236"/>
      <c r="M582" s="236"/>
      <c r="N582" s="236"/>
      <c r="O582" s="236"/>
      <c r="P582" s="236"/>
      <c r="Q582" s="236"/>
      <c r="R582" s="236"/>
      <c r="S582" s="236"/>
    </row>
    <row r="583" ht="15" customHeight="1">
      <c r="A583" s="236"/>
      <c r="B583" t="s" s="596">
        <v>981</v>
      </c>
      <c r="C583" t="s" s="675">
        <v>3198</v>
      </c>
      <c r="D583" t="s" s="690">
        <f>D547</f>
        <v>2004</v>
      </c>
      <c r="E583" s="677">
        <v>0</v>
      </c>
      <c r="F583" s="236"/>
      <c r="G583" s="662">
        <f>E583*F583</f>
        <v>0</v>
      </c>
      <c r="H583" s="662">
        <f>IF($S$11="Y",G583*0.15,0)</f>
        <v>0</v>
      </c>
      <c r="I583" s="236"/>
      <c r="J583" s="236"/>
      <c r="K583" s="236"/>
      <c r="L583" s="236"/>
      <c r="M583" s="236"/>
      <c r="N583" s="236"/>
      <c r="O583" s="236"/>
      <c r="P583" s="236"/>
      <c r="Q583" s="236"/>
      <c r="R583" s="236"/>
      <c r="S583" s="236"/>
    </row>
    <row r="584" ht="15" customHeight="1">
      <c r="A584" s="236"/>
      <c r="B584" t="s" s="596">
        <v>981</v>
      </c>
      <c r="C584" t="s" s="675">
        <v>3198</v>
      </c>
      <c r="D584" t="s" s="692">
        <f>D548</f>
        <v>2005</v>
      </c>
      <c r="E584" s="677">
        <v>0</v>
      </c>
      <c r="F584" s="236"/>
      <c r="G584" s="662">
        <f>E584*F584</f>
        <v>0</v>
      </c>
      <c r="H584" s="662">
        <f>IF($S$11="Y",G584*0.15,0)</f>
        <v>0</v>
      </c>
      <c r="I584" s="236"/>
      <c r="J584" s="236"/>
      <c r="K584" s="236"/>
      <c r="L584" s="236"/>
      <c r="M584" s="236"/>
      <c r="N584" s="236"/>
      <c r="O584" s="236"/>
      <c r="P584" s="236"/>
      <c r="Q584" s="236"/>
      <c r="R584" s="236"/>
      <c r="S584" s="236"/>
    </row>
    <row r="585" ht="15" customHeight="1">
      <c r="A585" s="236"/>
      <c r="B585" t="s" s="596">
        <v>981</v>
      </c>
      <c r="C585" t="s" s="675">
        <v>3198</v>
      </c>
      <c r="D585" t="s" s="180">
        <f>D549</f>
        <v>2006</v>
      </c>
      <c r="E585" s="677">
        <v>1</v>
      </c>
      <c r="F585" s="236"/>
      <c r="G585" s="662">
        <f>E585*F585</f>
        <v>0</v>
      </c>
      <c r="H585" s="662">
        <f>IF($S$11="Y",G585*0.15,0)</f>
        <v>0</v>
      </c>
      <c r="I585" s="236"/>
      <c r="J585" s="236"/>
      <c r="K585" s="236"/>
      <c r="L585" s="236"/>
      <c r="M585" s="236"/>
      <c r="N585" s="236"/>
      <c r="O585" s="236"/>
      <c r="P585" s="236"/>
      <c r="Q585" s="236"/>
      <c r="R585" s="236"/>
      <c r="S585" s="236"/>
    </row>
    <row r="586" ht="15" customHeight="1">
      <c r="A586" s="236"/>
      <c r="B586" t="s" s="596">
        <v>981</v>
      </c>
      <c r="C586" t="s" s="675">
        <v>3198</v>
      </c>
      <c r="D586" t="s" s="695">
        <f>D550</f>
        <v>2007</v>
      </c>
      <c r="E586" s="677">
        <v>0</v>
      </c>
      <c r="F586" s="236"/>
      <c r="G586" s="662">
        <f>E586*F586</f>
        <v>0</v>
      </c>
      <c r="H586" s="662">
        <f>IF($S$11="Y",G586*0.15,0)</f>
        <v>0</v>
      </c>
      <c r="I586" s="236"/>
      <c r="J586" s="236"/>
      <c r="K586" s="236"/>
      <c r="L586" s="236"/>
      <c r="M586" s="236"/>
      <c r="N586" s="236"/>
      <c r="O586" s="236"/>
      <c r="P586" s="236"/>
      <c r="Q586" s="236"/>
      <c r="R586" s="236"/>
      <c r="S586" s="236"/>
    </row>
    <row r="587" ht="15" customHeight="1">
      <c r="A587" s="236"/>
      <c r="B587" t="s" s="596">
        <v>983</v>
      </c>
      <c r="C587" t="s" s="675">
        <v>3199</v>
      </c>
      <c r="D587" t="s" s="676">
        <f>D551</f>
        <v>1996</v>
      </c>
      <c r="E587" s="677">
        <v>0</v>
      </c>
      <c r="F587" s="236"/>
      <c r="G587" s="662">
        <f>E587*F587</f>
        <v>0</v>
      </c>
      <c r="H587" s="662">
        <f>IF($S$11="Y",G587*0.15,0)</f>
        <v>0</v>
      </c>
      <c r="I587" s="236"/>
      <c r="J587" s="236"/>
      <c r="K587" s="236"/>
      <c r="L587" s="236"/>
      <c r="M587" s="236"/>
      <c r="N587" s="236"/>
      <c r="O587" s="236"/>
      <c r="P587" s="236"/>
      <c r="Q587" s="236"/>
      <c r="R587" s="236"/>
      <c r="S587" s="236"/>
    </row>
    <row r="588" ht="15" customHeight="1">
      <c r="A588" s="236"/>
      <c r="B588" t="s" s="596">
        <v>983</v>
      </c>
      <c r="C588" t="s" s="675">
        <v>3199</v>
      </c>
      <c r="D588" t="s" s="91">
        <f>D552</f>
        <v>1998</v>
      </c>
      <c r="E588" s="677">
        <v>0</v>
      </c>
      <c r="F588" s="236"/>
      <c r="G588" s="662">
        <f>E588*F588</f>
        <v>0</v>
      </c>
      <c r="H588" s="662">
        <f>IF($S$11="Y",G588*0.15,0)</f>
        <v>0</v>
      </c>
      <c r="I588" s="236"/>
      <c r="J588" s="236"/>
      <c r="K588" s="236"/>
      <c r="L588" s="236"/>
      <c r="M588" s="236"/>
      <c r="N588" s="236"/>
      <c r="O588" s="236"/>
      <c r="P588" s="236"/>
      <c r="Q588" s="236"/>
      <c r="R588" s="236"/>
      <c r="S588" s="236"/>
    </row>
    <row r="589" ht="15" customHeight="1">
      <c r="A589" s="236"/>
      <c r="B589" t="s" s="596">
        <v>983</v>
      </c>
      <c r="C589" t="s" s="675">
        <v>3199</v>
      </c>
      <c r="D589" t="s" s="205">
        <f>D553</f>
        <v>2000</v>
      </c>
      <c r="E589" s="677">
        <v>0</v>
      </c>
      <c r="F589" s="236"/>
      <c r="G589" s="662">
        <f>E589*F589</f>
        <v>0</v>
      </c>
      <c r="H589" s="662">
        <f>IF($S$11="Y",G589*0.15,0)</f>
        <v>0</v>
      </c>
      <c r="I589" s="236"/>
      <c r="J589" s="236"/>
      <c r="K589" s="236"/>
      <c r="L589" s="236"/>
      <c r="M589" s="236"/>
      <c r="N589" s="236"/>
      <c r="O589" s="236"/>
      <c r="P589" s="236"/>
      <c r="Q589" s="236"/>
      <c r="R589" s="236"/>
      <c r="S589" s="236"/>
    </row>
    <row r="590" ht="15" customHeight="1">
      <c r="A590" s="236"/>
      <c r="B590" t="s" s="596">
        <v>983</v>
      </c>
      <c r="C590" t="s" s="675">
        <v>3199</v>
      </c>
      <c r="D590" t="s" s="684">
        <f>D554</f>
        <v>2001</v>
      </c>
      <c r="E590" s="677">
        <v>0</v>
      </c>
      <c r="F590" s="236"/>
      <c r="G590" s="662">
        <f>E590*F590</f>
        <v>0</v>
      </c>
      <c r="H590" s="662">
        <f>IF($S$11="Y",G590*0.15,0)</f>
        <v>0</v>
      </c>
      <c r="I590" s="236"/>
      <c r="J590" s="236"/>
      <c r="K590" s="236"/>
      <c r="L590" s="236"/>
      <c r="M590" s="236"/>
      <c r="N590" s="236"/>
      <c r="O590" s="236"/>
      <c r="P590" s="236"/>
      <c r="Q590" s="236"/>
      <c r="R590" s="236"/>
      <c r="S590" s="236"/>
    </row>
    <row r="591" ht="15" customHeight="1">
      <c r="A591" s="236"/>
      <c r="B591" t="s" s="596">
        <v>983</v>
      </c>
      <c r="C591" t="s" s="675">
        <v>3199</v>
      </c>
      <c r="D591" t="s" s="686">
        <f>D555</f>
        <v>2003</v>
      </c>
      <c r="E591" s="677">
        <v>0</v>
      </c>
      <c r="F591" s="236"/>
      <c r="G591" s="662">
        <f>E591*F591</f>
        <v>0</v>
      </c>
      <c r="H591" s="662">
        <f>IF($S$11="Y",G591*0.15,0)</f>
        <v>0</v>
      </c>
      <c r="I591" s="236"/>
      <c r="J591" s="236"/>
      <c r="K591" s="236"/>
      <c r="L591" s="236"/>
      <c r="M591" s="236"/>
      <c r="N591" s="236"/>
      <c r="O591" s="236"/>
      <c r="P591" s="236"/>
      <c r="Q591" s="236"/>
      <c r="R591" s="236"/>
      <c r="S591" s="236"/>
    </row>
    <row r="592" ht="15" customHeight="1">
      <c r="A592" s="236"/>
      <c r="B592" t="s" s="596">
        <v>983</v>
      </c>
      <c r="C592" t="s" s="675">
        <v>3199</v>
      </c>
      <c r="D592" t="s" s="690">
        <f>D556</f>
        <v>2004</v>
      </c>
      <c r="E592" s="677">
        <v>0</v>
      </c>
      <c r="F592" s="236"/>
      <c r="G592" s="662">
        <f>E592*F592</f>
        <v>0</v>
      </c>
      <c r="H592" s="662">
        <f>IF($S$11="Y",G592*0.15,0)</f>
        <v>0</v>
      </c>
      <c r="I592" s="236"/>
      <c r="J592" s="236"/>
      <c r="K592" s="236"/>
      <c r="L592" s="236"/>
      <c r="M592" s="236"/>
      <c r="N592" s="236"/>
      <c r="O592" s="236"/>
      <c r="P592" s="236"/>
      <c r="Q592" s="236"/>
      <c r="R592" s="236"/>
      <c r="S592" s="236"/>
    </row>
    <row r="593" ht="15" customHeight="1">
      <c r="A593" s="236"/>
      <c r="B593" t="s" s="596">
        <v>983</v>
      </c>
      <c r="C593" t="s" s="675">
        <v>3199</v>
      </c>
      <c r="D593" t="s" s="692">
        <f>D557</f>
        <v>2005</v>
      </c>
      <c r="E593" s="677">
        <v>0</v>
      </c>
      <c r="F593" s="236"/>
      <c r="G593" s="662">
        <f>E593*F593</f>
        <v>0</v>
      </c>
      <c r="H593" s="662">
        <f>IF($S$11="Y",G593*0.15,0)</f>
        <v>0</v>
      </c>
      <c r="I593" s="236"/>
      <c r="J593" s="236"/>
      <c r="K593" s="236"/>
      <c r="L593" s="236"/>
      <c r="M593" s="236"/>
      <c r="N593" s="236"/>
      <c r="O593" s="236"/>
      <c r="P593" s="236"/>
      <c r="Q593" s="236"/>
      <c r="R593" s="236"/>
      <c r="S593" s="236"/>
    </row>
    <row r="594" ht="15" customHeight="1">
      <c r="A594" s="236"/>
      <c r="B594" t="s" s="596">
        <v>983</v>
      </c>
      <c r="C594" t="s" s="675">
        <v>3199</v>
      </c>
      <c r="D594" t="s" s="180">
        <f>D558</f>
        <v>2006</v>
      </c>
      <c r="E594" s="677">
        <v>0</v>
      </c>
      <c r="F594" s="236"/>
      <c r="G594" s="662">
        <f>E594*F594</f>
        <v>0</v>
      </c>
      <c r="H594" s="662">
        <f>IF($S$11="Y",G594*0.15,0)</f>
        <v>0</v>
      </c>
      <c r="I594" s="236"/>
      <c r="J594" s="236"/>
      <c r="K594" s="236"/>
      <c r="L594" s="236"/>
      <c r="M594" s="236"/>
      <c r="N594" s="236"/>
      <c r="O594" s="236"/>
      <c r="P594" s="236"/>
      <c r="Q594" s="236"/>
      <c r="R594" s="236"/>
      <c r="S594" s="236"/>
    </row>
    <row r="595" ht="15" customHeight="1">
      <c r="A595" s="236"/>
      <c r="B595" t="s" s="596">
        <v>983</v>
      </c>
      <c r="C595" t="s" s="675">
        <v>3199</v>
      </c>
      <c r="D595" t="s" s="695">
        <f>D559</f>
        <v>2007</v>
      </c>
      <c r="E595" s="677">
        <v>0</v>
      </c>
      <c r="F595" s="236"/>
      <c r="G595" s="662">
        <f>E595*F595</f>
        <v>0</v>
      </c>
      <c r="H595" s="662">
        <f>IF($S$11="Y",G595*0.15,0)</f>
        <v>0</v>
      </c>
      <c r="I595" s="236"/>
      <c r="J595" s="236"/>
      <c r="K595" s="236"/>
      <c r="L595" s="236"/>
      <c r="M595" s="236"/>
      <c r="N595" s="236"/>
      <c r="O595" s="236"/>
      <c r="P595" s="236"/>
      <c r="Q595" s="236"/>
      <c r="R595" s="236"/>
      <c r="S595" s="236"/>
    </row>
    <row r="596" ht="15" customHeight="1">
      <c r="A596" s="236"/>
      <c r="B596" t="s" s="596">
        <v>1036</v>
      </c>
      <c r="C596" t="s" s="675">
        <v>3200</v>
      </c>
      <c r="D596" t="s" s="676">
        <f>D560</f>
        <v>1996</v>
      </c>
      <c r="E596" s="677">
        <v>0</v>
      </c>
      <c r="F596" s="236"/>
      <c r="G596" s="662">
        <f>E596*F596</f>
        <v>0</v>
      </c>
      <c r="H596" s="662">
        <f>IF($S$11="Y",G596*0.15,0)</f>
        <v>0</v>
      </c>
      <c r="I596" s="236"/>
      <c r="J596" s="236"/>
      <c r="K596" s="236"/>
      <c r="L596" s="236"/>
      <c r="M596" s="236"/>
      <c r="N596" s="236"/>
      <c r="O596" s="236"/>
      <c r="P596" s="236"/>
      <c r="Q596" s="236"/>
      <c r="R596" s="236"/>
      <c r="S596" s="236"/>
    </row>
    <row r="597" ht="15" customHeight="1">
      <c r="A597" s="236"/>
      <c r="B597" t="s" s="596">
        <v>1036</v>
      </c>
      <c r="C597" t="s" s="675">
        <v>3200</v>
      </c>
      <c r="D597" t="s" s="91">
        <f>D561</f>
        <v>1998</v>
      </c>
      <c r="E597" s="677">
        <v>0</v>
      </c>
      <c r="F597" s="236"/>
      <c r="G597" s="662">
        <f>E597*F597</f>
        <v>0</v>
      </c>
      <c r="H597" s="662">
        <f>IF($S$11="Y",G597*0.15,0)</f>
        <v>0</v>
      </c>
      <c r="I597" s="236"/>
      <c r="J597" s="236"/>
      <c r="K597" s="236"/>
      <c r="L597" s="236"/>
      <c r="M597" s="236"/>
      <c r="N597" s="236"/>
      <c r="O597" s="236"/>
      <c r="P597" s="236"/>
      <c r="Q597" s="236"/>
      <c r="R597" s="236"/>
      <c r="S597" s="236"/>
    </row>
    <row r="598" ht="15" customHeight="1">
      <c r="A598" s="236"/>
      <c r="B598" t="s" s="596">
        <v>1036</v>
      </c>
      <c r="C598" t="s" s="675">
        <v>3200</v>
      </c>
      <c r="D598" t="s" s="205">
        <f>D562</f>
        <v>2000</v>
      </c>
      <c r="E598" s="677">
        <v>0</v>
      </c>
      <c r="F598" s="236"/>
      <c r="G598" s="662">
        <f>E598*F598</f>
        <v>0</v>
      </c>
      <c r="H598" s="662">
        <f>IF($S$11="Y",G598*0.15,0)</f>
        <v>0</v>
      </c>
      <c r="I598" s="236"/>
      <c r="J598" s="236"/>
      <c r="K598" s="236"/>
      <c r="L598" s="236"/>
      <c r="M598" s="236"/>
      <c r="N598" s="236"/>
      <c r="O598" s="236"/>
      <c r="P598" s="236"/>
      <c r="Q598" s="236"/>
      <c r="R598" s="236"/>
      <c r="S598" s="236"/>
    </row>
    <row r="599" ht="15" customHeight="1">
      <c r="A599" s="236"/>
      <c r="B599" t="s" s="596">
        <v>1036</v>
      </c>
      <c r="C599" t="s" s="675">
        <v>3200</v>
      </c>
      <c r="D599" t="s" s="684">
        <f>D563</f>
        <v>2001</v>
      </c>
      <c r="E599" s="677">
        <v>0</v>
      </c>
      <c r="F599" s="236"/>
      <c r="G599" s="662">
        <f>E599*F599</f>
        <v>0</v>
      </c>
      <c r="H599" s="662">
        <f>IF($S$11="Y",G599*0.15,0)</f>
        <v>0</v>
      </c>
      <c r="I599" s="236"/>
      <c r="J599" s="236"/>
      <c r="K599" s="236"/>
      <c r="L599" s="236"/>
      <c r="M599" s="236"/>
      <c r="N599" s="236"/>
      <c r="O599" s="236"/>
      <c r="P599" s="236"/>
      <c r="Q599" s="236"/>
      <c r="R599" s="236"/>
      <c r="S599" s="236"/>
    </row>
    <row r="600" ht="15" customHeight="1">
      <c r="A600" s="236"/>
      <c r="B600" t="s" s="596">
        <v>1036</v>
      </c>
      <c r="C600" t="s" s="675">
        <v>3200</v>
      </c>
      <c r="D600" t="s" s="686">
        <f>D564</f>
        <v>2003</v>
      </c>
      <c r="E600" s="677">
        <v>0</v>
      </c>
      <c r="F600" s="236"/>
      <c r="G600" s="662">
        <f>E600*F600</f>
        <v>0</v>
      </c>
      <c r="H600" s="662">
        <f>IF($S$11="Y",G600*0.15,0)</f>
        <v>0</v>
      </c>
      <c r="I600" s="236"/>
      <c r="J600" s="236"/>
      <c r="K600" s="236"/>
      <c r="L600" s="236"/>
      <c r="M600" s="236"/>
      <c r="N600" s="236"/>
      <c r="O600" s="236"/>
      <c r="P600" s="236"/>
      <c r="Q600" s="236"/>
      <c r="R600" s="236"/>
      <c r="S600" s="236"/>
    </row>
    <row r="601" ht="15" customHeight="1">
      <c r="A601" s="236"/>
      <c r="B601" t="s" s="596">
        <v>1036</v>
      </c>
      <c r="C601" t="s" s="675">
        <v>3200</v>
      </c>
      <c r="D601" t="s" s="690">
        <f>D565</f>
        <v>2004</v>
      </c>
      <c r="E601" s="677">
        <v>0</v>
      </c>
      <c r="F601" s="236"/>
      <c r="G601" s="662">
        <f>E601*F601</f>
        <v>0</v>
      </c>
      <c r="H601" s="662">
        <f>IF($S$11="Y",G601*0.15,0)</f>
        <v>0</v>
      </c>
      <c r="I601" s="236"/>
      <c r="J601" s="236"/>
      <c r="K601" s="236"/>
      <c r="L601" s="236"/>
      <c r="M601" s="236"/>
      <c r="N601" s="236"/>
      <c r="O601" s="236"/>
      <c r="P601" s="236"/>
      <c r="Q601" s="236"/>
      <c r="R601" s="236"/>
      <c r="S601" s="236"/>
    </row>
    <row r="602" ht="15" customHeight="1">
      <c r="A602" s="236"/>
      <c r="B602" t="s" s="596">
        <v>1036</v>
      </c>
      <c r="C602" t="s" s="675">
        <v>3200</v>
      </c>
      <c r="D602" t="s" s="692">
        <f>D566</f>
        <v>2005</v>
      </c>
      <c r="E602" s="677">
        <v>0</v>
      </c>
      <c r="F602" s="236"/>
      <c r="G602" s="662">
        <f>E602*F602</f>
        <v>0</v>
      </c>
      <c r="H602" s="662">
        <f>IF($S$11="Y",G602*0.15,0)</f>
        <v>0</v>
      </c>
      <c r="I602" s="236"/>
      <c r="J602" s="236"/>
      <c r="K602" s="236"/>
      <c r="L602" s="236"/>
      <c r="M602" s="236"/>
      <c r="N602" s="236"/>
      <c r="O602" s="236"/>
      <c r="P602" s="236"/>
      <c r="Q602" s="236"/>
      <c r="R602" s="236"/>
      <c r="S602" s="236"/>
    </row>
    <row r="603" ht="15" customHeight="1">
      <c r="A603" s="236"/>
      <c r="B603" t="s" s="596">
        <v>1036</v>
      </c>
      <c r="C603" t="s" s="675">
        <v>3200</v>
      </c>
      <c r="D603" t="s" s="180">
        <f>D567</f>
        <v>2006</v>
      </c>
      <c r="E603" s="677">
        <v>0</v>
      </c>
      <c r="F603" s="236"/>
      <c r="G603" s="662">
        <f>E603*F603</f>
        <v>0</v>
      </c>
      <c r="H603" s="662">
        <f>IF($S$11="Y",G603*0.15,0)</f>
        <v>0</v>
      </c>
      <c r="I603" s="236"/>
      <c r="J603" s="236"/>
      <c r="K603" s="236"/>
      <c r="L603" s="236"/>
      <c r="M603" s="236"/>
      <c r="N603" s="236"/>
      <c r="O603" s="236"/>
      <c r="P603" s="236"/>
      <c r="Q603" s="236"/>
      <c r="R603" s="236"/>
      <c r="S603" s="236"/>
    </row>
    <row r="604" ht="15" customHeight="1">
      <c r="A604" s="236"/>
      <c r="B604" t="s" s="596">
        <v>1036</v>
      </c>
      <c r="C604" t="s" s="675">
        <v>3200</v>
      </c>
      <c r="D604" t="s" s="695">
        <f>D568</f>
        <v>2007</v>
      </c>
      <c r="E604" s="677">
        <v>0</v>
      </c>
      <c r="F604" s="236"/>
      <c r="G604" s="662">
        <f>E604*F604</f>
        <v>0</v>
      </c>
      <c r="H604" s="662">
        <f>IF($S$11="Y",G604*0.15,0)</f>
        <v>0</v>
      </c>
      <c r="I604" s="236"/>
      <c r="J604" s="236"/>
      <c r="K604" s="236"/>
      <c r="L604" s="236"/>
      <c r="M604" s="236"/>
      <c r="N604" s="236"/>
      <c r="O604" s="236"/>
      <c r="P604" s="236"/>
      <c r="Q604" s="236"/>
      <c r="R604" s="236"/>
      <c r="S604" s="236"/>
    </row>
    <row r="605" ht="15" customHeight="1">
      <c r="A605" s="236"/>
      <c r="B605" t="s" s="596">
        <v>3201</v>
      </c>
      <c r="C605" t="s" s="675">
        <v>3202</v>
      </c>
      <c r="D605" t="s" s="676">
        <f>D569</f>
        <v>1996</v>
      </c>
      <c r="E605" s="677">
        <v>0</v>
      </c>
      <c r="F605" s="236"/>
      <c r="G605" s="662">
        <f>E605*F605</f>
        <v>0</v>
      </c>
      <c r="H605" s="662">
        <f>IF($S$11="Y",G605*0.15,0)</f>
        <v>0</v>
      </c>
      <c r="I605" s="236"/>
      <c r="J605" s="236"/>
      <c r="K605" s="236"/>
      <c r="L605" s="236"/>
      <c r="M605" s="236"/>
      <c r="N605" s="236"/>
      <c r="O605" s="236"/>
      <c r="P605" s="236"/>
      <c r="Q605" s="236"/>
      <c r="R605" s="236"/>
      <c r="S605" s="236"/>
    </row>
    <row r="606" ht="15" customHeight="1">
      <c r="A606" s="236"/>
      <c r="B606" t="s" s="596">
        <v>3201</v>
      </c>
      <c r="C606" t="s" s="675">
        <v>3202</v>
      </c>
      <c r="D606" t="s" s="91">
        <f>D570</f>
        <v>1998</v>
      </c>
      <c r="E606" s="677">
        <v>0</v>
      </c>
      <c r="F606" s="236"/>
      <c r="G606" s="662">
        <f>E606*F606</f>
        <v>0</v>
      </c>
      <c r="H606" s="662">
        <f>IF($S$11="Y",G606*0.15,0)</f>
        <v>0</v>
      </c>
      <c r="I606" s="236"/>
      <c r="J606" s="236"/>
      <c r="K606" s="236"/>
      <c r="L606" s="236"/>
      <c r="M606" s="236"/>
      <c r="N606" s="236"/>
      <c r="O606" s="236"/>
      <c r="P606" s="236"/>
      <c r="Q606" s="236"/>
      <c r="R606" s="236"/>
      <c r="S606" s="236"/>
    </row>
    <row r="607" ht="15" customHeight="1">
      <c r="A607" s="236"/>
      <c r="B607" t="s" s="596">
        <v>3201</v>
      </c>
      <c r="C607" t="s" s="675">
        <v>3202</v>
      </c>
      <c r="D607" t="s" s="205">
        <f>D571</f>
        <v>2000</v>
      </c>
      <c r="E607" s="677">
        <v>0</v>
      </c>
      <c r="F607" s="236"/>
      <c r="G607" s="662">
        <f>E607*F607</f>
        <v>0</v>
      </c>
      <c r="H607" s="662">
        <f>IF($S$11="Y",G607*0.15,0)</f>
        <v>0</v>
      </c>
      <c r="I607" s="236"/>
      <c r="J607" s="236"/>
      <c r="K607" s="236"/>
      <c r="L607" s="236"/>
      <c r="M607" s="236"/>
      <c r="N607" s="236"/>
      <c r="O607" s="236"/>
      <c r="P607" s="236"/>
      <c r="Q607" s="236"/>
      <c r="R607" s="236"/>
      <c r="S607" s="236"/>
    </row>
    <row r="608" ht="15" customHeight="1">
      <c r="A608" s="236"/>
      <c r="B608" t="s" s="596">
        <v>3201</v>
      </c>
      <c r="C608" t="s" s="675">
        <v>3202</v>
      </c>
      <c r="D608" t="s" s="684">
        <f>D572</f>
        <v>2001</v>
      </c>
      <c r="E608" s="677">
        <v>0</v>
      </c>
      <c r="F608" s="236"/>
      <c r="G608" s="662">
        <f>E608*F608</f>
        <v>0</v>
      </c>
      <c r="H608" s="662">
        <f>IF($S$11="Y",G608*0.15,0)</f>
        <v>0</v>
      </c>
      <c r="I608" s="236"/>
      <c r="J608" s="236"/>
      <c r="K608" s="236"/>
      <c r="L608" s="236"/>
      <c r="M608" s="236"/>
      <c r="N608" s="236"/>
      <c r="O608" s="236"/>
      <c r="P608" s="236"/>
      <c r="Q608" s="236"/>
      <c r="R608" s="236"/>
      <c r="S608" s="236"/>
    </row>
    <row r="609" ht="15" customHeight="1">
      <c r="A609" s="236"/>
      <c r="B609" t="s" s="596">
        <v>3201</v>
      </c>
      <c r="C609" t="s" s="675">
        <v>3202</v>
      </c>
      <c r="D609" t="s" s="686">
        <f>D573</f>
        <v>2003</v>
      </c>
      <c r="E609" s="677">
        <v>0</v>
      </c>
      <c r="F609" s="236"/>
      <c r="G609" s="662">
        <f>E609*F609</f>
        <v>0</v>
      </c>
      <c r="H609" s="662">
        <f>IF($S$11="Y",G609*0.15,0)</f>
        <v>0</v>
      </c>
      <c r="I609" s="236"/>
      <c r="J609" s="236"/>
      <c r="K609" s="236"/>
      <c r="L609" s="236"/>
      <c r="M609" s="236"/>
      <c r="N609" s="236"/>
      <c r="O609" s="236"/>
      <c r="P609" s="236"/>
      <c r="Q609" s="236"/>
      <c r="R609" s="236"/>
      <c r="S609" s="236"/>
    </row>
    <row r="610" ht="15" customHeight="1">
      <c r="A610" s="236"/>
      <c r="B610" t="s" s="596">
        <v>3201</v>
      </c>
      <c r="C610" t="s" s="675">
        <v>3202</v>
      </c>
      <c r="D610" t="s" s="690">
        <f>D574</f>
        <v>2004</v>
      </c>
      <c r="E610" s="677">
        <v>0</v>
      </c>
      <c r="F610" s="236"/>
      <c r="G610" s="662">
        <f>E610*F610</f>
        <v>0</v>
      </c>
      <c r="H610" s="662">
        <f>IF($S$11="Y",G610*0.15,0)</f>
        <v>0</v>
      </c>
      <c r="I610" s="236"/>
      <c r="J610" s="236"/>
      <c r="K610" s="236"/>
      <c r="L610" s="236"/>
      <c r="M610" s="236"/>
      <c r="N610" s="236"/>
      <c r="O610" s="236"/>
      <c r="P610" s="236"/>
      <c r="Q610" s="236"/>
      <c r="R610" s="236"/>
      <c r="S610" s="236"/>
    </row>
    <row r="611" ht="15" customHeight="1">
      <c r="A611" s="236"/>
      <c r="B611" t="s" s="596">
        <v>3201</v>
      </c>
      <c r="C611" t="s" s="675">
        <v>3202</v>
      </c>
      <c r="D611" t="s" s="692">
        <f>D575</f>
        <v>2005</v>
      </c>
      <c r="E611" s="677">
        <v>0</v>
      </c>
      <c r="F611" s="236"/>
      <c r="G611" s="662">
        <f>E611*F611</f>
        <v>0</v>
      </c>
      <c r="H611" s="662">
        <f>IF($S$11="Y",G611*0.15,0)</f>
        <v>0</v>
      </c>
      <c r="I611" s="236"/>
      <c r="J611" s="236"/>
      <c r="K611" s="236"/>
      <c r="L611" s="236"/>
      <c r="M611" s="236"/>
      <c r="N611" s="236"/>
      <c r="O611" s="236"/>
      <c r="P611" s="236"/>
      <c r="Q611" s="236"/>
      <c r="R611" s="236"/>
      <c r="S611" s="236"/>
    </row>
    <row r="612" ht="15" customHeight="1">
      <c r="A612" s="236"/>
      <c r="B612" t="s" s="596">
        <v>3201</v>
      </c>
      <c r="C612" t="s" s="675">
        <v>3202</v>
      </c>
      <c r="D612" t="s" s="180">
        <f>D576</f>
        <v>2006</v>
      </c>
      <c r="E612" s="677">
        <v>0</v>
      </c>
      <c r="F612" s="236"/>
      <c r="G612" s="662">
        <f>E612*F612</f>
        <v>0</v>
      </c>
      <c r="H612" s="662">
        <f>IF($S$11="Y",G612*0.15,0)</f>
        <v>0</v>
      </c>
      <c r="I612" s="236"/>
      <c r="J612" s="236"/>
      <c r="K612" s="236"/>
      <c r="L612" s="236"/>
      <c r="M612" s="236"/>
      <c r="N612" s="236"/>
      <c r="O612" s="236"/>
      <c r="P612" s="236"/>
      <c r="Q612" s="236"/>
      <c r="R612" s="236"/>
      <c r="S612" s="236"/>
    </row>
    <row r="613" ht="15" customHeight="1">
      <c r="A613" s="236"/>
      <c r="B613" t="s" s="596">
        <v>3201</v>
      </c>
      <c r="C613" t="s" s="675">
        <v>3202</v>
      </c>
      <c r="D613" t="s" s="695">
        <f>D577</f>
        <v>2007</v>
      </c>
      <c r="E613" s="677">
        <v>0</v>
      </c>
      <c r="F613" s="236"/>
      <c r="G613" s="662">
        <f>E613*F613</f>
        <v>0</v>
      </c>
      <c r="H613" s="662">
        <f>IF($S$11="Y",G613*0.15,0)</f>
        <v>0</v>
      </c>
      <c r="I613" s="236"/>
      <c r="J613" s="236"/>
      <c r="K613" s="236"/>
      <c r="L613" s="236"/>
      <c r="M613" s="236"/>
      <c r="N613" s="236"/>
      <c r="O613" s="236"/>
      <c r="P613" s="236"/>
      <c r="Q613" s="236"/>
      <c r="R613" s="236"/>
      <c r="S613" s="236"/>
    </row>
    <row r="614" ht="15" customHeight="1">
      <c r="A614" s="236"/>
      <c r="B614" t="s" s="596">
        <v>977</v>
      </c>
      <c r="C614" t="s" s="675">
        <v>3203</v>
      </c>
      <c r="D614" t="s" s="676">
        <f>D578</f>
        <v>1996</v>
      </c>
      <c r="E614" s="677">
        <v>0</v>
      </c>
      <c r="F614" s="236"/>
      <c r="G614" s="662">
        <f>E614*F614</f>
        <v>0</v>
      </c>
      <c r="H614" s="662">
        <f>IF($S$11="Y",G614*0.15,0)</f>
        <v>0</v>
      </c>
      <c r="I614" s="236"/>
      <c r="J614" s="236"/>
      <c r="K614" s="236"/>
      <c r="L614" s="236"/>
      <c r="M614" s="236"/>
      <c r="N614" s="236"/>
      <c r="O614" s="236"/>
      <c r="P614" s="236"/>
      <c r="Q614" s="236"/>
      <c r="R614" s="236"/>
      <c r="S614" s="236"/>
    </row>
    <row r="615" ht="15" customHeight="1">
      <c r="A615" s="236"/>
      <c r="B615" t="s" s="596">
        <v>977</v>
      </c>
      <c r="C615" t="s" s="675">
        <v>3203</v>
      </c>
      <c r="D615" t="s" s="91">
        <f>D579</f>
        <v>1998</v>
      </c>
      <c r="E615" s="677">
        <v>0</v>
      </c>
      <c r="F615" s="236"/>
      <c r="G615" s="662">
        <f>E615*F615</f>
        <v>0</v>
      </c>
      <c r="H615" s="662">
        <f>IF($S$11="Y",G615*0.15,0)</f>
        <v>0</v>
      </c>
      <c r="I615" s="236"/>
      <c r="J615" s="236"/>
      <c r="K615" s="236"/>
      <c r="L615" s="236"/>
      <c r="M615" s="236"/>
      <c r="N615" s="236"/>
      <c r="O615" s="236"/>
      <c r="P615" s="236"/>
      <c r="Q615" s="236"/>
      <c r="R615" s="236"/>
      <c r="S615" s="236"/>
    </row>
    <row r="616" ht="15" customHeight="1">
      <c r="A616" s="236"/>
      <c r="B616" t="s" s="596">
        <v>977</v>
      </c>
      <c r="C616" t="s" s="675">
        <v>3203</v>
      </c>
      <c r="D616" t="s" s="205">
        <f>D580</f>
        <v>2000</v>
      </c>
      <c r="E616" s="677">
        <v>0</v>
      </c>
      <c r="F616" s="236"/>
      <c r="G616" s="662">
        <f>E616*F616</f>
        <v>0</v>
      </c>
      <c r="H616" s="662">
        <f>IF($S$11="Y",G616*0.15,0)</f>
        <v>0</v>
      </c>
      <c r="I616" s="236"/>
      <c r="J616" s="236"/>
      <c r="K616" s="236"/>
      <c r="L616" s="236"/>
      <c r="M616" s="236"/>
      <c r="N616" s="236"/>
      <c r="O616" s="236"/>
      <c r="P616" s="236"/>
      <c r="Q616" s="236"/>
      <c r="R616" s="236"/>
      <c r="S616" s="236"/>
    </row>
    <row r="617" ht="15" customHeight="1">
      <c r="A617" s="236"/>
      <c r="B617" t="s" s="596">
        <v>977</v>
      </c>
      <c r="C617" t="s" s="675">
        <v>3203</v>
      </c>
      <c r="D617" t="s" s="684">
        <f>D581</f>
        <v>2001</v>
      </c>
      <c r="E617" s="677">
        <v>0</v>
      </c>
      <c r="F617" s="236"/>
      <c r="G617" s="662">
        <f>E617*F617</f>
        <v>0</v>
      </c>
      <c r="H617" s="662">
        <f>IF($S$11="Y",G617*0.15,0)</f>
        <v>0</v>
      </c>
      <c r="I617" s="236"/>
      <c r="J617" s="236"/>
      <c r="K617" s="236"/>
      <c r="L617" s="236"/>
      <c r="M617" s="236"/>
      <c r="N617" s="236"/>
      <c r="O617" s="236"/>
      <c r="P617" s="236"/>
      <c r="Q617" s="236"/>
      <c r="R617" s="236"/>
      <c r="S617" s="236"/>
    </row>
    <row r="618" ht="15" customHeight="1">
      <c r="A618" s="236"/>
      <c r="B618" t="s" s="596">
        <v>977</v>
      </c>
      <c r="C618" t="s" s="675">
        <v>3203</v>
      </c>
      <c r="D618" t="s" s="686">
        <f>D582</f>
        <v>2003</v>
      </c>
      <c r="E618" s="677">
        <v>0</v>
      </c>
      <c r="F618" s="236"/>
      <c r="G618" s="662">
        <f>E618*F618</f>
        <v>0</v>
      </c>
      <c r="H618" s="662">
        <f>IF($S$11="Y",G618*0.15,0)</f>
        <v>0</v>
      </c>
      <c r="I618" s="236"/>
      <c r="J618" s="236"/>
      <c r="K618" s="236"/>
      <c r="L618" s="236"/>
      <c r="M618" s="236"/>
      <c r="N618" s="236"/>
      <c r="O618" s="236"/>
      <c r="P618" s="236"/>
      <c r="Q618" s="236"/>
      <c r="R618" s="236"/>
      <c r="S618" s="236"/>
    </row>
    <row r="619" ht="15" customHeight="1">
      <c r="A619" s="236"/>
      <c r="B619" t="s" s="596">
        <v>977</v>
      </c>
      <c r="C619" t="s" s="675">
        <v>3203</v>
      </c>
      <c r="D619" t="s" s="690">
        <f>D583</f>
        <v>2004</v>
      </c>
      <c r="E619" s="677">
        <v>0</v>
      </c>
      <c r="F619" s="236"/>
      <c r="G619" s="662">
        <f>E619*F619</f>
        <v>0</v>
      </c>
      <c r="H619" s="662">
        <f>IF($S$11="Y",G619*0.15,0)</f>
        <v>0</v>
      </c>
      <c r="I619" s="236"/>
      <c r="J619" s="236"/>
      <c r="K619" s="236"/>
      <c r="L619" s="236"/>
      <c r="M619" s="236"/>
      <c r="N619" s="236"/>
      <c r="O619" s="236"/>
      <c r="P619" s="236"/>
      <c r="Q619" s="236"/>
      <c r="R619" s="236"/>
      <c r="S619" s="236"/>
    </row>
    <row r="620" ht="15" customHeight="1">
      <c r="A620" s="236"/>
      <c r="B620" t="s" s="596">
        <v>977</v>
      </c>
      <c r="C620" t="s" s="675">
        <v>3203</v>
      </c>
      <c r="D620" t="s" s="692">
        <f>D584</f>
        <v>2005</v>
      </c>
      <c r="E620" s="677">
        <v>0</v>
      </c>
      <c r="F620" s="236"/>
      <c r="G620" s="662">
        <f>E620*F620</f>
        <v>0</v>
      </c>
      <c r="H620" s="662">
        <f>IF($S$11="Y",G620*0.15,0)</f>
        <v>0</v>
      </c>
      <c r="I620" s="236"/>
      <c r="J620" s="236"/>
      <c r="K620" s="236"/>
      <c r="L620" s="236"/>
      <c r="M620" s="236"/>
      <c r="N620" s="236"/>
      <c r="O620" s="236"/>
      <c r="P620" s="236"/>
      <c r="Q620" s="236"/>
      <c r="R620" s="236"/>
      <c r="S620" s="236"/>
    </row>
    <row r="621" ht="15" customHeight="1">
      <c r="A621" s="236"/>
      <c r="B621" t="s" s="596">
        <v>977</v>
      </c>
      <c r="C621" t="s" s="675">
        <v>3203</v>
      </c>
      <c r="D621" t="s" s="180">
        <f>D585</f>
        <v>2006</v>
      </c>
      <c r="E621" s="677">
        <v>0</v>
      </c>
      <c r="F621" s="236"/>
      <c r="G621" s="662">
        <f>E621*F621</f>
        <v>0</v>
      </c>
      <c r="H621" s="662">
        <f>IF($S$11="Y",G621*0.15,0)</f>
        <v>0</v>
      </c>
      <c r="I621" s="236"/>
      <c r="J621" s="236"/>
      <c r="K621" s="236"/>
      <c r="L621" s="236"/>
      <c r="M621" s="236"/>
      <c r="N621" s="236"/>
      <c r="O621" s="236"/>
      <c r="P621" s="236"/>
      <c r="Q621" s="236"/>
      <c r="R621" s="236"/>
      <c r="S621" s="236"/>
    </row>
    <row r="622" ht="15" customHeight="1">
      <c r="A622" s="236"/>
      <c r="B622" t="s" s="596">
        <v>977</v>
      </c>
      <c r="C622" t="s" s="675">
        <v>3203</v>
      </c>
      <c r="D622" t="s" s="695">
        <f>D586</f>
        <v>2007</v>
      </c>
      <c r="E622" s="677">
        <v>0</v>
      </c>
      <c r="F622" s="236"/>
      <c r="G622" s="662">
        <f>E622*F622</f>
        <v>0</v>
      </c>
      <c r="H622" s="662">
        <f>IF($S$11="Y",G622*0.15,0)</f>
        <v>0</v>
      </c>
      <c r="I622" s="236"/>
      <c r="J622" s="236"/>
      <c r="K622" s="236"/>
      <c r="L622" s="236"/>
      <c r="M622" s="236"/>
      <c r="N622" s="236"/>
      <c r="O622" s="236"/>
      <c r="P622" s="236"/>
      <c r="Q622" s="236"/>
      <c r="R622" s="236"/>
      <c r="S622" s="236"/>
    </row>
    <row r="623" ht="15" customHeight="1">
      <c r="A623" s="236"/>
      <c r="B623" t="s" s="596">
        <v>979</v>
      </c>
      <c r="C623" t="s" s="675">
        <v>3204</v>
      </c>
      <c r="D623" t="s" s="676">
        <f>D578</f>
        <v>1996</v>
      </c>
      <c r="E623" s="677">
        <v>0</v>
      </c>
      <c r="F623" s="236"/>
      <c r="G623" s="662">
        <f>E623*F623</f>
        <v>0</v>
      </c>
      <c r="H623" s="662">
        <f>IF($S$11="Y",G623*0.15,0)</f>
        <v>0</v>
      </c>
      <c r="I623" s="236"/>
      <c r="J623" s="236"/>
      <c r="K623" s="236"/>
      <c r="L623" s="236"/>
      <c r="M623" s="236"/>
      <c r="N623" s="236"/>
      <c r="O623" s="236"/>
      <c r="P623" s="236"/>
      <c r="Q623" s="236"/>
      <c r="R623" s="236"/>
      <c r="S623" s="236"/>
    </row>
    <row r="624" ht="15" customHeight="1">
      <c r="A624" s="236"/>
      <c r="B624" t="s" s="596">
        <v>979</v>
      </c>
      <c r="C624" t="s" s="675">
        <v>3204</v>
      </c>
      <c r="D624" t="s" s="91">
        <f>D579</f>
        <v>1998</v>
      </c>
      <c r="E624" s="677">
        <v>0</v>
      </c>
      <c r="F624" s="236"/>
      <c r="G624" s="662">
        <f>E624*F624</f>
        <v>0</v>
      </c>
      <c r="H624" s="662">
        <f>IF($S$11="Y",G624*0.15,0)</f>
        <v>0</v>
      </c>
      <c r="I624" s="236"/>
      <c r="J624" s="236"/>
      <c r="K624" s="236"/>
      <c r="L624" s="236"/>
      <c r="M624" s="236"/>
      <c r="N624" s="236"/>
      <c r="O624" s="236"/>
      <c r="P624" s="236"/>
      <c r="Q624" s="236"/>
      <c r="R624" s="236"/>
      <c r="S624" s="236"/>
    </row>
    <row r="625" ht="15" customHeight="1">
      <c r="A625" s="236"/>
      <c r="B625" t="s" s="596">
        <v>979</v>
      </c>
      <c r="C625" t="s" s="675">
        <v>3204</v>
      </c>
      <c r="D625" t="s" s="205">
        <f>D580</f>
        <v>2000</v>
      </c>
      <c r="E625" s="677">
        <v>0</v>
      </c>
      <c r="F625" s="236"/>
      <c r="G625" s="662">
        <f>E625*F625</f>
        <v>0</v>
      </c>
      <c r="H625" s="662">
        <f>IF($S$11="Y",G625*0.15,0)</f>
        <v>0</v>
      </c>
      <c r="I625" s="236"/>
      <c r="J625" s="236"/>
      <c r="K625" s="236"/>
      <c r="L625" s="236"/>
      <c r="M625" s="236"/>
      <c r="N625" s="236"/>
      <c r="O625" s="236"/>
      <c r="P625" s="236"/>
      <c r="Q625" s="236"/>
      <c r="R625" s="236"/>
      <c r="S625" s="236"/>
    </row>
    <row r="626" ht="15" customHeight="1">
      <c r="A626" s="236"/>
      <c r="B626" t="s" s="596">
        <v>979</v>
      </c>
      <c r="C626" t="s" s="675">
        <v>3204</v>
      </c>
      <c r="D626" t="s" s="684">
        <f>D581</f>
        <v>2001</v>
      </c>
      <c r="E626" s="677">
        <v>0</v>
      </c>
      <c r="F626" s="236"/>
      <c r="G626" s="662">
        <f>E626*F626</f>
        <v>0</v>
      </c>
      <c r="H626" s="662">
        <f>IF($S$11="Y",G626*0.15,0)</f>
        <v>0</v>
      </c>
      <c r="I626" s="236"/>
      <c r="J626" s="236"/>
      <c r="K626" s="236"/>
      <c r="L626" s="236"/>
      <c r="M626" s="236"/>
      <c r="N626" s="236"/>
      <c r="O626" s="236"/>
      <c r="P626" s="236"/>
      <c r="Q626" s="236"/>
      <c r="R626" s="236"/>
      <c r="S626" s="236"/>
    </row>
    <row r="627" ht="15" customHeight="1">
      <c r="A627" s="236"/>
      <c r="B627" t="s" s="596">
        <v>979</v>
      </c>
      <c r="C627" t="s" s="675">
        <v>3204</v>
      </c>
      <c r="D627" t="s" s="686">
        <f>D582</f>
        <v>2003</v>
      </c>
      <c r="E627" s="677">
        <v>0</v>
      </c>
      <c r="F627" s="236"/>
      <c r="G627" s="662">
        <f>E627*F627</f>
        <v>0</v>
      </c>
      <c r="H627" s="662">
        <f>IF($S$11="Y",G627*0.15,0)</f>
        <v>0</v>
      </c>
      <c r="I627" s="236"/>
      <c r="J627" s="236"/>
      <c r="K627" s="236"/>
      <c r="L627" s="236"/>
      <c r="M627" s="236"/>
      <c r="N627" s="236"/>
      <c r="O627" s="236"/>
      <c r="P627" s="236"/>
      <c r="Q627" s="236"/>
      <c r="R627" s="236"/>
      <c r="S627" s="236"/>
    </row>
    <row r="628" ht="15" customHeight="1">
      <c r="A628" s="236"/>
      <c r="B628" t="s" s="596">
        <v>979</v>
      </c>
      <c r="C628" t="s" s="675">
        <v>3204</v>
      </c>
      <c r="D628" t="s" s="690">
        <f>D583</f>
        <v>2004</v>
      </c>
      <c r="E628" s="677">
        <v>0</v>
      </c>
      <c r="F628" s="236"/>
      <c r="G628" s="662">
        <f>E628*F628</f>
        <v>0</v>
      </c>
      <c r="H628" s="662">
        <f>IF($S$11="Y",G628*0.15,0)</f>
        <v>0</v>
      </c>
      <c r="I628" s="236"/>
      <c r="J628" s="236"/>
      <c r="K628" s="236"/>
      <c r="L628" s="236"/>
      <c r="M628" s="236"/>
      <c r="N628" s="236"/>
      <c r="O628" s="236"/>
      <c r="P628" s="236"/>
      <c r="Q628" s="236"/>
      <c r="R628" s="236"/>
      <c r="S628" s="236"/>
    </row>
    <row r="629" ht="15" customHeight="1">
      <c r="A629" s="236"/>
      <c r="B629" t="s" s="596">
        <v>979</v>
      </c>
      <c r="C629" t="s" s="675">
        <v>3204</v>
      </c>
      <c r="D629" t="s" s="692">
        <f>D584</f>
        <v>2005</v>
      </c>
      <c r="E629" s="677">
        <v>0</v>
      </c>
      <c r="F629" s="236"/>
      <c r="G629" s="662">
        <f>E629*F629</f>
        <v>0</v>
      </c>
      <c r="H629" s="662">
        <f>IF($S$11="Y",G629*0.15,0)</f>
        <v>0</v>
      </c>
      <c r="I629" s="236"/>
      <c r="J629" s="236"/>
      <c r="K629" s="236"/>
      <c r="L629" s="236"/>
      <c r="M629" s="236"/>
      <c r="N629" s="236"/>
      <c r="O629" s="236"/>
      <c r="P629" s="236"/>
      <c r="Q629" s="236"/>
      <c r="R629" s="236"/>
      <c r="S629" s="236"/>
    </row>
    <row r="630" ht="15" customHeight="1">
      <c r="A630" s="236"/>
      <c r="B630" t="s" s="596">
        <v>979</v>
      </c>
      <c r="C630" t="s" s="675">
        <v>3204</v>
      </c>
      <c r="D630" t="s" s="180">
        <f>D585</f>
        <v>2006</v>
      </c>
      <c r="E630" s="677">
        <v>0</v>
      </c>
      <c r="F630" s="236"/>
      <c r="G630" s="662">
        <f>E630*F630</f>
        <v>0</v>
      </c>
      <c r="H630" s="662">
        <f>IF($S$11="Y",G630*0.15,0)</f>
        <v>0</v>
      </c>
      <c r="I630" s="236"/>
      <c r="J630" s="236"/>
      <c r="K630" s="236"/>
      <c r="L630" s="236"/>
      <c r="M630" s="236"/>
      <c r="N630" s="236"/>
      <c r="O630" s="236"/>
      <c r="P630" s="236"/>
      <c r="Q630" s="236"/>
      <c r="R630" s="236"/>
      <c r="S630" s="236"/>
    </row>
    <row r="631" ht="15" customHeight="1">
      <c r="A631" s="236"/>
      <c r="B631" t="s" s="596">
        <v>979</v>
      </c>
      <c r="C631" t="s" s="675">
        <v>3204</v>
      </c>
      <c r="D631" t="s" s="695">
        <f>D586</f>
        <v>2007</v>
      </c>
      <c r="E631" s="677">
        <v>0</v>
      </c>
      <c r="F631" s="236"/>
      <c r="G631" s="662">
        <f>E631*F631</f>
        <v>0</v>
      </c>
      <c r="H631" s="662">
        <f>IF($S$11="Y",G631*0.15,0)</f>
        <v>0</v>
      </c>
      <c r="I631" s="236"/>
      <c r="J631" s="236"/>
      <c r="K631" s="236"/>
      <c r="L631" s="236"/>
      <c r="M631" s="236"/>
      <c r="N631" s="236"/>
      <c r="O631" s="236"/>
      <c r="P631" s="236"/>
      <c r="Q631" s="236"/>
      <c r="R631" s="236"/>
      <c r="S631" s="236"/>
    </row>
    <row r="632" ht="15" customHeight="1">
      <c r="A632" s="236"/>
      <c r="B632" t="s" s="596">
        <v>985</v>
      </c>
      <c r="C632" t="s" s="675">
        <v>3205</v>
      </c>
      <c r="D632" t="s" s="676">
        <f>D587</f>
        <v>1996</v>
      </c>
      <c r="E632" s="677">
        <v>0</v>
      </c>
      <c r="F632" s="236"/>
      <c r="G632" s="662">
        <f>E632*F632</f>
        <v>0</v>
      </c>
      <c r="H632" s="662">
        <f>IF($S$11="Y",G632*0.15,0)</f>
        <v>0</v>
      </c>
      <c r="I632" s="236"/>
      <c r="J632" s="236"/>
      <c r="K632" s="236"/>
      <c r="L632" s="236"/>
      <c r="M632" s="236"/>
      <c r="N632" s="236"/>
      <c r="O632" s="236"/>
      <c r="P632" s="236"/>
      <c r="Q632" s="236"/>
      <c r="R632" s="236"/>
      <c r="S632" s="236"/>
    </row>
    <row r="633" ht="15" customHeight="1">
      <c r="A633" s="236"/>
      <c r="B633" t="s" s="596">
        <v>985</v>
      </c>
      <c r="C633" t="s" s="675">
        <v>3205</v>
      </c>
      <c r="D633" t="s" s="91">
        <f>D588</f>
        <v>1998</v>
      </c>
      <c r="E633" s="677">
        <v>0</v>
      </c>
      <c r="F633" s="236"/>
      <c r="G633" s="662">
        <f>E633*F633</f>
        <v>0</v>
      </c>
      <c r="H633" s="662">
        <f>IF($S$11="Y",G633*0.15,0)</f>
        <v>0</v>
      </c>
      <c r="I633" s="236"/>
      <c r="J633" s="236"/>
      <c r="K633" s="236"/>
      <c r="L633" s="236"/>
      <c r="M633" s="236"/>
      <c r="N633" s="236"/>
      <c r="O633" s="236"/>
      <c r="P633" s="236"/>
      <c r="Q633" s="236"/>
      <c r="R633" s="236"/>
      <c r="S633" s="236"/>
    </row>
    <row r="634" ht="15" customHeight="1">
      <c r="A634" s="236"/>
      <c r="B634" t="s" s="596">
        <v>985</v>
      </c>
      <c r="C634" t="s" s="675">
        <v>3205</v>
      </c>
      <c r="D634" t="s" s="205">
        <f>D589</f>
        <v>2000</v>
      </c>
      <c r="E634" s="677">
        <v>0</v>
      </c>
      <c r="F634" s="236"/>
      <c r="G634" s="662">
        <f>E634*F634</f>
        <v>0</v>
      </c>
      <c r="H634" s="662">
        <f>IF($S$11="Y",G634*0.15,0)</f>
        <v>0</v>
      </c>
      <c r="I634" s="236"/>
      <c r="J634" s="236"/>
      <c r="K634" s="236"/>
      <c r="L634" s="236"/>
      <c r="M634" s="236"/>
      <c r="N634" s="236"/>
      <c r="O634" s="236"/>
      <c r="P634" s="236"/>
      <c r="Q634" s="236"/>
      <c r="R634" s="236"/>
      <c r="S634" s="236"/>
    </row>
    <row r="635" ht="15" customHeight="1">
      <c r="A635" s="236"/>
      <c r="B635" t="s" s="596">
        <v>985</v>
      </c>
      <c r="C635" t="s" s="675">
        <v>3205</v>
      </c>
      <c r="D635" t="s" s="684">
        <f>D590</f>
        <v>2001</v>
      </c>
      <c r="E635" s="677">
        <v>0</v>
      </c>
      <c r="F635" s="236"/>
      <c r="G635" s="662">
        <f>E635*F635</f>
        <v>0</v>
      </c>
      <c r="H635" s="662">
        <f>IF($S$11="Y",G635*0.15,0)</f>
        <v>0</v>
      </c>
      <c r="I635" s="236"/>
      <c r="J635" s="236"/>
      <c r="K635" s="236"/>
      <c r="L635" s="236"/>
      <c r="M635" s="236"/>
      <c r="N635" s="236"/>
      <c r="O635" s="236"/>
      <c r="P635" s="236"/>
      <c r="Q635" s="236"/>
      <c r="R635" s="236"/>
      <c r="S635" s="236"/>
    </row>
    <row r="636" ht="15" customHeight="1">
      <c r="A636" s="236"/>
      <c r="B636" t="s" s="596">
        <v>985</v>
      </c>
      <c r="C636" t="s" s="675">
        <v>3205</v>
      </c>
      <c r="D636" t="s" s="686">
        <f>D591</f>
        <v>2003</v>
      </c>
      <c r="E636" s="677">
        <v>0</v>
      </c>
      <c r="F636" s="236"/>
      <c r="G636" s="662">
        <f>E636*F636</f>
        <v>0</v>
      </c>
      <c r="H636" s="662">
        <f>IF($S$11="Y",G636*0.15,0)</f>
        <v>0</v>
      </c>
      <c r="I636" s="236"/>
      <c r="J636" s="236"/>
      <c r="K636" s="236"/>
      <c r="L636" s="236"/>
      <c r="M636" s="236"/>
      <c r="N636" s="236"/>
      <c r="O636" s="236"/>
      <c r="P636" s="236"/>
      <c r="Q636" s="236"/>
      <c r="R636" s="236"/>
      <c r="S636" s="236"/>
    </row>
    <row r="637" ht="15" customHeight="1">
      <c r="A637" s="236"/>
      <c r="B637" t="s" s="596">
        <v>985</v>
      </c>
      <c r="C637" t="s" s="675">
        <v>3205</v>
      </c>
      <c r="D637" t="s" s="690">
        <f>D592</f>
        <v>2004</v>
      </c>
      <c r="E637" s="677">
        <v>0</v>
      </c>
      <c r="F637" s="236"/>
      <c r="G637" s="662">
        <f>E637*F637</f>
        <v>0</v>
      </c>
      <c r="H637" s="662">
        <f>IF($S$11="Y",G637*0.15,0)</f>
        <v>0</v>
      </c>
      <c r="I637" s="236"/>
      <c r="J637" s="236"/>
      <c r="K637" s="236"/>
      <c r="L637" s="236"/>
      <c r="M637" s="236"/>
      <c r="N637" s="236"/>
      <c r="O637" s="236"/>
      <c r="P637" s="236"/>
      <c r="Q637" s="236"/>
      <c r="R637" s="236"/>
      <c r="S637" s="236"/>
    </row>
    <row r="638" ht="15" customHeight="1">
      <c r="A638" s="236"/>
      <c r="B638" t="s" s="596">
        <v>985</v>
      </c>
      <c r="C638" t="s" s="675">
        <v>3205</v>
      </c>
      <c r="D638" t="s" s="692">
        <f>D593</f>
        <v>2005</v>
      </c>
      <c r="E638" s="677">
        <v>0</v>
      </c>
      <c r="F638" s="236"/>
      <c r="G638" s="662">
        <f>E638*F638</f>
        <v>0</v>
      </c>
      <c r="H638" s="662">
        <f>IF($S$11="Y",G638*0.15,0)</f>
        <v>0</v>
      </c>
      <c r="I638" s="236"/>
      <c r="J638" s="236"/>
      <c r="K638" s="236"/>
      <c r="L638" s="236"/>
      <c r="M638" s="236"/>
      <c r="N638" s="236"/>
      <c r="O638" s="236"/>
      <c r="P638" s="236"/>
      <c r="Q638" s="236"/>
      <c r="R638" s="236"/>
      <c r="S638" s="236"/>
    </row>
    <row r="639" ht="15" customHeight="1">
      <c r="A639" s="236"/>
      <c r="B639" t="s" s="596">
        <v>985</v>
      </c>
      <c r="C639" t="s" s="675">
        <v>3205</v>
      </c>
      <c r="D639" t="s" s="180">
        <f>D594</f>
        <v>2006</v>
      </c>
      <c r="E639" s="677">
        <v>0</v>
      </c>
      <c r="F639" s="236"/>
      <c r="G639" s="662">
        <f>E639*F639</f>
        <v>0</v>
      </c>
      <c r="H639" s="662">
        <f>IF($S$11="Y",G639*0.15,0)</f>
        <v>0</v>
      </c>
      <c r="I639" s="236"/>
      <c r="J639" s="236"/>
      <c r="K639" s="236"/>
      <c r="L639" s="236"/>
      <c r="M639" s="236"/>
      <c r="N639" s="236"/>
      <c r="O639" s="236"/>
      <c r="P639" s="236"/>
      <c r="Q639" s="236"/>
      <c r="R639" s="236"/>
      <c r="S639" s="236"/>
    </row>
    <row r="640" ht="15" customHeight="1">
      <c r="A640" s="236"/>
      <c r="B640" t="s" s="596">
        <v>985</v>
      </c>
      <c r="C640" t="s" s="675">
        <v>3205</v>
      </c>
      <c r="D640" t="s" s="695">
        <f>D595</f>
        <v>2007</v>
      </c>
      <c r="E640" s="677">
        <v>0</v>
      </c>
      <c r="F640" s="236"/>
      <c r="G640" s="662">
        <f>E640*F640</f>
        <v>0</v>
      </c>
      <c r="H640" s="662">
        <f>IF($S$11="Y",G640*0.15,0)</f>
        <v>0</v>
      </c>
      <c r="I640" s="236"/>
      <c r="J640" s="236"/>
      <c r="K640" s="236"/>
      <c r="L640" s="236"/>
      <c r="M640" s="236"/>
      <c r="N640" s="236"/>
      <c r="O640" s="236"/>
      <c r="P640" s="236"/>
      <c r="Q640" s="236"/>
      <c r="R640" s="236"/>
      <c r="S640" s="236"/>
    </row>
    <row r="641" ht="15" customHeight="1">
      <c r="A641" s="236"/>
      <c r="B641" t="s" s="596">
        <v>991</v>
      </c>
      <c r="C641" t="s" s="675">
        <v>3206</v>
      </c>
      <c r="D641" t="s" s="676">
        <f>D569</f>
        <v>1996</v>
      </c>
      <c r="E641" s="677">
        <v>0</v>
      </c>
      <c r="F641" s="236"/>
      <c r="G641" s="662">
        <f>E641*F641</f>
        <v>0</v>
      </c>
      <c r="H641" s="662">
        <f>IF($S$11="Y",G641*0.15,0)</f>
        <v>0</v>
      </c>
      <c r="I641" s="236"/>
      <c r="J641" s="236"/>
      <c r="K641" s="236"/>
      <c r="L641" s="236"/>
      <c r="M641" s="236"/>
      <c r="N641" s="236"/>
      <c r="O641" s="236"/>
      <c r="P641" s="236"/>
      <c r="Q641" s="236"/>
      <c r="R641" s="236"/>
      <c r="S641" s="236"/>
    </row>
    <row r="642" ht="15" customHeight="1">
      <c r="A642" s="236"/>
      <c r="B642" t="s" s="596">
        <v>991</v>
      </c>
      <c r="C642" t="s" s="675">
        <v>3206</v>
      </c>
      <c r="D642" t="s" s="91">
        <f>D570</f>
        <v>1998</v>
      </c>
      <c r="E642" s="677">
        <v>0</v>
      </c>
      <c r="F642" s="236"/>
      <c r="G642" s="662">
        <f>E642*F642</f>
        <v>0</v>
      </c>
      <c r="H642" s="662">
        <f>IF($S$11="Y",G642*0.15,0)</f>
        <v>0</v>
      </c>
      <c r="I642" s="236"/>
      <c r="J642" s="236"/>
      <c r="K642" s="236"/>
      <c r="L642" s="236"/>
      <c r="M642" s="236"/>
      <c r="N642" s="236"/>
      <c r="O642" s="236"/>
      <c r="P642" s="236"/>
      <c r="Q642" s="236"/>
      <c r="R642" s="236"/>
      <c r="S642" s="236"/>
    </row>
    <row r="643" ht="15" customHeight="1">
      <c r="A643" s="236"/>
      <c r="B643" t="s" s="596">
        <v>991</v>
      </c>
      <c r="C643" t="s" s="675">
        <v>3206</v>
      </c>
      <c r="D643" t="s" s="205">
        <f>D571</f>
        <v>2000</v>
      </c>
      <c r="E643" s="677">
        <v>0</v>
      </c>
      <c r="F643" s="236"/>
      <c r="G643" s="662">
        <f>E643*F643</f>
        <v>0</v>
      </c>
      <c r="H643" s="662">
        <f>IF($S$11="Y",G643*0.15,0)</f>
        <v>0</v>
      </c>
      <c r="I643" s="236"/>
      <c r="J643" s="236"/>
      <c r="K643" s="236"/>
      <c r="L643" s="236"/>
      <c r="M643" s="236"/>
      <c r="N643" s="236"/>
      <c r="O643" s="236"/>
      <c r="P643" s="236"/>
      <c r="Q643" s="236"/>
      <c r="R643" s="236"/>
      <c r="S643" s="236"/>
    </row>
    <row r="644" ht="15" customHeight="1">
      <c r="A644" s="236"/>
      <c r="B644" t="s" s="596">
        <v>991</v>
      </c>
      <c r="C644" t="s" s="675">
        <v>3206</v>
      </c>
      <c r="D644" t="s" s="684">
        <f>D572</f>
        <v>2001</v>
      </c>
      <c r="E644" s="677">
        <v>0</v>
      </c>
      <c r="F644" s="236"/>
      <c r="G644" s="662">
        <f>E644*F644</f>
        <v>0</v>
      </c>
      <c r="H644" s="662">
        <f>IF($S$11="Y",G644*0.15,0)</f>
        <v>0</v>
      </c>
      <c r="I644" s="236"/>
      <c r="J644" s="236"/>
      <c r="K644" s="236"/>
      <c r="L644" s="236"/>
      <c r="M644" s="236"/>
      <c r="N644" s="236"/>
      <c r="O644" s="236"/>
      <c r="P644" s="236"/>
      <c r="Q644" s="236"/>
      <c r="R644" s="236"/>
      <c r="S644" s="236"/>
    </row>
    <row r="645" ht="15" customHeight="1">
      <c r="A645" s="236"/>
      <c r="B645" t="s" s="596">
        <v>991</v>
      </c>
      <c r="C645" t="s" s="675">
        <v>3206</v>
      </c>
      <c r="D645" t="s" s="686">
        <f>D573</f>
        <v>2003</v>
      </c>
      <c r="E645" s="677">
        <v>0</v>
      </c>
      <c r="F645" s="236"/>
      <c r="G645" s="662">
        <f>E645*F645</f>
        <v>0</v>
      </c>
      <c r="H645" s="662">
        <f>IF($S$11="Y",G645*0.15,0)</f>
        <v>0</v>
      </c>
      <c r="I645" s="236"/>
      <c r="J645" s="236"/>
      <c r="K645" s="236"/>
      <c r="L645" s="236"/>
      <c r="M645" s="236"/>
      <c r="N645" s="236"/>
      <c r="O645" s="236"/>
      <c r="P645" s="236"/>
      <c r="Q645" s="236"/>
      <c r="R645" s="236"/>
      <c r="S645" s="236"/>
    </row>
    <row r="646" ht="15" customHeight="1">
      <c r="A646" s="236"/>
      <c r="B646" t="s" s="596">
        <v>991</v>
      </c>
      <c r="C646" t="s" s="675">
        <v>3206</v>
      </c>
      <c r="D646" t="s" s="690">
        <f>D574</f>
        <v>2004</v>
      </c>
      <c r="E646" s="677">
        <v>0</v>
      </c>
      <c r="F646" s="236"/>
      <c r="G646" s="662">
        <f>E646*F646</f>
        <v>0</v>
      </c>
      <c r="H646" s="662">
        <f>IF($S$11="Y",G646*0.15,0)</f>
        <v>0</v>
      </c>
      <c r="I646" s="236"/>
      <c r="J646" s="236"/>
      <c r="K646" s="236"/>
      <c r="L646" s="236"/>
      <c r="M646" s="236"/>
      <c r="N646" s="236"/>
      <c r="O646" s="236"/>
      <c r="P646" s="236"/>
      <c r="Q646" s="236"/>
      <c r="R646" s="236"/>
      <c r="S646" s="236"/>
    </row>
    <row r="647" ht="15" customHeight="1">
      <c r="A647" s="236"/>
      <c r="B647" t="s" s="596">
        <v>991</v>
      </c>
      <c r="C647" t="s" s="675">
        <v>3206</v>
      </c>
      <c r="D647" t="s" s="692">
        <f>D575</f>
        <v>2005</v>
      </c>
      <c r="E647" s="677">
        <v>0</v>
      </c>
      <c r="F647" s="236"/>
      <c r="G647" s="662">
        <f>E647*F647</f>
        <v>0</v>
      </c>
      <c r="H647" s="662">
        <f>IF($S$11="Y",G647*0.15,0)</f>
        <v>0</v>
      </c>
      <c r="I647" s="236"/>
      <c r="J647" s="236"/>
      <c r="K647" s="236"/>
      <c r="L647" s="236"/>
      <c r="M647" s="236"/>
      <c r="N647" s="236"/>
      <c r="O647" s="236"/>
      <c r="P647" s="236"/>
      <c r="Q647" s="236"/>
      <c r="R647" s="236"/>
      <c r="S647" s="236"/>
    </row>
    <row r="648" ht="15" customHeight="1">
      <c r="A648" s="236"/>
      <c r="B648" t="s" s="596">
        <v>991</v>
      </c>
      <c r="C648" t="s" s="675">
        <v>3206</v>
      </c>
      <c r="D648" t="s" s="180">
        <f>D576</f>
        <v>2006</v>
      </c>
      <c r="E648" s="677">
        <v>0</v>
      </c>
      <c r="F648" s="236"/>
      <c r="G648" s="662">
        <f>E648*F648</f>
        <v>0</v>
      </c>
      <c r="H648" s="662">
        <f>IF($S$11="Y",G648*0.15,0)</f>
        <v>0</v>
      </c>
      <c r="I648" s="236"/>
      <c r="J648" s="236"/>
      <c r="K648" s="236"/>
      <c r="L648" s="236"/>
      <c r="M648" s="236"/>
      <c r="N648" s="236"/>
      <c r="O648" s="236"/>
      <c r="P648" s="236"/>
      <c r="Q648" s="236"/>
      <c r="R648" s="236"/>
      <c r="S648" s="236"/>
    </row>
    <row r="649" ht="15" customHeight="1">
      <c r="A649" s="236"/>
      <c r="B649" t="s" s="596">
        <v>991</v>
      </c>
      <c r="C649" t="s" s="675">
        <v>3206</v>
      </c>
      <c r="D649" t="s" s="695">
        <f>D577</f>
        <v>2007</v>
      </c>
      <c r="E649" s="677">
        <v>0</v>
      </c>
      <c r="F649" s="236"/>
      <c r="G649" s="662">
        <f>E649*F649</f>
        <v>0</v>
      </c>
      <c r="H649" s="662">
        <f>IF($S$11="Y",G649*0.15,0)</f>
        <v>0</v>
      </c>
      <c r="I649" s="236"/>
      <c r="J649" s="236"/>
      <c r="K649" s="236"/>
      <c r="L649" s="236"/>
      <c r="M649" s="236"/>
      <c r="N649" s="236"/>
      <c r="O649" s="236"/>
      <c r="P649" s="236"/>
      <c r="Q649" s="236"/>
      <c r="R649" s="236"/>
      <c r="S649" s="236"/>
    </row>
    <row r="650" ht="15" customHeight="1">
      <c r="A650" s="236"/>
      <c r="B650" t="s" s="596">
        <v>993</v>
      </c>
      <c r="C650" t="s" s="675">
        <v>3207</v>
      </c>
      <c r="D650" t="s" s="676">
        <f>D578</f>
        <v>1996</v>
      </c>
      <c r="E650" s="677">
        <v>0</v>
      </c>
      <c r="F650" s="236"/>
      <c r="G650" s="662">
        <f>E650*F650</f>
        <v>0</v>
      </c>
      <c r="H650" s="662">
        <f>IF($S$11="Y",G650*0.15,0)</f>
        <v>0</v>
      </c>
      <c r="I650" s="236"/>
      <c r="J650" s="236"/>
      <c r="K650" s="236"/>
      <c r="L650" s="236"/>
      <c r="M650" s="236"/>
      <c r="N650" s="236"/>
      <c r="O650" s="236"/>
      <c r="P650" s="236"/>
      <c r="Q650" s="236"/>
      <c r="R650" s="236"/>
      <c r="S650" s="236"/>
    </row>
    <row r="651" ht="15" customHeight="1">
      <c r="A651" s="236"/>
      <c r="B651" t="s" s="596">
        <v>993</v>
      </c>
      <c r="C651" t="s" s="675">
        <v>3207</v>
      </c>
      <c r="D651" t="s" s="91">
        <f>D579</f>
        <v>1998</v>
      </c>
      <c r="E651" s="677">
        <v>0</v>
      </c>
      <c r="F651" s="236"/>
      <c r="G651" s="662">
        <f>E651*F651</f>
        <v>0</v>
      </c>
      <c r="H651" s="662">
        <f>IF($S$11="Y",G651*0.15,0)</f>
        <v>0</v>
      </c>
      <c r="I651" s="236"/>
      <c r="J651" s="236"/>
      <c r="K651" s="236"/>
      <c r="L651" s="236"/>
      <c r="M651" s="236"/>
      <c r="N651" s="236"/>
      <c r="O651" s="236"/>
      <c r="P651" s="236"/>
      <c r="Q651" s="236"/>
      <c r="R651" s="236"/>
      <c r="S651" s="236"/>
    </row>
    <row r="652" ht="15" customHeight="1">
      <c r="A652" s="236"/>
      <c r="B652" t="s" s="596">
        <v>993</v>
      </c>
      <c r="C652" t="s" s="675">
        <v>3207</v>
      </c>
      <c r="D652" t="s" s="205">
        <f>D580</f>
        <v>2000</v>
      </c>
      <c r="E652" s="677">
        <v>0</v>
      </c>
      <c r="F652" s="236"/>
      <c r="G652" s="662">
        <f>E652*F652</f>
        <v>0</v>
      </c>
      <c r="H652" s="662">
        <f>IF($S$11="Y",G652*0.15,0)</f>
        <v>0</v>
      </c>
      <c r="I652" s="236"/>
      <c r="J652" s="236"/>
      <c r="K652" s="236"/>
      <c r="L652" s="236"/>
      <c r="M652" s="236"/>
      <c r="N652" s="236"/>
      <c r="O652" s="236"/>
      <c r="P652" s="236"/>
      <c r="Q652" s="236"/>
      <c r="R652" s="236"/>
      <c r="S652" s="236"/>
    </row>
    <row r="653" ht="15" customHeight="1">
      <c r="A653" s="236"/>
      <c r="B653" t="s" s="596">
        <v>993</v>
      </c>
      <c r="C653" t="s" s="675">
        <v>3207</v>
      </c>
      <c r="D653" t="s" s="684">
        <f>D581</f>
        <v>2001</v>
      </c>
      <c r="E653" s="677">
        <v>0</v>
      </c>
      <c r="F653" s="236"/>
      <c r="G653" s="662">
        <f>E653*F653</f>
        <v>0</v>
      </c>
      <c r="H653" s="662">
        <f>IF($S$11="Y",G653*0.15,0)</f>
        <v>0</v>
      </c>
      <c r="I653" s="236"/>
      <c r="J653" s="236"/>
      <c r="K653" s="236"/>
      <c r="L653" s="236"/>
      <c r="M653" s="236"/>
      <c r="N653" s="236"/>
      <c r="O653" s="236"/>
      <c r="P653" s="236"/>
      <c r="Q653" s="236"/>
      <c r="R653" s="236"/>
      <c r="S653" s="236"/>
    </row>
    <row r="654" ht="15" customHeight="1">
      <c r="A654" s="236"/>
      <c r="B654" t="s" s="596">
        <v>993</v>
      </c>
      <c r="C654" t="s" s="675">
        <v>3207</v>
      </c>
      <c r="D654" t="s" s="686">
        <f>D582</f>
        <v>2003</v>
      </c>
      <c r="E654" s="677">
        <v>0</v>
      </c>
      <c r="F654" s="236"/>
      <c r="G654" s="662">
        <f>E654*F654</f>
        <v>0</v>
      </c>
      <c r="H654" s="662">
        <f>IF($S$11="Y",G654*0.15,0)</f>
        <v>0</v>
      </c>
      <c r="I654" s="236"/>
      <c r="J654" s="236"/>
      <c r="K654" s="236"/>
      <c r="L654" s="236"/>
      <c r="M654" s="236"/>
      <c r="N654" s="236"/>
      <c r="O654" s="236"/>
      <c r="P654" s="236"/>
      <c r="Q654" s="236"/>
      <c r="R654" s="236"/>
      <c r="S654" s="236"/>
    </row>
    <row r="655" ht="15" customHeight="1">
      <c r="A655" s="236"/>
      <c r="B655" t="s" s="596">
        <v>993</v>
      </c>
      <c r="C655" t="s" s="675">
        <v>3207</v>
      </c>
      <c r="D655" t="s" s="690">
        <f>D583</f>
        <v>2004</v>
      </c>
      <c r="E655" s="677">
        <v>0</v>
      </c>
      <c r="F655" s="236"/>
      <c r="G655" s="662">
        <f>E655*F655</f>
        <v>0</v>
      </c>
      <c r="H655" s="662">
        <f>IF($S$11="Y",G655*0.15,0)</f>
        <v>0</v>
      </c>
      <c r="I655" s="236"/>
      <c r="J655" s="236"/>
      <c r="K655" s="236"/>
      <c r="L655" s="236"/>
      <c r="M655" s="236"/>
      <c r="N655" s="236"/>
      <c r="O655" s="236"/>
      <c r="P655" s="236"/>
      <c r="Q655" s="236"/>
      <c r="R655" s="236"/>
      <c r="S655" s="236"/>
    </row>
    <row r="656" ht="15" customHeight="1">
      <c r="A656" s="236"/>
      <c r="B656" t="s" s="596">
        <v>993</v>
      </c>
      <c r="C656" t="s" s="675">
        <v>3207</v>
      </c>
      <c r="D656" t="s" s="692">
        <f>D584</f>
        <v>2005</v>
      </c>
      <c r="E656" s="677">
        <v>0</v>
      </c>
      <c r="F656" s="236"/>
      <c r="G656" s="662">
        <f>E656*F656</f>
        <v>0</v>
      </c>
      <c r="H656" s="662">
        <f>IF($S$11="Y",G656*0.15,0)</f>
        <v>0</v>
      </c>
      <c r="I656" s="236"/>
      <c r="J656" s="236"/>
      <c r="K656" s="236"/>
      <c r="L656" s="236"/>
      <c r="M656" s="236"/>
      <c r="N656" s="236"/>
      <c r="O656" s="236"/>
      <c r="P656" s="236"/>
      <c r="Q656" s="236"/>
      <c r="R656" s="236"/>
      <c r="S656" s="236"/>
    </row>
    <row r="657" ht="15" customHeight="1">
      <c r="A657" s="236"/>
      <c r="B657" t="s" s="596">
        <v>993</v>
      </c>
      <c r="C657" t="s" s="675">
        <v>3207</v>
      </c>
      <c r="D657" t="s" s="180">
        <f>D585</f>
        <v>2006</v>
      </c>
      <c r="E657" s="677">
        <v>0</v>
      </c>
      <c r="F657" s="236"/>
      <c r="G657" s="662">
        <f>E657*F657</f>
        <v>0</v>
      </c>
      <c r="H657" s="662">
        <f>IF($S$11="Y",G657*0.15,0)</f>
        <v>0</v>
      </c>
      <c r="I657" s="236"/>
      <c r="J657" s="236"/>
      <c r="K657" s="236"/>
      <c r="L657" s="236"/>
      <c r="M657" s="236"/>
      <c r="N657" s="236"/>
      <c r="O657" s="236"/>
      <c r="P657" s="236"/>
      <c r="Q657" s="236"/>
      <c r="R657" s="236"/>
      <c r="S657" s="236"/>
    </row>
    <row r="658" ht="15" customHeight="1">
      <c r="A658" s="236"/>
      <c r="B658" t="s" s="596">
        <v>993</v>
      </c>
      <c r="C658" t="s" s="675">
        <v>3207</v>
      </c>
      <c r="D658" t="s" s="695">
        <f>D586</f>
        <v>2007</v>
      </c>
      <c r="E658" s="677">
        <v>0</v>
      </c>
      <c r="F658" s="236"/>
      <c r="G658" s="662">
        <f>E658*F658</f>
        <v>0</v>
      </c>
      <c r="H658" s="662">
        <f>IF($S$11="Y",G658*0.15,0)</f>
        <v>0</v>
      </c>
      <c r="I658" s="236"/>
      <c r="J658" s="236"/>
      <c r="K658" s="236"/>
      <c r="L658" s="236"/>
      <c r="M658" s="236"/>
      <c r="N658" s="236"/>
      <c r="O658" s="236"/>
      <c r="P658" s="236"/>
      <c r="Q658" s="236"/>
      <c r="R658" s="236"/>
      <c r="S658" s="236"/>
    </row>
    <row r="659" ht="15" customHeight="1">
      <c r="A659" s="236"/>
      <c r="B659" t="s" s="596">
        <v>995</v>
      </c>
      <c r="C659" t="s" s="675">
        <v>3208</v>
      </c>
      <c r="D659" t="s" s="676">
        <f>D587</f>
        <v>1996</v>
      </c>
      <c r="E659" s="677">
        <v>0</v>
      </c>
      <c r="F659" s="236"/>
      <c r="G659" s="662">
        <f>E659*F659</f>
        <v>0</v>
      </c>
      <c r="H659" s="662">
        <f>IF($S$11="Y",G659*0.15,0)</f>
        <v>0</v>
      </c>
      <c r="I659" s="236"/>
      <c r="J659" s="236"/>
      <c r="K659" s="236"/>
      <c r="L659" s="236"/>
      <c r="M659" s="236"/>
      <c r="N659" s="236"/>
      <c r="O659" s="236"/>
      <c r="P659" s="236"/>
      <c r="Q659" s="236"/>
      <c r="R659" s="236"/>
      <c r="S659" s="236"/>
    </row>
    <row r="660" ht="15" customHeight="1">
      <c r="A660" s="236"/>
      <c r="B660" t="s" s="596">
        <v>995</v>
      </c>
      <c r="C660" t="s" s="675">
        <v>3208</v>
      </c>
      <c r="D660" t="s" s="91">
        <f>D588</f>
        <v>1998</v>
      </c>
      <c r="E660" s="677">
        <v>0</v>
      </c>
      <c r="F660" s="236"/>
      <c r="G660" s="662">
        <f>E660*F660</f>
        <v>0</v>
      </c>
      <c r="H660" s="662">
        <f>IF($S$11="Y",G660*0.15,0)</f>
        <v>0</v>
      </c>
      <c r="I660" s="236"/>
      <c r="J660" s="236"/>
      <c r="K660" s="236"/>
      <c r="L660" s="236"/>
      <c r="M660" s="236"/>
      <c r="N660" s="236"/>
      <c r="O660" s="236"/>
      <c r="P660" s="236"/>
      <c r="Q660" s="236"/>
      <c r="R660" s="236"/>
      <c r="S660" s="236"/>
    </row>
    <row r="661" ht="15" customHeight="1">
      <c r="A661" s="236"/>
      <c r="B661" t="s" s="596">
        <v>995</v>
      </c>
      <c r="C661" t="s" s="675">
        <v>3208</v>
      </c>
      <c r="D661" t="s" s="205">
        <f>D589</f>
        <v>2000</v>
      </c>
      <c r="E661" s="677">
        <v>0</v>
      </c>
      <c r="F661" s="236"/>
      <c r="G661" s="662">
        <f>E661*F661</f>
        <v>0</v>
      </c>
      <c r="H661" s="662">
        <f>IF($S$11="Y",G661*0.15,0)</f>
        <v>0</v>
      </c>
      <c r="I661" s="236"/>
      <c r="J661" s="236"/>
      <c r="K661" s="236"/>
      <c r="L661" s="236"/>
      <c r="M661" s="236"/>
      <c r="N661" s="236"/>
      <c r="O661" s="236"/>
      <c r="P661" s="236"/>
      <c r="Q661" s="236"/>
      <c r="R661" s="236"/>
      <c r="S661" s="236"/>
    </row>
    <row r="662" ht="15" customHeight="1">
      <c r="A662" s="236"/>
      <c r="B662" t="s" s="596">
        <v>995</v>
      </c>
      <c r="C662" t="s" s="675">
        <v>3208</v>
      </c>
      <c r="D662" t="s" s="684">
        <f>D590</f>
        <v>2001</v>
      </c>
      <c r="E662" s="677">
        <v>0</v>
      </c>
      <c r="F662" s="236"/>
      <c r="G662" s="662">
        <f>E662*F662</f>
        <v>0</v>
      </c>
      <c r="H662" s="662">
        <f>IF($S$11="Y",G662*0.15,0)</f>
        <v>0</v>
      </c>
      <c r="I662" s="236"/>
      <c r="J662" s="236"/>
      <c r="K662" s="236"/>
      <c r="L662" s="236"/>
      <c r="M662" s="236"/>
      <c r="N662" s="236"/>
      <c r="O662" s="236"/>
      <c r="P662" s="236"/>
      <c r="Q662" s="236"/>
      <c r="R662" s="236"/>
      <c r="S662" s="236"/>
    </row>
    <row r="663" ht="15" customHeight="1">
      <c r="A663" s="236"/>
      <c r="B663" t="s" s="596">
        <v>995</v>
      </c>
      <c r="C663" t="s" s="675">
        <v>3208</v>
      </c>
      <c r="D663" t="s" s="686">
        <f>D591</f>
        <v>2003</v>
      </c>
      <c r="E663" s="677">
        <v>0</v>
      </c>
      <c r="F663" s="236"/>
      <c r="G663" s="662">
        <f>E663*F663</f>
        <v>0</v>
      </c>
      <c r="H663" s="662">
        <f>IF($S$11="Y",G663*0.15,0)</f>
        <v>0</v>
      </c>
      <c r="I663" s="236"/>
      <c r="J663" s="236"/>
      <c r="K663" s="236"/>
      <c r="L663" s="236"/>
      <c r="M663" s="236"/>
      <c r="N663" s="236"/>
      <c r="O663" s="236"/>
      <c r="P663" s="236"/>
      <c r="Q663" s="236"/>
      <c r="R663" s="236"/>
      <c r="S663" s="236"/>
    </row>
    <row r="664" ht="15" customHeight="1">
      <c r="A664" s="236"/>
      <c r="B664" t="s" s="596">
        <v>995</v>
      </c>
      <c r="C664" t="s" s="675">
        <v>3208</v>
      </c>
      <c r="D664" t="s" s="690">
        <f>D592</f>
        <v>2004</v>
      </c>
      <c r="E664" s="677">
        <v>0</v>
      </c>
      <c r="F664" s="236"/>
      <c r="G664" s="662">
        <f>E664*F664</f>
        <v>0</v>
      </c>
      <c r="H664" s="662">
        <f>IF($S$11="Y",G664*0.15,0)</f>
        <v>0</v>
      </c>
      <c r="I664" s="236"/>
      <c r="J664" s="236"/>
      <c r="K664" s="236"/>
      <c r="L664" s="236"/>
      <c r="M664" s="236"/>
      <c r="N664" s="236"/>
      <c r="O664" s="236"/>
      <c r="P664" s="236"/>
      <c r="Q664" s="236"/>
      <c r="R664" s="236"/>
      <c r="S664" s="236"/>
    </row>
    <row r="665" ht="15" customHeight="1">
      <c r="A665" s="236"/>
      <c r="B665" t="s" s="596">
        <v>995</v>
      </c>
      <c r="C665" t="s" s="675">
        <v>3208</v>
      </c>
      <c r="D665" t="s" s="692">
        <f>D593</f>
        <v>2005</v>
      </c>
      <c r="E665" s="677">
        <v>0</v>
      </c>
      <c r="F665" s="236"/>
      <c r="G665" s="662">
        <f>E665*F665</f>
        <v>0</v>
      </c>
      <c r="H665" s="662">
        <f>IF($S$11="Y",G665*0.15,0)</f>
        <v>0</v>
      </c>
      <c r="I665" s="236"/>
      <c r="J665" s="236"/>
      <c r="K665" s="236"/>
      <c r="L665" s="236"/>
      <c r="M665" s="236"/>
      <c r="N665" s="236"/>
      <c r="O665" s="236"/>
      <c r="P665" s="236"/>
      <c r="Q665" s="236"/>
      <c r="R665" s="236"/>
      <c r="S665" s="236"/>
    </row>
    <row r="666" ht="15" customHeight="1">
      <c r="A666" s="236"/>
      <c r="B666" t="s" s="596">
        <v>995</v>
      </c>
      <c r="C666" t="s" s="675">
        <v>3208</v>
      </c>
      <c r="D666" t="s" s="180">
        <f>D594</f>
        <v>2006</v>
      </c>
      <c r="E666" s="677">
        <v>0</v>
      </c>
      <c r="F666" s="236"/>
      <c r="G666" s="662">
        <f>E666*F666</f>
        <v>0</v>
      </c>
      <c r="H666" s="662">
        <f>IF($S$11="Y",G666*0.15,0)</f>
        <v>0</v>
      </c>
      <c r="I666" s="236"/>
      <c r="J666" s="236"/>
      <c r="K666" s="236"/>
      <c r="L666" s="236"/>
      <c r="M666" s="236"/>
      <c r="N666" s="236"/>
      <c r="O666" s="236"/>
      <c r="P666" s="236"/>
      <c r="Q666" s="236"/>
      <c r="R666" s="236"/>
      <c r="S666" s="236"/>
    </row>
    <row r="667" ht="15" customHeight="1">
      <c r="A667" s="236"/>
      <c r="B667" t="s" s="596">
        <v>995</v>
      </c>
      <c r="C667" t="s" s="675">
        <v>3208</v>
      </c>
      <c r="D667" t="s" s="695">
        <f>D595</f>
        <v>2007</v>
      </c>
      <c r="E667" s="677">
        <v>0</v>
      </c>
      <c r="F667" s="236"/>
      <c r="G667" s="662">
        <f>E667*F667</f>
        <v>0</v>
      </c>
      <c r="H667" s="662">
        <f>IF($S$11="Y",G667*0.15,0)</f>
        <v>0</v>
      </c>
      <c r="I667" s="236"/>
      <c r="J667" s="236"/>
      <c r="K667" s="236"/>
      <c r="L667" s="236"/>
      <c r="M667" s="236"/>
      <c r="N667" s="236"/>
      <c r="O667" s="236"/>
      <c r="P667" s="236"/>
      <c r="Q667" s="236"/>
      <c r="R667" s="236"/>
      <c r="S667" s="236"/>
    </row>
    <row r="668" ht="15" customHeight="1">
      <c r="A668" s="236"/>
      <c r="B668" t="s" s="596">
        <v>997</v>
      </c>
      <c r="C668" t="s" s="675">
        <v>3209</v>
      </c>
      <c r="D668" t="s" s="676">
        <f>D596</f>
        <v>1996</v>
      </c>
      <c r="E668" s="677">
        <v>0</v>
      </c>
      <c r="F668" s="236"/>
      <c r="G668" s="662">
        <f>E668*F668</f>
        <v>0</v>
      </c>
      <c r="H668" s="662">
        <f>IF($S$11="Y",G668*0.15,0)</f>
        <v>0</v>
      </c>
      <c r="I668" s="236"/>
      <c r="J668" s="236"/>
      <c r="K668" s="236"/>
      <c r="L668" s="236"/>
      <c r="M668" s="236"/>
      <c r="N668" s="236"/>
      <c r="O668" s="236"/>
      <c r="P668" s="236"/>
      <c r="Q668" s="236"/>
      <c r="R668" s="236"/>
      <c r="S668" s="236"/>
    </row>
    <row r="669" ht="15" customHeight="1">
      <c r="A669" s="236"/>
      <c r="B669" t="s" s="596">
        <v>997</v>
      </c>
      <c r="C669" t="s" s="675">
        <v>3209</v>
      </c>
      <c r="D669" t="s" s="91">
        <f>D597</f>
        <v>1998</v>
      </c>
      <c r="E669" s="677">
        <v>0</v>
      </c>
      <c r="F669" s="236"/>
      <c r="G669" s="662">
        <f>E669*F669</f>
        <v>0</v>
      </c>
      <c r="H669" s="662">
        <f>IF($S$11="Y",G669*0.15,0)</f>
        <v>0</v>
      </c>
      <c r="I669" s="236"/>
      <c r="J669" s="236"/>
      <c r="K669" s="236"/>
      <c r="L669" s="236"/>
      <c r="M669" s="236"/>
      <c r="N669" s="236"/>
      <c r="O669" s="236"/>
      <c r="P669" s="236"/>
      <c r="Q669" s="236"/>
      <c r="R669" s="236"/>
      <c r="S669" s="236"/>
    </row>
    <row r="670" ht="15" customHeight="1">
      <c r="A670" s="236"/>
      <c r="B670" t="s" s="596">
        <v>997</v>
      </c>
      <c r="C670" t="s" s="675">
        <v>3209</v>
      </c>
      <c r="D670" t="s" s="205">
        <f>D598</f>
        <v>2000</v>
      </c>
      <c r="E670" s="677">
        <v>0</v>
      </c>
      <c r="F670" s="236"/>
      <c r="G670" s="662">
        <f>E670*F670</f>
        <v>0</v>
      </c>
      <c r="H670" s="662">
        <f>IF($S$11="Y",G670*0.15,0)</f>
        <v>0</v>
      </c>
      <c r="I670" s="236"/>
      <c r="J670" s="236"/>
      <c r="K670" s="236"/>
      <c r="L670" s="236"/>
      <c r="M670" s="236"/>
      <c r="N670" s="236"/>
      <c r="O670" s="236"/>
      <c r="P670" s="236"/>
      <c r="Q670" s="236"/>
      <c r="R670" s="236"/>
      <c r="S670" s="236"/>
    </row>
    <row r="671" ht="15" customHeight="1">
      <c r="A671" s="236"/>
      <c r="B671" t="s" s="596">
        <v>997</v>
      </c>
      <c r="C671" t="s" s="675">
        <v>3209</v>
      </c>
      <c r="D671" t="s" s="684">
        <f>D599</f>
        <v>2001</v>
      </c>
      <c r="E671" s="677">
        <v>0</v>
      </c>
      <c r="F671" s="236"/>
      <c r="G671" s="662">
        <f>E671*F671</f>
        <v>0</v>
      </c>
      <c r="H671" s="662">
        <f>IF($S$11="Y",G671*0.15,0)</f>
        <v>0</v>
      </c>
      <c r="I671" s="236"/>
      <c r="J671" s="236"/>
      <c r="K671" s="236"/>
      <c r="L671" s="236"/>
      <c r="M671" s="236"/>
      <c r="N671" s="236"/>
      <c r="O671" s="236"/>
      <c r="P671" s="236"/>
      <c r="Q671" s="236"/>
      <c r="R671" s="236"/>
      <c r="S671" s="236"/>
    </row>
    <row r="672" ht="15" customHeight="1">
      <c r="A672" s="236"/>
      <c r="B672" t="s" s="596">
        <v>997</v>
      </c>
      <c r="C672" t="s" s="675">
        <v>3209</v>
      </c>
      <c r="D672" t="s" s="686">
        <f>D600</f>
        <v>2003</v>
      </c>
      <c r="E672" s="677">
        <v>0</v>
      </c>
      <c r="F672" s="236"/>
      <c r="G672" s="662">
        <f>E672*F672</f>
        <v>0</v>
      </c>
      <c r="H672" s="662">
        <f>IF($S$11="Y",G672*0.15,0)</f>
        <v>0</v>
      </c>
      <c r="I672" s="236"/>
      <c r="J672" s="236"/>
      <c r="K672" s="236"/>
      <c r="L672" s="236"/>
      <c r="M672" s="236"/>
      <c r="N672" s="236"/>
      <c r="O672" s="236"/>
      <c r="P672" s="236"/>
      <c r="Q672" s="236"/>
      <c r="R672" s="236"/>
      <c r="S672" s="236"/>
    </row>
    <row r="673" ht="15" customHeight="1">
      <c r="A673" s="236"/>
      <c r="B673" t="s" s="596">
        <v>997</v>
      </c>
      <c r="C673" t="s" s="675">
        <v>3209</v>
      </c>
      <c r="D673" t="s" s="690">
        <f>D601</f>
        <v>2004</v>
      </c>
      <c r="E673" s="677">
        <v>0</v>
      </c>
      <c r="F673" s="236"/>
      <c r="G673" s="662">
        <f>E673*F673</f>
        <v>0</v>
      </c>
      <c r="H673" s="662">
        <f>IF($S$11="Y",G673*0.15,0)</f>
        <v>0</v>
      </c>
      <c r="I673" s="236"/>
      <c r="J673" s="236"/>
      <c r="K673" s="236"/>
      <c r="L673" s="236"/>
      <c r="M673" s="236"/>
      <c r="N673" s="236"/>
      <c r="O673" s="236"/>
      <c r="P673" s="236"/>
      <c r="Q673" s="236"/>
      <c r="R673" s="236"/>
      <c r="S673" s="236"/>
    </row>
    <row r="674" ht="15" customHeight="1">
      <c r="A674" s="236"/>
      <c r="B674" t="s" s="596">
        <v>997</v>
      </c>
      <c r="C674" t="s" s="675">
        <v>3209</v>
      </c>
      <c r="D674" t="s" s="692">
        <f>D602</f>
        <v>2005</v>
      </c>
      <c r="E674" s="677">
        <v>0</v>
      </c>
      <c r="F674" s="236"/>
      <c r="G674" s="662">
        <f>E674*F674</f>
        <v>0</v>
      </c>
      <c r="H674" s="662">
        <f>IF($S$11="Y",G674*0.15,0)</f>
        <v>0</v>
      </c>
      <c r="I674" s="236"/>
      <c r="J674" s="236"/>
      <c r="K674" s="236"/>
      <c r="L674" s="236"/>
      <c r="M674" s="236"/>
      <c r="N674" s="236"/>
      <c r="O674" s="236"/>
      <c r="P674" s="236"/>
      <c r="Q674" s="236"/>
      <c r="R674" s="236"/>
      <c r="S674" s="236"/>
    </row>
    <row r="675" ht="15" customHeight="1">
      <c r="A675" s="236"/>
      <c r="B675" t="s" s="596">
        <v>997</v>
      </c>
      <c r="C675" t="s" s="675">
        <v>3209</v>
      </c>
      <c r="D675" t="s" s="180">
        <f>D603</f>
        <v>2006</v>
      </c>
      <c r="E675" s="677">
        <v>0</v>
      </c>
      <c r="F675" s="236"/>
      <c r="G675" s="662">
        <f>E675*F675</f>
        <v>0</v>
      </c>
      <c r="H675" s="662">
        <f>IF($S$11="Y",G675*0.15,0)</f>
        <v>0</v>
      </c>
      <c r="I675" s="236"/>
      <c r="J675" s="236"/>
      <c r="K675" s="236"/>
      <c r="L675" s="236"/>
      <c r="M675" s="236"/>
      <c r="N675" s="236"/>
      <c r="O675" s="236"/>
      <c r="P675" s="236"/>
      <c r="Q675" s="236"/>
      <c r="R675" s="236"/>
      <c r="S675" s="236"/>
    </row>
    <row r="676" ht="15" customHeight="1">
      <c r="A676" s="236"/>
      <c r="B676" t="s" s="596">
        <v>997</v>
      </c>
      <c r="C676" t="s" s="675">
        <v>3209</v>
      </c>
      <c r="D676" t="s" s="695">
        <f>D604</f>
        <v>2007</v>
      </c>
      <c r="E676" s="677">
        <v>0</v>
      </c>
      <c r="F676" s="236"/>
      <c r="G676" s="662">
        <f>E676*F676</f>
        <v>0</v>
      </c>
      <c r="H676" s="662">
        <f>IF($S$11="Y",G676*0.15,0)</f>
        <v>0</v>
      </c>
      <c r="I676" s="236"/>
      <c r="J676" s="236"/>
      <c r="K676" s="236"/>
      <c r="L676" s="236"/>
      <c r="M676" s="236"/>
      <c r="N676" s="236"/>
      <c r="O676" s="236"/>
      <c r="P676" s="236"/>
      <c r="Q676" s="236"/>
      <c r="R676" s="236"/>
      <c r="S676" s="236"/>
    </row>
    <row r="677" ht="15" customHeight="1">
      <c r="A677" s="236"/>
      <c r="B677" t="s" s="596">
        <v>959</v>
      </c>
      <c r="C677" t="s" s="675">
        <v>3210</v>
      </c>
      <c r="D677" t="s" s="676">
        <f>D605</f>
        <v>1996</v>
      </c>
      <c r="E677" s="677">
        <v>0</v>
      </c>
      <c r="F677" s="236"/>
      <c r="G677" s="662">
        <f>E677*F677</f>
        <v>0</v>
      </c>
      <c r="H677" s="662">
        <f>IF($S$11="Y",G677*0.15,0)</f>
        <v>0</v>
      </c>
      <c r="I677" s="236"/>
      <c r="J677" s="236"/>
      <c r="K677" s="236"/>
      <c r="L677" s="236"/>
      <c r="M677" s="236"/>
      <c r="N677" s="236"/>
      <c r="O677" s="236"/>
      <c r="P677" s="236"/>
      <c r="Q677" s="236"/>
      <c r="R677" s="236"/>
      <c r="S677" s="236"/>
    </row>
    <row r="678" ht="15" customHeight="1">
      <c r="A678" s="236"/>
      <c r="B678" t="s" s="596">
        <v>959</v>
      </c>
      <c r="C678" t="s" s="675">
        <v>3210</v>
      </c>
      <c r="D678" t="s" s="91">
        <f>D606</f>
        <v>1998</v>
      </c>
      <c r="E678" s="677">
        <v>0</v>
      </c>
      <c r="F678" s="236"/>
      <c r="G678" s="662">
        <f>E678*F678</f>
        <v>0</v>
      </c>
      <c r="H678" s="662">
        <f>IF($S$11="Y",G678*0.15,0)</f>
        <v>0</v>
      </c>
      <c r="I678" s="236"/>
      <c r="J678" s="236"/>
      <c r="K678" s="236"/>
      <c r="L678" s="236"/>
      <c r="M678" s="236"/>
      <c r="N678" s="236"/>
      <c r="O678" s="236"/>
      <c r="P678" s="236"/>
      <c r="Q678" s="236"/>
      <c r="R678" s="236"/>
      <c r="S678" s="236"/>
    </row>
    <row r="679" ht="15" customHeight="1">
      <c r="A679" s="236"/>
      <c r="B679" t="s" s="596">
        <v>959</v>
      </c>
      <c r="C679" t="s" s="675">
        <v>3210</v>
      </c>
      <c r="D679" t="s" s="205">
        <f>D607</f>
        <v>2000</v>
      </c>
      <c r="E679" s="677">
        <v>0</v>
      </c>
      <c r="F679" s="236"/>
      <c r="G679" s="662">
        <f>E679*F679</f>
        <v>0</v>
      </c>
      <c r="H679" s="662">
        <f>IF($S$11="Y",G679*0.15,0)</f>
        <v>0</v>
      </c>
      <c r="I679" s="236"/>
      <c r="J679" s="236"/>
      <c r="K679" s="236"/>
      <c r="L679" s="236"/>
      <c r="M679" s="236"/>
      <c r="N679" s="236"/>
      <c r="O679" s="236"/>
      <c r="P679" s="236"/>
      <c r="Q679" s="236"/>
      <c r="R679" s="236"/>
      <c r="S679" s="236"/>
    </row>
    <row r="680" ht="15" customHeight="1">
      <c r="A680" s="236"/>
      <c r="B680" t="s" s="596">
        <v>959</v>
      </c>
      <c r="C680" t="s" s="675">
        <v>3210</v>
      </c>
      <c r="D680" t="s" s="684">
        <f>D608</f>
        <v>2001</v>
      </c>
      <c r="E680" s="677">
        <v>0</v>
      </c>
      <c r="F680" s="236"/>
      <c r="G680" s="662">
        <f>E680*F680</f>
        <v>0</v>
      </c>
      <c r="H680" s="662">
        <f>IF($S$11="Y",G680*0.15,0)</f>
        <v>0</v>
      </c>
      <c r="I680" s="236"/>
      <c r="J680" s="236"/>
      <c r="K680" s="236"/>
      <c r="L680" s="236"/>
      <c r="M680" s="236"/>
      <c r="N680" s="236"/>
      <c r="O680" s="236"/>
      <c r="P680" s="236"/>
      <c r="Q680" s="236"/>
      <c r="R680" s="236"/>
      <c r="S680" s="236"/>
    </row>
    <row r="681" ht="15" customHeight="1">
      <c r="A681" s="236"/>
      <c r="B681" t="s" s="596">
        <v>959</v>
      </c>
      <c r="C681" t="s" s="675">
        <v>3210</v>
      </c>
      <c r="D681" t="s" s="686">
        <f>D609</f>
        <v>2003</v>
      </c>
      <c r="E681" s="677">
        <v>0</v>
      </c>
      <c r="F681" s="236"/>
      <c r="G681" s="662">
        <f>E681*F681</f>
        <v>0</v>
      </c>
      <c r="H681" s="662">
        <f>IF($S$11="Y",G681*0.15,0)</f>
        <v>0</v>
      </c>
      <c r="I681" s="236"/>
      <c r="J681" s="236"/>
      <c r="K681" s="236"/>
      <c r="L681" s="236"/>
      <c r="M681" s="236"/>
      <c r="N681" s="236"/>
      <c r="O681" s="236"/>
      <c r="P681" s="236"/>
      <c r="Q681" s="236"/>
      <c r="R681" s="236"/>
      <c r="S681" s="236"/>
    </row>
    <row r="682" ht="15" customHeight="1">
      <c r="A682" s="236"/>
      <c r="B682" t="s" s="596">
        <v>959</v>
      </c>
      <c r="C682" t="s" s="675">
        <v>3210</v>
      </c>
      <c r="D682" t="s" s="690">
        <f>D610</f>
        <v>2004</v>
      </c>
      <c r="E682" s="677">
        <v>0</v>
      </c>
      <c r="F682" s="236"/>
      <c r="G682" s="662">
        <f>E682*F682</f>
        <v>0</v>
      </c>
      <c r="H682" s="662">
        <f>IF($S$11="Y",G682*0.15,0)</f>
        <v>0</v>
      </c>
      <c r="I682" s="236"/>
      <c r="J682" s="236"/>
      <c r="K682" s="236"/>
      <c r="L682" s="236"/>
      <c r="M682" s="236"/>
      <c r="N682" s="236"/>
      <c r="O682" s="236"/>
      <c r="P682" s="236"/>
      <c r="Q682" s="236"/>
      <c r="R682" s="236"/>
      <c r="S682" s="236"/>
    </row>
    <row r="683" ht="15" customHeight="1">
      <c r="A683" s="236"/>
      <c r="B683" t="s" s="596">
        <v>959</v>
      </c>
      <c r="C683" t="s" s="675">
        <v>3210</v>
      </c>
      <c r="D683" t="s" s="692">
        <f>D611</f>
        <v>2005</v>
      </c>
      <c r="E683" s="677">
        <v>0</v>
      </c>
      <c r="F683" s="236"/>
      <c r="G683" s="662">
        <f>E683*F683</f>
        <v>0</v>
      </c>
      <c r="H683" s="662">
        <f>IF($S$11="Y",G683*0.15,0)</f>
        <v>0</v>
      </c>
      <c r="I683" s="236"/>
      <c r="J683" s="236"/>
      <c r="K683" s="236"/>
      <c r="L683" s="236"/>
      <c r="M683" s="236"/>
      <c r="N683" s="236"/>
      <c r="O683" s="236"/>
      <c r="P683" s="236"/>
      <c r="Q683" s="236"/>
      <c r="R683" s="236"/>
      <c r="S683" s="236"/>
    </row>
    <row r="684" ht="15" customHeight="1">
      <c r="A684" s="236"/>
      <c r="B684" t="s" s="596">
        <v>959</v>
      </c>
      <c r="C684" t="s" s="675">
        <v>3210</v>
      </c>
      <c r="D684" t="s" s="180">
        <f>D612</f>
        <v>2006</v>
      </c>
      <c r="E684" s="677">
        <v>0</v>
      </c>
      <c r="F684" s="236"/>
      <c r="G684" s="662">
        <f>E684*F684</f>
        <v>0</v>
      </c>
      <c r="H684" s="662">
        <f>IF($S$11="Y",G684*0.15,0)</f>
        <v>0</v>
      </c>
      <c r="I684" s="236"/>
      <c r="J684" s="236"/>
      <c r="K684" s="236"/>
      <c r="L684" s="236"/>
      <c r="M684" s="236"/>
      <c r="N684" s="236"/>
      <c r="O684" s="236"/>
      <c r="P684" s="236"/>
      <c r="Q684" s="236"/>
      <c r="R684" s="236"/>
      <c r="S684" s="236"/>
    </row>
    <row r="685" ht="15" customHeight="1">
      <c r="A685" s="236"/>
      <c r="B685" t="s" s="596">
        <v>959</v>
      </c>
      <c r="C685" t="s" s="675">
        <v>3210</v>
      </c>
      <c r="D685" t="s" s="695">
        <f>D613</f>
        <v>2007</v>
      </c>
      <c r="E685" s="677">
        <v>0</v>
      </c>
      <c r="F685" s="236"/>
      <c r="G685" s="662">
        <f>E685*F685</f>
        <v>0</v>
      </c>
      <c r="H685" s="662">
        <f>IF($S$11="Y",G685*0.15,0)</f>
        <v>0</v>
      </c>
      <c r="I685" s="236"/>
      <c r="J685" s="236"/>
      <c r="K685" s="236"/>
      <c r="L685" s="236"/>
      <c r="M685" s="236"/>
      <c r="N685" s="236"/>
      <c r="O685" s="236"/>
      <c r="P685" s="236"/>
      <c r="Q685" s="236"/>
      <c r="R685" s="236"/>
      <c r="S685" s="236"/>
    </row>
    <row r="686" ht="15" customHeight="1">
      <c r="A686" s="236"/>
      <c r="B686" t="s" s="596">
        <v>961</v>
      </c>
      <c r="C686" t="s" s="675">
        <v>3211</v>
      </c>
      <c r="D686" t="s" s="676">
        <f>D614</f>
        <v>1996</v>
      </c>
      <c r="E686" s="677">
        <v>0</v>
      </c>
      <c r="F686" s="236"/>
      <c r="G686" s="662">
        <f>E686*F686</f>
        <v>0</v>
      </c>
      <c r="H686" s="662">
        <f>IF($S$11="Y",G686*0.15,0)</f>
        <v>0</v>
      </c>
      <c r="I686" s="236"/>
      <c r="J686" s="236"/>
      <c r="K686" s="236"/>
      <c r="L686" s="236"/>
      <c r="M686" s="236"/>
      <c r="N686" s="236"/>
      <c r="O686" s="236"/>
      <c r="P686" s="236"/>
      <c r="Q686" s="236"/>
      <c r="R686" s="236"/>
      <c r="S686" s="236"/>
    </row>
    <row r="687" ht="15" customHeight="1">
      <c r="A687" s="236"/>
      <c r="B687" t="s" s="596">
        <v>961</v>
      </c>
      <c r="C687" t="s" s="675">
        <v>3211</v>
      </c>
      <c r="D687" t="s" s="91">
        <f>D615</f>
        <v>1998</v>
      </c>
      <c r="E687" s="677">
        <v>0</v>
      </c>
      <c r="F687" s="236"/>
      <c r="G687" s="662">
        <f>E687*F687</f>
        <v>0</v>
      </c>
      <c r="H687" s="662">
        <f>IF($S$11="Y",G687*0.15,0)</f>
        <v>0</v>
      </c>
      <c r="I687" s="236"/>
      <c r="J687" s="236"/>
      <c r="K687" s="236"/>
      <c r="L687" s="236"/>
      <c r="M687" s="236"/>
      <c r="N687" s="236"/>
      <c r="O687" s="236"/>
      <c r="P687" s="236"/>
      <c r="Q687" s="236"/>
      <c r="R687" s="236"/>
      <c r="S687" s="236"/>
    </row>
    <row r="688" ht="15" customHeight="1">
      <c r="A688" s="236"/>
      <c r="B688" t="s" s="596">
        <v>961</v>
      </c>
      <c r="C688" t="s" s="675">
        <v>3211</v>
      </c>
      <c r="D688" t="s" s="205">
        <f>D616</f>
        <v>2000</v>
      </c>
      <c r="E688" s="677">
        <v>0</v>
      </c>
      <c r="F688" s="236"/>
      <c r="G688" s="662">
        <f>E688*F688</f>
        <v>0</v>
      </c>
      <c r="H688" s="662">
        <f>IF($S$11="Y",G688*0.15,0)</f>
        <v>0</v>
      </c>
      <c r="I688" s="236"/>
      <c r="J688" s="236"/>
      <c r="K688" s="236"/>
      <c r="L688" s="236"/>
      <c r="M688" s="236"/>
      <c r="N688" s="236"/>
      <c r="O688" s="236"/>
      <c r="P688" s="236"/>
      <c r="Q688" s="236"/>
      <c r="R688" s="236"/>
      <c r="S688" s="236"/>
    </row>
    <row r="689" ht="15" customHeight="1">
      <c r="A689" s="236"/>
      <c r="B689" t="s" s="596">
        <v>961</v>
      </c>
      <c r="C689" t="s" s="675">
        <v>3211</v>
      </c>
      <c r="D689" t="s" s="684">
        <f>D617</f>
        <v>2001</v>
      </c>
      <c r="E689" s="677">
        <v>0</v>
      </c>
      <c r="F689" s="236"/>
      <c r="G689" s="662">
        <f>E689*F689</f>
        <v>0</v>
      </c>
      <c r="H689" s="662">
        <f>IF($S$11="Y",G689*0.15,0)</f>
        <v>0</v>
      </c>
      <c r="I689" s="236"/>
      <c r="J689" s="236"/>
      <c r="K689" s="236"/>
      <c r="L689" s="236"/>
      <c r="M689" s="236"/>
      <c r="N689" s="236"/>
      <c r="O689" s="236"/>
      <c r="P689" s="236"/>
      <c r="Q689" s="236"/>
      <c r="R689" s="236"/>
      <c r="S689" s="236"/>
    </row>
    <row r="690" ht="15" customHeight="1">
      <c r="A690" s="236"/>
      <c r="B690" t="s" s="596">
        <v>961</v>
      </c>
      <c r="C690" t="s" s="675">
        <v>3211</v>
      </c>
      <c r="D690" t="s" s="686">
        <f>D618</f>
        <v>2003</v>
      </c>
      <c r="E690" s="677">
        <v>0</v>
      </c>
      <c r="F690" s="236"/>
      <c r="G690" s="662">
        <f>E690*F690</f>
        <v>0</v>
      </c>
      <c r="H690" s="662">
        <f>IF($S$11="Y",G690*0.15,0)</f>
        <v>0</v>
      </c>
      <c r="I690" s="236"/>
      <c r="J690" s="236"/>
      <c r="K690" s="236"/>
      <c r="L690" s="236"/>
      <c r="M690" s="236"/>
      <c r="N690" s="236"/>
      <c r="O690" s="236"/>
      <c r="P690" s="236"/>
      <c r="Q690" s="236"/>
      <c r="R690" s="236"/>
      <c r="S690" s="236"/>
    </row>
    <row r="691" ht="15" customHeight="1">
      <c r="A691" s="236"/>
      <c r="B691" t="s" s="596">
        <v>961</v>
      </c>
      <c r="C691" t="s" s="675">
        <v>3211</v>
      </c>
      <c r="D691" t="s" s="690">
        <f>D619</f>
        <v>2004</v>
      </c>
      <c r="E691" s="677">
        <v>0</v>
      </c>
      <c r="F691" s="236"/>
      <c r="G691" s="662">
        <f>E691*F691</f>
        <v>0</v>
      </c>
      <c r="H691" s="662">
        <f>IF($S$11="Y",G691*0.15,0)</f>
        <v>0</v>
      </c>
      <c r="I691" s="236"/>
      <c r="J691" s="236"/>
      <c r="K691" s="236"/>
      <c r="L691" s="236"/>
      <c r="M691" s="236"/>
      <c r="N691" s="236"/>
      <c r="O691" s="236"/>
      <c r="P691" s="236"/>
      <c r="Q691" s="236"/>
      <c r="R691" s="236"/>
      <c r="S691" s="236"/>
    </row>
    <row r="692" ht="15" customHeight="1">
      <c r="A692" s="236"/>
      <c r="B692" t="s" s="596">
        <v>961</v>
      </c>
      <c r="C692" t="s" s="675">
        <v>3211</v>
      </c>
      <c r="D692" t="s" s="692">
        <f>D620</f>
        <v>2005</v>
      </c>
      <c r="E692" s="677">
        <v>0</v>
      </c>
      <c r="F692" s="236"/>
      <c r="G692" s="662">
        <f>E692*F692</f>
        <v>0</v>
      </c>
      <c r="H692" s="662">
        <f>IF($S$11="Y",G692*0.15,0)</f>
        <v>0</v>
      </c>
      <c r="I692" s="236"/>
      <c r="J692" s="236"/>
      <c r="K692" s="236"/>
      <c r="L692" s="236"/>
      <c r="M692" s="236"/>
      <c r="N692" s="236"/>
      <c r="O692" s="236"/>
      <c r="P692" s="236"/>
      <c r="Q692" s="236"/>
      <c r="R692" s="236"/>
      <c r="S692" s="236"/>
    </row>
    <row r="693" ht="15" customHeight="1">
      <c r="A693" s="236"/>
      <c r="B693" t="s" s="596">
        <v>961</v>
      </c>
      <c r="C693" t="s" s="675">
        <v>3211</v>
      </c>
      <c r="D693" t="s" s="180">
        <f>D621</f>
        <v>2006</v>
      </c>
      <c r="E693" s="677">
        <v>0</v>
      </c>
      <c r="F693" s="236"/>
      <c r="G693" s="662">
        <f>E693*F693</f>
        <v>0</v>
      </c>
      <c r="H693" s="662">
        <f>IF($S$11="Y",G693*0.15,0)</f>
        <v>0</v>
      </c>
      <c r="I693" s="236"/>
      <c r="J693" s="236"/>
      <c r="K693" s="236"/>
      <c r="L693" s="236"/>
      <c r="M693" s="236"/>
      <c r="N693" s="236"/>
      <c r="O693" s="236"/>
      <c r="P693" s="236"/>
      <c r="Q693" s="236"/>
      <c r="R693" s="236"/>
      <c r="S693" s="236"/>
    </row>
    <row r="694" ht="15" customHeight="1">
      <c r="A694" s="236"/>
      <c r="B694" t="s" s="596">
        <v>961</v>
      </c>
      <c r="C694" t="s" s="675">
        <v>3211</v>
      </c>
      <c r="D694" t="s" s="695">
        <f>D622</f>
        <v>2007</v>
      </c>
      <c r="E694" s="677">
        <v>0</v>
      </c>
      <c r="F694" s="236"/>
      <c r="G694" s="662">
        <f>E694*F694</f>
        <v>0</v>
      </c>
      <c r="H694" s="662">
        <f>IF($S$11="Y",G694*0.15,0)</f>
        <v>0</v>
      </c>
      <c r="I694" s="236"/>
      <c r="J694" s="236"/>
      <c r="K694" s="236"/>
      <c r="L694" s="236"/>
      <c r="M694" s="236"/>
      <c r="N694" s="236"/>
      <c r="O694" s="236"/>
      <c r="P694" s="236"/>
      <c r="Q694" s="236"/>
      <c r="R694" s="236"/>
      <c r="S694" s="236"/>
    </row>
    <row r="695" ht="15" customHeight="1">
      <c r="A695" s="236"/>
      <c r="B695" t="s" s="596">
        <v>1040</v>
      </c>
      <c r="C695" t="s" s="675">
        <v>3212</v>
      </c>
      <c r="D695" t="s" s="676">
        <f>D623</f>
        <v>1996</v>
      </c>
      <c r="E695" s="677">
        <v>0</v>
      </c>
      <c r="F695" s="236"/>
      <c r="G695" s="662">
        <f>E695*F695</f>
        <v>0</v>
      </c>
      <c r="H695" s="662">
        <f>IF($S$11="Y",G695*0.15,0)</f>
        <v>0</v>
      </c>
      <c r="I695" s="236"/>
      <c r="J695" s="236"/>
      <c r="K695" s="236"/>
      <c r="L695" s="236"/>
      <c r="M695" s="236"/>
      <c r="N695" s="236"/>
      <c r="O695" s="236"/>
      <c r="P695" s="236"/>
      <c r="Q695" s="236"/>
      <c r="R695" s="236"/>
      <c r="S695" s="236"/>
    </row>
    <row r="696" ht="15" customHeight="1">
      <c r="A696" s="236"/>
      <c r="B696" t="s" s="596">
        <v>1040</v>
      </c>
      <c r="C696" t="s" s="675">
        <v>3212</v>
      </c>
      <c r="D696" t="s" s="91">
        <f>D624</f>
        <v>1998</v>
      </c>
      <c r="E696" s="677">
        <v>0</v>
      </c>
      <c r="F696" s="236"/>
      <c r="G696" s="662">
        <f>E696*F696</f>
        <v>0</v>
      </c>
      <c r="H696" s="662">
        <f>IF($S$11="Y",G696*0.15,0)</f>
        <v>0</v>
      </c>
      <c r="I696" s="236"/>
      <c r="J696" s="236"/>
      <c r="K696" s="236"/>
      <c r="L696" s="236"/>
      <c r="M696" s="236"/>
      <c r="N696" s="236"/>
      <c r="O696" s="236"/>
      <c r="P696" s="236"/>
      <c r="Q696" s="236"/>
      <c r="R696" s="236"/>
      <c r="S696" s="236"/>
    </row>
    <row r="697" ht="15" customHeight="1">
      <c r="A697" s="236"/>
      <c r="B697" t="s" s="596">
        <v>1040</v>
      </c>
      <c r="C697" t="s" s="675">
        <v>3212</v>
      </c>
      <c r="D697" t="s" s="205">
        <f>D625</f>
        <v>2000</v>
      </c>
      <c r="E697" s="677">
        <v>0</v>
      </c>
      <c r="F697" s="236"/>
      <c r="G697" s="662">
        <f>E697*F697</f>
        <v>0</v>
      </c>
      <c r="H697" s="662">
        <f>IF($S$11="Y",G697*0.15,0)</f>
        <v>0</v>
      </c>
      <c r="I697" s="236"/>
      <c r="J697" s="236"/>
      <c r="K697" s="236"/>
      <c r="L697" s="236"/>
      <c r="M697" s="236"/>
      <c r="N697" s="236"/>
      <c r="O697" s="236"/>
      <c r="P697" s="236"/>
      <c r="Q697" s="236"/>
      <c r="R697" s="236"/>
      <c r="S697" s="236"/>
    </row>
    <row r="698" ht="15" customHeight="1">
      <c r="A698" s="236"/>
      <c r="B698" t="s" s="596">
        <v>1040</v>
      </c>
      <c r="C698" t="s" s="675">
        <v>3212</v>
      </c>
      <c r="D698" t="s" s="684">
        <f>D626</f>
        <v>2001</v>
      </c>
      <c r="E698" s="677">
        <v>0</v>
      </c>
      <c r="F698" s="236"/>
      <c r="G698" s="662">
        <f>E698*F698</f>
        <v>0</v>
      </c>
      <c r="H698" s="662">
        <f>IF($S$11="Y",G698*0.15,0)</f>
        <v>0</v>
      </c>
      <c r="I698" s="236"/>
      <c r="J698" s="236"/>
      <c r="K698" s="236"/>
      <c r="L698" s="236"/>
      <c r="M698" s="236"/>
      <c r="N698" s="236"/>
      <c r="O698" s="236"/>
      <c r="P698" s="236"/>
      <c r="Q698" s="236"/>
      <c r="R698" s="236"/>
      <c r="S698" s="236"/>
    </row>
    <row r="699" ht="15" customHeight="1">
      <c r="A699" s="236"/>
      <c r="B699" t="s" s="596">
        <v>1040</v>
      </c>
      <c r="C699" t="s" s="675">
        <v>3212</v>
      </c>
      <c r="D699" t="s" s="686">
        <f>D627</f>
        <v>2003</v>
      </c>
      <c r="E699" s="677">
        <v>0</v>
      </c>
      <c r="F699" s="236"/>
      <c r="G699" s="662">
        <f>E699*F699</f>
        <v>0</v>
      </c>
      <c r="H699" s="662">
        <f>IF($S$11="Y",G699*0.15,0)</f>
        <v>0</v>
      </c>
      <c r="I699" s="236"/>
      <c r="J699" s="236"/>
      <c r="K699" s="236"/>
      <c r="L699" s="236"/>
      <c r="M699" s="236"/>
      <c r="N699" s="236"/>
      <c r="O699" s="236"/>
      <c r="P699" s="236"/>
      <c r="Q699" s="236"/>
      <c r="R699" s="236"/>
      <c r="S699" s="236"/>
    </row>
    <row r="700" ht="15" customHeight="1">
      <c r="A700" s="236"/>
      <c r="B700" t="s" s="596">
        <v>1040</v>
      </c>
      <c r="C700" t="s" s="675">
        <v>3212</v>
      </c>
      <c r="D700" t="s" s="690">
        <f>D628</f>
        <v>2004</v>
      </c>
      <c r="E700" s="677">
        <v>0</v>
      </c>
      <c r="F700" s="236"/>
      <c r="G700" s="662">
        <f>E700*F700</f>
        <v>0</v>
      </c>
      <c r="H700" s="662">
        <f>IF($S$11="Y",G700*0.15,0)</f>
        <v>0</v>
      </c>
      <c r="I700" s="236"/>
      <c r="J700" s="236"/>
      <c r="K700" s="236"/>
      <c r="L700" s="236"/>
      <c r="M700" s="236"/>
      <c r="N700" s="236"/>
      <c r="O700" s="236"/>
      <c r="P700" s="236"/>
      <c r="Q700" s="236"/>
      <c r="R700" s="236"/>
      <c r="S700" s="236"/>
    </row>
    <row r="701" ht="15" customHeight="1">
      <c r="A701" s="236"/>
      <c r="B701" t="s" s="596">
        <v>1040</v>
      </c>
      <c r="C701" t="s" s="675">
        <v>3212</v>
      </c>
      <c r="D701" t="s" s="692">
        <f>D629</f>
        <v>2005</v>
      </c>
      <c r="E701" s="677">
        <v>0</v>
      </c>
      <c r="F701" s="236"/>
      <c r="G701" s="662">
        <f>E701*F701</f>
        <v>0</v>
      </c>
      <c r="H701" s="662">
        <f>IF($S$11="Y",G701*0.15,0)</f>
        <v>0</v>
      </c>
      <c r="I701" s="236"/>
      <c r="J701" s="236"/>
      <c r="K701" s="236"/>
      <c r="L701" s="236"/>
      <c r="M701" s="236"/>
      <c r="N701" s="236"/>
      <c r="O701" s="236"/>
      <c r="P701" s="236"/>
      <c r="Q701" s="236"/>
      <c r="R701" s="236"/>
      <c r="S701" s="236"/>
    </row>
    <row r="702" ht="15" customHeight="1">
      <c r="A702" s="236"/>
      <c r="B702" t="s" s="596">
        <v>1040</v>
      </c>
      <c r="C702" t="s" s="675">
        <v>3212</v>
      </c>
      <c r="D702" t="s" s="180">
        <f>D630</f>
        <v>2006</v>
      </c>
      <c r="E702" s="677">
        <v>0</v>
      </c>
      <c r="F702" s="236"/>
      <c r="G702" s="662">
        <f>E702*F702</f>
        <v>0</v>
      </c>
      <c r="H702" s="662">
        <f>IF($S$11="Y",G702*0.15,0)</f>
        <v>0</v>
      </c>
      <c r="I702" s="236"/>
      <c r="J702" s="236"/>
      <c r="K702" s="236"/>
      <c r="L702" s="236"/>
      <c r="M702" s="236"/>
      <c r="N702" s="236"/>
      <c r="O702" s="236"/>
      <c r="P702" s="236"/>
      <c r="Q702" s="236"/>
      <c r="R702" s="236"/>
      <c r="S702" s="236"/>
    </row>
    <row r="703" ht="15" customHeight="1">
      <c r="A703" s="236"/>
      <c r="B703" t="s" s="596">
        <v>1040</v>
      </c>
      <c r="C703" t="s" s="675">
        <v>3212</v>
      </c>
      <c r="D703" t="s" s="695">
        <f>D631</f>
        <v>2007</v>
      </c>
      <c r="E703" s="677">
        <v>0</v>
      </c>
      <c r="F703" s="236"/>
      <c r="G703" s="662">
        <f>E703*F703</f>
        <v>0</v>
      </c>
      <c r="H703" s="662">
        <f>IF($S$11="Y",G703*0.15,0)</f>
        <v>0</v>
      </c>
      <c r="I703" s="236"/>
      <c r="J703" s="236"/>
      <c r="K703" s="236"/>
      <c r="L703" s="236"/>
      <c r="M703" s="236"/>
      <c r="N703" s="236"/>
      <c r="O703" s="236"/>
      <c r="P703" s="236"/>
      <c r="Q703" s="236"/>
      <c r="R703" s="236"/>
      <c r="S703" s="236"/>
    </row>
    <row r="704" ht="15" customHeight="1">
      <c r="A704" s="236"/>
      <c r="B704" t="s" s="596">
        <v>1042</v>
      </c>
      <c r="C704" t="s" s="675">
        <v>3213</v>
      </c>
      <c r="D704" t="s" s="676">
        <f>D632</f>
        <v>1996</v>
      </c>
      <c r="E704" s="677">
        <v>0</v>
      </c>
      <c r="F704" s="236"/>
      <c r="G704" s="662">
        <f>E704*F704</f>
        <v>0</v>
      </c>
      <c r="H704" s="662">
        <f>IF($S$11="Y",G704*0.15,0)</f>
        <v>0</v>
      </c>
      <c r="I704" s="236"/>
      <c r="J704" s="236"/>
      <c r="K704" s="236"/>
      <c r="L704" s="236"/>
      <c r="M704" s="236"/>
      <c r="N704" s="236"/>
      <c r="O704" s="236"/>
      <c r="P704" s="236"/>
      <c r="Q704" s="236"/>
      <c r="R704" s="236"/>
      <c r="S704" s="236"/>
    </row>
    <row r="705" ht="15" customHeight="1">
      <c r="A705" s="236"/>
      <c r="B705" t="s" s="596">
        <v>1042</v>
      </c>
      <c r="C705" t="s" s="675">
        <v>3213</v>
      </c>
      <c r="D705" t="s" s="91">
        <f>D633</f>
        <v>1998</v>
      </c>
      <c r="E705" s="677">
        <v>0</v>
      </c>
      <c r="F705" s="236"/>
      <c r="G705" s="662">
        <f>E705*F705</f>
        <v>0</v>
      </c>
      <c r="H705" s="662">
        <f>IF($S$11="Y",G705*0.15,0)</f>
        <v>0</v>
      </c>
      <c r="I705" s="236"/>
      <c r="J705" s="236"/>
      <c r="K705" s="236"/>
      <c r="L705" s="236"/>
      <c r="M705" s="236"/>
      <c r="N705" s="236"/>
      <c r="O705" s="236"/>
      <c r="P705" s="236"/>
      <c r="Q705" s="236"/>
      <c r="R705" s="236"/>
      <c r="S705" s="236"/>
    </row>
    <row r="706" ht="15" customHeight="1">
      <c r="A706" s="236"/>
      <c r="B706" t="s" s="596">
        <v>1042</v>
      </c>
      <c r="C706" t="s" s="675">
        <v>3213</v>
      </c>
      <c r="D706" t="s" s="205">
        <f>D634</f>
        <v>2000</v>
      </c>
      <c r="E706" s="677">
        <v>0</v>
      </c>
      <c r="F706" s="236"/>
      <c r="G706" s="662">
        <f>E706*F706</f>
        <v>0</v>
      </c>
      <c r="H706" s="662">
        <f>IF($S$11="Y",G706*0.15,0)</f>
        <v>0</v>
      </c>
      <c r="I706" s="236"/>
      <c r="J706" s="236"/>
      <c r="K706" s="236"/>
      <c r="L706" s="236"/>
      <c r="M706" s="236"/>
      <c r="N706" s="236"/>
      <c r="O706" s="236"/>
      <c r="P706" s="236"/>
      <c r="Q706" s="236"/>
      <c r="R706" s="236"/>
      <c r="S706" s="236"/>
    </row>
    <row r="707" ht="15" customHeight="1">
      <c r="A707" s="236"/>
      <c r="B707" t="s" s="596">
        <v>1042</v>
      </c>
      <c r="C707" t="s" s="675">
        <v>3213</v>
      </c>
      <c r="D707" t="s" s="684">
        <f>D635</f>
        <v>2001</v>
      </c>
      <c r="E707" s="677">
        <v>0</v>
      </c>
      <c r="F707" s="236"/>
      <c r="G707" s="662">
        <f>E707*F707</f>
        <v>0</v>
      </c>
      <c r="H707" s="662">
        <f>IF($S$11="Y",G707*0.15,0)</f>
        <v>0</v>
      </c>
      <c r="I707" s="236"/>
      <c r="J707" s="236"/>
      <c r="K707" s="236"/>
      <c r="L707" s="236"/>
      <c r="M707" s="236"/>
      <c r="N707" s="236"/>
      <c r="O707" s="236"/>
      <c r="P707" s="236"/>
      <c r="Q707" s="236"/>
      <c r="R707" s="236"/>
      <c r="S707" s="236"/>
    </row>
    <row r="708" ht="15" customHeight="1">
      <c r="A708" s="236"/>
      <c r="B708" t="s" s="596">
        <v>1042</v>
      </c>
      <c r="C708" t="s" s="675">
        <v>3213</v>
      </c>
      <c r="D708" t="s" s="686">
        <f>D636</f>
        <v>2003</v>
      </c>
      <c r="E708" s="677">
        <v>0</v>
      </c>
      <c r="F708" s="236"/>
      <c r="G708" s="662">
        <f>E708*F708</f>
        <v>0</v>
      </c>
      <c r="H708" s="662">
        <f>IF($S$11="Y",G708*0.15,0)</f>
        <v>0</v>
      </c>
      <c r="I708" s="236"/>
      <c r="J708" s="236"/>
      <c r="K708" s="236"/>
      <c r="L708" s="236"/>
      <c r="M708" s="236"/>
      <c r="N708" s="236"/>
      <c r="O708" s="236"/>
      <c r="P708" s="236"/>
      <c r="Q708" s="236"/>
      <c r="R708" s="236"/>
      <c r="S708" s="236"/>
    </row>
    <row r="709" ht="15" customHeight="1">
      <c r="A709" s="236"/>
      <c r="B709" t="s" s="596">
        <v>1042</v>
      </c>
      <c r="C709" t="s" s="675">
        <v>3213</v>
      </c>
      <c r="D709" t="s" s="690">
        <f>D637</f>
        <v>2004</v>
      </c>
      <c r="E709" s="677">
        <v>0</v>
      </c>
      <c r="F709" s="236"/>
      <c r="G709" s="662">
        <f>E709*F709</f>
        <v>0</v>
      </c>
      <c r="H709" s="662">
        <f>IF($S$11="Y",G709*0.15,0)</f>
        <v>0</v>
      </c>
      <c r="I709" s="236"/>
      <c r="J709" s="236"/>
      <c r="K709" s="236"/>
      <c r="L709" s="236"/>
      <c r="M709" s="236"/>
      <c r="N709" s="236"/>
      <c r="O709" s="236"/>
      <c r="P709" s="236"/>
      <c r="Q709" s="236"/>
      <c r="R709" s="236"/>
      <c r="S709" s="236"/>
    </row>
    <row r="710" ht="15" customHeight="1">
      <c r="A710" s="236"/>
      <c r="B710" t="s" s="596">
        <v>1042</v>
      </c>
      <c r="C710" t="s" s="675">
        <v>3213</v>
      </c>
      <c r="D710" t="s" s="692">
        <f>D638</f>
        <v>2005</v>
      </c>
      <c r="E710" s="677">
        <v>0</v>
      </c>
      <c r="F710" s="236"/>
      <c r="G710" s="662">
        <f>E710*F710</f>
        <v>0</v>
      </c>
      <c r="H710" s="662">
        <f>IF($S$11="Y",G710*0.15,0)</f>
        <v>0</v>
      </c>
      <c r="I710" s="236"/>
      <c r="J710" s="236"/>
      <c r="K710" s="236"/>
      <c r="L710" s="236"/>
      <c r="M710" s="236"/>
      <c r="N710" s="236"/>
      <c r="O710" s="236"/>
      <c r="P710" s="236"/>
      <c r="Q710" s="236"/>
      <c r="R710" s="236"/>
      <c r="S710" s="236"/>
    </row>
    <row r="711" ht="15" customHeight="1">
      <c r="A711" s="236"/>
      <c r="B711" t="s" s="596">
        <v>1042</v>
      </c>
      <c r="C711" t="s" s="675">
        <v>3213</v>
      </c>
      <c r="D711" t="s" s="180">
        <f>D639</f>
        <v>2006</v>
      </c>
      <c r="E711" s="677">
        <v>0</v>
      </c>
      <c r="F711" s="236"/>
      <c r="G711" s="662">
        <f>E711*F711</f>
        <v>0</v>
      </c>
      <c r="H711" s="662">
        <f>IF($S$11="Y",G711*0.15,0)</f>
        <v>0</v>
      </c>
      <c r="I711" s="236"/>
      <c r="J711" s="236"/>
      <c r="K711" s="236"/>
      <c r="L711" s="236"/>
      <c r="M711" s="236"/>
      <c r="N711" s="236"/>
      <c r="O711" s="236"/>
      <c r="P711" s="236"/>
      <c r="Q711" s="236"/>
      <c r="R711" s="236"/>
      <c r="S711" s="236"/>
    </row>
    <row r="712" ht="15" customHeight="1">
      <c r="A712" s="236"/>
      <c r="B712" t="s" s="596">
        <v>1042</v>
      </c>
      <c r="C712" t="s" s="675">
        <v>3213</v>
      </c>
      <c r="D712" t="s" s="695">
        <f>D640</f>
        <v>2007</v>
      </c>
      <c r="E712" s="677">
        <v>0</v>
      </c>
      <c r="F712" s="236"/>
      <c r="G712" s="662">
        <f>E712*F712</f>
        <v>0</v>
      </c>
      <c r="H712" s="662">
        <f>IF($S$11="Y",G712*0.15,0)</f>
        <v>0</v>
      </c>
      <c r="I712" s="236"/>
      <c r="J712" s="236"/>
      <c r="K712" s="236"/>
      <c r="L712" s="236"/>
      <c r="M712" s="236"/>
      <c r="N712" s="236"/>
      <c r="O712" s="236"/>
      <c r="P712" s="236"/>
      <c r="Q712" s="236"/>
      <c r="R712" s="236"/>
      <c r="S712" s="236"/>
    </row>
    <row r="713" ht="15" customHeight="1">
      <c r="A713" s="236"/>
      <c r="B713" t="s" s="596">
        <v>1044</v>
      </c>
      <c r="C713" t="s" s="675">
        <v>3214</v>
      </c>
      <c r="D713" t="s" s="676">
        <f>D560</f>
        <v>1996</v>
      </c>
      <c r="E713" s="677">
        <v>0</v>
      </c>
      <c r="F713" s="236"/>
      <c r="G713" s="662">
        <f>E713*F713</f>
        <v>0</v>
      </c>
      <c r="H713" s="662">
        <f>IF($S$11="Y",G713*0.15,0)</f>
        <v>0</v>
      </c>
      <c r="I713" s="236"/>
      <c r="J713" s="236"/>
      <c r="K713" s="236"/>
      <c r="L713" s="236"/>
      <c r="M713" s="236"/>
      <c r="N713" s="236"/>
      <c r="O713" s="236"/>
      <c r="P713" s="236"/>
      <c r="Q713" s="236"/>
      <c r="R713" s="236"/>
      <c r="S713" s="236"/>
    </row>
    <row r="714" ht="15" customHeight="1">
      <c r="A714" s="236"/>
      <c r="B714" t="s" s="596">
        <v>1044</v>
      </c>
      <c r="C714" t="s" s="675">
        <v>3214</v>
      </c>
      <c r="D714" t="s" s="91">
        <f>D561</f>
        <v>1998</v>
      </c>
      <c r="E714" s="677">
        <v>0</v>
      </c>
      <c r="F714" s="236"/>
      <c r="G714" s="662">
        <f>E714*F714</f>
        <v>0</v>
      </c>
      <c r="H714" s="662">
        <f>IF($S$11="Y",G714*0.15,0)</f>
        <v>0</v>
      </c>
      <c r="I714" s="236"/>
      <c r="J714" s="236"/>
      <c r="K714" s="236"/>
      <c r="L714" s="236"/>
      <c r="M714" s="236"/>
      <c r="N714" s="236"/>
      <c r="O714" s="236"/>
      <c r="P714" s="236"/>
      <c r="Q714" s="236"/>
      <c r="R714" s="236"/>
      <c r="S714" s="236"/>
    </row>
    <row r="715" ht="15" customHeight="1">
      <c r="A715" s="236"/>
      <c r="B715" t="s" s="596">
        <v>1044</v>
      </c>
      <c r="C715" t="s" s="675">
        <v>3214</v>
      </c>
      <c r="D715" t="s" s="205">
        <f>D562</f>
        <v>2000</v>
      </c>
      <c r="E715" s="677">
        <v>0</v>
      </c>
      <c r="F715" s="236"/>
      <c r="G715" s="662">
        <f>E715*F715</f>
        <v>0</v>
      </c>
      <c r="H715" s="662">
        <f>IF($S$11="Y",G715*0.15,0)</f>
        <v>0</v>
      </c>
      <c r="I715" s="236"/>
      <c r="J715" s="236"/>
      <c r="K715" s="236"/>
      <c r="L715" s="236"/>
      <c r="M715" s="236"/>
      <c r="N715" s="236"/>
      <c r="O715" s="236"/>
      <c r="P715" s="236"/>
      <c r="Q715" s="236"/>
      <c r="R715" s="236"/>
      <c r="S715" s="236"/>
    </row>
    <row r="716" ht="15" customHeight="1">
      <c r="A716" s="236"/>
      <c r="B716" t="s" s="596">
        <v>1044</v>
      </c>
      <c r="C716" t="s" s="675">
        <v>3214</v>
      </c>
      <c r="D716" t="s" s="684">
        <f>D563</f>
        <v>2001</v>
      </c>
      <c r="E716" s="677">
        <v>0</v>
      </c>
      <c r="F716" s="236"/>
      <c r="G716" s="662">
        <f>E716*F716</f>
        <v>0</v>
      </c>
      <c r="H716" s="662">
        <f>IF($S$11="Y",G716*0.15,0)</f>
        <v>0</v>
      </c>
      <c r="I716" s="236"/>
      <c r="J716" s="236"/>
      <c r="K716" s="236"/>
      <c r="L716" s="236"/>
      <c r="M716" s="236"/>
      <c r="N716" s="236"/>
      <c r="O716" s="236"/>
      <c r="P716" s="236"/>
      <c r="Q716" s="236"/>
      <c r="R716" s="236"/>
      <c r="S716" s="236"/>
    </row>
    <row r="717" ht="15" customHeight="1">
      <c r="A717" s="236"/>
      <c r="B717" t="s" s="596">
        <v>1044</v>
      </c>
      <c r="C717" t="s" s="675">
        <v>3214</v>
      </c>
      <c r="D717" t="s" s="686">
        <f>D564</f>
        <v>2003</v>
      </c>
      <c r="E717" s="677">
        <v>0</v>
      </c>
      <c r="F717" s="236"/>
      <c r="G717" s="662">
        <f>E717*F717</f>
        <v>0</v>
      </c>
      <c r="H717" s="662">
        <f>IF($S$11="Y",G717*0.15,0)</f>
        <v>0</v>
      </c>
      <c r="I717" s="236"/>
      <c r="J717" s="236"/>
      <c r="K717" s="236"/>
      <c r="L717" s="236"/>
      <c r="M717" s="236"/>
      <c r="N717" s="236"/>
      <c r="O717" s="236"/>
      <c r="P717" s="236"/>
      <c r="Q717" s="236"/>
      <c r="R717" s="236"/>
      <c r="S717" s="236"/>
    </row>
    <row r="718" ht="15" customHeight="1">
      <c r="A718" s="236"/>
      <c r="B718" t="s" s="596">
        <v>1044</v>
      </c>
      <c r="C718" t="s" s="675">
        <v>3214</v>
      </c>
      <c r="D718" t="s" s="690">
        <f>D565</f>
        <v>2004</v>
      </c>
      <c r="E718" s="677">
        <v>0</v>
      </c>
      <c r="F718" s="236"/>
      <c r="G718" s="662">
        <f>E718*F718</f>
        <v>0</v>
      </c>
      <c r="H718" s="662">
        <f>IF($S$11="Y",G718*0.15,0)</f>
        <v>0</v>
      </c>
      <c r="I718" s="236"/>
      <c r="J718" s="236"/>
      <c r="K718" s="236"/>
      <c r="L718" s="236"/>
      <c r="M718" s="236"/>
      <c r="N718" s="236"/>
      <c r="O718" s="236"/>
      <c r="P718" s="236"/>
      <c r="Q718" s="236"/>
      <c r="R718" s="236"/>
      <c r="S718" s="236"/>
    </row>
    <row r="719" ht="15" customHeight="1">
      <c r="A719" s="236"/>
      <c r="B719" t="s" s="596">
        <v>1044</v>
      </c>
      <c r="C719" t="s" s="675">
        <v>3214</v>
      </c>
      <c r="D719" t="s" s="692">
        <f>D566</f>
        <v>2005</v>
      </c>
      <c r="E719" s="677">
        <v>0</v>
      </c>
      <c r="F719" s="236"/>
      <c r="G719" s="662">
        <f>E719*F719</f>
        <v>0</v>
      </c>
      <c r="H719" s="662">
        <f>IF($S$11="Y",G719*0.15,0)</f>
        <v>0</v>
      </c>
      <c r="I719" s="236"/>
      <c r="J719" s="236"/>
      <c r="K719" s="236"/>
      <c r="L719" s="236"/>
      <c r="M719" s="236"/>
      <c r="N719" s="236"/>
      <c r="O719" s="236"/>
      <c r="P719" s="236"/>
      <c r="Q719" s="236"/>
      <c r="R719" s="236"/>
      <c r="S719" s="236"/>
    </row>
    <row r="720" ht="15" customHeight="1">
      <c r="A720" s="236"/>
      <c r="B720" t="s" s="596">
        <v>1044</v>
      </c>
      <c r="C720" t="s" s="675">
        <v>3214</v>
      </c>
      <c r="D720" t="s" s="180">
        <f>D567</f>
        <v>2006</v>
      </c>
      <c r="E720" s="677">
        <v>0</v>
      </c>
      <c r="F720" s="236"/>
      <c r="G720" s="662">
        <f>E720*F720</f>
        <v>0</v>
      </c>
      <c r="H720" s="662">
        <f>IF($S$11="Y",G720*0.15,0)</f>
        <v>0</v>
      </c>
      <c r="I720" s="236"/>
      <c r="J720" s="236"/>
      <c r="K720" s="236"/>
      <c r="L720" s="236"/>
      <c r="M720" s="236"/>
      <c r="N720" s="236"/>
      <c r="O720" s="236"/>
      <c r="P720" s="236"/>
      <c r="Q720" s="236"/>
      <c r="R720" s="236"/>
      <c r="S720" s="236"/>
    </row>
    <row r="721" ht="15" customHeight="1">
      <c r="A721" s="236"/>
      <c r="B721" t="s" s="596">
        <v>1044</v>
      </c>
      <c r="C721" t="s" s="675">
        <v>3214</v>
      </c>
      <c r="D721" t="s" s="695">
        <f>D568</f>
        <v>2007</v>
      </c>
      <c r="E721" s="677">
        <v>0</v>
      </c>
      <c r="F721" s="236"/>
      <c r="G721" s="662">
        <f>E721*F721</f>
        <v>0</v>
      </c>
      <c r="H721" s="662">
        <f>IF($S$11="Y",G721*0.15,0)</f>
        <v>0</v>
      </c>
      <c r="I721" s="236"/>
      <c r="J721" s="236"/>
      <c r="K721" s="236"/>
      <c r="L721" s="236"/>
      <c r="M721" s="236"/>
      <c r="N721" s="236"/>
      <c r="O721" s="236"/>
      <c r="P721" s="236"/>
      <c r="Q721" s="236"/>
      <c r="R721" s="236"/>
      <c r="S721" s="236"/>
    </row>
    <row r="722" ht="15" customHeight="1">
      <c r="A722" s="236"/>
      <c r="B722" t="s" s="596">
        <v>971</v>
      </c>
      <c r="C722" t="s" s="675">
        <v>3215</v>
      </c>
      <c r="D722" t="s" s="676">
        <f>D569</f>
        <v>1996</v>
      </c>
      <c r="E722" s="677">
        <v>0</v>
      </c>
      <c r="F722" s="236"/>
      <c r="G722" s="662">
        <f>E722*F722</f>
        <v>0</v>
      </c>
      <c r="H722" s="662">
        <f>IF($S$11="Y",G722*0.15,0)</f>
        <v>0</v>
      </c>
      <c r="I722" s="236"/>
      <c r="J722" s="236"/>
      <c r="K722" s="236"/>
      <c r="L722" s="236"/>
      <c r="M722" s="236"/>
      <c r="N722" s="236"/>
      <c r="O722" s="236"/>
      <c r="P722" s="236"/>
      <c r="Q722" s="236"/>
      <c r="R722" s="236"/>
      <c r="S722" s="236"/>
    </row>
    <row r="723" ht="15" customHeight="1">
      <c r="A723" s="236"/>
      <c r="B723" t="s" s="596">
        <v>971</v>
      </c>
      <c r="C723" t="s" s="675">
        <v>3215</v>
      </c>
      <c r="D723" t="s" s="91">
        <f>D570</f>
        <v>1998</v>
      </c>
      <c r="E723" s="677">
        <v>0</v>
      </c>
      <c r="F723" s="236"/>
      <c r="G723" s="662">
        <f>E723*F723</f>
        <v>0</v>
      </c>
      <c r="H723" s="662">
        <f>IF($S$11="Y",G723*0.15,0)</f>
        <v>0</v>
      </c>
      <c r="I723" s="236"/>
      <c r="J723" s="236"/>
      <c r="K723" s="236"/>
      <c r="L723" s="236"/>
      <c r="M723" s="236"/>
      <c r="N723" s="236"/>
      <c r="O723" s="236"/>
      <c r="P723" s="236"/>
      <c r="Q723" s="236"/>
      <c r="R723" s="236"/>
      <c r="S723" s="236"/>
    </row>
    <row r="724" ht="15" customHeight="1">
      <c r="A724" s="236"/>
      <c r="B724" t="s" s="596">
        <v>971</v>
      </c>
      <c r="C724" t="s" s="675">
        <v>3215</v>
      </c>
      <c r="D724" t="s" s="205">
        <f>D571</f>
        <v>2000</v>
      </c>
      <c r="E724" s="677">
        <v>0</v>
      </c>
      <c r="F724" s="236"/>
      <c r="G724" s="662">
        <f>E724*F724</f>
        <v>0</v>
      </c>
      <c r="H724" s="662">
        <f>IF($S$11="Y",G724*0.15,0)</f>
        <v>0</v>
      </c>
      <c r="I724" s="236"/>
      <c r="J724" s="236"/>
      <c r="K724" s="236"/>
      <c r="L724" s="236"/>
      <c r="M724" s="236"/>
      <c r="N724" s="236"/>
      <c r="O724" s="236"/>
      <c r="P724" s="236"/>
      <c r="Q724" s="236"/>
      <c r="R724" s="236"/>
      <c r="S724" s="236"/>
    </row>
    <row r="725" ht="15" customHeight="1">
      <c r="A725" s="236"/>
      <c r="B725" t="s" s="596">
        <v>971</v>
      </c>
      <c r="C725" t="s" s="675">
        <v>3215</v>
      </c>
      <c r="D725" t="s" s="684">
        <f>D572</f>
        <v>2001</v>
      </c>
      <c r="E725" s="677">
        <v>0</v>
      </c>
      <c r="F725" s="236"/>
      <c r="G725" s="662">
        <f>E725*F725</f>
        <v>0</v>
      </c>
      <c r="H725" s="662">
        <f>IF($S$11="Y",G725*0.15,0)</f>
        <v>0</v>
      </c>
      <c r="I725" s="236"/>
      <c r="J725" s="236"/>
      <c r="K725" s="236"/>
      <c r="L725" s="236"/>
      <c r="M725" s="236"/>
      <c r="N725" s="236"/>
      <c r="O725" s="236"/>
      <c r="P725" s="236"/>
      <c r="Q725" s="236"/>
      <c r="R725" s="236"/>
      <c r="S725" s="236"/>
    </row>
    <row r="726" ht="15" customHeight="1">
      <c r="A726" s="236"/>
      <c r="B726" t="s" s="596">
        <v>971</v>
      </c>
      <c r="C726" t="s" s="675">
        <v>3215</v>
      </c>
      <c r="D726" t="s" s="686">
        <f>D573</f>
        <v>2003</v>
      </c>
      <c r="E726" s="677">
        <v>0</v>
      </c>
      <c r="F726" s="236"/>
      <c r="G726" s="662">
        <f>E726*F726</f>
        <v>0</v>
      </c>
      <c r="H726" s="662">
        <f>IF($S$11="Y",G726*0.15,0)</f>
        <v>0</v>
      </c>
      <c r="I726" s="236"/>
      <c r="J726" s="236"/>
      <c r="K726" s="236"/>
      <c r="L726" s="236"/>
      <c r="M726" s="236"/>
      <c r="N726" s="236"/>
      <c r="O726" s="236"/>
      <c r="P726" s="236"/>
      <c r="Q726" s="236"/>
      <c r="R726" s="236"/>
      <c r="S726" s="236"/>
    </row>
    <row r="727" ht="15" customHeight="1">
      <c r="A727" s="236"/>
      <c r="B727" t="s" s="596">
        <v>971</v>
      </c>
      <c r="C727" t="s" s="675">
        <v>3215</v>
      </c>
      <c r="D727" t="s" s="690">
        <f>D574</f>
        <v>2004</v>
      </c>
      <c r="E727" s="677">
        <v>0</v>
      </c>
      <c r="F727" s="236"/>
      <c r="G727" s="662">
        <f>E727*F727</f>
        <v>0</v>
      </c>
      <c r="H727" s="662">
        <f>IF($S$11="Y",G727*0.15,0)</f>
        <v>0</v>
      </c>
      <c r="I727" s="236"/>
      <c r="J727" s="236"/>
      <c r="K727" s="236"/>
      <c r="L727" s="236"/>
      <c r="M727" s="236"/>
      <c r="N727" s="236"/>
      <c r="O727" s="236"/>
      <c r="P727" s="236"/>
      <c r="Q727" s="236"/>
      <c r="R727" s="236"/>
      <c r="S727" s="236"/>
    </row>
    <row r="728" ht="15" customHeight="1">
      <c r="A728" s="236"/>
      <c r="B728" t="s" s="596">
        <v>971</v>
      </c>
      <c r="C728" t="s" s="675">
        <v>3215</v>
      </c>
      <c r="D728" t="s" s="692">
        <f>D575</f>
        <v>2005</v>
      </c>
      <c r="E728" s="677">
        <v>0</v>
      </c>
      <c r="F728" s="236"/>
      <c r="G728" s="662">
        <f>E728*F728</f>
        <v>0</v>
      </c>
      <c r="H728" s="662">
        <f>IF($S$11="Y",G728*0.15,0)</f>
        <v>0</v>
      </c>
      <c r="I728" s="236"/>
      <c r="J728" s="236"/>
      <c r="K728" s="236"/>
      <c r="L728" s="236"/>
      <c r="M728" s="236"/>
      <c r="N728" s="236"/>
      <c r="O728" s="236"/>
      <c r="P728" s="236"/>
      <c r="Q728" s="236"/>
      <c r="R728" s="236"/>
      <c r="S728" s="236"/>
    </row>
    <row r="729" ht="15" customHeight="1">
      <c r="A729" s="236"/>
      <c r="B729" t="s" s="596">
        <v>971</v>
      </c>
      <c r="C729" t="s" s="675">
        <v>3215</v>
      </c>
      <c r="D729" t="s" s="180">
        <f>D576</f>
        <v>2006</v>
      </c>
      <c r="E729" s="677">
        <v>0</v>
      </c>
      <c r="F729" s="236"/>
      <c r="G729" s="662">
        <f>E729*F729</f>
        <v>0</v>
      </c>
      <c r="H729" s="662">
        <f>IF($S$11="Y",G729*0.15,0)</f>
        <v>0</v>
      </c>
      <c r="I729" s="236"/>
      <c r="J729" s="236"/>
      <c r="K729" s="236"/>
      <c r="L729" s="236"/>
      <c r="M729" s="236"/>
      <c r="N729" s="236"/>
      <c r="O729" s="236"/>
      <c r="P729" s="236"/>
      <c r="Q729" s="236"/>
      <c r="R729" s="236"/>
      <c r="S729" s="236"/>
    </row>
    <row r="730" ht="15" customHeight="1">
      <c r="A730" s="236"/>
      <c r="B730" t="s" s="596">
        <v>971</v>
      </c>
      <c r="C730" t="s" s="675">
        <v>3215</v>
      </c>
      <c r="D730" t="s" s="695">
        <f>D577</f>
        <v>2007</v>
      </c>
      <c r="E730" s="677">
        <v>0</v>
      </c>
      <c r="F730" s="236"/>
      <c r="G730" s="662">
        <f>E730*F730</f>
        <v>0</v>
      </c>
      <c r="H730" s="662">
        <f>IF($S$11="Y",G730*0.15,0)</f>
        <v>0</v>
      </c>
      <c r="I730" s="236"/>
      <c r="J730" s="236"/>
      <c r="K730" s="236"/>
      <c r="L730" s="236"/>
      <c r="M730" s="236"/>
      <c r="N730" s="236"/>
      <c r="O730" s="236"/>
      <c r="P730" s="236"/>
      <c r="Q730" s="236"/>
      <c r="R730" s="236"/>
      <c r="S730" s="236"/>
    </row>
    <row r="731" ht="15" customHeight="1">
      <c r="A731" s="236"/>
      <c r="B731" t="s" s="596">
        <v>975</v>
      </c>
      <c r="C731" t="s" s="675">
        <v>3216</v>
      </c>
      <c r="D731" t="s" s="676">
        <f>D578</f>
        <v>1996</v>
      </c>
      <c r="E731" s="677">
        <v>0</v>
      </c>
      <c r="F731" s="236"/>
      <c r="G731" s="662">
        <f>E731*F731</f>
        <v>0</v>
      </c>
      <c r="H731" s="662">
        <f>IF($S$11="Y",G731*0.15,0)</f>
        <v>0</v>
      </c>
      <c r="I731" s="236"/>
      <c r="J731" s="236"/>
      <c r="K731" s="236"/>
      <c r="L731" s="236"/>
      <c r="M731" s="236"/>
      <c r="N731" s="236"/>
      <c r="O731" s="236"/>
      <c r="P731" s="236"/>
      <c r="Q731" s="236"/>
      <c r="R731" s="236"/>
      <c r="S731" s="236"/>
    </row>
    <row r="732" ht="15" customHeight="1">
      <c r="A732" s="236"/>
      <c r="B732" t="s" s="596">
        <v>975</v>
      </c>
      <c r="C732" t="s" s="675">
        <v>3216</v>
      </c>
      <c r="D732" t="s" s="91">
        <f>D579</f>
        <v>1998</v>
      </c>
      <c r="E732" s="677">
        <v>0</v>
      </c>
      <c r="F732" s="236"/>
      <c r="G732" s="662">
        <f>E732*F732</f>
        <v>0</v>
      </c>
      <c r="H732" s="662">
        <f>IF($S$11="Y",G732*0.15,0)</f>
        <v>0</v>
      </c>
      <c r="I732" s="236"/>
      <c r="J732" s="236"/>
      <c r="K732" s="236"/>
      <c r="L732" s="236"/>
      <c r="M732" s="236"/>
      <c r="N732" s="236"/>
      <c r="O732" s="236"/>
      <c r="P732" s="236"/>
      <c r="Q732" s="236"/>
      <c r="R732" s="236"/>
      <c r="S732" s="236"/>
    </row>
    <row r="733" ht="15" customHeight="1">
      <c r="A733" s="236"/>
      <c r="B733" t="s" s="596">
        <v>975</v>
      </c>
      <c r="C733" t="s" s="675">
        <v>3216</v>
      </c>
      <c r="D733" t="s" s="205">
        <f>D580</f>
        <v>2000</v>
      </c>
      <c r="E733" s="677">
        <v>0</v>
      </c>
      <c r="F733" s="236"/>
      <c r="G733" s="662">
        <f>E733*F733</f>
        <v>0</v>
      </c>
      <c r="H733" s="662">
        <f>IF($S$11="Y",G733*0.15,0)</f>
        <v>0</v>
      </c>
      <c r="I733" s="236"/>
      <c r="J733" s="236"/>
      <c r="K733" s="236"/>
      <c r="L733" s="236"/>
      <c r="M733" s="236"/>
      <c r="N733" s="236"/>
      <c r="O733" s="236"/>
      <c r="P733" s="236"/>
      <c r="Q733" s="236"/>
      <c r="R733" s="236"/>
      <c r="S733" s="236"/>
    </row>
    <row r="734" ht="15" customHeight="1">
      <c r="A734" s="236"/>
      <c r="B734" t="s" s="596">
        <v>975</v>
      </c>
      <c r="C734" t="s" s="675">
        <v>3216</v>
      </c>
      <c r="D734" t="s" s="684">
        <f>D581</f>
        <v>2001</v>
      </c>
      <c r="E734" s="677">
        <v>0</v>
      </c>
      <c r="F734" s="236"/>
      <c r="G734" s="662">
        <f>E734*F734</f>
        <v>0</v>
      </c>
      <c r="H734" s="662">
        <f>IF($S$11="Y",G734*0.15,0)</f>
        <v>0</v>
      </c>
      <c r="I734" s="236"/>
      <c r="J734" s="236"/>
      <c r="K734" s="236"/>
      <c r="L734" s="236"/>
      <c r="M734" s="236"/>
      <c r="N734" s="236"/>
      <c r="O734" s="236"/>
      <c r="P734" s="236"/>
      <c r="Q734" s="236"/>
      <c r="R734" s="236"/>
      <c r="S734" s="236"/>
    </row>
    <row r="735" ht="15" customHeight="1">
      <c r="A735" s="236"/>
      <c r="B735" t="s" s="596">
        <v>975</v>
      </c>
      <c r="C735" t="s" s="675">
        <v>3216</v>
      </c>
      <c r="D735" t="s" s="686">
        <f>D582</f>
        <v>2003</v>
      </c>
      <c r="E735" s="677">
        <v>0</v>
      </c>
      <c r="F735" s="236"/>
      <c r="G735" s="662">
        <f>E735*F735</f>
        <v>0</v>
      </c>
      <c r="H735" s="662">
        <f>IF($S$11="Y",G735*0.15,0)</f>
        <v>0</v>
      </c>
      <c r="I735" s="236"/>
      <c r="J735" s="236"/>
      <c r="K735" s="236"/>
      <c r="L735" s="236"/>
      <c r="M735" s="236"/>
      <c r="N735" s="236"/>
      <c r="O735" s="236"/>
      <c r="P735" s="236"/>
      <c r="Q735" s="236"/>
      <c r="R735" s="236"/>
      <c r="S735" s="236"/>
    </row>
    <row r="736" ht="15" customHeight="1">
      <c r="A736" s="236"/>
      <c r="B736" t="s" s="596">
        <v>975</v>
      </c>
      <c r="C736" t="s" s="675">
        <v>3216</v>
      </c>
      <c r="D736" t="s" s="690">
        <f>D583</f>
        <v>2004</v>
      </c>
      <c r="E736" s="677">
        <v>0</v>
      </c>
      <c r="F736" s="236"/>
      <c r="G736" s="662">
        <f>E736*F736</f>
        <v>0</v>
      </c>
      <c r="H736" s="662">
        <f>IF($S$11="Y",G736*0.15,0)</f>
        <v>0</v>
      </c>
      <c r="I736" s="236"/>
      <c r="J736" s="236"/>
      <c r="K736" s="236"/>
      <c r="L736" s="236"/>
      <c r="M736" s="236"/>
      <c r="N736" s="236"/>
      <c r="O736" s="236"/>
      <c r="P736" s="236"/>
      <c r="Q736" s="236"/>
      <c r="R736" s="236"/>
      <c r="S736" s="236"/>
    </row>
    <row r="737" ht="15" customHeight="1">
      <c r="A737" s="236"/>
      <c r="B737" t="s" s="596">
        <v>975</v>
      </c>
      <c r="C737" t="s" s="675">
        <v>3216</v>
      </c>
      <c r="D737" t="s" s="692">
        <f>D584</f>
        <v>2005</v>
      </c>
      <c r="E737" s="677">
        <v>0</v>
      </c>
      <c r="F737" s="236"/>
      <c r="G737" s="662">
        <f>E737*F737</f>
        <v>0</v>
      </c>
      <c r="H737" s="662">
        <f>IF($S$11="Y",G737*0.15,0)</f>
        <v>0</v>
      </c>
      <c r="I737" s="236"/>
      <c r="J737" s="236"/>
      <c r="K737" s="236"/>
      <c r="L737" s="236"/>
      <c r="M737" s="236"/>
      <c r="N737" s="236"/>
      <c r="O737" s="236"/>
      <c r="P737" s="236"/>
      <c r="Q737" s="236"/>
      <c r="R737" s="236"/>
      <c r="S737" s="236"/>
    </row>
    <row r="738" ht="15" customHeight="1">
      <c r="A738" s="236"/>
      <c r="B738" t="s" s="596">
        <v>975</v>
      </c>
      <c r="C738" t="s" s="675">
        <v>3216</v>
      </c>
      <c r="D738" t="s" s="180">
        <f>D585</f>
        <v>2006</v>
      </c>
      <c r="E738" s="677">
        <v>0</v>
      </c>
      <c r="F738" s="236"/>
      <c r="G738" s="662">
        <f>E738*F738</f>
        <v>0</v>
      </c>
      <c r="H738" s="662">
        <f>IF($S$11="Y",G738*0.15,0)</f>
        <v>0</v>
      </c>
      <c r="I738" s="236"/>
      <c r="J738" s="236"/>
      <c r="K738" s="236"/>
      <c r="L738" s="236"/>
      <c r="M738" s="236"/>
      <c r="N738" s="236"/>
      <c r="O738" s="236"/>
      <c r="P738" s="236"/>
      <c r="Q738" s="236"/>
      <c r="R738" s="236"/>
      <c r="S738" s="236"/>
    </row>
    <row r="739" ht="15" customHeight="1">
      <c r="A739" s="236"/>
      <c r="B739" t="s" s="596">
        <v>975</v>
      </c>
      <c r="C739" t="s" s="675">
        <v>3216</v>
      </c>
      <c r="D739" t="s" s="695">
        <f>D586</f>
        <v>2007</v>
      </c>
      <c r="E739" s="677">
        <v>0</v>
      </c>
      <c r="F739" s="236"/>
      <c r="G739" s="662">
        <f>E739*F739</f>
        <v>0</v>
      </c>
      <c r="H739" s="662">
        <f>IF($S$11="Y",G739*0.15,0)</f>
        <v>0</v>
      </c>
      <c r="I739" s="236"/>
      <c r="J739" s="236"/>
      <c r="K739" s="236"/>
      <c r="L739" s="236"/>
      <c r="M739" s="236"/>
      <c r="N739" s="236"/>
      <c r="O739" s="236"/>
      <c r="P739" s="236"/>
      <c r="Q739" s="236"/>
      <c r="R739" s="236"/>
      <c r="S739" s="236"/>
    </row>
    <row r="740" ht="15" customHeight="1">
      <c r="A740" s="236"/>
      <c r="B740" t="s" s="596">
        <v>1027</v>
      </c>
      <c r="C740" t="s" s="675">
        <v>3217</v>
      </c>
      <c r="D740" t="s" s="676">
        <f>D587</f>
        <v>1996</v>
      </c>
      <c r="E740" s="677">
        <v>0</v>
      </c>
      <c r="F740" s="236"/>
      <c r="G740" s="662">
        <f>E740*F740</f>
        <v>0</v>
      </c>
      <c r="H740" s="662">
        <f>IF($S$11="Y",G740*0.15,0)</f>
        <v>0</v>
      </c>
      <c r="I740" s="236"/>
      <c r="J740" s="236"/>
      <c r="K740" s="236"/>
      <c r="L740" s="236"/>
      <c r="M740" s="236"/>
      <c r="N740" s="236"/>
      <c r="O740" s="236"/>
      <c r="P740" s="236"/>
      <c r="Q740" s="236"/>
      <c r="R740" s="236"/>
      <c r="S740" s="236"/>
    </row>
    <row r="741" ht="15" customHeight="1">
      <c r="A741" s="236"/>
      <c r="B741" t="s" s="596">
        <v>1027</v>
      </c>
      <c r="C741" t="s" s="675">
        <v>3217</v>
      </c>
      <c r="D741" t="s" s="91">
        <f>D588</f>
        <v>1998</v>
      </c>
      <c r="E741" s="677">
        <v>0</v>
      </c>
      <c r="F741" s="236"/>
      <c r="G741" s="662">
        <f>E741*F741</f>
        <v>0</v>
      </c>
      <c r="H741" s="662">
        <f>IF($S$11="Y",G741*0.15,0)</f>
        <v>0</v>
      </c>
      <c r="I741" s="236"/>
      <c r="J741" s="236"/>
      <c r="K741" s="236"/>
      <c r="L741" s="236"/>
      <c r="M741" s="236"/>
      <c r="N741" s="236"/>
      <c r="O741" s="236"/>
      <c r="P741" s="236"/>
      <c r="Q741" s="236"/>
      <c r="R741" s="236"/>
      <c r="S741" s="236"/>
    </row>
    <row r="742" ht="15" customHeight="1">
      <c r="A742" s="236"/>
      <c r="B742" t="s" s="596">
        <v>1027</v>
      </c>
      <c r="C742" t="s" s="675">
        <v>3217</v>
      </c>
      <c r="D742" t="s" s="205">
        <f>D589</f>
        <v>2000</v>
      </c>
      <c r="E742" s="677">
        <v>0</v>
      </c>
      <c r="F742" s="236"/>
      <c r="G742" s="662">
        <f>E742*F742</f>
        <v>0</v>
      </c>
      <c r="H742" s="662">
        <f>IF($S$11="Y",G742*0.15,0)</f>
        <v>0</v>
      </c>
      <c r="I742" s="236"/>
      <c r="J742" s="236"/>
      <c r="K742" s="236"/>
      <c r="L742" s="236"/>
      <c r="M742" s="236"/>
      <c r="N742" s="236"/>
      <c r="O742" s="236"/>
      <c r="P742" s="236"/>
      <c r="Q742" s="236"/>
      <c r="R742" s="236"/>
      <c r="S742" s="236"/>
    </row>
    <row r="743" ht="15" customHeight="1">
      <c r="A743" s="236"/>
      <c r="B743" t="s" s="596">
        <v>1027</v>
      </c>
      <c r="C743" t="s" s="675">
        <v>3217</v>
      </c>
      <c r="D743" t="s" s="684">
        <f>D590</f>
        <v>2001</v>
      </c>
      <c r="E743" s="677">
        <v>0</v>
      </c>
      <c r="F743" s="236"/>
      <c r="G743" s="662">
        <f>E743*F743</f>
        <v>0</v>
      </c>
      <c r="H743" s="662">
        <f>IF($S$11="Y",G743*0.15,0)</f>
        <v>0</v>
      </c>
      <c r="I743" s="236"/>
      <c r="J743" s="236"/>
      <c r="K743" s="236"/>
      <c r="L743" s="236"/>
      <c r="M743" s="236"/>
      <c r="N743" s="236"/>
      <c r="O743" s="236"/>
      <c r="P743" s="236"/>
      <c r="Q743" s="236"/>
      <c r="R743" s="236"/>
      <c r="S743" s="236"/>
    </row>
    <row r="744" ht="15" customHeight="1">
      <c r="A744" s="236"/>
      <c r="B744" t="s" s="596">
        <v>1027</v>
      </c>
      <c r="C744" t="s" s="675">
        <v>3217</v>
      </c>
      <c r="D744" t="s" s="686">
        <f>D591</f>
        <v>2003</v>
      </c>
      <c r="E744" s="677">
        <v>0</v>
      </c>
      <c r="F744" s="236"/>
      <c r="G744" s="662">
        <f>E744*F744</f>
        <v>0</v>
      </c>
      <c r="H744" s="662">
        <f>IF($S$11="Y",G744*0.15,0)</f>
        <v>0</v>
      </c>
      <c r="I744" s="236"/>
      <c r="J744" s="236"/>
      <c r="K744" s="236"/>
      <c r="L744" s="236"/>
      <c r="M744" s="236"/>
      <c r="N744" s="236"/>
      <c r="O744" s="236"/>
      <c r="P744" s="236"/>
      <c r="Q744" s="236"/>
      <c r="R744" s="236"/>
      <c r="S744" s="236"/>
    </row>
    <row r="745" ht="15" customHeight="1">
      <c r="A745" s="236"/>
      <c r="B745" t="s" s="596">
        <v>1027</v>
      </c>
      <c r="C745" t="s" s="675">
        <v>3217</v>
      </c>
      <c r="D745" t="s" s="690">
        <f>D592</f>
        <v>2004</v>
      </c>
      <c r="E745" s="677">
        <v>0</v>
      </c>
      <c r="F745" s="236"/>
      <c r="G745" s="662">
        <f>E745*F745</f>
        <v>0</v>
      </c>
      <c r="H745" s="662">
        <f>IF($S$11="Y",G745*0.15,0)</f>
        <v>0</v>
      </c>
      <c r="I745" s="236"/>
      <c r="J745" s="236"/>
      <c r="K745" s="236"/>
      <c r="L745" s="236"/>
      <c r="M745" s="236"/>
      <c r="N745" s="236"/>
      <c r="O745" s="236"/>
      <c r="P745" s="236"/>
      <c r="Q745" s="236"/>
      <c r="R745" s="236"/>
      <c r="S745" s="236"/>
    </row>
    <row r="746" ht="15" customHeight="1">
      <c r="A746" s="236"/>
      <c r="B746" t="s" s="596">
        <v>1027</v>
      </c>
      <c r="C746" t="s" s="675">
        <v>3217</v>
      </c>
      <c r="D746" t="s" s="692">
        <f>D593</f>
        <v>2005</v>
      </c>
      <c r="E746" s="677">
        <v>0</v>
      </c>
      <c r="F746" s="236"/>
      <c r="G746" s="662">
        <f>E746*F746</f>
        <v>0</v>
      </c>
      <c r="H746" s="662">
        <f>IF($S$11="Y",G746*0.15,0)</f>
        <v>0</v>
      </c>
      <c r="I746" s="236"/>
      <c r="J746" s="236"/>
      <c r="K746" s="236"/>
      <c r="L746" s="236"/>
      <c r="M746" s="236"/>
      <c r="N746" s="236"/>
      <c r="O746" s="236"/>
      <c r="P746" s="236"/>
      <c r="Q746" s="236"/>
      <c r="R746" s="236"/>
      <c r="S746" s="236"/>
    </row>
    <row r="747" ht="15" customHeight="1">
      <c r="A747" s="236"/>
      <c r="B747" t="s" s="596">
        <v>1027</v>
      </c>
      <c r="C747" t="s" s="675">
        <v>3217</v>
      </c>
      <c r="D747" t="s" s="180">
        <f>D594</f>
        <v>2006</v>
      </c>
      <c r="E747" s="677">
        <v>0</v>
      </c>
      <c r="F747" s="236"/>
      <c r="G747" s="662">
        <f>E747*F747</f>
        <v>0</v>
      </c>
      <c r="H747" s="662">
        <f>IF($S$11="Y",G747*0.15,0)</f>
        <v>0</v>
      </c>
      <c r="I747" s="236"/>
      <c r="J747" s="236"/>
      <c r="K747" s="236"/>
      <c r="L747" s="236"/>
      <c r="M747" s="236"/>
      <c r="N747" s="236"/>
      <c r="O747" s="236"/>
      <c r="P747" s="236"/>
      <c r="Q747" s="236"/>
      <c r="R747" s="236"/>
      <c r="S747" s="236"/>
    </row>
    <row r="748" ht="15" customHeight="1">
      <c r="A748" s="236"/>
      <c r="B748" t="s" s="596">
        <v>1027</v>
      </c>
      <c r="C748" t="s" s="675">
        <v>3217</v>
      </c>
      <c r="D748" t="s" s="695">
        <f>D595</f>
        <v>2007</v>
      </c>
      <c r="E748" s="677">
        <v>0</v>
      </c>
      <c r="F748" s="236"/>
      <c r="G748" s="662">
        <f>E748*F748</f>
        <v>0</v>
      </c>
      <c r="H748" s="662">
        <f>IF($S$11="Y",G748*0.15,0)</f>
        <v>0</v>
      </c>
      <c r="I748" s="236"/>
      <c r="J748" s="236"/>
      <c r="K748" s="236"/>
      <c r="L748" s="236"/>
      <c r="M748" s="236"/>
      <c r="N748" s="236"/>
      <c r="O748" s="236"/>
      <c r="P748" s="236"/>
      <c r="Q748" s="236"/>
      <c r="R748" s="236"/>
      <c r="S748" s="236"/>
    </row>
    <row r="749" ht="15" customHeight="1">
      <c r="A749" s="236"/>
      <c r="B749" t="s" s="596">
        <v>1029</v>
      </c>
      <c r="C749" t="s" s="675">
        <v>3218</v>
      </c>
      <c r="D749" t="s" s="676">
        <f>D596</f>
        <v>1996</v>
      </c>
      <c r="E749" s="677">
        <v>0</v>
      </c>
      <c r="F749" s="236"/>
      <c r="G749" s="662">
        <f>E749*F749</f>
        <v>0</v>
      </c>
      <c r="H749" s="662">
        <f>IF($S$11="Y",G749*0.15,0)</f>
        <v>0</v>
      </c>
      <c r="I749" s="236"/>
      <c r="J749" s="236"/>
      <c r="K749" s="236"/>
      <c r="L749" s="236"/>
      <c r="M749" s="236"/>
      <c r="N749" s="236"/>
      <c r="O749" s="236"/>
      <c r="P749" s="236"/>
      <c r="Q749" s="236"/>
      <c r="R749" s="236"/>
      <c r="S749" s="236"/>
    </row>
    <row r="750" ht="15" customHeight="1">
      <c r="A750" s="236"/>
      <c r="B750" t="s" s="596">
        <v>1029</v>
      </c>
      <c r="C750" t="s" s="675">
        <v>3218</v>
      </c>
      <c r="D750" t="s" s="91">
        <f>D597</f>
        <v>1998</v>
      </c>
      <c r="E750" s="677">
        <v>0</v>
      </c>
      <c r="F750" s="236"/>
      <c r="G750" s="662">
        <f>E750*F750</f>
        <v>0</v>
      </c>
      <c r="H750" s="662">
        <f>IF($S$11="Y",G750*0.15,0)</f>
        <v>0</v>
      </c>
      <c r="I750" s="236"/>
      <c r="J750" s="236"/>
      <c r="K750" s="236"/>
      <c r="L750" s="236"/>
      <c r="M750" s="236"/>
      <c r="N750" s="236"/>
      <c r="O750" s="236"/>
      <c r="P750" s="236"/>
      <c r="Q750" s="236"/>
      <c r="R750" s="236"/>
      <c r="S750" s="236"/>
    </row>
    <row r="751" ht="15" customHeight="1">
      <c r="A751" s="236"/>
      <c r="B751" t="s" s="596">
        <v>1029</v>
      </c>
      <c r="C751" t="s" s="675">
        <v>3218</v>
      </c>
      <c r="D751" t="s" s="205">
        <f>D598</f>
        <v>2000</v>
      </c>
      <c r="E751" s="677">
        <v>0</v>
      </c>
      <c r="F751" s="236"/>
      <c r="G751" s="662">
        <f>E751*F751</f>
        <v>0</v>
      </c>
      <c r="H751" s="662">
        <f>IF($S$11="Y",G751*0.15,0)</f>
        <v>0</v>
      </c>
      <c r="I751" s="236"/>
      <c r="J751" s="236"/>
      <c r="K751" s="236"/>
      <c r="L751" s="236"/>
      <c r="M751" s="236"/>
      <c r="N751" s="236"/>
      <c r="O751" s="236"/>
      <c r="P751" s="236"/>
      <c r="Q751" s="236"/>
      <c r="R751" s="236"/>
      <c r="S751" s="236"/>
    </row>
    <row r="752" ht="15" customHeight="1">
      <c r="A752" s="236"/>
      <c r="B752" t="s" s="596">
        <v>1029</v>
      </c>
      <c r="C752" t="s" s="675">
        <v>3218</v>
      </c>
      <c r="D752" t="s" s="684">
        <f>D599</f>
        <v>2001</v>
      </c>
      <c r="E752" s="677">
        <v>0</v>
      </c>
      <c r="F752" s="236"/>
      <c r="G752" s="662">
        <f>E752*F752</f>
        <v>0</v>
      </c>
      <c r="H752" s="662">
        <f>IF($S$11="Y",G752*0.15,0)</f>
        <v>0</v>
      </c>
      <c r="I752" s="236"/>
      <c r="J752" s="236"/>
      <c r="K752" s="236"/>
      <c r="L752" s="236"/>
      <c r="M752" s="236"/>
      <c r="N752" s="236"/>
      <c r="O752" s="236"/>
      <c r="P752" s="236"/>
      <c r="Q752" s="236"/>
      <c r="R752" s="236"/>
      <c r="S752" s="236"/>
    </row>
    <row r="753" ht="15" customHeight="1">
      <c r="A753" s="236"/>
      <c r="B753" t="s" s="596">
        <v>1029</v>
      </c>
      <c r="C753" t="s" s="675">
        <v>3218</v>
      </c>
      <c r="D753" t="s" s="686">
        <f>D600</f>
        <v>2003</v>
      </c>
      <c r="E753" s="677">
        <v>0</v>
      </c>
      <c r="F753" s="236"/>
      <c r="G753" s="662">
        <f>E753*F753</f>
        <v>0</v>
      </c>
      <c r="H753" s="662">
        <f>IF($S$11="Y",G753*0.15,0)</f>
        <v>0</v>
      </c>
      <c r="I753" s="236"/>
      <c r="J753" s="236"/>
      <c r="K753" s="236"/>
      <c r="L753" s="236"/>
      <c r="M753" s="236"/>
      <c r="N753" s="236"/>
      <c r="O753" s="236"/>
      <c r="P753" s="236"/>
      <c r="Q753" s="236"/>
      <c r="R753" s="236"/>
      <c r="S753" s="236"/>
    </row>
    <row r="754" ht="15" customHeight="1">
      <c r="A754" s="236"/>
      <c r="B754" t="s" s="596">
        <v>1029</v>
      </c>
      <c r="C754" t="s" s="675">
        <v>3218</v>
      </c>
      <c r="D754" t="s" s="690">
        <f>D601</f>
        <v>2004</v>
      </c>
      <c r="E754" s="677">
        <v>0</v>
      </c>
      <c r="F754" s="236"/>
      <c r="G754" s="662">
        <f>E754*F754</f>
        <v>0</v>
      </c>
      <c r="H754" s="662">
        <f>IF($S$11="Y",G754*0.15,0)</f>
        <v>0</v>
      </c>
      <c r="I754" s="236"/>
      <c r="J754" s="236"/>
      <c r="K754" s="236"/>
      <c r="L754" s="236"/>
      <c r="M754" s="236"/>
      <c r="N754" s="236"/>
      <c r="O754" s="236"/>
      <c r="P754" s="236"/>
      <c r="Q754" s="236"/>
      <c r="R754" s="236"/>
      <c r="S754" s="236"/>
    </row>
    <row r="755" ht="15" customHeight="1">
      <c r="A755" s="236"/>
      <c r="B755" t="s" s="596">
        <v>1029</v>
      </c>
      <c r="C755" t="s" s="675">
        <v>3218</v>
      </c>
      <c r="D755" t="s" s="692">
        <f>D602</f>
        <v>2005</v>
      </c>
      <c r="E755" s="677">
        <v>0</v>
      </c>
      <c r="F755" s="236"/>
      <c r="G755" s="662">
        <f>E755*F755</f>
        <v>0</v>
      </c>
      <c r="H755" s="662">
        <f>IF($S$11="Y",G755*0.15,0)</f>
        <v>0</v>
      </c>
      <c r="I755" s="236"/>
      <c r="J755" s="236"/>
      <c r="K755" s="236"/>
      <c r="L755" s="236"/>
      <c r="M755" s="236"/>
      <c r="N755" s="236"/>
      <c r="O755" s="236"/>
      <c r="P755" s="236"/>
      <c r="Q755" s="236"/>
      <c r="R755" s="236"/>
      <c r="S755" s="236"/>
    </row>
    <row r="756" ht="15" customHeight="1">
      <c r="A756" s="236"/>
      <c r="B756" t="s" s="596">
        <v>1029</v>
      </c>
      <c r="C756" t="s" s="675">
        <v>3218</v>
      </c>
      <c r="D756" t="s" s="180">
        <f>D603</f>
        <v>2006</v>
      </c>
      <c r="E756" s="677">
        <v>0</v>
      </c>
      <c r="F756" s="236"/>
      <c r="G756" s="662">
        <f>E756*F756</f>
        <v>0</v>
      </c>
      <c r="H756" s="662">
        <f>IF($S$11="Y",G756*0.15,0)</f>
        <v>0</v>
      </c>
      <c r="I756" s="236"/>
      <c r="J756" s="236"/>
      <c r="K756" s="236"/>
      <c r="L756" s="236"/>
      <c r="M756" s="236"/>
      <c r="N756" s="236"/>
      <c r="O756" s="236"/>
      <c r="P756" s="236"/>
      <c r="Q756" s="236"/>
      <c r="R756" s="236"/>
      <c r="S756" s="236"/>
    </row>
    <row r="757" ht="15" customHeight="1">
      <c r="A757" s="236"/>
      <c r="B757" t="s" s="596">
        <v>1029</v>
      </c>
      <c r="C757" t="s" s="675">
        <v>3218</v>
      </c>
      <c r="D757" t="s" s="695">
        <f>D604</f>
        <v>2007</v>
      </c>
      <c r="E757" s="677">
        <v>0</v>
      </c>
      <c r="F757" s="236"/>
      <c r="G757" s="662">
        <f>E757*F757</f>
        <v>0</v>
      </c>
      <c r="H757" s="662">
        <f>IF($S$11="Y",G757*0.15,0)</f>
        <v>0</v>
      </c>
      <c r="I757" s="236"/>
      <c r="J757" s="236"/>
      <c r="K757" s="236"/>
      <c r="L757" s="236"/>
      <c r="M757" s="236"/>
      <c r="N757" s="236"/>
      <c r="O757" s="236"/>
      <c r="P757" s="236"/>
      <c r="Q757" s="236"/>
      <c r="R757" s="236"/>
      <c r="S757" s="236"/>
    </row>
    <row r="758" ht="15" customHeight="1">
      <c r="A758" s="236"/>
      <c r="B758" t="s" s="596">
        <v>1033</v>
      </c>
      <c r="C758" t="s" s="675">
        <v>3219</v>
      </c>
      <c r="D758" t="s" s="676">
        <f>D641</f>
        <v>1996</v>
      </c>
      <c r="E758" s="677">
        <v>0</v>
      </c>
      <c r="F758" s="236"/>
      <c r="G758" s="662">
        <f>E758*F758</f>
        <v>0</v>
      </c>
      <c r="H758" s="662">
        <f>IF($S$11="Y",G758*0.15,0)</f>
        <v>0</v>
      </c>
      <c r="I758" s="236"/>
      <c r="J758" s="236"/>
      <c r="K758" s="236"/>
      <c r="L758" s="236"/>
      <c r="M758" s="236"/>
      <c r="N758" s="236"/>
      <c r="O758" s="236"/>
      <c r="P758" s="236"/>
      <c r="Q758" s="236"/>
      <c r="R758" s="236"/>
      <c r="S758" s="236"/>
    </row>
    <row r="759" ht="15" customHeight="1">
      <c r="A759" s="236"/>
      <c r="B759" t="s" s="596">
        <v>1033</v>
      </c>
      <c r="C759" t="s" s="675">
        <v>3219</v>
      </c>
      <c r="D759" t="s" s="91">
        <f>D642</f>
        <v>1998</v>
      </c>
      <c r="E759" s="677">
        <v>0</v>
      </c>
      <c r="F759" s="236"/>
      <c r="G759" s="662">
        <f>E759*F759</f>
        <v>0</v>
      </c>
      <c r="H759" s="662">
        <f>IF($S$11="Y",G759*0.15,0)</f>
        <v>0</v>
      </c>
      <c r="I759" s="236"/>
      <c r="J759" s="236"/>
      <c r="K759" s="236"/>
      <c r="L759" s="236"/>
      <c r="M759" s="236"/>
      <c r="N759" s="236"/>
      <c r="O759" s="236"/>
      <c r="P759" s="236"/>
      <c r="Q759" s="236"/>
      <c r="R759" s="236"/>
      <c r="S759" s="236"/>
    </row>
    <row r="760" ht="15" customHeight="1">
      <c r="A760" s="236"/>
      <c r="B760" t="s" s="596">
        <v>1033</v>
      </c>
      <c r="C760" t="s" s="675">
        <v>3219</v>
      </c>
      <c r="D760" t="s" s="205">
        <f>D643</f>
        <v>2000</v>
      </c>
      <c r="E760" s="677">
        <v>0</v>
      </c>
      <c r="F760" s="236"/>
      <c r="G760" s="662">
        <f>E760*F760</f>
        <v>0</v>
      </c>
      <c r="H760" s="662">
        <f>IF($S$11="Y",G760*0.15,0)</f>
        <v>0</v>
      </c>
      <c r="I760" s="236"/>
      <c r="J760" s="236"/>
      <c r="K760" s="236"/>
      <c r="L760" s="236"/>
      <c r="M760" s="236"/>
      <c r="N760" s="236"/>
      <c r="O760" s="236"/>
      <c r="P760" s="236"/>
      <c r="Q760" s="236"/>
      <c r="R760" s="236"/>
      <c r="S760" s="236"/>
    </row>
    <row r="761" ht="15" customHeight="1">
      <c r="A761" s="236"/>
      <c r="B761" t="s" s="596">
        <v>1033</v>
      </c>
      <c r="C761" t="s" s="675">
        <v>3219</v>
      </c>
      <c r="D761" t="s" s="684">
        <f>D644</f>
        <v>2001</v>
      </c>
      <c r="E761" s="677">
        <v>0</v>
      </c>
      <c r="F761" s="236"/>
      <c r="G761" s="662">
        <f>E761*F761</f>
        <v>0</v>
      </c>
      <c r="H761" s="662">
        <f>IF($S$11="Y",G761*0.15,0)</f>
        <v>0</v>
      </c>
      <c r="I761" s="236"/>
      <c r="J761" s="236"/>
      <c r="K761" s="236"/>
      <c r="L761" s="236"/>
      <c r="M761" s="236"/>
      <c r="N761" s="236"/>
      <c r="O761" s="236"/>
      <c r="P761" s="236"/>
      <c r="Q761" s="236"/>
      <c r="R761" s="236"/>
      <c r="S761" s="236"/>
    </row>
    <row r="762" ht="15" customHeight="1">
      <c r="A762" s="236"/>
      <c r="B762" t="s" s="596">
        <v>1033</v>
      </c>
      <c r="C762" t="s" s="675">
        <v>3219</v>
      </c>
      <c r="D762" t="s" s="686">
        <f>D645</f>
        <v>2003</v>
      </c>
      <c r="E762" s="677">
        <v>0</v>
      </c>
      <c r="F762" s="236"/>
      <c r="G762" s="662">
        <f>E762*F762</f>
        <v>0</v>
      </c>
      <c r="H762" s="662">
        <f>IF($S$11="Y",G762*0.15,0)</f>
        <v>0</v>
      </c>
      <c r="I762" s="236"/>
      <c r="J762" s="236"/>
      <c r="K762" s="236"/>
      <c r="L762" s="236"/>
      <c r="M762" s="236"/>
      <c r="N762" s="236"/>
      <c r="O762" s="236"/>
      <c r="P762" s="236"/>
      <c r="Q762" s="236"/>
      <c r="R762" s="236"/>
      <c r="S762" s="236"/>
    </row>
    <row r="763" ht="15" customHeight="1">
      <c r="A763" s="236"/>
      <c r="B763" t="s" s="596">
        <v>1033</v>
      </c>
      <c r="C763" t="s" s="675">
        <v>3219</v>
      </c>
      <c r="D763" t="s" s="690">
        <f>D646</f>
        <v>2004</v>
      </c>
      <c r="E763" s="677">
        <v>0</v>
      </c>
      <c r="F763" s="236"/>
      <c r="G763" s="662">
        <f>E763*F763</f>
        <v>0</v>
      </c>
      <c r="H763" s="662">
        <f>IF($S$11="Y",G763*0.15,0)</f>
        <v>0</v>
      </c>
      <c r="I763" s="236"/>
      <c r="J763" s="236"/>
      <c r="K763" s="236"/>
      <c r="L763" s="236"/>
      <c r="M763" s="236"/>
      <c r="N763" s="236"/>
      <c r="O763" s="236"/>
      <c r="P763" s="236"/>
      <c r="Q763" s="236"/>
      <c r="R763" s="236"/>
      <c r="S763" s="236"/>
    </row>
    <row r="764" ht="15" customHeight="1">
      <c r="A764" s="236"/>
      <c r="B764" t="s" s="596">
        <v>1033</v>
      </c>
      <c r="C764" t="s" s="675">
        <v>3219</v>
      </c>
      <c r="D764" t="s" s="692">
        <f>D647</f>
        <v>2005</v>
      </c>
      <c r="E764" s="677">
        <v>0</v>
      </c>
      <c r="F764" s="236"/>
      <c r="G764" s="662">
        <f>E764*F764</f>
        <v>0</v>
      </c>
      <c r="H764" s="662">
        <f>IF($S$11="Y",G764*0.15,0)</f>
        <v>0</v>
      </c>
      <c r="I764" s="236"/>
      <c r="J764" s="236"/>
      <c r="K764" s="236"/>
      <c r="L764" s="236"/>
      <c r="M764" s="236"/>
      <c r="N764" s="236"/>
      <c r="O764" s="236"/>
      <c r="P764" s="236"/>
      <c r="Q764" s="236"/>
      <c r="R764" s="236"/>
      <c r="S764" s="236"/>
    </row>
    <row r="765" ht="15" customHeight="1">
      <c r="A765" s="236"/>
      <c r="B765" t="s" s="596">
        <v>1033</v>
      </c>
      <c r="C765" t="s" s="675">
        <v>3219</v>
      </c>
      <c r="D765" t="s" s="180">
        <f>D648</f>
        <v>2006</v>
      </c>
      <c r="E765" s="677">
        <v>0</v>
      </c>
      <c r="F765" s="236"/>
      <c r="G765" s="662">
        <f>E765*F765</f>
        <v>0</v>
      </c>
      <c r="H765" s="662">
        <f>IF($S$11="Y",G765*0.15,0)</f>
        <v>0</v>
      </c>
      <c r="I765" s="236"/>
      <c r="J765" s="236"/>
      <c r="K765" s="236"/>
      <c r="L765" s="236"/>
      <c r="M765" s="236"/>
      <c r="N765" s="236"/>
      <c r="O765" s="236"/>
      <c r="P765" s="236"/>
      <c r="Q765" s="236"/>
      <c r="R765" s="236"/>
      <c r="S765" s="236"/>
    </row>
    <row r="766" ht="15" customHeight="1">
      <c r="A766" s="236"/>
      <c r="B766" t="s" s="596">
        <v>1033</v>
      </c>
      <c r="C766" t="s" s="675">
        <v>3219</v>
      </c>
      <c r="D766" t="s" s="695">
        <f>D649</f>
        <v>2007</v>
      </c>
      <c r="E766" s="677">
        <v>0</v>
      </c>
      <c r="F766" s="236"/>
      <c r="G766" s="662">
        <f>E766*F766</f>
        <v>0</v>
      </c>
      <c r="H766" s="662">
        <f>IF($S$11="Y",G766*0.15,0)</f>
        <v>0</v>
      </c>
      <c r="I766" s="236"/>
      <c r="J766" s="236"/>
      <c r="K766" s="236"/>
      <c r="L766" s="236"/>
      <c r="M766" s="236"/>
      <c r="N766" s="236"/>
      <c r="O766" s="236"/>
      <c r="P766" s="236"/>
      <c r="Q766" s="236"/>
      <c r="R766" s="236"/>
      <c r="S766" s="236"/>
    </row>
    <row r="767" ht="15" customHeight="1">
      <c r="A767" s="236"/>
      <c r="B767" t="s" s="596">
        <v>1031</v>
      </c>
      <c r="C767" t="s" s="675">
        <v>3220</v>
      </c>
      <c r="D767" t="s" s="676">
        <f>D650</f>
        <v>1996</v>
      </c>
      <c r="E767" s="677">
        <v>0</v>
      </c>
      <c r="F767" s="236"/>
      <c r="G767" s="662">
        <f>E767*F767</f>
        <v>0</v>
      </c>
      <c r="H767" s="662">
        <f>IF($S$11="Y",G767*0.15,0)</f>
        <v>0</v>
      </c>
      <c r="I767" s="236"/>
      <c r="J767" s="236"/>
      <c r="K767" s="236"/>
      <c r="L767" s="236"/>
      <c r="M767" s="236"/>
      <c r="N767" s="236"/>
      <c r="O767" s="236"/>
      <c r="P767" s="236"/>
      <c r="Q767" s="236"/>
      <c r="R767" s="236"/>
      <c r="S767" s="236"/>
    </row>
    <row r="768" ht="15" customHeight="1">
      <c r="A768" s="236"/>
      <c r="B768" t="s" s="596">
        <v>1031</v>
      </c>
      <c r="C768" t="s" s="675">
        <v>3220</v>
      </c>
      <c r="D768" t="s" s="91">
        <f>D651</f>
        <v>1998</v>
      </c>
      <c r="E768" s="677">
        <v>0</v>
      </c>
      <c r="F768" s="236"/>
      <c r="G768" s="662">
        <f>E768*F768</f>
        <v>0</v>
      </c>
      <c r="H768" s="662">
        <f>IF($S$11="Y",G768*0.15,0)</f>
        <v>0</v>
      </c>
      <c r="I768" s="236"/>
      <c r="J768" s="236"/>
      <c r="K768" s="236"/>
      <c r="L768" s="236"/>
      <c r="M768" s="236"/>
      <c r="N768" s="236"/>
      <c r="O768" s="236"/>
      <c r="P768" s="236"/>
      <c r="Q768" s="236"/>
      <c r="R768" s="236"/>
      <c r="S768" s="236"/>
    </row>
    <row r="769" ht="15" customHeight="1">
      <c r="A769" s="236"/>
      <c r="B769" t="s" s="596">
        <v>1031</v>
      </c>
      <c r="C769" t="s" s="675">
        <v>3220</v>
      </c>
      <c r="D769" t="s" s="205">
        <f>D652</f>
        <v>2000</v>
      </c>
      <c r="E769" s="677">
        <v>0</v>
      </c>
      <c r="F769" s="236"/>
      <c r="G769" s="662">
        <f>E769*F769</f>
        <v>0</v>
      </c>
      <c r="H769" s="662">
        <f>IF($S$11="Y",G769*0.15,0)</f>
        <v>0</v>
      </c>
      <c r="I769" s="236"/>
      <c r="J769" s="236"/>
      <c r="K769" s="236"/>
      <c r="L769" s="236"/>
      <c r="M769" s="236"/>
      <c r="N769" s="236"/>
      <c r="O769" s="236"/>
      <c r="P769" s="236"/>
      <c r="Q769" s="236"/>
      <c r="R769" s="236"/>
      <c r="S769" s="236"/>
    </row>
    <row r="770" ht="15" customHeight="1">
      <c r="A770" s="236"/>
      <c r="B770" t="s" s="596">
        <v>1031</v>
      </c>
      <c r="C770" t="s" s="675">
        <v>3220</v>
      </c>
      <c r="D770" t="s" s="684">
        <f>D653</f>
        <v>2001</v>
      </c>
      <c r="E770" s="677">
        <v>0</v>
      </c>
      <c r="F770" s="236"/>
      <c r="G770" s="662">
        <f>E770*F770</f>
        <v>0</v>
      </c>
      <c r="H770" s="662">
        <f>IF($S$11="Y",G770*0.15,0)</f>
        <v>0</v>
      </c>
      <c r="I770" s="236"/>
      <c r="J770" s="236"/>
      <c r="K770" s="236"/>
      <c r="L770" s="236"/>
      <c r="M770" s="236"/>
      <c r="N770" s="236"/>
      <c r="O770" s="236"/>
      <c r="P770" s="236"/>
      <c r="Q770" s="236"/>
      <c r="R770" s="236"/>
      <c r="S770" s="236"/>
    </row>
    <row r="771" ht="15" customHeight="1">
      <c r="A771" s="236"/>
      <c r="B771" t="s" s="596">
        <v>1031</v>
      </c>
      <c r="C771" t="s" s="675">
        <v>3220</v>
      </c>
      <c r="D771" t="s" s="686">
        <f>D654</f>
        <v>2003</v>
      </c>
      <c r="E771" s="677">
        <v>0</v>
      </c>
      <c r="F771" s="236"/>
      <c r="G771" s="662">
        <f>E771*F771</f>
        <v>0</v>
      </c>
      <c r="H771" s="662">
        <f>IF($S$11="Y",G771*0.15,0)</f>
        <v>0</v>
      </c>
      <c r="I771" s="236"/>
      <c r="J771" s="236"/>
      <c r="K771" s="236"/>
      <c r="L771" s="236"/>
      <c r="M771" s="236"/>
      <c r="N771" s="236"/>
      <c r="O771" s="236"/>
      <c r="P771" s="236"/>
      <c r="Q771" s="236"/>
      <c r="R771" s="236"/>
      <c r="S771" s="236"/>
    </row>
    <row r="772" ht="15" customHeight="1">
      <c r="A772" s="236"/>
      <c r="B772" t="s" s="596">
        <v>1031</v>
      </c>
      <c r="C772" t="s" s="675">
        <v>3220</v>
      </c>
      <c r="D772" t="s" s="690">
        <f>D655</f>
        <v>2004</v>
      </c>
      <c r="E772" s="677">
        <v>0</v>
      </c>
      <c r="F772" s="236"/>
      <c r="G772" s="662">
        <f>E772*F772</f>
        <v>0</v>
      </c>
      <c r="H772" s="662">
        <f>IF($S$11="Y",G772*0.15,0)</f>
        <v>0</v>
      </c>
      <c r="I772" s="236"/>
      <c r="J772" s="236"/>
      <c r="K772" s="236"/>
      <c r="L772" s="236"/>
      <c r="M772" s="236"/>
      <c r="N772" s="236"/>
      <c r="O772" s="236"/>
      <c r="P772" s="236"/>
      <c r="Q772" s="236"/>
      <c r="R772" s="236"/>
      <c r="S772" s="236"/>
    </row>
    <row r="773" ht="15" customHeight="1">
      <c r="A773" s="236"/>
      <c r="B773" t="s" s="596">
        <v>1031</v>
      </c>
      <c r="C773" t="s" s="675">
        <v>3220</v>
      </c>
      <c r="D773" t="s" s="692">
        <f>D656</f>
        <v>2005</v>
      </c>
      <c r="E773" s="677">
        <v>0</v>
      </c>
      <c r="F773" s="236"/>
      <c r="G773" s="662">
        <f>E773*F773</f>
        <v>0</v>
      </c>
      <c r="H773" s="662">
        <f>IF($S$11="Y",G773*0.15,0)</f>
        <v>0</v>
      </c>
      <c r="I773" s="236"/>
      <c r="J773" s="236"/>
      <c r="K773" s="236"/>
      <c r="L773" s="236"/>
      <c r="M773" s="236"/>
      <c r="N773" s="236"/>
      <c r="O773" s="236"/>
      <c r="P773" s="236"/>
      <c r="Q773" s="236"/>
      <c r="R773" s="236"/>
      <c r="S773" s="236"/>
    </row>
    <row r="774" ht="15" customHeight="1">
      <c r="A774" s="236"/>
      <c r="B774" t="s" s="596">
        <v>1031</v>
      </c>
      <c r="C774" t="s" s="675">
        <v>3220</v>
      </c>
      <c r="D774" t="s" s="180">
        <f>D657</f>
        <v>2006</v>
      </c>
      <c r="E774" s="677">
        <v>0</v>
      </c>
      <c r="F774" s="236"/>
      <c r="G774" s="662">
        <f>E774*F774</f>
        <v>0</v>
      </c>
      <c r="H774" s="662">
        <f>IF($S$11="Y",G774*0.15,0)</f>
        <v>0</v>
      </c>
      <c r="I774" s="236"/>
      <c r="J774" s="236"/>
      <c r="K774" s="236"/>
      <c r="L774" s="236"/>
      <c r="M774" s="236"/>
      <c r="N774" s="236"/>
      <c r="O774" s="236"/>
      <c r="P774" s="236"/>
      <c r="Q774" s="236"/>
      <c r="R774" s="236"/>
      <c r="S774" s="236"/>
    </row>
    <row r="775" ht="15" customHeight="1">
      <c r="A775" s="236"/>
      <c r="B775" t="s" s="596">
        <v>1031</v>
      </c>
      <c r="C775" t="s" s="675">
        <v>3220</v>
      </c>
      <c r="D775" t="s" s="695">
        <f>D658</f>
        <v>2007</v>
      </c>
      <c r="E775" s="677">
        <v>0</v>
      </c>
      <c r="F775" s="236"/>
      <c r="G775" s="662">
        <f>E775*F775</f>
        <v>0</v>
      </c>
      <c r="H775" s="662">
        <f>IF($S$11="Y",G775*0.15,0)</f>
        <v>0</v>
      </c>
      <c r="I775" s="236"/>
      <c r="J775" s="236"/>
      <c r="K775" s="236"/>
      <c r="L775" s="236"/>
      <c r="M775" s="236"/>
      <c r="N775" s="236"/>
      <c r="O775" s="236"/>
      <c r="P775" s="236"/>
      <c r="Q775" s="236"/>
      <c r="R775" s="236"/>
      <c r="S775" s="236"/>
    </row>
    <row r="776" ht="15" customHeight="1">
      <c r="A776" s="236"/>
      <c r="B776" t="s" s="596">
        <v>963</v>
      </c>
      <c r="C776" t="s" s="675">
        <v>3221</v>
      </c>
      <c r="D776" t="s" s="676">
        <f>D569</f>
        <v>1996</v>
      </c>
      <c r="E776" s="677">
        <v>0</v>
      </c>
      <c r="F776" s="236"/>
      <c r="G776" s="662">
        <f>E776*F776</f>
        <v>0</v>
      </c>
      <c r="H776" s="662">
        <f>IF($S$11="Y",G776*0.15,0)</f>
        <v>0</v>
      </c>
      <c r="I776" s="236"/>
      <c r="J776" s="236"/>
      <c r="K776" s="236"/>
      <c r="L776" s="236"/>
      <c r="M776" s="236"/>
      <c r="N776" s="236"/>
      <c r="O776" s="236"/>
      <c r="P776" s="236"/>
      <c r="Q776" s="236"/>
      <c r="R776" s="236"/>
      <c r="S776" s="236"/>
    </row>
    <row r="777" ht="15" customHeight="1">
      <c r="A777" s="236"/>
      <c r="B777" t="s" s="596">
        <v>963</v>
      </c>
      <c r="C777" t="s" s="675">
        <v>3221</v>
      </c>
      <c r="D777" t="s" s="91">
        <f>D570</f>
        <v>1998</v>
      </c>
      <c r="E777" s="677">
        <v>0</v>
      </c>
      <c r="F777" s="236"/>
      <c r="G777" s="662">
        <f>E777*F777</f>
        <v>0</v>
      </c>
      <c r="H777" s="662">
        <f>IF($S$11="Y",G777*0.15,0)</f>
        <v>0</v>
      </c>
      <c r="I777" s="236"/>
      <c r="J777" s="236"/>
      <c r="K777" s="236"/>
      <c r="L777" s="236"/>
      <c r="M777" s="236"/>
      <c r="N777" s="236"/>
      <c r="O777" s="236"/>
      <c r="P777" s="236"/>
      <c r="Q777" s="236"/>
      <c r="R777" s="236"/>
      <c r="S777" s="236"/>
    </row>
    <row r="778" ht="15" customHeight="1">
      <c r="A778" s="236"/>
      <c r="B778" t="s" s="596">
        <v>963</v>
      </c>
      <c r="C778" t="s" s="675">
        <v>3221</v>
      </c>
      <c r="D778" t="s" s="205">
        <f>D571</f>
        <v>2000</v>
      </c>
      <c r="E778" s="677">
        <v>0</v>
      </c>
      <c r="F778" s="236"/>
      <c r="G778" s="662">
        <f>E778*F778</f>
        <v>0</v>
      </c>
      <c r="H778" s="662">
        <f>IF($S$11="Y",G778*0.15,0)</f>
        <v>0</v>
      </c>
      <c r="I778" s="236"/>
      <c r="J778" s="236"/>
      <c r="K778" s="236"/>
      <c r="L778" s="236"/>
      <c r="M778" s="236"/>
      <c r="N778" s="236"/>
      <c r="O778" s="236"/>
      <c r="P778" s="236"/>
      <c r="Q778" s="236"/>
      <c r="R778" s="236"/>
      <c r="S778" s="236"/>
    </row>
    <row r="779" ht="15" customHeight="1">
      <c r="A779" s="236"/>
      <c r="B779" t="s" s="596">
        <v>963</v>
      </c>
      <c r="C779" t="s" s="675">
        <v>3221</v>
      </c>
      <c r="D779" t="s" s="684">
        <f>D572</f>
        <v>2001</v>
      </c>
      <c r="E779" s="677">
        <v>0</v>
      </c>
      <c r="F779" s="236"/>
      <c r="G779" s="662">
        <f>E779*F779</f>
        <v>0</v>
      </c>
      <c r="H779" s="662">
        <f>IF($S$11="Y",G779*0.15,0)</f>
        <v>0</v>
      </c>
      <c r="I779" s="236"/>
      <c r="J779" s="236"/>
      <c r="K779" s="236"/>
      <c r="L779" s="236"/>
      <c r="M779" s="236"/>
      <c r="N779" s="236"/>
      <c r="O779" s="236"/>
      <c r="P779" s="236"/>
      <c r="Q779" s="236"/>
      <c r="R779" s="236"/>
      <c r="S779" s="236"/>
    </row>
    <row r="780" ht="15" customHeight="1">
      <c r="A780" s="236"/>
      <c r="B780" t="s" s="596">
        <v>963</v>
      </c>
      <c r="C780" t="s" s="675">
        <v>3221</v>
      </c>
      <c r="D780" t="s" s="686">
        <f>D573</f>
        <v>2003</v>
      </c>
      <c r="E780" s="677">
        <v>0</v>
      </c>
      <c r="F780" s="236"/>
      <c r="G780" s="662">
        <f>E780*F780</f>
        <v>0</v>
      </c>
      <c r="H780" s="662">
        <f>IF($S$11="Y",G780*0.15,0)</f>
        <v>0</v>
      </c>
      <c r="I780" s="236"/>
      <c r="J780" s="236"/>
      <c r="K780" s="236"/>
      <c r="L780" s="236"/>
      <c r="M780" s="236"/>
      <c r="N780" s="236"/>
      <c r="O780" s="236"/>
      <c r="P780" s="236"/>
      <c r="Q780" s="236"/>
      <c r="R780" s="236"/>
      <c r="S780" s="236"/>
    </row>
    <row r="781" ht="15" customHeight="1">
      <c r="A781" s="236"/>
      <c r="B781" t="s" s="596">
        <v>963</v>
      </c>
      <c r="C781" t="s" s="675">
        <v>3221</v>
      </c>
      <c r="D781" t="s" s="690">
        <f>D574</f>
        <v>2004</v>
      </c>
      <c r="E781" s="677">
        <v>0</v>
      </c>
      <c r="F781" s="236"/>
      <c r="G781" s="662">
        <f>E781*F781</f>
        <v>0</v>
      </c>
      <c r="H781" s="662">
        <f>IF($S$11="Y",G781*0.15,0)</f>
        <v>0</v>
      </c>
      <c r="I781" s="236"/>
      <c r="J781" s="236"/>
      <c r="K781" s="236"/>
      <c r="L781" s="236"/>
      <c r="M781" s="236"/>
      <c r="N781" s="236"/>
      <c r="O781" s="236"/>
      <c r="P781" s="236"/>
      <c r="Q781" s="236"/>
      <c r="R781" s="236"/>
      <c r="S781" s="236"/>
    </row>
    <row r="782" ht="15" customHeight="1">
      <c r="A782" s="236"/>
      <c r="B782" t="s" s="596">
        <v>963</v>
      </c>
      <c r="C782" t="s" s="675">
        <v>3221</v>
      </c>
      <c r="D782" t="s" s="692">
        <f>D575</f>
        <v>2005</v>
      </c>
      <c r="E782" s="677">
        <v>0</v>
      </c>
      <c r="F782" s="236"/>
      <c r="G782" s="662">
        <f>E782*F782</f>
        <v>0</v>
      </c>
      <c r="H782" s="662">
        <f>IF($S$11="Y",G782*0.15,0)</f>
        <v>0</v>
      </c>
      <c r="I782" s="236"/>
      <c r="J782" s="236"/>
      <c r="K782" s="236"/>
      <c r="L782" s="236"/>
      <c r="M782" s="236"/>
      <c r="N782" s="236"/>
      <c r="O782" s="236"/>
      <c r="P782" s="236"/>
      <c r="Q782" s="236"/>
      <c r="R782" s="236"/>
      <c r="S782" s="236"/>
    </row>
    <row r="783" ht="15" customHeight="1">
      <c r="A783" s="236"/>
      <c r="B783" t="s" s="596">
        <v>963</v>
      </c>
      <c r="C783" t="s" s="675">
        <v>3221</v>
      </c>
      <c r="D783" t="s" s="180">
        <f>D576</f>
        <v>2006</v>
      </c>
      <c r="E783" s="677">
        <v>0</v>
      </c>
      <c r="F783" s="236"/>
      <c r="G783" s="662">
        <f>E783*F783</f>
        <v>0</v>
      </c>
      <c r="H783" s="662">
        <f>IF($S$11="Y",G783*0.15,0)</f>
        <v>0</v>
      </c>
      <c r="I783" s="236"/>
      <c r="J783" s="236"/>
      <c r="K783" s="236"/>
      <c r="L783" s="236"/>
      <c r="M783" s="236"/>
      <c r="N783" s="236"/>
      <c r="O783" s="236"/>
      <c r="P783" s="236"/>
      <c r="Q783" s="236"/>
      <c r="R783" s="236"/>
      <c r="S783" s="236"/>
    </row>
    <row r="784" ht="15" customHeight="1">
      <c r="A784" s="236"/>
      <c r="B784" t="s" s="596">
        <v>963</v>
      </c>
      <c r="C784" t="s" s="675">
        <v>3221</v>
      </c>
      <c r="D784" t="s" s="695">
        <f>D577</f>
        <v>2007</v>
      </c>
      <c r="E784" s="677">
        <v>0</v>
      </c>
      <c r="F784" s="236"/>
      <c r="G784" s="662">
        <f>E784*F784</f>
        <v>0</v>
      </c>
      <c r="H784" s="662">
        <f>IF($S$11="Y",G784*0.15,0)</f>
        <v>0</v>
      </c>
      <c r="I784" s="236"/>
      <c r="J784" s="236"/>
      <c r="K784" s="236"/>
      <c r="L784" s="236"/>
      <c r="M784" s="236"/>
      <c r="N784" s="236"/>
      <c r="O784" s="236"/>
      <c r="P784" s="236"/>
      <c r="Q784" s="236"/>
      <c r="R784" s="236"/>
      <c r="S784" s="236"/>
    </row>
    <row r="785" ht="15" customHeight="1">
      <c r="A785" s="236"/>
      <c r="B785" t="s" s="596">
        <v>965</v>
      </c>
      <c r="C785" t="s" s="675">
        <v>3222</v>
      </c>
      <c r="D785" t="s" s="676">
        <f>D578</f>
        <v>1996</v>
      </c>
      <c r="E785" s="677">
        <v>0</v>
      </c>
      <c r="F785" s="236"/>
      <c r="G785" s="662">
        <f>E785*F785</f>
        <v>0</v>
      </c>
      <c r="H785" s="662">
        <f>IF($S$11="Y",G785*0.15,0)</f>
        <v>0</v>
      </c>
      <c r="I785" s="236"/>
      <c r="J785" s="236"/>
      <c r="K785" s="236"/>
      <c r="L785" s="236"/>
      <c r="M785" s="236"/>
      <c r="N785" s="236"/>
      <c r="O785" s="236"/>
      <c r="P785" s="236"/>
      <c r="Q785" s="236"/>
      <c r="R785" s="236"/>
      <c r="S785" s="236"/>
    </row>
    <row r="786" ht="15" customHeight="1">
      <c r="A786" s="236"/>
      <c r="B786" t="s" s="596">
        <v>965</v>
      </c>
      <c r="C786" t="s" s="675">
        <v>3222</v>
      </c>
      <c r="D786" t="s" s="91">
        <f>D579</f>
        <v>1998</v>
      </c>
      <c r="E786" s="677">
        <v>0</v>
      </c>
      <c r="F786" s="236"/>
      <c r="G786" s="662">
        <f>E786*F786</f>
        <v>0</v>
      </c>
      <c r="H786" s="662">
        <f>IF($S$11="Y",G786*0.15,0)</f>
        <v>0</v>
      </c>
      <c r="I786" s="236"/>
      <c r="J786" s="236"/>
      <c r="K786" s="236"/>
      <c r="L786" s="236"/>
      <c r="M786" s="236"/>
      <c r="N786" s="236"/>
      <c r="O786" s="236"/>
      <c r="P786" s="236"/>
      <c r="Q786" s="236"/>
      <c r="R786" s="236"/>
      <c r="S786" s="236"/>
    </row>
    <row r="787" ht="15" customHeight="1">
      <c r="A787" s="236"/>
      <c r="B787" t="s" s="596">
        <v>965</v>
      </c>
      <c r="C787" t="s" s="675">
        <v>3222</v>
      </c>
      <c r="D787" t="s" s="205">
        <f>D580</f>
        <v>2000</v>
      </c>
      <c r="E787" s="677">
        <v>0</v>
      </c>
      <c r="F787" s="236"/>
      <c r="G787" s="662">
        <f>E787*F787</f>
        <v>0</v>
      </c>
      <c r="H787" s="662">
        <f>IF($S$11="Y",G787*0.15,0)</f>
        <v>0</v>
      </c>
      <c r="I787" s="236"/>
      <c r="J787" s="236"/>
      <c r="K787" s="236"/>
      <c r="L787" s="236"/>
      <c r="M787" s="236"/>
      <c r="N787" s="236"/>
      <c r="O787" s="236"/>
      <c r="P787" s="236"/>
      <c r="Q787" s="236"/>
      <c r="R787" s="236"/>
      <c r="S787" s="236"/>
    </row>
    <row r="788" ht="15" customHeight="1">
      <c r="A788" s="236"/>
      <c r="B788" t="s" s="596">
        <v>965</v>
      </c>
      <c r="C788" t="s" s="675">
        <v>3222</v>
      </c>
      <c r="D788" t="s" s="684">
        <f>D581</f>
        <v>2001</v>
      </c>
      <c r="E788" s="677">
        <v>0</v>
      </c>
      <c r="F788" s="236"/>
      <c r="G788" s="662">
        <f>E788*F788</f>
        <v>0</v>
      </c>
      <c r="H788" s="662">
        <f>IF($S$11="Y",G788*0.15,0)</f>
        <v>0</v>
      </c>
      <c r="I788" s="236"/>
      <c r="J788" s="236"/>
      <c r="K788" s="236"/>
      <c r="L788" s="236"/>
      <c r="M788" s="236"/>
      <c r="N788" s="236"/>
      <c r="O788" s="236"/>
      <c r="P788" s="236"/>
      <c r="Q788" s="236"/>
      <c r="R788" s="236"/>
      <c r="S788" s="236"/>
    </row>
    <row r="789" ht="15" customHeight="1">
      <c r="A789" s="236"/>
      <c r="B789" t="s" s="596">
        <v>965</v>
      </c>
      <c r="C789" t="s" s="675">
        <v>3222</v>
      </c>
      <c r="D789" t="s" s="686">
        <f>D582</f>
        <v>2003</v>
      </c>
      <c r="E789" s="677">
        <v>0</v>
      </c>
      <c r="F789" s="236"/>
      <c r="G789" s="662">
        <f>E789*F789</f>
        <v>0</v>
      </c>
      <c r="H789" s="662">
        <f>IF($S$11="Y",G789*0.15,0)</f>
        <v>0</v>
      </c>
      <c r="I789" s="236"/>
      <c r="J789" s="236"/>
      <c r="K789" s="236"/>
      <c r="L789" s="236"/>
      <c r="M789" s="236"/>
      <c r="N789" s="236"/>
      <c r="O789" s="236"/>
      <c r="P789" s="236"/>
      <c r="Q789" s="236"/>
      <c r="R789" s="236"/>
      <c r="S789" s="236"/>
    </row>
    <row r="790" ht="15" customHeight="1">
      <c r="A790" s="236"/>
      <c r="B790" t="s" s="596">
        <v>965</v>
      </c>
      <c r="C790" t="s" s="675">
        <v>3222</v>
      </c>
      <c r="D790" t="s" s="690">
        <f>D583</f>
        <v>2004</v>
      </c>
      <c r="E790" s="677">
        <v>0</v>
      </c>
      <c r="F790" s="236"/>
      <c r="G790" s="662">
        <f>E790*F790</f>
        <v>0</v>
      </c>
      <c r="H790" s="662">
        <f>IF($S$11="Y",G790*0.15,0)</f>
        <v>0</v>
      </c>
      <c r="I790" s="236"/>
      <c r="J790" s="236"/>
      <c r="K790" s="236"/>
      <c r="L790" s="236"/>
      <c r="M790" s="236"/>
      <c r="N790" s="236"/>
      <c r="O790" s="236"/>
      <c r="P790" s="236"/>
      <c r="Q790" s="236"/>
      <c r="R790" s="236"/>
      <c r="S790" s="236"/>
    </row>
    <row r="791" ht="15" customHeight="1">
      <c r="A791" s="236"/>
      <c r="B791" t="s" s="596">
        <v>965</v>
      </c>
      <c r="C791" t="s" s="675">
        <v>3222</v>
      </c>
      <c r="D791" t="s" s="692">
        <f>D584</f>
        <v>2005</v>
      </c>
      <c r="E791" s="677">
        <v>0</v>
      </c>
      <c r="F791" s="236"/>
      <c r="G791" s="662">
        <f>E791*F791</f>
        <v>0</v>
      </c>
      <c r="H791" s="662">
        <f>IF($S$11="Y",G791*0.15,0)</f>
        <v>0</v>
      </c>
      <c r="I791" s="236"/>
      <c r="J791" s="236"/>
      <c r="K791" s="236"/>
      <c r="L791" s="236"/>
      <c r="M791" s="236"/>
      <c r="N791" s="236"/>
      <c r="O791" s="236"/>
      <c r="P791" s="236"/>
      <c r="Q791" s="236"/>
      <c r="R791" s="236"/>
      <c r="S791" s="236"/>
    </row>
    <row r="792" ht="15" customHeight="1">
      <c r="A792" s="236"/>
      <c r="B792" t="s" s="596">
        <v>965</v>
      </c>
      <c r="C792" t="s" s="675">
        <v>3222</v>
      </c>
      <c r="D792" t="s" s="180">
        <f>D585</f>
        <v>2006</v>
      </c>
      <c r="E792" s="677">
        <v>0</v>
      </c>
      <c r="F792" s="236"/>
      <c r="G792" s="662">
        <f>E792*F792</f>
        <v>0</v>
      </c>
      <c r="H792" s="662">
        <f>IF($S$11="Y",G792*0.15,0)</f>
        <v>0</v>
      </c>
      <c r="I792" s="236"/>
      <c r="J792" s="236"/>
      <c r="K792" s="236"/>
      <c r="L792" s="236"/>
      <c r="M792" s="236"/>
      <c r="N792" s="236"/>
      <c r="O792" s="236"/>
      <c r="P792" s="236"/>
      <c r="Q792" s="236"/>
      <c r="R792" s="236"/>
      <c r="S792" s="236"/>
    </row>
    <row r="793" ht="15" customHeight="1">
      <c r="A793" s="236"/>
      <c r="B793" t="s" s="596">
        <v>965</v>
      </c>
      <c r="C793" t="s" s="675">
        <v>3222</v>
      </c>
      <c r="D793" t="s" s="695">
        <f>D586</f>
        <v>2007</v>
      </c>
      <c r="E793" s="677">
        <v>0</v>
      </c>
      <c r="F793" s="236"/>
      <c r="G793" s="662">
        <f>E793*F793</f>
        <v>0</v>
      </c>
      <c r="H793" s="662">
        <f>IF($S$11="Y",G793*0.15,0)</f>
        <v>0</v>
      </c>
      <c r="I793" s="236"/>
      <c r="J793" s="236"/>
      <c r="K793" s="236"/>
      <c r="L793" s="236"/>
      <c r="M793" s="236"/>
      <c r="N793" s="236"/>
      <c r="O793" s="236"/>
      <c r="P793" s="236"/>
      <c r="Q793" s="236"/>
      <c r="R793" s="236"/>
      <c r="S793" s="236"/>
    </row>
    <row r="794" ht="15" customHeight="1">
      <c r="A794" s="236"/>
      <c r="B794" t="s" s="596">
        <v>987</v>
      </c>
      <c r="C794" t="s" s="675">
        <v>3223</v>
      </c>
      <c r="D794" t="s" s="676">
        <f>D587</f>
        <v>1996</v>
      </c>
      <c r="E794" s="677">
        <v>0</v>
      </c>
      <c r="F794" s="236"/>
      <c r="G794" s="662">
        <f>E794*F794</f>
        <v>0</v>
      </c>
      <c r="H794" s="662">
        <f>IF($S$11="Y",G794*0.15,0)</f>
        <v>0</v>
      </c>
      <c r="I794" s="236"/>
      <c r="J794" s="236"/>
      <c r="K794" s="236"/>
      <c r="L794" s="236"/>
      <c r="M794" s="236"/>
      <c r="N794" s="236"/>
      <c r="O794" s="236"/>
      <c r="P794" s="236"/>
      <c r="Q794" s="236"/>
      <c r="R794" s="236"/>
      <c r="S794" s="236"/>
    </row>
    <row r="795" ht="15" customHeight="1">
      <c r="A795" s="236"/>
      <c r="B795" t="s" s="596">
        <v>987</v>
      </c>
      <c r="C795" t="s" s="675">
        <v>3223</v>
      </c>
      <c r="D795" t="s" s="91">
        <f>D588</f>
        <v>1998</v>
      </c>
      <c r="E795" s="677">
        <v>0</v>
      </c>
      <c r="F795" s="236"/>
      <c r="G795" s="662">
        <f>E795*F795</f>
        <v>0</v>
      </c>
      <c r="H795" s="662">
        <f>IF($S$11="Y",G795*0.15,0)</f>
        <v>0</v>
      </c>
      <c r="I795" s="236"/>
      <c r="J795" s="236"/>
      <c r="K795" s="236"/>
      <c r="L795" s="236"/>
      <c r="M795" s="236"/>
      <c r="N795" s="236"/>
      <c r="O795" s="236"/>
      <c r="P795" s="236"/>
      <c r="Q795" s="236"/>
      <c r="R795" s="236"/>
      <c r="S795" s="236"/>
    </row>
    <row r="796" ht="15" customHeight="1">
      <c r="A796" s="236"/>
      <c r="B796" t="s" s="596">
        <v>987</v>
      </c>
      <c r="C796" t="s" s="675">
        <v>3223</v>
      </c>
      <c r="D796" t="s" s="205">
        <f>D589</f>
        <v>2000</v>
      </c>
      <c r="E796" s="677">
        <v>0</v>
      </c>
      <c r="F796" s="236"/>
      <c r="G796" s="662">
        <f>E796*F796</f>
        <v>0</v>
      </c>
      <c r="H796" s="662">
        <f>IF($S$11="Y",G796*0.15,0)</f>
        <v>0</v>
      </c>
      <c r="I796" s="236"/>
      <c r="J796" s="236"/>
      <c r="K796" s="236"/>
      <c r="L796" s="236"/>
      <c r="M796" s="236"/>
      <c r="N796" s="236"/>
      <c r="O796" s="236"/>
      <c r="P796" s="236"/>
      <c r="Q796" s="236"/>
      <c r="R796" s="236"/>
      <c r="S796" s="236"/>
    </row>
    <row r="797" ht="15" customHeight="1">
      <c r="A797" s="236"/>
      <c r="B797" t="s" s="596">
        <v>987</v>
      </c>
      <c r="C797" t="s" s="675">
        <v>3223</v>
      </c>
      <c r="D797" t="s" s="684">
        <f>D590</f>
        <v>2001</v>
      </c>
      <c r="E797" s="677">
        <v>0</v>
      </c>
      <c r="F797" s="236"/>
      <c r="G797" s="662">
        <f>E797*F797</f>
        <v>0</v>
      </c>
      <c r="H797" s="662">
        <f>IF($S$11="Y",G797*0.15,0)</f>
        <v>0</v>
      </c>
      <c r="I797" s="236"/>
      <c r="J797" s="236"/>
      <c r="K797" s="236"/>
      <c r="L797" s="236"/>
      <c r="M797" s="236"/>
      <c r="N797" s="236"/>
      <c r="O797" s="236"/>
      <c r="P797" s="236"/>
      <c r="Q797" s="236"/>
      <c r="R797" s="236"/>
      <c r="S797" s="236"/>
    </row>
    <row r="798" ht="15" customHeight="1">
      <c r="A798" s="236"/>
      <c r="B798" t="s" s="596">
        <v>987</v>
      </c>
      <c r="C798" t="s" s="675">
        <v>3223</v>
      </c>
      <c r="D798" t="s" s="686">
        <f>D591</f>
        <v>2003</v>
      </c>
      <c r="E798" s="677">
        <v>0</v>
      </c>
      <c r="F798" s="236"/>
      <c r="G798" s="662">
        <f>E798*F798</f>
        <v>0</v>
      </c>
      <c r="H798" s="662">
        <f>IF($S$11="Y",G798*0.15,0)</f>
        <v>0</v>
      </c>
      <c r="I798" s="236"/>
      <c r="J798" s="236"/>
      <c r="K798" s="236"/>
      <c r="L798" s="236"/>
      <c r="M798" s="236"/>
      <c r="N798" s="236"/>
      <c r="O798" s="236"/>
      <c r="P798" s="236"/>
      <c r="Q798" s="236"/>
      <c r="R798" s="236"/>
      <c r="S798" s="236"/>
    </row>
    <row r="799" ht="15" customHeight="1">
      <c r="A799" s="236"/>
      <c r="B799" t="s" s="596">
        <v>987</v>
      </c>
      <c r="C799" t="s" s="675">
        <v>3223</v>
      </c>
      <c r="D799" t="s" s="690">
        <f>D592</f>
        <v>2004</v>
      </c>
      <c r="E799" s="677">
        <v>0</v>
      </c>
      <c r="F799" s="236"/>
      <c r="G799" s="662">
        <f>E799*F799</f>
        <v>0</v>
      </c>
      <c r="H799" s="662">
        <f>IF($S$11="Y",G799*0.15,0)</f>
        <v>0</v>
      </c>
      <c r="I799" s="236"/>
      <c r="J799" s="236"/>
      <c r="K799" s="236"/>
      <c r="L799" s="236"/>
      <c r="M799" s="236"/>
      <c r="N799" s="236"/>
      <c r="O799" s="236"/>
      <c r="P799" s="236"/>
      <c r="Q799" s="236"/>
      <c r="R799" s="236"/>
      <c r="S799" s="236"/>
    </row>
    <row r="800" ht="15" customHeight="1">
      <c r="A800" s="236"/>
      <c r="B800" t="s" s="596">
        <v>987</v>
      </c>
      <c r="C800" t="s" s="675">
        <v>3223</v>
      </c>
      <c r="D800" t="s" s="692">
        <f>D593</f>
        <v>2005</v>
      </c>
      <c r="E800" s="677">
        <v>0</v>
      </c>
      <c r="F800" s="236"/>
      <c r="G800" s="662">
        <f>E800*F800</f>
        <v>0</v>
      </c>
      <c r="H800" s="662">
        <f>IF($S$11="Y",G800*0.15,0)</f>
        <v>0</v>
      </c>
      <c r="I800" s="236"/>
      <c r="J800" s="236"/>
      <c r="K800" s="236"/>
      <c r="L800" s="236"/>
      <c r="M800" s="236"/>
      <c r="N800" s="236"/>
      <c r="O800" s="236"/>
      <c r="P800" s="236"/>
      <c r="Q800" s="236"/>
      <c r="R800" s="236"/>
      <c r="S800" s="236"/>
    </row>
    <row r="801" ht="15" customHeight="1">
      <c r="A801" s="236"/>
      <c r="B801" t="s" s="596">
        <v>987</v>
      </c>
      <c r="C801" t="s" s="675">
        <v>3223</v>
      </c>
      <c r="D801" t="s" s="180">
        <f>D594</f>
        <v>2006</v>
      </c>
      <c r="E801" s="677">
        <v>0</v>
      </c>
      <c r="F801" s="236"/>
      <c r="G801" s="662">
        <f>E801*F801</f>
        <v>0</v>
      </c>
      <c r="H801" s="662">
        <f>IF($S$11="Y",G801*0.15,0)</f>
        <v>0</v>
      </c>
      <c r="I801" s="236"/>
      <c r="J801" s="236"/>
      <c r="K801" s="236"/>
      <c r="L801" s="236"/>
      <c r="M801" s="236"/>
      <c r="N801" s="236"/>
      <c r="O801" s="236"/>
      <c r="P801" s="236"/>
      <c r="Q801" s="236"/>
      <c r="R801" s="236"/>
      <c r="S801" s="236"/>
    </row>
    <row r="802" ht="15" customHeight="1">
      <c r="A802" s="236"/>
      <c r="B802" t="s" s="596">
        <v>987</v>
      </c>
      <c r="C802" t="s" s="675">
        <v>3223</v>
      </c>
      <c r="D802" t="s" s="695">
        <f>D595</f>
        <v>2007</v>
      </c>
      <c r="E802" s="677">
        <v>0</v>
      </c>
      <c r="F802" s="236"/>
      <c r="G802" s="662">
        <f>E802*F802</f>
        <v>0</v>
      </c>
      <c r="H802" s="662">
        <f>IF($S$11="Y",G802*0.15,0)</f>
        <v>0</v>
      </c>
      <c r="I802" s="236"/>
      <c r="J802" s="236"/>
      <c r="K802" s="236"/>
      <c r="L802" s="236"/>
      <c r="M802" s="236"/>
      <c r="N802" s="236"/>
      <c r="O802" s="236"/>
      <c r="P802" s="236"/>
      <c r="Q802" s="236"/>
      <c r="R802" s="236"/>
      <c r="S802" s="236"/>
    </row>
    <row r="803" ht="15" customHeight="1">
      <c r="A803" s="236"/>
      <c r="B803" t="s" s="596">
        <v>989</v>
      </c>
      <c r="C803" t="s" s="675">
        <v>3224</v>
      </c>
      <c r="D803" t="s" s="676">
        <f>D596</f>
        <v>1996</v>
      </c>
      <c r="E803" s="677">
        <v>0</v>
      </c>
      <c r="F803" s="236"/>
      <c r="G803" s="662">
        <f>E803*F803</f>
        <v>0</v>
      </c>
      <c r="H803" s="662">
        <f>IF($S$11="Y",G803*0.15,0)</f>
        <v>0</v>
      </c>
      <c r="I803" s="236"/>
      <c r="J803" s="236"/>
      <c r="K803" s="236"/>
      <c r="L803" s="236"/>
      <c r="M803" s="236"/>
      <c r="N803" s="236"/>
      <c r="O803" s="236"/>
      <c r="P803" s="236"/>
      <c r="Q803" s="236"/>
      <c r="R803" s="236"/>
      <c r="S803" s="236"/>
    </row>
    <row r="804" ht="15" customHeight="1">
      <c r="A804" s="236"/>
      <c r="B804" t="s" s="596">
        <v>989</v>
      </c>
      <c r="C804" t="s" s="675">
        <v>3224</v>
      </c>
      <c r="D804" t="s" s="91">
        <f>D597</f>
        <v>1998</v>
      </c>
      <c r="E804" s="677">
        <v>0</v>
      </c>
      <c r="F804" s="236"/>
      <c r="G804" s="662">
        <f>E804*F804</f>
        <v>0</v>
      </c>
      <c r="H804" s="662">
        <f>IF($S$11="Y",G804*0.15,0)</f>
        <v>0</v>
      </c>
      <c r="I804" s="236"/>
      <c r="J804" s="236"/>
      <c r="K804" s="236"/>
      <c r="L804" s="236"/>
      <c r="M804" s="236"/>
      <c r="N804" s="236"/>
      <c r="O804" s="236"/>
      <c r="P804" s="236"/>
      <c r="Q804" s="236"/>
      <c r="R804" s="236"/>
      <c r="S804" s="236"/>
    </row>
    <row r="805" ht="15" customHeight="1">
      <c r="A805" s="236"/>
      <c r="B805" t="s" s="596">
        <v>989</v>
      </c>
      <c r="C805" t="s" s="675">
        <v>3224</v>
      </c>
      <c r="D805" t="s" s="205">
        <f>D598</f>
        <v>2000</v>
      </c>
      <c r="E805" s="677">
        <v>0</v>
      </c>
      <c r="F805" s="236"/>
      <c r="G805" s="662">
        <f>E805*F805</f>
        <v>0</v>
      </c>
      <c r="H805" s="662">
        <f>IF($S$11="Y",G805*0.15,0)</f>
        <v>0</v>
      </c>
      <c r="I805" s="236"/>
      <c r="J805" s="236"/>
      <c r="K805" s="236"/>
      <c r="L805" s="236"/>
      <c r="M805" s="236"/>
      <c r="N805" s="236"/>
      <c r="O805" s="236"/>
      <c r="P805" s="236"/>
      <c r="Q805" s="236"/>
      <c r="R805" s="236"/>
      <c r="S805" s="236"/>
    </row>
    <row r="806" ht="15" customHeight="1">
      <c r="A806" s="236"/>
      <c r="B806" t="s" s="596">
        <v>989</v>
      </c>
      <c r="C806" t="s" s="675">
        <v>3224</v>
      </c>
      <c r="D806" t="s" s="684">
        <f>D599</f>
        <v>2001</v>
      </c>
      <c r="E806" s="677">
        <v>0</v>
      </c>
      <c r="F806" s="236"/>
      <c r="G806" s="662">
        <f>E806*F806</f>
        <v>0</v>
      </c>
      <c r="H806" s="662">
        <f>IF($S$11="Y",G806*0.15,0)</f>
        <v>0</v>
      </c>
      <c r="I806" s="236"/>
      <c r="J806" s="236"/>
      <c r="K806" s="236"/>
      <c r="L806" s="236"/>
      <c r="M806" s="236"/>
      <c r="N806" s="236"/>
      <c r="O806" s="236"/>
      <c r="P806" s="236"/>
      <c r="Q806" s="236"/>
      <c r="R806" s="236"/>
      <c r="S806" s="236"/>
    </row>
    <row r="807" ht="15" customHeight="1">
      <c r="A807" s="236"/>
      <c r="B807" t="s" s="596">
        <v>989</v>
      </c>
      <c r="C807" t="s" s="675">
        <v>3224</v>
      </c>
      <c r="D807" t="s" s="686">
        <f>D600</f>
        <v>2003</v>
      </c>
      <c r="E807" s="677">
        <v>0</v>
      </c>
      <c r="F807" s="236"/>
      <c r="G807" s="662">
        <f>E807*F807</f>
        <v>0</v>
      </c>
      <c r="H807" s="662">
        <f>IF($S$11="Y",G807*0.15,0)</f>
        <v>0</v>
      </c>
      <c r="I807" s="236"/>
      <c r="J807" s="236"/>
      <c r="K807" s="236"/>
      <c r="L807" s="236"/>
      <c r="M807" s="236"/>
      <c r="N807" s="236"/>
      <c r="O807" s="236"/>
      <c r="P807" s="236"/>
      <c r="Q807" s="236"/>
      <c r="R807" s="236"/>
      <c r="S807" s="236"/>
    </row>
    <row r="808" ht="15" customHeight="1">
      <c r="A808" s="236"/>
      <c r="B808" t="s" s="596">
        <v>989</v>
      </c>
      <c r="C808" t="s" s="675">
        <v>3224</v>
      </c>
      <c r="D808" t="s" s="690">
        <f>D601</f>
        <v>2004</v>
      </c>
      <c r="E808" s="677">
        <v>0</v>
      </c>
      <c r="F808" s="236"/>
      <c r="G808" s="662">
        <f>E808*F808</f>
        <v>0</v>
      </c>
      <c r="H808" s="662">
        <f>IF($S$11="Y",G808*0.15,0)</f>
        <v>0</v>
      </c>
      <c r="I808" s="236"/>
      <c r="J808" s="236"/>
      <c r="K808" s="236"/>
      <c r="L808" s="236"/>
      <c r="M808" s="236"/>
      <c r="N808" s="236"/>
      <c r="O808" s="236"/>
      <c r="P808" s="236"/>
      <c r="Q808" s="236"/>
      <c r="R808" s="236"/>
      <c r="S808" s="236"/>
    </row>
    <row r="809" ht="15" customHeight="1">
      <c r="A809" s="236"/>
      <c r="B809" t="s" s="596">
        <v>989</v>
      </c>
      <c r="C809" t="s" s="675">
        <v>3224</v>
      </c>
      <c r="D809" t="s" s="692">
        <f>D602</f>
        <v>2005</v>
      </c>
      <c r="E809" s="677">
        <v>0</v>
      </c>
      <c r="F809" s="236"/>
      <c r="G809" s="662">
        <f>E809*F809</f>
        <v>0</v>
      </c>
      <c r="H809" s="662">
        <f>IF($S$11="Y",G809*0.15,0)</f>
        <v>0</v>
      </c>
      <c r="I809" s="236"/>
      <c r="J809" s="236"/>
      <c r="K809" s="236"/>
      <c r="L809" s="236"/>
      <c r="M809" s="236"/>
      <c r="N809" s="236"/>
      <c r="O809" s="236"/>
      <c r="P809" s="236"/>
      <c r="Q809" s="236"/>
      <c r="R809" s="236"/>
      <c r="S809" s="236"/>
    </row>
    <row r="810" ht="15" customHeight="1">
      <c r="A810" s="236"/>
      <c r="B810" t="s" s="596">
        <v>989</v>
      </c>
      <c r="C810" t="s" s="675">
        <v>3224</v>
      </c>
      <c r="D810" t="s" s="180">
        <f>D603</f>
        <v>2006</v>
      </c>
      <c r="E810" s="677">
        <v>0</v>
      </c>
      <c r="F810" s="236"/>
      <c r="G810" s="662">
        <f>E810*F810</f>
        <v>0</v>
      </c>
      <c r="H810" s="662">
        <f>IF($S$11="Y",G810*0.15,0)</f>
        <v>0</v>
      </c>
      <c r="I810" s="236"/>
      <c r="J810" s="236"/>
      <c r="K810" s="236"/>
      <c r="L810" s="236"/>
      <c r="M810" s="236"/>
      <c r="N810" s="236"/>
      <c r="O810" s="236"/>
      <c r="P810" s="236"/>
      <c r="Q810" s="236"/>
      <c r="R810" s="236"/>
      <c r="S810" s="236"/>
    </row>
    <row r="811" ht="15" customHeight="1">
      <c r="A811" s="236"/>
      <c r="B811" t="s" s="596">
        <v>989</v>
      </c>
      <c r="C811" t="s" s="675">
        <v>3224</v>
      </c>
      <c r="D811" t="s" s="698">
        <f>D604</f>
        <v>2007</v>
      </c>
      <c r="E811" s="677">
        <v>0</v>
      </c>
      <c r="F811" s="236"/>
      <c r="G811" s="662">
        <f>E811*F811</f>
        <v>0</v>
      </c>
      <c r="H811" s="662">
        <f>IF($S$11="Y",G811*0.15,0)</f>
        <v>0</v>
      </c>
      <c r="I811" s="236"/>
      <c r="J811" s="236"/>
      <c r="K811" s="236"/>
      <c r="L811" s="236"/>
      <c r="M811" s="236"/>
      <c r="N811" s="236"/>
      <c r="O811" s="236"/>
      <c r="P811" s="236"/>
      <c r="Q811" s="236"/>
      <c r="R811" s="236"/>
      <c r="S811" s="236"/>
    </row>
  </sheetData>
  <conditionalFormatting sqref="N19:N88">
    <cfRule type="cellIs" dxfId="10" priority="1" operator="lessThan" stopIfTrue="1">
      <formula>0</formula>
    </cfRule>
    <cfRule type="cellIs" dxfId="11" priority="2" operator="greaterThan" stopIfTrue="1">
      <formula>0</formula>
    </cfRule>
  </conditionalFormatting>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1:AA992"/>
  <sheetViews>
    <sheetView workbookViewId="0" showGridLines="0" defaultGridColor="1"/>
  </sheetViews>
  <sheetFormatPr defaultColWidth="14.3333" defaultRowHeight="15" customHeight="1" outlineLevelRow="0" outlineLevelCol="0"/>
  <cols>
    <col min="1" max="1" width="16.1719" style="227" customWidth="1"/>
    <col min="2" max="5" width="8.17188" style="227" customWidth="1"/>
    <col min="6" max="11" width="8.67188" style="227" customWidth="1"/>
    <col min="12" max="12" width="11" style="227" customWidth="1"/>
    <col min="13" max="13" width="7.85156" style="227" customWidth="1"/>
    <col min="14" max="14" width="1.5" style="227" customWidth="1"/>
    <col min="15" max="15" width="22.1719" style="227" customWidth="1"/>
    <col min="16" max="20" width="8.17188" style="227" customWidth="1"/>
    <col min="21" max="27" width="14.3516" style="227" customWidth="1"/>
    <col min="28" max="16384" width="14.3516" style="227" customWidth="1"/>
  </cols>
  <sheetData>
    <row r="1" ht="32.25" customHeight="1">
      <c r="A1" s="228"/>
      <c r="B1" t="s" s="229">
        <v>165</v>
      </c>
      <c r="C1" s="230"/>
      <c r="D1" s="231"/>
      <c r="E1" s="231"/>
      <c r="F1" s="231"/>
      <c r="G1" s="231"/>
      <c r="H1" s="231"/>
      <c r="I1" s="231"/>
      <c r="J1" s="231"/>
      <c r="K1" s="232"/>
      <c r="L1" s="233"/>
      <c r="M1" s="234"/>
      <c r="N1" s="235"/>
      <c r="O1" s="236"/>
      <c r="P1" s="236"/>
      <c r="Q1" s="236"/>
      <c r="R1" s="236"/>
      <c r="S1" s="236"/>
      <c r="T1" s="236"/>
      <c r="U1" s="236"/>
      <c r="V1" s="236"/>
      <c r="W1" s="236"/>
      <c r="X1" s="236"/>
      <c r="Y1" s="236"/>
      <c r="Z1" s="236"/>
      <c r="AA1" s="236"/>
    </row>
    <row r="2" ht="21" customHeight="1">
      <c r="A2" t="s" s="237">
        <v>166</v>
      </c>
      <c r="B2" t="s" s="238">
        <f>'Kilter Holds'!T34</f>
        <v>167</v>
      </c>
      <c r="C2" t="s" s="239">
        <f>'Kilter Holds'!U34</f>
        <v>168</v>
      </c>
      <c r="D2" t="s" s="240">
        <f>'Kilter Holds'!V34</f>
        <v>169</v>
      </c>
      <c r="E2" t="s" s="241">
        <f>'Kilter Holds'!W34</f>
        <v>170</v>
      </c>
      <c r="F2" t="s" s="242">
        <f>'Kilter Holds'!X34</f>
        <v>171</v>
      </c>
      <c r="G2" t="s" s="243">
        <f>'Kilter Holds'!Y34</f>
        <v>172</v>
      </c>
      <c r="H2" t="s" s="244">
        <f>'Kilter Holds'!Z34</f>
        <v>173</v>
      </c>
      <c r="I2" t="s" s="245">
        <f>'Kilter Holds'!AA34</f>
        <v>174</v>
      </c>
      <c r="J2" t="s" s="246">
        <f>'Kilter Holds'!AB34</f>
        <v>175</v>
      </c>
      <c r="K2" t="s" s="247">
        <v>176</v>
      </c>
      <c r="L2" t="s" s="248">
        <v>177</v>
      </c>
      <c r="M2" s="249"/>
      <c r="N2" s="236"/>
      <c r="O2" s="236"/>
      <c r="P2" s="236"/>
      <c r="Q2" s="236"/>
      <c r="R2" s="236"/>
      <c r="S2" s="236"/>
      <c r="T2" s="236"/>
      <c r="U2" s="236"/>
      <c r="V2" s="236"/>
      <c r="W2" s="236"/>
      <c r="X2" s="236"/>
      <c r="Y2" s="236"/>
      <c r="Z2" s="236"/>
      <c r="AA2" s="236"/>
    </row>
    <row r="3" ht="13.5" customHeight="1">
      <c r="A3" t="s" s="250">
        <v>178</v>
      </c>
      <c r="B3" s="251">
        <v>0</v>
      </c>
      <c r="C3" s="252">
        <v>0</v>
      </c>
      <c r="D3" s="252">
        <v>0</v>
      </c>
      <c r="E3" s="252">
        <v>0</v>
      </c>
      <c r="F3" s="252">
        <v>0</v>
      </c>
      <c r="G3" s="252">
        <v>0</v>
      </c>
      <c r="H3" s="252">
        <v>0</v>
      </c>
      <c r="I3" s="252">
        <v>0</v>
      </c>
      <c r="J3" s="253">
        <v>0</v>
      </c>
      <c r="K3" s="254">
        <f>SUM(B3:J3)</f>
        <v>0</v>
      </c>
      <c r="L3" s="255">
        <f>_xlfn.IFERROR($K3/$K$19,0)</f>
        <v>0</v>
      </c>
      <c r="M3" s="256">
        <f>SUM(L4:L7)</f>
        <v>0</v>
      </c>
      <c r="N3" s="257"/>
      <c r="O3" s="236"/>
      <c r="P3" s="236"/>
      <c r="Q3" s="236"/>
      <c r="R3" s="236"/>
      <c r="S3" s="236"/>
      <c r="T3" s="236"/>
      <c r="U3" s="236"/>
      <c r="V3" s="236"/>
      <c r="W3" s="236"/>
      <c r="X3" s="236"/>
      <c r="Y3" s="236"/>
      <c r="Z3" s="236"/>
      <c r="AA3" s="236"/>
    </row>
    <row r="4" ht="13.5" customHeight="1">
      <c r="A4" t="s" s="258">
        <v>179</v>
      </c>
      <c r="B4" s="259">
        <v>0</v>
      </c>
      <c r="C4" s="260">
        <v>0</v>
      </c>
      <c r="D4" s="260">
        <v>0</v>
      </c>
      <c r="E4" s="260">
        <v>0</v>
      </c>
      <c r="F4" s="260">
        <v>0</v>
      </c>
      <c r="G4" s="260">
        <v>0</v>
      </c>
      <c r="H4" s="260">
        <v>0</v>
      </c>
      <c r="I4" s="260">
        <v>0</v>
      </c>
      <c r="J4" s="261">
        <v>0</v>
      </c>
      <c r="K4" s="262">
        <f>SUM(B4:J4)</f>
        <v>0</v>
      </c>
      <c r="L4" s="263">
        <f>_xlfn.IFERROR($K4/$K$19,0)</f>
        <v>0</v>
      </c>
      <c r="M4" s="264"/>
      <c r="N4" s="257"/>
      <c r="O4" s="236"/>
      <c r="P4" s="236"/>
      <c r="Q4" s="236"/>
      <c r="R4" s="236"/>
      <c r="S4" s="236"/>
      <c r="T4" s="236"/>
      <c r="U4" s="236"/>
      <c r="V4" s="236"/>
      <c r="W4" s="236"/>
      <c r="X4" s="236"/>
      <c r="Y4" s="236"/>
      <c r="Z4" s="236"/>
      <c r="AA4" s="236"/>
    </row>
    <row r="5" ht="13.5" customHeight="1">
      <c r="A5" t="s" s="258">
        <v>180</v>
      </c>
      <c r="B5" s="259">
        <v>0</v>
      </c>
      <c r="C5" s="260">
        <v>0</v>
      </c>
      <c r="D5" s="260">
        <v>0</v>
      </c>
      <c r="E5" s="260">
        <v>0</v>
      </c>
      <c r="F5" s="260">
        <v>0</v>
      </c>
      <c r="G5" s="260">
        <v>0</v>
      </c>
      <c r="H5" s="260">
        <v>0</v>
      </c>
      <c r="I5" s="260">
        <v>0</v>
      </c>
      <c r="J5" s="261">
        <v>0</v>
      </c>
      <c r="K5" s="262">
        <f>SUM(B5:J5)</f>
        <v>0</v>
      </c>
      <c r="L5" s="263">
        <f>_xlfn.IFERROR($K5/$K$19,0)</f>
        <v>0</v>
      </c>
      <c r="M5" s="264"/>
      <c r="N5" s="257"/>
      <c r="O5" s="236"/>
      <c r="P5" s="236"/>
      <c r="Q5" s="236"/>
      <c r="R5" s="236"/>
      <c r="S5" s="236"/>
      <c r="T5" s="236"/>
      <c r="U5" s="236"/>
      <c r="V5" s="236"/>
      <c r="W5" s="236"/>
      <c r="X5" s="236"/>
      <c r="Y5" s="236"/>
      <c r="Z5" s="236"/>
      <c r="AA5" s="236"/>
    </row>
    <row r="6" ht="13.5" customHeight="1">
      <c r="A6" t="s" s="258">
        <v>181</v>
      </c>
      <c r="B6" s="259">
        <v>0</v>
      </c>
      <c r="C6" s="260">
        <v>0</v>
      </c>
      <c r="D6" s="260">
        <v>0</v>
      </c>
      <c r="E6" s="260">
        <v>0</v>
      </c>
      <c r="F6" s="260">
        <v>0</v>
      </c>
      <c r="G6" s="260">
        <v>0</v>
      </c>
      <c r="H6" s="260">
        <v>0</v>
      </c>
      <c r="I6" s="260">
        <v>0</v>
      </c>
      <c r="J6" s="261">
        <v>0</v>
      </c>
      <c r="K6" s="262">
        <f>SUM(B6:J6)</f>
        <v>0</v>
      </c>
      <c r="L6" s="263">
        <f>_xlfn.IFERROR($K6/$K$19,0)</f>
        <v>0</v>
      </c>
      <c r="M6" s="264"/>
      <c r="N6" s="257"/>
      <c r="O6" s="236"/>
      <c r="P6" s="236"/>
      <c r="Q6" s="236"/>
      <c r="R6" s="236"/>
      <c r="S6" s="236"/>
      <c r="T6" s="236"/>
      <c r="U6" s="236"/>
      <c r="V6" s="236"/>
      <c r="W6" s="236"/>
      <c r="X6" s="236"/>
      <c r="Y6" s="236"/>
      <c r="Z6" s="236"/>
      <c r="AA6" s="236"/>
    </row>
    <row r="7" ht="18" customHeight="1">
      <c r="A7" t="s" s="265">
        <v>182</v>
      </c>
      <c r="B7" s="266">
        <v>0</v>
      </c>
      <c r="C7" s="267">
        <v>0</v>
      </c>
      <c r="D7" s="267">
        <v>0</v>
      </c>
      <c r="E7" s="267">
        <v>0</v>
      </c>
      <c r="F7" s="267">
        <v>0</v>
      </c>
      <c r="G7" s="267">
        <v>0</v>
      </c>
      <c r="H7" s="267">
        <v>0</v>
      </c>
      <c r="I7" s="267">
        <v>0</v>
      </c>
      <c r="J7" s="268">
        <v>0</v>
      </c>
      <c r="K7" s="269">
        <f>SUM(B7:J7)</f>
        <v>0</v>
      </c>
      <c r="L7" s="270">
        <f>_xlfn.IFERROR($K7/$K$19,0)</f>
        <v>0</v>
      </c>
      <c r="M7" s="271"/>
      <c r="N7" s="257"/>
      <c r="O7" s="236"/>
      <c r="P7" s="236"/>
      <c r="Q7" s="236"/>
      <c r="R7" s="236"/>
      <c r="S7" s="236"/>
      <c r="T7" s="236"/>
      <c r="U7" s="236"/>
      <c r="V7" s="236"/>
      <c r="W7" s="236"/>
      <c r="X7" s="236"/>
      <c r="Y7" s="236"/>
      <c r="Z7" s="236"/>
      <c r="AA7" s="236"/>
    </row>
    <row r="8" ht="13.5" customHeight="1">
      <c r="A8" t="s" s="250">
        <v>183</v>
      </c>
      <c r="B8" s="251">
        <v>0</v>
      </c>
      <c r="C8" s="252">
        <v>0</v>
      </c>
      <c r="D8" s="252">
        <v>0</v>
      </c>
      <c r="E8" s="252">
        <v>0</v>
      </c>
      <c r="F8" s="252">
        <v>0</v>
      </c>
      <c r="G8" s="252">
        <v>0</v>
      </c>
      <c r="H8" s="252">
        <v>0</v>
      </c>
      <c r="I8" s="252">
        <v>0</v>
      </c>
      <c r="J8" s="253">
        <v>0</v>
      </c>
      <c r="K8" s="254">
        <f>SUM(B8:J8)</f>
        <v>0</v>
      </c>
      <c r="L8" s="255">
        <f>_xlfn.IFERROR($K8/$K$19,0)</f>
        <v>0</v>
      </c>
      <c r="M8" s="256">
        <f>SUM(L8:L14)</f>
        <v>0</v>
      </c>
      <c r="N8" s="257"/>
      <c r="O8" s="236"/>
      <c r="P8" s="236"/>
      <c r="Q8" s="236"/>
      <c r="R8" s="236"/>
      <c r="S8" s="236"/>
      <c r="T8" s="236"/>
      <c r="U8" s="236"/>
      <c r="V8" s="236"/>
      <c r="W8" s="236"/>
      <c r="X8" s="236"/>
      <c r="Y8" s="236"/>
      <c r="Z8" s="236"/>
      <c r="AA8" s="236"/>
    </row>
    <row r="9" ht="13.5" customHeight="1">
      <c r="A9" t="s" s="258">
        <v>184</v>
      </c>
      <c r="B9" s="259">
        <v>0</v>
      </c>
      <c r="C9" s="260">
        <v>0</v>
      </c>
      <c r="D9" s="260">
        <v>0</v>
      </c>
      <c r="E9" s="260">
        <v>0</v>
      </c>
      <c r="F9" s="260">
        <v>0</v>
      </c>
      <c r="G9" s="260">
        <v>0</v>
      </c>
      <c r="H9" s="260">
        <v>0</v>
      </c>
      <c r="I9" s="260">
        <v>0</v>
      </c>
      <c r="J9" s="261">
        <v>0</v>
      </c>
      <c r="K9" s="262">
        <f>SUM(B9:J9)</f>
        <v>0</v>
      </c>
      <c r="L9" s="263">
        <f>_xlfn.IFERROR($K9/$K$19,0)</f>
        <v>0</v>
      </c>
      <c r="M9" s="264"/>
      <c r="N9" s="257"/>
      <c r="O9" s="236"/>
      <c r="P9" s="236"/>
      <c r="Q9" s="236"/>
      <c r="R9" s="236"/>
      <c r="S9" s="236"/>
      <c r="T9" s="236"/>
      <c r="U9" s="236"/>
      <c r="V9" s="236"/>
      <c r="W9" s="236"/>
      <c r="X9" s="236"/>
      <c r="Y9" s="236"/>
      <c r="Z9" s="236"/>
      <c r="AA9" s="236"/>
    </row>
    <row r="10" ht="13.5" customHeight="1">
      <c r="A10" t="s" s="258">
        <v>185</v>
      </c>
      <c r="B10" s="259">
        <v>0</v>
      </c>
      <c r="C10" s="260">
        <v>0</v>
      </c>
      <c r="D10" s="260">
        <v>0</v>
      </c>
      <c r="E10" s="260">
        <v>0</v>
      </c>
      <c r="F10" s="260">
        <v>0</v>
      </c>
      <c r="G10" s="260">
        <v>0</v>
      </c>
      <c r="H10" s="260">
        <v>0</v>
      </c>
      <c r="I10" s="260">
        <v>0</v>
      </c>
      <c r="J10" s="261">
        <v>0</v>
      </c>
      <c r="K10" s="262">
        <f>SUM(B10:J10)</f>
        <v>0</v>
      </c>
      <c r="L10" s="263">
        <f>_xlfn.IFERROR($K10/$K$19,0)</f>
        <v>0</v>
      </c>
      <c r="M10" s="264"/>
      <c r="N10" s="257"/>
      <c r="O10" s="236"/>
      <c r="P10" s="236"/>
      <c r="Q10" s="236"/>
      <c r="R10" s="236"/>
      <c r="S10" s="236"/>
      <c r="T10" s="236"/>
      <c r="U10" s="236"/>
      <c r="V10" s="236"/>
      <c r="W10" s="236"/>
      <c r="X10" s="236"/>
      <c r="Y10" s="236"/>
      <c r="Z10" s="236"/>
      <c r="AA10" s="236"/>
    </row>
    <row r="11" ht="13.5" customHeight="1">
      <c r="A11" t="s" s="258">
        <v>186</v>
      </c>
      <c r="B11" s="259">
        <v>0</v>
      </c>
      <c r="C11" s="260">
        <v>0</v>
      </c>
      <c r="D11" s="260">
        <v>0</v>
      </c>
      <c r="E11" s="260">
        <v>0</v>
      </c>
      <c r="F11" s="260">
        <v>0</v>
      </c>
      <c r="G11" s="260">
        <v>0</v>
      </c>
      <c r="H11" s="260">
        <v>0</v>
      </c>
      <c r="I11" s="260">
        <v>0</v>
      </c>
      <c r="J11" s="261">
        <v>0</v>
      </c>
      <c r="K11" s="262">
        <f>SUM(B11:J11)</f>
        <v>0</v>
      </c>
      <c r="L11" s="263">
        <f>_xlfn.IFERROR($K11/$K$19,0)</f>
        <v>0</v>
      </c>
      <c r="M11" s="264"/>
      <c r="N11" s="257"/>
      <c r="O11" s="236"/>
      <c r="P11" s="236"/>
      <c r="Q11" s="236"/>
      <c r="R11" s="236"/>
      <c r="S11" s="236"/>
      <c r="T11" s="236"/>
      <c r="U11" s="236"/>
      <c r="V11" s="236"/>
      <c r="W11" s="236"/>
      <c r="X11" s="236"/>
      <c r="Y11" s="236"/>
      <c r="Z11" s="236"/>
      <c r="AA11" s="236"/>
    </row>
    <row r="12" ht="13.5" customHeight="1">
      <c r="A12" t="s" s="258">
        <v>187</v>
      </c>
      <c r="B12" s="259">
        <v>0</v>
      </c>
      <c r="C12" s="260">
        <v>0</v>
      </c>
      <c r="D12" s="260">
        <v>0</v>
      </c>
      <c r="E12" s="260">
        <v>0</v>
      </c>
      <c r="F12" s="260">
        <v>0</v>
      </c>
      <c r="G12" s="260">
        <v>0</v>
      </c>
      <c r="H12" s="260">
        <v>0</v>
      </c>
      <c r="I12" s="260">
        <v>0</v>
      </c>
      <c r="J12" s="261">
        <v>0</v>
      </c>
      <c r="K12" s="262">
        <f>SUM(B12:J12)</f>
        <v>0</v>
      </c>
      <c r="L12" s="263">
        <f>_xlfn.IFERROR($K12/$K$19,0)</f>
        <v>0</v>
      </c>
      <c r="M12" s="264"/>
      <c r="N12" s="257"/>
      <c r="O12" s="236"/>
      <c r="P12" s="236"/>
      <c r="Q12" s="236"/>
      <c r="R12" s="236"/>
      <c r="S12" s="236"/>
      <c r="T12" s="236"/>
      <c r="U12" s="236"/>
      <c r="V12" s="236"/>
      <c r="W12" s="236"/>
      <c r="X12" s="236"/>
      <c r="Y12" s="236"/>
      <c r="Z12" s="236"/>
      <c r="AA12" s="236"/>
    </row>
    <row r="13" ht="13.5" customHeight="1">
      <c r="A13" t="s" s="258">
        <v>188</v>
      </c>
      <c r="B13" s="259">
        <v>0</v>
      </c>
      <c r="C13" s="260">
        <v>0</v>
      </c>
      <c r="D13" s="260">
        <v>0</v>
      </c>
      <c r="E13" s="260">
        <v>0</v>
      </c>
      <c r="F13" s="260">
        <v>0</v>
      </c>
      <c r="G13" s="260">
        <v>0</v>
      </c>
      <c r="H13" s="260">
        <v>0</v>
      </c>
      <c r="I13" s="260">
        <v>0</v>
      </c>
      <c r="J13" s="261">
        <v>0</v>
      </c>
      <c r="K13" s="262">
        <f>SUM(B13:J13)</f>
        <v>0</v>
      </c>
      <c r="L13" s="263">
        <f>_xlfn.IFERROR($K13/$K$19,0)</f>
        <v>0</v>
      </c>
      <c r="M13" s="264"/>
      <c r="N13" s="257"/>
      <c r="O13" s="236"/>
      <c r="P13" s="236"/>
      <c r="Q13" s="236"/>
      <c r="R13" s="236"/>
      <c r="S13" s="236"/>
      <c r="T13" s="236"/>
      <c r="U13" s="236"/>
      <c r="V13" s="236"/>
      <c r="W13" s="236"/>
      <c r="X13" s="236"/>
      <c r="Y13" s="236"/>
      <c r="Z13" s="236"/>
      <c r="AA13" s="236"/>
    </row>
    <row r="14" ht="14" customHeight="1">
      <c r="A14" t="s" s="265">
        <v>189</v>
      </c>
      <c r="B14" s="266">
        <v>0</v>
      </c>
      <c r="C14" s="267">
        <v>0</v>
      </c>
      <c r="D14" s="267">
        <v>0</v>
      </c>
      <c r="E14" s="267">
        <v>0</v>
      </c>
      <c r="F14" s="267">
        <v>0</v>
      </c>
      <c r="G14" s="267">
        <v>0</v>
      </c>
      <c r="H14" s="267">
        <v>0</v>
      </c>
      <c r="I14" s="267">
        <v>0</v>
      </c>
      <c r="J14" s="268">
        <v>0</v>
      </c>
      <c r="K14" s="269">
        <f>SUM(B14:J14)</f>
        <v>0</v>
      </c>
      <c r="L14" s="270">
        <f>_xlfn.IFERROR($K14/$K$19,0)</f>
        <v>0</v>
      </c>
      <c r="M14" s="271"/>
      <c r="N14" s="257"/>
      <c r="O14" s="236"/>
      <c r="P14" s="236"/>
      <c r="Q14" s="236"/>
      <c r="R14" s="236"/>
      <c r="S14" s="236"/>
      <c r="T14" s="236"/>
      <c r="U14" s="236"/>
      <c r="V14" s="236"/>
      <c r="W14" s="236"/>
      <c r="X14" s="236"/>
      <c r="Y14" s="236"/>
      <c r="Z14" s="236"/>
      <c r="AA14" s="236"/>
    </row>
    <row r="15" ht="14" customHeight="1">
      <c r="A15" t="s" s="272">
        <v>190</v>
      </c>
      <c r="B15" s="273">
        <v>0</v>
      </c>
      <c r="C15" s="274">
        <v>0</v>
      </c>
      <c r="D15" s="274">
        <v>0</v>
      </c>
      <c r="E15" s="274">
        <v>0</v>
      </c>
      <c r="F15" s="274">
        <v>0</v>
      </c>
      <c r="G15" s="274">
        <v>0</v>
      </c>
      <c r="H15" s="274">
        <v>0</v>
      </c>
      <c r="I15" s="274">
        <v>0</v>
      </c>
      <c r="J15" s="275">
        <v>0</v>
      </c>
      <c r="K15" s="276">
        <f>SUM(B15:J15)</f>
        <v>0</v>
      </c>
      <c r="L15" s="277">
        <f>_xlfn.IFERROR($K15/$K$19,0)</f>
        <v>0</v>
      </c>
      <c r="M15" s="278">
        <f>L15</f>
        <v>0</v>
      </c>
      <c r="N15" s="257"/>
      <c r="O15" s="236"/>
      <c r="P15" s="236"/>
      <c r="Q15" s="236"/>
      <c r="R15" s="236"/>
      <c r="S15" s="236"/>
      <c r="T15" s="236"/>
      <c r="U15" s="236"/>
      <c r="V15" s="236"/>
      <c r="W15" s="236"/>
      <c r="X15" s="236"/>
      <c r="Y15" s="236"/>
      <c r="Z15" s="236"/>
      <c r="AA15" s="236"/>
    </row>
    <row r="16" ht="14" customHeight="1">
      <c r="A16" t="s" s="272">
        <v>191</v>
      </c>
      <c r="B16" s="273">
        <v>0</v>
      </c>
      <c r="C16" s="274">
        <v>0</v>
      </c>
      <c r="D16" s="274">
        <v>0</v>
      </c>
      <c r="E16" s="274">
        <v>0</v>
      </c>
      <c r="F16" s="274">
        <v>0</v>
      </c>
      <c r="G16" s="274">
        <v>0</v>
      </c>
      <c r="H16" s="274">
        <v>0</v>
      </c>
      <c r="I16" s="274">
        <v>0</v>
      </c>
      <c r="J16" s="275">
        <v>0</v>
      </c>
      <c r="K16" s="276">
        <f>SUM(B16:J16)</f>
        <v>0</v>
      </c>
      <c r="L16" s="277">
        <f>_xlfn.IFERROR($K16/$K$19,0)</f>
        <v>0</v>
      </c>
      <c r="M16" s="278">
        <f>L16</f>
        <v>0</v>
      </c>
      <c r="N16" s="257"/>
      <c r="O16" s="236"/>
      <c r="P16" s="236"/>
      <c r="Q16" s="236"/>
      <c r="R16" s="236"/>
      <c r="S16" s="236"/>
      <c r="T16" s="236"/>
      <c r="U16" s="236"/>
      <c r="V16" s="236"/>
      <c r="W16" s="236"/>
      <c r="X16" s="236"/>
      <c r="Y16" s="236"/>
      <c r="Z16" s="236"/>
      <c r="AA16" s="236"/>
    </row>
    <row r="17" ht="14" customHeight="1">
      <c r="A17" t="s" s="272">
        <v>192</v>
      </c>
      <c r="B17" s="273">
        <v>0</v>
      </c>
      <c r="C17" s="274">
        <v>0</v>
      </c>
      <c r="D17" s="274">
        <v>0</v>
      </c>
      <c r="E17" s="274">
        <v>0</v>
      </c>
      <c r="F17" s="274">
        <v>0</v>
      </c>
      <c r="G17" s="274">
        <v>0</v>
      </c>
      <c r="H17" s="274">
        <v>0</v>
      </c>
      <c r="I17" s="274">
        <v>0</v>
      </c>
      <c r="J17" s="275">
        <v>0</v>
      </c>
      <c r="K17" s="276">
        <f>SUM(B17:J17)</f>
        <v>0</v>
      </c>
      <c r="L17" s="277">
        <f>_xlfn.IFERROR($K17/$K$19,0)</f>
        <v>0</v>
      </c>
      <c r="M17" s="278">
        <f>L17</f>
        <v>0</v>
      </c>
      <c r="N17" s="257"/>
      <c r="O17" s="236"/>
      <c r="P17" s="236"/>
      <c r="Q17" s="236"/>
      <c r="R17" s="236"/>
      <c r="S17" s="236"/>
      <c r="T17" s="236"/>
      <c r="U17" s="236"/>
      <c r="V17" s="236"/>
      <c r="W17" s="236"/>
      <c r="X17" s="236"/>
      <c r="Y17" s="236"/>
      <c r="Z17" s="236"/>
      <c r="AA17" s="236"/>
    </row>
    <row r="18" ht="27.5" customHeight="1">
      <c r="A18" t="s" s="279">
        <v>193</v>
      </c>
      <c r="B18" s="280">
        <f>SUM(B3:B14)</f>
        <v>0</v>
      </c>
      <c r="C18" s="280">
        <f>SUM(C3:C14)</f>
        <v>0</v>
      </c>
      <c r="D18" s="280">
        <f>SUM(D3:D14)</f>
        <v>0</v>
      </c>
      <c r="E18" s="280">
        <f>SUM(E3:E14)</f>
        <v>0</v>
      </c>
      <c r="F18" s="280">
        <f>SUM(F3:F14)</f>
        <v>0</v>
      </c>
      <c r="G18" s="280">
        <f>SUM(G3:G14)</f>
        <v>0</v>
      </c>
      <c r="H18" s="280">
        <f>SUM(H3:H14)</f>
        <v>0</v>
      </c>
      <c r="I18" s="280">
        <f>SUM(I3:I14)</f>
        <v>0</v>
      </c>
      <c r="J18" s="281">
        <f>SUM(J3:J14)</f>
        <v>0</v>
      </c>
      <c r="K18" s="282">
        <f>SUM(K3:K14)</f>
        <v>0</v>
      </c>
      <c r="L18" t="s" s="283">
        <v>194</v>
      </c>
      <c r="M18" s="284"/>
      <c r="N18" s="236"/>
      <c r="O18" s="236"/>
      <c r="P18" s="236"/>
      <c r="Q18" s="236"/>
      <c r="R18" s="236"/>
      <c r="S18" s="236"/>
      <c r="T18" s="236"/>
      <c r="U18" s="236"/>
      <c r="V18" s="236"/>
      <c r="W18" s="236"/>
      <c r="X18" s="236"/>
      <c r="Y18" s="236"/>
      <c r="Z18" s="236"/>
      <c r="AA18" s="236"/>
    </row>
    <row r="19" ht="14.5" customHeight="1">
      <c r="A19" t="s" s="285">
        <v>195</v>
      </c>
      <c r="B19" s="286">
        <f>SUM(B15:B18)</f>
        <v>0</v>
      </c>
      <c r="C19" s="286">
        <f>SUM(C15:C18)</f>
        <v>0</v>
      </c>
      <c r="D19" s="286">
        <f>SUM(D15:D18)</f>
        <v>0</v>
      </c>
      <c r="E19" s="286">
        <f>SUM(E15:E18)</f>
        <v>0</v>
      </c>
      <c r="F19" s="286">
        <f>SUM(F15:F18)</f>
        <v>0</v>
      </c>
      <c r="G19" s="286">
        <f>SUM(G15:G18)</f>
        <v>0</v>
      </c>
      <c r="H19" s="286">
        <f>SUM(H15:H18)</f>
        <v>0</v>
      </c>
      <c r="I19" s="286">
        <f>SUM(I15:I18)</f>
        <v>0</v>
      </c>
      <c r="J19" s="287">
        <f>SUM(J15:J18)</f>
        <v>0</v>
      </c>
      <c r="K19" s="282">
        <f>SUM(K15:K18)</f>
        <v>0</v>
      </c>
      <c r="L19" t="s" s="283">
        <v>17</v>
      </c>
      <c r="M19" s="257"/>
      <c r="N19" s="236"/>
      <c r="O19" s="236"/>
      <c r="P19" s="236"/>
      <c r="Q19" s="236"/>
      <c r="R19" s="236"/>
      <c r="S19" s="236"/>
      <c r="T19" s="236"/>
      <c r="U19" s="236"/>
      <c r="V19" s="236"/>
      <c r="W19" s="236"/>
      <c r="X19" s="236"/>
      <c r="Y19" s="236"/>
      <c r="Z19" s="236"/>
      <c r="AA19" s="288"/>
    </row>
    <row r="20" ht="14" customHeight="1">
      <c r="A20" t="s" s="289">
        <v>196</v>
      </c>
      <c r="B20" s="290">
        <f>_xlfn.IFERROR(B19/$K$19,0)</f>
        <v>0</v>
      </c>
      <c r="C20" s="290">
        <f>_xlfn.IFERROR(C19/$K$19,0)</f>
        <v>0</v>
      </c>
      <c r="D20" s="290">
        <f>_xlfn.IFERROR(D19/$K$19,0)</f>
        <v>0</v>
      </c>
      <c r="E20" s="290">
        <f>_xlfn.IFERROR(E19/$K$19,0)</f>
        <v>0</v>
      </c>
      <c r="F20" s="290">
        <f>_xlfn.IFERROR(F19/$K$19,0)</f>
        <v>0</v>
      </c>
      <c r="G20" s="290">
        <f>_xlfn.IFERROR(G19/$K$19,0)</f>
        <v>0</v>
      </c>
      <c r="H20" s="290">
        <f>_xlfn.IFERROR(H19/$K$19,0)</f>
        <v>0</v>
      </c>
      <c r="I20" s="290">
        <f>_xlfn.IFERROR(I19/$K$19,0)</f>
        <v>0</v>
      </c>
      <c r="J20" s="290">
        <f>_xlfn.IFERROR(J19/$K$19,0)</f>
        <v>0</v>
      </c>
      <c r="K20" s="291"/>
      <c r="L20" s="292"/>
      <c r="M20" s="236"/>
      <c r="N20" s="236"/>
      <c r="O20" s="236"/>
      <c r="P20" s="236"/>
      <c r="Q20" s="236"/>
      <c r="R20" s="236"/>
      <c r="S20" s="236"/>
      <c r="T20" s="236"/>
      <c r="U20" s="236"/>
      <c r="V20" s="236"/>
      <c r="W20" s="236"/>
      <c r="X20" s="236"/>
      <c r="Y20" s="236"/>
      <c r="Z20" s="236"/>
      <c r="AA20" s="236"/>
    </row>
    <row r="21" ht="14" customHeight="1">
      <c r="A21" t="s" s="289">
        <v>197</v>
      </c>
      <c r="B21" s="290">
        <f>_xlfn.IFERROR(B15/B19,0)</f>
        <v>0</v>
      </c>
      <c r="C21" s="290">
        <f>_xlfn.IFERROR(C15/C19,0)</f>
        <v>0</v>
      </c>
      <c r="D21" s="290">
        <f>_xlfn.IFERROR(D15/D19,0)</f>
        <v>0</v>
      </c>
      <c r="E21" s="290">
        <f>_xlfn.IFERROR(E15/E19,0)</f>
        <v>0</v>
      </c>
      <c r="F21" s="290">
        <f>_xlfn.IFERROR(F15/F19,0)</f>
        <v>0</v>
      </c>
      <c r="G21" s="290">
        <f>_xlfn.IFERROR(G15/G19,0)</f>
        <v>0</v>
      </c>
      <c r="H21" s="290">
        <f>_xlfn.IFERROR(H15/H19,0)</f>
        <v>0</v>
      </c>
      <c r="I21" s="290">
        <f>_xlfn.IFERROR(I15/I19,0)</f>
        <v>0</v>
      </c>
      <c r="J21" s="290">
        <f>_xlfn.IFERROR(J15/J19,0)</f>
        <v>0</v>
      </c>
      <c r="K21" s="257"/>
      <c r="L21" s="236"/>
      <c r="M21" s="236"/>
      <c r="N21" s="236"/>
      <c r="O21" s="236"/>
      <c r="P21" s="236"/>
      <c r="Q21" s="236"/>
      <c r="R21" s="236"/>
      <c r="S21" s="236"/>
      <c r="T21" s="236"/>
      <c r="U21" s="236"/>
      <c r="V21" s="236"/>
      <c r="W21" s="236"/>
      <c r="X21" s="236"/>
      <c r="Y21" s="236"/>
      <c r="Z21" s="236"/>
      <c r="AA21" s="236"/>
    </row>
    <row r="22" ht="13.5" customHeight="1">
      <c r="A22" s="236"/>
      <c r="B22" s="292"/>
      <c r="C22" s="292"/>
      <c r="D22" s="292"/>
      <c r="E22" s="292"/>
      <c r="F22" s="292"/>
      <c r="G22" s="292"/>
      <c r="H22" s="292"/>
      <c r="I22" s="292"/>
      <c r="J22" s="292"/>
      <c r="K22" s="236"/>
      <c r="L22" s="236"/>
      <c r="M22" s="236"/>
      <c r="N22" s="236"/>
      <c r="O22" s="236"/>
      <c r="P22" s="236"/>
      <c r="Q22" s="236"/>
      <c r="R22" s="236"/>
      <c r="S22" s="236"/>
      <c r="T22" s="236"/>
      <c r="U22" s="236"/>
      <c r="V22" s="236"/>
      <c r="W22" s="236"/>
      <c r="X22" s="236"/>
      <c r="Y22" s="236"/>
      <c r="Z22" s="236"/>
      <c r="AA22" s="236"/>
    </row>
    <row r="23" ht="13.5" customHeight="1">
      <c r="A23" s="293"/>
      <c r="B23" s="294"/>
      <c r="C23" s="236"/>
      <c r="D23" s="236"/>
      <c r="E23" s="236"/>
      <c r="F23" s="236"/>
      <c r="G23" s="236"/>
      <c r="H23" s="236"/>
      <c r="I23" s="236"/>
      <c r="J23" s="236"/>
      <c r="K23" s="236"/>
      <c r="L23" s="295"/>
      <c r="M23" s="236"/>
      <c r="N23" s="236"/>
      <c r="O23" s="236"/>
      <c r="P23" s="236"/>
      <c r="Q23" s="236"/>
      <c r="R23" s="236"/>
      <c r="S23" s="236"/>
      <c r="T23" s="236"/>
      <c r="U23" s="236"/>
      <c r="V23" s="236"/>
      <c r="W23" s="236"/>
      <c r="X23" s="236"/>
      <c r="Y23" s="236"/>
      <c r="Z23" s="236"/>
      <c r="AA23" s="236"/>
    </row>
    <row r="24" ht="15.5" customHeight="1">
      <c r="A24" s="228"/>
      <c r="B24" t="s" s="296">
        <v>165</v>
      </c>
      <c r="C24" s="230"/>
      <c r="D24" s="231"/>
      <c r="E24" s="231"/>
      <c r="F24" s="231"/>
      <c r="G24" s="231"/>
      <c r="H24" s="231"/>
      <c r="I24" s="231"/>
      <c r="J24" s="231"/>
      <c r="K24" s="232"/>
      <c r="L24" s="233"/>
      <c r="M24" s="234"/>
      <c r="N24" s="236"/>
      <c r="O24" s="236"/>
      <c r="P24" s="236"/>
      <c r="Q24" s="236"/>
      <c r="R24" s="236"/>
      <c r="S24" s="236"/>
      <c r="T24" s="236"/>
      <c r="U24" s="236"/>
      <c r="V24" s="236"/>
      <c r="W24" s="236"/>
      <c r="X24" s="236"/>
      <c r="Y24" s="236"/>
      <c r="Z24" s="236"/>
      <c r="AA24" s="236"/>
    </row>
    <row r="25" ht="21" customHeight="1">
      <c r="A25" t="s" s="237">
        <v>166</v>
      </c>
      <c r="B25" t="s" s="297">
        <f>B2</f>
        <v>167</v>
      </c>
      <c r="C25" t="s" s="298">
        <f>C2</f>
        <v>168</v>
      </c>
      <c r="D25" t="s" s="299">
        <f>D2</f>
        <v>169</v>
      </c>
      <c r="E25" t="s" s="300">
        <f>E2</f>
        <v>170</v>
      </c>
      <c r="F25" t="s" s="301">
        <f>F2</f>
        <v>171</v>
      </c>
      <c r="G25" t="s" s="302">
        <f>G2</f>
        <v>172</v>
      </c>
      <c r="H25" t="s" s="303">
        <f>H2</f>
        <v>173</v>
      </c>
      <c r="I25" t="s" s="304">
        <f>I2</f>
        <v>174</v>
      </c>
      <c r="J25" t="s" s="305">
        <f>J2</f>
        <v>175</v>
      </c>
      <c r="K25" t="s" s="247">
        <v>176</v>
      </c>
      <c r="L25" t="s" s="248">
        <v>177</v>
      </c>
      <c r="M25" s="306"/>
      <c r="N25" s="236"/>
      <c r="O25" s="236"/>
      <c r="P25" s="236"/>
      <c r="Q25" s="236"/>
      <c r="R25" s="236"/>
      <c r="S25" s="236"/>
      <c r="T25" s="236"/>
      <c r="U25" s="236"/>
      <c r="V25" s="236"/>
      <c r="W25" s="236"/>
      <c r="X25" s="236"/>
      <c r="Y25" s="236"/>
      <c r="Z25" s="236"/>
      <c r="AA25" s="236"/>
    </row>
    <row r="26" ht="13.5" customHeight="1">
      <c r="A26" t="s" s="307">
        <v>198</v>
      </c>
      <c r="B26" s="308">
        <v>0</v>
      </c>
      <c r="C26" s="309">
        <v>0</v>
      </c>
      <c r="D26" s="309">
        <v>0</v>
      </c>
      <c r="E26" s="309">
        <v>0</v>
      </c>
      <c r="F26" s="309">
        <v>0</v>
      </c>
      <c r="G26" s="309">
        <v>0</v>
      </c>
      <c r="H26" s="309">
        <v>0</v>
      </c>
      <c r="I26" s="309">
        <v>0</v>
      </c>
      <c r="J26" s="310">
        <v>0</v>
      </c>
      <c r="K26" s="311">
        <f>SUM(B26:J26)</f>
        <v>0</v>
      </c>
      <c r="L26" s="255">
        <f>_xlfn.IFERROR($K26/$K$29,0)</f>
        <v>0</v>
      </c>
      <c r="M26" s="312"/>
      <c r="N26" s="236"/>
      <c r="O26" s="236"/>
      <c r="P26" s="236"/>
      <c r="Q26" s="236"/>
      <c r="R26" s="236"/>
      <c r="S26" s="236"/>
      <c r="T26" s="236"/>
      <c r="U26" s="236"/>
      <c r="V26" s="236"/>
      <c r="W26" s="236"/>
      <c r="X26" s="236"/>
      <c r="Y26" s="236"/>
      <c r="Z26" s="236"/>
      <c r="AA26" s="236"/>
    </row>
    <row r="27" ht="13.5" customHeight="1">
      <c r="A27" t="s" s="313">
        <v>199</v>
      </c>
      <c r="B27" s="314">
        <v>0</v>
      </c>
      <c r="C27" s="260">
        <v>0</v>
      </c>
      <c r="D27" s="260">
        <v>0</v>
      </c>
      <c r="E27" s="260">
        <v>0</v>
      </c>
      <c r="F27" s="260">
        <v>0</v>
      </c>
      <c r="G27" s="260">
        <v>0</v>
      </c>
      <c r="H27" s="260">
        <v>0</v>
      </c>
      <c r="I27" s="260">
        <v>0</v>
      </c>
      <c r="J27" s="315">
        <v>0</v>
      </c>
      <c r="K27" s="316">
        <f>SUM(B27:J27)</f>
        <v>0</v>
      </c>
      <c r="L27" s="263">
        <f>_xlfn.IFERROR($K27/$K$29,0)</f>
        <v>0</v>
      </c>
      <c r="M27" s="312"/>
      <c r="N27" s="236"/>
      <c r="O27" s="236"/>
      <c r="P27" s="236"/>
      <c r="Q27" s="236"/>
      <c r="R27" s="236"/>
      <c r="S27" s="236"/>
      <c r="T27" s="236"/>
      <c r="U27" s="236"/>
      <c r="V27" s="236"/>
      <c r="W27" s="236"/>
      <c r="X27" s="236"/>
      <c r="Y27" s="236"/>
      <c r="Z27" s="236"/>
      <c r="AA27" s="236"/>
    </row>
    <row r="28" ht="14" customHeight="1">
      <c r="A28" t="s" s="317">
        <v>200</v>
      </c>
      <c r="B28" s="318">
        <v>0</v>
      </c>
      <c r="C28" s="319">
        <v>0</v>
      </c>
      <c r="D28" s="319">
        <v>0</v>
      </c>
      <c r="E28" s="319">
        <v>0</v>
      </c>
      <c r="F28" s="319">
        <v>0</v>
      </c>
      <c r="G28" s="319">
        <v>0</v>
      </c>
      <c r="H28" s="319">
        <v>0</v>
      </c>
      <c r="I28" s="319">
        <v>0</v>
      </c>
      <c r="J28" s="320">
        <v>0</v>
      </c>
      <c r="K28" s="321">
        <f>SUM(B28:J28)</f>
        <v>0</v>
      </c>
      <c r="L28" s="270">
        <f>_xlfn.IFERROR($K28/$K$29,0)</f>
        <v>0</v>
      </c>
      <c r="M28" s="312"/>
      <c r="N28" s="236"/>
      <c r="O28" s="236"/>
      <c r="P28" s="236"/>
      <c r="Q28" s="236"/>
      <c r="R28" s="236"/>
      <c r="S28" s="236"/>
      <c r="T28" s="236"/>
      <c r="U28" s="236"/>
      <c r="V28" s="236"/>
      <c r="W28" s="236"/>
      <c r="X28" s="236"/>
      <c r="Y28" s="236"/>
      <c r="Z28" s="236"/>
      <c r="AA28" s="236"/>
    </row>
    <row r="29" ht="27.5" customHeight="1">
      <c r="A29" t="s" s="279">
        <v>201</v>
      </c>
      <c r="B29" s="322">
        <f>SUM(B26:B28)</f>
        <v>0</v>
      </c>
      <c r="C29" s="322">
        <f>SUM(C26:C28)</f>
        <v>0</v>
      </c>
      <c r="D29" s="322">
        <f>SUM(D26:D28)</f>
        <v>0</v>
      </c>
      <c r="E29" s="322">
        <f>SUM(E26:E28)</f>
        <v>0</v>
      </c>
      <c r="F29" s="322">
        <f>SUM(F26:F28)</f>
        <v>0</v>
      </c>
      <c r="G29" s="322">
        <f>SUM(G26:G28)</f>
        <v>0</v>
      </c>
      <c r="H29" s="322">
        <f>SUM(H26:H28)</f>
        <v>0</v>
      </c>
      <c r="I29" s="322">
        <f>SUM(I26:I28)</f>
        <v>0</v>
      </c>
      <c r="J29" s="323">
        <f>SUM(J26:J28)</f>
        <v>0</v>
      </c>
      <c r="K29" s="282">
        <f>SUM(K26:K28)</f>
        <v>0</v>
      </c>
      <c r="L29" t="s" s="283">
        <v>17</v>
      </c>
      <c r="M29" s="312"/>
      <c r="N29" s="236"/>
      <c r="O29" s="236"/>
      <c r="P29" s="236"/>
      <c r="Q29" s="236"/>
      <c r="R29" s="236"/>
      <c r="S29" s="236"/>
      <c r="T29" s="236"/>
      <c r="U29" s="236"/>
      <c r="V29" s="236"/>
      <c r="W29" s="236"/>
      <c r="X29" s="236"/>
      <c r="Y29" s="236"/>
      <c r="Z29" s="236"/>
      <c r="AA29" s="236"/>
    </row>
    <row r="30" ht="14" customHeight="1">
      <c r="A30" t="s" s="289">
        <v>202</v>
      </c>
      <c r="B30" s="290">
        <f>_xlfn.IFERROR(B29/$K$19,0)</f>
        <v>0</v>
      </c>
      <c r="C30" s="290">
        <f>_xlfn.IFERROR(C29/$K$19,0)</f>
        <v>0</v>
      </c>
      <c r="D30" s="290">
        <f>_xlfn.IFERROR(D29/$K$19,0)</f>
        <v>0</v>
      </c>
      <c r="E30" s="290">
        <f>_xlfn.IFERROR(E29/$K$19,0)</f>
        <v>0</v>
      </c>
      <c r="F30" s="290">
        <f>_xlfn.IFERROR(F29/$K$19,0)</f>
        <v>0</v>
      </c>
      <c r="G30" s="290">
        <f>_xlfn.IFERROR(G29/$K$19,0)</f>
        <v>0</v>
      </c>
      <c r="H30" s="290">
        <f>_xlfn.IFERROR(H29/$K$19,0)</f>
        <v>0</v>
      </c>
      <c r="I30" s="290">
        <f>_xlfn.IFERROR(I29/$K$19,0)</f>
        <v>0</v>
      </c>
      <c r="J30" s="290">
        <f>_xlfn.IFERROR(J29/$K$19,0)</f>
        <v>0</v>
      </c>
      <c r="K30" s="291"/>
      <c r="L30" s="324"/>
      <c r="M30" s="236"/>
      <c r="N30" s="236"/>
      <c r="O30" s="236"/>
      <c r="P30" s="236"/>
      <c r="Q30" s="236"/>
      <c r="R30" s="236"/>
      <c r="S30" s="236"/>
      <c r="T30" s="236"/>
      <c r="U30" s="236"/>
      <c r="V30" s="236"/>
      <c r="W30" s="236"/>
      <c r="X30" s="236"/>
      <c r="Y30" s="236"/>
      <c r="Z30" s="236"/>
      <c r="AA30" s="236"/>
    </row>
    <row r="31" ht="13.5" customHeight="1">
      <c r="A31" s="293"/>
      <c r="B31" s="325"/>
      <c r="C31" s="292"/>
      <c r="D31" s="292"/>
      <c r="E31" s="292"/>
      <c r="F31" s="292"/>
      <c r="G31" s="292"/>
      <c r="H31" s="292"/>
      <c r="I31" s="292"/>
      <c r="J31" s="292"/>
      <c r="K31" s="236"/>
      <c r="L31" s="295"/>
      <c r="M31" s="236"/>
      <c r="N31" s="236"/>
      <c r="O31" s="236"/>
      <c r="P31" s="236"/>
      <c r="Q31" s="236"/>
      <c r="R31" s="236"/>
      <c r="S31" s="236"/>
      <c r="T31" s="236"/>
      <c r="U31" s="236"/>
      <c r="V31" s="236"/>
      <c r="W31" s="236"/>
      <c r="X31" s="236"/>
      <c r="Y31" s="236"/>
      <c r="Z31" s="236"/>
      <c r="AA31" s="236"/>
    </row>
    <row r="32" ht="15.5" customHeight="1">
      <c r="A32" s="228"/>
      <c r="B32" t="s" s="296">
        <v>165</v>
      </c>
      <c r="C32" s="230"/>
      <c r="D32" s="231"/>
      <c r="E32" s="231"/>
      <c r="F32" s="231"/>
      <c r="G32" s="231"/>
      <c r="H32" s="231"/>
      <c r="I32" s="231"/>
      <c r="J32" s="231"/>
      <c r="K32" s="232"/>
      <c r="L32" s="233"/>
      <c r="M32" s="234"/>
      <c r="N32" s="236"/>
      <c r="O32" s="236"/>
      <c r="P32" s="236"/>
      <c r="Q32" s="236"/>
      <c r="R32" s="236"/>
      <c r="S32" s="236"/>
      <c r="T32" s="236"/>
      <c r="U32" s="236"/>
      <c r="V32" s="236"/>
      <c r="W32" s="236"/>
      <c r="X32" s="236"/>
      <c r="Y32" s="236"/>
      <c r="Z32" s="236"/>
      <c r="AA32" s="236"/>
    </row>
    <row r="33" ht="21" customHeight="1">
      <c r="A33" t="s" s="237">
        <v>166</v>
      </c>
      <c r="B33" t="s" s="297">
        <f>B2</f>
        <v>167</v>
      </c>
      <c r="C33" t="s" s="298">
        <f>C2</f>
        <v>168</v>
      </c>
      <c r="D33" t="s" s="299">
        <f>D2</f>
        <v>169</v>
      </c>
      <c r="E33" t="s" s="300">
        <f>E2</f>
        <v>170</v>
      </c>
      <c r="F33" t="s" s="301">
        <f>F2</f>
        <v>171</v>
      </c>
      <c r="G33" t="s" s="302">
        <f>G2</f>
        <v>172</v>
      </c>
      <c r="H33" t="s" s="303">
        <f>H2</f>
        <v>173</v>
      </c>
      <c r="I33" t="s" s="304">
        <f>I2</f>
        <v>174</v>
      </c>
      <c r="J33" t="s" s="305">
        <f>J2</f>
        <v>175</v>
      </c>
      <c r="K33" t="s" s="247">
        <v>176</v>
      </c>
      <c r="L33" t="s" s="248">
        <v>177</v>
      </c>
      <c r="M33" s="249"/>
      <c r="N33" s="236"/>
      <c r="O33" s="236"/>
      <c r="P33" s="236"/>
      <c r="Q33" s="236"/>
      <c r="R33" s="236"/>
      <c r="S33" s="236"/>
      <c r="T33" s="236"/>
      <c r="U33" s="236"/>
      <c r="V33" s="236"/>
      <c r="W33" s="236"/>
      <c r="X33" s="236"/>
      <c r="Y33" s="236"/>
      <c r="Z33" s="236"/>
      <c r="AA33" s="236"/>
    </row>
    <row r="34" ht="13.5" customHeight="1">
      <c r="A34" t="s" s="307">
        <v>203</v>
      </c>
      <c r="B34" s="308">
        <v>0</v>
      </c>
      <c r="C34" s="309">
        <v>0</v>
      </c>
      <c r="D34" s="309">
        <v>0</v>
      </c>
      <c r="E34" s="309">
        <v>0</v>
      </c>
      <c r="F34" s="309">
        <v>0</v>
      </c>
      <c r="G34" s="309">
        <v>0</v>
      </c>
      <c r="H34" s="309">
        <v>0</v>
      </c>
      <c r="I34" s="309">
        <v>0</v>
      </c>
      <c r="J34" s="310">
        <v>0</v>
      </c>
      <c r="K34" s="311">
        <f>SUM(B34:J34)</f>
        <v>0</v>
      </c>
      <c r="L34" s="255">
        <f>_xlfn.IFERROR($K34/$K$42,0)</f>
        <v>0</v>
      </c>
      <c r="M34" s="256">
        <f>SUM(L34:L36)</f>
        <v>0</v>
      </c>
      <c r="N34" s="257"/>
      <c r="O34" s="236"/>
      <c r="P34" s="236"/>
      <c r="Q34" s="236"/>
      <c r="R34" s="236"/>
      <c r="S34" s="236"/>
      <c r="T34" s="236"/>
      <c r="U34" s="236"/>
      <c r="V34" s="236"/>
      <c r="W34" s="236"/>
      <c r="X34" s="236"/>
      <c r="Y34" s="236"/>
      <c r="Z34" s="236"/>
      <c r="AA34" s="236"/>
    </row>
    <row r="35" ht="13.5" customHeight="1">
      <c r="A35" t="s" s="313">
        <v>204</v>
      </c>
      <c r="B35" s="314">
        <v>0</v>
      </c>
      <c r="C35" s="260">
        <v>0</v>
      </c>
      <c r="D35" s="260">
        <v>0</v>
      </c>
      <c r="E35" s="260">
        <v>0</v>
      </c>
      <c r="F35" s="260">
        <v>0</v>
      </c>
      <c r="G35" s="260">
        <v>0</v>
      </c>
      <c r="H35" s="260">
        <v>0</v>
      </c>
      <c r="I35" s="260">
        <v>0</v>
      </c>
      <c r="J35" s="315">
        <v>0</v>
      </c>
      <c r="K35" s="316">
        <f>SUM(B35:J35)</f>
        <v>0</v>
      </c>
      <c r="L35" s="263">
        <f>_xlfn.IFERROR($K35/$K$42,0)</f>
        <v>0</v>
      </c>
      <c r="M35" s="264"/>
      <c r="N35" s="257"/>
      <c r="O35" s="236"/>
      <c r="P35" s="236"/>
      <c r="Q35" s="236"/>
      <c r="R35" s="236"/>
      <c r="S35" s="236"/>
      <c r="T35" s="236"/>
      <c r="U35" s="236"/>
      <c r="V35" s="236"/>
      <c r="W35" s="236"/>
      <c r="X35" s="236"/>
      <c r="Y35" s="236"/>
      <c r="Z35" s="236"/>
      <c r="AA35" s="236"/>
    </row>
    <row r="36" ht="14" customHeight="1">
      <c r="A36" t="s" s="317">
        <v>205</v>
      </c>
      <c r="B36" s="326">
        <v>0</v>
      </c>
      <c r="C36" s="267">
        <v>0</v>
      </c>
      <c r="D36" s="267">
        <v>0</v>
      </c>
      <c r="E36" s="267">
        <v>0</v>
      </c>
      <c r="F36" s="267">
        <v>0</v>
      </c>
      <c r="G36" s="267">
        <v>0</v>
      </c>
      <c r="H36" s="267">
        <v>0</v>
      </c>
      <c r="I36" s="267">
        <v>0</v>
      </c>
      <c r="J36" s="327">
        <v>0</v>
      </c>
      <c r="K36" s="321">
        <f>SUM(B36:J36)</f>
        <v>0</v>
      </c>
      <c r="L36" s="270">
        <f>_xlfn.IFERROR($K36/$K$42,0)</f>
        <v>0</v>
      </c>
      <c r="M36" s="271"/>
      <c r="N36" s="257"/>
      <c r="O36" s="236"/>
      <c r="P36" s="236"/>
      <c r="Q36" s="236"/>
      <c r="R36" s="236"/>
      <c r="S36" s="236"/>
      <c r="T36" s="236"/>
      <c r="U36" s="236"/>
      <c r="V36" s="236"/>
      <c r="W36" s="236"/>
      <c r="X36" s="236"/>
      <c r="Y36" s="236"/>
      <c r="Z36" s="236"/>
      <c r="AA36" s="236"/>
    </row>
    <row r="37" ht="14" customHeight="1">
      <c r="A37" t="s" s="307">
        <v>206</v>
      </c>
      <c r="B37" s="328">
        <v>0</v>
      </c>
      <c r="C37" s="252">
        <v>0</v>
      </c>
      <c r="D37" s="252">
        <v>0</v>
      </c>
      <c r="E37" s="252">
        <v>0</v>
      </c>
      <c r="F37" s="252">
        <v>0</v>
      </c>
      <c r="G37" s="252">
        <v>0</v>
      </c>
      <c r="H37" s="252">
        <v>0</v>
      </c>
      <c r="I37" s="252">
        <v>0</v>
      </c>
      <c r="J37" s="329">
        <v>0</v>
      </c>
      <c r="K37" s="311">
        <f>SUM(B37:J37)</f>
        <v>0</v>
      </c>
      <c r="L37" s="255">
        <f>_xlfn.IFERROR($K37/$K$42,0)</f>
        <v>0</v>
      </c>
      <c r="M37" s="330">
        <f>L37</f>
        <v>0</v>
      </c>
      <c r="N37" s="257"/>
      <c r="O37" s="236"/>
      <c r="P37" s="236"/>
      <c r="Q37" s="236"/>
      <c r="R37" s="236"/>
      <c r="S37" s="236"/>
      <c r="T37" s="236"/>
      <c r="U37" s="236"/>
      <c r="V37" s="236"/>
      <c r="W37" s="236"/>
      <c r="X37" s="236"/>
      <c r="Y37" s="236"/>
      <c r="Z37" s="236"/>
      <c r="AA37" s="236"/>
    </row>
    <row r="38" ht="14" customHeight="1">
      <c r="A38" t="s" s="313">
        <v>207</v>
      </c>
      <c r="B38" s="314">
        <v>0</v>
      </c>
      <c r="C38" s="260">
        <v>0</v>
      </c>
      <c r="D38" s="260">
        <v>0</v>
      </c>
      <c r="E38" s="260">
        <v>0</v>
      </c>
      <c r="F38" s="260">
        <v>0</v>
      </c>
      <c r="G38" s="260">
        <v>0</v>
      </c>
      <c r="H38" s="260">
        <v>0</v>
      </c>
      <c r="I38" s="260">
        <v>0</v>
      </c>
      <c r="J38" s="315">
        <v>0</v>
      </c>
      <c r="K38" s="316">
        <f>SUM(B38:J38)</f>
        <v>0</v>
      </c>
      <c r="L38" s="263">
        <f>_xlfn.IFERROR($K38/$K$42,0)</f>
        <v>0</v>
      </c>
      <c r="M38" s="330">
        <f>L38</f>
        <v>0</v>
      </c>
      <c r="N38" s="257"/>
      <c r="O38" s="236"/>
      <c r="P38" s="236"/>
      <c r="Q38" s="236"/>
      <c r="R38" s="236"/>
      <c r="S38" s="236"/>
      <c r="T38" s="236"/>
      <c r="U38" s="236"/>
      <c r="V38" s="236"/>
      <c r="W38" s="236"/>
      <c r="X38" s="236"/>
      <c r="Y38" s="236"/>
      <c r="Z38" s="236"/>
      <c r="AA38" s="236"/>
    </row>
    <row r="39" ht="14" customHeight="1">
      <c r="A39" t="s" s="313">
        <v>208</v>
      </c>
      <c r="B39" s="314">
        <v>0</v>
      </c>
      <c r="C39" s="260">
        <v>0</v>
      </c>
      <c r="D39" s="260">
        <v>0</v>
      </c>
      <c r="E39" s="260">
        <v>0</v>
      </c>
      <c r="F39" s="260">
        <v>0</v>
      </c>
      <c r="G39" s="260">
        <v>0</v>
      </c>
      <c r="H39" s="260">
        <v>0</v>
      </c>
      <c r="I39" s="260">
        <v>0</v>
      </c>
      <c r="J39" s="315">
        <v>0</v>
      </c>
      <c r="K39" s="316">
        <f>SUM(B39:J39)</f>
        <v>0</v>
      </c>
      <c r="L39" s="263">
        <f>_xlfn.IFERROR($K39/$K$42,0)</f>
        <v>0</v>
      </c>
      <c r="M39" s="330">
        <f>L39</f>
        <v>0</v>
      </c>
      <c r="N39" s="257"/>
      <c r="O39" s="236"/>
      <c r="P39" s="236"/>
      <c r="Q39" s="236"/>
      <c r="R39" s="236"/>
      <c r="S39" s="236"/>
      <c r="T39" s="236"/>
      <c r="U39" s="236"/>
      <c r="V39" s="236"/>
      <c r="W39" s="236"/>
      <c r="X39" s="236"/>
      <c r="Y39" s="236"/>
      <c r="Z39" s="236"/>
      <c r="AA39" s="236"/>
    </row>
    <row r="40" ht="14" customHeight="1">
      <c r="A40" t="s" s="317">
        <v>209</v>
      </c>
      <c r="B40" s="326">
        <v>0</v>
      </c>
      <c r="C40" s="267">
        <v>0</v>
      </c>
      <c r="D40" s="267">
        <v>0</v>
      </c>
      <c r="E40" s="267">
        <v>0</v>
      </c>
      <c r="F40" s="267">
        <v>0</v>
      </c>
      <c r="G40" s="267">
        <v>0</v>
      </c>
      <c r="H40" s="267">
        <v>0</v>
      </c>
      <c r="I40" s="267">
        <v>0</v>
      </c>
      <c r="J40" s="327">
        <v>0</v>
      </c>
      <c r="K40" s="321">
        <f>SUM(B40:J40)</f>
        <v>0</v>
      </c>
      <c r="L40" s="270">
        <f>_xlfn.IFERROR($K40/$K$42,0)</f>
        <v>0</v>
      </c>
      <c r="M40" s="330">
        <f>L40</f>
        <v>0</v>
      </c>
      <c r="N40" s="257"/>
      <c r="O40" s="236"/>
      <c r="P40" s="236"/>
      <c r="Q40" s="236"/>
      <c r="R40" s="236"/>
      <c r="S40" s="236"/>
      <c r="T40" s="236"/>
      <c r="U40" s="236"/>
      <c r="V40" s="236"/>
      <c r="W40" s="236"/>
      <c r="X40" s="236"/>
      <c r="Y40" s="236"/>
      <c r="Z40" s="236"/>
      <c r="AA40" s="236"/>
    </row>
    <row r="41" ht="14" customHeight="1">
      <c r="A41" t="s" s="331">
        <v>192</v>
      </c>
      <c r="B41" s="332">
        <v>0</v>
      </c>
      <c r="C41" s="274">
        <v>0</v>
      </c>
      <c r="D41" s="274">
        <v>0</v>
      </c>
      <c r="E41" s="274">
        <v>0</v>
      </c>
      <c r="F41" s="274">
        <v>0</v>
      </c>
      <c r="G41" s="274">
        <v>0</v>
      </c>
      <c r="H41" s="274">
        <v>0</v>
      </c>
      <c r="I41" s="274">
        <v>0</v>
      </c>
      <c r="J41" s="333">
        <v>0</v>
      </c>
      <c r="K41" s="334">
        <f>SUM(B41:J41)</f>
        <v>0</v>
      </c>
      <c r="L41" s="277">
        <f>_xlfn.IFERROR($K41/$K$42,0)</f>
        <v>0</v>
      </c>
      <c r="M41" s="330">
        <f>L41</f>
        <v>0</v>
      </c>
      <c r="N41" s="257"/>
      <c r="O41" s="236"/>
      <c r="P41" s="236"/>
      <c r="Q41" s="236"/>
      <c r="R41" s="236"/>
      <c r="S41" s="236"/>
      <c r="T41" s="236"/>
      <c r="U41" s="236"/>
      <c r="V41" s="236"/>
      <c r="W41" s="236"/>
      <c r="X41" s="236"/>
      <c r="Y41" s="236"/>
      <c r="Z41" s="236"/>
      <c r="AA41" s="236"/>
    </row>
    <row r="42" ht="14" customHeight="1">
      <c r="A42" t="s" s="279">
        <v>210</v>
      </c>
      <c r="B42" s="335">
        <f>SUM(B34:B41)</f>
        <v>0</v>
      </c>
      <c r="C42" s="335">
        <f>SUM(C34:C41)</f>
        <v>0</v>
      </c>
      <c r="D42" s="335">
        <f>SUM(D34:D41)</f>
        <v>0</v>
      </c>
      <c r="E42" s="335">
        <f>SUM(E34:E41)</f>
        <v>0</v>
      </c>
      <c r="F42" s="335">
        <f>SUM(F34:F41)</f>
        <v>0</v>
      </c>
      <c r="G42" s="335">
        <f>SUM(G34:G41)</f>
        <v>0</v>
      </c>
      <c r="H42" s="335">
        <f>SUM(H34:H41)</f>
        <v>0</v>
      </c>
      <c r="I42" s="335">
        <f>SUM(I34:I41)</f>
        <v>0</v>
      </c>
      <c r="J42" s="336">
        <f>SUM(J34:J41)</f>
        <v>0</v>
      </c>
      <c r="K42" s="282">
        <f>SUM(K34:K41)</f>
        <v>0</v>
      </c>
      <c r="L42" t="s" s="283">
        <v>17</v>
      </c>
      <c r="M42" s="291"/>
      <c r="N42" s="236"/>
      <c r="O42" s="236"/>
      <c r="P42" s="236"/>
      <c r="Q42" s="236"/>
      <c r="R42" s="236"/>
      <c r="S42" s="236"/>
      <c r="T42" s="236"/>
      <c r="U42" s="236"/>
      <c r="V42" s="236"/>
      <c r="W42" s="236"/>
      <c r="X42" s="236"/>
      <c r="Y42" s="236"/>
      <c r="Z42" s="236"/>
      <c r="AA42" s="236"/>
    </row>
    <row r="43" ht="14" customHeight="1">
      <c r="A43" t="s" s="289">
        <v>202</v>
      </c>
      <c r="B43" s="290">
        <f>_xlfn.IFERROR(B42/$K$19,0)</f>
        <v>0</v>
      </c>
      <c r="C43" s="290">
        <f>_xlfn.IFERROR(C42/$K$19,0)</f>
        <v>0</v>
      </c>
      <c r="D43" s="290">
        <f>_xlfn.IFERROR(D42/$K$19,0)</f>
        <v>0</v>
      </c>
      <c r="E43" s="290">
        <f>_xlfn.IFERROR(E42/$K$19,0)</f>
        <v>0</v>
      </c>
      <c r="F43" s="290">
        <f>_xlfn.IFERROR(F42/$K$19,0)</f>
        <v>0</v>
      </c>
      <c r="G43" s="290">
        <f>_xlfn.IFERROR(G42/$K$19,0)</f>
        <v>0</v>
      </c>
      <c r="H43" s="290">
        <f>_xlfn.IFERROR(H42/$K$19,0)</f>
        <v>0</v>
      </c>
      <c r="I43" s="290">
        <f>_xlfn.IFERROR(I42/$K$19,0)</f>
        <v>0</v>
      </c>
      <c r="J43" s="290">
        <f>_xlfn.IFERROR(J42/$K$19,0)</f>
        <v>0</v>
      </c>
      <c r="K43" s="291"/>
      <c r="L43" s="292"/>
      <c r="M43" s="236"/>
      <c r="N43" s="236"/>
      <c r="O43" s="236"/>
      <c r="P43" s="236"/>
      <c r="Q43" s="236"/>
      <c r="R43" s="236"/>
      <c r="S43" s="236"/>
      <c r="T43" s="236"/>
      <c r="U43" s="236"/>
      <c r="V43" s="236"/>
      <c r="W43" s="236"/>
      <c r="X43" s="236"/>
      <c r="Y43" s="236"/>
      <c r="Z43" s="236"/>
      <c r="AA43" s="236"/>
    </row>
    <row r="44" ht="15.5" customHeight="1">
      <c r="A44" s="337"/>
      <c r="B44" s="338"/>
      <c r="C44" s="338"/>
      <c r="D44" s="338"/>
      <c r="E44" s="338"/>
      <c r="F44" s="338"/>
      <c r="G44" s="338"/>
      <c r="H44" s="338"/>
      <c r="I44" s="338"/>
      <c r="J44" s="338"/>
      <c r="K44" s="339"/>
      <c r="L44" s="340"/>
      <c r="M44" s="236"/>
      <c r="N44" s="236"/>
      <c r="O44" s="236"/>
      <c r="P44" s="236"/>
      <c r="Q44" s="236"/>
      <c r="R44" s="236"/>
      <c r="S44" s="236"/>
      <c r="T44" s="236"/>
      <c r="U44" s="236"/>
      <c r="V44" s="236"/>
      <c r="W44" s="236"/>
      <c r="X44" s="236"/>
      <c r="Y44" s="236"/>
      <c r="Z44" s="236"/>
      <c r="AA44" s="236"/>
    </row>
    <row r="45" ht="21" customHeight="1">
      <c r="A45" t="s" s="237">
        <v>166</v>
      </c>
      <c r="B45" t="s" s="238">
        <f>B2</f>
        <v>167</v>
      </c>
      <c r="C45" t="s" s="239">
        <f>C2</f>
        <v>168</v>
      </c>
      <c r="D45" t="s" s="240">
        <f>D2</f>
        <v>169</v>
      </c>
      <c r="E45" t="s" s="241">
        <f>E2</f>
        <v>170</v>
      </c>
      <c r="F45" t="s" s="242">
        <f>F2</f>
        <v>171</v>
      </c>
      <c r="G45" t="s" s="243">
        <f>G2</f>
        <v>172</v>
      </c>
      <c r="H45" t="s" s="244">
        <f>H2</f>
        <v>173</v>
      </c>
      <c r="I45" t="s" s="245">
        <f>I2</f>
        <v>174</v>
      </c>
      <c r="J45" t="s" s="246">
        <f>J2</f>
        <v>175</v>
      </c>
      <c r="K45" t="s" s="247">
        <v>176</v>
      </c>
      <c r="L45" t="s" s="248">
        <v>177</v>
      </c>
      <c r="M45" s="257"/>
      <c r="N45" s="236"/>
      <c r="O45" s="236"/>
      <c r="P45" s="236"/>
      <c r="Q45" s="236"/>
      <c r="R45" s="236"/>
      <c r="S45" s="236"/>
      <c r="T45" s="236"/>
      <c r="U45" s="236"/>
      <c r="V45" s="236"/>
      <c r="W45" s="236"/>
      <c r="X45" s="236"/>
      <c r="Y45" s="236"/>
      <c r="Z45" s="236"/>
      <c r="AA45" s="236"/>
    </row>
    <row r="46" ht="13.5" customHeight="1">
      <c r="A46" t="s" s="250">
        <v>211</v>
      </c>
      <c r="B46" s="251">
        <v>0</v>
      </c>
      <c r="C46" s="252">
        <v>0</v>
      </c>
      <c r="D46" s="252">
        <v>0</v>
      </c>
      <c r="E46" s="252">
        <v>0</v>
      </c>
      <c r="F46" s="252">
        <v>0</v>
      </c>
      <c r="G46" s="252">
        <v>0</v>
      </c>
      <c r="H46" s="252">
        <v>0</v>
      </c>
      <c r="I46" s="252">
        <v>0</v>
      </c>
      <c r="J46" s="253">
        <v>0</v>
      </c>
      <c r="K46" s="254">
        <f>SUM(B46:J46)</f>
        <v>0</v>
      </c>
      <c r="L46" s="255">
        <f>_xlfn.IFERROR($K46/$K$19,0)</f>
        <v>0</v>
      </c>
      <c r="M46" s="257"/>
      <c r="N46" s="236"/>
      <c r="O46" s="236"/>
      <c r="P46" s="236"/>
      <c r="Q46" s="236"/>
      <c r="R46" s="236"/>
      <c r="S46" s="236"/>
      <c r="T46" s="236"/>
      <c r="U46" s="236"/>
      <c r="V46" s="236"/>
      <c r="W46" s="236"/>
      <c r="X46" s="236"/>
      <c r="Y46" s="236"/>
      <c r="Z46" s="236"/>
      <c r="AA46" s="236"/>
    </row>
    <row r="47" ht="13.5" customHeight="1">
      <c r="A47" t="s" s="258">
        <v>212</v>
      </c>
      <c r="B47" s="259">
        <v>0</v>
      </c>
      <c r="C47" s="260">
        <v>0</v>
      </c>
      <c r="D47" s="260">
        <v>0</v>
      </c>
      <c r="E47" s="260">
        <v>0</v>
      </c>
      <c r="F47" s="260">
        <v>0</v>
      </c>
      <c r="G47" s="260">
        <v>0</v>
      </c>
      <c r="H47" s="260">
        <v>0</v>
      </c>
      <c r="I47" s="260">
        <v>0</v>
      </c>
      <c r="J47" s="261">
        <v>0</v>
      </c>
      <c r="K47" s="262">
        <f>SUM(B47:J47)</f>
        <v>0</v>
      </c>
      <c r="L47" s="263">
        <f>_xlfn.IFERROR($K47/$K$19,0)</f>
        <v>0</v>
      </c>
      <c r="M47" s="257"/>
      <c r="N47" s="236"/>
      <c r="O47" s="236"/>
      <c r="P47" s="236"/>
      <c r="Q47" s="236"/>
      <c r="R47" s="236"/>
      <c r="S47" s="236"/>
      <c r="T47" s="236"/>
      <c r="U47" s="236"/>
      <c r="V47" s="236"/>
      <c r="W47" s="236"/>
      <c r="X47" s="236"/>
      <c r="Y47" s="236"/>
      <c r="Z47" s="236"/>
      <c r="AA47" s="236"/>
    </row>
    <row r="48" ht="13.5" customHeight="1">
      <c r="A48" t="s" s="258">
        <v>213</v>
      </c>
      <c r="B48" s="259">
        <v>0</v>
      </c>
      <c r="C48" s="260">
        <v>0</v>
      </c>
      <c r="D48" s="260">
        <v>0</v>
      </c>
      <c r="E48" s="260">
        <v>0</v>
      </c>
      <c r="F48" s="260">
        <v>0</v>
      </c>
      <c r="G48" s="260">
        <v>0</v>
      </c>
      <c r="H48" s="260">
        <v>0</v>
      </c>
      <c r="I48" s="260">
        <v>0</v>
      </c>
      <c r="J48" s="261">
        <v>0</v>
      </c>
      <c r="K48" s="262">
        <f>SUM(B48:J48)</f>
        <v>0</v>
      </c>
      <c r="L48" s="263">
        <f>_xlfn.IFERROR($K48/$K$19,0)</f>
        <v>0</v>
      </c>
      <c r="M48" s="257"/>
      <c r="N48" s="236"/>
      <c r="O48" s="236"/>
      <c r="P48" s="236"/>
      <c r="Q48" s="236"/>
      <c r="R48" s="236"/>
      <c r="S48" s="236"/>
      <c r="T48" s="236"/>
      <c r="U48" s="236"/>
      <c r="V48" s="236"/>
      <c r="W48" s="236"/>
      <c r="X48" s="236"/>
      <c r="Y48" s="236"/>
      <c r="Z48" s="236"/>
      <c r="AA48" s="236"/>
    </row>
    <row r="49" ht="13.5" customHeight="1">
      <c r="A49" t="s" s="258">
        <v>214</v>
      </c>
      <c r="B49" s="259">
        <v>0</v>
      </c>
      <c r="C49" s="260">
        <v>0</v>
      </c>
      <c r="D49" s="260">
        <v>0</v>
      </c>
      <c r="E49" s="260">
        <v>0</v>
      </c>
      <c r="F49" s="260">
        <v>0</v>
      </c>
      <c r="G49" s="260">
        <v>0</v>
      </c>
      <c r="H49" s="260">
        <v>0</v>
      </c>
      <c r="I49" s="260">
        <v>0</v>
      </c>
      <c r="J49" s="261">
        <v>0</v>
      </c>
      <c r="K49" s="262">
        <f>SUM(B49:J49)</f>
        <v>0</v>
      </c>
      <c r="L49" s="263">
        <f>_xlfn.IFERROR($K49/$K$19,0)</f>
        <v>0</v>
      </c>
      <c r="M49" s="257"/>
      <c r="N49" s="236"/>
      <c r="O49" s="236"/>
      <c r="P49" s="236"/>
      <c r="Q49" s="236"/>
      <c r="R49" s="236"/>
      <c r="S49" s="236"/>
      <c r="T49" s="236"/>
      <c r="U49" s="236"/>
      <c r="V49" s="236"/>
      <c r="W49" s="236"/>
      <c r="X49" s="236"/>
      <c r="Y49" s="236"/>
      <c r="Z49" s="236"/>
      <c r="AA49" s="236"/>
    </row>
    <row r="50" ht="13.5" customHeight="1">
      <c r="A50" t="s" s="258">
        <v>199</v>
      </c>
      <c r="B50" s="259">
        <v>0</v>
      </c>
      <c r="C50" s="260">
        <v>0</v>
      </c>
      <c r="D50" s="260">
        <v>0</v>
      </c>
      <c r="E50" s="260">
        <v>0</v>
      </c>
      <c r="F50" s="260">
        <v>0</v>
      </c>
      <c r="G50" s="260">
        <v>0</v>
      </c>
      <c r="H50" s="260">
        <v>0</v>
      </c>
      <c r="I50" s="260">
        <v>0</v>
      </c>
      <c r="J50" s="261">
        <v>0</v>
      </c>
      <c r="K50" s="262">
        <f>SUM(B50:J50)</f>
        <v>0</v>
      </c>
      <c r="L50" s="263">
        <f>_xlfn.IFERROR($K50/$K$19,0)</f>
        <v>0</v>
      </c>
      <c r="M50" s="257"/>
      <c r="N50" s="236"/>
      <c r="O50" s="236"/>
      <c r="P50" s="236"/>
      <c r="Q50" s="236"/>
      <c r="R50" s="236"/>
      <c r="S50" s="236"/>
      <c r="T50" s="236"/>
      <c r="U50" s="236"/>
      <c r="V50" s="236"/>
      <c r="W50" s="236"/>
      <c r="X50" s="236"/>
      <c r="Y50" s="236"/>
      <c r="Z50" s="236"/>
      <c r="AA50" s="236"/>
    </row>
    <row r="51" ht="13.5" customHeight="1">
      <c r="A51" t="s" s="258">
        <v>215</v>
      </c>
      <c r="B51" s="259">
        <v>0</v>
      </c>
      <c r="C51" s="260">
        <v>0</v>
      </c>
      <c r="D51" s="260">
        <v>0</v>
      </c>
      <c r="E51" s="260">
        <v>0</v>
      </c>
      <c r="F51" s="260">
        <v>0</v>
      </c>
      <c r="G51" s="260">
        <v>0</v>
      </c>
      <c r="H51" s="260">
        <v>0</v>
      </c>
      <c r="I51" s="260">
        <v>0</v>
      </c>
      <c r="J51" s="261">
        <v>0</v>
      </c>
      <c r="K51" s="262">
        <f>SUM(B51:J51)</f>
        <v>0</v>
      </c>
      <c r="L51" s="263">
        <f>_xlfn.IFERROR($K51/$K$19,0)</f>
        <v>0</v>
      </c>
      <c r="M51" s="257"/>
      <c r="N51" s="236"/>
      <c r="O51" s="236"/>
      <c r="P51" s="236"/>
      <c r="Q51" s="236"/>
      <c r="R51" s="236"/>
      <c r="S51" s="236"/>
      <c r="T51" s="236"/>
      <c r="U51" s="236"/>
      <c r="V51" s="236"/>
      <c r="W51" s="236"/>
      <c r="X51" s="236"/>
      <c r="Y51" s="236"/>
      <c r="Z51" s="236"/>
      <c r="AA51" s="236"/>
    </row>
    <row r="52" ht="13.5" customHeight="1">
      <c r="A52" t="s" s="258">
        <v>216</v>
      </c>
      <c r="B52" s="259">
        <v>0</v>
      </c>
      <c r="C52" s="260">
        <v>0</v>
      </c>
      <c r="D52" s="260">
        <v>0</v>
      </c>
      <c r="E52" s="260">
        <v>0</v>
      </c>
      <c r="F52" s="260">
        <v>0</v>
      </c>
      <c r="G52" s="260">
        <v>0</v>
      </c>
      <c r="H52" s="260">
        <v>0</v>
      </c>
      <c r="I52" s="260">
        <v>0</v>
      </c>
      <c r="J52" s="261">
        <v>0</v>
      </c>
      <c r="K52" s="262">
        <f>SUM(B52:J52)</f>
        <v>0</v>
      </c>
      <c r="L52" s="263">
        <f>_xlfn.IFERROR($K52/$K$19,0)</f>
        <v>0</v>
      </c>
      <c r="M52" s="257"/>
      <c r="N52" s="236"/>
      <c r="O52" s="236"/>
      <c r="P52" s="236"/>
      <c r="Q52" s="236"/>
      <c r="R52" s="236"/>
      <c r="S52" s="236"/>
      <c r="T52" s="236"/>
      <c r="U52" s="236"/>
      <c r="V52" s="236"/>
      <c r="W52" s="236"/>
      <c r="X52" s="236"/>
      <c r="Y52" s="236"/>
      <c r="Z52" s="236"/>
      <c r="AA52" s="236"/>
    </row>
    <row r="53" ht="13.5" customHeight="1">
      <c r="A53" t="s" s="258">
        <v>189</v>
      </c>
      <c r="B53" s="259">
        <v>0</v>
      </c>
      <c r="C53" s="260">
        <v>0</v>
      </c>
      <c r="D53" s="260">
        <v>0</v>
      </c>
      <c r="E53" s="260">
        <v>0</v>
      </c>
      <c r="F53" s="260">
        <v>0</v>
      </c>
      <c r="G53" s="260">
        <v>0</v>
      </c>
      <c r="H53" s="260">
        <v>0</v>
      </c>
      <c r="I53" s="260">
        <v>0</v>
      </c>
      <c r="J53" s="261">
        <v>0</v>
      </c>
      <c r="K53" s="262">
        <f>SUM(B53:J53)</f>
        <v>0</v>
      </c>
      <c r="L53" s="263">
        <f>_xlfn.IFERROR($K53/$K$19,0)</f>
        <v>0</v>
      </c>
      <c r="M53" s="257"/>
      <c r="N53" s="236"/>
      <c r="O53" s="236"/>
      <c r="P53" s="236"/>
      <c r="Q53" s="236"/>
      <c r="R53" s="236"/>
      <c r="S53" s="236"/>
      <c r="T53" s="236"/>
      <c r="U53" s="236"/>
      <c r="V53" s="236"/>
      <c r="W53" s="236"/>
      <c r="X53" s="236"/>
      <c r="Y53" s="236"/>
      <c r="Z53" s="236"/>
      <c r="AA53" s="236"/>
    </row>
    <row r="54" ht="14" customHeight="1">
      <c r="A54" t="s" s="265">
        <v>192</v>
      </c>
      <c r="B54" s="266">
        <v>0</v>
      </c>
      <c r="C54" s="267">
        <v>0</v>
      </c>
      <c r="D54" s="267">
        <v>0</v>
      </c>
      <c r="E54" s="267">
        <v>0</v>
      </c>
      <c r="F54" s="267">
        <v>0</v>
      </c>
      <c r="G54" s="267">
        <v>0</v>
      </c>
      <c r="H54" s="267">
        <v>0</v>
      </c>
      <c r="I54" s="267">
        <v>0</v>
      </c>
      <c r="J54" s="268">
        <v>0</v>
      </c>
      <c r="K54" s="269">
        <f>SUM(B54:J54)</f>
        <v>0</v>
      </c>
      <c r="L54" s="270">
        <f>_xlfn.IFERROR($K54/$K$19,0)</f>
        <v>0</v>
      </c>
      <c r="M54" s="257"/>
      <c r="N54" s="236"/>
      <c r="O54" s="236"/>
      <c r="P54" s="236"/>
      <c r="Q54" s="236"/>
      <c r="R54" s="236"/>
      <c r="S54" s="236"/>
      <c r="T54" s="236"/>
      <c r="U54" s="236"/>
      <c r="V54" s="236"/>
      <c r="W54" s="236"/>
      <c r="X54" s="236"/>
      <c r="Y54" s="236"/>
      <c r="Z54" s="236"/>
      <c r="AA54" s="236"/>
    </row>
    <row r="55" ht="14" customHeight="1">
      <c r="A55" t="s" s="279">
        <v>210</v>
      </c>
      <c r="B55" s="335">
        <f>SUM(B46:B54)</f>
        <v>0</v>
      </c>
      <c r="C55" s="335">
        <f>SUM(C46:C54)</f>
        <v>0</v>
      </c>
      <c r="D55" s="335">
        <f>SUM(D46:D54)</f>
        <v>0</v>
      </c>
      <c r="E55" s="335">
        <f>SUM(E46:E54)</f>
        <v>0</v>
      </c>
      <c r="F55" s="335">
        <f>SUM(F46:F54)</f>
        <v>0</v>
      </c>
      <c r="G55" s="335">
        <f>SUM(G46:G54)</f>
        <v>0</v>
      </c>
      <c r="H55" s="335">
        <f>SUM(H46:H54)</f>
        <v>0</v>
      </c>
      <c r="I55" s="335">
        <f>SUM(I46:I54)</f>
        <v>0</v>
      </c>
      <c r="J55" s="336">
        <f>SUM(J46:J54)</f>
        <v>0</v>
      </c>
      <c r="K55" s="282">
        <f>SUM(K46:K54)</f>
        <v>0</v>
      </c>
      <c r="L55" t="s" s="283">
        <v>17</v>
      </c>
      <c r="M55" s="257"/>
      <c r="N55" s="236"/>
      <c r="O55" s="236"/>
      <c r="P55" s="236"/>
      <c r="Q55" s="236"/>
      <c r="R55" s="236"/>
      <c r="S55" s="236"/>
      <c r="T55" s="236"/>
      <c r="U55" s="236"/>
      <c r="V55" s="236"/>
      <c r="W55" s="236"/>
      <c r="X55" s="236"/>
      <c r="Y55" s="236"/>
      <c r="Z55" s="236"/>
      <c r="AA55" s="236"/>
    </row>
    <row r="56" ht="14" customHeight="1">
      <c r="A56" t="s" s="289">
        <v>202</v>
      </c>
      <c r="B56" s="290">
        <f>_xlfn.IFERROR(B55/$K$19,0)</f>
        <v>0</v>
      </c>
      <c r="C56" s="290">
        <f>_xlfn.IFERROR(C55/$K$19,0)</f>
        <v>0</v>
      </c>
      <c r="D56" s="290">
        <f>_xlfn.IFERROR(D55/$K$19,0)</f>
        <v>0</v>
      </c>
      <c r="E56" s="290">
        <f>_xlfn.IFERROR(E55/$K$19,0)</f>
        <v>0</v>
      </c>
      <c r="F56" s="290">
        <f>_xlfn.IFERROR(F55/$K$19,0)</f>
        <v>0</v>
      </c>
      <c r="G56" s="290">
        <f>_xlfn.IFERROR(G55/$K$19,0)</f>
        <v>0</v>
      </c>
      <c r="H56" s="290">
        <f>_xlfn.IFERROR(H55/$K$19,0)</f>
        <v>0</v>
      </c>
      <c r="I56" s="290">
        <f>_xlfn.IFERROR(I55/$K$19,0)</f>
        <v>0</v>
      </c>
      <c r="J56" s="290">
        <f>_xlfn.IFERROR(J55/$K$19,0)</f>
        <v>0</v>
      </c>
      <c r="K56" s="291"/>
      <c r="L56" s="324"/>
      <c r="M56" s="236"/>
      <c r="N56" s="236"/>
      <c r="O56" s="236"/>
      <c r="P56" s="236"/>
      <c r="Q56" s="236"/>
      <c r="R56" s="236"/>
      <c r="S56" s="236"/>
      <c r="T56" s="236"/>
      <c r="U56" s="236"/>
      <c r="V56" s="236"/>
      <c r="W56" s="236"/>
      <c r="X56" s="236"/>
      <c r="Y56" s="236"/>
      <c r="Z56" s="236"/>
      <c r="AA56" s="236"/>
    </row>
    <row r="57" ht="15.5" customHeight="1">
      <c r="A57" s="337"/>
      <c r="B57" s="338"/>
      <c r="C57" s="338"/>
      <c r="D57" s="338"/>
      <c r="E57" s="338"/>
      <c r="F57" s="338"/>
      <c r="G57" s="338"/>
      <c r="H57" s="338"/>
      <c r="I57" s="338"/>
      <c r="J57" s="338"/>
      <c r="K57" s="339"/>
      <c r="L57" s="340"/>
      <c r="M57" s="236"/>
      <c r="N57" s="236"/>
      <c r="O57" s="236"/>
      <c r="P57" s="236"/>
      <c r="Q57" s="236"/>
      <c r="R57" s="236"/>
      <c r="S57" s="236"/>
      <c r="T57" s="236"/>
      <c r="U57" s="236"/>
      <c r="V57" s="236"/>
      <c r="W57" s="236"/>
      <c r="X57" s="236"/>
      <c r="Y57" s="236"/>
      <c r="Z57" s="236"/>
      <c r="AA57" s="236"/>
    </row>
    <row r="58" ht="21" customHeight="1">
      <c r="A58" t="s" s="237">
        <v>166</v>
      </c>
      <c r="B58" t="s" s="238">
        <f>B2</f>
        <v>167</v>
      </c>
      <c r="C58" t="s" s="239">
        <f>C2</f>
        <v>168</v>
      </c>
      <c r="D58" t="s" s="240">
        <f>D2</f>
        <v>169</v>
      </c>
      <c r="E58" t="s" s="241">
        <f>E2</f>
        <v>170</v>
      </c>
      <c r="F58" t="s" s="242">
        <f>F2</f>
        <v>171</v>
      </c>
      <c r="G58" t="s" s="243">
        <f>G2</f>
        <v>172</v>
      </c>
      <c r="H58" t="s" s="244">
        <f>H2</f>
        <v>173</v>
      </c>
      <c r="I58" t="s" s="245">
        <f>I2</f>
        <v>174</v>
      </c>
      <c r="J58" t="s" s="246">
        <f>J2</f>
        <v>175</v>
      </c>
      <c r="K58" t="s" s="247">
        <v>176</v>
      </c>
      <c r="L58" t="s" s="248">
        <v>177</v>
      </c>
      <c r="M58" s="257"/>
      <c r="N58" s="236"/>
      <c r="O58" s="236"/>
      <c r="P58" s="236"/>
      <c r="Q58" s="236"/>
      <c r="R58" s="236"/>
      <c r="S58" s="236"/>
      <c r="T58" s="236"/>
      <c r="U58" s="236"/>
      <c r="V58" s="236"/>
      <c r="W58" s="236"/>
      <c r="X58" s="236"/>
      <c r="Y58" s="236"/>
      <c r="Z58" s="236"/>
      <c r="AA58" s="236"/>
    </row>
    <row r="59" ht="13.5" customHeight="1">
      <c r="A59" t="s" s="250">
        <v>217</v>
      </c>
      <c r="B59" s="251">
        <v>0</v>
      </c>
      <c r="C59" s="252">
        <v>0</v>
      </c>
      <c r="D59" s="252">
        <v>0</v>
      </c>
      <c r="E59" s="252">
        <v>0</v>
      </c>
      <c r="F59" s="252">
        <v>0</v>
      </c>
      <c r="G59" s="252">
        <v>0</v>
      </c>
      <c r="H59" s="252">
        <v>0</v>
      </c>
      <c r="I59" s="252">
        <v>0</v>
      </c>
      <c r="J59" s="253">
        <v>0</v>
      </c>
      <c r="K59" s="254">
        <f>SUM(B59:J59)</f>
        <v>0</v>
      </c>
      <c r="L59" s="255">
        <f>_xlfn.IFERROR($K59/$K$19,0)</f>
        <v>0</v>
      </c>
      <c r="M59" s="257"/>
      <c r="N59" s="236"/>
      <c r="O59" s="236"/>
      <c r="P59" s="236"/>
      <c r="Q59" s="236"/>
      <c r="R59" s="236"/>
      <c r="S59" s="236"/>
      <c r="T59" s="236"/>
      <c r="U59" s="236"/>
      <c r="V59" s="236"/>
      <c r="W59" s="236"/>
      <c r="X59" s="236"/>
      <c r="Y59" s="236"/>
      <c r="Z59" s="236"/>
      <c r="AA59" s="236"/>
    </row>
    <row r="60" ht="13.5" customHeight="1">
      <c r="A60" t="s" s="258">
        <v>218</v>
      </c>
      <c r="B60" s="259">
        <v>0</v>
      </c>
      <c r="C60" s="260">
        <v>0</v>
      </c>
      <c r="D60" s="260">
        <v>0</v>
      </c>
      <c r="E60" s="260">
        <v>0</v>
      </c>
      <c r="F60" s="260">
        <v>0</v>
      </c>
      <c r="G60" s="260">
        <v>0</v>
      </c>
      <c r="H60" s="260">
        <v>0</v>
      </c>
      <c r="I60" s="260">
        <v>0</v>
      </c>
      <c r="J60" s="261">
        <v>0</v>
      </c>
      <c r="K60" s="262">
        <f>SUM(B60:J60)</f>
        <v>0</v>
      </c>
      <c r="L60" s="263">
        <f>_xlfn.IFERROR($K60/$K$19,0)</f>
        <v>0</v>
      </c>
      <c r="M60" s="257"/>
      <c r="N60" s="236"/>
      <c r="O60" s="236"/>
      <c r="P60" s="236"/>
      <c r="Q60" s="236"/>
      <c r="R60" s="236"/>
      <c r="S60" s="236"/>
      <c r="T60" s="236"/>
      <c r="U60" s="236"/>
      <c r="V60" s="236"/>
      <c r="W60" s="236"/>
      <c r="X60" s="236"/>
      <c r="Y60" s="236"/>
      <c r="Z60" s="236"/>
      <c r="AA60" s="236"/>
    </row>
    <row r="61" ht="14" customHeight="1">
      <c r="A61" t="s" s="258">
        <v>219</v>
      </c>
      <c r="B61" s="266">
        <v>0</v>
      </c>
      <c r="C61" s="267">
        <v>0</v>
      </c>
      <c r="D61" s="267">
        <v>0</v>
      </c>
      <c r="E61" s="267">
        <v>0</v>
      </c>
      <c r="F61" s="267">
        <v>0</v>
      </c>
      <c r="G61" s="267">
        <v>0</v>
      </c>
      <c r="H61" s="267">
        <v>0</v>
      </c>
      <c r="I61" s="267">
        <v>0</v>
      </c>
      <c r="J61" s="268">
        <v>0</v>
      </c>
      <c r="K61" s="269">
        <f>SUM(B61:J61)</f>
        <v>0</v>
      </c>
      <c r="L61" s="270">
        <f>_xlfn.IFERROR($K61/$K$19,0)</f>
        <v>0</v>
      </c>
      <c r="M61" s="257"/>
      <c r="N61" s="236"/>
      <c r="O61" s="236"/>
      <c r="P61" s="236"/>
      <c r="Q61" s="236"/>
      <c r="R61" s="236"/>
      <c r="S61" s="236"/>
      <c r="T61" s="236"/>
      <c r="U61" s="236"/>
      <c r="V61" s="236"/>
      <c r="W61" s="236"/>
      <c r="X61" s="236"/>
      <c r="Y61" s="236"/>
      <c r="Z61" s="236"/>
      <c r="AA61" s="236"/>
    </row>
    <row r="62" ht="14" customHeight="1">
      <c r="A62" t="s" s="285">
        <v>210</v>
      </c>
      <c r="B62" s="335">
        <f>SUM(B59:B61)</f>
        <v>0</v>
      </c>
      <c r="C62" s="335">
        <f>SUM(C59:C61)</f>
        <v>0</v>
      </c>
      <c r="D62" s="335">
        <f>SUM(D59:D61)</f>
        <v>0</v>
      </c>
      <c r="E62" s="335">
        <f>SUM(E59:E61)</f>
        <v>0</v>
      </c>
      <c r="F62" s="335">
        <f>SUM(F59:F61)</f>
        <v>0</v>
      </c>
      <c r="G62" s="335">
        <f>SUM(G59:G61)</f>
        <v>0</v>
      </c>
      <c r="H62" s="335">
        <f>SUM(H59:H61)</f>
        <v>0</v>
      </c>
      <c r="I62" s="335">
        <f>SUM(I59:I61)</f>
        <v>0</v>
      </c>
      <c r="J62" s="336">
        <f>SUM(J59:J61)</f>
        <v>0</v>
      </c>
      <c r="K62" s="282">
        <f>SUM(K59:K61)</f>
        <v>0</v>
      </c>
      <c r="L62" t="s" s="283">
        <v>17</v>
      </c>
      <c r="M62" s="257"/>
      <c r="N62" s="236"/>
      <c r="O62" s="236"/>
      <c r="P62" s="236"/>
      <c r="Q62" s="236"/>
      <c r="R62" s="236"/>
      <c r="S62" s="236"/>
      <c r="T62" s="236"/>
      <c r="U62" s="236"/>
      <c r="V62" s="236"/>
      <c r="W62" s="236"/>
      <c r="X62" s="236"/>
      <c r="Y62" s="236"/>
      <c r="Z62" s="236"/>
      <c r="AA62" s="236"/>
    </row>
    <row r="63" ht="14" customHeight="1">
      <c r="A63" t="s" s="289">
        <v>202</v>
      </c>
      <c r="B63" s="290">
        <f>_xlfn.IFERROR(B62/$K$19,0)</f>
        <v>0</v>
      </c>
      <c r="C63" s="290">
        <f>_xlfn.IFERROR(C62/$K$19,0)</f>
        <v>0</v>
      </c>
      <c r="D63" s="290">
        <f>_xlfn.IFERROR(D62/$K$19,0)</f>
        <v>0</v>
      </c>
      <c r="E63" s="290">
        <f>_xlfn.IFERROR(E62/$K$19,0)</f>
        <v>0</v>
      </c>
      <c r="F63" s="290">
        <f>_xlfn.IFERROR(F62/$K$19,0)</f>
        <v>0</v>
      </c>
      <c r="G63" s="290">
        <f>_xlfn.IFERROR(G62/$K$19,0)</f>
        <v>0</v>
      </c>
      <c r="H63" s="290">
        <f>_xlfn.IFERROR(H62/$K$19,0)</f>
        <v>0</v>
      </c>
      <c r="I63" s="290">
        <f>_xlfn.IFERROR(I62/$K$19,0)</f>
        <v>0</v>
      </c>
      <c r="J63" s="290">
        <f>_xlfn.IFERROR(J62/$K$19,0)</f>
        <v>0</v>
      </c>
      <c r="K63" s="291"/>
      <c r="L63" s="324"/>
      <c r="M63" s="236"/>
      <c r="N63" s="236"/>
      <c r="O63" s="236"/>
      <c r="P63" s="236"/>
      <c r="Q63" s="236"/>
      <c r="R63" s="236"/>
      <c r="S63" s="236"/>
      <c r="T63" s="236"/>
      <c r="U63" s="236"/>
      <c r="V63" s="236"/>
      <c r="W63" s="236"/>
      <c r="X63" s="236"/>
      <c r="Y63" s="236"/>
      <c r="Z63" s="236"/>
      <c r="AA63" s="236"/>
    </row>
    <row r="64" ht="15.5" customHeight="1">
      <c r="A64" s="337"/>
      <c r="B64" s="338"/>
      <c r="C64" s="338"/>
      <c r="D64" s="338"/>
      <c r="E64" s="338"/>
      <c r="F64" s="338"/>
      <c r="G64" s="338"/>
      <c r="H64" s="338"/>
      <c r="I64" s="338"/>
      <c r="J64" s="338"/>
      <c r="K64" s="339"/>
      <c r="L64" s="340"/>
      <c r="M64" s="236"/>
      <c r="N64" s="236"/>
      <c r="O64" s="236"/>
      <c r="P64" s="236"/>
      <c r="Q64" s="236"/>
      <c r="R64" s="236"/>
      <c r="S64" s="236"/>
      <c r="T64" s="236"/>
      <c r="U64" s="236"/>
      <c r="V64" s="236"/>
      <c r="W64" s="236"/>
      <c r="X64" s="236"/>
      <c r="Y64" s="236"/>
      <c r="Z64" s="236"/>
      <c r="AA64" s="236"/>
    </row>
    <row r="65" ht="21" customHeight="1">
      <c r="A65" t="s" s="237">
        <v>166</v>
      </c>
      <c r="B65" t="s" s="238">
        <f>B58</f>
        <v>167</v>
      </c>
      <c r="C65" t="s" s="239">
        <f>C58</f>
        <v>168</v>
      </c>
      <c r="D65" t="s" s="240">
        <f>D58</f>
        <v>169</v>
      </c>
      <c r="E65" t="s" s="241">
        <f>E58</f>
        <v>170</v>
      </c>
      <c r="F65" t="s" s="242">
        <f>F58</f>
        <v>171</v>
      </c>
      <c r="G65" t="s" s="243">
        <f>G58</f>
        <v>172</v>
      </c>
      <c r="H65" t="s" s="244">
        <f>H58</f>
        <v>173</v>
      </c>
      <c r="I65" t="s" s="245">
        <f>I58</f>
        <v>174</v>
      </c>
      <c r="J65" t="s" s="246">
        <f>J58</f>
        <v>175</v>
      </c>
      <c r="K65" t="s" s="247">
        <v>176</v>
      </c>
      <c r="L65" t="s" s="248">
        <v>177</v>
      </c>
      <c r="M65" s="257"/>
      <c r="N65" s="236"/>
      <c r="O65" s="236"/>
      <c r="P65" s="236"/>
      <c r="Q65" s="236"/>
      <c r="R65" s="236"/>
      <c r="S65" s="236"/>
      <c r="T65" s="236"/>
      <c r="U65" s="236"/>
      <c r="V65" s="236"/>
      <c r="W65" s="236"/>
      <c r="X65" s="236"/>
      <c r="Y65" s="236"/>
      <c r="Z65" s="236"/>
      <c r="AA65" s="236"/>
    </row>
    <row r="66" ht="13.5" customHeight="1">
      <c r="A66" t="s" s="250">
        <v>220</v>
      </c>
      <c r="B66" s="251">
        <v>0</v>
      </c>
      <c r="C66" s="252">
        <v>0</v>
      </c>
      <c r="D66" s="252">
        <v>0</v>
      </c>
      <c r="E66" s="252">
        <v>0</v>
      </c>
      <c r="F66" s="252">
        <v>0</v>
      </c>
      <c r="G66" s="252">
        <v>0</v>
      </c>
      <c r="H66" s="252">
        <v>0</v>
      </c>
      <c r="I66" s="252">
        <v>0</v>
      </c>
      <c r="J66" s="253">
        <v>0</v>
      </c>
      <c r="K66" s="254">
        <f>SUM(B66:J66)</f>
        <v>0</v>
      </c>
      <c r="L66" s="255">
        <f>_xlfn.IFERROR($K66/$K$19,0)</f>
        <v>0</v>
      </c>
      <c r="M66" s="257"/>
      <c r="N66" s="236"/>
      <c r="O66" s="236"/>
      <c r="P66" s="236"/>
      <c r="Q66" s="236"/>
      <c r="R66" s="236"/>
      <c r="S66" s="236"/>
      <c r="T66" s="236"/>
      <c r="U66" s="236"/>
      <c r="V66" s="236"/>
      <c r="W66" s="236"/>
      <c r="X66" s="236"/>
      <c r="Y66" s="236"/>
      <c r="Z66" s="236"/>
      <c r="AA66" s="236"/>
    </row>
    <row r="67" ht="14" customHeight="1">
      <c r="A67" t="s" s="258">
        <v>221</v>
      </c>
      <c r="B67" s="266">
        <v>55</v>
      </c>
      <c r="C67" s="267">
        <v>0</v>
      </c>
      <c r="D67" s="267">
        <v>1627</v>
      </c>
      <c r="E67" s="267">
        <v>55</v>
      </c>
      <c r="F67" s="267">
        <v>2842</v>
      </c>
      <c r="G67" s="267">
        <v>3</v>
      </c>
      <c r="H67" s="267">
        <v>47</v>
      </c>
      <c r="I67" s="267">
        <v>2068</v>
      </c>
      <c r="J67" s="268">
        <v>25</v>
      </c>
      <c r="K67" s="269">
        <f>SUM(B67:J67)</f>
        <v>6722</v>
      </c>
      <c r="L67" s="270">
        <f>_xlfn.IFERROR($K67/$K$19,0)</f>
        <v>0</v>
      </c>
      <c r="M67" s="257"/>
      <c r="N67" s="236"/>
      <c r="O67" s="236"/>
      <c r="P67" s="236"/>
      <c r="Q67" s="236"/>
      <c r="R67" s="236"/>
      <c r="S67" s="236"/>
      <c r="T67" s="236"/>
      <c r="U67" s="236"/>
      <c r="V67" s="236"/>
      <c r="W67" s="236"/>
      <c r="X67" s="236"/>
      <c r="Y67" s="236"/>
      <c r="Z67" s="236"/>
      <c r="AA67" s="236"/>
    </row>
    <row r="68" ht="14" customHeight="1">
      <c r="A68" t="s" s="285">
        <v>210</v>
      </c>
      <c r="B68" s="335">
        <f>SUM(B66:B67)</f>
        <v>55</v>
      </c>
      <c r="C68" s="335">
        <f>SUM(C66:C67)</f>
        <v>0</v>
      </c>
      <c r="D68" s="335">
        <f>SUM(D66:D67)</f>
        <v>1627</v>
      </c>
      <c r="E68" s="335">
        <f>SUM(E66:E67)</f>
        <v>55</v>
      </c>
      <c r="F68" s="335">
        <f>SUM(F66:F67)</f>
        <v>2842</v>
      </c>
      <c r="G68" s="335">
        <f>SUM(G66:G67)</f>
        <v>3</v>
      </c>
      <c r="H68" s="335">
        <f>SUM(H66:H67)</f>
        <v>47</v>
      </c>
      <c r="I68" s="335">
        <f>SUM(I66:I67)</f>
        <v>2068</v>
      </c>
      <c r="J68" s="336">
        <f>SUM(J66:J67)</f>
        <v>25</v>
      </c>
      <c r="K68" s="282">
        <f>SUM(K66:K67)</f>
        <v>6722</v>
      </c>
      <c r="L68" t="s" s="283">
        <v>17</v>
      </c>
      <c r="M68" s="257"/>
      <c r="N68" s="236"/>
      <c r="O68" s="236"/>
      <c r="P68" s="236"/>
      <c r="Q68" s="236"/>
      <c r="R68" s="236"/>
      <c r="S68" s="236"/>
      <c r="T68" s="236"/>
      <c r="U68" s="236"/>
      <c r="V68" s="236"/>
      <c r="W68" s="236"/>
      <c r="X68" s="236"/>
      <c r="Y68" s="236"/>
      <c r="Z68" s="236"/>
      <c r="AA68" s="236"/>
    </row>
    <row r="69" ht="14" customHeight="1">
      <c r="A69" t="s" s="289">
        <v>202</v>
      </c>
      <c r="B69" s="290">
        <f>_xlfn.IFERROR(B68/$K$19,0)</f>
        <v>0</v>
      </c>
      <c r="C69" s="290">
        <f>_xlfn.IFERROR(C68/$K$19,0)</f>
        <v>0</v>
      </c>
      <c r="D69" s="290">
        <f>_xlfn.IFERROR(D68/$K$19,0)</f>
        <v>0</v>
      </c>
      <c r="E69" s="290">
        <f>_xlfn.IFERROR(E68/$K$19,0)</f>
        <v>0</v>
      </c>
      <c r="F69" s="290">
        <f>_xlfn.IFERROR(F68/$K$19,0)</f>
        <v>0</v>
      </c>
      <c r="G69" s="290">
        <f>_xlfn.IFERROR(G68/$K$19,0)</f>
        <v>0</v>
      </c>
      <c r="H69" s="290">
        <f>_xlfn.IFERROR(H68/$K$19,0)</f>
        <v>0</v>
      </c>
      <c r="I69" s="290">
        <f>_xlfn.IFERROR(I68/$K$19,0)</f>
        <v>0</v>
      </c>
      <c r="J69" s="290">
        <f>_xlfn.IFERROR(J68/$K$19,0)</f>
        <v>0</v>
      </c>
      <c r="K69" s="291"/>
      <c r="L69" s="324"/>
      <c r="M69" s="236"/>
      <c r="N69" s="236"/>
      <c r="O69" s="236"/>
      <c r="P69" s="236"/>
      <c r="Q69" s="236"/>
      <c r="R69" s="236"/>
      <c r="S69" s="236"/>
      <c r="T69" s="236"/>
      <c r="U69" s="236"/>
      <c r="V69" s="236"/>
      <c r="W69" s="236"/>
      <c r="X69" s="236"/>
      <c r="Y69" s="236"/>
      <c r="Z69" s="236"/>
      <c r="AA69" s="236"/>
    </row>
    <row r="70" ht="15" customHeight="1">
      <c r="A70" s="337"/>
      <c r="B70" s="292"/>
      <c r="C70" s="292"/>
      <c r="D70" s="292"/>
      <c r="E70" s="292"/>
      <c r="F70" s="292"/>
      <c r="G70" s="292"/>
      <c r="H70" s="292"/>
      <c r="I70" s="292"/>
      <c r="J70" s="292"/>
      <c r="K70" s="236"/>
      <c r="L70" s="295"/>
      <c r="M70" s="236"/>
      <c r="N70" s="236"/>
      <c r="O70" s="236"/>
      <c r="P70" s="236"/>
      <c r="Q70" s="236"/>
      <c r="R70" s="236"/>
      <c r="S70" s="236"/>
      <c r="T70" s="236"/>
      <c r="U70" s="236"/>
      <c r="V70" s="236"/>
      <c r="W70" s="236"/>
      <c r="X70" s="236"/>
      <c r="Y70" s="236"/>
      <c r="Z70" s="236"/>
      <c r="AA70" s="236"/>
    </row>
    <row r="71" ht="15" customHeight="1">
      <c r="A71" s="337"/>
      <c r="B71" s="236"/>
      <c r="C71" s="236"/>
      <c r="D71" s="236"/>
      <c r="E71" s="236"/>
      <c r="F71" s="236"/>
      <c r="G71" s="236"/>
      <c r="H71" s="236"/>
      <c r="I71" s="236"/>
      <c r="J71" s="236"/>
      <c r="K71" s="236"/>
      <c r="L71" s="295"/>
      <c r="M71" s="236"/>
      <c r="N71" s="236"/>
      <c r="O71" s="236"/>
      <c r="P71" s="236"/>
      <c r="Q71" s="236"/>
      <c r="R71" s="236"/>
      <c r="S71" s="236"/>
      <c r="T71" s="236"/>
      <c r="U71" s="236"/>
      <c r="V71" s="236"/>
      <c r="W71" s="236"/>
      <c r="X71" s="236"/>
      <c r="Y71" s="236"/>
      <c r="Z71" s="236"/>
      <c r="AA71" s="236"/>
    </row>
    <row r="72" ht="15" customHeight="1">
      <c r="A72" s="337"/>
      <c r="B72" s="236"/>
      <c r="C72" s="236"/>
      <c r="D72" s="236"/>
      <c r="E72" s="236"/>
      <c r="F72" s="236"/>
      <c r="G72" s="236"/>
      <c r="H72" s="236"/>
      <c r="I72" s="236"/>
      <c r="J72" s="236"/>
      <c r="K72" s="236"/>
      <c r="L72" s="295"/>
      <c r="M72" s="236"/>
      <c r="N72" s="236"/>
      <c r="O72" s="236"/>
      <c r="P72" s="236"/>
      <c r="Q72" s="236"/>
      <c r="R72" s="236"/>
      <c r="S72" s="236"/>
      <c r="T72" s="236"/>
      <c r="U72" s="236"/>
      <c r="V72" s="236"/>
      <c r="W72" s="236"/>
      <c r="X72" s="236"/>
      <c r="Y72" s="236"/>
      <c r="Z72" s="236"/>
      <c r="AA72" s="236"/>
    </row>
    <row r="73" ht="15" customHeight="1">
      <c r="A73" s="337"/>
      <c r="B73" s="236"/>
      <c r="C73" s="236"/>
      <c r="D73" s="236"/>
      <c r="E73" s="236"/>
      <c r="F73" s="236"/>
      <c r="G73" s="236"/>
      <c r="H73" s="236"/>
      <c r="I73" s="236"/>
      <c r="J73" s="236"/>
      <c r="K73" s="236"/>
      <c r="L73" s="295"/>
      <c r="M73" s="236"/>
      <c r="N73" s="236"/>
      <c r="O73" s="236"/>
      <c r="P73" s="236"/>
      <c r="Q73" s="236"/>
      <c r="R73" s="236"/>
      <c r="S73" s="236"/>
      <c r="T73" s="236"/>
      <c r="U73" s="236"/>
      <c r="V73" s="236"/>
      <c r="W73" s="236"/>
      <c r="X73" s="236"/>
      <c r="Y73" s="236"/>
      <c r="Z73" s="236"/>
      <c r="AA73" s="236"/>
    </row>
    <row r="74" ht="15" customHeight="1">
      <c r="A74" s="337"/>
      <c r="B74" s="236"/>
      <c r="C74" s="236"/>
      <c r="D74" s="236"/>
      <c r="E74" s="236"/>
      <c r="F74" s="236"/>
      <c r="G74" s="236"/>
      <c r="H74" s="236"/>
      <c r="I74" s="236"/>
      <c r="J74" s="236"/>
      <c r="K74" s="236"/>
      <c r="L74" s="295"/>
      <c r="M74" s="236"/>
      <c r="N74" s="236"/>
      <c r="O74" s="236"/>
      <c r="P74" s="236"/>
      <c r="Q74" s="236"/>
      <c r="R74" s="236"/>
      <c r="S74" s="236"/>
      <c r="T74" s="236"/>
      <c r="U74" s="236"/>
      <c r="V74" s="236"/>
      <c r="W74" s="236"/>
      <c r="X74" s="236"/>
      <c r="Y74" s="236"/>
      <c r="Z74" s="236"/>
      <c r="AA74" s="236"/>
    </row>
    <row r="75" ht="15" customHeight="1">
      <c r="A75" s="337"/>
      <c r="B75" s="236"/>
      <c r="C75" s="236"/>
      <c r="D75" s="236"/>
      <c r="E75" s="236"/>
      <c r="F75" s="236"/>
      <c r="G75" s="236"/>
      <c r="H75" s="236"/>
      <c r="I75" s="236"/>
      <c r="J75" s="236"/>
      <c r="K75" s="236"/>
      <c r="L75" s="295"/>
      <c r="M75" s="236"/>
      <c r="N75" s="236"/>
      <c r="O75" s="236"/>
      <c r="P75" s="236"/>
      <c r="Q75" s="236"/>
      <c r="R75" s="236"/>
      <c r="S75" s="236"/>
      <c r="T75" s="236"/>
      <c r="U75" s="236"/>
      <c r="V75" s="236"/>
      <c r="W75" s="236"/>
      <c r="X75" s="236"/>
      <c r="Y75" s="236"/>
      <c r="Z75" s="236"/>
      <c r="AA75" s="236"/>
    </row>
    <row r="76" ht="15" customHeight="1">
      <c r="A76" s="337"/>
      <c r="B76" s="236"/>
      <c r="C76" s="236"/>
      <c r="D76" s="236"/>
      <c r="E76" s="236"/>
      <c r="F76" s="236"/>
      <c r="G76" s="236"/>
      <c r="H76" s="236"/>
      <c r="I76" s="236"/>
      <c r="J76" s="236"/>
      <c r="K76" s="236"/>
      <c r="L76" s="295"/>
      <c r="M76" s="236"/>
      <c r="N76" s="236"/>
      <c r="O76" s="236"/>
      <c r="P76" s="236"/>
      <c r="Q76" s="236"/>
      <c r="R76" s="236"/>
      <c r="S76" s="236"/>
      <c r="T76" s="236"/>
      <c r="U76" s="236"/>
      <c r="V76" s="236"/>
      <c r="W76" s="236"/>
      <c r="X76" s="236"/>
      <c r="Y76" s="236"/>
      <c r="Z76" s="236"/>
      <c r="AA76" s="236"/>
    </row>
    <row r="77" ht="15" customHeight="1">
      <c r="A77" s="337"/>
      <c r="B77" s="236"/>
      <c r="C77" s="236"/>
      <c r="D77" s="236"/>
      <c r="E77" s="236"/>
      <c r="F77" s="236"/>
      <c r="G77" s="236"/>
      <c r="H77" s="236"/>
      <c r="I77" s="236"/>
      <c r="J77" s="236"/>
      <c r="K77" s="236"/>
      <c r="L77" s="295"/>
      <c r="M77" s="236"/>
      <c r="N77" s="236"/>
      <c r="O77" s="236"/>
      <c r="P77" s="236"/>
      <c r="Q77" s="236"/>
      <c r="R77" s="236"/>
      <c r="S77" s="236"/>
      <c r="T77" s="236"/>
      <c r="U77" s="236"/>
      <c r="V77" s="236"/>
      <c r="W77" s="236"/>
      <c r="X77" s="236"/>
      <c r="Y77" s="236"/>
      <c r="Z77" s="236"/>
      <c r="AA77" s="236"/>
    </row>
    <row r="78" ht="15" customHeight="1">
      <c r="A78" s="337"/>
      <c r="B78" s="236"/>
      <c r="C78" s="236"/>
      <c r="D78" s="236"/>
      <c r="E78" s="236"/>
      <c r="F78" s="236"/>
      <c r="G78" s="236"/>
      <c r="H78" s="236"/>
      <c r="I78" s="236"/>
      <c r="J78" s="236"/>
      <c r="K78" s="236"/>
      <c r="L78" s="295"/>
      <c r="M78" s="236"/>
      <c r="N78" s="236"/>
      <c r="O78" s="236"/>
      <c r="P78" s="236"/>
      <c r="Q78" s="236"/>
      <c r="R78" s="236"/>
      <c r="S78" s="236"/>
      <c r="T78" s="236"/>
      <c r="U78" s="236"/>
      <c r="V78" s="236"/>
      <c r="W78" s="236"/>
      <c r="X78" s="236"/>
      <c r="Y78" s="236"/>
      <c r="Z78" s="236"/>
      <c r="AA78" s="236"/>
    </row>
    <row r="79" ht="15" customHeight="1">
      <c r="A79" s="337"/>
      <c r="B79" s="236"/>
      <c r="C79" s="236"/>
      <c r="D79" s="236"/>
      <c r="E79" s="236"/>
      <c r="F79" s="236"/>
      <c r="G79" s="236"/>
      <c r="H79" s="236"/>
      <c r="I79" s="236"/>
      <c r="J79" s="236"/>
      <c r="K79" s="236"/>
      <c r="L79" s="295"/>
      <c r="M79" s="236"/>
      <c r="N79" s="236"/>
      <c r="O79" s="236"/>
      <c r="P79" s="236"/>
      <c r="Q79" s="236"/>
      <c r="R79" s="236"/>
      <c r="S79" s="236"/>
      <c r="T79" s="236"/>
      <c r="U79" s="236"/>
      <c r="V79" s="236"/>
      <c r="W79" s="236"/>
      <c r="X79" s="236"/>
      <c r="Y79" s="236"/>
      <c r="Z79" s="236"/>
      <c r="AA79" s="236"/>
    </row>
    <row r="80" ht="15" customHeight="1">
      <c r="A80" s="337"/>
      <c r="B80" s="236"/>
      <c r="C80" s="236"/>
      <c r="D80" s="236"/>
      <c r="E80" s="236"/>
      <c r="F80" s="236"/>
      <c r="G80" s="236"/>
      <c r="H80" s="236"/>
      <c r="I80" s="236"/>
      <c r="J80" s="236"/>
      <c r="K80" s="236"/>
      <c r="L80" s="295"/>
      <c r="M80" s="236"/>
      <c r="N80" s="236"/>
      <c r="O80" s="236"/>
      <c r="P80" s="236"/>
      <c r="Q80" s="236"/>
      <c r="R80" s="236"/>
      <c r="S80" s="236"/>
      <c r="T80" s="236"/>
      <c r="U80" s="236"/>
      <c r="V80" s="236"/>
      <c r="W80" s="236"/>
      <c r="X80" s="236"/>
      <c r="Y80" s="236"/>
      <c r="Z80" s="236"/>
      <c r="AA80" s="236"/>
    </row>
    <row r="81" ht="15" customHeight="1">
      <c r="A81" s="337"/>
      <c r="B81" s="236"/>
      <c r="C81" s="236"/>
      <c r="D81" s="236"/>
      <c r="E81" s="236"/>
      <c r="F81" s="236"/>
      <c r="G81" s="236"/>
      <c r="H81" s="236"/>
      <c r="I81" s="236"/>
      <c r="J81" s="236"/>
      <c r="K81" s="236"/>
      <c r="L81" s="295"/>
      <c r="M81" s="236"/>
      <c r="N81" s="236"/>
      <c r="O81" s="236"/>
      <c r="P81" s="236"/>
      <c r="Q81" s="236"/>
      <c r="R81" s="236"/>
      <c r="S81" s="236"/>
      <c r="T81" s="236"/>
      <c r="U81" s="236"/>
      <c r="V81" s="236"/>
      <c r="W81" s="236"/>
      <c r="X81" s="236"/>
      <c r="Y81" s="236"/>
      <c r="Z81" s="236"/>
      <c r="AA81" s="236"/>
    </row>
    <row r="82" ht="15" customHeight="1">
      <c r="A82" s="337"/>
      <c r="B82" s="236"/>
      <c r="C82" s="236"/>
      <c r="D82" s="236"/>
      <c r="E82" s="236"/>
      <c r="F82" s="236"/>
      <c r="G82" s="236"/>
      <c r="H82" s="236"/>
      <c r="I82" s="236"/>
      <c r="J82" s="236"/>
      <c r="K82" s="236"/>
      <c r="L82" s="295"/>
      <c r="M82" s="236"/>
      <c r="N82" s="236"/>
      <c r="O82" s="236"/>
      <c r="P82" s="236"/>
      <c r="Q82" s="236"/>
      <c r="R82" s="236"/>
      <c r="S82" s="236"/>
      <c r="T82" s="236"/>
      <c r="U82" s="236"/>
      <c r="V82" s="236"/>
      <c r="W82" s="236"/>
      <c r="X82" s="236"/>
      <c r="Y82" s="236"/>
      <c r="Z82" s="236"/>
      <c r="AA82" s="236"/>
    </row>
    <row r="83" ht="15" customHeight="1">
      <c r="A83" s="337"/>
      <c r="B83" s="236"/>
      <c r="C83" s="236"/>
      <c r="D83" s="236"/>
      <c r="E83" s="236"/>
      <c r="F83" s="236"/>
      <c r="G83" s="236"/>
      <c r="H83" s="236"/>
      <c r="I83" s="236"/>
      <c r="J83" s="236"/>
      <c r="K83" s="236"/>
      <c r="L83" s="295"/>
      <c r="M83" s="236"/>
      <c r="N83" s="236"/>
      <c r="O83" s="236"/>
      <c r="P83" s="236"/>
      <c r="Q83" s="236"/>
      <c r="R83" s="236"/>
      <c r="S83" s="236"/>
      <c r="T83" s="236"/>
      <c r="U83" s="236"/>
      <c r="V83" s="236"/>
      <c r="W83" s="236"/>
      <c r="X83" s="236"/>
      <c r="Y83" s="236"/>
      <c r="Z83" s="236"/>
      <c r="AA83" s="236"/>
    </row>
    <row r="84" ht="15" customHeight="1">
      <c r="A84" s="337"/>
      <c r="B84" s="236"/>
      <c r="C84" s="236"/>
      <c r="D84" s="236"/>
      <c r="E84" s="236"/>
      <c r="F84" s="236"/>
      <c r="G84" s="236"/>
      <c r="H84" s="236"/>
      <c r="I84" s="236"/>
      <c r="J84" s="236"/>
      <c r="K84" s="236"/>
      <c r="L84" s="295"/>
      <c r="M84" s="236"/>
      <c r="N84" s="236"/>
      <c r="O84" s="236"/>
      <c r="P84" s="236"/>
      <c r="Q84" s="236"/>
      <c r="R84" s="236"/>
      <c r="S84" s="236"/>
      <c r="T84" s="236"/>
      <c r="U84" s="236"/>
      <c r="V84" s="236"/>
      <c r="W84" s="236"/>
      <c r="X84" s="236"/>
      <c r="Y84" s="236"/>
      <c r="Z84" s="236"/>
      <c r="AA84" s="236"/>
    </row>
    <row r="85" ht="15" customHeight="1">
      <c r="A85" s="337"/>
      <c r="B85" s="236"/>
      <c r="C85" s="236"/>
      <c r="D85" s="236"/>
      <c r="E85" s="236"/>
      <c r="F85" s="236"/>
      <c r="G85" s="236"/>
      <c r="H85" s="236"/>
      <c r="I85" s="236"/>
      <c r="J85" s="236"/>
      <c r="K85" s="236"/>
      <c r="L85" s="295"/>
      <c r="M85" s="236"/>
      <c r="N85" s="236"/>
      <c r="O85" s="236"/>
      <c r="P85" s="236"/>
      <c r="Q85" s="236"/>
      <c r="R85" s="236"/>
      <c r="S85" s="236"/>
      <c r="T85" s="236"/>
      <c r="U85" s="236"/>
      <c r="V85" s="236"/>
      <c r="W85" s="236"/>
      <c r="X85" s="236"/>
      <c r="Y85" s="236"/>
      <c r="Z85" s="236"/>
      <c r="AA85" s="236"/>
    </row>
    <row r="86" ht="15" customHeight="1">
      <c r="A86" s="337"/>
      <c r="B86" s="236"/>
      <c r="C86" s="236"/>
      <c r="D86" s="236"/>
      <c r="E86" s="236"/>
      <c r="F86" s="236"/>
      <c r="G86" s="236"/>
      <c r="H86" s="236"/>
      <c r="I86" s="236"/>
      <c r="J86" s="236"/>
      <c r="K86" s="236"/>
      <c r="L86" s="295"/>
      <c r="M86" s="236"/>
      <c r="N86" s="236"/>
      <c r="O86" s="236"/>
      <c r="P86" s="236"/>
      <c r="Q86" s="236"/>
      <c r="R86" s="236"/>
      <c r="S86" s="236"/>
      <c r="T86" s="236"/>
      <c r="U86" s="236"/>
      <c r="V86" s="236"/>
      <c r="W86" s="236"/>
      <c r="X86" s="236"/>
      <c r="Y86" s="236"/>
      <c r="Z86" s="236"/>
      <c r="AA86" s="236"/>
    </row>
    <row r="87" ht="15" customHeight="1">
      <c r="A87" s="337"/>
      <c r="B87" s="236"/>
      <c r="C87" s="236"/>
      <c r="D87" s="236"/>
      <c r="E87" s="236"/>
      <c r="F87" s="236"/>
      <c r="G87" s="236"/>
      <c r="H87" s="236"/>
      <c r="I87" s="236"/>
      <c r="J87" s="236"/>
      <c r="K87" s="236"/>
      <c r="L87" s="295"/>
      <c r="M87" s="236"/>
      <c r="N87" s="236"/>
      <c r="O87" s="236"/>
      <c r="P87" s="236"/>
      <c r="Q87" s="236"/>
      <c r="R87" s="236"/>
      <c r="S87" s="236"/>
      <c r="T87" s="236"/>
      <c r="U87" s="236"/>
      <c r="V87" s="236"/>
      <c r="W87" s="236"/>
      <c r="X87" s="236"/>
      <c r="Y87" s="236"/>
      <c r="Z87" s="236"/>
      <c r="AA87" s="236"/>
    </row>
    <row r="88" ht="15" customHeight="1">
      <c r="A88" s="337"/>
      <c r="B88" s="236"/>
      <c r="C88" s="236"/>
      <c r="D88" s="236"/>
      <c r="E88" s="236"/>
      <c r="F88" s="236"/>
      <c r="G88" s="236"/>
      <c r="H88" s="236"/>
      <c r="I88" s="236"/>
      <c r="J88" s="236"/>
      <c r="K88" s="236"/>
      <c r="L88" s="295"/>
      <c r="M88" s="236"/>
      <c r="N88" s="236"/>
      <c r="O88" s="236"/>
      <c r="P88" s="236"/>
      <c r="Q88" s="236"/>
      <c r="R88" s="236"/>
      <c r="S88" s="236"/>
      <c r="T88" s="236"/>
      <c r="U88" s="236"/>
      <c r="V88" s="236"/>
      <c r="W88" s="236"/>
      <c r="X88" s="236"/>
      <c r="Y88" s="236"/>
      <c r="Z88" s="236"/>
      <c r="AA88" s="236"/>
    </row>
    <row r="89" ht="15" customHeight="1">
      <c r="A89" s="337"/>
      <c r="B89" s="236"/>
      <c r="C89" s="236"/>
      <c r="D89" s="236"/>
      <c r="E89" s="236"/>
      <c r="F89" s="236"/>
      <c r="G89" s="236"/>
      <c r="H89" s="236"/>
      <c r="I89" s="236"/>
      <c r="J89" s="236"/>
      <c r="K89" s="236"/>
      <c r="L89" s="295"/>
      <c r="M89" s="236"/>
      <c r="N89" s="236"/>
      <c r="O89" s="236"/>
      <c r="P89" s="236"/>
      <c r="Q89" s="236"/>
      <c r="R89" s="236"/>
      <c r="S89" s="236"/>
      <c r="T89" s="236"/>
      <c r="U89" s="236"/>
      <c r="V89" s="236"/>
      <c r="W89" s="236"/>
      <c r="X89" s="236"/>
      <c r="Y89" s="236"/>
      <c r="Z89" s="236"/>
      <c r="AA89" s="236"/>
    </row>
    <row r="90" ht="15" customHeight="1">
      <c r="A90" s="337"/>
      <c r="B90" s="236"/>
      <c r="C90" s="236"/>
      <c r="D90" s="236"/>
      <c r="E90" s="236"/>
      <c r="F90" s="236"/>
      <c r="G90" s="236"/>
      <c r="H90" s="236"/>
      <c r="I90" s="236"/>
      <c r="J90" s="236"/>
      <c r="K90" s="236"/>
      <c r="L90" s="295"/>
      <c r="M90" s="236"/>
      <c r="N90" s="236"/>
      <c r="O90" s="236"/>
      <c r="P90" s="236"/>
      <c r="Q90" s="236"/>
      <c r="R90" s="236"/>
      <c r="S90" s="236"/>
      <c r="T90" s="236"/>
      <c r="U90" s="236"/>
      <c r="V90" s="236"/>
      <c r="W90" s="236"/>
      <c r="X90" s="236"/>
      <c r="Y90" s="236"/>
      <c r="Z90" s="236"/>
      <c r="AA90" s="236"/>
    </row>
    <row r="91" ht="15" customHeight="1">
      <c r="A91" s="337"/>
      <c r="B91" s="236"/>
      <c r="C91" s="236"/>
      <c r="D91" s="236"/>
      <c r="E91" s="236"/>
      <c r="F91" s="236"/>
      <c r="G91" s="236"/>
      <c r="H91" s="236"/>
      <c r="I91" s="236"/>
      <c r="J91" s="236"/>
      <c r="K91" s="236"/>
      <c r="L91" s="295"/>
      <c r="M91" s="236"/>
      <c r="N91" s="236"/>
      <c r="O91" s="236"/>
      <c r="P91" s="236"/>
      <c r="Q91" s="236"/>
      <c r="R91" s="236"/>
      <c r="S91" s="236"/>
      <c r="T91" s="236"/>
      <c r="U91" s="236"/>
      <c r="V91" s="236"/>
      <c r="W91" s="236"/>
      <c r="X91" s="236"/>
      <c r="Y91" s="236"/>
      <c r="Z91" s="236"/>
      <c r="AA91" s="236"/>
    </row>
    <row r="92" ht="15" customHeight="1">
      <c r="A92" s="337"/>
      <c r="B92" s="236"/>
      <c r="C92" s="236"/>
      <c r="D92" s="236"/>
      <c r="E92" s="236"/>
      <c r="F92" s="236"/>
      <c r="G92" s="236"/>
      <c r="H92" s="236"/>
      <c r="I92" s="236"/>
      <c r="J92" s="236"/>
      <c r="K92" s="236"/>
      <c r="L92" s="295"/>
      <c r="M92" s="236"/>
      <c r="N92" s="236"/>
      <c r="O92" s="236"/>
      <c r="P92" s="236"/>
      <c r="Q92" s="236"/>
      <c r="R92" s="236"/>
      <c r="S92" s="236"/>
      <c r="T92" s="236"/>
      <c r="U92" s="236"/>
      <c r="V92" s="236"/>
      <c r="W92" s="236"/>
      <c r="X92" s="236"/>
      <c r="Y92" s="236"/>
      <c r="Z92" s="236"/>
      <c r="AA92" s="236"/>
    </row>
    <row r="93" ht="15" customHeight="1">
      <c r="A93" s="337"/>
      <c r="B93" s="236"/>
      <c r="C93" s="236"/>
      <c r="D93" s="236"/>
      <c r="E93" s="236"/>
      <c r="F93" s="236"/>
      <c r="G93" s="236"/>
      <c r="H93" s="236"/>
      <c r="I93" s="236"/>
      <c r="J93" s="236"/>
      <c r="K93" s="236"/>
      <c r="L93" s="295"/>
      <c r="M93" s="236"/>
      <c r="N93" s="236"/>
      <c r="O93" s="236"/>
      <c r="P93" s="236"/>
      <c r="Q93" s="236"/>
      <c r="R93" s="236"/>
      <c r="S93" s="236"/>
      <c r="T93" s="236"/>
      <c r="U93" s="236"/>
      <c r="V93" s="236"/>
      <c r="W93" s="236"/>
      <c r="X93" s="236"/>
      <c r="Y93" s="236"/>
      <c r="Z93" s="236"/>
      <c r="AA93" s="236"/>
    </row>
    <row r="94" ht="15" customHeight="1">
      <c r="A94" s="337"/>
      <c r="B94" s="236"/>
      <c r="C94" s="236"/>
      <c r="D94" s="236"/>
      <c r="E94" s="236"/>
      <c r="F94" s="236"/>
      <c r="G94" s="236"/>
      <c r="H94" s="236"/>
      <c r="I94" s="236"/>
      <c r="J94" s="236"/>
      <c r="K94" s="236"/>
      <c r="L94" s="295"/>
      <c r="M94" s="236"/>
      <c r="N94" s="236"/>
      <c r="O94" s="236"/>
      <c r="P94" s="236"/>
      <c r="Q94" s="236"/>
      <c r="R94" s="236"/>
      <c r="S94" s="236"/>
      <c r="T94" s="236"/>
      <c r="U94" s="236"/>
      <c r="V94" s="236"/>
      <c r="W94" s="236"/>
      <c r="X94" s="236"/>
      <c r="Y94" s="236"/>
      <c r="Z94" s="236"/>
      <c r="AA94" s="236"/>
    </row>
    <row r="95" ht="15" customHeight="1">
      <c r="A95" s="337"/>
      <c r="B95" s="236"/>
      <c r="C95" s="236"/>
      <c r="D95" s="236"/>
      <c r="E95" s="236"/>
      <c r="F95" s="236"/>
      <c r="G95" s="236"/>
      <c r="H95" s="236"/>
      <c r="I95" s="236"/>
      <c r="J95" s="236"/>
      <c r="K95" s="236"/>
      <c r="L95" s="295"/>
      <c r="M95" s="236"/>
      <c r="N95" s="236"/>
      <c r="O95" s="236"/>
      <c r="P95" s="236"/>
      <c r="Q95" s="236"/>
      <c r="R95" s="236"/>
      <c r="S95" s="236"/>
      <c r="T95" s="236"/>
      <c r="U95" s="236"/>
      <c r="V95" s="236"/>
      <c r="W95" s="236"/>
      <c r="X95" s="236"/>
      <c r="Y95" s="236"/>
      <c r="Z95" s="236"/>
      <c r="AA95" s="236"/>
    </row>
    <row r="96" ht="15" customHeight="1">
      <c r="A96" s="337"/>
      <c r="B96" s="236"/>
      <c r="C96" s="236"/>
      <c r="D96" s="236"/>
      <c r="E96" s="236"/>
      <c r="F96" s="236"/>
      <c r="G96" s="236"/>
      <c r="H96" s="236"/>
      <c r="I96" s="236"/>
      <c r="J96" s="236"/>
      <c r="K96" s="236"/>
      <c r="L96" s="295"/>
      <c r="M96" s="236"/>
      <c r="N96" s="236"/>
      <c r="O96" s="236"/>
      <c r="P96" s="236"/>
      <c r="Q96" s="236"/>
      <c r="R96" s="236"/>
      <c r="S96" s="236"/>
      <c r="T96" s="236"/>
      <c r="U96" s="236"/>
      <c r="V96" s="236"/>
      <c r="W96" s="236"/>
      <c r="X96" s="236"/>
      <c r="Y96" s="236"/>
      <c r="Z96" s="236"/>
      <c r="AA96" s="236"/>
    </row>
    <row r="97" ht="15" customHeight="1">
      <c r="A97" s="337"/>
      <c r="B97" s="236"/>
      <c r="C97" s="236"/>
      <c r="D97" s="236"/>
      <c r="E97" s="236"/>
      <c r="F97" s="236"/>
      <c r="G97" s="236"/>
      <c r="H97" s="236"/>
      <c r="I97" s="236"/>
      <c r="J97" s="236"/>
      <c r="K97" s="236"/>
      <c r="L97" s="295"/>
      <c r="M97" s="236"/>
      <c r="N97" s="236"/>
      <c r="O97" s="236"/>
      <c r="P97" s="236"/>
      <c r="Q97" s="236"/>
      <c r="R97" s="236"/>
      <c r="S97" s="236"/>
      <c r="T97" s="236"/>
      <c r="U97" s="236"/>
      <c r="V97" s="236"/>
      <c r="W97" s="236"/>
      <c r="X97" s="236"/>
      <c r="Y97" s="236"/>
      <c r="Z97" s="236"/>
      <c r="AA97" s="236"/>
    </row>
    <row r="98" ht="15" customHeight="1">
      <c r="A98" s="337"/>
      <c r="B98" s="236"/>
      <c r="C98" s="236"/>
      <c r="D98" s="236"/>
      <c r="E98" s="236"/>
      <c r="F98" s="236"/>
      <c r="G98" s="236"/>
      <c r="H98" s="236"/>
      <c r="I98" s="236"/>
      <c r="J98" s="236"/>
      <c r="K98" s="236"/>
      <c r="L98" s="295"/>
      <c r="M98" s="236"/>
      <c r="N98" s="236"/>
      <c r="O98" s="236"/>
      <c r="P98" s="236"/>
      <c r="Q98" s="236"/>
      <c r="R98" s="236"/>
      <c r="S98" s="236"/>
      <c r="T98" s="236"/>
      <c r="U98" s="236"/>
      <c r="V98" s="236"/>
      <c r="W98" s="236"/>
      <c r="X98" s="236"/>
      <c r="Y98" s="236"/>
      <c r="Z98" s="236"/>
      <c r="AA98" s="236"/>
    </row>
    <row r="99" ht="15" customHeight="1">
      <c r="A99" s="337"/>
      <c r="B99" s="236"/>
      <c r="C99" s="236"/>
      <c r="D99" s="236"/>
      <c r="E99" s="236"/>
      <c r="F99" s="236"/>
      <c r="G99" s="236"/>
      <c r="H99" s="236"/>
      <c r="I99" s="236"/>
      <c r="J99" s="236"/>
      <c r="K99" s="236"/>
      <c r="L99" s="295"/>
      <c r="M99" s="236"/>
      <c r="N99" s="236"/>
      <c r="O99" s="236"/>
      <c r="P99" s="236"/>
      <c r="Q99" s="236"/>
      <c r="R99" s="236"/>
      <c r="S99" s="236"/>
      <c r="T99" s="236"/>
      <c r="U99" s="236"/>
      <c r="V99" s="236"/>
      <c r="W99" s="236"/>
      <c r="X99" s="236"/>
      <c r="Y99" s="236"/>
      <c r="Z99" s="236"/>
      <c r="AA99" s="236"/>
    </row>
    <row r="100" ht="15" customHeight="1">
      <c r="A100" s="337"/>
      <c r="B100" s="236"/>
      <c r="C100" s="236"/>
      <c r="D100" s="236"/>
      <c r="E100" s="236"/>
      <c r="F100" s="236"/>
      <c r="G100" s="236"/>
      <c r="H100" s="236"/>
      <c r="I100" s="236"/>
      <c r="J100" s="236"/>
      <c r="K100" s="236"/>
      <c r="L100" s="295"/>
      <c r="M100" s="236"/>
      <c r="N100" s="236"/>
      <c r="O100" s="236"/>
      <c r="P100" s="236"/>
      <c r="Q100" s="236"/>
      <c r="R100" s="236"/>
      <c r="S100" s="236"/>
      <c r="T100" s="236"/>
      <c r="U100" s="236"/>
      <c r="V100" s="236"/>
      <c r="W100" s="236"/>
      <c r="X100" s="236"/>
      <c r="Y100" s="236"/>
      <c r="Z100" s="236"/>
      <c r="AA100" s="236"/>
    </row>
    <row r="101" ht="15" customHeight="1">
      <c r="A101" s="337"/>
      <c r="B101" s="236"/>
      <c r="C101" s="236"/>
      <c r="D101" s="236"/>
      <c r="E101" s="236"/>
      <c r="F101" s="236"/>
      <c r="G101" s="236"/>
      <c r="H101" s="236"/>
      <c r="I101" s="236"/>
      <c r="J101" s="236"/>
      <c r="K101" s="236"/>
      <c r="L101" s="295"/>
      <c r="M101" s="236"/>
      <c r="N101" s="236"/>
      <c r="O101" s="236"/>
      <c r="P101" s="236"/>
      <c r="Q101" s="236"/>
      <c r="R101" s="236"/>
      <c r="S101" s="236"/>
      <c r="T101" s="236"/>
      <c r="U101" s="236"/>
      <c r="V101" s="236"/>
      <c r="W101" s="236"/>
      <c r="X101" s="236"/>
      <c r="Y101" s="236"/>
      <c r="Z101" s="236"/>
      <c r="AA101" s="236"/>
    </row>
    <row r="102" ht="15" customHeight="1">
      <c r="A102" s="337"/>
      <c r="B102" s="236"/>
      <c r="C102" s="236"/>
      <c r="D102" s="236"/>
      <c r="E102" s="236"/>
      <c r="F102" s="236"/>
      <c r="G102" s="236"/>
      <c r="H102" s="236"/>
      <c r="I102" s="236"/>
      <c r="J102" s="236"/>
      <c r="K102" s="236"/>
      <c r="L102" s="295"/>
      <c r="M102" s="236"/>
      <c r="N102" s="236"/>
      <c r="O102" s="236"/>
      <c r="P102" s="236"/>
      <c r="Q102" s="236"/>
      <c r="R102" s="236"/>
      <c r="S102" s="236"/>
      <c r="T102" s="236"/>
      <c r="U102" s="236"/>
      <c r="V102" s="236"/>
      <c r="W102" s="236"/>
      <c r="X102" s="236"/>
      <c r="Y102" s="236"/>
      <c r="Z102" s="236"/>
      <c r="AA102" s="236"/>
    </row>
    <row r="103" ht="15" customHeight="1">
      <c r="A103" s="337"/>
      <c r="B103" s="236"/>
      <c r="C103" s="236"/>
      <c r="D103" s="236"/>
      <c r="E103" s="236"/>
      <c r="F103" s="236"/>
      <c r="G103" s="236"/>
      <c r="H103" s="236"/>
      <c r="I103" s="236"/>
      <c r="J103" s="236"/>
      <c r="K103" s="236"/>
      <c r="L103" s="295"/>
      <c r="M103" s="236"/>
      <c r="N103" s="236"/>
      <c r="O103" s="236"/>
      <c r="P103" s="236"/>
      <c r="Q103" s="236"/>
      <c r="R103" s="236"/>
      <c r="S103" s="236"/>
      <c r="T103" s="236"/>
      <c r="U103" s="236"/>
      <c r="V103" s="236"/>
      <c r="W103" s="236"/>
      <c r="X103" s="236"/>
      <c r="Y103" s="236"/>
      <c r="Z103" s="236"/>
      <c r="AA103" s="236"/>
    </row>
    <row r="104" ht="15" customHeight="1">
      <c r="A104" s="337"/>
      <c r="B104" s="236"/>
      <c r="C104" s="236"/>
      <c r="D104" s="236"/>
      <c r="E104" s="236"/>
      <c r="F104" s="236"/>
      <c r="G104" s="236"/>
      <c r="H104" s="236"/>
      <c r="I104" s="236"/>
      <c r="J104" s="236"/>
      <c r="K104" s="236"/>
      <c r="L104" s="295"/>
      <c r="M104" s="236"/>
      <c r="N104" s="236"/>
      <c r="O104" s="236"/>
      <c r="P104" s="236"/>
      <c r="Q104" s="236"/>
      <c r="R104" s="236"/>
      <c r="S104" s="236"/>
      <c r="T104" s="236"/>
      <c r="U104" s="236"/>
      <c r="V104" s="236"/>
      <c r="W104" s="236"/>
      <c r="X104" s="236"/>
      <c r="Y104" s="236"/>
      <c r="Z104" s="236"/>
      <c r="AA104" s="236"/>
    </row>
    <row r="105" ht="15" customHeight="1">
      <c r="A105" s="337"/>
      <c r="B105" s="236"/>
      <c r="C105" s="236"/>
      <c r="D105" s="236"/>
      <c r="E105" s="236"/>
      <c r="F105" s="236"/>
      <c r="G105" s="236"/>
      <c r="H105" s="236"/>
      <c r="I105" s="236"/>
      <c r="J105" s="236"/>
      <c r="K105" s="236"/>
      <c r="L105" s="295"/>
      <c r="M105" s="236"/>
      <c r="N105" s="236"/>
      <c r="O105" s="236"/>
      <c r="P105" s="236"/>
      <c r="Q105" s="236"/>
      <c r="R105" s="236"/>
      <c r="S105" s="236"/>
      <c r="T105" s="236"/>
      <c r="U105" s="236"/>
      <c r="V105" s="236"/>
      <c r="W105" s="236"/>
      <c r="X105" s="236"/>
      <c r="Y105" s="236"/>
      <c r="Z105" s="236"/>
      <c r="AA105" s="236"/>
    </row>
    <row r="106" ht="15" customHeight="1">
      <c r="A106" s="337"/>
      <c r="B106" s="236"/>
      <c r="C106" s="236"/>
      <c r="D106" s="236"/>
      <c r="E106" s="236"/>
      <c r="F106" s="236"/>
      <c r="G106" s="236"/>
      <c r="H106" s="236"/>
      <c r="I106" s="236"/>
      <c r="J106" s="236"/>
      <c r="K106" s="236"/>
      <c r="L106" s="295"/>
      <c r="M106" s="236"/>
      <c r="N106" s="236"/>
      <c r="O106" s="236"/>
      <c r="P106" s="236"/>
      <c r="Q106" s="236"/>
      <c r="R106" s="236"/>
      <c r="S106" s="236"/>
      <c r="T106" s="236"/>
      <c r="U106" s="236"/>
      <c r="V106" s="236"/>
      <c r="W106" s="236"/>
      <c r="X106" s="236"/>
      <c r="Y106" s="236"/>
      <c r="Z106" s="236"/>
      <c r="AA106" s="236"/>
    </row>
    <row r="107" ht="15" customHeight="1">
      <c r="A107" s="337"/>
      <c r="B107" s="236"/>
      <c r="C107" s="236"/>
      <c r="D107" s="236"/>
      <c r="E107" s="236"/>
      <c r="F107" s="236"/>
      <c r="G107" s="236"/>
      <c r="H107" s="236"/>
      <c r="I107" s="236"/>
      <c r="J107" s="236"/>
      <c r="K107" s="236"/>
      <c r="L107" s="295"/>
      <c r="M107" s="236"/>
      <c r="N107" s="236"/>
      <c r="O107" s="236"/>
      <c r="P107" s="236"/>
      <c r="Q107" s="236"/>
      <c r="R107" s="236"/>
      <c r="S107" s="236"/>
      <c r="T107" s="236"/>
      <c r="U107" s="236"/>
      <c r="V107" s="236"/>
      <c r="W107" s="236"/>
      <c r="X107" s="236"/>
      <c r="Y107" s="236"/>
      <c r="Z107" s="236"/>
      <c r="AA107" s="236"/>
    </row>
    <row r="108" ht="15" customHeight="1">
      <c r="A108" s="337"/>
      <c r="B108" s="236"/>
      <c r="C108" s="236"/>
      <c r="D108" s="236"/>
      <c r="E108" s="236"/>
      <c r="F108" s="236"/>
      <c r="G108" s="236"/>
      <c r="H108" s="236"/>
      <c r="I108" s="236"/>
      <c r="J108" s="236"/>
      <c r="K108" s="236"/>
      <c r="L108" s="295"/>
      <c r="M108" s="236"/>
      <c r="N108" s="236"/>
      <c r="O108" s="236"/>
      <c r="P108" s="236"/>
      <c r="Q108" s="236"/>
      <c r="R108" s="236"/>
      <c r="S108" s="236"/>
      <c r="T108" s="236"/>
      <c r="U108" s="236"/>
      <c r="V108" s="236"/>
      <c r="W108" s="236"/>
      <c r="X108" s="236"/>
      <c r="Y108" s="236"/>
      <c r="Z108" s="236"/>
      <c r="AA108" s="236"/>
    </row>
    <row r="109" ht="15" customHeight="1">
      <c r="A109" s="337"/>
      <c r="B109" s="236"/>
      <c r="C109" s="236"/>
      <c r="D109" s="236"/>
      <c r="E109" s="236"/>
      <c r="F109" s="236"/>
      <c r="G109" s="236"/>
      <c r="H109" s="236"/>
      <c r="I109" s="236"/>
      <c r="J109" s="236"/>
      <c r="K109" s="236"/>
      <c r="L109" s="295"/>
      <c r="M109" s="236"/>
      <c r="N109" s="236"/>
      <c r="O109" s="236"/>
      <c r="P109" s="236"/>
      <c r="Q109" s="236"/>
      <c r="R109" s="236"/>
      <c r="S109" s="236"/>
      <c r="T109" s="236"/>
      <c r="U109" s="236"/>
      <c r="V109" s="236"/>
      <c r="W109" s="236"/>
      <c r="X109" s="236"/>
      <c r="Y109" s="236"/>
      <c r="Z109" s="236"/>
      <c r="AA109" s="236"/>
    </row>
    <row r="110" ht="15" customHeight="1">
      <c r="A110" s="337"/>
      <c r="B110" s="236"/>
      <c r="C110" s="236"/>
      <c r="D110" s="236"/>
      <c r="E110" s="236"/>
      <c r="F110" s="236"/>
      <c r="G110" s="236"/>
      <c r="H110" s="236"/>
      <c r="I110" s="236"/>
      <c r="J110" s="236"/>
      <c r="K110" s="236"/>
      <c r="L110" s="295"/>
      <c r="M110" s="236"/>
      <c r="N110" s="236"/>
      <c r="O110" s="236"/>
      <c r="P110" s="236"/>
      <c r="Q110" s="236"/>
      <c r="R110" s="236"/>
      <c r="S110" s="236"/>
      <c r="T110" s="236"/>
      <c r="U110" s="236"/>
      <c r="V110" s="236"/>
      <c r="W110" s="236"/>
      <c r="X110" s="236"/>
      <c r="Y110" s="236"/>
      <c r="Z110" s="236"/>
      <c r="AA110" s="236"/>
    </row>
    <row r="111" ht="15" customHeight="1">
      <c r="A111" s="337"/>
      <c r="B111" s="236"/>
      <c r="C111" s="236"/>
      <c r="D111" s="236"/>
      <c r="E111" s="236"/>
      <c r="F111" s="236"/>
      <c r="G111" s="236"/>
      <c r="H111" s="236"/>
      <c r="I111" s="236"/>
      <c r="J111" s="236"/>
      <c r="K111" s="236"/>
      <c r="L111" s="295"/>
      <c r="M111" s="236"/>
      <c r="N111" s="236"/>
      <c r="O111" s="236"/>
      <c r="P111" s="236"/>
      <c r="Q111" s="236"/>
      <c r="R111" s="236"/>
      <c r="S111" s="236"/>
      <c r="T111" s="236"/>
      <c r="U111" s="236"/>
      <c r="V111" s="236"/>
      <c r="W111" s="236"/>
      <c r="X111" s="236"/>
      <c r="Y111" s="236"/>
      <c r="Z111" s="236"/>
      <c r="AA111" s="236"/>
    </row>
    <row r="112" ht="15" customHeight="1">
      <c r="A112" s="337"/>
      <c r="B112" s="236"/>
      <c r="C112" s="236"/>
      <c r="D112" s="236"/>
      <c r="E112" s="236"/>
      <c r="F112" s="236"/>
      <c r="G112" s="236"/>
      <c r="H112" s="236"/>
      <c r="I112" s="236"/>
      <c r="J112" s="236"/>
      <c r="K112" s="236"/>
      <c r="L112" s="295"/>
      <c r="M112" s="236"/>
      <c r="N112" s="236"/>
      <c r="O112" s="236"/>
      <c r="P112" s="236"/>
      <c r="Q112" s="236"/>
      <c r="R112" s="236"/>
      <c r="S112" s="236"/>
      <c r="T112" s="236"/>
      <c r="U112" s="236"/>
      <c r="V112" s="236"/>
      <c r="W112" s="236"/>
      <c r="X112" s="236"/>
      <c r="Y112" s="236"/>
      <c r="Z112" s="236"/>
      <c r="AA112" s="236"/>
    </row>
    <row r="113" ht="15" customHeight="1">
      <c r="A113" s="337"/>
      <c r="B113" s="236"/>
      <c r="C113" s="236"/>
      <c r="D113" s="236"/>
      <c r="E113" s="236"/>
      <c r="F113" s="236"/>
      <c r="G113" s="236"/>
      <c r="H113" s="236"/>
      <c r="I113" s="236"/>
      <c r="J113" s="236"/>
      <c r="K113" s="236"/>
      <c r="L113" s="295"/>
      <c r="M113" s="236"/>
      <c r="N113" s="236"/>
      <c r="O113" s="236"/>
      <c r="P113" s="236"/>
      <c r="Q113" s="236"/>
      <c r="R113" s="236"/>
      <c r="S113" s="236"/>
      <c r="T113" s="236"/>
      <c r="U113" s="236"/>
      <c r="V113" s="236"/>
      <c r="W113" s="236"/>
      <c r="X113" s="236"/>
      <c r="Y113" s="236"/>
      <c r="Z113" s="236"/>
      <c r="AA113" s="236"/>
    </row>
    <row r="114" ht="15" customHeight="1">
      <c r="A114" s="337"/>
      <c r="B114" s="236"/>
      <c r="C114" s="236"/>
      <c r="D114" s="236"/>
      <c r="E114" s="236"/>
      <c r="F114" s="236"/>
      <c r="G114" s="236"/>
      <c r="H114" s="236"/>
      <c r="I114" s="236"/>
      <c r="J114" s="236"/>
      <c r="K114" s="236"/>
      <c r="L114" s="295"/>
      <c r="M114" s="236"/>
      <c r="N114" s="236"/>
      <c r="O114" s="236"/>
      <c r="P114" s="236"/>
      <c r="Q114" s="236"/>
      <c r="R114" s="236"/>
      <c r="S114" s="236"/>
      <c r="T114" s="236"/>
      <c r="U114" s="236"/>
      <c r="V114" s="236"/>
      <c r="W114" s="236"/>
      <c r="X114" s="236"/>
      <c r="Y114" s="236"/>
      <c r="Z114" s="236"/>
      <c r="AA114" s="236"/>
    </row>
    <row r="115" ht="15" customHeight="1">
      <c r="A115" s="337"/>
      <c r="B115" s="236"/>
      <c r="C115" s="236"/>
      <c r="D115" s="236"/>
      <c r="E115" s="236"/>
      <c r="F115" s="236"/>
      <c r="G115" s="236"/>
      <c r="H115" s="236"/>
      <c r="I115" s="236"/>
      <c r="J115" s="236"/>
      <c r="K115" s="236"/>
      <c r="L115" s="295"/>
      <c r="M115" s="236"/>
      <c r="N115" s="236"/>
      <c r="O115" s="236"/>
      <c r="P115" s="236"/>
      <c r="Q115" s="236"/>
      <c r="R115" s="236"/>
      <c r="S115" s="236"/>
      <c r="T115" s="236"/>
      <c r="U115" s="236"/>
      <c r="V115" s="236"/>
      <c r="W115" s="236"/>
      <c r="X115" s="236"/>
      <c r="Y115" s="236"/>
      <c r="Z115" s="236"/>
      <c r="AA115" s="236"/>
    </row>
    <row r="116" ht="15" customHeight="1">
      <c r="A116" s="337"/>
      <c r="B116" s="236"/>
      <c r="C116" s="236"/>
      <c r="D116" s="236"/>
      <c r="E116" s="236"/>
      <c r="F116" s="236"/>
      <c r="G116" s="236"/>
      <c r="H116" s="236"/>
      <c r="I116" s="236"/>
      <c r="J116" s="236"/>
      <c r="K116" s="236"/>
      <c r="L116" s="295"/>
      <c r="M116" s="236"/>
      <c r="N116" s="236"/>
      <c r="O116" s="236"/>
      <c r="P116" s="236"/>
      <c r="Q116" s="236"/>
      <c r="R116" s="236"/>
      <c r="S116" s="236"/>
      <c r="T116" s="236"/>
      <c r="U116" s="236"/>
      <c r="V116" s="236"/>
      <c r="W116" s="236"/>
      <c r="X116" s="236"/>
      <c r="Y116" s="236"/>
      <c r="Z116" s="236"/>
      <c r="AA116" s="236"/>
    </row>
    <row r="117" ht="15" customHeight="1">
      <c r="A117" s="337"/>
      <c r="B117" s="236"/>
      <c r="C117" s="236"/>
      <c r="D117" s="236"/>
      <c r="E117" s="236"/>
      <c r="F117" s="236"/>
      <c r="G117" s="236"/>
      <c r="H117" s="236"/>
      <c r="I117" s="236"/>
      <c r="J117" s="236"/>
      <c r="K117" s="236"/>
      <c r="L117" s="295"/>
      <c r="M117" s="236"/>
      <c r="N117" s="236"/>
      <c r="O117" s="236"/>
      <c r="P117" s="236"/>
      <c r="Q117" s="236"/>
      <c r="R117" s="236"/>
      <c r="S117" s="236"/>
      <c r="T117" s="236"/>
      <c r="U117" s="236"/>
      <c r="V117" s="236"/>
      <c r="W117" s="236"/>
      <c r="X117" s="236"/>
      <c r="Y117" s="236"/>
      <c r="Z117" s="236"/>
      <c r="AA117" s="236"/>
    </row>
    <row r="118" ht="15" customHeight="1">
      <c r="A118" s="337"/>
      <c r="B118" s="236"/>
      <c r="C118" s="236"/>
      <c r="D118" s="236"/>
      <c r="E118" s="236"/>
      <c r="F118" s="236"/>
      <c r="G118" s="236"/>
      <c r="H118" s="236"/>
      <c r="I118" s="236"/>
      <c r="J118" s="236"/>
      <c r="K118" s="236"/>
      <c r="L118" s="295"/>
      <c r="M118" s="236"/>
      <c r="N118" s="236"/>
      <c r="O118" s="236"/>
      <c r="P118" s="236"/>
      <c r="Q118" s="236"/>
      <c r="R118" s="236"/>
      <c r="S118" s="236"/>
      <c r="T118" s="236"/>
      <c r="U118" s="236"/>
      <c r="V118" s="236"/>
      <c r="W118" s="236"/>
      <c r="X118" s="236"/>
      <c r="Y118" s="236"/>
      <c r="Z118" s="236"/>
      <c r="AA118" s="236"/>
    </row>
    <row r="119" ht="15" customHeight="1">
      <c r="A119" s="337"/>
      <c r="B119" s="236"/>
      <c r="C119" s="236"/>
      <c r="D119" s="236"/>
      <c r="E119" s="236"/>
      <c r="F119" s="236"/>
      <c r="G119" s="236"/>
      <c r="H119" s="236"/>
      <c r="I119" s="236"/>
      <c r="J119" s="236"/>
      <c r="K119" s="236"/>
      <c r="L119" s="295"/>
      <c r="M119" s="236"/>
      <c r="N119" s="236"/>
      <c r="O119" s="236"/>
      <c r="P119" s="236"/>
      <c r="Q119" s="236"/>
      <c r="R119" s="236"/>
      <c r="S119" s="236"/>
      <c r="T119" s="236"/>
      <c r="U119" s="236"/>
      <c r="V119" s="236"/>
      <c r="W119" s="236"/>
      <c r="X119" s="236"/>
      <c r="Y119" s="236"/>
      <c r="Z119" s="236"/>
      <c r="AA119" s="236"/>
    </row>
    <row r="120" ht="15" customHeight="1">
      <c r="A120" s="337"/>
      <c r="B120" s="236"/>
      <c r="C120" s="236"/>
      <c r="D120" s="236"/>
      <c r="E120" s="236"/>
      <c r="F120" s="236"/>
      <c r="G120" s="236"/>
      <c r="H120" s="236"/>
      <c r="I120" s="236"/>
      <c r="J120" s="236"/>
      <c r="K120" s="236"/>
      <c r="L120" s="295"/>
      <c r="M120" s="236"/>
      <c r="N120" s="236"/>
      <c r="O120" s="236"/>
      <c r="P120" s="236"/>
      <c r="Q120" s="236"/>
      <c r="R120" s="236"/>
      <c r="S120" s="236"/>
      <c r="T120" s="236"/>
      <c r="U120" s="236"/>
      <c r="V120" s="236"/>
      <c r="W120" s="236"/>
      <c r="X120" s="236"/>
      <c r="Y120" s="236"/>
      <c r="Z120" s="236"/>
      <c r="AA120" s="236"/>
    </row>
    <row r="121" ht="15" customHeight="1">
      <c r="A121" s="337"/>
      <c r="B121" s="236"/>
      <c r="C121" s="236"/>
      <c r="D121" s="236"/>
      <c r="E121" s="236"/>
      <c r="F121" s="236"/>
      <c r="G121" s="236"/>
      <c r="H121" s="236"/>
      <c r="I121" s="236"/>
      <c r="J121" s="236"/>
      <c r="K121" s="236"/>
      <c r="L121" s="295"/>
      <c r="M121" s="236"/>
      <c r="N121" s="236"/>
      <c r="O121" s="236"/>
      <c r="P121" s="236"/>
      <c r="Q121" s="236"/>
      <c r="R121" s="236"/>
      <c r="S121" s="236"/>
      <c r="T121" s="236"/>
      <c r="U121" s="236"/>
      <c r="V121" s="236"/>
      <c r="W121" s="236"/>
      <c r="X121" s="236"/>
      <c r="Y121" s="236"/>
      <c r="Z121" s="236"/>
      <c r="AA121" s="236"/>
    </row>
    <row r="122" ht="15" customHeight="1">
      <c r="A122" s="337"/>
      <c r="B122" s="236"/>
      <c r="C122" s="236"/>
      <c r="D122" s="236"/>
      <c r="E122" s="236"/>
      <c r="F122" s="236"/>
      <c r="G122" s="236"/>
      <c r="H122" s="236"/>
      <c r="I122" s="236"/>
      <c r="J122" s="236"/>
      <c r="K122" s="236"/>
      <c r="L122" s="295"/>
      <c r="M122" s="236"/>
      <c r="N122" s="236"/>
      <c r="O122" s="236"/>
      <c r="P122" s="236"/>
      <c r="Q122" s="236"/>
      <c r="R122" s="236"/>
      <c r="S122" s="236"/>
      <c r="T122" s="236"/>
      <c r="U122" s="236"/>
      <c r="V122" s="236"/>
      <c r="W122" s="236"/>
      <c r="X122" s="236"/>
      <c r="Y122" s="236"/>
      <c r="Z122" s="236"/>
      <c r="AA122" s="236"/>
    </row>
    <row r="123" ht="15" customHeight="1">
      <c r="A123" s="337"/>
      <c r="B123" s="236"/>
      <c r="C123" s="236"/>
      <c r="D123" s="236"/>
      <c r="E123" s="236"/>
      <c r="F123" s="236"/>
      <c r="G123" s="236"/>
      <c r="H123" s="236"/>
      <c r="I123" s="236"/>
      <c r="J123" s="236"/>
      <c r="K123" s="236"/>
      <c r="L123" s="295"/>
      <c r="M123" s="236"/>
      <c r="N123" s="236"/>
      <c r="O123" s="236"/>
      <c r="P123" s="236"/>
      <c r="Q123" s="236"/>
      <c r="R123" s="236"/>
      <c r="S123" s="236"/>
      <c r="T123" s="236"/>
      <c r="U123" s="236"/>
      <c r="V123" s="236"/>
      <c r="W123" s="236"/>
      <c r="X123" s="236"/>
      <c r="Y123" s="236"/>
      <c r="Z123" s="236"/>
      <c r="AA123" s="236"/>
    </row>
    <row r="124" ht="15" customHeight="1">
      <c r="A124" s="337"/>
      <c r="B124" s="236"/>
      <c r="C124" s="236"/>
      <c r="D124" s="236"/>
      <c r="E124" s="236"/>
      <c r="F124" s="236"/>
      <c r="G124" s="236"/>
      <c r="H124" s="236"/>
      <c r="I124" s="236"/>
      <c r="J124" s="236"/>
      <c r="K124" s="236"/>
      <c r="L124" s="295"/>
      <c r="M124" s="236"/>
      <c r="N124" s="236"/>
      <c r="O124" s="236"/>
      <c r="P124" s="236"/>
      <c r="Q124" s="236"/>
      <c r="R124" s="236"/>
      <c r="S124" s="236"/>
      <c r="T124" s="236"/>
      <c r="U124" s="236"/>
      <c r="V124" s="236"/>
      <c r="W124" s="236"/>
      <c r="X124" s="236"/>
      <c r="Y124" s="236"/>
      <c r="Z124" s="236"/>
      <c r="AA124" s="236"/>
    </row>
    <row r="125" ht="15" customHeight="1">
      <c r="A125" s="337"/>
      <c r="B125" s="236"/>
      <c r="C125" s="236"/>
      <c r="D125" s="236"/>
      <c r="E125" s="236"/>
      <c r="F125" s="236"/>
      <c r="G125" s="236"/>
      <c r="H125" s="236"/>
      <c r="I125" s="236"/>
      <c r="J125" s="236"/>
      <c r="K125" s="236"/>
      <c r="L125" s="295"/>
      <c r="M125" s="236"/>
      <c r="N125" s="236"/>
      <c r="O125" s="236"/>
      <c r="P125" s="236"/>
      <c r="Q125" s="236"/>
      <c r="R125" s="236"/>
      <c r="S125" s="236"/>
      <c r="T125" s="236"/>
      <c r="U125" s="236"/>
      <c r="V125" s="236"/>
      <c r="W125" s="236"/>
      <c r="X125" s="236"/>
      <c r="Y125" s="236"/>
      <c r="Z125" s="236"/>
      <c r="AA125" s="236"/>
    </row>
    <row r="126" ht="15" customHeight="1">
      <c r="A126" s="337"/>
      <c r="B126" s="236"/>
      <c r="C126" s="236"/>
      <c r="D126" s="236"/>
      <c r="E126" s="236"/>
      <c r="F126" s="236"/>
      <c r="G126" s="236"/>
      <c r="H126" s="236"/>
      <c r="I126" s="236"/>
      <c r="J126" s="236"/>
      <c r="K126" s="236"/>
      <c r="L126" s="295"/>
      <c r="M126" s="236"/>
      <c r="N126" s="236"/>
      <c r="O126" s="236"/>
      <c r="P126" s="236"/>
      <c r="Q126" s="236"/>
      <c r="R126" s="236"/>
      <c r="S126" s="236"/>
      <c r="T126" s="236"/>
      <c r="U126" s="236"/>
      <c r="V126" s="236"/>
      <c r="W126" s="236"/>
      <c r="X126" s="236"/>
      <c r="Y126" s="236"/>
      <c r="Z126" s="236"/>
      <c r="AA126" s="236"/>
    </row>
    <row r="127" ht="15" customHeight="1">
      <c r="A127" s="337"/>
      <c r="B127" s="236"/>
      <c r="C127" s="236"/>
      <c r="D127" s="236"/>
      <c r="E127" s="236"/>
      <c r="F127" s="236"/>
      <c r="G127" s="236"/>
      <c r="H127" s="236"/>
      <c r="I127" s="236"/>
      <c r="J127" s="236"/>
      <c r="K127" s="236"/>
      <c r="L127" s="295"/>
      <c r="M127" s="236"/>
      <c r="N127" s="236"/>
      <c r="O127" s="236"/>
      <c r="P127" s="236"/>
      <c r="Q127" s="236"/>
      <c r="R127" s="236"/>
      <c r="S127" s="236"/>
      <c r="T127" s="236"/>
      <c r="U127" s="236"/>
      <c r="V127" s="236"/>
      <c r="W127" s="236"/>
      <c r="X127" s="236"/>
      <c r="Y127" s="236"/>
      <c r="Z127" s="236"/>
      <c r="AA127" s="236"/>
    </row>
    <row r="128" ht="15" customHeight="1">
      <c r="A128" s="337"/>
      <c r="B128" s="236"/>
      <c r="C128" s="236"/>
      <c r="D128" s="236"/>
      <c r="E128" s="236"/>
      <c r="F128" s="236"/>
      <c r="G128" s="236"/>
      <c r="H128" s="236"/>
      <c r="I128" s="236"/>
      <c r="J128" s="236"/>
      <c r="K128" s="236"/>
      <c r="L128" s="295"/>
      <c r="M128" s="236"/>
      <c r="N128" s="236"/>
      <c r="O128" s="236"/>
      <c r="P128" s="236"/>
      <c r="Q128" s="236"/>
      <c r="R128" s="236"/>
      <c r="S128" s="236"/>
      <c r="T128" s="236"/>
      <c r="U128" s="236"/>
      <c r="V128" s="236"/>
      <c r="W128" s="236"/>
      <c r="X128" s="236"/>
      <c r="Y128" s="236"/>
      <c r="Z128" s="236"/>
      <c r="AA128" s="236"/>
    </row>
    <row r="129" ht="15" customHeight="1">
      <c r="A129" s="337"/>
      <c r="B129" s="236"/>
      <c r="C129" s="236"/>
      <c r="D129" s="236"/>
      <c r="E129" s="236"/>
      <c r="F129" s="236"/>
      <c r="G129" s="236"/>
      <c r="H129" s="236"/>
      <c r="I129" s="236"/>
      <c r="J129" s="236"/>
      <c r="K129" s="236"/>
      <c r="L129" s="295"/>
      <c r="M129" s="236"/>
      <c r="N129" s="236"/>
      <c r="O129" s="236"/>
      <c r="P129" s="236"/>
      <c r="Q129" s="236"/>
      <c r="R129" s="236"/>
      <c r="S129" s="236"/>
      <c r="T129" s="236"/>
      <c r="U129" s="236"/>
      <c r="V129" s="236"/>
      <c r="W129" s="236"/>
      <c r="X129" s="236"/>
      <c r="Y129" s="236"/>
      <c r="Z129" s="236"/>
      <c r="AA129" s="236"/>
    </row>
    <row r="130" ht="15" customHeight="1">
      <c r="A130" s="337"/>
      <c r="B130" s="236"/>
      <c r="C130" s="236"/>
      <c r="D130" s="236"/>
      <c r="E130" s="236"/>
      <c r="F130" s="236"/>
      <c r="G130" s="236"/>
      <c r="H130" s="236"/>
      <c r="I130" s="236"/>
      <c r="J130" s="236"/>
      <c r="K130" s="236"/>
      <c r="L130" s="295"/>
      <c r="M130" s="236"/>
      <c r="N130" s="236"/>
      <c r="O130" s="236"/>
      <c r="P130" s="236"/>
      <c r="Q130" s="236"/>
      <c r="R130" s="236"/>
      <c r="S130" s="236"/>
      <c r="T130" s="236"/>
      <c r="U130" s="236"/>
      <c r="V130" s="236"/>
      <c r="W130" s="236"/>
      <c r="X130" s="236"/>
      <c r="Y130" s="236"/>
      <c r="Z130" s="236"/>
      <c r="AA130" s="236"/>
    </row>
    <row r="131" ht="15" customHeight="1">
      <c r="A131" s="337"/>
      <c r="B131" s="236"/>
      <c r="C131" s="236"/>
      <c r="D131" s="236"/>
      <c r="E131" s="236"/>
      <c r="F131" s="236"/>
      <c r="G131" s="236"/>
      <c r="H131" s="236"/>
      <c r="I131" s="236"/>
      <c r="J131" s="236"/>
      <c r="K131" s="236"/>
      <c r="L131" s="295"/>
      <c r="M131" s="236"/>
      <c r="N131" s="236"/>
      <c r="O131" s="236"/>
      <c r="P131" s="236"/>
      <c r="Q131" s="236"/>
      <c r="R131" s="236"/>
      <c r="S131" s="236"/>
      <c r="T131" s="236"/>
      <c r="U131" s="236"/>
      <c r="V131" s="236"/>
      <c r="W131" s="236"/>
      <c r="X131" s="236"/>
      <c r="Y131" s="236"/>
      <c r="Z131" s="236"/>
      <c r="AA131" s="236"/>
    </row>
    <row r="132" ht="15" customHeight="1">
      <c r="A132" s="337"/>
      <c r="B132" s="236"/>
      <c r="C132" s="236"/>
      <c r="D132" s="236"/>
      <c r="E132" s="236"/>
      <c r="F132" s="236"/>
      <c r="G132" s="236"/>
      <c r="H132" s="236"/>
      <c r="I132" s="236"/>
      <c r="J132" s="236"/>
      <c r="K132" s="236"/>
      <c r="L132" s="295"/>
      <c r="M132" s="236"/>
      <c r="N132" s="236"/>
      <c r="O132" s="236"/>
      <c r="P132" s="236"/>
      <c r="Q132" s="236"/>
      <c r="R132" s="236"/>
      <c r="S132" s="236"/>
      <c r="T132" s="236"/>
      <c r="U132" s="236"/>
      <c r="V132" s="236"/>
      <c r="W132" s="236"/>
      <c r="X132" s="236"/>
      <c r="Y132" s="236"/>
      <c r="Z132" s="236"/>
      <c r="AA132" s="236"/>
    </row>
    <row r="133" ht="15" customHeight="1">
      <c r="A133" s="337"/>
      <c r="B133" s="236"/>
      <c r="C133" s="236"/>
      <c r="D133" s="236"/>
      <c r="E133" s="236"/>
      <c r="F133" s="236"/>
      <c r="G133" s="236"/>
      <c r="H133" s="236"/>
      <c r="I133" s="236"/>
      <c r="J133" s="236"/>
      <c r="K133" s="236"/>
      <c r="L133" s="295"/>
      <c r="M133" s="236"/>
      <c r="N133" s="236"/>
      <c r="O133" s="236"/>
      <c r="P133" s="236"/>
      <c r="Q133" s="236"/>
      <c r="R133" s="236"/>
      <c r="S133" s="236"/>
      <c r="T133" s="236"/>
      <c r="U133" s="236"/>
      <c r="V133" s="236"/>
      <c r="W133" s="236"/>
      <c r="X133" s="236"/>
      <c r="Y133" s="236"/>
      <c r="Z133" s="236"/>
      <c r="AA133" s="236"/>
    </row>
    <row r="134" ht="15" customHeight="1">
      <c r="A134" s="337"/>
      <c r="B134" s="236"/>
      <c r="C134" s="236"/>
      <c r="D134" s="236"/>
      <c r="E134" s="236"/>
      <c r="F134" s="236"/>
      <c r="G134" s="236"/>
      <c r="H134" s="236"/>
      <c r="I134" s="236"/>
      <c r="J134" s="236"/>
      <c r="K134" s="236"/>
      <c r="L134" s="295"/>
      <c r="M134" s="236"/>
      <c r="N134" s="236"/>
      <c r="O134" s="236"/>
      <c r="P134" s="236"/>
      <c r="Q134" s="236"/>
      <c r="R134" s="236"/>
      <c r="S134" s="236"/>
      <c r="T134" s="236"/>
      <c r="U134" s="236"/>
      <c r="V134" s="236"/>
      <c r="W134" s="236"/>
      <c r="X134" s="236"/>
      <c r="Y134" s="236"/>
      <c r="Z134" s="236"/>
      <c r="AA134" s="236"/>
    </row>
    <row r="135" ht="15" customHeight="1">
      <c r="A135" s="337"/>
      <c r="B135" s="236"/>
      <c r="C135" s="236"/>
      <c r="D135" s="236"/>
      <c r="E135" s="236"/>
      <c r="F135" s="236"/>
      <c r="G135" s="236"/>
      <c r="H135" s="236"/>
      <c r="I135" s="236"/>
      <c r="J135" s="236"/>
      <c r="K135" s="236"/>
      <c r="L135" s="295"/>
      <c r="M135" s="236"/>
      <c r="N135" s="236"/>
      <c r="O135" s="236"/>
      <c r="P135" s="236"/>
      <c r="Q135" s="236"/>
      <c r="R135" s="236"/>
      <c r="S135" s="236"/>
      <c r="T135" s="236"/>
      <c r="U135" s="236"/>
      <c r="V135" s="236"/>
      <c r="W135" s="236"/>
      <c r="X135" s="236"/>
      <c r="Y135" s="236"/>
      <c r="Z135" s="236"/>
      <c r="AA135" s="236"/>
    </row>
    <row r="136" ht="15" customHeight="1">
      <c r="A136" s="337"/>
      <c r="B136" s="236"/>
      <c r="C136" s="236"/>
      <c r="D136" s="236"/>
      <c r="E136" s="236"/>
      <c r="F136" s="236"/>
      <c r="G136" s="236"/>
      <c r="H136" s="236"/>
      <c r="I136" s="236"/>
      <c r="J136" s="236"/>
      <c r="K136" s="236"/>
      <c r="L136" s="295"/>
      <c r="M136" s="236"/>
      <c r="N136" s="236"/>
      <c r="O136" s="236"/>
      <c r="P136" s="236"/>
      <c r="Q136" s="236"/>
      <c r="R136" s="236"/>
      <c r="S136" s="236"/>
      <c r="T136" s="236"/>
      <c r="U136" s="236"/>
      <c r="V136" s="236"/>
      <c r="W136" s="236"/>
      <c r="X136" s="236"/>
      <c r="Y136" s="236"/>
      <c r="Z136" s="236"/>
      <c r="AA136" s="236"/>
    </row>
    <row r="137" ht="15" customHeight="1">
      <c r="A137" s="337"/>
      <c r="B137" s="236"/>
      <c r="C137" s="236"/>
      <c r="D137" s="236"/>
      <c r="E137" s="236"/>
      <c r="F137" s="236"/>
      <c r="G137" s="236"/>
      <c r="H137" s="236"/>
      <c r="I137" s="236"/>
      <c r="J137" s="236"/>
      <c r="K137" s="236"/>
      <c r="L137" s="295"/>
      <c r="M137" s="236"/>
      <c r="N137" s="236"/>
      <c r="O137" s="236"/>
      <c r="P137" s="236"/>
      <c r="Q137" s="236"/>
      <c r="R137" s="236"/>
      <c r="S137" s="236"/>
      <c r="T137" s="236"/>
      <c r="U137" s="236"/>
      <c r="V137" s="236"/>
      <c r="W137" s="236"/>
      <c r="X137" s="236"/>
      <c r="Y137" s="236"/>
      <c r="Z137" s="236"/>
      <c r="AA137" s="236"/>
    </row>
    <row r="138" ht="15" customHeight="1">
      <c r="A138" s="337"/>
      <c r="B138" s="236"/>
      <c r="C138" s="236"/>
      <c r="D138" s="236"/>
      <c r="E138" s="236"/>
      <c r="F138" s="236"/>
      <c r="G138" s="236"/>
      <c r="H138" s="236"/>
      <c r="I138" s="236"/>
      <c r="J138" s="236"/>
      <c r="K138" s="236"/>
      <c r="L138" s="295"/>
      <c r="M138" s="236"/>
      <c r="N138" s="236"/>
      <c r="O138" s="236"/>
      <c r="P138" s="236"/>
      <c r="Q138" s="236"/>
      <c r="R138" s="236"/>
      <c r="S138" s="236"/>
      <c r="T138" s="236"/>
      <c r="U138" s="236"/>
      <c r="V138" s="236"/>
      <c r="W138" s="236"/>
      <c r="X138" s="236"/>
      <c r="Y138" s="236"/>
      <c r="Z138" s="236"/>
      <c r="AA138" s="236"/>
    </row>
    <row r="139" ht="15" customHeight="1">
      <c r="A139" s="337"/>
      <c r="B139" s="236"/>
      <c r="C139" s="236"/>
      <c r="D139" s="236"/>
      <c r="E139" s="236"/>
      <c r="F139" s="236"/>
      <c r="G139" s="236"/>
      <c r="H139" s="236"/>
      <c r="I139" s="236"/>
      <c r="J139" s="236"/>
      <c r="K139" s="236"/>
      <c r="L139" s="295"/>
      <c r="M139" s="236"/>
      <c r="N139" s="236"/>
      <c r="O139" s="236"/>
      <c r="P139" s="236"/>
      <c r="Q139" s="236"/>
      <c r="R139" s="236"/>
      <c r="S139" s="236"/>
      <c r="T139" s="236"/>
      <c r="U139" s="236"/>
      <c r="V139" s="236"/>
      <c r="W139" s="236"/>
      <c r="X139" s="236"/>
      <c r="Y139" s="236"/>
      <c r="Z139" s="236"/>
      <c r="AA139" s="236"/>
    </row>
    <row r="140" ht="15" customHeight="1">
      <c r="A140" s="337"/>
      <c r="B140" s="236"/>
      <c r="C140" s="236"/>
      <c r="D140" s="236"/>
      <c r="E140" s="236"/>
      <c r="F140" s="236"/>
      <c r="G140" s="236"/>
      <c r="H140" s="236"/>
      <c r="I140" s="236"/>
      <c r="J140" s="236"/>
      <c r="K140" s="236"/>
      <c r="L140" s="295"/>
      <c r="M140" s="236"/>
      <c r="N140" s="236"/>
      <c r="O140" s="236"/>
      <c r="P140" s="236"/>
      <c r="Q140" s="236"/>
      <c r="R140" s="236"/>
      <c r="S140" s="236"/>
      <c r="T140" s="236"/>
      <c r="U140" s="236"/>
      <c r="V140" s="236"/>
      <c r="W140" s="236"/>
      <c r="X140" s="236"/>
      <c r="Y140" s="236"/>
      <c r="Z140" s="236"/>
      <c r="AA140" s="236"/>
    </row>
    <row r="141" ht="15" customHeight="1">
      <c r="A141" s="337"/>
      <c r="B141" s="236"/>
      <c r="C141" s="236"/>
      <c r="D141" s="236"/>
      <c r="E141" s="236"/>
      <c r="F141" s="236"/>
      <c r="G141" s="236"/>
      <c r="H141" s="236"/>
      <c r="I141" s="236"/>
      <c r="J141" s="236"/>
      <c r="K141" s="236"/>
      <c r="L141" s="295"/>
      <c r="M141" s="236"/>
      <c r="N141" s="236"/>
      <c r="O141" s="236"/>
      <c r="P141" s="236"/>
      <c r="Q141" s="236"/>
      <c r="R141" s="236"/>
      <c r="S141" s="236"/>
      <c r="T141" s="236"/>
      <c r="U141" s="236"/>
      <c r="V141" s="236"/>
      <c r="W141" s="236"/>
      <c r="X141" s="236"/>
      <c r="Y141" s="236"/>
      <c r="Z141" s="236"/>
      <c r="AA141" s="236"/>
    </row>
    <row r="142" ht="15" customHeight="1">
      <c r="A142" s="337"/>
      <c r="B142" s="236"/>
      <c r="C142" s="236"/>
      <c r="D142" s="236"/>
      <c r="E142" s="236"/>
      <c r="F142" s="236"/>
      <c r="G142" s="236"/>
      <c r="H142" s="236"/>
      <c r="I142" s="236"/>
      <c r="J142" s="236"/>
      <c r="K142" s="236"/>
      <c r="L142" s="295"/>
      <c r="M142" s="236"/>
      <c r="N142" s="236"/>
      <c r="O142" s="236"/>
      <c r="P142" s="236"/>
      <c r="Q142" s="236"/>
      <c r="R142" s="236"/>
      <c r="S142" s="236"/>
      <c r="T142" s="236"/>
      <c r="U142" s="236"/>
      <c r="V142" s="236"/>
      <c r="W142" s="236"/>
      <c r="X142" s="236"/>
      <c r="Y142" s="236"/>
      <c r="Z142" s="236"/>
      <c r="AA142" s="236"/>
    </row>
    <row r="143" ht="15" customHeight="1">
      <c r="A143" s="337"/>
      <c r="B143" s="236"/>
      <c r="C143" s="236"/>
      <c r="D143" s="236"/>
      <c r="E143" s="236"/>
      <c r="F143" s="236"/>
      <c r="G143" s="236"/>
      <c r="H143" s="236"/>
      <c r="I143" s="236"/>
      <c r="J143" s="236"/>
      <c r="K143" s="236"/>
      <c r="L143" s="295"/>
      <c r="M143" s="236"/>
      <c r="N143" s="236"/>
      <c r="O143" s="236"/>
      <c r="P143" s="236"/>
      <c r="Q143" s="236"/>
      <c r="R143" s="236"/>
      <c r="S143" s="236"/>
      <c r="T143" s="236"/>
      <c r="U143" s="236"/>
      <c r="V143" s="236"/>
      <c r="W143" s="236"/>
      <c r="X143" s="236"/>
      <c r="Y143" s="236"/>
      <c r="Z143" s="236"/>
      <c r="AA143" s="236"/>
    </row>
    <row r="144" ht="15" customHeight="1">
      <c r="A144" s="337"/>
      <c r="B144" s="236"/>
      <c r="C144" s="236"/>
      <c r="D144" s="236"/>
      <c r="E144" s="236"/>
      <c r="F144" s="236"/>
      <c r="G144" s="236"/>
      <c r="H144" s="236"/>
      <c r="I144" s="236"/>
      <c r="J144" s="236"/>
      <c r="K144" s="236"/>
      <c r="L144" s="295"/>
      <c r="M144" s="236"/>
      <c r="N144" s="236"/>
      <c r="O144" s="236"/>
      <c r="P144" s="236"/>
      <c r="Q144" s="236"/>
      <c r="R144" s="236"/>
      <c r="S144" s="236"/>
      <c r="T144" s="236"/>
      <c r="U144" s="236"/>
      <c r="V144" s="236"/>
      <c r="W144" s="236"/>
      <c r="X144" s="236"/>
      <c r="Y144" s="236"/>
      <c r="Z144" s="236"/>
      <c r="AA144" s="236"/>
    </row>
    <row r="145" ht="15" customHeight="1">
      <c r="A145" s="337"/>
      <c r="B145" s="236"/>
      <c r="C145" s="236"/>
      <c r="D145" s="236"/>
      <c r="E145" s="236"/>
      <c r="F145" s="236"/>
      <c r="G145" s="236"/>
      <c r="H145" s="236"/>
      <c r="I145" s="236"/>
      <c r="J145" s="236"/>
      <c r="K145" s="236"/>
      <c r="L145" s="295"/>
      <c r="M145" s="236"/>
      <c r="N145" s="236"/>
      <c r="O145" s="236"/>
      <c r="P145" s="236"/>
      <c r="Q145" s="236"/>
      <c r="R145" s="236"/>
      <c r="S145" s="236"/>
      <c r="T145" s="236"/>
      <c r="U145" s="236"/>
      <c r="V145" s="236"/>
      <c r="W145" s="236"/>
      <c r="X145" s="236"/>
      <c r="Y145" s="236"/>
      <c r="Z145" s="236"/>
      <c r="AA145" s="236"/>
    </row>
    <row r="146" ht="15" customHeight="1">
      <c r="A146" s="337"/>
      <c r="B146" s="236"/>
      <c r="C146" s="236"/>
      <c r="D146" s="236"/>
      <c r="E146" s="236"/>
      <c r="F146" s="236"/>
      <c r="G146" s="236"/>
      <c r="H146" s="236"/>
      <c r="I146" s="236"/>
      <c r="J146" s="236"/>
      <c r="K146" s="236"/>
      <c r="L146" s="295"/>
      <c r="M146" s="236"/>
      <c r="N146" s="236"/>
      <c r="O146" s="236"/>
      <c r="P146" s="236"/>
      <c r="Q146" s="236"/>
      <c r="R146" s="236"/>
      <c r="S146" s="236"/>
      <c r="T146" s="236"/>
      <c r="U146" s="236"/>
      <c r="V146" s="236"/>
      <c r="W146" s="236"/>
      <c r="X146" s="236"/>
      <c r="Y146" s="236"/>
      <c r="Z146" s="236"/>
      <c r="AA146" s="236"/>
    </row>
    <row r="147" ht="15" customHeight="1">
      <c r="A147" s="337"/>
      <c r="B147" s="236"/>
      <c r="C147" s="236"/>
      <c r="D147" s="236"/>
      <c r="E147" s="236"/>
      <c r="F147" s="236"/>
      <c r="G147" s="236"/>
      <c r="H147" s="236"/>
      <c r="I147" s="236"/>
      <c r="J147" s="236"/>
      <c r="K147" s="236"/>
      <c r="L147" s="295"/>
      <c r="M147" s="236"/>
      <c r="N147" s="236"/>
      <c r="O147" s="236"/>
      <c r="P147" s="236"/>
      <c r="Q147" s="236"/>
      <c r="R147" s="236"/>
      <c r="S147" s="236"/>
      <c r="T147" s="236"/>
      <c r="U147" s="236"/>
      <c r="V147" s="236"/>
      <c r="W147" s="236"/>
      <c r="X147" s="236"/>
      <c r="Y147" s="236"/>
      <c r="Z147" s="236"/>
      <c r="AA147" s="236"/>
    </row>
    <row r="148" ht="15" customHeight="1">
      <c r="A148" s="337"/>
      <c r="B148" s="236"/>
      <c r="C148" s="236"/>
      <c r="D148" s="236"/>
      <c r="E148" s="236"/>
      <c r="F148" s="236"/>
      <c r="G148" s="236"/>
      <c r="H148" s="236"/>
      <c r="I148" s="236"/>
      <c r="J148" s="236"/>
      <c r="K148" s="236"/>
      <c r="L148" s="295"/>
      <c r="M148" s="236"/>
      <c r="N148" s="236"/>
      <c r="O148" s="236"/>
      <c r="P148" s="236"/>
      <c r="Q148" s="236"/>
      <c r="R148" s="236"/>
      <c r="S148" s="236"/>
      <c r="T148" s="236"/>
      <c r="U148" s="236"/>
      <c r="V148" s="236"/>
      <c r="W148" s="236"/>
      <c r="X148" s="236"/>
      <c r="Y148" s="236"/>
      <c r="Z148" s="236"/>
      <c r="AA148" s="236"/>
    </row>
    <row r="149" ht="15" customHeight="1">
      <c r="A149" s="337"/>
      <c r="B149" s="236"/>
      <c r="C149" s="236"/>
      <c r="D149" s="236"/>
      <c r="E149" s="236"/>
      <c r="F149" s="236"/>
      <c r="G149" s="236"/>
      <c r="H149" s="236"/>
      <c r="I149" s="236"/>
      <c r="J149" s="236"/>
      <c r="K149" s="236"/>
      <c r="L149" s="295"/>
      <c r="M149" s="236"/>
      <c r="N149" s="236"/>
      <c r="O149" s="236"/>
      <c r="P149" s="236"/>
      <c r="Q149" s="236"/>
      <c r="R149" s="236"/>
      <c r="S149" s="236"/>
      <c r="T149" s="236"/>
      <c r="U149" s="236"/>
      <c r="V149" s="236"/>
      <c r="W149" s="236"/>
      <c r="X149" s="236"/>
      <c r="Y149" s="236"/>
      <c r="Z149" s="236"/>
      <c r="AA149" s="236"/>
    </row>
    <row r="150" ht="15" customHeight="1">
      <c r="A150" s="337"/>
      <c r="B150" s="236"/>
      <c r="C150" s="236"/>
      <c r="D150" s="236"/>
      <c r="E150" s="236"/>
      <c r="F150" s="236"/>
      <c r="G150" s="236"/>
      <c r="H150" s="236"/>
      <c r="I150" s="236"/>
      <c r="J150" s="236"/>
      <c r="K150" s="236"/>
      <c r="L150" s="295"/>
      <c r="M150" s="236"/>
      <c r="N150" s="236"/>
      <c r="O150" s="236"/>
      <c r="P150" s="236"/>
      <c r="Q150" s="236"/>
      <c r="R150" s="236"/>
      <c r="S150" s="236"/>
      <c r="T150" s="236"/>
      <c r="U150" s="236"/>
      <c r="V150" s="236"/>
      <c r="W150" s="236"/>
      <c r="X150" s="236"/>
      <c r="Y150" s="236"/>
      <c r="Z150" s="236"/>
      <c r="AA150" s="236"/>
    </row>
    <row r="151" ht="15" customHeight="1">
      <c r="A151" s="337"/>
      <c r="B151" s="236"/>
      <c r="C151" s="236"/>
      <c r="D151" s="236"/>
      <c r="E151" s="236"/>
      <c r="F151" s="236"/>
      <c r="G151" s="236"/>
      <c r="H151" s="236"/>
      <c r="I151" s="236"/>
      <c r="J151" s="236"/>
      <c r="K151" s="236"/>
      <c r="L151" s="295"/>
      <c r="M151" s="236"/>
      <c r="N151" s="236"/>
      <c r="O151" s="236"/>
      <c r="P151" s="236"/>
      <c r="Q151" s="236"/>
      <c r="R151" s="236"/>
      <c r="S151" s="236"/>
      <c r="T151" s="236"/>
      <c r="U151" s="236"/>
      <c r="V151" s="236"/>
      <c r="W151" s="236"/>
      <c r="X151" s="236"/>
      <c r="Y151" s="236"/>
      <c r="Z151" s="236"/>
      <c r="AA151" s="236"/>
    </row>
    <row r="152" ht="15" customHeight="1">
      <c r="A152" s="337"/>
      <c r="B152" s="236"/>
      <c r="C152" s="236"/>
      <c r="D152" s="236"/>
      <c r="E152" s="236"/>
      <c r="F152" s="236"/>
      <c r="G152" s="236"/>
      <c r="H152" s="236"/>
      <c r="I152" s="236"/>
      <c r="J152" s="236"/>
      <c r="K152" s="236"/>
      <c r="L152" s="295"/>
      <c r="M152" s="236"/>
      <c r="N152" s="236"/>
      <c r="O152" s="236"/>
      <c r="P152" s="236"/>
      <c r="Q152" s="236"/>
      <c r="R152" s="236"/>
      <c r="S152" s="236"/>
      <c r="T152" s="236"/>
      <c r="U152" s="236"/>
      <c r="V152" s="236"/>
      <c r="W152" s="236"/>
      <c r="X152" s="236"/>
      <c r="Y152" s="236"/>
      <c r="Z152" s="236"/>
      <c r="AA152" s="236"/>
    </row>
    <row r="153" ht="15" customHeight="1">
      <c r="A153" s="337"/>
      <c r="B153" s="236"/>
      <c r="C153" s="236"/>
      <c r="D153" s="236"/>
      <c r="E153" s="236"/>
      <c r="F153" s="236"/>
      <c r="G153" s="236"/>
      <c r="H153" s="236"/>
      <c r="I153" s="236"/>
      <c r="J153" s="236"/>
      <c r="K153" s="236"/>
      <c r="L153" s="295"/>
      <c r="M153" s="236"/>
      <c r="N153" s="236"/>
      <c r="O153" s="236"/>
      <c r="P153" s="236"/>
      <c r="Q153" s="236"/>
      <c r="R153" s="236"/>
      <c r="S153" s="236"/>
      <c r="T153" s="236"/>
      <c r="U153" s="236"/>
      <c r="V153" s="236"/>
      <c r="W153" s="236"/>
      <c r="X153" s="236"/>
      <c r="Y153" s="236"/>
      <c r="Z153" s="236"/>
      <c r="AA153" s="236"/>
    </row>
    <row r="154" ht="15" customHeight="1">
      <c r="A154" s="337"/>
      <c r="B154" s="236"/>
      <c r="C154" s="236"/>
      <c r="D154" s="236"/>
      <c r="E154" s="236"/>
      <c r="F154" s="236"/>
      <c r="G154" s="236"/>
      <c r="H154" s="236"/>
      <c r="I154" s="236"/>
      <c r="J154" s="236"/>
      <c r="K154" s="236"/>
      <c r="L154" s="295"/>
      <c r="M154" s="236"/>
      <c r="N154" s="236"/>
      <c r="O154" s="236"/>
      <c r="P154" s="236"/>
      <c r="Q154" s="236"/>
      <c r="R154" s="236"/>
      <c r="S154" s="236"/>
      <c r="T154" s="236"/>
      <c r="U154" s="236"/>
      <c r="V154" s="236"/>
      <c r="W154" s="236"/>
      <c r="X154" s="236"/>
      <c r="Y154" s="236"/>
      <c r="Z154" s="236"/>
      <c r="AA154" s="236"/>
    </row>
    <row r="155" ht="15" customHeight="1">
      <c r="A155" s="337"/>
      <c r="B155" s="236"/>
      <c r="C155" s="236"/>
      <c r="D155" s="236"/>
      <c r="E155" s="236"/>
      <c r="F155" s="236"/>
      <c r="G155" s="236"/>
      <c r="H155" s="236"/>
      <c r="I155" s="236"/>
      <c r="J155" s="236"/>
      <c r="K155" s="236"/>
      <c r="L155" s="295"/>
      <c r="M155" s="236"/>
      <c r="N155" s="236"/>
      <c r="O155" s="236"/>
      <c r="P155" s="236"/>
      <c r="Q155" s="236"/>
      <c r="R155" s="236"/>
      <c r="S155" s="236"/>
      <c r="T155" s="236"/>
      <c r="U155" s="236"/>
      <c r="V155" s="236"/>
      <c r="W155" s="236"/>
      <c r="X155" s="236"/>
      <c r="Y155" s="236"/>
      <c r="Z155" s="236"/>
      <c r="AA155" s="236"/>
    </row>
    <row r="156" ht="15" customHeight="1">
      <c r="A156" s="337"/>
      <c r="B156" s="236"/>
      <c r="C156" s="236"/>
      <c r="D156" s="236"/>
      <c r="E156" s="236"/>
      <c r="F156" s="236"/>
      <c r="G156" s="236"/>
      <c r="H156" s="236"/>
      <c r="I156" s="236"/>
      <c r="J156" s="236"/>
      <c r="K156" s="236"/>
      <c r="L156" s="295"/>
      <c r="M156" s="236"/>
      <c r="N156" s="236"/>
      <c r="O156" s="236"/>
      <c r="P156" s="236"/>
      <c r="Q156" s="236"/>
      <c r="R156" s="236"/>
      <c r="S156" s="236"/>
      <c r="T156" s="236"/>
      <c r="U156" s="236"/>
      <c r="V156" s="236"/>
      <c r="W156" s="236"/>
      <c r="X156" s="236"/>
      <c r="Y156" s="236"/>
      <c r="Z156" s="236"/>
      <c r="AA156" s="236"/>
    </row>
    <row r="157" ht="15" customHeight="1">
      <c r="A157" s="337"/>
      <c r="B157" s="236"/>
      <c r="C157" s="236"/>
      <c r="D157" s="236"/>
      <c r="E157" s="236"/>
      <c r="F157" s="236"/>
      <c r="G157" s="236"/>
      <c r="H157" s="236"/>
      <c r="I157" s="236"/>
      <c r="J157" s="236"/>
      <c r="K157" s="236"/>
      <c r="L157" s="295"/>
      <c r="M157" s="236"/>
      <c r="N157" s="236"/>
      <c r="O157" s="236"/>
      <c r="P157" s="236"/>
      <c r="Q157" s="236"/>
      <c r="R157" s="236"/>
      <c r="S157" s="236"/>
      <c r="T157" s="236"/>
      <c r="U157" s="236"/>
      <c r="V157" s="236"/>
      <c r="W157" s="236"/>
      <c r="X157" s="236"/>
      <c r="Y157" s="236"/>
      <c r="Z157" s="236"/>
      <c r="AA157" s="236"/>
    </row>
    <row r="158" ht="15" customHeight="1">
      <c r="A158" s="337"/>
      <c r="B158" s="236"/>
      <c r="C158" s="236"/>
      <c r="D158" s="236"/>
      <c r="E158" s="236"/>
      <c r="F158" s="236"/>
      <c r="G158" s="236"/>
      <c r="H158" s="236"/>
      <c r="I158" s="236"/>
      <c r="J158" s="236"/>
      <c r="K158" s="236"/>
      <c r="L158" s="295"/>
      <c r="M158" s="236"/>
      <c r="N158" s="236"/>
      <c r="O158" s="236"/>
      <c r="P158" s="236"/>
      <c r="Q158" s="236"/>
      <c r="R158" s="236"/>
      <c r="S158" s="236"/>
      <c r="T158" s="236"/>
      <c r="U158" s="236"/>
      <c r="V158" s="236"/>
      <c r="W158" s="236"/>
      <c r="X158" s="236"/>
      <c r="Y158" s="236"/>
      <c r="Z158" s="236"/>
      <c r="AA158" s="236"/>
    </row>
    <row r="159" ht="15" customHeight="1">
      <c r="A159" s="337"/>
      <c r="B159" s="236"/>
      <c r="C159" s="236"/>
      <c r="D159" s="236"/>
      <c r="E159" s="236"/>
      <c r="F159" s="236"/>
      <c r="G159" s="236"/>
      <c r="H159" s="236"/>
      <c r="I159" s="236"/>
      <c r="J159" s="236"/>
      <c r="K159" s="236"/>
      <c r="L159" s="295"/>
      <c r="M159" s="236"/>
      <c r="N159" s="236"/>
      <c r="O159" s="236"/>
      <c r="P159" s="236"/>
      <c r="Q159" s="236"/>
      <c r="R159" s="236"/>
      <c r="S159" s="236"/>
      <c r="T159" s="236"/>
      <c r="U159" s="236"/>
      <c r="V159" s="236"/>
      <c r="W159" s="236"/>
      <c r="X159" s="236"/>
      <c r="Y159" s="236"/>
      <c r="Z159" s="236"/>
      <c r="AA159" s="236"/>
    </row>
    <row r="160" ht="15" customHeight="1">
      <c r="A160" s="337"/>
      <c r="B160" s="236"/>
      <c r="C160" s="236"/>
      <c r="D160" s="236"/>
      <c r="E160" s="236"/>
      <c r="F160" s="236"/>
      <c r="G160" s="236"/>
      <c r="H160" s="236"/>
      <c r="I160" s="236"/>
      <c r="J160" s="236"/>
      <c r="K160" s="236"/>
      <c r="L160" s="295"/>
      <c r="M160" s="236"/>
      <c r="N160" s="236"/>
      <c r="O160" s="236"/>
      <c r="P160" s="236"/>
      <c r="Q160" s="236"/>
      <c r="R160" s="236"/>
      <c r="S160" s="236"/>
      <c r="T160" s="236"/>
      <c r="U160" s="236"/>
      <c r="V160" s="236"/>
      <c r="W160" s="236"/>
      <c r="X160" s="236"/>
      <c r="Y160" s="236"/>
      <c r="Z160" s="236"/>
      <c r="AA160" s="236"/>
    </row>
    <row r="161" ht="15" customHeight="1">
      <c r="A161" s="337"/>
      <c r="B161" s="236"/>
      <c r="C161" s="236"/>
      <c r="D161" s="236"/>
      <c r="E161" s="236"/>
      <c r="F161" s="236"/>
      <c r="G161" s="236"/>
      <c r="H161" s="236"/>
      <c r="I161" s="236"/>
      <c r="J161" s="236"/>
      <c r="K161" s="236"/>
      <c r="L161" s="295"/>
      <c r="M161" s="236"/>
      <c r="N161" s="236"/>
      <c r="O161" s="236"/>
      <c r="P161" s="236"/>
      <c r="Q161" s="236"/>
      <c r="R161" s="236"/>
      <c r="S161" s="236"/>
      <c r="T161" s="236"/>
      <c r="U161" s="236"/>
      <c r="V161" s="236"/>
      <c r="W161" s="236"/>
      <c r="X161" s="236"/>
      <c r="Y161" s="236"/>
      <c r="Z161" s="236"/>
      <c r="AA161" s="236"/>
    </row>
    <row r="162" ht="15" customHeight="1">
      <c r="A162" s="337"/>
      <c r="B162" s="236"/>
      <c r="C162" s="236"/>
      <c r="D162" s="236"/>
      <c r="E162" s="236"/>
      <c r="F162" s="236"/>
      <c r="G162" s="236"/>
      <c r="H162" s="236"/>
      <c r="I162" s="236"/>
      <c r="J162" s="236"/>
      <c r="K162" s="236"/>
      <c r="L162" s="295"/>
      <c r="M162" s="236"/>
      <c r="N162" s="236"/>
      <c r="O162" s="236"/>
      <c r="P162" s="236"/>
      <c r="Q162" s="236"/>
      <c r="R162" s="236"/>
      <c r="S162" s="236"/>
      <c r="T162" s="236"/>
      <c r="U162" s="236"/>
      <c r="V162" s="236"/>
      <c r="W162" s="236"/>
      <c r="X162" s="236"/>
      <c r="Y162" s="236"/>
      <c r="Z162" s="236"/>
      <c r="AA162" s="236"/>
    </row>
    <row r="163" ht="15" customHeight="1">
      <c r="A163" s="337"/>
      <c r="B163" s="236"/>
      <c r="C163" s="236"/>
      <c r="D163" s="236"/>
      <c r="E163" s="236"/>
      <c r="F163" s="236"/>
      <c r="G163" s="236"/>
      <c r="H163" s="236"/>
      <c r="I163" s="236"/>
      <c r="J163" s="236"/>
      <c r="K163" s="236"/>
      <c r="L163" s="295"/>
      <c r="M163" s="236"/>
      <c r="N163" s="236"/>
      <c r="O163" s="236"/>
      <c r="P163" s="236"/>
      <c r="Q163" s="236"/>
      <c r="R163" s="236"/>
      <c r="S163" s="236"/>
      <c r="T163" s="236"/>
      <c r="U163" s="236"/>
      <c r="V163" s="236"/>
      <c r="W163" s="236"/>
      <c r="X163" s="236"/>
      <c r="Y163" s="236"/>
      <c r="Z163" s="236"/>
      <c r="AA163" s="236"/>
    </row>
    <row r="164" ht="15" customHeight="1">
      <c r="A164" s="337"/>
      <c r="B164" s="236"/>
      <c r="C164" s="236"/>
      <c r="D164" s="236"/>
      <c r="E164" s="236"/>
      <c r="F164" s="236"/>
      <c r="G164" s="236"/>
      <c r="H164" s="236"/>
      <c r="I164" s="236"/>
      <c r="J164" s="236"/>
      <c r="K164" s="236"/>
      <c r="L164" s="295"/>
      <c r="M164" s="236"/>
      <c r="N164" s="236"/>
      <c r="O164" s="236"/>
      <c r="P164" s="236"/>
      <c r="Q164" s="236"/>
      <c r="R164" s="236"/>
      <c r="S164" s="236"/>
      <c r="T164" s="236"/>
      <c r="U164" s="236"/>
      <c r="V164" s="236"/>
      <c r="W164" s="236"/>
      <c r="X164" s="236"/>
      <c r="Y164" s="236"/>
      <c r="Z164" s="236"/>
      <c r="AA164" s="236"/>
    </row>
    <row r="165" ht="15" customHeight="1">
      <c r="A165" s="337"/>
      <c r="B165" s="236"/>
      <c r="C165" s="236"/>
      <c r="D165" s="236"/>
      <c r="E165" s="236"/>
      <c r="F165" s="236"/>
      <c r="G165" s="236"/>
      <c r="H165" s="236"/>
      <c r="I165" s="236"/>
      <c r="J165" s="236"/>
      <c r="K165" s="236"/>
      <c r="L165" s="295"/>
      <c r="M165" s="236"/>
      <c r="N165" s="236"/>
      <c r="O165" s="236"/>
      <c r="P165" s="236"/>
      <c r="Q165" s="236"/>
      <c r="R165" s="236"/>
      <c r="S165" s="236"/>
      <c r="T165" s="236"/>
      <c r="U165" s="236"/>
      <c r="V165" s="236"/>
      <c r="W165" s="236"/>
      <c r="X165" s="236"/>
      <c r="Y165" s="236"/>
      <c r="Z165" s="236"/>
      <c r="AA165" s="236"/>
    </row>
    <row r="166" ht="15" customHeight="1">
      <c r="A166" s="337"/>
      <c r="B166" s="236"/>
      <c r="C166" s="236"/>
      <c r="D166" s="236"/>
      <c r="E166" s="236"/>
      <c r="F166" s="236"/>
      <c r="G166" s="236"/>
      <c r="H166" s="236"/>
      <c r="I166" s="236"/>
      <c r="J166" s="236"/>
      <c r="K166" s="236"/>
      <c r="L166" s="295"/>
      <c r="M166" s="236"/>
      <c r="N166" s="236"/>
      <c r="O166" s="236"/>
      <c r="P166" s="236"/>
      <c r="Q166" s="236"/>
      <c r="R166" s="236"/>
      <c r="S166" s="236"/>
      <c r="T166" s="236"/>
      <c r="U166" s="236"/>
      <c r="V166" s="236"/>
      <c r="W166" s="236"/>
      <c r="X166" s="236"/>
      <c r="Y166" s="236"/>
      <c r="Z166" s="236"/>
      <c r="AA166" s="236"/>
    </row>
    <row r="167" ht="15" customHeight="1">
      <c r="A167" s="337"/>
      <c r="B167" s="236"/>
      <c r="C167" s="236"/>
      <c r="D167" s="236"/>
      <c r="E167" s="236"/>
      <c r="F167" s="236"/>
      <c r="G167" s="236"/>
      <c r="H167" s="236"/>
      <c r="I167" s="236"/>
      <c r="J167" s="236"/>
      <c r="K167" s="236"/>
      <c r="L167" s="295"/>
      <c r="M167" s="236"/>
      <c r="N167" s="236"/>
      <c r="O167" s="236"/>
      <c r="P167" s="236"/>
      <c r="Q167" s="236"/>
      <c r="R167" s="236"/>
      <c r="S167" s="236"/>
      <c r="T167" s="236"/>
      <c r="U167" s="236"/>
      <c r="V167" s="236"/>
      <c r="W167" s="236"/>
      <c r="X167" s="236"/>
      <c r="Y167" s="236"/>
      <c r="Z167" s="236"/>
      <c r="AA167" s="236"/>
    </row>
    <row r="168" ht="15" customHeight="1">
      <c r="A168" s="337"/>
      <c r="B168" s="236"/>
      <c r="C168" s="236"/>
      <c r="D168" s="236"/>
      <c r="E168" s="236"/>
      <c r="F168" s="236"/>
      <c r="G168" s="236"/>
      <c r="H168" s="236"/>
      <c r="I168" s="236"/>
      <c r="J168" s="236"/>
      <c r="K168" s="236"/>
      <c r="L168" s="295"/>
      <c r="M168" s="236"/>
      <c r="N168" s="236"/>
      <c r="O168" s="236"/>
      <c r="P168" s="236"/>
      <c r="Q168" s="236"/>
      <c r="R168" s="236"/>
      <c r="S168" s="236"/>
      <c r="T168" s="236"/>
      <c r="U168" s="236"/>
      <c r="V168" s="236"/>
      <c r="W168" s="236"/>
      <c r="X168" s="236"/>
      <c r="Y168" s="236"/>
      <c r="Z168" s="236"/>
      <c r="AA168" s="236"/>
    </row>
    <row r="169" ht="15" customHeight="1">
      <c r="A169" s="337"/>
      <c r="B169" s="236"/>
      <c r="C169" s="236"/>
      <c r="D169" s="236"/>
      <c r="E169" s="236"/>
      <c r="F169" s="236"/>
      <c r="G169" s="236"/>
      <c r="H169" s="236"/>
      <c r="I169" s="236"/>
      <c r="J169" s="236"/>
      <c r="K169" s="236"/>
      <c r="L169" s="295"/>
      <c r="M169" s="236"/>
      <c r="N169" s="236"/>
      <c r="O169" s="236"/>
      <c r="P169" s="236"/>
      <c r="Q169" s="236"/>
      <c r="R169" s="236"/>
      <c r="S169" s="236"/>
      <c r="T169" s="236"/>
      <c r="U169" s="236"/>
      <c r="V169" s="236"/>
      <c r="W169" s="236"/>
      <c r="X169" s="236"/>
      <c r="Y169" s="236"/>
      <c r="Z169" s="236"/>
      <c r="AA169" s="236"/>
    </row>
    <row r="170" ht="15" customHeight="1">
      <c r="A170" s="337"/>
      <c r="B170" s="236"/>
      <c r="C170" s="236"/>
      <c r="D170" s="236"/>
      <c r="E170" s="236"/>
      <c r="F170" s="236"/>
      <c r="G170" s="236"/>
      <c r="H170" s="236"/>
      <c r="I170" s="236"/>
      <c r="J170" s="236"/>
      <c r="K170" s="236"/>
      <c r="L170" s="295"/>
      <c r="M170" s="236"/>
      <c r="N170" s="236"/>
      <c r="O170" s="236"/>
      <c r="P170" s="236"/>
      <c r="Q170" s="236"/>
      <c r="R170" s="236"/>
      <c r="S170" s="236"/>
      <c r="T170" s="236"/>
      <c r="U170" s="236"/>
      <c r="V170" s="236"/>
      <c r="W170" s="236"/>
      <c r="X170" s="236"/>
      <c r="Y170" s="236"/>
      <c r="Z170" s="236"/>
      <c r="AA170" s="236"/>
    </row>
    <row r="171" ht="15" customHeight="1">
      <c r="A171" s="337"/>
      <c r="B171" s="236"/>
      <c r="C171" s="236"/>
      <c r="D171" s="236"/>
      <c r="E171" s="236"/>
      <c r="F171" s="236"/>
      <c r="G171" s="236"/>
      <c r="H171" s="236"/>
      <c r="I171" s="236"/>
      <c r="J171" s="236"/>
      <c r="K171" s="236"/>
      <c r="L171" s="295"/>
      <c r="M171" s="236"/>
      <c r="N171" s="236"/>
      <c r="O171" s="236"/>
      <c r="P171" s="236"/>
      <c r="Q171" s="236"/>
      <c r="R171" s="236"/>
      <c r="S171" s="236"/>
      <c r="T171" s="236"/>
      <c r="U171" s="236"/>
      <c r="V171" s="236"/>
      <c r="W171" s="236"/>
      <c r="X171" s="236"/>
      <c r="Y171" s="236"/>
      <c r="Z171" s="236"/>
      <c r="AA171" s="236"/>
    </row>
    <row r="172" ht="15" customHeight="1">
      <c r="A172" s="337"/>
      <c r="B172" s="236"/>
      <c r="C172" s="236"/>
      <c r="D172" s="236"/>
      <c r="E172" s="236"/>
      <c r="F172" s="236"/>
      <c r="G172" s="236"/>
      <c r="H172" s="236"/>
      <c r="I172" s="236"/>
      <c r="J172" s="236"/>
      <c r="K172" s="236"/>
      <c r="L172" s="295"/>
      <c r="M172" s="236"/>
      <c r="N172" s="236"/>
      <c r="O172" s="236"/>
      <c r="P172" s="236"/>
      <c r="Q172" s="236"/>
      <c r="R172" s="236"/>
      <c r="S172" s="236"/>
      <c r="T172" s="236"/>
      <c r="U172" s="236"/>
      <c r="V172" s="236"/>
      <c r="W172" s="236"/>
      <c r="X172" s="236"/>
      <c r="Y172" s="236"/>
      <c r="Z172" s="236"/>
      <c r="AA172" s="236"/>
    </row>
    <row r="173" ht="15" customHeight="1">
      <c r="A173" s="337"/>
      <c r="B173" s="236"/>
      <c r="C173" s="236"/>
      <c r="D173" s="236"/>
      <c r="E173" s="236"/>
      <c r="F173" s="236"/>
      <c r="G173" s="236"/>
      <c r="H173" s="236"/>
      <c r="I173" s="236"/>
      <c r="J173" s="236"/>
      <c r="K173" s="236"/>
      <c r="L173" s="295"/>
      <c r="M173" s="236"/>
      <c r="N173" s="236"/>
      <c r="O173" s="236"/>
      <c r="P173" s="236"/>
      <c r="Q173" s="236"/>
      <c r="R173" s="236"/>
      <c r="S173" s="236"/>
      <c r="T173" s="236"/>
      <c r="U173" s="236"/>
      <c r="V173" s="236"/>
      <c r="W173" s="236"/>
      <c r="X173" s="236"/>
      <c r="Y173" s="236"/>
      <c r="Z173" s="236"/>
      <c r="AA173" s="236"/>
    </row>
    <row r="174" ht="15" customHeight="1">
      <c r="A174" s="337"/>
      <c r="B174" s="236"/>
      <c r="C174" s="236"/>
      <c r="D174" s="236"/>
      <c r="E174" s="236"/>
      <c r="F174" s="236"/>
      <c r="G174" s="236"/>
      <c r="H174" s="236"/>
      <c r="I174" s="236"/>
      <c r="J174" s="236"/>
      <c r="K174" s="236"/>
      <c r="L174" s="295"/>
      <c r="M174" s="236"/>
      <c r="N174" s="236"/>
      <c r="O174" s="236"/>
      <c r="P174" s="236"/>
      <c r="Q174" s="236"/>
      <c r="R174" s="236"/>
      <c r="S174" s="236"/>
      <c r="T174" s="236"/>
      <c r="U174" s="236"/>
      <c r="V174" s="236"/>
      <c r="W174" s="236"/>
      <c r="X174" s="236"/>
      <c r="Y174" s="236"/>
      <c r="Z174" s="236"/>
      <c r="AA174" s="236"/>
    </row>
    <row r="175" ht="15" customHeight="1">
      <c r="A175" s="337"/>
      <c r="B175" s="236"/>
      <c r="C175" s="236"/>
      <c r="D175" s="236"/>
      <c r="E175" s="236"/>
      <c r="F175" s="236"/>
      <c r="G175" s="236"/>
      <c r="H175" s="236"/>
      <c r="I175" s="236"/>
      <c r="J175" s="236"/>
      <c r="K175" s="236"/>
      <c r="L175" s="295"/>
      <c r="M175" s="236"/>
      <c r="N175" s="236"/>
      <c r="O175" s="236"/>
      <c r="P175" s="236"/>
      <c r="Q175" s="236"/>
      <c r="R175" s="236"/>
      <c r="S175" s="236"/>
      <c r="T175" s="236"/>
      <c r="U175" s="236"/>
      <c r="V175" s="236"/>
      <c r="W175" s="236"/>
      <c r="X175" s="236"/>
      <c r="Y175" s="236"/>
      <c r="Z175" s="236"/>
      <c r="AA175" s="236"/>
    </row>
    <row r="176" ht="15" customHeight="1">
      <c r="A176" s="337"/>
      <c r="B176" s="236"/>
      <c r="C176" s="236"/>
      <c r="D176" s="236"/>
      <c r="E176" s="236"/>
      <c r="F176" s="236"/>
      <c r="G176" s="236"/>
      <c r="H176" s="236"/>
      <c r="I176" s="236"/>
      <c r="J176" s="236"/>
      <c r="K176" s="236"/>
      <c r="L176" s="295"/>
      <c r="M176" s="236"/>
      <c r="N176" s="236"/>
      <c r="O176" s="236"/>
      <c r="P176" s="236"/>
      <c r="Q176" s="236"/>
      <c r="R176" s="236"/>
      <c r="S176" s="236"/>
      <c r="T176" s="236"/>
      <c r="U176" s="236"/>
      <c r="V176" s="236"/>
      <c r="W176" s="236"/>
      <c r="X176" s="236"/>
      <c r="Y176" s="236"/>
      <c r="Z176" s="236"/>
      <c r="AA176" s="236"/>
    </row>
    <row r="177" ht="15" customHeight="1">
      <c r="A177" s="337"/>
      <c r="B177" s="236"/>
      <c r="C177" s="236"/>
      <c r="D177" s="236"/>
      <c r="E177" s="236"/>
      <c r="F177" s="236"/>
      <c r="G177" s="236"/>
      <c r="H177" s="236"/>
      <c r="I177" s="236"/>
      <c r="J177" s="236"/>
      <c r="K177" s="236"/>
      <c r="L177" s="295"/>
      <c r="M177" s="236"/>
      <c r="N177" s="236"/>
      <c r="O177" s="236"/>
      <c r="P177" s="236"/>
      <c r="Q177" s="236"/>
      <c r="R177" s="236"/>
      <c r="S177" s="236"/>
      <c r="T177" s="236"/>
      <c r="U177" s="236"/>
      <c r="V177" s="236"/>
      <c r="W177" s="236"/>
      <c r="X177" s="236"/>
      <c r="Y177" s="236"/>
      <c r="Z177" s="236"/>
      <c r="AA177" s="236"/>
    </row>
    <row r="178" ht="15" customHeight="1">
      <c r="A178" s="337"/>
      <c r="B178" s="236"/>
      <c r="C178" s="236"/>
      <c r="D178" s="236"/>
      <c r="E178" s="236"/>
      <c r="F178" s="236"/>
      <c r="G178" s="236"/>
      <c r="H178" s="236"/>
      <c r="I178" s="236"/>
      <c r="J178" s="236"/>
      <c r="K178" s="236"/>
      <c r="L178" s="295"/>
      <c r="M178" s="236"/>
      <c r="N178" s="236"/>
      <c r="O178" s="236"/>
      <c r="P178" s="236"/>
      <c r="Q178" s="236"/>
      <c r="R178" s="236"/>
      <c r="S178" s="236"/>
      <c r="T178" s="236"/>
      <c r="U178" s="236"/>
      <c r="V178" s="236"/>
      <c r="W178" s="236"/>
      <c r="X178" s="236"/>
      <c r="Y178" s="236"/>
      <c r="Z178" s="236"/>
      <c r="AA178" s="236"/>
    </row>
    <row r="179" ht="15" customHeight="1">
      <c r="A179" s="337"/>
      <c r="B179" s="236"/>
      <c r="C179" s="236"/>
      <c r="D179" s="236"/>
      <c r="E179" s="236"/>
      <c r="F179" s="236"/>
      <c r="G179" s="236"/>
      <c r="H179" s="236"/>
      <c r="I179" s="236"/>
      <c r="J179" s="236"/>
      <c r="K179" s="236"/>
      <c r="L179" s="295"/>
      <c r="M179" s="236"/>
      <c r="N179" s="236"/>
      <c r="O179" s="236"/>
      <c r="P179" s="236"/>
      <c r="Q179" s="236"/>
      <c r="R179" s="236"/>
      <c r="S179" s="236"/>
      <c r="T179" s="236"/>
      <c r="U179" s="236"/>
      <c r="V179" s="236"/>
      <c r="W179" s="236"/>
      <c r="X179" s="236"/>
      <c r="Y179" s="236"/>
      <c r="Z179" s="236"/>
      <c r="AA179" s="236"/>
    </row>
    <row r="180" ht="15" customHeight="1">
      <c r="A180" s="337"/>
      <c r="B180" s="236"/>
      <c r="C180" s="236"/>
      <c r="D180" s="236"/>
      <c r="E180" s="236"/>
      <c r="F180" s="236"/>
      <c r="G180" s="236"/>
      <c r="H180" s="236"/>
      <c r="I180" s="236"/>
      <c r="J180" s="236"/>
      <c r="K180" s="236"/>
      <c r="L180" s="295"/>
      <c r="M180" s="236"/>
      <c r="N180" s="236"/>
      <c r="O180" s="236"/>
      <c r="P180" s="236"/>
      <c r="Q180" s="236"/>
      <c r="R180" s="236"/>
      <c r="S180" s="236"/>
      <c r="T180" s="236"/>
      <c r="U180" s="236"/>
      <c r="V180" s="236"/>
      <c r="W180" s="236"/>
      <c r="X180" s="236"/>
      <c r="Y180" s="236"/>
      <c r="Z180" s="236"/>
      <c r="AA180" s="236"/>
    </row>
    <row r="181" ht="15" customHeight="1">
      <c r="A181" s="337"/>
      <c r="B181" s="236"/>
      <c r="C181" s="236"/>
      <c r="D181" s="236"/>
      <c r="E181" s="236"/>
      <c r="F181" s="236"/>
      <c r="G181" s="236"/>
      <c r="H181" s="236"/>
      <c r="I181" s="236"/>
      <c r="J181" s="236"/>
      <c r="K181" s="236"/>
      <c r="L181" s="295"/>
      <c r="M181" s="236"/>
      <c r="N181" s="236"/>
      <c r="O181" s="236"/>
      <c r="P181" s="236"/>
      <c r="Q181" s="236"/>
      <c r="R181" s="236"/>
      <c r="S181" s="236"/>
      <c r="T181" s="236"/>
      <c r="U181" s="236"/>
      <c r="V181" s="236"/>
      <c r="W181" s="236"/>
      <c r="X181" s="236"/>
      <c r="Y181" s="236"/>
      <c r="Z181" s="236"/>
      <c r="AA181" s="236"/>
    </row>
    <row r="182" ht="15" customHeight="1">
      <c r="A182" s="337"/>
      <c r="B182" s="236"/>
      <c r="C182" s="236"/>
      <c r="D182" s="236"/>
      <c r="E182" s="236"/>
      <c r="F182" s="236"/>
      <c r="G182" s="236"/>
      <c r="H182" s="236"/>
      <c r="I182" s="236"/>
      <c r="J182" s="236"/>
      <c r="K182" s="236"/>
      <c r="L182" s="295"/>
      <c r="M182" s="236"/>
      <c r="N182" s="236"/>
      <c r="O182" s="236"/>
      <c r="P182" s="236"/>
      <c r="Q182" s="236"/>
      <c r="R182" s="236"/>
      <c r="S182" s="236"/>
      <c r="T182" s="236"/>
      <c r="U182" s="236"/>
      <c r="V182" s="236"/>
      <c r="W182" s="236"/>
      <c r="X182" s="236"/>
      <c r="Y182" s="236"/>
      <c r="Z182" s="236"/>
      <c r="AA182" s="236"/>
    </row>
    <row r="183" ht="15" customHeight="1">
      <c r="A183" s="337"/>
      <c r="B183" s="236"/>
      <c r="C183" s="236"/>
      <c r="D183" s="236"/>
      <c r="E183" s="236"/>
      <c r="F183" s="236"/>
      <c r="G183" s="236"/>
      <c r="H183" s="236"/>
      <c r="I183" s="236"/>
      <c r="J183" s="236"/>
      <c r="K183" s="236"/>
      <c r="L183" s="295"/>
      <c r="M183" s="236"/>
      <c r="N183" s="236"/>
      <c r="O183" s="236"/>
      <c r="P183" s="236"/>
      <c r="Q183" s="236"/>
      <c r="R183" s="236"/>
      <c r="S183" s="236"/>
      <c r="T183" s="236"/>
      <c r="U183" s="236"/>
      <c r="V183" s="236"/>
      <c r="W183" s="236"/>
      <c r="X183" s="236"/>
      <c r="Y183" s="236"/>
      <c r="Z183" s="236"/>
      <c r="AA183" s="236"/>
    </row>
    <row r="184" ht="15" customHeight="1">
      <c r="A184" s="337"/>
      <c r="B184" s="236"/>
      <c r="C184" s="236"/>
      <c r="D184" s="236"/>
      <c r="E184" s="236"/>
      <c r="F184" s="236"/>
      <c r="G184" s="236"/>
      <c r="H184" s="236"/>
      <c r="I184" s="236"/>
      <c r="J184" s="236"/>
      <c r="K184" s="236"/>
      <c r="L184" s="295"/>
      <c r="M184" s="236"/>
      <c r="N184" s="236"/>
      <c r="O184" s="236"/>
      <c r="P184" s="236"/>
      <c r="Q184" s="236"/>
      <c r="R184" s="236"/>
      <c r="S184" s="236"/>
      <c r="T184" s="236"/>
      <c r="U184" s="236"/>
      <c r="V184" s="236"/>
      <c r="W184" s="236"/>
      <c r="X184" s="236"/>
      <c r="Y184" s="236"/>
      <c r="Z184" s="236"/>
      <c r="AA184" s="236"/>
    </row>
    <row r="185" ht="15" customHeight="1">
      <c r="A185" s="337"/>
      <c r="B185" s="236"/>
      <c r="C185" s="236"/>
      <c r="D185" s="236"/>
      <c r="E185" s="236"/>
      <c r="F185" s="236"/>
      <c r="G185" s="236"/>
      <c r="H185" s="236"/>
      <c r="I185" s="236"/>
      <c r="J185" s="236"/>
      <c r="K185" s="236"/>
      <c r="L185" s="295"/>
      <c r="M185" s="236"/>
      <c r="N185" s="236"/>
      <c r="O185" s="236"/>
      <c r="P185" s="236"/>
      <c r="Q185" s="236"/>
      <c r="R185" s="236"/>
      <c r="S185" s="236"/>
      <c r="T185" s="236"/>
      <c r="U185" s="236"/>
      <c r="V185" s="236"/>
      <c r="W185" s="236"/>
      <c r="X185" s="236"/>
      <c r="Y185" s="236"/>
      <c r="Z185" s="236"/>
      <c r="AA185" s="236"/>
    </row>
    <row r="186" ht="15" customHeight="1">
      <c r="A186" s="337"/>
      <c r="B186" s="236"/>
      <c r="C186" s="236"/>
      <c r="D186" s="236"/>
      <c r="E186" s="236"/>
      <c r="F186" s="236"/>
      <c r="G186" s="236"/>
      <c r="H186" s="236"/>
      <c r="I186" s="236"/>
      <c r="J186" s="236"/>
      <c r="K186" s="236"/>
      <c r="L186" s="295"/>
      <c r="M186" s="236"/>
      <c r="N186" s="236"/>
      <c r="O186" s="236"/>
      <c r="P186" s="236"/>
      <c r="Q186" s="236"/>
      <c r="R186" s="236"/>
      <c r="S186" s="236"/>
      <c r="T186" s="236"/>
      <c r="U186" s="236"/>
      <c r="V186" s="236"/>
      <c r="W186" s="236"/>
      <c r="X186" s="236"/>
      <c r="Y186" s="236"/>
      <c r="Z186" s="236"/>
      <c r="AA186" s="236"/>
    </row>
    <row r="187" ht="15" customHeight="1">
      <c r="A187" s="337"/>
      <c r="B187" s="236"/>
      <c r="C187" s="236"/>
      <c r="D187" s="236"/>
      <c r="E187" s="236"/>
      <c r="F187" s="236"/>
      <c r="G187" s="236"/>
      <c r="H187" s="236"/>
      <c r="I187" s="236"/>
      <c r="J187" s="236"/>
      <c r="K187" s="236"/>
      <c r="L187" s="295"/>
      <c r="M187" s="236"/>
      <c r="N187" s="236"/>
      <c r="O187" s="236"/>
      <c r="P187" s="236"/>
      <c r="Q187" s="236"/>
      <c r="R187" s="236"/>
      <c r="S187" s="236"/>
      <c r="T187" s="236"/>
      <c r="U187" s="236"/>
      <c r="V187" s="236"/>
      <c r="W187" s="236"/>
      <c r="X187" s="236"/>
      <c r="Y187" s="236"/>
      <c r="Z187" s="236"/>
      <c r="AA187" s="236"/>
    </row>
    <row r="188" ht="15" customHeight="1">
      <c r="A188" s="337"/>
      <c r="B188" s="236"/>
      <c r="C188" s="236"/>
      <c r="D188" s="236"/>
      <c r="E188" s="236"/>
      <c r="F188" s="236"/>
      <c r="G188" s="236"/>
      <c r="H188" s="236"/>
      <c r="I188" s="236"/>
      <c r="J188" s="236"/>
      <c r="K188" s="236"/>
      <c r="L188" s="295"/>
      <c r="M188" s="236"/>
      <c r="N188" s="236"/>
      <c r="O188" s="236"/>
      <c r="P188" s="236"/>
      <c r="Q188" s="236"/>
      <c r="R188" s="236"/>
      <c r="S188" s="236"/>
      <c r="T188" s="236"/>
      <c r="U188" s="236"/>
      <c r="V188" s="236"/>
      <c r="W188" s="236"/>
      <c r="X188" s="236"/>
      <c r="Y188" s="236"/>
      <c r="Z188" s="236"/>
      <c r="AA188" s="236"/>
    </row>
    <row r="189" ht="15" customHeight="1">
      <c r="A189" s="337"/>
      <c r="B189" s="236"/>
      <c r="C189" s="236"/>
      <c r="D189" s="236"/>
      <c r="E189" s="236"/>
      <c r="F189" s="236"/>
      <c r="G189" s="236"/>
      <c r="H189" s="236"/>
      <c r="I189" s="236"/>
      <c r="J189" s="236"/>
      <c r="K189" s="236"/>
      <c r="L189" s="295"/>
      <c r="M189" s="236"/>
      <c r="N189" s="236"/>
      <c r="O189" s="236"/>
      <c r="P189" s="236"/>
      <c r="Q189" s="236"/>
      <c r="R189" s="236"/>
      <c r="S189" s="236"/>
      <c r="T189" s="236"/>
      <c r="U189" s="236"/>
      <c r="V189" s="236"/>
      <c r="W189" s="236"/>
      <c r="X189" s="236"/>
      <c r="Y189" s="236"/>
      <c r="Z189" s="236"/>
      <c r="AA189" s="236"/>
    </row>
    <row r="190" ht="15" customHeight="1">
      <c r="A190" s="337"/>
      <c r="B190" s="236"/>
      <c r="C190" s="236"/>
      <c r="D190" s="236"/>
      <c r="E190" s="236"/>
      <c r="F190" s="236"/>
      <c r="G190" s="236"/>
      <c r="H190" s="236"/>
      <c r="I190" s="236"/>
      <c r="J190" s="236"/>
      <c r="K190" s="236"/>
      <c r="L190" s="295"/>
      <c r="M190" s="236"/>
      <c r="N190" s="236"/>
      <c r="O190" s="236"/>
      <c r="P190" s="236"/>
      <c r="Q190" s="236"/>
      <c r="R190" s="236"/>
      <c r="S190" s="236"/>
      <c r="T190" s="236"/>
      <c r="U190" s="236"/>
      <c r="V190" s="236"/>
      <c r="W190" s="236"/>
      <c r="X190" s="236"/>
      <c r="Y190" s="236"/>
      <c r="Z190" s="236"/>
      <c r="AA190" s="236"/>
    </row>
    <row r="191" ht="15" customHeight="1">
      <c r="A191" s="337"/>
      <c r="B191" s="236"/>
      <c r="C191" s="236"/>
      <c r="D191" s="236"/>
      <c r="E191" s="236"/>
      <c r="F191" s="236"/>
      <c r="G191" s="236"/>
      <c r="H191" s="236"/>
      <c r="I191" s="236"/>
      <c r="J191" s="236"/>
      <c r="K191" s="236"/>
      <c r="L191" s="295"/>
      <c r="M191" s="236"/>
      <c r="N191" s="236"/>
      <c r="O191" s="236"/>
      <c r="P191" s="236"/>
      <c r="Q191" s="236"/>
      <c r="R191" s="236"/>
      <c r="S191" s="236"/>
      <c r="T191" s="236"/>
      <c r="U191" s="236"/>
      <c r="V191" s="236"/>
      <c r="W191" s="236"/>
      <c r="X191" s="236"/>
      <c r="Y191" s="236"/>
      <c r="Z191" s="236"/>
      <c r="AA191" s="236"/>
    </row>
    <row r="192" ht="15" customHeight="1">
      <c r="A192" s="337"/>
      <c r="B192" s="236"/>
      <c r="C192" s="236"/>
      <c r="D192" s="236"/>
      <c r="E192" s="236"/>
      <c r="F192" s="236"/>
      <c r="G192" s="236"/>
      <c r="H192" s="236"/>
      <c r="I192" s="236"/>
      <c r="J192" s="236"/>
      <c r="K192" s="236"/>
      <c r="L192" s="295"/>
      <c r="M192" s="236"/>
      <c r="N192" s="236"/>
      <c r="O192" s="236"/>
      <c r="P192" s="236"/>
      <c r="Q192" s="236"/>
      <c r="R192" s="236"/>
      <c r="S192" s="236"/>
      <c r="T192" s="236"/>
      <c r="U192" s="236"/>
      <c r="V192" s="236"/>
      <c r="W192" s="236"/>
      <c r="X192" s="236"/>
      <c r="Y192" s="236"/>
      <c r="Z192" s="236"/>
      <c r="AA192" s="236"/>
    </row>
    <row r="193" ht="15" customHeight="1">
      <c r="A193" s="337"/>
      <c r="B193" s="236"/>
      <c r="C193" s="236"/>
      <c r="D193" s="236"/>
      <c r="E193" s="236"/>
      <c r="F193" s="236"/>
      <c r="G193" s="236"/>
      <c r="H193" s="236"/>
      <c r="I193" s="236"/>
      <c r="J193" s="236"/>
      <c r="K193" s="236"/>
      <c r="L193" s="295"/>
      <c r="M193" s="236"/>
      <c r="N193" s="236"/>
      <c r="O193" s="236"/>
      <c r="P193" s="236"/>
      <c r="Q193" s="236"/>
      <c r="R193" s="236"/>
      <c r="S193" s="236"/>
      <c r="T193" s="236"/>
      <c r="U193" s="236"/>
      <c r="V193" s="236"/>
      <c r="W193" s="236"/>
      <c r="X193" s="236"/>
      <c r="Y193" s="236"/>
      <c r="Z193" s="236"/>
      <c r="AA193" s="236"/>
    </row>
    <row r="194" ht="15" customHeight="1">
      <c r="A194" s="337"/>
      <c r="B194" s="236"/>
      <c r="C194" s="236"/>
      <c r="D194" s="236"/>
      <c r="E194" s="236"/>
      <c r="F194" s="236"/>
      <c r="G194" s="236"/>
      <c r="H194" s="236"/>
      <c r="I194" s="236"/>
      <c r="J194" s="236"/>
      <c r="K194" s="236"/>
      <c r="L194" s="295"/>
      <c r="M194" s="236"/>
      <c r="N194" s="236"/>
      <c r="O194" s="236"/>
      <c r="P194" s="236"/>
      <c r="Q194" s="236"/>
      <c r="R194" s="236"/>
      <c r="S194" s="236"/>
      <c r="T194" s="236"/>
      <c r="U194" s="236"/>
      <c r="V194" s="236"/>
      <c r="W194" s="236"/>
      <c r="X194" s="236"/>
      <c r="Y194" s="236"/>
      <c r="Z194" s="236"/>
      <c r="AA194" s="236"/>
    </row>
    <row r="195" ht="15" customHeight="1">
      <c r="A195" s="337"/>
      <c r="B195" s="236"/>
      <c r="C195" s="236"/>
      <c r="D195" s="236"/>
      <c r="E195" s="236"/>
      <c r="F195" s="236"/>
      <c r="G195" s="236"/>
      <c r="H195" s="236"/>
      <c r="I195" s="236"/>
      <c r="J195" s="236"/>
      <c r="K195" s="236"/>
      <c r="L195" s="295"/>
      <c r="M195" s="236"/>
      <c r="N195" s="236"/>
      <c r="O195" s="236"/>
      <c r="P195" s="236"/>
      <c r="Q195" s="236"/>
      <c r="R195" s="236"/>
      <c r="S195" s="236"/>
      <c r="T195" s="236"/>
      <c r="U195" s="236"/>
      <c r="V195" s="236"/>
      <c r="W195" s="236"/>
      <c r="X195" s="236"/>
      <c r="Y195" s="236"/>
      <c r="Z195" s="236"/>
      <c r="AA195" s="236"/>
    </row>
    <row r="196" ht="15" customHeight="1">
      <c r="A196" s="337"/>
      <c r="B196" s="236"/>
      <c r="C196" s="236"/>
      <c r="D196" s="236"/>
      <c r="E196" s="236"/>
      <c r="F196" s="236"/>
      <c r="G196" s="236"/>
      <c r="H196" s="236"/>
      <c r="I196" s="236"/>
      <c r="J196" s="236"/>
      <c r="K196" s="236"/>
      <c r="L196" s="295"/>
      <c r="M196" s="236"/>
      <c r="N196" s="236"/>
      <c r="O196" s="236"/>
      <c r="P196" s="236"/>
      <c r="Q196" s="236"/>
      <c r="R196" s="236"/>
      <c r="S196" s="236"/>
      <c r="T196" s="236"/>
      <c r="U196" s="236"/>
      <c r="V196" s="236"/>
      <c r="W196" s="236"/>
      <c r="X196" s="236"/>
      <c r="Y196" s="236"/>
      <c r="Z196" s="236"/>
      <c r="AA196" s="236"/>
    </row>
    <row r="197" ht="15" customHeight="1">
      <c r="A197" s="337"/>
      <c r="B197" s="236"/>
      <c r="C197" s="236"/>
      <c r="D197" s="236"/>
      <c r="E197" s="236"/>
      <c r="F197" s="236"/>
      <c r="G197" s="236"/>
      <c r="H197" s="236"/>
      <c r="I197" s="236"/>
      <c r="J197" s="236"/>
      <c r="K197" s="236"/>
      <c r="L197" s="295"/>
      <c r="M197" s="236"/>
      <c r="N197" s="236"/>
      <c r="O197" s="236"/>
      <c r="P197" s="236"/>
      <c r="Q197" s="236"/>
      <c r="R197" s="236"/>
      <c r="S197" s="236"/>
      <c r="T197" s="236"/>
      <c r="U197" s="236"/>
      <c r="V197" s="236"/>
      <c r="W197" s="236"/>
      <c r="X197" s="236"/>
      <c r="Y197" s="236"/>
      <c r="Z197" s="236"/>
      <c r="AA197" s="236"/>
    </row>
    <row r="198" ht="15" customHeight="1">
      <c r="A198" s="337"/>
      <c r="B198" s="236"/>
      <c r="C198" s="236"/>
      <c r="D198" s="236"/>
      <c r="E198" s="236"/>
      <c r="F198" s="236"/>
      <c r="G198" s="236"/>
      <c r="H198" s="236"/>
      <c r="I198" s="236"/>
      <c r="J198" s="236"/>
      <c r="K198" s="236"/>
      <c r="L198" s="295"/>
      <c r="M198" s="236"/>
      <c r="N198" s="236"/>
      <c r="O198" s="236"/>
      <c r="P198" s="236"/>
      <c r="Q198" s="236"/>
      <c r="R198" s="236"/>
      <c r="S198" s="236"/>
      <c r="T198" s="236"/>
      <c r="U198" s="236"/>
      <c r="V198" s="236"/>
      <c r="W198" s="236"/>
      <c r="X198" s="236"/>
      <c r="Y198" s="236"/>
      <c r="Z198" s="236"/>
      <c r="AA198" s="236"/>
    </row>
    <row r="199" ht="15" customHeight="1">
      <c r="A199" s="337"/>
      <c r="B199" s="236"/>
      <c r="C199" s="236"/>
      <c r="D199" s="236"/>
      <c r="E199" s="236"/>
      <c r="F199" s="236"/>
      <c r="G199" s="236"/>
      <c r="H199" s="236"/>
      <c r="I199" s="236"/>
      <c r="J199" s="236"/>
      <c r="K199" s="236"/>
      <c r="L199" s="295"/>
      <c r="M199" s="236"/>
      <c r="N199" s="236"/>
      <c r="O199" s="236"/>
      <c r="P199" s="236"/>
      <c r="Q199" s="236"/>
      <c r="R199" s="236"/>
      <c r="S199" s="236"/>
      <c r="T199" s="236"/>
      <c r="U199" s="236"/>
      <c r="V199" s="236"/>
      <c r="W199" s="236"/>
      <c r="X199" s="236"/>
      <c r="Y199" s="236"/>
      <c r="Z199" s="236"/>
      <c r="AA199" s="236"/>
    </row>
    <row r="200" ht="15" customHeight="1">
      <c r="A200" s="337"/>
      <c r="B200" s="236"/>
      <c r="C200" s="236"/>
      <c r="D200" s="236"/>
      <c r="E200" s="236"/>
      <c r="F200" s="236"/>
      <c r="G200" s="236"/>
      <c r="H200" s="236"/>
      <c r="I200" s="236"/>
      <c r="J200" s="236"/>
      <c r="K200" s="236"/>
      <c r="L200" s="295"/>
      <c r="M200" s="236"/>
      <c r="N200" s="236"/>
      <c r="O200" s="236"/>
      <c r="P200" s="236"/>
      <c r="Q200" s="236"/>
      <c r="R200" s="236"/>
      <c r="S200" s="236"/>
      <c r="T200" s="236"/>
      <c r="U200" s="236"/>
      <c r="V200" s="236"/>
      <c r="W200" s="236"/>
      <c r="X200" s="236"/>
      <c r="Y200" s="236"/>
      <c r="Z200" s="236"/>
      <c r="AA200" s="236"/>
    </row>
    <row r="201" ht="15" customHeight="1">
      <c r="A201" s="337"/>
      <c r="B201" s="236"/>
      <c r="C201" s="236"/>
      <c r="D201" s="236"/>
      <c r="E201" s="236"/>
      <c r="F201" s="236"/>
      <c r="G201" s="236"/>
      <c r="H201" s="236"/>
      <c r="I201" s="236"/>
      <c r="J201" s="236"/>
      <c r="K201" s="236"/>
      <c r="L201" s="295"/>
      <c r="M201" s="236"/>
      <c r="N201" s="236"/>
      <c r="O201" s="236"/>
      <c r="P201" s="236"/>
      <c r="Q201" s="236"/>
      <c r="R201" s="236"/>
      <c r="S201" s="236"/>
      <c r="T201" s="236"/>
      <c r="U201" s="236"/>
      <c r="V201" s="236"/>
      <c r="W201" s="236"/>
      <c r="X201" s="236"/>
      <c r="Y201" s="236"/>
      <c r="Z201" s="236"/>
      <c r="AA201" s="236"/>
    </row>
    <row r="202" ht="15" customHeight="1">
      <c r="A202" s="337"/>
      <c r="B202" s="236"/>
      <c r="C202" s="236"/>
      <c r="D202" s="236"/>
      <c r="E202" s="236"/>
      <c r="F202" s="236"/>
      <c r="G202" s="236"/>
      <c r="H202" s="236"/>
      <c r="I202" s="236"/>
      <c r="J202" s="236"/>
      <c r="K202" s="236"/>
      <c r="L202" s="295"/>
      <c r="M202" s="236"/>
      <c r="N202" s="236"/>
      <c r="O202" s="236"/>
      <c r="P202" s="236"/>
      <c r="Q202" s="236"/>
      <c r="R202" s="236"/>
      <c r="S202" s="236"/>
      <c r="T202" s="236"/>
      <c r="U202" s="236"/>
      <c r="V202" s="236"/>
      <c r="W202" s="236"/>
      <c r="X202" s="236"/>
      <c r="Y202" s="236"/>
      <c r="Z202" s="236"/>
      <c r="AA202" s="236"/>
    </row>
    <row r="203" ht="15" customHeight="1">
      <c r="A203" s="337"/>
      <c r="B203" s="236"/>
      <c r="C203" s="236"/>
      <c r="D203" s="236"/>
      <c r="E203" s="236"/>
      <c r="F203" s="236"/>
      <c r="G203" s="236"/>
      <c r="H203" s="236"/>
      <c r="I203" s="236"/>
      <c r="J203" s="236"/>
      <c r="K203" s="236"/>
      <c r="L203" s="295"/>
      <c r="M203" s="236"/>
      <c r="N203" s="236"/>
      <c r="O203" s="236"/>
      <c r="P203" s="236"/>
      <c r="Q203" s="236"/>
      <c r="R203" s="236"/>
      <c r="S203" s="236"/>
      <c r="T203" s="236"/>
      <c r="U203" s="236"/>
      <c r="V203" s="236"/>
      <c r="W203" s="236"/>
      <c r="X203" s="236"/>
      <c r="Y203" s="236"/>
      <c r="Z203" s="236"/>
      <c r="AA203" s="236"/>
    </row>
    <row r="204" ht="15" customHeight="1">
      <c r="A204" s="337"/>
      <c r="B204" s="236"/>
      <c r="C204" s="236"/>
      <c r="D204" s="236"/>
      <c r="E204" s="236"/>
      <c r="F204" s="236"/>
      <c r="G204" s="236"/>
      <c r="H204" s="236"/>
      <c r="I204" s="236"/>
      <c r="J204" s="236"/>
      <c r="K204" s="236"/>
      <c r="L204" s="295"/>
      <c r="M204" s="236"/>
      <c r="N204" s="236"/>
      <c r="O204" s="236"/>
      <c r="P204" s="236"/>
      <c r="Q204" s="236"/>
      <c r="R204" s="236"/>
      <c r="S204" s="236"/>
      <c r="T204" s="236"/>
      <c r="U204" s="236"/>
      <c r="V204" s="236"/>
      <c r="W204" s="236"/>
      <c r="X204" s="236"/>
      <c r="Y204" s="236"/>
      <c r="Z204" s="236"/>
      <c r="AA204" s="236"/>
    </row>
    <row r="205" ht="15" customHeight="1">
      <c r="A205" s="337"/>
      <c r="B205" s="236"/>
      <c r="C205" s="236"/>
      <c r="D205" s="236"/>
      <c r="E205" s="236"/>
      <c r="F205" s="236"/>
      <c r="G205" s="236"/>
      <c r="H205" s="236"/>
      <c r="I205" s="236"/>
      <c r="J205" s="236"/>
      <c r="K205" s="236"/>
      <c r="L205" s="295"/>
      <c r="M205" s="236"/>
      <c r="N205" s="236"/>
      <c r="O205" s="236"/>
      <c r="P205" s="236"/>
      <c r="Q205" s="236"/>
      <c r="R205" s="236"/>
      <c r="S205" s="236"/>
      <c r="T205" s="236"/>
      <c r="U205" s="236"/>
      <c r="V205" s="236"/>
      <c r="W205" s="236"/>
      <c r="X205" s="236"/>
      <c r="Y205" s="236"/>
      <c r="Z205" s="236"/>
      <c r="AA205" s="236"/>
    </row>
    <row r="206" ht="15" customHeight="1">
      <c r="A206" s="337"/>
      <c r="B206" s="236"/>
      <c r="C206" s="236"/>
      <c r="D206" s="236"/>
      <c r="E206" s="236"/>
      <c r="F206" s="236"/>
      <c r="G206" s="236"/>
      <c r="H206" s="236"/>
      <c r="I206" s="236"/>
      <c r="J206" s="236"/>
      <c r="K206" s="236"/>
      <c r="L206" s="295"/>
      <c r="M206" s="236"/>
      <c r="N206" s="236"/>
      <c r="O206" s="236"/>
      <c r="P206" s="236"/>
      <c r="Q206" s="236"/>
      <c r="R206" s="236"/>
      <c r="S206" s="236"/>
      <c r="T206" s="236"/>
      <c r="U206" s="236"/>
      <c r="V206" s="236"/>
      <c r="W206" s="236"/>
      <c r="X206" s="236"/>
      <c r="Y206" s="236"/>
      <c r="Z206" s="236"/>
      <c r="AA206" s="236"/>
    </row>
    <row r="207" ht="15" customHeight="1">
      <c r="A207" s="337"/>
      <c r="B207" s="236"/>
      <c r="C207" s="236"/>
      <c r="D207" s="236"/>
      <c r="E207" s="236"/>
      <c r="F207" s="236"/>
      <c r="G207" s="236"/>
      <c r="H207" s="236"/>
      <c r="I207" s="236"/>
      <c r="J207" s="236"/>
      <c r="K207" s="236"/>
      <c r="L207" s="295"/>
      <c r="M207" s="236"/>
      <c r="N207" s="236"/>
      <c r="O207" s="236"/>
      <c r="P207" s="236"/>
      <c r="Q207" s="236"/>
      <c r="R207" s="236"/>
      <c r="S207" s="236"/>
      <c r="T207" s="236"/>
      <c r="U207" s="236"/>
      <c r="V207" s="236"/>
      <c r="W207" s="236"/>
      <c r="X207" s="236"/>
      <c r="Y207" s="236"/>
      <c r="Z207" s="236"/>
      <c r="AA207" s="236"/>
    </row>
    <row r="208" ht="15" customHeight="1">
      <c r="A208" s="337"/>
      <c r="B208" s="236"/>
      <c r="C208" s="236"/>
      <c r="D208" s="236"/>
      <c r="E208" s="236"/>
      <c r="F208" s="236"/>
      <c r="G208" s="236"/>
      <c r="H208" s="236"/>
      <c r="I208" s="236"/>
      <c r="J208" s="236"/>
      <c r="K208" s="236"/>
      <c r="L208" s="295"/>
      <c r="M208" s="236"/>
      <c r="N208" s="236"/>
      <c r="O208" s="236"/>
      <c r="P208" s="236"/>
      <c r="Q208" s="236"/>
      <c r="R208" s="236"/>
      <c r="S208" s="236"/>
      <c r="T208" s="236"/>
      <c r="U208" s="236"/>
      <c r="V208" s="236"/>
      <c r="W208" s="236"/>
      <c r="X208" s="236"/>
      <c r="Y208" s="236"/>
      <c r="Z208" s="236"/>
      <c r="AA208" s="236"/>
    </row>
    <row r="209" ht="15" customHeight="1">
      <c r="A209" s="337"/>
      <c r="B209" s="236"/>
      <c r="C209" s="236"/>
      <c r="D209" s="236"/>
      <c r="E209" s="236"/>
      <c r="F209" s="236"/>
      <c r="G209" s="236"/>
      <c r="H209" s="236"/>
      <c r="I209" s="236"/>
      <c r="J209" s="236"/>
      <c r="K209" s="236"/>
      <c r="L209" s="295"/>
      <c r="M209" s="236"/>
      <c r="N209" s="236"/>
      <c r="O209" s="236"/>
      <c r="P209" s="236"/>
      <c r="Q209" s="236"/>
      <c r="R209" s="236"/>
      <c r="S209" s="236"/>
      <c r="T209" s="236"/>
      <c r="U209" s="236"/>
      <c r="V209" s="236"/>
      <c r="W209" s="236"/>
      <c r="X209" s="236"/>
      <c r="Y209" s="236"/>
      <c r="Z209" s="236"/>
      <c r="AA209" s="236"/>
    </row>
    <row r="210" ht="15" customHeight="1">
      <c r="A210" s="337"/>
      <c r="B210" s="236"/>
      <c r="C210" s="236"/>
      <c r="D210" s="236"/>
      <c r="E210" s="236"/>
      <c r="F210" s="236"/>
      <c r="G210" s="236"/>
      <c r="H210" s="236"/>
      <c r="I210" s="236"/>
      <c r="J210" s="236"/>
      <c r="K210" s="236"/>
      <c r="L210" s="295"/>
      <c r="M210" s="236"/>
      <c r="N210" s="236"/>
      <c r="O210" s="236"/>
      <c r="P210" s="236"/>
      <c r="Q210" s="236"/>
      <c r="R210" s="236"/>
      <c r="S210" s="236"/>
      <c r="T210" s="236"/>
      <c r="U210" s="236"/>
      <c r="V210" s="236"/>
      <c r="W210" s="236"/>
      <c r="X210" s="236"/>
      <c r="Y210" s="236"/>
      <c r="Z210" s="236"/>
      <c r="AA210" s="236"/>
    </row>
    <row r="211" ht="15" customHeight="1">
      <c r="A211" s="337"/>
      <c r="B211" s="236"/>
      <c r="C211" s="236"/>
      <c r="D211" s="236"/>
      <c r="E211" s="236"/>
      <c r="F211" s="236"/>
      <c r="G211" s="236"/>
      <c r="H211" s="236"/>
      <c r="I211" s="236"/>
      <c r="J211" s="236"/>
      <c r="K211" s="236"/>
      <c r="L211" s="295"/>
      <c r="M211" s="236"/>
      <c r="N211" s="236"/>
      <c r="O211" s="236"/>
      <c r="P211" s="236"/>
      <c r="Q211" s="236"/>
      <c r="R211" s="236"/>
      <c r="S211" s="236"/>
      <c r="T211" s="236"/>
      <c r="U211" s="236"/>
      <c r="V211" s="236"/>
      <c r="W211" s="236"/>
      <c r="X211" s="236"/>
      <c r="Y211" s="236"/>
      <c r="Z211" s="236"/>
      <c r="AA211" s="236"/>
    </row>
    <row r="212" ht="15" customHeight="1">
      <c r="A212" s="337"/>
      <c r="B212" s="236"/>
      <c r="C212" s="236"/>
      <c r="D212" s="236"/>
      <c r="E212" s="236"/>
      <c r="F212" s="236"/>
      <c r="G212" s="236"/>
      <c r="H212" s="236"/>
      <c r="I212" s="236"/>
      <c r="J212" s="236"/>
      <c r="K212" s="236"/>
      <c r="L212" s="295"/>
      <c r="M212" s="236"/>
      <c r="N212" s="236"/>
      <c r="O212" s="236"/>
      <c r="P212" s="236"/>
      <c r="Q212" s="236"/>
      <c r="R212" s="236"/>
      <c r="S212" s="236"/>
      <c r="T212" s="236"/>
      <c r="U212" s="236"/>
      <c r="V212" s="236"/>
      <c r="W212" s="236"/>
      <c r="X212" s="236"/>
      <c r="Y212" s="236"/>
      <c r="Z212" s="236"/>
      <c r="AA212" s="236"/>
    </row>
    <row r="213" ht="15" customHeight="1">
      <c r="A213" s="337"/>
      <c r="B213" s="236"/>
      <c r="C213" s="236"/>
      <c r="D213" s="236"/>
      <c r="E213" s="236"/>
      <c r="F213" s="236"/>
      <c r="G213" s="236"/>
      <c r="H213" s="236"/>
      <c r="I213" s="236"/>
      <c r="J213" s="236"/>
      <c r="K213" s="236"/>
      <c r="L213" s="295"/>
      <c r="M213" s="236"/>
      <c r="N213" s="236"/>
      <c r="O213" s="236"/>
      <c r="P213" s="236"/>
      <c r="Q213" s="236"/>
      <c r="R213" s="236"/>
      <c r="S213" s="236"/>
      <c r="T213" s="236"/>
      <c r="U213" s="236"/>
      <c r="V213" s="236"/>
      <c r="W213" s="236"/>
      <c r="X213" s="236"/>
      <c r="Y213" s="236"/>
      <c r="Z213" s="236"/>
      <c r="AA213" s="236"/>
    </row>
    <row r="214" ht="15" customHeight="1">
      <c r="A214" s="337"/>
      <c r="B214" s="236"/>
      <c r="C214" s="236"/>
      <c r="D214" s="236"/>
      <c r="E214" s="236"/>
      <c r="F214" s="236"/>
      <c r="G214" s="236"/>
      <c r="H214" s="236"/>
      <c r="I214" s="236"/>
      <c r="J214" s="236"/>
      <c r="K214" s="236"/>
      <c r="L214" s="295"/>
      <c r="M214" s="236"/>
      <c r="N214" s="236"/>
      <c r="O214" s="236"/>
      <c r="P214" s="236"/>
      <c r="Q214" s="236"/>
      <c r="R214" s="236"/>
      <c r="S214" s="236"/>
      <c r="T214" s="236"/>
      <c r="U214" s="236"/>
      <c r="V214" s="236"/>
      <c r="W214" s="236"/>
      <c r="X214" s="236"/>
      <c r="Y214" s="236"/>
      <c r="Z214" s="236"/>
      <c r="AA214" s="236"/>
    </row>
    <row r="215" ht="15" customHeight="1">
      <c r="A215" s="337"/>
      <c r="B215" s="236"/>
      <c r="C215" s="236"/>
      <c r="D215" s="236"/>
      <c r="E215" s="236"/>
      <c r="F215" s="236"/>
      <c r="G215" s="236"/>
      <c r="H215" s="236"/>
      <c r="I215" s="236"/>
      <c r="J215" s="236"/>
      <c r="K215" s="236"/>
      <c r="L215" s="295"/>
      <c r="M215" s="236"/>
      <c r="N215" s="236"/>
      <c r="O215" s="236"/>
      <c r="P215" s="236"/>
      <c r="Q215" s="236"/>
      <c r="R215" s="236"/>
      <c r="S215" s="236"/>
      <c r="T215" s="236"/>
      <c r="U215" s="236"/>
      <c r="V215" s="236"/>
      <c r="W215" s="236"/>
      <c r="X215" s="236"/>
      <c r="Y215" s="236"/>
      <c r="Z215" s="236"/>
      <c r="AA215" s="236"/>
    </row>
    <row r="216" ht="15" customHeight="1">
      <c r="A216" s="337"/>
      <c r="B216" s="236"/>
      <c r="C216" s="236"/>
      <c r="D216" s="236"/>
      <c r="E216" s="236"/>
      <c r="F216" s="236"/>
      <c r="G216" s="236"/>
      <c r="H216" s="236"/>
      <c r="I216" s="236"/>
      <c r="J216" s="236"/>
      <c r="K216" s="236"/>
      <c r="L216" s="295"/>
      <c r="M216" s="236"/>
      <c r="N216" s="236"/>
      <c r="O216" s="236"/>
      <c r="P216" s="236"/>
      <c r="Q216" s="236"/>
      <c r="R216" s="236"/>
      <c r="S216" s="236"/>
      <c r="T216" s="236"/>
      <c r="U216" s="236"/>
      <c r="V216" s="236"/>
      <c r="W216" s="236"/>
      <c r="X216" s="236"/>
      <c r="Y216" s="236"/>
      <c r="Z216" s="236"/>
      <c r="AA216" s="236"/>
    </row>
    <row r="217" ht="15" customHeight="1">
      <c r="A217" s="337"/>
      <c r="B217" s="236"/>
      <c r="C217" s="236"/>
      <c r="D217" s="236"/>
      <c r="E217" s="236"/>
      <c r="F217" s="236"/>
      <c r="G217" s="236"/>
      <c r="H217" s="236"/>
      <c r="I217" s="236"/>
      <c r="J217" s="236"/>
      <c r="K217" s="236"/>
      <c r="L217" s="295"/>
      <c r="M217" s="236"/>
      <c r="N217" s="236"/>
      <c r="O217" s="236"/>
      <c r="P217" s="236"/>
      <c r="Q217" s="236"/>
      <c r="R217" s="236"/>
      <c r="S217" s="236"/>
      <c r="T217" s="236"/>
      <c r="U217" s="236"/>
      <c r="V217" s="236"/>
      <c r="W217" s="236"/>
      <c r="X217" s="236"/>
      <c r="Y217" s="236"/>
      <c r="Z217" s="236"/>
      <c r="AA217" s="236"/>
    </row>
    <row r="218" ht="15" customHeight="1">
      <c r="A218" s="337"/>
      <c r="B218" s="236"/>
      <c r="C218" s="236"/>
      <c r="D218" s="236"/>
      <c r="E218" s="236"/>
      <c r="F218" s="236"/>
      <c r="G218" s="236"/>
      <c r="H218" s="236"/>
      <c r="I218" s="236"/>
      <c r="J218" s="236"/>
      <c r="K218" s="236"/>
      <c r="L218" s="295"/>
      <c r="M218" s="236"/>
      <c r="N218" s="236"/>
      <c r="O218" s="236"/>
      <c r="P218" s="236"/>
      <c r="Q218" s="236"/>
      <c r="R218" s="236"/>
      <c r="S218" s="236"/>
      <c r="T218" s="236"/>
      <c r="U218" s="236"/>
      <c r="V218" s="236"/>
      <c r="W218" s="236"/>
      <c r="X218" s="236"/>
      <c r="Y218" s="236"/>
      <c r="Z218" s="236"/>
      <c r="AA218" s="236"/>
    </row>
    <row r="219" ht="15" customHeight="1">
      <c r="A219" s="337"/>
      <c r="B219" s="236"/>
      <c r="C219" s="236"/>
      <c r="D219" s="236"/>
      <c r="E219" s="236"/>
      <c r="F219" s="236"/>
      <c r="G219" s="236"/>
      <c r="H219" s="236"/>
      <c r="I219" s="236"/>
      <c r="J219" s="236"/>
      <c r="K219" s="236"/>
      <c r="L219" s="295"/>
      <c r="M219" s="236"/>
      <c r="N219" s="236"/>
      <c r="O219" s="236"/>
      <c r="P219" s="236"/>
      <c r="Q219" s="236"/>
      <c r="R219" s="236"/>
      <c r="S219" s="236"/>
      <c r="T219" s="236"/>
      <c r="U219" s="236"/>
      <c r="V219" s="236"/>
      <c r="W219" s="236"/>
      <c r="X219" s="236"/>
      <c r="Y219" s="236"/>
      <c r="Z219" s="236"/>
      <c r="AA219" s="236"/>
    </row>
    <row r="220" ht="15" customHeight="1">
      <c r="A220" s="337"/>
      <c r="B220" s="236"/>
      <c r="C220" s="236"/>
      <c r="D220" s="236"/>
      <c r="E220" s="236"/>
      <c r="F220" s="236"/>
      <c r="G220" s="236"/>
      <c r="H220" s="236"/>
      <c r="I220" s="236"/>
      <c r="J220" s="236"/>
      <c r="K220" s="236"/>
      <c r="L220" s="295"/>
      <c r="M220" s="236"/>
      <c r="N220" s="236"/>
      <c r="O220" s="236"/>
      <c r="P220" s="236"/>
      <c r="Q220" s="236"/>
      <c r="R220" s="236"/>
      <c r="S220" s="236"/>
      <c r="T220" s="236"/>
      <c r="U220" s="236"/>
      <c r="V220" s="236"/>
      <c r="W220" s="236"/>
      <c r="X220" s="236"/>
      <c r="Y220" s="236"/>
      <c r="Z220" s="236"/>
      <c r="AA220" s="236"/>
    </row>
    <row r="221" ht="15" customHeight="1">
      <c r="A221" s="337"/>
      <c r="B221" s="236"/>
      <c r="C221" s="236"/>
      <c r="D221" s="236"/>
      <c r="E221" s="236"/>
      <c r="F221" s="236"/>
      <c r="G221" s="236"/>
      <c r="H221" s="236"/>
      <c r="I221" s="236"/>
      <c r="J221" s="236"/>
      <c r="K221" s="236"/>
      <c r="L221" s="295"/>
      <c r="M221" s="236"/>
      <c r="N221" s="236"/>
      <c r="O221" s="236"/>
      <c r="P221" s="236"/>
      <c r="Q221" s="236"/>
      <c r="R221" s="236"/>
      <c r="S221" s="236"/>
      <c r="T221" s="236"/>
      <c r="U221" s="236"/>
      <c r="V221" s="236"/>
      <c r="W221" s="236"/>
      <c r="X221" s="236"/>
      <c r="Y221" s="236"/>
      <c r="Z221" s="236"/>
      <c r="AA221" s="236"/>
    </row>
    <row r="222" ht="15" customHeight="1">
      <c r="A222" s="337"/>
      <c r="B222" s="236"/>
      <c r="C222" s="236"/>
      <c r="D222" s="236"/>
      <c r="E222" s="236"/>
      <c r="F222" s="236"/>
      <c r="G222" s="236"/>
      <c r="H222" s="236"/>
      <c r="I222" s="236"/>
      <c r="J222" s="236"/>
      <c r="K222" s="236"/>
      <c r="L222" s="295"/>
      <c r="M222" s="236"/>
      <c r="N222" s="236"/>
      <c r="O222" s="236"/>
      <c r="P222" s="236"/>
      <c r="Q222" s="236"/>
      <c r="R222" s="236"/>
      <c r="S222" s="236"/>
      <c r="T222" s="236"/>
      <c r="U222" s="236"/>
      <c r="V222" s="236"/>
      <c r="W222" s="236"/>
      <c r="X222" s="236"/>
      <c r="Y222" s="236"/>
      <c r="Z222" s="236"/>
      <c r="AA222" s="236"/>
    </row>
    <row r="223" ht="15" customHeight="1">
      <c r="A223" s="337"/>
      <c r="B223" s="236"/>
      <c r="C223" s="236"/>
      <c r="D223" s="236"/>
      <c r="E223" s="236"/>
      <c r="F223" s="236"/>
      <c r="G223" s="236"/>
      <c r="H223" s="236"/>
      <c r="I223" s="236"/>
      <c r="J223" s="236"/>
      <c r="K223" s="236"/>
      <c r="L223" s="295"/>
      <c r="M223" s="236"/>
      <c r="N223" s="236"/>
      <c r="O223" s="236"/>
      <c r="P223" s="236"/>
      <c r="Q223" s="236"/>
      <c r="R223" s="236"/>
      <c r="S223" s="236"/>
      <c r="T223" s="236"/>
      <c r="U223" s="236"/>
      <c r="V223" s="236"/>
      <c r="W223" s="236"/>
      <c r="X223" s="236"/>
      <c r="Y223" s="236"/>
      <c r="Z223" s="236"/>
      <c r="AA223" s="236"/>
    </row>
    <row r="224" ht="15" customHeight="1">
      <c r="A224" s="337"/>
      <c r="B224" s="236"/>
      <c r="C224" s="236"/>
      <c r="D224" s="236"/>
      <c r="E224" s="236"/>
      <c r="F224" s="236"/>
      <c r="G224" s="236"/>
      <c r="H224" s="236"/>
      <c r="I224" s="236"/>
      <c r="J224" s="236"/>
      <c r="K224" s="236"/>
      <c r="L224" s="295"/>
      <c r="M224" s="236"/>
      <c r="N224" s="236"/>
      <c r="O224" s="236"/>
      <c r="P224" s="236"/>
      <c r="Q224" s="236"/>
      <c r="R224" s="236"/>
      <c r="S224" s="236"/>
      <c r="T224" s="236"/>
      <c r="U224" s="236"/>
      <c r="V224" s="236"/>
      <c r="W224" s="236"/>
      <c r="X224" s="236"/>
      <c r="Y224" s="236"/>
      <c r="Z224" s="236"/>
      <c r="AA224" s="236"/>
    </row>
    <row r="225" ht="15" customHeight="1">
      <c r="A225" s="337"/>
      <c r="B225" s="236"/>
      <c r="C225" s="236"/>
      <c r="D225" s="236"/>
      <c r="E225" s="236"/>
      <c r="F225" s="236"/>
      <c r="G225" s="236"/>
      <c r="H225" s="236"/>
      <c r="I225" s="236"/>
      <c r="J225" s="236"/>
      <c r="K225" s="236"/>
      <c r="L225" s="295"/>
      <c r="M225" s="236"/>
      <c r="N225" s="236"/>
      <c r="O225" s="236"/>
      <c r="P225" s="236"/>
      <c r="Q225" s="236"/>
      <c r="R225" s="236"/>
      <c r="S225" s="236"/>
      <c r="T225" s="236"/>
      <c r="U225" s="236"/>
      <c r="V225" s="236"/>
      <c r="W225" s="236"/>
      <c r="X225" s="236"/>
      <c r="Y225" s="236"/>
      <c r="Z225" s="236"/>
      <c r="AA225" s="236"/>
    </row>
    <row r="226" ht="15" customHeight="1">
      <c r="A226" s="337"/>
      <c r="B226" s="236"/>
      <c r="C226" s="236"/>
      <c r="D226" s="236"/>
      <c r="E226" s="236"/>
      <c r="F226" s="236"/>
      <c r="G226" s="236"/>
      <c r="H226" s="236"/>
      <c r="I226" s="236"/>
      <c r="J226" s="236"/>
      <c r="K226" s="236"/>
      <c r="L226" s="295"/>
      <c r="M226" s="236"/>
      <c r="N226" s="236"/>
      <c r="O226" s="236"/>
      <c r="P226" s="236"/>
      <c r="Q226" s="236"/>
      <c r="R226" s="236"/>
      <c r="S226" s="236"/>
      <c r="T226" s="236"/>
      <c r="U226" s="236"/>
      <c r="V226" s="236"/>
      <c r="W226" s="236"/>
      <c r="X226" s="236"/>
      <c r="Y226" s="236"/>
      <c r="Z226" s="236"/>
      <c r="AA226" s="236"/>
    </row>
    <row r="227" ht="15" customHeight="1">
      <c r="A227" s="337"/>
      <c r="B227" s="236"/>
      <c r="C227" s="236"/>
      <c r="D227" s="236"/>
      <c r="E227" s="236"/>
      <c r="F227" s="236"/>
      <c r="G227" s="236"/>
      <c r="H227" s="236"/>
      <c r="I227" s="236"/>
      <c r="J227" s="236"/>
      <c r="K227" s="236"/>
      <c r="L227" s="295"/>
      <c r="M227" s="236"/>
      <c r="N227" s="236"/>
      <c r="O227" s="236"/>
      <c r="P227" s="236"/>
      <c r="Q227" s="236"/>
      <c r="R227" s="236"/>
      <c r="S227" s="236"/>
      <c r="T227" s="236"/>
      <c r="U227" s="236"/>
      <c r="V227" s="236"/>
      <c r="W227" s="236"/>
      <c r="X227" s="236"/>
      <c r="Y227" s="236"/>
      <c r="Z227" s="236"/>
      <c r="AA227" s="236"/>
    </row>
    <row r="228" ht="15" customHeight="1">
      <c r="A228" s="337"/>
      <c r="B228" s="236"/>
      <c r="C228" s="236"/>
      <c r="D228" s="236"/>
      <c r="E228" s="236"/>
      <c r="F228" s="236"/>
      <c r="G228" s="236"/>
      <c r="H228" s="236"/>
      <c r="I228" s="236"/>
      <c r="J228" s="236"/>
      <c r="K228" s="236"/>
      <c r="L228" s="295"/>
      <c r="M228" s="236"/>
      <c r="N228" s="236"/>
      <c r="O228" s="236"/>
      <c r="P228" s="236"/>
      <c r="Q228" s="236"/>
      <c r="R228" s="236"/>
      <c r="S228" s="236"/>
      <c r="T228" s="236"/>
      <c r="U228" s="236"/>
      <c r="V228" s="236"/>
      <c r="W228" s="236"/>
      <c r="X228" s="236"/>
      <c r="Y228" s="236"/>
      <c r="Z228" s="236"/>
      <c r="AA228" s="236"/>
    </row>
    <row r="229" ht="15" customHeight="1">
      <c r="A229" s="337"/>
      <c r="B229" s="236"/>
      <c r="C229" s="236"/>
      <c r="D229" s="236"/>
      <c r="E229" s="236"/>
      <c r="F229" s="236"/>
      <c r="G229" s="236"/>
      <c r="H229" s="236"/>
      <c r="I229" s="236"/>
      <c r="J229" s="236"/>
      <c r="K229" s="236"/>
      <c r="L229" s="295"/>
      <c r="M229" s="236"/>
      <c r="N229" s="236"/>
      <c r="O229" s="236"/>
      <c r="P229" s="236"/>
      <c r="Q229" s="236"/>
      <c r="R229" s="236"/>
      <c r="S229" s="236"/>
      <c r="T229" s="236"/>
      <c r="U229" s="236"/>
      <c r="V229" s="236"/>
      <c r="W229" s="236"/>
      <c r="X229" s="236"/>
      <c r="Y229" s="236"/>
      <c r="Z229" s="236"/>
      <c r="AA229" s="236"/>
    </row>
    <row r="230" ht="15" customHeight="1">
      <c r="A230" s="337"/>
      <c r="B230" s="236"/>
      <c r="C230" s="236"/>
      <c r="D230" s="236"/>
      <c r="E230" s="236"/>
      <c r="F230" s="236"/>
      <c r="G230" s="236"/>
      <c r="H230" s="236"/>
      <c r="I230" s="236"/>
      <c r="J230" s="236"/>
      <c r="K230" s="236"/>
      <c r="L230" s="295"/>
      <c r="M230" s="236"/>
      <c r="N230" s="236"/>
      <c r="O230" s="236"/>
      <c r="P230" s="236"/>
      <c r="Q230" s="236"/>
      <c r="R230" s="236"/>
      <c r="S230" s="236"/>
      <c r="T230" s="236"/>
      <c r="U230" s="236"/>
      <c r="V230" s="236"/>
      <c r="W230" s="236"/>
      <c r="X230" s="236"/>
      <c r="Y230" s="236"/>
      <c r="Z230" s="236"/>
      <c r="AA230" s="236"/>
    </row>
    <row r="231" ht="15" customHeight="1">
      <c r="A231" s="337"/>
      <c r="B231" s="236"/>
      <c r="C231" s="236"/>
      <c r="D231" s="236"/>
      <c r="E231" s="236"/>
      <c r="F231" s="236"/>
      <c r="G231" s="236"/>
      <c r="H231" s="236"/>
      <c r="I231" s="236"/>
      <c r="J231" s="236"/>
      <c r="K231" s="236"/>
      <c r="L231" s="295"/>
      <c r="M231" s="236"/>
      <c r="N231" s="236"/>
      <c r="O231" s="236"/>
      <c r="P231" s="236"/>
      <c r="Q231" s="236"/>
      <c r="R231" s="236"/>
      <c r="S231" s="236"/>
      <c r="T231" s="236"/>
      <c r="U231" s="236"/>
      <c r="V231" s="236"/>
      <c r="W231" s="236"/>
      <c r="X231" s="236"/>
      <c r="Y231" s="236"/>
      <c r="Z231" s="236"/>
      <c r="AA231" s="236"/>
    </row>
    <row r="232" ht="15" customHeight="1">
      <c r="A232" s="337"/>
      <c r="B232" s="236"/>
      <c r="C232" s="236"/>
      <c r="D232" s="236"/>
      <c r="E232" s="236"/>
      <c r="F232" s="236"/>
      <c r="G232" s="236"/>
      <c r="H232" s="236"/>
      <c r="I232" s="236"/>
      <c r="J232" s="236"/>
      <c r="K232" s="236"/>
      <c r="L232" s="295"/>
      <c r="M232" s="236"/>
      <c r="N232" s="236"/>
      <c r="O232" s="236"/>
      <c r="P232" s="236"/>
      <c r="Q232" s="236"/>
      <c r="R232" s="236"/>
      <c r="S232" s="236"/>
      <c r="T232" s="236"/>
      <c r="U232" s="236"/>
      <c r="V232" s="236"/>
      <c r="W232" s="236"/>
      <c r="X232" s="236"/>
      <c r="Y232" s="236"/>
      <c r="Z232" s="236"/>
      <c r="AA232" s="236"/>
    </row>
    <row r="233" ht="15" customHeight="1">
      <c r="A233" s="337"/>
      <c r="B233" s="236"/>
      <c r="C233" s="236"/>
      <c r="D233" s="236"/>
      <c r="E233" s="236"/>
      <c r="F233" s="236"/>
      <c r="G233" s="236"/>
      <c r="H233" s="236"/>
      <c r="I233" s="236"/>
      <c r="J233" s="236"/>
      <c r="K233" s="236"/>
      <c r="L233" s="295"/>
      <c r="M233" s="236"/>
      <c r="N233" s="236"/>
      <c r="O233" s="236"/>
      <c r="P233" s="236"/>
      <c r="Q233" s="236"/>
      <c r="R233" s="236"/>
      <c r="S233" s="236"/>
      <c r="T233" s="236"/>
      <c r="U233" s="236"/>
      <c r="V233" s="236"/>
      <c r="W233" s="236"/>
      <c r="X233" s="236"/>
      <c r="Y233" s="236"/>
      <c r="Z233" s="236"/>
      <c r="AA233" s="236"/>
    </row>
    <row r="234" ht="15" customHeight="1">
      <c r="A234" s="337"/>
      <c r="B234" s="236"/>
      <c r="C234" s="236"/>
      <c r="D234" s="236"/>
      <c r="E234" s="236"/>
      <c r="F234" s="236"/>
      <c r="G234" s="236"/>
      <c r="H234" s="236"/>
      <c r="I234" s="236"/>
      <c r="J234" s="236"/>
      <c r="K234" s="236"/>
      <c r="L234" s="295"/>
      <c r="M234" s="236"/>
      <c r="N234" s="236"/>
      <c r="O234" s="236"/>
      <c r="P234" s="236"/>
      <c r="Q234" s="236"/>
      <c r="R234" s="236"/>
      <c r="S234" s="236"/>
      <c r="T234" s="236"/>
      <c r="U234" s="236"/>
      <c r="V234" s="236"/>
      <c r="W234" s="236"/>
      <c r="X234" s="236"/>
      <c r="Y234" s="236"/>
      <c r="Z234" s="236"/>
      <c r="AA234" s="236"/>
    </row>
    <row r="235" ht="15" customHeight="1">
      <c r="A235" s="337"/>
      <c r="B235" s="236"/>
      <c r="C235" s="236"/>
      <c r="D235" s="236"/>
      <c r="E235" s="236"/>
      <c r="F235" s="236"/>
      <c r="G235" s="236"/>
      <c r="H235" s="236"/>
      <c r="I235" s="236"/>
      <c r="J235" s="236"/>
      <c r="K235" s="236"/>
      <c r="L235" s="295"/>
      <c r="M235" s="236"/>
      <c r="N235" s="236"/>
      <c r="O235" s="236"/>
      <c r="P235" s="236"/>
      <c r="Q235" s="236"/>
      <c r="R235" s="236"/>
      <c r="S235" s="236"/>
      <c r="T235" s="236"/>
      <c r="U235" s="236"/>
      <c r="V235" s="236"/>
      <c r="W235" s="236"/>
      <c r="X235" s="236"/>
      <c r="Y235" s="236"/>
      <c r="Z235" s="236"/>
      <c r="AA235" s="236"/>
    </row>
    <row r="236" ht="15" customHeight="1">
      <c r="A236" s="337"/>
      <c r="B236" s="236"/>
      <c r="C236" s="236"/>
      <c r="D236" s="236"/>
      <c r="E236" s="236"/>
      <c r="F236" s="236"/>
      <c r="G236" s="236"/>
      <c r="H236" s="236"/>
      <c r="I236" s="236"/>
      <c r="J236" s="236"/>
      <c r="K236" s="236"/>
      <c r="L236" s="295"/>
      <c r="M236" s="236"/>
      <c r="N236" s="236"/>
      <c r="O236" s="236"/>
      <c r="P236" s="236"/>
      <c r="Q236" s="236"/>
      <c r="R236" s="236"/>
      <c r="S236" s="236"/>
      <c r="T236" s="236"/>
      <c r="U236" s="236"/>
      <c r="V236" s="236"/>
      <c r="W236" s="236"/>
      <c r="X236" s="236"/>
      <c r="Y236" s="236"/>
      <c r="Z236" s="236"/>
      <c r="AA236" s="236"/>
    </row>
    <row r="237" ht="15" customHeight="1">
      <c r="A237" s="337"/>
      <c r="B237" s="236"/>
      <c r="C237" s="236"/>
      <c r="D237" s="236"/>
      <c r="E237" s="236"/>
      <c r="F237" s="236"/>
      <c r="G237" s="236"/>
      <c r="H237" s="236"/>
      <c r="I237" s="236"/>
      <c r="J237" s="236"/>
      <c r="K237" s="236"/>
      <c r="L237" s="295"/>
      <c r="M237" s="236"/>
      <c r="N237" s="236"/>
      <c r="O237" s="236"/>
      <c r="P237" s="236"/>
      <c r="Q237" s="236"/>
      <c r="R237" s="236"/>
      <c r="S237" s="236"/>
      <c r="T237" s="236"/>
      <c r="U237" s="236"/>
      <c r="V237" s="236"/>
      <c r="W237" s="236"/>
      <c r="X237" s="236"/>
      <c r="Y237" s="236"/>
      <c r="Z237" s="236"/>
      <c r="AA237" s="236"/>
    </row>
    <row r="238" ht="15" customHeight="1">
      <c r="A238" s="337"/>
      <c r="B238" s="236"/>
      <c r="C238" s="236"/>
      <c r="D238" s="236"/>
      <c r="E238" s="236"/>
      <c r="F238" s="236"/>
      <c r="G238" s="236"/>
      <c r="H238" s="236"/>
      <c r="I238" s="236"/>
      <c r="J238" s="236"/>
      <c r="K238" s="236"/>
      <c r="L238" s="295"/>
      <c r="M238" s="236"/>
      <c r="N238" s="236"/>
      <c r="O238" s="236"/>
      <c r="P238" s="236"/>
      <c r="Q238" s="236"/>
      <c r="R238" s="236"/>
      <c r="S238" s="236"/>
      <c r="T238" s="236"/>
      <c r="U238" s="236"/>
      <c r="V238" s="236"/>
      <c r="W238" s="236"/>
      <c r="X238" s="236"/>
      <c r="Y238" s="236"/>
      <c r="Z238" s="236"/>
      <c r="AA238" s="236"/>
    </row>
    <row r="239" ht="15" customHeight="1">
      <c r="A239" s="337"/>
      <c r="B239" s="236"/>
      <c r="C239" s="236"/>
      <c r="D239" s="236"/>
      <c r="E239" s="236"/>
      <c r="F239" s="236"/>
      <c r="G239" s="236"/>
      <c r="H239" s="236"/>
      <c r="I239" s="236"/>
      <c r="J239" s="236"/>
      <c r="K239" s="236"/>
      <c r="L239" s="295"/>
      <c r="M239" s="236"/>
      <c r="N239" s="236"/>
      <c r="O239" s="236"/>
      <c r="P239" s="236"/>
      <c r="Q239" s="236"/>
      <c r="R239" s="236"/>
      <c r="S239" s="236"/>
      <c r="T239" s="236"/>
      <c r="U239" s="236"/>
      <c r="V239" s="236"/>
      <c r="W239" s="236"/>
      <c r="X239" s="236"/>
      <c r="Y239" s="236"/>
      <c r="Z239" s="236"/>
      <c r="AA239" s="236"/>
    </row>
    <row r="240" ht="15" customHeight="1">
      <c r="A240" s="337"/>
      <c r="B240" s="236"/>
      <c r="C240" s="236"/>
      <c r="D240" s="236"/>
      <c r="E240" s="236"/>
      <c r="F240" s="236"/>
      <c r="G240" s="236"/>
      <c r="H240" s="236"/>
      <c r="I240" s="236"/>
      <c r="J240" s="236"/>
      <c r="K240" s="236"/>
      <c r="L240" s="295"/>
      <c r="M240" s="236"/>
      <c r="N240" s="236"/>
      <c r="O240" s="236"/>
      <c r="P240" s="236"/>
      <c r="Q240" s="236"/>
      <c r="R240" s="236"/>
      <c r="S240" s="236"/>
      <c r="T240" s="236"/>
      <c r="U240" s="236"/>
      <c r="V240" s="236"/>
      <c r="W240" s="236"/>
      <c r="X240" s="236"/>
      <c r="Y240" s="236"/>
      <c r="Z240" s="236"/>
      <c r="AA240" s="236"/>
    </row>
    <row r="241" ht="15" customHeight="1">
      <c r="A241" s="337"/>
      <c r="B241" s="236"/>
      <c r="C241" s="236"/>
      <c r="D241" s="236"/>
      <c r="E241" s="236"/>
      <c r="F241" s="236"/>
      <c r="G241" s="236"/>
      <c r="H241" s="236"/>
      <c r="I241" s="236"/>
      <c r="J241" s="236"/>
      <c r="K241" s="236"/>
      <c r="L241" s="295"/>
      <c r="M241" s="236"/>
      <c r="N241" s="236"/>
      <c r="O241" s="236"/>
      <c r="P241" s="236"/>
      <c r="Q241" s="236"/>
      <c r="R241" s="236"/>
      <c r="S241" s="236"/>
      <c r="T241" s="236"/>
      <c r="U241" s="236"/>
      <c r="V241" s="236"/>
      <c r="W241" s="236"/>
      <c r="X241" s="236"/>
      <c r="Y241" s="236"/>
      <c r="Z241" s="236"/>
      <c r="AA241" s="236"/>
    </row>
    <row r="242" ht="15" customHeight="1">
      <c r="A242" s="337"/>
      <c r="B242" s="236"/>
      <c r="C242" s="236"/>
      <c r="D242" s="236"/>
      <c r="E242" s="236"/>
      <c r="F242" s="236"/>
      <c r="G242" s="236"/>
      <c r="H242" s="236"/>
      <c r="I242" s="236"/>
      <c r="J242" s="236"/>
      <c r="K242" s="236"/>
      <c r="L242" s="295"/>
      <c r="M242" s="236"/>
      <c r="N242" s="236"/>
      <c r="O242" s="236"/>
      <c r="P242" s="236"/>
      <c r="Q242" s="236"/>
      <c r="R242" s="236"/>
      <c r="S242" s="236"/>
      <c r="T242" s="236"/>
      <c r="U242" s="236"/>
      <c r="V242" s="236"/>
      <c r="W242" s="236"/>
      <c r="X242" s="236"/>
      <c r="Y242" s="236"/>
      <c r="Z242" s="236"/>
      <c r="AA242" s="236"/>
    </row>
    <row r="243" ht="15" customHeight="1">
      <c r="A243" s="337"/>
      <c r="B243" s="236"/>
      <c r="C243" s="236"/>
      <c r="D243" s="236"/>
      <c r="E243" s="236"/>
      <c r="F243" s="236"/>
      <c r="G243" s="236"/>
      <c r="H243" s="236"/>
      <c r="I243" s="236"/>
      <c r="J243" s="236"/>
      <c r="K243" s="236"/>
      <c r="L243" s="295"/>
      <c r="M243" s="236"/>
      <c r="N243" s="236"/>
      <c r="O243" s="236"/>
      <c r="P243" s="236"/>
      <c r="Q243" s="236"/>
      <c r="R243" s="236"/>
      <c r="S243" s="236"/>
      <c r="T243" s="236"/>
      <c r="U243" s="236"/>
      <c r="V243" s="236"/>
      <c r="W243" s="236"/>
      <c r="X243" s="236"/>
      <c r="Y243" s="236"/>
      <c r="Z243" s="236"/>
      <c r="AA243" s="236"/>
    </row>
    <row r="244" ht="15" customHeight="1">
      <c r="A244" s="337"/>
      <c r="B244" s="236"/>
      <c r="C244" s="236"/>
      <c r="D244" s="236"/>
      <c r="E244" s="236"/>
      <c r="F244" s="236"/>
      <c r="G244" s="236"/>
      <c r="H244" s="236"/>
      <c r="I244" s="236"/>
      <c r="J244" s="236"/>
      <c r="K244" s="236"/>
      <c r="L244" s="295"/>
      <c r="M244" s="236"/>
      <c r="N244" s="236"/>
      <c r="O244" s="236"/>
      <c r="P244" s="236"/>
      <c r="Q244" s="236"/>
      <c r="R244" s="236"/>
      <c r="S244" s="236"/>
      <c r="T244" s="236"/>
      <c r="U244" s="236"/>
      <c r="V244" s="236"/>
      <c r="W244" s="236"/>
      <c r="X244" s="236"/>
      <c r="Y244" s="236"/>
      <c r="Z244" s="236"/>
      <c r="AA244" s="236"/>
    </row>
    <row r="245" ht="15" customHeight="1">
      <c r="A245" s="337"/>
      <c r="B245" s="236"/>
      <c r="C245" s="236"/>
      <c r="D245" s="236"/>
      <c r="E245" s="236"/>
      <c r="F245" s="236"/>
      <c r="G245" s="236"/>
      <c r="H245" s="236"/>
      <c r="I245" s="236"/>
      <c r="J245" s="236"/>
      <c r="K245" s="236"/>
      <c r="L245" s="295"/>
      <c r="M245" s="236"/>
      <c r="N245" s="236"/>
      <c r="O245" s="236"/>
      <c r="P245" s="236"/>
      <c r="Q245" s="236"/>
      <c r="R245" s="236"/>
      <c r="S245" s="236"/>
      <c r="T245" s="236"/>
      <c r="U245" s="236"/>
      <c r="V245" s="236"/>
      <c r="W245" s="236"/>
      <c r="X245" s="236"/>
      <c r="Y245" s="236"/>
      <c r="Z245" s="236"/>
      <c r="AA245" s="236"/>
    </row>
    <row r="246" ht="15" customHeight="1">
      <c r="A246" s="337"/>
      <c r="B246" s="236"/>
      <c r="C246" s="236"/>
      <c r="D246" s="236"/>
      <c r="E246" s="236"/>
      <c r="F246" s="236"/>
      <c r="G246" s="236"/>
      <c r="H246" s="236"/>
      <c r="I246" s="236"/>
      <c r="J246" s="236"/>
      <c r="K246" s="236"/>
      <c r="L246" s="295"/>
      <c r="M246" s="236"/>
      <c r="N246" s="236"/>
      <c r="O246" s="236"/>
      <c r="P246" s="236"/>
      <c r="Q246" s="236"/>
      <c r="R246" s="236"/>
      <c r="S246" s="236"/>
      <c r="T246" s="236"/>
      <c r="U246" s="236"/>
      <c r="V246" s="236"/>
      <c r="W246" s="236"/>
      <c r="X246" s="236"/>
      <c r="Y246" s="236"/>
      <c r="Z246" s="236"/>
      <c r="AA246" s="236"/>
    </row>
    <row r="247" ht="15" customHeight="1">
      <c r="A247" s="337"/>
      <c r="B247" s="236"/>
      <c r="C247" s="236"/>
      <c r="D247" s="236"/>
      <c r="E247" s="236"/>
      <c r="F247" s="236"/>
      <c r="G247" s="236"/>
      <c r="H247" s="236"/>
      <c r="I247" s="236"/>
      <c r="J247" s="236"/>
      <c r="K247" s="236"/>
      <c r="L247" s="295"/>
      <c r="M247" s="236"/>
      <c r="N247" s="236"/>
      <c r="O247" s="236"/>
      <c r="P247" s="236"/>
      <c r="Q247" s="236"/>
      <c r="R247" s="236"/>
      <c r="S247" s="236"/>
      <c r="T247" s="236"/>
      <c r="U247" s="236"/>
      <c r="V247" s="236"/>
      <c r="W247" s="236"/>
      <c r="X247" s="236"/>
      <c r="Y247" s="236"/>
      <c r="Z247" s="236"/>
      <c r="AA247" s="236"/>
    </row>
    <row r="248" ht="15" customHeight="1">
      <c r="A248" s="337"/>
      <c r="B248" s="236"/>
      <c r="C248" s="236"/>
      <c r="D248" s="236"/>
      <c r="E248" s="236"/>
      <c r="F248" s="236"/>
      <c r="G248" s="236"/>
      <c r="H248" s="236"/>
      <c r="I248" s="236"/>
      <c r="J248" s="236"/>
      <c r="K248" s="236"/>
      <c r="L248" s="295"/>
      <c r="M248" s="236"/>
      <c r="N248" s="236"/>
      <c r="O248" s="236"/>
      <c r="P248" s="236"/>
      <c r="Q248" s="236"/>
      <c r="R248" s="236"/>
      <c r="S248" s="236"/>
      <c r="T248" s="236"/>
      <c r="U248" s="236"/>
      <c r="V248" s="236"/>
      <c r="W248" s="236"/>
      <c r="X248" s="236"/>
      <c r="Y248" s="236"/>
      <c r="Z248" s="236"/>
      <c r="AA248" s="236"/>
    </row>
    <row r="249" ht="15" customHeight="1">
      <c r="A249" s="337"/>
      <c r="B249" s="236"/>
      <c r="C249" s="236"/>
      <c r="D249" s="236"/>
      <c r="E249" s="236"/>
      <c r="F249" s="236"/>
      <c r="G249" s="236"/>
      <c r="H249" s="236"/>
      <c r="I249" s="236"/>
      <c r="J249" s="236"/>
      <c r="K249" s="236"/>
      <c r="L249" s="295"/>
      <c r="M249" s="236"/>
      <c r="N249" s="236"/>
      <c r="O249" s="236"/>
      <c r="P249" s="236"/>
      <c r="Q249" s="236"/>
      <c r="R249" s="236"/>
      <c r="S249" s="236"/>
      <c r="T249" s="236"/>
      <c r="U249" s="236"/>
      <c r="V249" s="236"/>
      <c r="W249" s="236"/>
      <c r="X249" s="236"/>
      <c r="Y249" s="236"/>
      <c r="Z249" s="236"/>
      <c r="AA249" s="236"/>
    </row>
    <row r="250" ht="15" customHeight="1">
      <c r="A250" s="337"/>
      <c r="B250" s="236"/>
      <c r="C250" s="236"/>
      <c r="D250" s="236"/>
      <c r="E250" s="236"/>
      <c r="F250" s="236"/>
      <c r="G250" s="236"/>
      <c r="H250" s="236"/>
      <c r="I250" s="236"/>
      <c r="J250" s="236"/>
      <c r="K250" s="236"/>
      <c r="L250" s="295"/>
      <c r="M250" s="236"/>
      <c r="N250" s="236"/>
      <c r="O250" s="236"/>
      <c r="P250" s="236"/>
      <c r="Q250" s="236"/>
      <c r="R250" s="236"/>
      <c r="S250" s="236"/>
      <c r="T250" s="236"/>
      <c r="U250" s="236"/>
      <c r="V250" s="236"/>
      <c r="W250" s="236"/>
      <c r="X250" s="236"/>
      <c r="Y250" s="236"/>
      <c r="Z250" s="236"/>
      <c r="AA250" s="236"/>
    </row>
    <row r="251" ht="15" customHeight="1">
      <c r="A251" s="337"/>
      <c r="B251" s="236"/>
      <c r="C251" s="236"/>
      <c r="D251" s="236"/>
      <c r="E251" s="236"/>
      <c r="F251" s="236"/>
      <c r="G251" s="236"/>
      <c r="H251" s="236"/>
      <c r="I251" s="236"/>
      <c r="J251" s="236"/>
      <c r="K251" s="236"/>
      <c r="L251" s="295"/>
      <c r="M251" s="236"/>
      <c r="N251" s="236"/>
      <c r="O251" s="236"/>
      <c r="P251" s="236"/>
      <c r="Q251" s="236"/>
      <c r="R251" s="236"/>
      <c r="S251" s="236"/>
      <c r="T251" s="236"/>
      <c r="U251" s="236"/>
      <c r="V251" s="236"/>
      <c r="W251" s="236"/>
      <c r="X251" s="236"/>
      <c r="Y251" s="236"/>
      <c r="Z251" s="236"/>
      <c r="AA251" s="236"/>
    </row>
    <row r="252" ht="15" customHeight="1">
      <c r="A252" s="337"/>
      <c r="B252" s="236"/>
      <c r="C252" s="236"/>
      <c r="D252" s="236"/>
      <c r="E252" s="236"/>
      <c r="F252" s="236"/>
      <c r="G252" s="236"/>
      <c r="H252" s="236"/>
      <c r="I252" s="236"/>
      <c r="J252" s="236"/>
      <c r="K252" s="236"/>
      <c r="L252" s="295"/>
      <c r="M252" s="236"/>
      <c r="N252" s="236"/>
      <c r="O252" s="236"/>
      <c r="P252" s="236"/>
      <c r="Q252" s="236"/>
      <c r="R252" s="236"/>
      <c r="S252" s="236"/>
      <c r="T252" s="236"/>
      <c r="U252" s="236"/>
      <c r="V252" s="236"/>
      <c r="W252" s="236"/>
      <c r="X252" s="236"/>
      <c r="Y252" s="236"/>
      <c r="Z252" s="236"/>
      <c r="AA252" s="236"/>
    </row>
    <row r="253" ht="15" customHeight="1">
      <c r="A253" s="337"/>
      <c r="B253" s="236"/>
      <c r="C253" s="236"/>
      <c r="D253" s="236"/>
      <c r="E253" s="236"/>
      <c r="F253" s="236"/>
      <c r="G253" s="236"/>
      <c r="H253" s="236"/>
      <c r="I253" s="236"/>
      <c r="J253" s="236"/>
      <c r="K253" s="236"/>
      <c r="L253" s="295"/>
      <c r="M253" s="236"/>
      <c r="N253" s="236"/>
      <c r="O253" s="236"/>
      <c r="P253" s="236"/>
      <c r="Q253" s="236"/>
      <c r="R253" s="236"/>
      <c r="S253" s="236"/>
      <c r="T253" s="236"/>
      <c r="U253" s="236"/>
      <c r="V253" s="236"/>
      <c r="W253" s="236"/>
      <c r="X253" s="236"/>
      <c r="Y253" s="236"/>
      <c r="Z253" s="236"/>
      <c r="AA253" s="236"/>
    </row>
    <row r="254" ht="15" customHeight="1">
      <c r="A254" s="337"/>
      <c r="B254" s="236"/>
      <c r="C254" s="236"/>
      <c r="D254" s="236"/>
      <c r="E254" s="236"/>
      <c r="F254" s="236"/>
      <c r="G254" s="236"/>
      <c r="H254" s="236"/>
      <c r="I254" s="236"/>
      <c r="J254" s="236"/>
      <c r="K254" s="236"/>
      <c r="L254" s="295"/>
      <c r="M254" s="236"/>
      <c r="N254" s="236"/>
      <c r="O254" s="236"/>
      <c r="P254" s="236"/>
      <c r="Q254" s="236"/>
      <c r="R254" s="236"/>
      <c r="S254" s="236"/>
      <c r="T254" s="236"/>
      <c r="U254" s="236"/>
      <c r="V254" s="236"/>
      <c r="W254" s="236"/>
      <c r="X254" s="236"/>
      <c r="Y254" s="236"/>
      <c r="Z254" s="236"/>
      <c r="AA254" s="236"/>
    </row>
    <row r="255" ht="15" customHeight="1">
      <c r="A255" s="337"/>
      <c r="B255" s="236"/>
      <c r="C255" s="236"/>
      <c r="D255" s="236"/>
      <c r="E255" s="236"/>
      <c r="F255" s="236"/>
      <c r="G255" s="236"/>
      <c r="H255" s="236"/>
      <c r="I255" s="236"/>
      <c r="J255" s="236"/>
      <c r="K255" s="236"/>
      <c r="L255" s="295"/>
      <c r="M255" s="236"/>
      <c r="N255" s="236"/>
      <c r="O255" s="236"/>
      <c r="P255" s="236"/>
      <c r="Q255" s="236"/>
      <c r="R255" s="236"/>
      <c r="S255" s="236"/>
      <c r="T255" s="236"/>
      <c r="U255" s="236"/>
      <c r="V255" s="236"/>
      <c r="W255" s="236"/>
      <c r="X255" s="236"/>
      <c r="Y255" s="236"/>
      <c r="Z255" s="236"/>
      <c r="AA255" s="236"/>
    </row>
    <row r="256" ht="15" customHeight="1">
      <c r="A256" s="337"/>
      <c r="B256" s="236"/>
      <c r="C256" s="236"/>
      <c r="D256" s="236"/>
      <c r="E256" s="236"/>
      <c r="F256" s="236"/>
      <c r="G256" s="236"/>
      <c r="H256" s="236"/>
      <c r="I256" s="236"/>
      <c r="J256" s="236"/>
      <c r="K256" s="236"/>
      <c r="L256" s="295"/>
      <c r="M256" s="236"/>
      <c r="N256" s="236"/>
      <c r="O256" s="236"/>
      <c r="P256" s="236"/>
      <c r="Q256" s="236"/>
      <c r="R256" s="236"/>
      <c r="S256" s="236"/>
      <c r="T256" s="236"/>
      <c r="U256" s="236"/>
      <c r="V256" s="236"/>
      <c r="W256" s="236"/>
      <c r="X256" s="236"/>
      <c r="Y256" s="236"/>
      <c r="Z256" s="236"/>
      <c r="AA256" s="236"/>
    </row>
    <row r="257" ht="15" customHeight="1">
      <c r="A257" s="337"/>
      <c r="B257" s="236"/>
      <c r="C257" s="236"/>
      <c r="D257" s="236"/>
      <c r="E257" s="236"/>
      <c r="F257" s="236"/>
      <c r="G257" s="236"/>
      <c r="H257" s="236"/>
      <c r="I257" s="236"/>
      <c r="J257" s="236"/>
      <c r="K257" s="236"/>
      <c r="L257" s="295"/>
      <c r="M257" s="236"/>
      <c r="N257" s="236"/>
      <c r="O257" s="236"/>
      <c r="P257" s="236"/>
      <c r="Q257" s="236"/>
      <c r="R257" s="236"/>
      <c r="S257" s="236"/>
      <c r="T257" s="236"/>
      <c r="U257" s="236"/>
      <c r="V257" s="236"/>
      <c r="W257" s="236"/>
      <c r="X257" s="236"/>
      <c r="Y257" s="236"/>
      <c r="Z257" s="236"/>
      <c r="AA257" s="236"/>
    </row>
    <row r="258" ht="15" customHeight="1">
      <c r="A258" s="337"/>
      <c r="B258" s="236"/>
      <c r="C258" s="236"/>
      <c r="D258" s="236"/>
      <c r="E258" s="236"/>
      <c r="F258" s="236"/>
      <c r="G258" s="236"/>
      <c r="H258" s="236"/>
      <c r="I258" s="236"/>
      <c r="J258" s="236"/>
      <c r="K258" s="236"/>
      <c r="L258" s="295"/>
      <c r="M258" s="236"/>
      <c r="N258" s="236"/>
      <c r="O258" s="236"/>
      <c r="P258" s="236"/>
      <c r="Q258" s="236"/>
      <c r="R258" s="236"/>
      <c r="S258" s="236"/>
      <c r="T258" s="236"/>
      <c r="U258" s="236"/>
      <c r="V258" s="236"/>
      <c r="W258" s="236"/>
      <c r="X258" s="236"/>
      <c r="Y258" s="236"/>
      <c r="Z258" s="236"/>
      <c r="AA258" s="236"/>
    </row>
    <row r="259" ht="15" customHeight="1">
      <c r="A259" s="337"/>
      <c r="B259" s="236"/>
      <c r="C259" s="236"/>
      <c r="D259" s="236"/>
      <c r="E259" s="236"/>
      <c r="F259" s="236"/>
      <c r="G259" s="236"/>
      <c r="H259" s="236"/>
      <c r="I259" s="236"/>
      <c r="J259" s="236"/>
      <c r="K259" s="236"/>
      <c r="L259" s="295"/>
      <c r="M259" s="236"/>
      <c r="N259" s="236"/>
      <c r="O259" s="236"/>
      <c r="P259" s="236"/>
      <c r="Q259" s="236"/>
      <c r="R259" s="236"/>
      <c r="S259" s="236"/>
      <c r="T259" s="236"/>
      <c r="U259" s="236"/>
      <c r="V259" s="236"/>
      <c r="W259" s="236"/>
      <c r="X259" s="236"/>
      <c r="Y259" s="236"/>
      <c r="Z259" s="236"/>
      <c r="AA259" s="236"/>
    </row>
    <row r="260" ht="15" customHeight="1">
      <c r="A260" s="337"/>
      <c r="B260" s="236"/>
      <c r="C260" s="236"/>
      <c r="D260" s="236"/>
      <c r="E260" s="236"/>
      <c r="F260" s="236"/>
      <c r="G260" s="236"/>
      <c r="H260" s="236"/>
      <c r="I260" s="236"/>
      <c r="J260" s="236"/>
      <c r="K260" s="236"/>
      <c r="L260" s="295"/>
      <c r="M260" s="236"/>
      <c r="N260" s="236"/>
      <c r="O260" s="236"/>
      <c r="P260" s="236"/>
      <c r="Q260" s="236"/>
      <c r="R260" s="236"/>
      <c r="S260" s="236"/>
      <c r="T260" s="236"/>
      <c r="U260" s="236"/>
      <c r="V260" s="236"/>
      <c r="W260" s="236"/>
      <c r="X260" s="236"/>
      <c r="Y260" s="236"/>
      <c r="Z260" s="236"/>
      <c r="AA260" s="236"/>
    </row>
    <row r="261" ht="15" customHeight="1">
      <c r="A261" s="337"/>
      <c r="B261" s="236"/>
      <c r="C261" s="236"/>
      <c r="D261" s="236"/>
      <c r="E261" s="236"/>
      <c r="F261" s="236"/>
      <c r="G261" s="236"/>
      <c r="H261" s="236"/>
      <c r="I261" s="236"/>
      <c r="J261" s="236"/>
      <c r="K261" s="236"/>
      <c r="L261" s="295"/>
      <c r="M261" s="236"/>
      <c r="N261" s="236"/>
      <c r="O261" s="236"/>
      <c r="P261" s="236"/>
      <c r="Q261" s="236"/>
      <c r="R261" s="236"/>
      <c r="S261" s="236"/>
      <c r="T261" s="236"/>
      <c r="U261" s="236"/>
      <c r="V261" s="236"/>
      <c r="W261" s="236"/>
      <c r="X261" s="236"/>
      <c r="Y261" s="236"/>
      <c r="Z261" s="236"/>
      <c r="AA261" s="236"/>
    </row>
    <row r="262" ht="15" customHeight="1">
      <c r="A262" s="337"/>
      <c r="B262" s="236"/>
      <c r="C262" s="236"/>
      <c r="D262" s="236"/>
      <c r="E262" s="236"/>
      <c r="F262" s="236"/>
      <c r="G262" s="236"/>
      <c r="H262" s="236"/>
      <c r="I262" s="236"/>
      <c r="J262" s="236"/>
      <c r="K262" s="236"/>
      <c r="L262" s="295"/>
      <c r="M262" s="236"/>
      <c r="N262" s="236"/>
      <c r="O262" s="236"/>
      <c r="P262" s="236"/>
      <c r="Q262" s="236"/>
      <c r="R262" s="236"/>
      <c r="S262" s="236"/>
      <c r="T262" s="236"/>
      <c r="U262" s="236"/>
      <c r="V262" s="236"/>
      <c r="W262" s="236"/>
      <c r="X262" s="236"/>
      <c r="Y262" s="236"/>
      <c r="Z262" s="236"/>
      <c r="AA262" s="236"/>
    </row>
    <row r="263" ht="15" customHeight="1">
      <c r="A263" s="337"/>
      <c r="B263" s="236"/>
      <c r="C263" s="236"/>
      <c r="D263" s="236"/>
      <c r="E263" s="236"/>
      <c r="F263" s="236"/>
      <c r="G263" s="236"/>
      <c r="H263" s="236"/>
      <c r="I263" s="236"/>
      <c r="J263" s="236"/>
      <c r="K263" s="236"/>
      <c r="L263" s="295"/>
      <c r="M263" s="236"/>
      <c r="N263" s="236"/>
      <c r="O263" s="236"/>
      <c r="P263" s="236"/>
      <c r="Q263" s="236"/>
      <c r="R263" s="236"/>
      <c r="S263" s="236"/>
      <c r="T263" s="236"/>
      <c r="U263" s="236"/>
      <c r="V263" s="236"/>
      <c r="W263" s="236"/>
      <c r="X263" s="236"/>
      <c r="Y263" s="236"/>
      <c r="Z263" s="236"/>
      <c r="AA263" s="236"/>
    </row>
    <row r="264" ht="15" customHeight="1">
      <c r="A264" s="337"/>
      <c r="B264" s="236"/>
      <c r="C264" s="236"/>
      <c r="D264" s="236"/>
      <c r="E264" s="236"/>
      <c r="F264" s="236"/>
      <c r="G264" s="236"/>
      <c r="H264" s="236"/>
      <c r="I264" s="236"/>
      <c r="J264" s="236"/>
      <c r="K264" s="236"/>
      <c r="L264" s="295"/>
      <c r="M264" s="236"/>
      <c r="N264" s="236"/>
      <c r="O264" s="236"/>
      <c r="P264" s="236"/>
      <c r="Q264" s="236"/>
      <c r="R264" s="236"/>
      <c r="S264" s="236"/>
      <c r="T264" s="236"/>
      <c r="U264" s="236"/>
      <c r="V264" s="236"/>
      <c r="W264" s="236"/>
      <c r="X264" s="236"/>
      <c r="Y264" s="236"/>
      <c r="Z264" s="236"/>
      <c r="AA264" s="236"/>
    </row>
    <row r="265" ht="15" customHeight="1">
      <c r="A265" s="337"/>
      <c r="B265" s="236"/>
      <c r="C265" s="236"/>
      <c r="D265" s="236"/>
      <c r="E265" s="236"/>
      <c r="F265" s="236"/>
      <c r="G265" s="236"/>
      <c r="H265" s="236"/>
      <c r="I265" s="236"/>
      <c r="J265" s="236"/>
      <c r="K265" s="236"/>
      <c r="L265" s="295"/>
      <c r="M265" s="236"/>
      <c r="N265" s="236"/>
      <c r="O265" s="236"/>
      <c r="P265" s="236"/>
      <c r="Q265" s="236"/>
      <c r="R265" s="236"/>
      <c r="S265" s="236"/>
      <c r="T265" s="236"/>
      <c r="U265" s="236"/>
      <c r="V265" s="236"/>
      <c r="W265" s="236"/>
      <c r="X265" s="236"/>
      <c r="Y265" s="236"/>
      <c r="Z265" s="236"/>
      <c r="AA265" s="236"/>
    </row>
    <row r="266" ht="15" customHeight="1">
      <c r="A266" s="337"/>
      <c r="B266" s="236"/>
      <c r="C266" s="236"/>
      <c r="D266" s="236"/>
      <c r="E266" s="236"/>
      <c r="F266" s="236"/>
      <c r="G266" s="236"/>
      <c r="H266" s="236"/>
      <c r="I266" s="236"/>
      <c r="J266" s="236"/>
      <c r="K266" s="236"/>
      <c r="L266" s="295"/>
      <c r="M266" s="236"/>
      <c r="N266" s="236"/>
      <c r="O266" s="236"/>
      <c r="P266" s="236"/>
      <c r="Q266" s="236"/>
      <c r="R266" s="236"/>
      <c r="S266" s="236"/>
      <c r="T266" s="236"/>
      <c r="U266" s="236"/>
      <c r="V266" s="236"/>
      <c r="W266" s="236"/>
      <c r="X266" s="236"/>
      <c r="Y266" s="236"/>
      <c r="Z266" s="236"/>
      <c r="AA266" s="236"/>
    </row>
    <row r="267" ht="15" customHeight="1">
      <c r="A267" s="337"/>
      <c r="B267" s="236"/>
      <c r="C267" s="236"/>
      <c r="D267" s="236"/>
      <c r="E267" s="236"/>
      <c r="F267" s="236"/>
      <c r="G267" s="236"/>
      <c r="H267" s="236"/>
      <c r="I267" s="236"/>
      <c r="J267" s="236"/>
      <c r="K267" s="236"/>
      <c r="L267" s="295"/>
      <c r="M267" s="236"/>
      <c r="N267" s="236"/>
      <c r="O267" s="236"/>
      <c r="P267" s="236"/>
      <c r="Q267" s="236"/>
      <c r="R267" s="236"/>
      <c r="S267" s="236"/>
      <c r="T267" s="236"/>
      <c r="U267" s="236"/>
      <c r="V267" s="236"/>
      <c r="W267" s="236"/>
      <c r="X267" s="236"/>
      <c r="Y267" s="236"/>
      <c r="Z267" s="236"/>
      <c r="AA267" s="236"/>
    </row>
    <row r="268" ht="15" customHeight="1">
      <c r="A268" s="337"/>
      <c r="B268" s="236"/>
      <c r="C268" s="236"/>
      <c r="D268" s="236"/>
      <c r="E268" s="236"/>
      <c r="F268" s="236"/>
      <c r="G268" s="236"/>
      <c r="H268" s="236"/>
      <c r="I268" s="236"/>
      <c r="J268" s="236"/>
      <c r="K268" s="236"/>
      <c r="L268" s="295"/>
      <c r="M268" s="236"/>
      <c r="N268" s="236"/>
      <c r="O268" s="236"/>
      <c r="P268" s="236"/>
      <c r="Q268" s="236"/>
      <c r="R268" s="236"/>
      <c r="S268" s="236"/>
      <c r="T268" s="236"/>
      <c r="U268" s="236"/>
      <c r="V268" s="236"/>
      <c r="W268" s="236"/>
      <c r="X268" s="236"/>
      <c r="Y268" s="236"/>
      <c r="Z268" s="236"/>
      <c r="AA268" s="236"/>
    </row>
    <row r="269" ht="15" customHeight="1">
      <c r="A269" s="337"/>
      <c r="B269" s="236"/>
      <c r="C269" s="236"/>
      <c r="D269" s="236"/>
      <c r="E269" s="236"/>
      <c r="F269" s="236"/>
      <c r="G269" s="236"/>
      <c r="H269" s="236"/>
      <c r="I269" s="236"/>
      <c r="J269" s="236"/>
      <c r="K269" s="236"/>
      <c r="L269" s="295"/>
      <c r="M269" s="236"/>
      <c r="N269" s="236"/>
      <c r="O269" s="236"/>
      <c r="P269" s="236"/>
      <c r="Q269" s="236"/>
      <c r="R269" s="236"/>
      <c r="S269" s="236"/>
      <c r="T269" s="236"/>
      <c r="U269" s="236"/>
      <c r="V269" s="236"/>
      <c r="W269" s="236"/>
      <c r="X269" s="236"/>
      <c r="Y269" s="236"/>
      <c r="Z269" s="236"/>
      <c r="AA269" s="236"/>
    </row>
    <row r="270" ht="15" customHeight="1">
      <c r="A270" s="337"/>
      <c r="B270" s="236"/>
      <c r="C270" s="236"/>
      <c r="D270" s="236"/>
      <c r="E270" s="236"/>
      <c r="F270" s="236"/>
      <c r="G270" s="236"/>
      <c r="H270" s="236"/>
      <c r="I270" s="236"/>
      <c r="J270" s="236"/>
      <c r="K270" s="236"/>
      <c r="L270" s="295"/>
      <c r="M270" s="236"/>
      <c r="N270" s="236"/>
      <c r="O270" s="236"/>
      <c r="P270" s="236"/>
      <c r="Q270" s="236"/>
      <c r="R270" s="236"/>
      <c r="S270" s="236"/>
      <c r="T270" s="236"/>
      <c r="U270" s="236"/>
      <c r="V270" s="236"/>
      <c r="W270" s="236"/>
      <c r="X270" s="236"/>
      <c r="Y270" s="236"/>
      <c r="Z270" s="236"/>
      <c r="AA270" s="236"/>
    </row>
    <row r="271" ht="15" customHeight="1">
      <c r="A271" s="337"/>
      <c r="B271" s="236"/>
      <c r="C271" s="236"/>
      <c r="D271" s="236"/>
      <c r="E271" s="236"/>
      <c r="F271" s="236"/>
      <c r="G271" s="236"/>
      <c r="H271" s="236"/>
      <c r="I271" s="236"/>
      <c r="J271" s="236"/>
      <c r="K271" s="236"/>
      <c r="L271" s="295"/>
      <c r="M271" s="236"/>
      <c r="N271" s="236"/>
      <c r="O271" s="236"/>
      <c r="P271" s="236"/>
      <c r="Q271" s="236"/>
      <c r="R271" s="236"/>
      <c r="S271" s="236"/>
      <c r="T271" s="236"/>
      <c r="U271" s="236"/>
      <c r="V271" s="236"/>
      <c r="W271" s="236"/>
      <c r="X271" s="236"/>
      <c r="Y271" s="236"/>
      <c r="Z271" s="236"/>
      <c r="AA271" s="236"/>
    </row>
    <row r="272" ht="15" customHeight="1">
      <c r="A272" s="337"/>
      <c r="B272" s="236"/>
      <c r="C272" s="236"/>
      <c r="D272" s="236"/>
      <c r="E272" s="236"/>
      <c r="F272" s="236"/>
      <c r="G272" s="236"/>
      <c r="H272" s="236"/>
      <c r="I272" s="236"/>
      <c r="J272" s="236"/>
      <c r="K272" s="236"/>
      <c r="L272" s="295"/>
      <c r="M272" s="236"/>
      <c r="N272" s="236"/>
      <c r="O272" s="236"/>
      <c r="P272" s="236"/>
      <c r="Q272" s="236"/>
      <c r="R272" s="236"/>
      <c r="S272" s="236"/>
      <c r="T272" s="236"/>
      <c r="U272" s="236"/>
      <c r="V272" s="236"/>
      <c r="W272" s="236"/>
      <c r="X272" s="236"/>
      <c r="Y272" s="236"/>
      <c r="Z272" s="236"/>
      <c r="AA272" s="236"/>
    </row>
    <row r="273" ht="15" customHeight="1">
      <c r="A273" s="337"/>
      <c r="B273" s="236"/>
      <c r="C273" s="236"/>
      <c r="D273" s="236"/>
      <c r="E273" s="236"/>
      <c r="F273" s="236"/>
      <c r="G273" s="236"/>
      <c r="H273" s="236"/>
      <c r="I273" s="236"/>
      <c r="J273" s="236"/>
      <c r="K273" s="236"/>
      <c r="L273" s="295"/>
      <c r="M273" s="236"/>
      <c r="N273" s="236"/>
      <c r="O273" s="236"/>
      <c r="P273" s="236"/>
      <c r="Q273" s="236"/>
      <c r="R273" s="236"/>
      <c r="S273" s="236"/>
      <c r="T273" s="236"/>
      <c r="U273" s="236"/>
      <c r="V273" s="236"/>
      <c r="W273" s="236"/>
      <c r="X273" s="236"/>
      <c r="Y273" s="236"/>
      <c r="Z273" s="236"/>
      <c r="AA273" s="236"/>
    </row>
    <row r="274" ht="15" customHeight="1">
      <c r="A274" s="337"/>
      <c r="B274" s="236"/>
      <c r="C274" s="236"/>
      <c r="D274" s="236"/>
      <c r="E274" s="236"/>
      <c r="F274" s="236"/>
      <c r="G274" s="236"/>
      <c r="H274" s="236"/>
      <c r="I274" s="236"/>
      <c r="J274" s="236"/>
      <c r="K274" s="236"/>
      <c r="L274" s="295"/>
      <c r="M274" s="236"/>
      <c r="N274" s="236"/>
      <c r="O274" s="236"/>
      <c r="P274" s="236"/>
      <c r="Q274" s="236"/>
      <c r="R274" s="236"/>
      <c r="S274" s="236"/>
      <c r="T274" s="236"/>
      <c r="U274" s="236"/>
      <c r="V274" s="236"/>
      <c r="W274" s="236"/>
      <c r="X274" s="236"/>
      <c r="Y274" s="236"/>
      <c r="Z274" s="236"/>
      <c r="AA274" s="236"/>
    </row>
    <row r="275" ht="15" customHeight="1">
      <c r="A275" s="337"/>
      <c r="B275" s="236"/>
      <c r="C275" s="236"/>
      <c r="D275" s="236"/>
      <c r="E275" s="236"/>
      <c r="F275" s="236"/>
      <c r="G275" s="236"/>
      <c r="H275" s="236"/>
      <c r="I275" s="236"/>
      <c r="J275" s="236"/>
      <c r="K275" s="236"/>
      <c r="L275" s="295"/>
      <c r="M275" s="236"/>
      <c r="N275" s="236"/>
      <c r="O275" s="236"/>
      <c r="P275" s="236"/>
      <c r="Q275" s="236"/>
      <c r="R275" s="236"/>
      <c r="S275" s="236"/>
      <c r="T275" s="236"/>
      <c r="U275" s="236"/>
      <c r="V275" s="236"/>
      <c r="W275" s="236"/>
      <c r="X275" s="236"/>
      <c r="Y275" s="236"/>
      <c r="Z275" s="236"/>
      <c r="AA275" s="236"/>
    </row>
    <row r="276" ht="15" customHeight="1">
      <c r="A276" s="337"/>
      <c r="B276" s="236"/>
      <c r="C276" s="236"/>
      <c r="D276" s="236"/>
      <c r="E276" s="236"/>
      <c r="F276" s="236"/>
      <c r="G276" s="236"/>
      <c r="H276" s="236"/>
      <c r="I276" s="236"/>
      <c r="J276" s="236"/>
      <c r="K276" s="236"/>
      <c r="L276" s="295"/>
      <c r="M276" s="236"/>
      <c r="N276" s="236"/>
      <c r="O276" s="236"/>
      <c r="P276" s="236"/>
      <c r="Q276" s="236"/>
      <c r="R276" s="236"/>
      <c r="S276" s="236"/>
      <c r="T276" s="236"/>
      <c r="U276" s="236"/>
      <c r="V276" s="236"/>
      <c r="W276" s="236"/>
      <c r="X276" s="236"/>
      <c r="Y276" s="236"/>
      <c r="Z276" s="236"/>
      <c r="AA276" s="236"/>
    </row>
    <row r="277" ht="15" customHeight="1">
      <c r="A277" s="337"/>
      <c r="B277" s="236"/>
      <c r="C277" s="236"/>
      <c r="D277" s="236"/>
      <c r="E277" s="236"/>
      <c r="F277" s="236"/>
      <c r="G277" s="236"/>
      <c r="H277" s="236"/>
      <c r="I277" s="236"/>
      <c r="J277" s="236"/>
      <c r="K277" s="236"/>
      <c r="L277" s="295"/>
      <c r="M277" s="236"/>
      <c r="N277" s="236"/>
      <c r="O277" s="236"/>
      <c r="P277" s="236"/>
      <c r="Q277" s="236"/>
      <c r="R277" s="236"/>
      <c r="S277" s="236"/>
      <c r="T277" s="236"/>
      <c r="U277" s="236"/>
      <c r="V277" s="236"/>
      <c r="W277" s="236"/>
      <c r="X277" s="236"/>
      <c r="Y277" s="236"/>
      <c r="Z277" s="236"/>
      <c r="AA277" s="236"/>
    </row>
    <row r="278" ht="15" customHeight="1">
      <c r="A278" s="337"/>
      <c r="B278" s="236"/>
      <c r="C278" s="236"/>
      <c r="D278" s="236"/>
      <c r="E278" s="236"/>
      <c r="F278" s="236"/>
      <c r="G278" s="236"/>
      <c r="H278" s="236"/>
      <c r="I278" s="236"/>
      <c r="J278" s="236"/>
      <c r="K278" s="236"/>
      <c r="L278" s="295"/>
      <c r="M278" s="236"/>
      <c r="N278" s="236"/>
      <c r="O278" s="236"/>
      <c r="P278" s="236"/>
      <c r="Q278" s="236"/>
      <c r="R278" s="236"/>
      <c r="S278" s="236"/>
      <c r="T278" s="236"/>
      <c r="U278" s="236"/>
      <c r="V278" s="236"/>
      <c r="W278" s="236"/>
      <c r="X278" s="236"/>
      <c r="Y278" s="236"/>
      <c r="Z278" s="236"/>
      <c r="AA278" s="236"/>
    </row>
    <row r="279" ht="15" customHeight="1">
      <c r="A279" s="337"/>
      <c r="B279" s="236"/>
      <c r="C279" s="236"/>
      <c r="D279" s="236"/>
      <c r="E279" s="236"/>
      <c r="F279" s="236"/>
      <c r="G279" s="236"/>
      <c r="H279" s="236"/>
      <c r="I279" s="236"/>
      <c r="J279" s="236"/>
      <c r="K279" s="236"/>
      <c r="L279" s="295"/>
      <c r="M279" s="236"/>
      <c r="N279" s="236"/>
      <c r="O279" s="236"/>
      <c r="P279" s="236"/>
      <c r="Q279" s="236"/>
      <c r="R279" s="236"/>
      <c r="S279" s="236"/>
      <c r="T279" s="236"/>
      <c r="U279" s="236"/>
      <c r="V279" s="236"/>
      <c r="W279" s="236"/>
      <c r="X279" s="236"/>
      <c r="Y279" s="236"/>
      <c r="Z279" s="236"/>
      <c r="AA279" s="236"/>
    </row>
    <row r="280" ht="15" customHeight="1">
      <c r="A280" s="337"/>
      <c r="B280" s="236"/>
      <c r="C280" s="236"/>
      <c r="D280" s="236"/>
      <c r="E280" s="236"/>
      <c r="F280" s="236"/>
      <c r="G280" s="236"/>
      <c r="H280" s="236"/>
      <c r="I280" s="236"/>
      <c r="J280" s="236"/>
      <c r="K280" s="236"/>
      <c r="L280" s="295"/>
      <c r="M280" s="236"/>
      <c r="N280" s="236"/>
      <c r="O280" s="236"/>
      <c r="P280" s="236"/>
      <c r="Q280" s="236"/>
      <c r="R280" s="236"/>
      <c r="S280" s="236"/>
      <c r="T280" s="236"/>
      <c r="U280" s="236"/>
      <c r="V280" s="236"/>
      <c r="W280" s="236"/>
      <c r="X280" s="236"/>
      <c r="Y280" s="236"/>
      <c r="Z280" s="236"/>
      <c r="AA280" s="236"/>
    </row>
    <row r="281" ht="15" customHeight="1">
      <c r="A281" s="337"/>
      <c r="B281" s="236"/>
      <c r="C281" s="236"/>
      <c r="D281" s="236"/>
      <c r="E281" s="236"/>
      <c r="F281" s="236"/>
      <c r="G281" s="236"/>
      <c r="H281" s="236"/>
      <c r="I281" s="236"/>
      <c r="J281" s="236"/>
      <c r="K281" s="236"/>
      <c r="L281" s="295"/>
      <c r="M281" s="236"/>
      <c r="N281" s="236"/>
      <c r="O281" s="236"/>
      <c r="P281" s="236"/>
      <c r="Q281" s="236"/>
      <c r="R281" s="236"/>
      <c r="S281" s="236"/>
      <c r="T281" s="236"/>
      <c r="U281" s="236"/>
      <c r="V281" s="236"/>
      <c r="W281" s="236"/>
      <c r="X281" s="236"/>
      <c r="Y281" s="236"/>
      <c r="Z281" s="236"/>
      <c r="AA281" s="236"/>
    </row>
    <row r="282" ht="15" customHeight="1">
      <c r="A282" s="337"/>
      <c r="B282" s="236"/>
      <c r="C282" s="236"/>
      <c r="D282" s="236"/>
      <c r="E282" s="236"/>
      <c r="F282" s="236"/>
      <c r="G282" s="236"/>
      <c r="H282" s="236"/>
      <c r="I282" s="236"/>
      <c r="J282" s="236"/>
      <c r="K282" s="236"/>
      <c r="L282" s="295"/>
      <c r="M282" s="236"/>
      <c r="N282" s="236"/>
      <c r="O282" s="236"/>
      <c r="P282" s="236"/>
      <c r="Q282" s="236"/>
      <c r="R282" s="236"/>
      <c r="S282" s="236"/>
      <c r="T282" s="236"/>
      <c r="U282" s="236"/>
      <c r="V282" s="236"/>
      <c r="W282" s="236"/>
      <c r="X282" s="236"/>
      <c r="Y282" s="236"/>
      <c r="Z282" s="236"/>
      <c r="AA282" s="236"/>
    </row>
    <row r="283" ht="15" customHeight="1">
      <c r="A283" s="337"/>
      <c r="B283" s="236"/>
      <c r="C283" s="236"/>
      <c r="D283" s="236"/>
      <c r="E283" s="236"/>
      <c r="F283" s="236"/>
      <c r="G283" s="236"/>
      <c r="H283" s="236"/>
      <c r="I283" s="236"/>
      <c r="J283" s="236"/>
      <c r="K283" s="236"/>
      <c r="L283" s="295"/>
      <c r="M283" s="236"/>
      <c r="N283" s="236"/>
      <c r="O283" s="236"/>
      <c r="P283" s="236"/>
      <c r="Q283" s="236"/>
      <c r="R283" s="236"/>
      <c r="S283" s="236"/>
      <c r="T283" s="236"/>
      <c r="U283" s="236"/>
      <c r="V283" s="236"/>
      <c r="W283" s="236"/>
      <c r="X283" s="236"/>
      <c r="Y283" s="236"/>
      <c r="Z283" s="236"/>
      <c r="AA283" s="236"/>
    </row>
    <row r="284" ht="15" customHeight="1">
      <c r="A284" s="337"/>
      <c r="B284" s="236"/>
      <c r="C284" s="236"/>
      <c r="D284" s="236"/>
      <c r="E284" s="236"/>
      <c r="F284" s="236"/>
      <c r="G284" s="236"/>
      <c r="H284" s="236"/>
      <c r="I284" s="236"/>
      <c r="J284" s="236"/>
      <c r="K284" s="236"/>
      <c r="L284" s="295"/>
      <c r="M284" s="236"/>
      <c r="N284" s="236"/>
      <c r="O284" s="236"/>
      <c r="P284" s="236"/>
      <c r="Q284" s="236"/>
      <c r="R284" s="236"/>
      <c r="S284" s="236"/>
      <c r="T284" s="236"/>
      <c r="U284" s="236"/>
      <c r="V284" s="236"/>
      <c r="W284" s="236"/>
      <c r="X284" s="236"/>
      <c r="Y284" s="236"/>
      <c r="Z284" s="236"/>
      <c r="AA284" s="236"/>
    </row>
    <row r="285" ht="15" customHeight="1">
      <c r="A285" s="337"/>
      <c r="B285" s="236"/>
      <c r="C285" s="236"/>
      <c r="D285" s="236"/>
      <c r="E285" s="236"/>
      <c r="F285" s="236"/>
      <c r="G285" s="236"/>
      <c r="H285" s="236"/>
      <c r="I285" s="236"/>
      <c r="J285" s="236"/>
      <c r="K285" s="236"/>
      <c r="L285" s="295"/>
      <c r="M285" s="236"/>
      <c r="N285" s="236"/>
      <c r="O285" s="236"/>
      <c r="P285" s="236"/>
      <c r="Q285" s="236"/>
      <c r="R285" s="236"/>
      <c r="S285" s="236"/>
      <c r="T285" s="236"/>
      <c r="U285" s="236"/>
      <c r="V285" s="236"/>
      <c r="W285" s="236"/>
      <c r="X285" s="236"/>
      <c r="Y285" s="236"/>
      <c r="Z285" s="236"/>
      <c r="AA285" s="236"/>
    </row>
    <row r="286" ht="15" customHeight="1">
      <c r="A286" s="337"/>
      <c r="B286" s="236"/>
      <c r="C286" s="236"/>
      <c r="D286" s="236"/>
      <c r="E286" s="236"/>
      <c r="F286" s="236"/>
      <c r="G286" s="236"/>
      <c r="H286" s="236"/>
      <c r="I286" s="236"/>
      <c r="J286" s="236"/>
      <c r="K286" s="236"/>
      <c r="L286" s="295"/>
      <c r="M286" s="236"/>
      <c r="N286" s="236"/>
      <c r="O286" s="236"/>
      <c r="P286" s="236"/>
      <c r="Q286" s="236"/>
      <c r="R286" s="236"/>
      <c r="S286" s="236"/>
      <c r="T286" s="236"/>
      <c r="U286" s="236"/>
      <c r="V286" s="236"/>
      <c r="W286" s="236"/>
      <c r="X286" s="236"/>
      <c r="Y286" s="236"/>
      <c r="Z286" s="236"/>
      <c r="AA286" s="236"/>
    </row>
    <row r="287" ht="15" customHeight="1">
      <c r="A287" s="337"/>
      <c r="B287" s="236"/>
      <c r="C287" s="236"/>
      <c r="D287" s="236"/>
      <c r="E287" s="236"/>
      <c r="F287" s="236"/>
      <c r="G287" s="236"/>
      <c r="H287" s="236"/>
      <c r="I287" s="236"/>
      <c r="J287" s="236"/>
      <c r="K287" s="236"/>
      <c r="L287" s="295"/>
      <c r="M287" s="236"/>
      <c r="N287" s="236"/>
      <c r="O287" s="236"/>
      <c r="P287" s="236"/>
      <c r="Q287" s="236"/>
      <c r="R287" s="236"/>
      <c r="S287" s="236"/>
      <c r="T287" s="236"/>
      <c r="U287" s="236"/>
      <c r="V287" s="236"/>
      <c r="W287" s="236"/>
      <c r="X287" s="236"/>
      <c r="Y287" s="236"/>
      <c r="Z287" s="236"/>
      <c r="AA287" s="236"/>
    </row>
    <row r="288" ht="15" customHeight="1">
      <c r="A288" s="337"/>
      <c r="B288" s="236"/>
      <c r="C288" s="236"/>
      <c r="D288" s="236"/>
      <c r="E288" s="236"/>
      <c r="F288" s="236"/>
      <c r="G288" s="236"/>
      <c r="H288" s="236"/>
      <c r="I288" s="236"/>
      <c r="J288" s="236"/>
      <c r="K288" s="236"/>
      <c r="L288" s="295"/>
      <c r="M288" s="236"/>
      <c r="N288" s="236"/>
      <c r="O288" s="236"/>
      <c r="P288" s="236"/>
      <c r="Q288" s="236"/>
      <c r="R288" s="236"/>
      <c r="S288" s="236"/>
      <c r="T288" s="236"/>
      <c r="U288" s="236"/>
      <c r="V288" s="236"/>
      <c r="W288" s="236"/>
      <c r="X288" s="236"/>
      <c r="Y288" s="236"/>
      <c r="Z288" s="236"/>
      <c r="AA288" s="236"/>
    </row>
    <row r="289" ht="15" customHeight="1">
      <c r="A289" s="337"/>
      <c r="B289" s="236"/>
      <c r="C289" s="236"/>
      <c r="D289" s="236"/>
      <c r="E289" s="236"/>
      <c r="F289" s="236"/>
      <c r="G289" s="236"/>
      <c r="H289" s="236"/>
      <c r="I289" s="236"/>
      <c r="J289" s="236"/>
      <c r="K289" s="236"/>
      <c r="L289" s="295"/>
      <c r="M289" s="236"/>
      <c r="N289" s="236"/>
      <c r="O289" s="236"/>
      <c r="P289" s="236"/>
      <c r="Q289" s="236"/>
      <c r="R289" s="236"/>
      <c r="S289" s="236"/>
      <c r="T289" s="236"/>
      <c r="U289" s="236"/>
      <c r="V289" s="236"/>
      <c r="W289" s="236"/>
      <c r="X289" s="236"/>
      <c r="Y289" s="236"/>
      <c r="Z289" s="236"/>
      <c r="AA289" s="236"/>
    </row>
    <row r="290" ht="15" customHeight="1">
      <c r="A290" s="337"/>
      <c r="B290" s="236"/>
      <c r="C290" s="236"/>
      <c r="D290" s="236"/>
      <c r="E290" s="236"/>
      <c r="F290" s="236"/>
      <c r="G290" s="236"/>
      <c r="H290" s="236"/>
      <c r="I290" s="236"/>
      <c r="J290" s="236"/>
      <c r="K290" s="236"/>
      <c r="L290" s="295"/>
      <c r="M290" s="236"/>
      <c r="N290" s="236"/>
      <c r="O290" s="236"/>
      <c r="P290" s="236"/>
      <c r="Q290" s="236"/>
      <c r="R290" s="236"/>
      <c r="S290" s="236"/>
      <c r="T290" s="236"/>
      <c r="U290" s="236"/>
      <c r="V290" s="236"/>
      <c r="W290" s="236"/>
      <c r="X290" s="236"/>
      <c r="Y290" s="236"/>
      <c r="Z290" s="236"/>
      <c r="AA290" s="236"/>
    </row>
    <row r="291" ht="15" customHeight="1">
      <c r="A291" s="337"/>
      <c r="B291" s="236"/>
      <c r="C291" s="236"/>
      <c r="D291" s="236"/>
      <c r="E291" s="236"/>
      <c r="F291" s="236"/>
      <c r="G291" s="236"/>
      <c r="H291" s="236"/>
      <c r="I291" s="236"/>
      <c r="J291" s="236"/>
      <c r="K291" s="236"/>
      <c r="L291" s="295"/>
      <c r="M291" s="236"/>
      <c r="N291" s="236"/>
      <c r="O291" s="236"/>
      <c r="P291" s="236"/>
      <c r="Q291" s="236"/>
      <c r="R291" s="236"/>
      <c r="S291" s="236"/>
      <c r="T291" s="236"/>
      <c r="U291" s="236"/>
      <c r="V291" s="236"/>
      <c r="W291" s="236"/>
      <c r="X291" s="236"/>
      <c r="Y291" s="236"/>
      <c r="Z291" s="236"/>
      <c r="AA291" s="236"/>
    </row>
    <row r="292" ht="15" customHeight="1">
      <c r="A292" s="337"/>
      <c r="B292" s="236"/>
      <c r="C292" s="236"/>
      <c r="D292" s="236"/>
      <c r="E292" s="236"/>
      <c r="F292" s="236"/>
      <c r="G292" s="236"/>
      <c r="H292" s="236"/>
      <c r="I292" s="236"/>
      <c r="J292" s="236"/>
      <c r="K292" s="236"/>
      <c r="L292" s="295"/>
      <c r="M292" s="236"/>
      <c r="N292" s="236"/>
      <c r="O292" s="236"/>
      <c r="P292" s="236"/>
      <c r="Q292" s="236"/>
      <c r="R292" s="236"/>
      <c r="S292" s="236"/>
      <c r="T292" s="236"/>
      <c r="U292" s="236"/>
      <c r="V292" s="236"/>
      <c r="W292" s="236"/>
      <c r="X292" s="236"/>
      <c r="Y292" s="236"/>
      <c r="Z292" s="236"/>
      <c r="AA292" s="236"/>
    </row>
    <row r="293" ht="15" customHeight="1">
      <c r="A293" s="337"/>
      <c r="B293" s="236"/>
      <c r="C293" s="236"/>
      <c r="D293" s="236"/>
      <c r="E293" s="236"/>
      <c r="F293" s="236"/>
      <c r="G293" s="236"/>
      <c r="H293" s="236"/>
      <c r="I293" s="236"/>
      <c r="J293" s="236"/>
      <c r="K293" s="236"/>
      <c r="L293" s="295"/>
      <c r="M293" s="236"/>
      <c r="N293" s="236"/>
      <c r="O293" s="236"/>
      <c r="P293" s="236"/>
      <c r="Q293" s="236"/>
      <c r="R293" s="236"/>
      <c r="S293" s="236"/>
      <c r="T293" s="236"/>
      <c r="U293" s="236"/>
      <c r="V293" s="236"/>
      <c r="W293" s="236"/>
      <c r="X293" s="236"/>
      <c r="Y293" s="236"/>
      <c r="Z293" s="236"/>
      <c r="AA293" s="236"/>
    </row>
    <row r="294" ht="15" customHeight="1">
      <c r="A294" s="337"/>
      <c r="B294" s="236"/>
      <c r="C294" s="236"/>
      <c r="D294" s="236"/>
      <c r="E294" s="236"/>
      <c r="F294" s="236"/>
      <c r="G294" s="236"/>
      <c r="H294" s="236"/>
      <c r="I294" s="236"/>
      <c r="J294" s="236"/>
      <c r="K294" s="236"/>
      <c r="L294" s="295"/>
      <c r="M294" s="236"/>
      <c r="N294" s="236"/>
      <c r="O294" s="236"/>
      <c r="P294" s="236"/>
      <c r="Q294" s="236"/>
      <c r="R294" s="236"/>
      <c r="S294" s="236"/>
      <c r="T294" s="236"/>
      <c r="U294" s="236"/>
      <c r="V294" s="236"/>
      <c r="W294" s="236"/>
      <c r="X294" s="236"/>
      <c r="Y294" s="236"/>
      <c r="Z294" s="236"/>
      <c r="AA294" s="236"/>
    </row>
    <row r="295" ht="15" customHeight="1">
      <c r="A295" s="337"/>
      <c r="B295" s="236"/>
      <c r="C295" s="236"/>
      <c r="D295" s="236"/>
      <c r="E295" s="236"/>
      <c r="F295" s="236"/>
      <c r="G295" s="236"/>
      <c r="H295" s="236"/>
      <c r="I295" s="236"/>
      <c r="J295" s="236"/>
      <c r="K295" s="236"/>
      <c r="L295" s="295"/>
      <c r="M295" s="236"/>
      <c r="N295" s="236"/>
      <c r="O295" s="236"/>
      <c r="P295" s="236"/>
      <c r="Q295" s="236"/>
      <c r="R295" s="236"/>
      <c r="S295" s="236"/>
      <c r="T295" s="236"/>
      <c r="U295" s="236"/>
      <c r="V295" s="236"/>
      <c r="W295" s="236"/>
      <c r="X295" s="236"/>
      <c r="Y295" s="236"/>
      <c r="Z295" s="236"/>
      <c r="AA295" s="236"/>
    </row>
    <row r="296" ht="15" customHeight="1">
      <c r="A296" s="337"/>
      <c r="B296" s="236"/>
      <c r="C296" s="236"/>
      <c r="D296" s="236"/>
      <c r="E296" s="236"/>
      <c r="F296" s="236"/>
      <c r="G296" s="236"/>
      <c r="H296" s="236"/>
      <c r="I296" s="236"/>
      <c r="J296" s="236"/>
      <c r="K296" s="236"/>
      <c r="L296" s="295"/>
      <c r="M296" s="236"/>
      <c r="N296" s="236"/>
      <c r="O296" s="236"/>
      <c r="P296" s="236"/>
      <c r="Q296" s="236"/>
      <c r="R296" s="236"/>
      <c r="S296" s="236"/>
      <c r="T296" s="236"/>
      <c r="U296" s="236"/>
      <c r="V296" s="236"/>
      <c r="W296" s="236"/>
      <c r="X296" s="236"/>
      <c r="Y296" s="236"/>
      <c r="Z296" s="236"/>
      <c r="AA296" s="236"/>
    </row>
    <row r="297" ht="15" customHeight="1">
      <c r="A297" s="337"/>
      <c r="B297" s="236"/>
      <c r="C297" s="236"/>
      <c r="D297" s="236"/>
      <c r="E297" s="236"/>
      <c r="F297" s="236"/>
      <c r="G297" s="236"/>
      <c r="H297" s="236"/>
      <c r="I297" s="236"/>
      <c r="J297" s="236"/>
      <c r="K297" s="236"/>
      <c r="L297" s="295"/>
      <c r="M297" s="236"/>
      <c r="N297" s="236"/>
      <c r="O297" s="236"/>
      <c r="P297" s="236"/>
      <c r="Q297" s="236"/>
      <c r="R297" s="236"/>
      <c r="S297" s="236"/>
      <c r="T297" s="236"/>
      <c r="U297" s="236"/>
      <c r="V297" s="236"/>
      <c r="W297" s="236"/>
      <c r="X297" s="236"/>
      <c r="Y297" s="236"/>
      <c r="Z297" s="236"/>
      <c r="AA297" s="236"/>
    </row>
    <row r="298" ht="15" customHeight="1">
      <c r="A298" s="337"/>
      <c r="B298" s="236"/>
      <c r="C298" s="236"/>
      <c r="D298" s="236"/>
      <c r="E298" s="236"/>
      <c r="F298" s="236"/>
      <c r="G298" s="236"/>
      <c r="H298" s="236"/>
      <c r="I298" s="236"/>
      <c r="J298" s="236"/>
      <c r="K298" s="236"/>
      <c r="L298" s="295"/>
      <c r="M298" s="236"/>
      <c r="N298" s="236"/>
      <c r="O298" s="236"/>
      <c r="P298" s="236"/>
      <c r="Q298" s="236"/>
      <c r="R298" s="236"/>
      <c r="S298" s="236"/>
      <c r="T298" s="236"/>
      <c r="U298" s="236"/>
      <c r="V298" s="236"/>
      <c r="W298" s="236"/>
      <c r="X298" s="236"/>
      <c r="Y298" s="236"/>
      <c r="Z298" s="236"/>
      <c r="AA298" s="236"/>
    </row>
    <row r="299" ht="15" customHeight="1">
      <c r="A299" s="337"/>
      <c r="B299" s="236"/>
      <c r="C299" s="236"/>
      <c r="D299" s="236"/>
      <c r="E299" s="236"/>
      <c r="F299" s="236"/>
      <c r="G299" s="236"/>
      <c r="H299" s="236"/>
      <c r="I299" s="236"/>
      <c r="J299" s="236"/>
      <c r="K299" s="236"/>
      <c r="L299" s="295"/>
      <c r="M299" s="236"/>
      <c r="N299" s="236"/>
      <c r="O299" s="236"/>
      <c r="P299" s="236"/>
      <c r="Q299" s="236"/>
      <c r="R299" s="236"/>
      <c r="S299" s="236"/>
      <c r="T299" s="236"/>
      <c r="U299" s="236"/>
      <c r="V299" s="236"/>
      <c r="W299" s="236"/>
      <c r="X299" s="236"/>
      <c r="Y299" s="236"/>
      <c r="Z299" s="236"/>
      <c r="AA299" s="236"/>
    </row>
    <row r="300" ht="15" customHeight="1">
      <c r="A300" s="337"/>
      <c r="B300" s="236"/>
      <c r="C300" s="236"/>
      <c r="D300" s="236"/>
      <c r="E300" s="236"/>
      <c r="F300" s="236"/>
      <c r="G300" s="236"/>
      <c r="H300" s="236"/>
      <c r="I300" s="236"/>
      <c r="J300" s="236"/>
      <c r="K300" s="236"/>
      <c r="L300" s="295"/>
      <c r="M300" s="236"/>
      <c r="N300" s="236"/>
      <c r="O300" s="236"/>
      <c r="P300" s="236"/>
      <c r="Q300" s="236"/>
      <c r="R300" s="236"/>
      <c r="S300" s="236"/>
      <c r="T300" s="236"/>
      <c r="U300" s="236"/>
      <c r="V300" s="236"/>
      <c r="W300" s="236"/>
      <c r="X300" s="236"/>
      <c r="Y300" s="236"/>
      <c r="Z300" s="236"/>
      <c r="AA300" s="236"/>
    </row>
    <row r="301" ht="15" customHeight="1">
      <c r="A301" s="337"/>
      <c r="B301" s="236"/>
      <c r="C301" s="236"/>
      <c r="D301" s="236"/>
      <c r="E301" s="236"/>
      <c r="F301" s="236"/>
      <c r="G301" s="236"/>
      <c r="H301" s="236"/>
      <c r="I301" s="236"/>
      <c r="J301" s="236"/>
      <c r="K301" s="236"/>
      <c r="L301" s="295"/>
      <c r="M301" s="236"/>
      <c r="N301" s="236"/>
      <c r="O301" s="236"/>
      <c r="P301" s="236"/>
      <c r="Q301" s="236"/>
      <c r="R301" s="236"/>
      <c r="S301" s="236"/>
      <c r="T301" s="236"/>
      <c r="U301" s="236"/>
      <c r="V301" s="236"/>
      <c r="W301" s="236"/>
      <c r="X301" s="236"/>
      <c r="Y301" s="236"/>
      <c r="Z301" s="236"/>
      <c r="AA301" s="236"/>
    </row>
    <row r="302" ht="15" customHeight="1">
      <c r="A302" s="337"/>
      <c r="B302" s="236"/>
      <c r="C302" s="236"/>
      <c r="D302" s="236"/>
      <c r="E302" s="236"/>
      <c r="F302" s="236"/>
      <c r="G302" s="236"/>
      <c r="H302" s="236"/>
      <c r="I302" s="236"/>
      <c r="J302" s="236"/>
      <c r="K302" s="236"/>
      <c r="L302" s="295"/>
      <c r="M302" s="236"/>
      <c r="N302" s="236"/>
      <c r="O302" s="236"/>
      <c r="P302" s="236"/>
      <c r="Q302" s="236"/>
      <c r="R302" s="236"/>
      <c r="S302" s="236"/>
      <c r="T302" s="236"/>
      <c r="U302" s="236"/>
      <c r="V302" s="236"/>
      <c r="W302" s="236"/>
      <c r="X302" s="236"/>
      <c r="Y302" s="236"/>
      <c r="Z302" s="236"/>
      <c r="AA302" s="236"/>
    </row>
    <row r="303" ht="15" customHeight="1">
      <c r="A303" s="337"/>
      <c r="B303" s="236"/>
      <c r="C303" s="236"/>
      <c r="D303" s="236"/>
      <c r="E303" s="236"/>
      <c r="F303" s="236"/>
      <c r="G303" s="236"/>
      <c r="H303" s="236"/>
      <c r="I303" s="236"/>
      <c r="J303" s="236"/>
      <c r="K303" s="236"/>
      <c r="L303" s="295"/>
      <c r="M303" s="236"/>
      <c r="N303" s="236"/>
      <c r="O303" s="236"/>
      <c r="P303" s="236"/>
      <c r="Q303" s="236"/>
      <c r="R303" s="236"/>
      <c r="S303" s="236"/>
      <c r="T303" s="236"/>
      <c r="U303" s="236"/>
      <c r="V303" s="236"/>
      <c r="W303" s="236"/>
      <c r="X303" s="236"/>
      <c r="Y303" s="236"/>
      <c r="Z303" s="236"/>
      <c r="AA303" s="236"/>
    </row>
    <row r="304" ht="15" customHeight="1">
      <c r="A304" s="337"/>
      <c r="B304" s="236"/>
      <c r="C304" s="236"/>
      <c r="D304" s="236"/>
      <c r="E304" s="236"/>
      <c r="F304" s="236"/>
      <c r="G304" s="236"/>
      <c r="H304" s="236"/>
      <c r="I304" s="236"/>
      <c r="J304" s="236"/>
      <c r="K304" s="236"/>
      <c r="L304" s="295"/>
      <c r="M304" s="236"/>
      <c r="N304" s="236"/>
      <c r="O304" s="236"/>
      <c r="P304" s="236"/>
      <c r="Q304" s="236"/>
      <c r="R304" s="236"/>
      <c r="S304" s="236"/>
      <c r="T304" s="236"/>
      <c r="U304" s="236"/>
      <c r="V304" s="236"/>
      <c r="W304" s="236"/>
      <c r="X304" s="236"/>
      <c r="Y304" s="236"/>
      <c r="Z304" s="236"/>
      <c r="AA304" s="236"/>
    </row>
    <row r="305" ht="15" customHeight="1">
      <c r="A305" s="337"/>
      <c r="B305" s="236"/>
      <c r="C305" s="236"/>
      <c r="D305" s="236"/>
      <c r="E305" s="236"/>
      <c r="F305" s="236"/>
      <c r="G305" s="236"/>
      <c r="H305" s="236"/>
      <c r="I305" s="236"/>
      <c r="J305" s="236"/>
      <c r="K305" s="236"/>
      <c r="L305" s="295"/>
      <c r="M305" s="236"/>
      <c r="N305" s="236"/>
      <c r="O305" s="236"/>
      <c r="P305" s="236"/>
      <c r="Q305" s="236"/>
      <c r="R305" s="236"/>
      <c r="S305" s="236"/>
      <c r="T305" s="236"/>
      <c r="U305" s="236"/>
      <c r="V305" s="236"/>
      <c r="W305" s="236"/>
      <c r="X305" s="236"/>
      <c r="Y305" s="236"/>
      <c r="Z305" s="236"/>
      <c r="AA305" s="236"/>
    </row>
    <row r="306" ht="15" customHeight="1">
      <c r="A306" s="337"/>
      <c r="B306" s="236"/>
      <c r="C306" s="236"/>
      <c r="D306" s="236"/>
      <c r="E306" s="236"/>
      <c r="F306" s="236"/>
      <c r="G306" s="236"/>
      <c r="H306" s="236"/>
      <c r="I306" s="236"/>
      <c r="J306" s="236"/>
      <c r="K306" s="236"/>
      <c r="L306" s="295"/>
      <c r="M306" s="236"/>
      <c r="N306" s="236"/>
      <c r="O306" s="236"/>
      <c r="P306" s="236"/>
      <c r="Q306" s="236"/>
      <c r="R306" s="236"/>
      <c r="S306" s="236"/>
      <c r="T306" s="236"/>
      <c r="U306" s="236"/>
      <c r="V306" s="236"/>
      <c r="W306" s="236"/>
      <c r="X306" s="236"/>
      <c r="Y306" s="236"/>
      <c r="Z306" s="236"/>
      <c r="AA306" s="236"/>
    </row>
    <row r="307" ht="15" customHeight="1">
      <c r="A307" s="337"/>
      <c r="B307" s="236"/>
      <c r="C307" s="236"/>
      <c r="D307" s="236"/>
      <c r="E307" s="236"/>
      <c r="F307" s="236"/>
      <c r="G307" s="236"/>
      <c r="H307" s="236"/>
      <c r="I307" s="236"/>
      <c r="J307" s="236"/>
      <c r="K307" s="236"/>
      <c r="L307" s="295"/>
      <c r="M307" s="236"/>
      <c r="N307" s="236"/>
      <c r="O307" s="236"/>
      <c r="P307" s="236"/>
      <c r="Q307" s="236"/>
      <c r="R307" s="236"/>
      <c r="S307" s="236"/>
      <c r="T307" s="236"/>
      <c r="U307" s="236"/>
      <c r="V307" s="236"/>
      <c r="W307" s="236"/>
      <c r="X307" s="236"/>
      <c r="Y307" s="236"/>
      <c r="Z307" s="236"/>
      <c r="AA307" s="236"/>
    </row>
    <row r="308" ht="15" customHeight="1">
      <c r="A308" s="337"/>
      <c r="B308" s="236"/>
      <c r="C308" s="236"/>
      <c r="D308" s="236"/>
      <c r="E308" s="236"/>
      <c r="F308" s="236"/>
      <c r="G308" s="236"/>
      <c r="H308" s="236"/>
      <c r="I308" s="236"/>
      <c r="J308" s="236"/>
      <c r="K308" s="236"/>
      <c r="L308" s="295"/>
      <c r="M308" s="236"/>
      <c r="N308" s="236"/>
      <c r="O308" s="236"/>
      <c r="P308" s="236"/>
      <c r="Q308" s="236"/>
      <c r="R308" s="236"/>
      <c r="S308" s="236"/>
      <c r="T308" s="236"/>
      <c r="U308" s="236"/>
      <c r="V308" s="236"/>
      <c r="W308" s="236"/>
      <c r="X308" s="236"/>
      <c r="Y308" s="236"/>
      <c r="Z308" s="236"/>
      <c r="AA308" s="236"/>
    </row>
    <row r="309" ht="15" customHeight="1">
      <c r="A309" s="337"/>
      <c r="B309" s="236"/>
      <c r="C309" s="236"/>
      <c r="D309" s="236"/>
      <c r="E309" s="236"/>
      <c r="F309" s="236"/>
      <c r="G309" s="236"/>
      <c r="H309" s="236"/>
      <c r="I309" s="236"/>
      <c r="J309" s="236"/>
      <c r="K309" s="236"/>
      <c r="L309" s="295"/>
      <c r="M309" s="236"/>
      <c r="N309" s="236"/>
      <c r="O309" s="236"/>
      <c r="P309" s="236"/>
      <c r="Q309" s="236"/>
      <c r="R309" s="236"/>
      <c r="S309" s="236"/>
      <c r="T309" s="236"/>
      <c r="U309" s="236"/>
      <c r="V309" s="236"/>
      <c r="W309" s="236"/>
      <c r="X309" s="236"/>
      <c r="Y309" s="236"/>
      <c r="Z309" s="236"/>
      <c r="AA309" s="236"/>
    </row>
    <row r="310" ht="15" customHeight="1">
      <c r="A310" s="337"/>
      <c r="B310" s="236"/>
      <c r="C310" s="236"/>
      <c r="D310" s="236"/>
      <c r="E310" s="236"/>
      <c r="F310" s="236"/>
      <c r="G310" s="236"/>
      <c r="H310" s="236"/>
      <c r="I310" s="236"/>
      <c r="J310" s="236"/>
      <c r="K310" s="236"/>
      <c r="L310" s="295"/>
      <c r="M310" s="236"/>
      <c r="N310" s="236"/>
      <c r="O310" s="236"/>
      <c r="P310" s="236"/>
      <c r="Q310" s="236"/>
      <c r="R310" s="236"/>
      <c r="S310" s="236"/>
      <c r="T310" s="236"/>
      <c r="U310" s="236"/>
      <c r="V310" s="236"/>
      <c r="W310" s="236"/>
      <c r="X310" s="236"/>
      <c r="Y310" s="236"/>
      <c r="Z310" s="236"/>
      <c r="AA310" s="236"/>
    </row>
    <row r="311" ht="15" customHeight="1">
      <c r="A311" s="337"/>
      <c r="B311" s="236"/>
      <c r="C311" s="236"/>
      <c r="D311" s="236"/>
      <c r="E311" s="236"/>
      <c r="F311" s="236"/>
      <c r="G311" s="236"/>
      <c r="H311" s="236"/>
      <c r="I311" s="236"/>
      <c r="J311" s="236"/>
      <c r="K311" s="236"/>
      <c r="L311" s="295"/>
      <c r="M311" s="236"/>
      <c r="N311" s="236"/>
      <c r="O311" s="236"/>
      <c r="P311" s="236"/>
      <c r="Q311" s="236"/>
      <c r="R311" s="236"/>
      <c r="S311" s="236"/>
      <c r="T311" s="236"/>
      <c r="U311" s="236"/>
      <c r="V311" s="236"/>
      <c r="W311" s="236"/>
      <c r="X311" s="236"/>
      <c r="Y311" s="236"/>
      <c r="Z311" s="236"/>
      <c r="AA311" s="236"/>
    </row>
    <row r="312" ht="15" customHeight="1">
      <c r="A312" s="337"/>
      <c r="B312" s="236"/>
      <c r="C312" s="236"/>
      <c r="D312" s="236"/>
      <c r="E312" s="236"/>
      <c r="F312" s="236"/>
      <c r="G312" s="236"/>
      <c r="H312" s="236"/>
      <c r="I312" s="236"/>
      <c r="J312" s="236"/>
      <c r="K312" s="236"/>
      <c r="L312" s="295"/>
      <c r="M312" s="236"/>
      <c r="N312" s="236"/>
      <c r="O312" s="236"/>
      <c r="P312" s="236"/>
      <c r="Q312" s="236"/>
      <c r="R312" s="236"/>
      <c r="S312" s="236"/>
      <c r="T312" s="236"/>
      <c r="U312" s="236"/>
      <c r="V312" s="236"/>
      <c r="W312" s="236"/>
      <c r="X312" s="236"/>
      <c r="Y312" s="236"/>
      <c r="Z312" s="236"/>
      <c r="AA312" s="236"/>
    </row>
    <row r="313" ht="15" customHeight="1">
      <c r="A313" s="337"/>
      <c r="B313" s="236"/>
      <c r="C313" s="236"/>
      <c r="D313" s="236"/>
      <c r="E313" s="236"/>
      <c r="F313" s="236"/>
      <c r="G313" s="236"/>
      <c r="H313" s="236"/>
      <c r="I313" s="236"/>
      <c r="J313" s="236"/>
      <c r="K313" s="236"/>
      <c r="L313" s="295"/>
      <c r="M313" s="236"/>
      <c r="N313" s="236"/>
      <c r="O313" s="236"/>
      <c r="P313" s="236"/>
      <c r="Q313" s="236"/>
      <c r="R313" s="236"/>
      <c r="S313" s="236"/>
      <c r="T313" s="236"/>
      <c r="U313" s="236"/>
      <c r="V313" s="236"/>
      <c r="W313" s="236"/>
      <c r="X313" s="236"/>
      <c r="Y313" s="236"/>
      <c r="Z313" s="236"/>
      <c r="AA313" s="236"/>
    </row>
    <row r="314" ht="15" customHeight="1">
      <c r="A314" s="337"/>
      <c r="B314" s="236"/>
      <c r="C314" s="236"/>
      <c r="D314" s="236"/>
      <c r="E314" s="236"/>
      <c r="F314" s="236"/>
      <c r="G314" s="236"/>
      <c r="H314" s="236"/>
      <c r="I314" s="236"/>
      <c r="J314" s="236"/>
      <c r="K314" s="236"/>
      <c r="L314" s="295"/>
      <c r="M314" s="236"/>
      <c r="N314" s="236"/>
      <c r="O314" s="236"/>
      <c r="P314" s="236"/>
      <c r="Q314" s="236"/>
      <c r="R314" s="236"/>
      <c r="S314" s="236"/>
      <c r="T314" s="236"/>
      <c r="U314" s="236"/>
      <c r="V314" s="236"/>
      <c r="W314" s="236"/>
      <c r="X314" s="236"/>
      <c r="Y314" s="236"/>
      <c r="Z314" s="236"/>
      <c r="AA314" s="236"/>
    </row>
    <row r="315" ht="15" customHeight="1">
      <c r="A315" s="337"/>
      <c r="B315" s="236"/>
      <c r="C315" s="236"/>
      <c r="D315" s="236"/>
      <c r="E315" s="236"/>
      <c r="F315" s="236"/>
      <c r="G315" s="236"/>
      <c r="H315" s="236"/>
      <c r="I315" s="236"/>
      <c r="J315" s="236"/>
      <c r="K315" s="236"/>
      <c r="L315" s="295"/>
      <c r="M315" s="236"/>
      <c r="N315" s="236"/>
      <c r="O315" s="236"/>
      <c r="P315" s="236"/>
      <c r="Q315" s="236"/>
      <c r="R315" s="236"/>
      <c r="S315" s="236"/>
      <c r="T315" s="236"/>
      <c r="U315" s="236"/>
      <c r="V315" s="236"/>
      <c r="W315" s="236"/>
      <c r="X315" s="236"/>
      <c r="Y315" s="236"/>
      <c r="Z315" s="236"/>
      <c r="AA315" s="236"/>
    </row>
    <row r="316" ht="15" customHeight="1">
      <c r="A316" s="337"/>
      <c r="B316" s="236"/>
      <c r="C316" s="236"/>
      <c r="D316" s="236"/>
      <c r="E316" s="236"/>
      <c r="F316" s="236"/>
      <c r="G316" s="236"/>
      <c r="H316" s="236"/>
      <c r="I316" s="236"/>
      <c r="J316" s="236"/>
      <c r="K316" s="236"/>
      <c r="L316" s="295"/>
      <c r="M316" s="236"/>
      <c r="N316" s="236"/>
      <c r="O316" s="236"/>
      <c r="P316" s="236"/>
      <c r="Q316" s="236"/>
      <c r="R316" s="236"/>
      <c r="S316" s="236"/>
      <c r="T316" s="236"/>
      <c r="U316" s="236"/>
      <c r="V316" s="236"/>
      <c r="W316" s="236"/>
      <c r="X316" s="236"/>
      <c r="Y316" s="236"/>
      <c r="Z316" s="236"/>
      <c r="AA316" s="236"/>
    </row>
    <row r="317" ht="15" customHeight="1">
      <c r="A317" s="337"/>
      <c r="B317" s="236"/>
      <c r="C317" s="236"/>
      <c r="D317" s="236"/>
      <c r="E317" s="236"/>
      <c r="F317" s="236"/>
      <c r="G317" s="236"/>
      <c r="H317" s="236"/>
      <c r="I317" s="236"/>
      <c r="J317" s="236"/>
      <c r="K317" s="236"/>
      <c r="L317" s="295"/>
      <c r="M317" s="236"/>
      <c r="N317" s="236"/>
      <c r="O317" s="236"/>
      <c r="P317" s="236"/>
      <c r="Q317" s="236"/>
      <c r="R317" s="236"/>
      <c r="S317" s="236"/>
      <c r="T317" s="236"/>
      <c r="U317" s="236"/>
      <c r="V317" s="236"/>
      <c r="W317" s="236"/>
      <c r="X317" s="236"/>
      <c r="Y317" s="236"/>
      <c r="Z317" s="236"/>
      <c r="AA317" s="236"/>
    </row>
    <row r="318" ht="15" customHeight="1">
      <c r="A318" s="337"/>
      <c r="B318" s="236"/>
      <c r="C318" s="236"/>
      <c r="D318" s="236"/>
      <c r="E318" s="236"/>
      <c r="F318" s="236"/>
      <c r="G318" s="236"/>
      <c r="H318" s="236"/>
      <c r="I318" s="236"/>
      <c r="J318" s="236"/>
      <c r="K318" s="236"/>
      <c r="L318" s="295"/>
      <c r="M318" s="236"/>
      <c r="N318" s="236"/>
      <c r="O318" s="236"/>
      <c r="P318" s="236"/>
      <c r="Q318" s="236"/>
      <c r="R318" s="236"/>
      <c r="S318" s="236"/>
      <c r="T318" s="236"/>
      <c r="U318" s="236"/>
      <c r="V318" s="236"/>
      <c r="W318" s="236"/>
      <c r="X318" s="236"/>
      <c r="Y318" s="236"/>
      <c r="Z318" s="236"/>
      <c r="AA318" s="236"/>
    </row>
    <row r="319" ht="15" customHeight="1">
      <c r="A319" s="337"/>
      <c r="B319" s="236"/>
      <c r="C319" s="236"/>
      <c r="D319" s="236"/>
      <c r="E319" s="236"/>
      <c r="F319" s="236"/>
      <c r="G319" s="236"/>
      <c r="H319" s="236"/>
      <c r="I319" s="236"/>
      <c r="J319" s="236"/>
      <c r="K319" s="236"/>
      <c r="L319" s="295"/>
      <c r="M319" s="236"/>
      <c r="N319" s="236"/>
      <c r="O319" s="236"/>
      <c r="P319" s="236"/>
      <c r="Q319" s="236"/>
      <c r="R319" s="236"/>
      <c r="S319" s="236"/>
      <c r="T319" s="236"/>
      <c r="U319" s="236"/>
      <c r="V319" s="236"/>
      <c r="W319" s="236"/>
      <c r="X319" s="236"/>
      <c r="Y319" s="236"/>
      <c r="Z319" s="236"/>
      <c r="AA319" s="236"/>
    </row>
    <row r="320" ht="15" customHeight="1">
      <c r="A320" s="337"/>
      <c r="B320" s="236"/>
      <c r="C320" s="236"/>
      <c r="D320" s="236"/>
      <c r="E320" s="236"/>
      <c r="F320" s="236"/>
      <c r="G320" s="236"/>
      <c r="H320" s="236"/>
      <c r="I320" s="236"/>
      <c r="J320" s="236"/>
      <c r="K320" s="236"/>
      <c r="L320" s="295"/>
      <c r="M320" s="236"/>
      <c r="N320" s="236"/>
      <c r="O320" s="236"/>
      <c r="P320" s="236"/>
      <c r="Q320" s="236"/>
      <c r="R320" s="236"/>
      <c r="S320" s="236"/>
      <c r="T320" s="236"/>
      <c r="U320" s="236"/>
      <c r="V320" s="236"/>
      <c r="W320" s="236"/>
      <c r="X320" s="236"/>
      <c r="Y320" s="236"/>
      <c r="Z320" s="236"/>
      <c r="AA320" s="236"/>
    </row>
    <row r="321" ht="15" customHeight="1">
      <c r="A321" s="337"/>
      <c r="B321" s="236"/>
      <c r="C321" s="236"/>
      <c r="D321" s="236"/>
      <c r="E321" s="236"/>
      <c r="F321" s="236"/>
      <c r="G321" s="236"/>
      <c r="H321" s="236"/>
      <c r="I321" s="236"/>
      <c r="J321" s="236"/>
      <c r="K321" s="236"/>
      <c r="L321" s="295"/>
      <c r="M321" s="236"/>
      <c r="N321" s="236"/>
      <c r="O321" s="236"/>
      <c r="P321" s="236"/>
      <c r="Q321" s="236"/>
      <c r="R321" s="236"/>
      <c r="S321" s="236"/>
      <c r="T321" s="236"/>
      <c r="U321" s="236"/>
      <c r="V321" s="236"/>
      <c r="W321" s="236"/>
      <c r="X321" s="236"/>
      <c r="Y321" s="236"/>
      <c r="Z321" s="236"/>
      <c r="AA321" s="236"/>
    </row>
    <row r="322" ht="15" customHeight="1">
      <c r="A322" s="337"/>
      <c r="B322" s="236"/>
      <c r="C322" s="236"/>
      <c r="D322" s="236"/>
      <c r="E322" s="236"/>
      <c r="F322" s="236"/>
      <c r="G322" s="236"/>
      <c r="H322" s="236"/>
      <c r="I322" s="236"/>
      <c r="J322" s="236"/>
      <c r="K322" s="236"/>
      <c r="L322" s="295"/>
      <c r="M322" s="236"/>
      <c r="N322" s="236"/>
      <c r="O322" s="236"/>
      <c r="P322" s="236"/>
      <c r="Q322" s="236"/>
      <c r="R322" s="236"/>
      <c r="S322" s="236"/>
      <c r="T322" s="236"/>
      <c r="U322" s="236"/>
      <c r="V322" s="236"/>
      <c r="W322" s="236"/>
      <c r="X322" s="236"/>
      <c r="Y322" s="236"/>
      <c r="Z322" s="236"/>
      <c r="AA322" s="236"/>
    </row>
    <row r="323" ht="15" customHeight="1">
      <c r="A323" s="337"/>
      <c r="B323" s="236"/>
      <c r="C323" s="236"/>
      <c r="D323" s="236"/>
      <c r="E323" s="236"/>
      <c r="F323" s="236"/>
      <c r="G323" s="236"/>
      <c r="H323" s="236"/>
      <c r="I323" s="236"/>
      <c r="J323" s="236"/>
      <c r="K323" s="236"/>
      <c r="L323" s="295"/>
      <c r="M323" s="236"/>
      <c r="N323" s="236"/>
      <c r="O323" s="236"/>
      <c r="P323" s="236"/>
      <c r="Q323" s="236"/>
      <c r="R323" s="236"/>
      <c r="S323" s="236"/>
      <c r="T323" s="236"/>
      <c r="U323" s="236"/>
      <c r="V323" s="236"/>
      <c r="W323" s="236"/>
      <c r="X323" s="236"/>
      <c r="Y323" s="236"/>
      <c r="Z323" s="236"/>
      <c r="AA323" s="236"/>
    </row>
    <row r="324" ht="15" customHeight="1">
      <c r="A324" s="337"/>
      <c r="B324" s="236"/>
      <c r="C324" s="236"/>
      <c r="D324" s="236"/>
      <c r="E324" s="236"/>
      <c r="F324" s="236"/>
      <c r="G324" s="236"/>
      <c r="H324" s="236"/>
      <c r="I324" s="236"/>
      <c r="J324" s="236"/>
      <c r="K324" s="236"/>
      <c r="L324" s="295"/>
      <c r="M324" s="236"/>
      <c r="N324" s="236"/>
      <c r="O324" s="236"/>
      <c r="P324" s="236"/>
      <c r="Q324" s="236"/>
      <c r="R324" s="236"/>
      <c r="S324" s="236"/>
      <c r="T324" s="236"/>
      <c r="U324" s="236"/>
      <c r="V324" s="236"/>
      <c r="W324" s="236"/>
      <c r="X324" s="236"/>
      <c r="Y324" s="236"/>
      <c r="Z324" s="236"/>
      <c r="AA324" s="236"/>
    </row>
    <row r="325" ht="15" customHeight="1">
      <c r="A325" s="337"/>
      <c r="B325" s="236"/>
      <c r="C325" s="236"/>
      <c r="D325" s="236"/>
      <c r="E325" s="236"/>
      <c r="F325" s="236"/>
      <c r="G325" s="236"/>
      <c r="H325" s="236"/>
      <c r="I325" s="236"/>
      <c r="J325" s="236"/>
      <c r="K325" s="236"/>
      <c r="L325" s="295"/>
      <c r="M325" s="236"/>
      <c r="N325" s="236"/>
      <c r="O325" s="236"/>
      <c r="P325" s="236"/>
      <c r="Q325" s="236"/>
      <c r="R325" s="236"/>
      <c r="S325" s="236"/>
      <c r="T325" s="236"/>
      <c r="U325" s="236"/>
      <c r="V325" s="236"/>
      <c r="W325" s="236"/>
      <c r="X325" s="236"/>
      <c r="Y325" s="236"/>
      <c r="Z325" s="236"/>
      <c r="AA325" s="236"/>
    </row>
    <row r="326" ht="15" customHeight="1">
      <c r="A326" s="337"/>
      <c r="B326" s="236"/>
      <c r="C326" s="236"/>
      <c r="D326" s="236"/>
      <c r="E326" s="236"/>
      <c r="F326" s="236"/>
      <c r="G326" s="236"/>
      <c r="H326" s="236"/>
      <c r="I326" s="236"/>
      <c r="J326" s="236"/>
      <c r="K326" s="236"/>
      <c r="L326" s="295"/>
      <c r="M326" s="236"/>
      <c r="N326" s="236"/>
      <c r="O326" s="236"/>
      <c r="P326" s="236"/>
      <c r="Q326" s="236"/>
      <c r="R326" s="236"/>
      <c r="S326" s="236"/>
      <c r="T326" s="236"/>
      <c r="U326" s="236"/>
      <c r="V326" s="236"/>
      <c r="W326" s="236"/>
      <c r="X326" s="236"/>
      <c r="Y326" s="236"/>
      <c r="Z326" s="236"/>
      <c r="AA326" s="236"/>
    </row>
    <row r="327" ht="15" customHeight="1">
      <c r="A327" s="337"/>
      <c r="B327" s="236"/>
      <c r="C327" s="236"/>
      <c r="D327" s="236"/>
      <c r="E327" s="236"/>
      <c r="F327" s="236"/>
      <c r="G327" s="236"/>
      <c r="H327" s="236"/>
      <c r="I327" s="236"/>
      <c r="J327" s="236"/>
      <c r="K327" s="236"/>
      <c r="L327" s="295"/>
      <c r="M327" s="236"/>
      <c r="N327" s="236"/>
      <c r="O327" s="236"/>
      <c r="P327" s="236"/>
      <c r="Q327" s="236"/>
      <c r="R327" s="236"/>
      <c r="S327" s="236"/>
      <c r="T327" s="236"/>
      <c r="U327" s="236"/>
      <c r="V327" s="236"/>
      <c r="W327" s="236"/>
      <c r="X327" s="236"/>
      <c r="Y327" s="236"/>
      <c r="Z327" s="236"/>
      <c r="AA327" s="236"/>
    </row>
    <row r="328" ht="15" customHeight="1">
      <c r="A328" s="337"/>
      <c r="B328" s="236"/>
      <c r="C328" s="236"/>
      <c r="D328" s="236"/>
      <c r="E328" s="236"/>
      <c r="F328" s="236"/>
      <c r="G328" s="236"/>
      <c r="H328" s="236"/>
      <c r="I328" s="236"/>
      <c r="J328" s="236"/>
      <c r="K328" s="236"/>
      <c r="L328" s="295"/>
      <c r="M328" s="236"/>
      <c r="N328" s="236"/>
      <c r="O328" s="236"/>
      <c r="P328" s="236"/>
      <c r="Q328" s="236"/>
      <c r="R328" s="236"/>
      <c r="S328" s="236"/>
      <c r="T328" s="236"/>
      <c r="U328" s="236"/>
      <c r="V328" s="236"/>
      <c r="W328" s="236"/>
      <c r="X328" s="236"/>
      <c r="Y328" s="236"/>
      <c r="Z328" s="236"/>
      <c r="AA328" s="236"/>
    </row>
    <row r="329" ht="15" customHeight="1">
      <c r="A329" s="337"/>
      <c r="B329" s="236"/>
      <c r="C329" s="236"/>
      <c r="D329" s="236"/>
      <c r="E329" s="236"/>
      <c r="F329" s="236"/>
      <c r="G329" s="236"/>
      <c r="H329" s="236"/>
      <c r="I329" s="236"/>
      <c r="J329" s="236"/>
      <c r="K329" s="236"/>
      <c r="L329" s="295"/>
      <c r="M329" s="236"/>
      <c r="N329" s="236"/>
      <c r="O329" s="236"/>
      <c r="P329" s="236"/>
      <c r="Q329" s="236"/>
      <c r="R329" s="236"/>
      <c r="S329" s="236"/>
      <c r="T329" s="236"/>
      <c r="U329" s="236"/>
      <c r="V329" s="236"/>
      <c r="W329" s="236"/>
      <c r="X329" s="236"/>
      <c r="Y329" s="236"/>
      <c r="Z329" s="236"/>
      <c r="AA329" s="236"/>
    </row>
    <row r="330" ht="15" customHeight="1">
      <c r="A330" s="337"/>
      <c r="B330" s="236"/>
      <c r="C330" s="236"/>
      <c r="D330" s="236"/>
      <c r="E330" s="236"/>
      <c r="F330" s="236"/>
      <c r="G330" s="236"/>
      <c r="H330" s="236"/>
      <c r="I330" s="236"/>
      <c r="J330" s="236"/>
      <c r="K330" s="236"/>
      <c r="L330" s="295"/>
      <c r="M330" s="236"/>
      <c r="N330" s="236"/>
      <c r="O330" s="236"/>
      <c r="P330" s="236"/>
      <c r="Q330" s="236"/>
      <c r="R330" s="236"/>
      <c r="S330" s="236"/>
      <c r="T330" s="236"/>
      <c r="U330" s="236"/>
      <c r="V330" s="236"/>
      <c r="W330" s="236"/>
      <c r="X330" s="236"/>
      <c r="Y330" s="236"/>
      <c r="Z330" s="236"/>
      <c r="AA330" s="236"/>
    </row>
    <row r="331" ht="15" customHeight="1">
      <c r="A331" s="337"/>
      <c r="B331" s="236"/>
      <c r="C331" s="236"/>
      <c r="D331" s="236"/>
      <c r="E331" s="236"/>
      <c r="F331" s="236"/>
      <c r="G331" s="236"/>
      <c r="H331" s="236"/>
      <c r="I331" s="236"/>
      <c r="J331" s="236"/>
      <c r="K331" s="236"/>
      <c r="L331" s="295"/>
      <c r="M331" s="236"/>
      <c r="N331" s="236"/>
      <c r="O331" s="236"/>
      <c r="P331" s="236"/>
      <c r="Q331" s="236"/>
      <c r="R331" s="236"/>
      <c r="S331" s="236"/>
      <c r="T331" s="236"/>
      <c r="U331" s="236"/>
      <c r="V331" s="236"/>
      <c r="W331" s="236"/>
      <c r="X331" s="236"/>
      <c r="Y331" s="236"/>
      <c r="Z331" s="236"/>
      <c r="AA331" s="236"/>
    </row>
    <row r="332" ht="15" customHeight="1">
      <c r="A332" s="337"/>
      <c r="B332" s="236"/>
      <c r="C332" s="236"/>
      <c r="D332" s="236"/>
      <c r="E332" s="236"/>
      <c r="F332" s="236"/>
      <c r="G332" s="236"/>
      <c r="H332" s="236"/>
      <c r="I332" s="236"/>
      <c r="J332" s="236"/>
      <c r="K332" s="236"/>
      <c r="L332" s="295"/>
      <c r="M332" s="236"/>
      <c r="N332" s="236"/>
      <c r="O332" s="236"/>
      <c r="P332" s="236"/>
      <c r="Q332" s="236"/>
      <c r="R332" s="236"/>
      <c r="S332" s="236"/>
      <c r="T332" s="236"/>
      <c r="U332" s="236"/>
      <c r="V332" s="236"/>
      <c r="W332" s="236"/>
      <c r="X332" s="236"/>
      <c r="Y332" s="236"/>
      <c r="Z332" s="236"/>
      <c r="AA332" s="236"/>
    </row>
    <row r="333" ht="15" customHeight="1">
      <c r="A333" s="337"/>
      <c r="B333" s="236"/>
      <c r="C333" s="236"/>
      <c r="D333" s="236"/>
      <c r="E333" s="236"/>
      <c r="F333" s="236"/>
      <c r="G333" s="236"/>
      <c r="H333" s="236"/>
      <c r="I333" s="236"/>
      <c r="J333" s="236"/>
      <c r="K333" s="236"/>
      <c r="L333" s="295"/>
      <c r="M333" s="236"/>
      <c r="N333" s="236"/>
      <c r="O333" s="236"/>
      <c r="P333" s="236"/>
      <c r="Q333" s="236"/>
      <c r="R333" s="236"/>
      <c r="S333" s="236"/>
      <c r="T333" s="236"/>
      <c r="U333" s="236"/>
      <c r="V333" s="236"/>
      <c r="W333" s="236"/>
      <c r="X333" s="236"/>
      <c r="Y333" s="236"/>
      <c r="Z333" s="236"/>
      <c r="AA333" s="236"/>
    </row>
    <row r="334" ht="15" customHeight="1">
      <c r="A334" s="337"/>
      <c r="B334" s="236"/>
      <c r="C334" s="236"/>
      <c r="D334" s="236"/>
      <c r="E334" s="236"/>
      <c r="F334" s="236"/>
      <c r="G334" s="236"/>
      <c r="H334" s="236"/>
      <c r="I334" s="236"/>
      <c r="J334" s="236"/>
      <c r="K334" s="236"/>
      <c r="L334" s="295"/>
      <c r="M334" s="236"/>
      <c r="N334" s="236"/>
      <c r="O334" s="236"/>
      <c r="P334" s="236"/>
      <c r="Q334" s="236"/>
      <c r="R334" s="236"/>
      <c r="S334" s="236"/>
      <c r="T334" s="236"/>
      <c r="U334" s="236"/>
      <c r="V334" s="236"/>
      <c r="W334" s="236"/>
      <c r="X334" s="236"/>
      <c r="Y334" s="236"/>
      <c r="Z334" s="236"/>
      <c r="AA334" s="236"/>
    </row>
    <row r="335" ht="15" customHeight="1">
      <c r="A335" s="337"/>
      <c r="B335" s="236"/>
      <c r="C335" s="236"/>
      <c r="D335" s="236"/>
      <c r="E335" s="236"/>
      <c r="F335" s="236"/>
      <c r="G335" s="236"/>
      <c r="H335" s="236"/>
      <c r="I335" s="236"/>
      <c r="J335" s="236"/>
      <c r="K335" s="236"/>
      <c r="L335" s="295"/>
      <c r="M335" s="236"/>
      <c r="N335" s="236"/>
      <c r="O335" s="236"/>
      <c r="P335" s="236"/>
      <c r="Q335" s="236"/>
      <c r="R335" s="236"/>
      <c r="S335" s="236"/>
      <c r="T335" s="236"/>
      <c r="U335" s="236"/>
      <c r="V335" s="236"/>
      <c r="W335" s="236"/>
      <c r="X335" s="236"/>
      <c r="Y335" s="236"/>
      <c r="Z335" s="236"/>
      <c r="AA335" s="236"/>
    </row>
    <row r="336" ht="15" customHeight="1">
      <c r="A336" s="337"/>
      <c r="B336" s="236"/>
      <c r="C336" s="236"/>
      <c r="D336" s="236"/>
      <c r="E336" s="236"/>
      <c r="F336" s="236"/>
      <c r="G336" s="236"/>
      <c r="H336" s="236"/>
      <c r="I336" s="236"/>
      <c r="J336" s="236"/>
      <c r="K336" s="236"/>
      <c r="L336" s="295"/>
      <c r="M336" s="236"/>
      <c r="N336" s="236"/>
      <c r="O336" s="236"/>
      <c r="P336" s="236"/>
      <c r="Q336" s="236"/>
      <c r="R336" s="236"/>
      <c r="S336" s="236"/>
      <c r="T336" s="236"/>
      <c r="U336" s="236"/>
      <c r="V336" s="236"/>
      <c r="W336" s="236"/>
      <c r="X336" s="236"/>
      <c r="Y336" s="236"/>
      <c r="Z336" s="236"/>
      <c r="AA336" s="236"/>
    </row>
    <row r="337" ht="15" customHeight="1">
      <c r="A337" s="337"/>
      <c r="B337" s="236"/>
      <c r="C337" s="236"/>
      <c r="D337" s="236"/>
      <c r="E337" s="236"/>
      <c r="F337" s="236"/>
      <c r="G337" s="236"/>
      <c r="H337" s="236"/>
      <c r="I337" s="236"/>
      <c r="J337" s="236"/>
      <c r="K337" s="236"/>
      <c r="L337" s="295"/>
      <c r="M337" s="236"/>
      <c r="N337" s="236"/>
      <c r="O337" s="236"/>
      <c r="P337" s="236"/>
      <c r="Q337" s="236"/>
      <c r="R337" s="236"/>
      <c r="S337" s="236"/>
      <c r="T337" s="236"/>
      <c r="U337" s="236"/>
      <c r="V337" s="236"/>
      <c r="W337" s="236"/>
      <c r="X337" s="236"/>
      <c r="Y337" s="236"/>
      <c r="Z337" s="236"/>
      <c r="AA337" s="236"/>
    </row>
    <row r="338" ht="15" customHeight="1">
      <c r="A338" s="337"/>
      <c r="B338" s="236"/>
      <c r="C338" s="236"/>
      <c r="D338" s="236"/>
      <c r="E338" s="236"/>
      <c r="F338" s="236"/>
      <c r="G338" s="236"/>
      <c r="H338" s="236"/>
      <c r="I338" s="236"/>
      <c r="J338" s="236"/>
      <c r="K338" s="236"/>
      <c r="L338" s="295"/>
      <c r="M338" s="236"/>
      <c r="N338" s="236"/>
      <c r="O338" s="236"/>
      <c r="P338" s="236"/>
      <c r="Q338" s="236"/>
      <c r="R338" s="236"/>
      <c r="S338" s="236"/>
      <c r="T338" s="236"/>
      <c r="U338" s="236"/>
      <c r="V338" s="236"/>
      <c r="W338" s="236"/>
      <c r="X338" s="236"/>
      <c r="Y338" s="236"/>
      <c r="Z338" s="236"/>
      <c r="AA338" s="236"/>
    </row>
    <row r="339" ht="15" customHeight="1">
      <c r="A339" s="337"/>
      <c r="B339" s="236"/>
      <c r="C339" s="236"/>
      <c r="D339" s="236"/>
      <c r="E339" s="236"/>
      <c r="F339" s="236"/>
      <c r="G339" s="236"/>
      <c r="H339" s="236"/>
      <c r="I339" s="236"/>
      <c r="J339" s="236"/>
      <c r="K339" s="236"/>
      <c r="L339" s="295"/>
      <c r="M339" s="236"/>
      <c r="N339" s="236"/>
      <c r="O339" s="236"/>
      <c r="P339" s="236"/>
      <c r="Q339" s="236"/>
      <c r="R339" s="236"/>
      <c r="S339" s="236"/>
      <c r="T339" s="236"/>
      <c r="U339" s="236"/>
      <c r="V339" s="236"/>
      <c r="W339" s="236"/>
      <c r="X339" s="236"/>
      <c r="Y339" s="236"/>
      <c r="Z339" s="236"/>
      <c r="AA339" s="236"/>
    </row>
    <row r="340" ht="15" customHeight="1">
      <c r="A340" s="337"/>
      <c r="B340" s="236"/>
      <c r="C340" s="236"/>
      <c r="D340" s="236"/>
      <c r="E340" s="236"/>
      <c r="F340" s="236"/>
      <c r="G340" s="236"/>
      <c r="H340" s="236"/>
      <c r="I340" s="236"/>
      <c r="J340" s="236"/>
      <c r="K340" s="236"/>
      <c r="L340" s="295"/>
      <c r="M340" s="236"/>
      <c r="N340" s="236"/>
      <c r="O340" s="236"/>
      <c r="P340" s="236"/>
      <c r="Q340" s="236"/>
      <c r="R340" s="236"/>
      <c r="S340" s="236"/>
      <c r="T340" s="236"/>
      <c r="U340" s="236"/>
      <c r="V340" s="236"/>
      <c r="W340" s="236"/>
      <c r="X340" s="236"/>
      <c r="Y340" s="236"/>
      <c r="Z340" s="236"/>
      <c r="AA340" s="236"/>
    </row>
    <row r="341" ht="15" customHeight="1">
      <c r="A341" s="337"/>
      <c r="B341" s="236"/>
      <c r="C341" s="236"/>
      <c r="D341" s="236"/>
      <c r="E341" s="236"/>
      <c r="F341" s="236"/>
      <c r="G341" s="236"/>
      <c r="H341" s="236"/>
      <c r="I341" s="236"/>
      <c r="J341" s="236"/>
      <c r="K341" s="236"/>
      <c r="L341" s="295"/>
      <c r="M341" s="236"/>
      <c r="N341" s="236"/>
      <c r="O341" s="236"/>
      <c r="P341" s="236"/>
      <c r="Q341" s="236"/>
      <c r="R341" s="236"/>
      <c r="S341" s="236"/>
      <c r="T341" s="236"/>
      <c r="U341" s="236"/>
      <c r="V341" s="236"/>
      <c r="W341" s="236"/>
      <c r="X341" s="236"/>
      <c r="Y341" s="236"/>
      <c r="Z341" s="236"/>
      <c r="AA341" s="236"/>
    </row>
    <row r="342" ht="15" customHeight="1">
      <c r="A342" s="337"/>
      <c r="B342" s="236"/>
      <c r="C342" s="236"/>
      <c r="D342" s="236"/>
      <c r="E342" s="236"/>
      <c r="F342" s="236"/>
      <c r="G342" s="236"/>
      <c r="H342" s="236"/>
      <c r="I342" s="236"/>
      <c r="J342" s="236"/>
      <c r="K342" s="236"/>
      <c r="L342" s="295"/>
      <c r="M342" s="236"/>
      <c r="N342" s="236"/>
      <c r="O342" s="236"/>
      <c r="P342" s="236"/>
      <c r="Q342" s="236"/>
      <c r="R342" s="236"/>
      <c r="S342" s="236"/>
      <c r="T342" s="236"/>
      <c r="U342" s="236"/>
      <c r="V342" s="236"/>
      <c r="W342" s="236"/>
      <c r="X342" s="236"/>
      <c r="Y342" s="236"/>
      <c r="Z342" s="236"/>
      <c r="AA342" s="236"/>
    </row>
    <row r="343" ht="15" customHeight="1">
      <c r="A343" s="337"/>
      <c r="B343" s="236"/>
      <c r="C343" s="236"/>
      <c r="D343" s="236"/>
      <c r="E343" s="236"/>
      <c r="F343" s="236"/>
      <c r="G343" s="236"/>
      <c r="H343" s="236"/>
      <c r="I343" s="236"/>
      <c r="J343" s="236"/>
      <c r="K343" s="236"/>
      <c r="L343" s="295"/>
      <c r="M343" s="236"/>
      <c r="N343" s="236"/>
      <c r="O343" s="236"/>
      <c r="P343" s="236"/>
      <c r="Q343" s="236"/>
      <c r="R343" s="236"/>
      <c r="S343" s="236"/>
      <c r="T343" s="236"/>
      <c r="U343" s="236"/>
      <c r="V343" s="236"/>
      <c r="W343" s="236"/>
      <c r="X343" s="236"/>
      <c r="Y343" s="236"/>
      <c r="Z343" s="236"/>
      <c r="AA343" s="236"/>
    </row>
    <row r="344" ht="15" customHeight="1">
      <c r="A344" s="337"/>
      <c r="B344" s="236"/>
      <c r="C344" s="236"/>
      <c r="D344" s="236"/>
      <c r="E344" s="236"/>
      <c r="F344" s="236"/>
      <c r="G344" s="236"/>
      <c r="H344" s="236"/>
      <c r="I344" s="236"/>
      <c r="J344" s="236"/>
      <c r="K344" s="236"/>
      <c r="L344" s="295"/>
      <c r="M344" s="236"/>
      <c r="N344" s="236"/>
      <c r="O344" s="236"/>
      <c r="P344" s="236"/>
      <c r="Q344" s="236"/>
      <c r="R344" s="236"/>
      <c r="S344" s="236"/>
      <c r="T344" s="236"/>
      <c r="U344" s="236"/>
      <c r="V344" s="236"/>
      <c r="W344" s="236"/>
      <c r="X344" s="236"/>
      <c r="Y344" s="236"/>
      <c r="Z344" s="236"/>
      <c r="AA344" s="236"/>
    </row>
    <row r="345" ht="15" customHeight="1">
      <c r="A345" s="337"/>
      <c r="B345" s="236"/>
      <c r="C345" s="236"/>
      <c r="D345" s="236"/>
      <c r="E345" s="236"/>
      <c r="F345" s="236"/>
      <c r="G345" s="236"/>
      <c r="H345" s="236"/>
      <c r="I345" s="236"/>
      <c r="J345" s="236"/>
      <c r="K345" s="236"/>
      <c r="L345" s="295"/>
      <c r="M345" s="236"/>
      <c r="N345" s="236"/>
      <c r="O345" s="236"/>
      <c r="P345" s="236"/>
      <c r="Q345" s="236"/>
      <c r="R345" s="236"/>
      <c r="S345" s="236"/>
      <c r="T345" s="236"/>
      <c r="U345" s="236"/>
      <c r="V345" s="236"/>
      <c r="W345" s="236"/>
      <c r="X345" s="236"/>
      <c r="Y345" s="236"/>
      <c r="Z345" s="236"/>
      <c r="AA345" s="236"/>
    </row>
    <row r="346" ht="15" customHeight="1">
      <c r="A346" s="337"/>
      <c r="B346" s="236"/>
      <c r="C346" s="236"/>
      <c r="D346" s="236"/>
      <c r="E346" s="236"/>
      <c r="F346" s="236"/>
      <c r="G346" s="236"/>
      <c r="H346" s="236"/>
      <c r="I346" s="236"/>
      <c r="J346" s="236"/>
      <c r="K346" s="236"/>
      <c r="L346" s="295"/>
      <c r="M346" s="236"/>
      <c r="N346" s="236"/>
      <c r="O346" s="236"/>
      <c r="P346" s="236"/>
      <c r="Q346" s="236"/>
      <c r="R346" s="236"/>
      <c r="S346" s="236"/>
      <c r="T346" s="236"/>
      <c r="U346" s="236"/>
      <c r="V346" s="236"/>
      <c r="W346" s="236"/>
      <c r="X346" s="236"/>
      <c r="Y346" s="236"/>
      <c r="Z346" s="236"/>
      <c r="AA346" s="236"/>
    </row>
    <row r="347" ht="15" customHeight="1">
      <c r="A347" s="337"/>
      <c r="B347" s="236"/>
      <c r="C347" s="236"/>
      <c r="D347" s="236"/>
      <c r="E347" s="236"/>
      <c r="F347" s="236"/>
      <c r="G347" s="236"/>
      <c r="H347" s="236"/>
      <c r="I347" s="236"/>
      <c r="J347" s="236"/>
      <c r="K347" s="236"/>
      <c r="L347" s="295"/>
      <c r="M347" s="236"/>
      <c r="N347" s="236"/>
      <c r="O347" s="236"/>
      <c r="P347" s="236"/>
      <c r="Q347" s="236"/>
      <c r="R347" s="236"/>
      <c r="S347" s="236"/>
      <c r="T347" s="236"/>
      <c r="U347" s="236"/>
      <c r="V347" s="236"/>
      <c r="W347" s="236"/>
      <c r="X347" s="236"/>
      <c r="Y347" s="236"/>
      <c r="Z347" s="236"/>
      <c r="AA347" s="236"/>
    </row>
    <row r="348" ht="15" customHeight="1">
      <c r="A348" s="337"/>
      <c r="B348" s="236"/>
      <c r="C348" s="236"/>
      <c r="D348" s="236"/>
      <c r="E348" s="236"/>
      <c r="F348" s="236"/>
      <c r="G348" s="236"/>
      <c r="H348" s="236"/>
      <c r="I348" s="236"/>
      <c r="J348" s="236"/>
      <c r="K348" s="236"/>
      <c r="L348" s="295"/>
      <c r="M348" s="236"/>
      <c r="N348" s="236"/>
      <c r="O348" s="236"/>
      <c r="P348" s="236"/>
      <c r="Q348" s="236"/>
      <c r="R348" s="236"/>
      <c r="S348" s="236"/>
      <c r="T348" s="236"/>
      <c r="U348" s="236"/>
      <c r="V348" s="236"/>
      <c r="W348" s="236"/>
      <c r="X348" s="236"/>
      <c r="Y348" s="236"/>
      <c r="Z348" s="236"/>
      <c r="AA348" s="236"/>
    </row>
    <row r="349" ht="15" customHeight="1">
      <c r="A349" s="337"/>
      <c r="B349" s="236"/>
      <c r="C349" s="236"/>
      <c r="D349" s="236"/>
      <c r="E349" s="236"/>
      <c r="F349" s="236"/>
      <c r="G349" s="236"/>
      <c r="H349" s="236"/>
      <c r="I349" s="236"/>
      <c r="J349" s="236"/>
      <c r="K349" s="236"/>
      <c r="L349" s="295"/>
      <c r="M349" s="236"/>
      <c r="N349" s="236"/>
      <c r="O349" s="236"/>
      <c r="P349" s="236"/>
      <c r="Q349" s="236"/>
      <c r="R349" s="236"/>
      <c r="S349" s="236"/>
      <c r="T349" s="236"/>
      <c r="U349" s="236"/>
      <c r="V349" s="236"/>
      <c r="W349" s="236"/>
      <c r="X349" s="236"/>
      <c r="Y349" s="236"/>
      <c r="Z349" s="236"/>
      <c r="AA349" s="236"/>
    </row>
    <row r="350" ht="15" customHeight="1">
      <c r="A350" s="337"/>
      <c r="B350" s="236"/>
      <c r="C350" s="236"/>
      <c r="D350" s="236"/>
      <c r="E350" s="236"/>
      <c r="F350" s="236"/>
      <c r="G350" s="236"/>
      <c r="H350" s="236"/>
      <c r="I350" s="236"/>
      <c r="J350" s="236"/>
      <c r="K350" s="236"/>
      <c r="L350" s="295"/>
      <c r="M350" s="236"/>
      <c r="N350" s="236"/>
      <c r="O350" s="236"/>
      <c r="P350" s="236"/>
      <c r="Q350" s="236"/>
      <c r="R350" s="236"/>
      <c r="S350" s="236"/>
      <c r="T350" s="236"/>
      <c r="U350" s="236"/>
      <c r="V350" s="236"/>
      <c r="W350" s="236"/>
      <c r="X350" s="236"/>
      <c r="Y350" s="236"/>
      <c r="Z350" s="236"/>
      <c r="AA350" s="236"/>
    </row>
    <row r="351" ht="15" customHeight="1">
      <c r="A351" s="337"/>
      <c r="B351" s="236"/>
      <c r="C351" s="236"/>
      <c r="D351" s="236"/>
      <c r="E351" s="236"/>
      <c r="F351" s="236"/>
      <c r="G351" s="236"/>
      <c r="H351" s="236"/>
      <c r="I351" s="236"/>
      <c r="J351" s="236"/>
      <c r="K351" s="236"/>
      <c r="L351" s="295"/>
      <c r="M351" s="236"/>
      <c r="N351" s="236"/>
      <c r="O351" s="236"/>
      <c r="P351" s="236"/>
      <c r="Q351" s="236"/>
      <c r="R351" s="236"/>
      <c r="S351" s="236"/>
      <c r="T351" s="236"/>
      <c r="U351" s="236"/>
      <c r="V351" s="236"/>
      <c r="W351" s="236"/>
      <c r="X351" s="236"/>
      <c r="Y351" s="236"/>
      <c r="Z351" s="236"/>
      <c r="AA351" s="236"/>
    </row>
    <row r="352" ht="15" customHeight="1">
      <c r="A352" s="337"/>
      <c r="B352" s="236"/>
      <c r="C352" s="236"/>
      <c r="D352" s="236"/>
      <c r="E352" s="236"/>
      <c r="F352" s="236"/>
      <c r="G352" s="236"/>
      <c r="H352" s="236"/>
      <c r="I352" s="236"/>
      <c r="J352" s="236"/>
      <c r="K352" s="236"/>
      <c r="L352" s="295"/>
      <c r="M352" s="236"/>
      <c r="N352" s="236"/>
      <c r="O352" s="236"/>
      <c r="P352" s="236"/>
      <c r="Q352" s="236"/>
      <c r="R352" s="236"/>
      <c r="S352" s="236"/>
      <c r="T352" s="236"/>
      <c r="U352" s="236"/>
      <c r="V352" s="236"/>
      <c r="W352" s="236"/>
      <c r="X352" s="236"/>
      <c r="Y352" s="236"/>
      <c r="Z352" s="236"/>
      <c r="AA352" s="236"/>
    </row>
    <row r="353" ht="15" customHeight="1">
      <c r="A353" s="337"/>
      <c r="B353" s="236"/>
      <c r="C353" s="236"/>
      <c r="D353" s="236"/>
      <c r="E353" s="236"/>
      <c r="F353" s="236"/>
      <c r="G353" s="236"/>
      <c r="H353" s="236"/>
      <c r="I353" s="236"/>
      <c r="J353" s="236"/>
      <c r="K353" s="236"/>
      <c r="L353" s="295"/>
      <c r="M353" s="236"/>
      <c r="N353" s="236"/>
      <c r="O353" s="236"/>
      <c r="P353" s="236"/>
      <c r="Q353" s="236"/>
      <c r="R353" s="236"/>
      <c r="S353" s="236"/>
      <c r="T353" s="236"/>
      <c r="U353" s="236"/>
      <c r="V353" s="236"/>
      <c r="W353" s="236"/>
      <c r="X353" s="236"/>
      <c r="Y353" s="236"/>
      <c r="Z353" s="236"/>
      <c r="AA353" s="236"/>
    </row>
    <row r="354" ht="15" customHeight="1">
      <c r="A354" s="337"/>
      <c r="B354" s="236"/>
      <c r="C354" s="236"/>
      <c r="D354" s="236"/>
      <c r="E354" s="236"/>
      <c r="F354" s="236"/>
      <c r="G354" s="236"/>
      <c r="H354" s="236"/>
      <c r="I354" s="236"/>
      <c r="J354" s="236"/>
      <c r="K354" s="236"/>
      <c r="L354" s="295"/>
      <c r="M354" s="236"/>
      <c r="N354" s="236"/>
      <c r="O354" s="236"/>
      <c r="P354" s="236"/>
      <c r="Q354" s="236"/>
      <c r="R354" s="236"/>
      <c r="S354" s="236"/>
      <c r="T354" s="236"/>
      <c r="U354" s="236"/>
      <c r="V354" s="236"/>
      <c r="W354" s="236"/>
      <c r="X354" s="236"/>
      <c r="Y354" s="236"/>
      <c r="Z354" s="236"/>
      <c r="AA354" s="236"/>
    </row>
    <row r="355" ht="15" customHeight="1">
      <c r="A355" s="337"/>
      <c r="B355" s="236"/>
      <c r="C355" s="236"/>
      <c r="D355" s="236"/>
      <c r="E355" s="236"/>
      <c r="F355" s="236"/>
      <c r="G355" s="236"/>
      <c r="H355" s="236"/>
      <c r="I355" s="236"/>
      <c r="J355" s="236"/>
      <c r="K355" s="236"/>
      <c r="L355" s="295"/>
      <c r="M355" s="236"/>
      <c r="N355" s="236"/>
      <c r="O355" s="236"/>
      <c r="P355" s="236"/>
      <c r="Q355" s="236"/>
      <c r="R355" s="236"/>
      <c r="S355" s="236"/>
      <c r="T355" s="236"/>
      <c r="U355" s="236"/>
      <c r="V355" s="236"/>
      <c r="W355" s="236"/>
      <c r="X355" s="236"/>
      <c r="Y355" s="236"/>
      <c r="Z355" s="236"/>
      <c r="AA355" s="236"/>
    </row>
    <row r="356" ht="15" customHeight="1">
      <c r="A356" s="337"/>
      <c r="B356" s="236"/>
      <c r="C356" s="236"/>
      <c r="D356" s="236"/>
      <c r="E356" s="236"/>
      <c r="F356" s="236"/>
      <c r="G356" s="236"/>
      <c r="H356" s="236"/>
      <c r="I356" s="236"/>
      <c r="J356" s="236"/>
      <c r="K356" s="236"/>
      <c r="L356" s="295"/>
      <c r="M356" s="236"/>
      <c r="N356" s="236"/>
      <c r="O356" s="236"/>
      <c r="P356" s="236"/>
      <c r="Q356" s="236"/>
      <c r="R356" s="236"/>
      <c r="S356" s="236"/>
      <c r="T356" s="236"/>
      <c r="U356" s="236"/>
      <c r="V356" s="236"/>
      <c r="W356" s="236"/>
      <c r="X356" s="236"/>
      <c r="Y356" s="236"/>
      <c r="Z356" s="236"/>
      <c r="AA356" s="236"/>
    </row>
    <row r="357" ht="15" customHeight="1">
      <c r="A357" s="337"/>
      <c r="B357" s="236"/>
      <c r="C357" s="236"/>
      <c r="D357" s="236"/>
      <c r="E357" s="236"/>
      <c r="F357" s="236"/>
      <c r="G357" s="236"/>
      <c r="H357" s="236"/>
      <c r="I357" s="236"/>
      <c r="J357" s="236"/>
      <c r="K357" s="236"/>
      <c r="L357" s="295"/>
      <c r="M357" s="236"/>
      <c r="N357" s="236"/>
      <c r="O357" s="236"/>
      <c r="P357" s="236"/>
      <c r="Q357" s="236"/>
      <c r="R357" s="236"/>
      <c r="S357" s="236"/>
      <c r="T357" s="236"/>
      <c r="U357" s="236"/>
      <c r="V357" s="236"/>
      <c r="W357" s="236"/>
      <c r="X357" s="236"/>
      <c r="Y357" s="236"/>
      <c r="Z357" s="236"/>
      <c r="AA357" s="236"/>
    </row>
    <row r="358" ht="15" customHeight="1">
      <c r="A358" s="337"/>
      <c r="B358" s="236"/>
      <c r="C358" s="236"/>
      <c r="D358" s="236"/>
      <c r="E358" s="236"/>
      <c r="F358" s="236"/>
      <c r="G358" s="236"/>
      <c r="H358" s="236"/>
      <c r="I358" s="236"/>
      <c r="J358" s="236"/>
      <c r="K358" s="236"/>
      <c r="L358" s="295"/>
      <c r="M358" s="236"/>
      <c r="N358" s="236"/>
      <c r="O358" s="236"/>
      <c r="P358" s="236"/>
      <c r="Q358" s="236"/>
      <c r="R358" s="236"/>
      <c r="S358" s="236"/>
      <c r="T358" s="236"/>
      <c r="U358" s="236"/>
      <c r="V358" s="236"/>
      <c r="W358" s="236"/>
      <c r="X358" s="236"/>
      <c r="Y358" s="236"/>
      <c r="Z358" s="236"/>
      <c r="AA358" s="236"/>
    </row>
    <row r="359" ht="15" customHeight="1">
      <c r="A359" s="337"/>
      <c r="B359" s="236"/>
      <c r="C359" s="236"/>
      <c r="D359" s="236"/>
      <c r="E359" s="236"/>
      <c r="F359" s="236"/>
      <c r="G359" s="236"/>
      <c r="H359" s="236"/>
      <c r="I359" s="236"/>
      <c r="J359" s="236"/>
      <c r="K359" s="236"/>
      <c r="L359" s="295"/>
      <c r="M359" s="236"/>
      <c r="N359" s="236"/>
      <c r="O359" s="236"/>
      <c r="P359" s="236"/>
      <c r="Q359" s="236"/>
      <c r="R359" s="236"/>
      <c r="S359" s="236"/>
      <c r="T359" s="236"/>
      <c r="U359" s="236"/>
      <c r="V359" s="236"/>
      <c r="W359" s="236"/>
      <c r="X359" s="236"/>
      <c r="Y359" s="236"/>
      <c r="Z359" s="236"/>
      <c r="AA359" s="236"/>
    </row>
    <row r="360" ht="15" customHeight="1">
      <c r="A360" s="337"/>
      <c r="B360" s="236"/>
      <c r="C360" s="236"/>
      <c r="D360" s="236"/>
      <c r="E360" s="236"/>
      <c r="F360" s="236"/>
      <c r="G360" s="236"/>
      <c r="H360" s="236"/>
      <c r="I360" s="236"/>
      <c r="J360" s="236"/>
      <c r="K360" s="236"/>
      <c r="L360" s="295"/>
      <c r="M360" s="236"/>
      <c r="N360" s="236"/>
      <c r="O360" s="236"/>
      <c r="P360" s="236"/>
      <c r="Q360" s="236"/>
      <c r="R360" s="236"/>
      <c r="S360" s="236"/>
      <c r="T360" s="236"/>
      <c r="U360" s="236"/>
      <c r="V360" s="236"/>
      <c r="W360" s="236"/>
      <c r="X360" s="236"/>
      <c r="Y360" s="236"/>
      <c r="Z360" s="236"/>
      <c r="AA360" s="236"/>
    </row>
    <row r="361" ht="15" customHeight="1">
      <c r="A361" s="337"/>
      <c r="B361" s="236"/>
      <c r="C361" s="236"/>
      <c r="D361" s="236"/>
      <c r="E361" s="236"/>
      <c r="F361" s="236"/>
      <c r="G361" s="236"/>
      <c r="H361" s="236"/>
      <c r="I361" s="236"/>
      <c r="J361" s="236"/>
      <c r="K361" s="236"/>
      <c r="L361" s="295"/>
      <c r="M361" s="236"/>
      <c r="N361" s="236"/>
      <c r="O361" s="236"/>
      <c r="P361" s="236"/>
      <c r="Q361" s="236"/>
      <c r="R361" s="236"/>
      <c r="S361" s="236"/>
      <c r="T361" s="236"/>
      <c r="U361" s="236"/>
      <c r="V361" s="236"/>
      <c r="W361" s="236"/>
      <c r="X361" s="236"/>
      <c r="Y361" s="236"/>
      <c r="Z361" s="236"/>
      <c r="AA361" s="236"/>
    </row>
    <row r="362" ht="15" customHeight="1">
      <c r="A362" s="337"/>
      <c r="B362" s="236"/>
      <c r="C362" s="236"/>
      <c r="D362" s="236"/>
      <c r="E362" s="236"/>
      <c r="F362" s="236"/>
      <c r="G362" s="236"/>
      <c r="H362" s="236"/>
      <c r="I362" s="236"/>
      <c r="J362" s="236"/>
      <c r="K362" s="236"/>
      <c r="L362" s="295"/>
      <c r="M362" s="236"/>
      <c r="N362" s="236"/>
      <c r="O362" s="236"/>
      <c r="P362" s="236"/>
      <c r="Q362" s="236"/>
      <c r="R362" s="236"/>
      <c r="S362" s="236"/>
      <c r="T362" s="236"/>
      <c r="U362" s="236"/>
      <c r="V362" s="236"/>
      <c r="W362" s="236"/>
      <c r="X362" s="236"/>
      <c r="Y362" s="236"/>
      <c r="Z362" s="236"/>
      <c r="AA362" s="236"/>
    </row>
    <row r="363" ht="15" customHeight="1">
      <c r="A363" s="337"/>
      <c r="B363" s="236"/>
      <c r="C363" s="236"/>
      <c r="D363" s="236"/>
      <c r="E363" s="236"/>
      <c r="F363" s="236"/>
      <c r="G363" s="236"/>
      <c r="H363" s="236"/>
      <c r="I363" s="236"/>
      <c r="J363" s="236"/>
      <c r="K363" s="236"/>
      <c r="L363" s="295"/>
      <c r="M363" s="236"/>
      <c r="N363" s="236"/>
      <c r="O363" s="236"/>
      <c r="P363" s="236"/>
      <c r="Q363" s="236"/>
      <c r="R363" s="236"/>
      <c r="S363" s="236"/>
      <c r="T363" s="236"/>
      <c r="U363" s="236"/>
      <c r="V363" s="236"/>
      <c r="W363" s="236"/>
      <c r="X363" s="236"/>
      <c r="Y363" s="236"/>
      <c r="Z363" s="236"/>
      <c r="AA363" s="236"/>
    </row>
    <row r="364" ht="15" customHeight="1">
      <c r="A364" s="337"/>
      <c r="B364" s="236"/>
      <c r="C364" s="236"/>
      <c r="D364" s="236"/>
      <c r="E364" s="236"/>
      <c r="F364" s="236"/>
      <c r="G364" s="236"/>
      <c r="H364" s="236"/>
      <c r="I364" s="236"/>
      <c r="J364" s="236"/>
      <c r="K364" s="236"/>
      <c r="L364" s="295"/>
      <c r="M364" s="236"/>
      <c r="N364" s="236"/>
      <c r="O364" s="236"/>
      <c r="P364" s="236"/>
      <c r="Q364" s="236"/>
      <c r="R364" s="236"/>
      <c r="S364" s="236"/>
      <c r="T364" s="236"/>
      <c r="U364" s="236"/>
      <c r="V364" s="236"/>
      <c r="W364" s="236"/>
      <c r="X364" s="236"/>
      <c r="Y364" s="236"/>
      <c r="Z364" s="236"/>
      <c r="AA364" s="236"/>
    </row>
    <row r="365" ht="15" customHeight="1">
      <c r="A365" s="337"/>
      <c r="B365" s="236"/>
      <c r="C365" s="236"/>
      <c r="D365" s="236"/>
      <c r="E365" s="236"/>
      <c r="F365" s="236"/>
      <c r="G365" s="236"/>
      <c r="H365" s="236"/>
      <c r="I365" s="236"/>
      <c r="J365" s="236"/>
      <c r="K365" s="236"/>
      <c r="L365" s="295"/>
      <c r="M365" s="236"/>
      <c r="N365" s="236"/>
      <c r="O365" s="236"/>
      <c r="P365" s="236"/>
      <c r="Q365" s="236"/>
      <c r="R365" s="236"/>
      <c r="S365" s="236"/>
      <c r="T365" s="236"/>
      <c r="U365" s="236"/>
      <c r="V365" s="236"/>
      <c r="W365" s="236"/>
      <c r="X365" s="236"/>
      <c r="Y365" s="236"/>
      <c r="Z365" s="236"/>
      <c r="AA365" s="236"/>
    </row>
    <row r="366" ht="15" customHeight="1">
      <c r="A366" s="337"/>
      <c r="B366" s="236"/>
      <c r="C366" s="236"/>
      <c r="D366" s="236"/>
      <c r="E366" s="236"/>
      <c r="F366" s="236"/>
      <c r="G366" s="236"/>
      <c r="H366" s="236"/>
      <c r="I366" s="236"/>
      <c r="J366" s="236"/>
      <c r="K366" s="236"/>
      <c r="L366" s="295"/>
      <c r="M366" s="236"/>
      <c r="N366" s="236"/>
      <c r="O366" s="236"/>
      <c r="P366" s="236"/>
      <c r="Q366" s="236"/>
      <c r="R366" s="236"/>
      <c r="S366" s="236"/>
      <c r="T366" s="236"/>
      <c r="U366" s="236"/>
      <c r="V366" s="236"/>
      <c r="W366" s="236"/>
      <c r="X366" s="236"/>
      <c r="Y366" s="236"/>
      <c r="Z366" s="236"/>
      <c r="AA366" s="236"/>
    </row>
    <row r="367" ht="15" customHeight="1">
      <c r="A367" s="337"/>
      <c r="B367" s="236"/>
      <c r="C367" s="236"/>
      <c r="D367" s="236"/>
      <c r="E367" s="236"/>
      <c r="F367" s="236"/>
      <c r="G367" s="236"/>
      <c r="H367" s="236"/>
      <c r="I367" s="236"/>
      <c r="J367" s="236"/>
      <c r="K367" s="236"/>
      <c r="L367" s="295"/>
      <c r="M367" s="236"/>
      <c r="N367" s="236"/>
      <c r="O367" s="236"/>
      <c r="P367" s="236"/>
      <c r="Q367" s="236"/>
      <c r="R367" s="236"/>
      <c r="S367" s="236"/>
      <c r="T367" s="236"/>
      <c r="U367" s="236"/>
      <c r="V367" s="236"/>
      <c r="W367" s="236"/>
      <c r="X367" s="236"/>
      <c r="Y367" s="236"/>
      <c r="Z367" s="236"/>
      <c r="AA367" s="236"/>
    </row>
    <row r="368" ht="15" customHeight="1">
      <c r="A368" s="337"/>
      <c r="B368" s="236"/>
      <c r="C368" s="236"/>
      <c r="D368" s="236"/>
      <c r="E368" s="236"/>
      <c r="F368" s="236"/>
      <c r="G368" s="236"/>
      <c r="H368" s="236"/>
      <c r="I368" s="236"/>
      <c r="J368" s="236"/>
      <c r="K368" s="236"/>
      <c r="L368" s="295"/>
      <c r="M368" s="236"/>
      <c r="N368" s="236"/>
      <c r="O368" s="236"/>
      <c r="P368" s="236"/>
      <c r="Q368" s="236"/>
      <c r="R368" s="236"/>
      <c r="S368" s="236"/>
      <c r="T368" s="236"/>
      <c r="U368" s="236"/>
      <c r="V368" s="236"/>
      <c r="W368" s="236"/>
      <c r="X368" s="236"/>
      <c r="Y368" s="236"/>
      <c r="Z368" s="236"/>
      <c r="AA368" s="236"/>
    </row>
    <row r="369" ht="15" customHeight="1">
      <c r="A369" s="337"/>
      <c r="B369" s="236"/>
      <c r="C369" s="236"/>
      <c r="D369" s="236"/>
      <c r="E369" s="236"/>
      <c r="F369" s="236"/>
      <c r="G369" s="236"/>
      <c r="H369" s="236"/>
      <c r="I369" s="236"/>
      <c r="J369" s="236"/>
      <c r="K369" s="236"/>
      <c r="L369" s="295"/>
      <c r="M369" s="236"/>
      <c r="N369" s="236"/>
      <c r="O369" s="236"/>
      <c r="P369" s="236"/>
      <c r="Q369" s="236"/>
      <c r="R369" s="236"/>
      <c r="S369" s="236"/>
      <c r="T369" s="236"/>
      <c r="U369" s="236"/>
      <c r="V369" s="236"/>
      <c r="W369" s="236"/>
      <c r="X369" s="236"/>
      <c r="Y369" s="236"/>
      <c r="Z369" s="236"/>
      <c r="AA369" s="236"/>
    </row>
    <row r="370" ht="15" customHeight="1">
      <c r="A370" s="337"/>
      <c r="B370" s="236"/>
      <c r="C370" s="236"/>
      <c r="D370" s="236"/>
      <c r="E370" s="236"/>
      <c r="F370" s="236"/>
      <c r="G370" s="236"/>
      <c r="H370" s="236"/>
      <c r="I370" s="236"/>
      <c r="J370" s="236"/>
      <c r="K370" s="236"/>
      <c r="L370" s="295"/>
      <c r="M370" s="236"/>
      <c r="N370" s="236"/>
      <c r="O370" s="236"/>
      <c r="P370" s="236"/>
      <c r="Q370" s="236"/>
      <c r="R370" s="236"/>
      <c r="S370" s="236"/>
      <c r="T370" s="236"/>
      <c r="U370" s="236"/>
      <c r="V370" s="236"/>
      <c r="W370" s="236"/>
      <c r="X370" s="236"/>
      <c r="Y370" s="236"/>
      <c r="Z370" s="236"/>
      <c r="AA370" s="236"/>
    </row>
    <row r="371" ht="15" customHeight="1">
      <c r="A371" s="337"/>
      <c r="B371" s="236"/>
      <c r="C371" s="236"/>
      <c r="D371" s="236"/>
      <c r="E371" s="236"/>
      <c r="F371" s="236"/>
      <c r="G371" s="236"/>
      <c r="H371" s="236"/>
      <c r="I371" s="236"/>
      <c r="J371" s="236"/>
      <c r="K371" s="236"/>
      <c r="L371" s="295"/>
      <c r="M371" s="236"/>
      <c r="N371" s="236"/>
      <c r="O371" s="236"/>
      <c r="P371" s="236"/>
      <c r="Q371" s="236"/>
      <c r="R371" s="236"/>
      <c r="S371" s="236"/>
      <c r="T371" s="236"/>
      <c r="U371" s="236"/>
      <c r="V371" s="236"/>
      <c r="W371" s="236"/>
      <c r="X371" s="236"/>
      <c r="Y371" s="236"/>
      <c r="Z371" s="236"/>
      <c r="AA371" s="236"/>
    </row>
    <row r="372" ht="15" customHeight="1">
      <c r="A372" s="337"/>
      <c r="B372" s="236"/>
      <c r="C372" s="236"/>
      <c r="D372" s="236"/>
      <c r="E372" s="236"/>
      <c r="F372" s="236"/>
      <c r="G372" s="236"/>
      <c r="H372" s="236"/>
      <c r="I372" s="236"/>
      <c r="J372" s="236"/>
      <c r="K372" s="236"/>
      <c r="L372" s="295"/>
      <c r="M372" s="236"/>
      <c r="N372" s="236"/>
      <c r="O372" s="236"/>
      <c r="P372" s="236"/>
      <c r="Q372" s="236"/>
      <c r="R372" s="236"/>
      <c r="S372" s="236"/>
      <c r="T372" s="236"/>
      <c r="U372" s="236"/>
      <c r="V372" s="236"/>
      <c r="W372" s="236"/>
      <c r="X372" s="236"/>
      <c r="Y372" s="236"/>
      <c r="Z372" s="236"/>
      <c r="AA372" s="236"/>
    </row>
    <row r="373" ht="15" customHeight="1">
      <c r="A373" s="337"/>
      <c r="B373" s="236"/>
      <c r="C373" s="236"/>
      <c r="D373" s="236"/>
      <c r="E373" s="236"/>
      <c r="F373" s="236"/>
      <c r="G373" s="236"/>
      <c r="H373" s="236"/>
      <c r="I373" s="236"/>
      <c r="J373" s="236"/>
      <c r="K373" s="236"/>
      <c r="L373" s="295"/>
      <c r="M373" s="236"/>
      <c r="N373" s="236"/>
      <c r="O373" s="236"/>
      <c r="P373" s="236"/>
      <c r="Q373" s="236"/>
      <c r="R373" s="236"/>
      <c r="S373" s="236"/>
      <c r="T373" s="236"/>
      <c r="U373" s="236"/>
      <c r="V373" s="236"/>
      <c r="W373" s="236"/>
      <c r="X373" s="236"/>
      <c r="Y373" s="236"/>
      <c r="Z373" s="236"/>
      <c r="AA373" s="236"/>
    </row>
    <row r="374" ht="15" customHeight="1">
      <c r="A374" s="337"/>
      <c r="B374" s="236"/>
      <c r="C374" s="236"/>
      <c r="D374" s="236"/>
      <c r="E374" s="236"/>
      <c r="F374" s="236"/>
      <c r="G374" s="236"/>
      <c r="H374" s="236"/>
      <c r="I374" s="236"/>
      <c r="J374" s="236"/>
      <c r="K374" s="236"/>
      <c r="L374" s="295"/>
      <c r="M374" s="236"/>
      <c r="N374" s="236"/>
      <c r="O374" s="236"/>
      <c r="P374" s="236"/>
      <c r="Q374" s="236"/>
      <c r="R374" s="236"/>
      <c r="S374" s="236"/>
      <c r="T374" s="236"/>
      <c r="U374" s="236"/>
      <c r="V374" s="236"/>
      <c r="W374" s="236"/>
      <c r="X374" s="236"/>
      <c r="Y374" s="236"/>
      <c r="Z374" s="236"/>
      <c r="AA374" s="236"/>
    </row>
    <row r="375" ht="15" customHeight="1">
      <c r="A375" s="337"/>
      <c r="B375" s="236"/>
      <c r="C375" s="236"/>
      <c r="D375" s="236"/>
      <c r="E375" s="236"/>
      <c r="F375" s="236"/>
      <c r="G375" s="236"/>
      <c r="H375" s="236"/>
      <c r="I375" s="236"/>
      <c r="J375" s="236"/>
      <c r="K375" s="236"/>
      <c r="L375" s="295"/>
      <c r="M375" s="236"/>
      <c r="N375" s="236"/>
      <c r="O375" s="236"/>
      <c r="P375" s="236"/>
      <c r="Q375" s="236"/>
      <c r="R375" s="236"/>
      <c r="S375" s="236"/>
      <c r="T375" s="236"/>
      <c r="U375" s="236"/>
      <c r="V375" s="236"/>
      <c r="W375" s="236"/>
      <c r="X375" s="236"/>
      <c r="Y375" s="236"/>
      <c r="Z375" s="236"/>
      <c r="AA375" s="236"/>
    </row>
    <row r="376" ht="15" customHeight="1">
      <c r="A376" s="337"/>
      <c r="B376" s="236"/>
      <c r="C376" s="236"/>
      <c r="D376" s="236"/>
      <c r="E376" s="236"/>
      <c r="F376" s="236"/>
      <c r="G376" s="236"/>
      <c r="H376" s="236"/>
      <c r="I376" s="236"/>
      <c r="J376" s="236"/>
      <c r="K376" s="236"/>
      <c r="L376" s="295"/>
      <c r="M376" s="236"/>
      <c r="N376" s="236"/>
      <c r="O376" s="236"/>
      <c r="P376" s="236"/>
      <c r="Q376" s="236"/>
      <c r="R376" s="236"/>
      <c r="S376" s="236"/>
      <c r="T376" s="236"/>
      <c r="U376" s="236"/>
      <c r="V376" s="236"/>
      <c r="W376" s="236"/>
      <c r="X376" s="236"/>
      <c r="Y376" s="236"/>
      <c r="Z376" s="236"/>
      <c r="AA376" s="236"/>
    </row>
    <row r="377" ht="15" customHeight="1">
      <c r="A377" s="337"/>
      <c r="B377" s="236"/>
      <c r="C377" s="236"/>
      <c r="D377" s="236"/>
      <c r="E377" s="236"/>
      <c r="F377" s="236"/>
      <c r="G377" s="236"/>
      <c r="H377" s="236"/>
      <c r="I377" s="236"/>
      <c r="J377" s="236"/>
      <c r="K377" s="236"/>
      <c r="L377" s="295"/>
      <c r="M377" s="236"/>
      <c r="N377" s="236"/>
      <c r="O377" s="236"/>
      <c r="P377" s="236"/>
      <c r="Q377" s="236"/>
      <c r="R377" s="236"/>
      <c r="S377" s="236"/>
      <c r="T377" s="236"/>
      <c r="U377" s="236"/>
      <c r="V377" s="236"/>
      <c r="W377" s="236"/>
      <c r="X377" s="236"/>
      <c r="Y377" s="236"/>
      <c r="Z377" s="236"/>
      <c r="AA377" s="236"/>
    </row>
    <row r="378" ht="15" customHeight="1">
      <c r="A378" s="337"/>
      <c r="B378" s="236"/>
      <c r="C378" s="236"/>
      <c r="D378" s="236"/>
      <c r="E378" s="236"/>
      <c r="F378" s="236"/>
      <c r="G378" s="236"/>
      <c r="H378" s="236"/>
      <c r="I378" s="236"/>
      <c r="J378" s="236"/>
      <c r="K378" s="236"/>
      <c r="L378" s="295"/>
      <c r="M378" s="236"/>
      <c r="N378" s="236"/>
      <c r="O378" s="236"/>
      <c r="P378" s="236"/>
      <c r="Q378" s="236"/>
      <c r="R378" s="236"/>
      <c r="S378" s="236"/>
      <c r="T378" s="236"/>
      <c r="U378" s="236"/>
      <c r="V378" s="236"/>
      <c r="W378" s="236"/>
      <c r="X378" s="236"/>
      <c r="Y378" s="236"/>
      <c r="Z378" s="236"/>
      <c r="AA378" s="236"/>
    </row>
    <row r="379" ht="15" customHeight="1">
      <c r="A379" s="337"/>
      <c r="B379" s="236"/>
      <c r="C379" s="236"/>
      <c r="D379" s="236"/>
      <c r="E379" s="236"/>
      <c r="F379" s="236"/>
      <c r="G379" s="236"/>
      <c r="H379" s="236"/>
      <c r="I379" s="236"/>
      <c r="J379" s="236"/>
      <c r="K379" s="236"/>
      <c r="L379" s="295"/>
      <c r="M379" s="236"/>
      <c r="N379" s="236"/>
      <c r="O379" s="236"/>
      <c r="P379" s="236"/>
      <c r="Q379" s="236"/>
      <c r="R379" s="236"/>
      <c r="S379" s="236"/>
      <c r="T379" s="236"/>
      <c r="U379" s="236"/>
      <c r="V379" s="236"/>
      <c r="W379" s="236"/>
      <c r="X379" s="236"/>
      <c r="Y379" s="236"/>
      <c r="Z379" s="236"/>
      <c r="AA379" s="236"/>
    </row>
    <row r="380" ht="15" customHeight="1">
      <c r="A380" s="337"/>
      <c r="B380" s="236"/>
      <c r="C380" s="236"/>
      <c r="D380" s="236"/>
      <c r="E380" s="236"/>
      <c r="F380" s="236"/>
      <c r="G380" s="236"/>
      <c r="H380" s="236"/>
      <c r="I380" s="236"/>
      <c r="J380" s="236"/>
      <c r="K380" s="236"/>
      <c r="L380" s="295"/>
      <c r="M380" s="236"/>
      <c r="N380" s="236"/>
      <c r="O380" s="236"/>
      <c r="P380" s="236"/>
      <c r="Q380" s="236"/>
      <c r="R380" s="236"/>
      <c r="S380" s="236"/>
      <c r="T380" s="236"/>
      <c r="U380" s="236"/>
      <c r="V380" s="236"/>
      <c r="W380" s="236"/>
      <c r="X380" s="236"/>
      <c r="Y380" s="236"/>
      <c r="Z380" s="236"/>
      <c r="AA380" s="236"/>
    </row>
    <row r="381" ht="15" customHeight="1">
      <c r="A381" s="337"/>
      <c r="B381" s="236"/>
      <c r="C381" s="236"/>
      <c r="D381" s="236"/>
      <c r="E381" s="236"/>
      <c r="F381" s="236"/>
      <c r="G381" s="236"/>
      <c r="H381" s="236"/>
      <c r="I381" s="236"/>
      <c r="J381" s="236"/>
      <c r="K381" s="236"/>
      <c r="L381" s="295"/>
      <c r="M381" s="236"/>
      <c r="N381" s="236"/>
      <c r="O381" s="236"/>
      <c r="P381" s="236"/>
      <c r="Q381" s="236"/>
      <c r="R381" s="236"/>
      <c r="S381" s="236"/>
      <c r="T381" s="236"/>
      <c r="U381" s="236"/>
      <c r="V381" s="236"/>
      <c r="W381" s="236"/>
      <c r="X381" s="236"/>
      <c r="Y381" s="236"/>
      <c r="Z381" s="236"/>
      <c r="AA381" s="236"/>
    </row>
    <row r="382" ht="15" customHeight="1">
      <c r="A382" s="337"/>
      <c r="B382" s="236"/>
      <c r="C382" s="236"/>
      <c r="D382" s="236"/>
      <c r="E382" s="236"/>
      <c r="F382" s="236"/>
      <c r="G382" s="236"/>
      <c r="H382" s="236"/>
      <c r="I382" s="236"/>
      <c r="J382" s="236"/>
      <c r="K382" s="236"/>
      <c r="L382" s="295"/>
      <c r="M382" s="236"/>
      <c r="N382" s="236"/>
      <c r="O382" s="236"/>
      <c r="P382" s="236"/>
      <c r="Q382" s="236"/>
      <c r="R382" s="236"/>
      <c r="S382" s="236"/>
      <c r="T382" s="236"/>
      <c r="U382" s="236"/>
      <c r="V382" s="236"/>
      <c r="W382" s="236"/>
      <c r="X382" s="236"/>
      <c r="Y382" s="236"/>
      <c r="Z382" s="236"/>
      <c r="AA382" s="236"/>
    </row>
    <row r="383" ht="15" customHeight="1">
      <c r="A383" s="337"/>
      <c r="B383" s="236"/>
      <c r="C383" s="236"/>
      <c r="D383" s="236"/>
      <c r="E383" s="236"/>
      <c r="F383" s="236"/>
      <c r="G383" s="236"/>
      <c r="H383" s="236"/>
      <c r="I383" s="236"/>
      <c r="J383" s="236"/>
      <c r="K383" s="236"/>
      <c r="L383" s="295"/>
      <c r="M383" s="236"/>
      <c r="N383" s="236"/>
      <c r="O383" s="236"/>
      <c r="P383" s="236"/>
      <c r="Q383" s="236"/>
      <c r="R383" s="236"/>
      <c r="S383" s="236"/>
      <c r="T383" s="236"/>
      <c r="U383" s="236"/>
      <c r="V383" s="236"/>
      <c r="W383" s="236"/>
      <c r="X383" s="236"/>
      <c r="Y383" s="236"/>
      <c r="Z383" s="236"/>
      <c r="AA383" s="236"/>
    </row>
    <row r="384" ht="15" customHeight="1">
      <c r="A384" s="337"/>
      <c r="B384" s="236"/>
      <c r="C384" s="236"/>
      <c r="D384" s="236"/>
      <c r="E384" s="236"/>
      <c r="F384" s="236"/>
      <c r="G384" s="236"/>
      <c r="H384" s="236"/>
      <c r="I384" s="236"/>
      <c r="J384" s="236"/>
      <c r="K384" s="236"/>
      <c r="L384" s="295"/>
      <c r="M384" s="236"/>
      <c r="N384" s="236"/>
      <c r="O384" s="236"/>
      <c r="P384" s="236"/>
      <c r="Q384" s="236"/>
      <c r="R384" s="236"/>
      <c r="S384" s="236"/>
      <c r="T384" s="236"/>
      <c r="U384" s="236"/>
      <c r="V384" s="236"/>
      <c r="W384" s="236"/>
      <c r="X384" s="236"/>
      <c r="Y384" s="236"/>
      <c r="Z384" s="236"/>
      <c r="AA384" s="236"/>
    </row>
    <row r="385" ht="15" customHeight="1">
      <c r="A385" s="337"/>
      <c r="B385" s="236"/>
      <c r="C385" s="236"/>
      <c r="D385" s="236"/>
      <c r="E385" s="236"/>
      <c r="F385" s="236"/>
      <c r="G385" s="236"/>
      <c r="H385" s="236"/>
      <c r="I385" s="236"/>
      <c r="J385" s="236"/>
      <c r="K385" s="236"/>
      <c r="L385" s="295"/>
      <c r="M385" s="236"/>
      <c r="N385" s="236"/>
      <c r="O385" s="236"/>
      <c r="P385" s="236"/>
      <c r="Q385" s="236"/>
      <c r="R385" s="236"/>
      <c r="S385" s="236"/>
      <c r="T385" s="236"/>
      <c r="U385" s="236"/>
      <c r="V385" s="236"/>
      <c r="W385" s="236"/>
      <c r="X385" s="236"/>
      <c r="Y385" s="236"/>
      <c r="Z385" s="236"/>
      <c r="AA385" s="236"/>
    </row>
    <row r="386" ht="15" customHeight="1">
      <c r="A386" s="337"/>
      <c r="B386" s="236"/>
      <c r="C386" s="236"/>
      <c r="D386" s="236"/>
      <c r="E386" s="236"/>
      <c r="F386" s="236"/>
      <c r="G386" s="236"/>
      <c r="H386" s="236"/>
      <c r="I386" s="236"/>
      <c r="J386" s="236"/>
      <c r="K386" s="236"/>
      <c r="L386" s="295"/>
      <c r="M386" s="236"/>
      <c r="N386" s="236"/>
      <c r="O386" s="236"/>
      <c r="P386" s="236"/>
      <c r="Q386" s="236"/>
      <c r="R386" s="236"/>
      <c r="S386" s="236"/>
      <c r="T386" s="236"/>
      <c r="U386" s="236"/>
      <c r="V386" s="236"/>
      <c r="W386" s="236"/>
      <c r="X386" s="236"/>
      <c r="Y386" s="236"/>
      <c r="Z386" s="236"/>
      <c r="AA386" s="236"/>
    </row>
    <row r="387" ht="15" customHeight="1">
      <c r="A387" s="337"/>
      <c r="B387" s="236"/>
      <c r="C387" s="236"/>
      <c r="D387" s="236"/>
      <c r="E387" s="236"/>
      <c r="F387" s="236"/>
      <c r="G387" s="236"/>
      <c r="H387" s="236"/>
      <c r="I387" s="236"/>
      <c r="J387" s="236"/>
      <c r="K387" s="236"/>
      <c r="L387" s="295"/>
      <c r="M387" s="236"/>
      <c r="N387" s="236"/>
      <c r="O387" s="236"/>
      <c r="P387" s="236"/>
      <c r="Q387" s="236"/>
      <c r="R387" s="236"/>
      <c r="S387" s="236"/>
      <c r="T387" s="236"/>
      <c r="U387" s="236"/>
      <c r="V387" s="236"/>
      <c r="W387" s="236"/>
      <c r="X387" s="236"/>
      <c r="Y387" s="236"/>
      <c r="Z387" s="236"/>
      <c r="AA387" s="236"/>
    </row>
    <row r="388" ht="15" customHeight="1">
      <c r="A388" s="337"/>
      <c r="B388" s="236"/>
      <c r="C388" s="236"/>
      <c r="D388" s="236"/>
      <c r="E388" s="236"/>
      <c r="F388" s="236"/>
      <c r="G388" s="236"/>
      <c r="H388" s="236"/>
      <c r="I388" s="236"/>
      <c r="J388" s="236"/>
      <c r="K388" s="236"/>
      <c r="L388" s="295"/>
      <c r="M388" s="236"/>
      <c r="N388" s="236"/>
      <c r="O388" s="236"/>
      <c r="P388" s="236"/>
      <c r="Q388" s="236"/>
      <c r="R388" s="236"/>
      <c r="S388" s="236"/>
      <c r="T388" s="236"/>
      <c r="U388" s="236"/>
      <c r="V388" s="236"/>
      <c r="W388" s="236"/>
      <c r="X388" s="236"/>
      <c r="Y388" s="236"/>
      <c r="Z388" s="236"/>
      <c r="AA388" s="236"/>
    </row>
    <row r="389" ht="15" customHeight="1">
      <c r="A389" s="337"/>
      <c r="B389" s="236"/>
      <c r="C389" s="236"/>
      <c r="D389" s="236"/>
      <c r="E389" s="236"/>
      <c r="F389" s="236"/>
      <c r="G389" s="236"/>
      <c r="H389" s="236"/>
      <c r="I389" s="236"/>
      <c r="J389" s="236"/>
      <c r="K389" s="236"/>
      <c r="L389" s="295"/>
      <c r="M389" s="236"/>
      <c r="N389" s="236"/>
      <c r="O389" s="236"/>
      <c r="P389" s="236"/>
      <c r="Q389" s="236"/>
      <c r="R389" s="236"/>
      <c r="S389" s="236"/>
      <c r="T389" s="236"/>
      <c r="U389" s="236"/>
      <c r="V389" s="236"/>
      <c r="W389" s="236"/>
      <c r="X389" s="236"/>
      <c r="Y389" s="236"/>
      <c r="Z389" s="236"/>
      <c r="AA389" s="236"/>
    </row>
    <row r="390" ht="15" customHeight="1">
      <c r="A390" s="337"/>
      <c r="B390" s="236"/>
      <c r="C390" s="236"/>
      <c r="D390" s="236"/>
      <c r="E390" s="236"/>
      <c r="F390" s="236"/>
      <c r="G390" s="236"/>
      <c r="H390" s="236"/>
      <c r="I390" s="236"/>
      <c r="J390" s="236"/>
      <c r="K390" s="236"/>
      <c r="L390" s="295"/>
      <c r="M390" s="236"/>
      <c r="N390" s="236"/>
      <c r="O390" s="236"/>
      <c r="P390" s="236"/>
      <c r="Q390" s="236"/>
      <c r="R390" s="236"/>
      <c r="S390" s="236"/>
      <c r="T390" s="236"/>
      <c r="U390" s="236"/>
      <c r="V390" s="236"/>
      <c r="W390" s="236"/>
      <c r="X390" s="236"/>
      <c r="Y390" s="236"/>
      <c r="Z390" s="236"/>
      <c r="AA390" s="236"/>
    </row>
    <row r="391" ht="15" customHeight="1">
      <c r="A391" s="337"/>
      <c r="B391" s="236"/>
      <c r="C391" s="236"/>
      <c r="D391" s="236"/>
      <c r="E391" s="236"/>
      <c r="F391" s="236"/>
      <c r="G391" s="236"/>
      <c r="H391" s="236"/>
      <c r="I391" s="236"/>
      <c r="J391" s="236"/>
      <c r="K391" s="236"/>
      <c r="L391" s="295"/>
      <c r="M391" s="236"/>
      <c r="N391" s="236"/>
      <c r="O391" s="236"/>
      <c r="P391" s="236"/>
      <c r="Q391" s="236"/>
      <c r="R391" s="236"/>
      <c r="S391" s="236"/>
      <c r="T391" s="236"/>
      <c r="U391" s="236"/>
      <c r="V391" s="236"/>
      <c r="W391" s="236"/>
      <c r="X391" s="236"/>
      <c r="Y391" s="236"/>
      <c r="Z391" s="236"/>
      <c r="AA391" s="236"/>
    </row>
    <row r="392" ht="15" customHeight="1">
      <c r="A392" s="337"/>
      <c r="B392" s="236"/>
      <c r="C392" s="236"/>
      <c r="D392" s="236"/>
      <c r="E392" s="236"/>
      <c r="F392" s="236"/>
      <c r="G392" s="236"/>
      <c r="H392" s="236"/>
      <c r="I392" s="236"/>
      <c r="J392" s="236"/>
      <c r="K392" s="236"/>
      <c r="L392" s="295"/>
      <c r="M392" s="236"/>
      <c r="N392" s="236"/>
      <c r="O392" s="236"/>
      <c r="P392" s="236"/>
      <c r="Q392" s="236"/>
      <c r="R392" s="236"/>
      <c r="S392" s="236"/>
      <c r="T392" s="236"/>
      <c r="U392" s="236"/>
      <c r="V392" s="236"/>
      <c r="W392" s="236"/>
      <c r="X392" s="236"/>
      <c r="Y392" s="236"/>
      <c r="Z392" s="236"/>
      <c r="AA392" s="236"/>
    </row>
    <row r="393" ht="15" customHeight="1">
      <c r="A393" s="337"/>
      <c r="B393" s="236"/>
      <c r="C393" s="236"/>
      <c r="D393" s="236"/>
      <c r="E393" s="236"/>
      <c r="F393" s="236"/>
      <c r="G393" s="236"/>
      <c r="H393" s="236"/>
      <c r="I393" s="236"/>
      <c r="J393" s="236"/>
      <c r="K393" s="236"/>
      <c r="L393" s="295"/>
      <c r="M393" s="236"/>
      <c r="N393" s="236"/>
      <c r="O393" s="236"/>
      <c r="P393" s="236"/>
      <c r="Q393" s="236"/>
      <c r="R393" s="236"/>
      <c r="S393" s="236"/>
      <c r="T393" s="236"/>
      <c r="U393" s="236"/>
      <c r="V393" s="236"/>
      <c r="W393" s="236"/>
      <c r="X393" s="236"/>
      <c r="Y393" s="236"/>
      <c r="Z393" s="236"/>
      <c r="AA393" s="236"/>
    </row>
    <row r="394" ht="15" customHeight="1">
      <c r="A394" s="337"/>
      <c r="B394" s="236"/>
      <c r="C394" s="236"/>
      <c r="D394" s="236"/>
      <c r="E394" s="236"/>
      <c r="F394" s="236"/>
      <c r="G394" s="236"/>
      <c r="H394" s="236"/>
      <c r="I394" s="236"/>
      <c r="J394" s="236"/>
      <c r="K394" s="236"/>
      <c r="L394" s="295"/>
      <c r="M394" s="236"/>
      <c r="N394" s="236"/>
      <c r="O394" s="236"/>
      <c r="P394" s="236"/>
      <c r="Q394" s="236"/>
      <c r="R394" s="236"/>
      <c r="S394" s="236"/>
      <c r="T394" s="236"/>
      <c r="U394" s="236"/>
      <c r="V394" s="236"/>
      <c r="W394" s="236"/>
      <c r="X394" s="236"/>
      <c r="Y394" s="236"/>
      <c r="Z394" s="236"/>
      <c r="AA394" s="236"/>
    </row>
    <row r="395" ht="15" customHeight="1">
      <c r="A395" s="337"/>
      <c r="B395" s="236"/>
      <c r="C395" s="236"/>
      <c r="D395" s="236"/>
      <c r="E395" s="236"/>
      <c r="F395" s="236"/>
      <c r="G395" s="236"/>
      <c r="H395" s="236"/>
      <c r="I395" s="236"/>
      <c r="J395" s="236"/>
      <c r="K395" s="236"/>
      <c r="L395" s="295"/>
      <c r="M395" s="236"/>
      <c r="N395" s="236"/>
      <c r="O395" s="236"/>
      <c r="P395" s="236"/>
      <c r="Q395" s="236"/>
      <c r="R395" s="236"/>
      <c r="S395" s="236"/>
      <c r="T395" s="236"/>
      <c r="U395" s="236"/>
      <c r="V395" s="236"/>
      <c r="W395" s="236"/>
      <c r="X395" s="236"/>
      <c r="Y395" s="236"/>
      <c r="Z395" s="236"/>
      <c r="AA395" s="236"/>
    </row>
    <row r="396" ht="15" customHeight="1">
      <c r="A396" s="337"/>
      <c r="B396" s="236"/>
      <c r="C396" s="236"/>
      <c r="D396" s="236"/>
      <c r="E396" s="236"/>
      <c r="F396" s="236"/>
      <c r="G396" s="236"/>
      <c r="H396" s="236"/>
      <c r="I396" s="236"/>
      <c r="J396" s="236"/>
      <c r="K396" s="236"/>
      <c r="L396" s="295"/>
      <c r="M396" s="236"/>
      <c r="N396" s="236"/>
      <c r="O396" s="236"/>
      <c r="P396" s="236"/>
      <c r="Q396" s="236"/>
      <c r="R396" s="236"/>
      <c r="S396" s="236"/>
      <c r="T396" s="236"/>
      <c r="U396" s="236"/>
      <c r="V396" s="236"/>
      <c r="W396" s="236"/>
      <c r="X396" s="236"/>
      <c r="Y396" s="236"/>
      <c r="Z396" s="236"/>
      <c r="AA396" s="236"/>
    </row>
    <row r="397" ht="15" customHeight="1">
      <c r="A397" s="337"/>
      <c r="B397" s="236"/>
      <c r="C397" s="236"/>
      <c r="D397" s="236"/>
      <c r="E397" s="236"/>
      <c r="F397" s="236"/>
      <c r="G397" s="236"/>
      <c r="H397" s="236"/>
      <c r="I397" s="236"/>
      <c r="J397" s="236"/>
      <c r="K397" s="236"/>
      <c r="L397" s="295"/>
      <c r="M397" s="236"/>
      <c r="N397" s="236"/>
      <c r="O397" s="236"/>
      <c r="P397" s="236"/>
      <c r="Q397" s="236"/>
      <c r="R397" s="236"/>
      <c r="S397" s="236"/>
      <c r="T397" s="236"/>
      <c r="U397" s="236"/>
      <c r="V397" s="236"/>
      <c r="W397" s="236"/>
      <c r="X397" s="236"/>
      <c r="Y397" s="236"/>
      <c r="Z397" s="236"/>
      <c r="AA397" s="236"/>
    </row>
    <row r="398" ht="15" customHeight="1">
      <c r="A398" s="337"/>
      <c r="B398" s="236"/>
      <c r="C398" s="236"/>
      <c r="D398" s="236"/>
      <c r="E398" s="236"/>
      <c r="F398" s="236"/>
      <c r="G398" s="236"/>
      <c r="H398" s="236"/>
      <c r="I398" s="236"/>
      <c r="J398" s="236"/>
      <c r="K398" s="236"/>
      <c r="L398" s="295"/>
      <c r="M398" s="236"/>
      <c r="N398" s="236"/>
      <c r="O398" s="236"/>
      <c r="P398" s="236"/>
      <c r="Q398" s="236"/>
      <c r="R398" s="236"/>
      <c r="S398" s="236"/>
      <c r="T398" s="236"/>
      <c r="U398" s="236"/>
      <c r="V398" s="236"/>
      <c r="W398" s="236"/>
      <c r="X398" s="236"/>
      <c r="Y398" s="236"/>
      <c r="Z398" s="236"/>
      <c r="AA398" s="236"/>
    </row>
    <row r="399" ht="15" customHeight="1">
      <c r="A399" s="337"/>
      <c r="B399" s="236"/>
      <c r="C399" s="236"/>
      <c r="D399" s="236"/>
      <c r="E399" s="236"/>
      <c r="F399" s="236"/>
      <c r="G399" s="236"/>
      <c r="H399" s="236"/>
      <c r="I399" s="236"/>
      <c r="J399" s="236"/>
      <c r="K399" s="236"/>
      <c r="L399" s="295"/>
      <c r="M399" s="236"/>
      <c r="N399" s="236"/>
      <c r="O399" s="236"/>
      <c r="P399" s="236"/>
      <c r="Q399" s="236"/>
      <c r="R399" s="236"/>
      <c r="S399" s="236"/>
      <c r="T399" s="236"/>
      <c r="U399" s="236"/>
      <c r="V399" s="236"/>
      <c r="W399" s="236"/>
      <c r="X399" s="236"/>
      <c r="Y399" s="236"/>
      <c r="Z399" s="236"/>
      <c r="AA399" s="236"/>
    </row>
    <row r="400" ht="15" customHeight="1">
      <c r="A400" s="337"/>
      <c r="B400" s="236"/>
      <c r="C400" s="236"/>
      <c r="D400" s="236"/>
      <c r="E400" s="236"/>
      <c r="F400" s="236"/>
      <c r="G400" s="236"/>
      <c r="H400" s="236"/>
      <c r="I400" s="236"/>
      <c r="J400" s="236"/>
      <c r="K400" s="236"/>
      <c r="L400" s="295"/>
      <c r="M400" s="236"/>
      <c r="N400" s="236"/>
      <c r="O400" s="236"/>
      <c r="P400" s="236"/>
      <c r="Q400" s="236"/>
      <c r="R400" s="236"/>
      <c r="S400" s="236"/>
      <c r="T400" s="236"/>
      <c r="U400" s="236"/>
      <c r="V400" s="236"/>
      <c r="W400" s="236"/>
      <c r="X400" s="236"/>
      <c r="Y400" s="236"/>
      <c r="Z400" s="236"/>
      <c r="AA400" s="236"/>
    </row>
    <row r="401" ht="15" customHeight="1">
      <c r="A401" s="337"/>
      <c r="B401" s="236"/>
      <c r="C401" s="236"/>
      <c r="D401" s="236"/>
      <c r="E401" s="236"/>
      <c r="F401" s="236"/>
      <c r="G401" s="236"/>
      <c r="H401" s="236"/>
      <c r="I401" s="236"/>
      <c r="J401" s="236"/>
      <c r="K401" s="236"/>
      <c r="L401" s="295"/>
      <c r="M401" s="236"/>
      <c r="N401" s="236"/>
      <c r="O401" s="236"/>
      <c r="P401" s="236"/>
      <c r="Q401" s="236"/>
      <c r="R401" s="236"/>
      <c r="S401" s="236"/>
      <c r="T401" s="236"/>
      <c r="U401" s="236"/>
      <c r="V401" s="236"/>
      <c r="W401" s="236"/>
      <c r="X401" s="236"/>
      <c r="Y401" s="236"/>
      <c r="Z401" s="236"/>
      <c r="AA401" s="236"/>
    </row>
    <row r="402" ht="15" customHeight="1">
      <c r="A402" s="337"/>
      <c r="B402" s="236"/>
      <c r="C402" s="236"/>
      <c r="D402" s="236"/>
      <c r="E402" s="236"/>
      <c r="F402" s="236"/>
      <c r="G402" s="236"/>
      <c r="H402" s="236"/>
      <c r="I402" s="236"/>
      <c r="J402" s="236"/>
      <c r="K402" s="236"/>
      <c r="L402" s="295"/>
      <c r="M402" s="236"/>
      <c r="N402" s="236"/>
      <c r="O402" s="236"/>
      <c r="P402" s="236"/>
      <c r="Q402" s="236"/>
      <c r="R402" s="236"/>
      <c r="S402" s="236"/>
      <c r="T402" s="236"/>
      <c r="U402" s="236"/>
      <c r="V402" s="236"/>
      <c r="W402" s="236"/>
      <c r="X402" s="236"/>
      <c r="Y402" s="236"/>
      <c r="Z402" s="236"/>
      <c r="AA402" s="236"/>
    </row>
    <row r="403" ht="15" customHeight="1">
      <c r="A403" s="337"/>
      <c r="B403" s="236"/>
      <c r="C403" s="236"/>
      <c r="D403" s="236"/>
      <c r="E403" s="236"/>
      <c r="F403" s="236"/>
      <c r="G403" s="236"/>
      <c r="H403" s="236"/>
      <c r="I403" s="236"/>
      <c r="J403" s="236"/>
      <c r="K403" s="236"/>
      <c r="L403" s="295"/>
      <c r="M403" s="236"/>
      <c r="N403" s="236"/>
      <c r="O403" s="236"/>
      <c r="P403" s="236"/>
      <c r="Q403" s="236"/>
      <c r="R403" s="236"/>
      <c r="S403" s="236"/>
      <c r="T403" s="236"/>
      <c r="U403" s="236"/>
      <c r="V403" s="236"/>
      <c r="W403" s="236"/>
      <c r="X403" s="236"/>
      <c r="Y403" s="236"/>
      <c r="Z403" s="236"/>
      <c r="AA403" s="236"/>
    </row>
    <row r="404" ht="15" customHeight="1">
      <c r="A404" s="337"/>
      <c r="B404" s="236"/>
      <c r="C404" s="236"/>
      <c r="D404" s="236"/>
      <c r="E404" s="236"/>
      <c r="F404" s="236"/>
      <c r="G404" s="236"/>
      <c r="H404" s="236"/>
      <c r="I404" s="236"/>
      <c r="J404" s="236"/>
      <c r="K404" s="236"/>
      <c r="L404" s="295"/>
      <c r="M404" s="236"/>
      <c r="N404" s="236"/>
      <c r="O404" s="236"/>
      <c r="P404" s="236"/>
      <c r="Q404" s="236"/>
      <c r="R404" s="236"/>
      <c r="S404" s="236"/>
      <c r="T404" s="236"/>
      <c r="U404" s="236"/>
      <c r="V404" s="236"/>
      <c r="W404" s="236"/>
      <c r="X404" s="236"/>
      <c r="Y404" s="236"/>
      <c r="Z404" s="236"/>
      <c r="AA404" s="236"/>
    </row>
    <row r="405" ht="15" customHeight="1">
      <c r="A405" s="337"/>
      <c r="B405" s="236"/>
      <c r="C405" s="236"/>
      <c r="D405" s="236"/>
      <c r="E405" s="236"/>
      <c r="F405" s="236"/>
      <c r="G405" s="236"/>
      <c r="H405" s="236"/>
      <c r="I405" s="236"/>
      <c r="J405" s="236"/>
      <c r="K405" s="236"/>
      <c r="L405" s="295"/>
      <c r="M405" s="236"/>
      <c r="N405" s="236"/>
      <c r="O405" s="236"/>
      <c r="P405" s="236"/>
      <c r="Q405" s="236"/>
      <c r="R405" s="236"/>
      <c r="S405" s="236"/>
      <c r="T405" s="236"/>
      <c r="U405" s="236"/>
      <c r="V405" s="236"/>
      <c r="W405" s="236"/>
      <c r="X405" s="236"/>
      <c r="Y405" s="236"/>
      <c r="Z405" s="236"/>
      <c r="AA405" s="236"/>
    </row>
    <row r="406" ht="15" customHeight="1">
      <c r="A406" s="337"/>
      <c r="B406" s="236"/>
      <c r="C406" s="236"/>
      <c r="D406" s="236"/>
      <c r="E406" s="236"/>
      <c r="F406" s="236"/>
      <c r="G406" s="236"/>
      <c r="H406" s="236"/>
      <c r="I406" s="236"/>
      <c r="J406" s="236"/>
      <c r="K406" s="236"/>
      <c r="L406" s="295"/>
      <c r="M406" s="236"/>
      <c r="N406" s="236"/>
      <c r="O406" s="236"/>
      <c r="P406" s="236"/>
      <c r="Q406" s="236"/>
      <c r="R406" s="236"/>
      <c r="S406" s="236"/>
      <c r="T406" s="236"/>
      <c r="U406" s="236"/>
      <c r="V406" s="236"/>
      <c r="W406" s="236"/>
      <c r="X406" s="236"/>
      <c r="Y406" s="236"/>
      <c r="Z406" s="236"/>
      <c r="AA406" s="236"/>
    </row>
    <row r="407" ht="15" customHeight="1">
      <c r="A407" s="337"/>
      <c r="B407" s="236"/>
      <c r="C407" s="236"/>
      <c r="D407" s="236"/>
      <c r="E407" s="236"/>
      <c r="F407" s="236"/>
      <c r="G407" s="236"/>
      <c r="H407" s="236"/>
      <c r="I407" s="236"/>
      <c r="J407" s="236"/>
      <c r="K407" s="236"/>
      <c r="L407" s="295"/>
      <c r="M407" s="236"/>
      <c r="N407" s="236"/>
      <c r="O407" s="236"/>
      <c r="P407" s="236"/>
      <c r="Q407" s="236"/>
      <c r="R407" s="236"/>
      <c r="S407" s="236"/>
      <c r="T407" s="236"/>
      <c r="U407" s="236"/>
      <c r="V407" s="236"/>
      <c r="W407" s="236"/>
      <c r="X407" s="236"/>
      <c r="Y407" s="236"/>
      <c r="Z407" s="236"/>
      <c r="AA407" s="236"/>
    </row>
    <row r="408" ht="15" customHeight="1">
      <c r="A408" s="337"/>
      <c r="B408" s="236"/>
      <c r="C408" s="236"/>
      <c r="D408" s="236"/>
      <c r="E408" s="236"/>
      <c r="F408" s="236"/>
      <c r="G408" s="236"/>
      <c r="H408" s="236"/>
      <c r="I408" s="236"/>
      <c r="J408" s="236"/>
      <c r="K408" s="236"/>
      <c r="L408" s="295"/>
      <c r="M408" s="236"/>
      <c r="N408" s="236"/>
      <c r="O408" s="236"/>
      <c r="P408" s="236"/>
      <c r="Q408" s="236"/>
      <c r="R408" s="236"/>
      <c r="S408" s="236"/>
      <c r="T408" s="236"/>
      <c r="U408" s="236"/>
      <c r="V408" s="236"/>
      <c r="W408" s="236"/>
      <c r="X408" s="236"/>
      <c r="Y408" s="236"/>
      <c r="Z408" s="236"/>
      <c r="AA408" s="236"/>
    </row>
    <row r="409" ht="15" customHeight="1">
      <c r="A409" s="337"/>
      <c r="B409" s="236"/>
      <c r="C409" s="236"/>
      <c r="D409" s="236"/>
      <c r="E409" s="236"/>
      <c r="F409" s="236"/>
      <c r="G409" s="236"/>
      <c r="H409" s="236"/>
      <c r="I409" s="236"/>
      <c r="J409" s="236"/>
      <c r="K409" s="236"/>
      <c r="L409" s="295"/>
      <c r="M409" s="236"/>
      <c r="N409" s="236"/>
      <c r="O409" s="236"/>
      <c r="P409" s="236"/>
      <c r="Q409" s="236"/>
      <c r="R409" s="236"/>
      <c r="S409" s="236"/>
      <c r="T409" s="236"/>
      <c r="U409" s="236"/>
      <c r="V409" s="236"/>
      <c r="W409" s="236"/>
      <c r="X409" s="236"/>
      <c r="Y409" s="236"/>
      <c r="Z409" s="236"/>
      <c r="AA409" s="236"/>
    </row>
    <row r="410" ht="15" customHeight="1">
      <c r="A410" s="337"/>
      <c r="B410" s="236"/>
      <c r="C410" s="236"/>
      <c r="D410" s="236"/>
      <c r="E410" s="236"/>
      <c r="F410" s="236"/>
      <c r="G410" s="236"/>
      <c r="H410" s="236"/>
      <c r="I410" s="236"/>
      <c r="J410" s="236"/>
      <c r="K410" s="236"/>
      <c r="L410" s="295"/>
      <c r="M410" s="236"/>
      <c r="N410" s="236"/>
      <c r="O410" s="236"/>
      <c r="P410" s="236"/>
      <c r="Q410" s="236"/>
      <c r="R410" s="236"/>
      <c r="S410" s="236"/>
      <c r="T410" s="236"/>
      <c r="U410" s="236"/>
      <c r="V410" s="236"/>
      <c r="W410" s="236"/>
      <c r="X410" s="236"/>
      <c r="Y410" s="236"/>
      <c r="Z410" s="236"/>
      <c r="AA410" s="236"/>
    </row>
    <row r="411" ht="15" customHeight="1">
      <c r="A411" s="337"/>
      <c r="B411" s="236"/>
      <c r="C411" s="236"/>
      <c r="D411" s="236"/>
      <c r="E411" s="236"/>
      <c r="F411" s="236"/>
      <c r="G411" s="236"/>
      <c r="H411" s="236"/>
      <c r="I411" s="236"/>
      <c r="J411" s="236"/>
      <c r="K411" s="236"/>
      <c r="L411" s="295"/>
      <c r="M411" s="236"/>
      <c r="N411" s="236"/>
      <c r="O411" s="236"/>
      <c r="P411" s="236"/>
      <c r="Q411" s="236"/>
      <c r="R411" s="236"/>
      <c r="S411" s="236"/>
      <c r="T411" s="236"/>
      <c r="U411" s="236"/>
      <c r="V411" s="236"/>
      <c r="W411" s="236"/>
      <c r="X411" s="236"/>
      <c r="Y411" s="236"/>
      <c r="Z411" s="236"/>
      <c r="AA411" s="236"/>
    </row>
    <row r="412" ht="15" customHeight="1">
      <c r="A412" s="337"/>
      <c r="B412" s="236"/>
      <c r="C412" s="236"/>
      <c r="D412" s="236"/>
      <c r="E412" s="236"/>
      <c r="F412" s="236"/>
      <c r="G412" s="236"/>
      <c r="H412" s="236"/>
      <c r="I412" s="236"/>
      <c r="J412" s="236"/>
      <c r="K412" s="236"/>
      <c r="L412" s="295"/>
      <c r="M412" s="236"/>
      <c r="N412" s="236"/>
      <c r="O412" s="236"/>
      <c r="P412" s="236"/>
      <c r="Q412" s="236"/>
      <c r="R412" s="236"/>
      <c r="S412" s="236"/>
      <c r="T412" s="236"/>
      <c r="U412" s="236"/>
      <c r="V412" s="236"/>
      <c r="W412" s="236"/>
      <c r="X412" s="236"/>
      <c r="Y412" s="236"/>
      <c r="Z412" s="236"/>
      <c r="AA412" s="236"/>
    </row>
    <row r="413" ht="15" customHeight="1">
      <c r="A413" s="337"/>
      <c r="B413" s="236"/>
      <c r="C413" s="236"/>
      <c r="D413" s="236"/>
      <c r="E413" s="236"/>
      <c r="F413" s="236"/>
      <c r="G413" s="236"/>
      <c r="H413" s="236"/>
      <c r="I413" s="236"/>
      <c r="J413" s="236"/>
      <c r="K413" s="236"/>
      <c r="L413" s="295"/>
      <c r="M413" s="236"/>
      <c r="N413" s="236"/>
      <c r="O413" s="236"/>
      <c r="P413" s="236"/>
      <c r="Q413" s="236"/>
      <c r="R413" s="236"/>
      <c r="S413" s="236"/>
      <c r="T413" s="236"/>
      <c r="U413" s="236"/>
      <c r="V413" s="236"/>
      <c r="W413" s="236"/>
      <c r="X413" s="236"/>
      <c r="Y413" s="236"/>
      <c r="Z413" s="236"/>
      <c r="AA413" s="236"/>
    </row>
    <row r="414" ht="15" customHeight="1">
      <c r="A414" s="337"/>
      <c r="B414" s="236"/>
      <c r="C414" s="236"/>
      <c r="D414" s="236"/>
      <c r="E414" s="236"/>
      <c r="F414" s="236"/>
      <c r="G414" s="236"/>
      <c r="H414" s="236"/>
      <c r="I414" s="236"/>
      <c r="J414" s="236"/>
      <c r="K414" s="236"/>
      <c r="L414" s="295"/>
      <c r="M414" s="236"/>
      <c r="N414" s="236"/>
      <c r="O414" s="236"/>
      <c r="P414" s="236"/>
      <c r="Q414" s="236"/>
      <c r="R414" s="236"/>
      <c r="S414" s="236"/>
      <c r="T414" s="236"/>
      <c r="U414" s="236"/>
      <c r="V414" s="236"/>
      <c r="W414" s="236"/>
      <c r="X414" s="236"/>
      <c r="Y414" s="236"/>
      <c r="Z414" s="236"/>
      <c r="AA414" s="236"/>
    </row>
    <row r="415" ht="15" customHeight="1">
      <c r="A415" s="337"/>
      <c r="B415" s="236"/>
      <c r="C415" s="236"/>
      <c r="D415" s="236"/>
      <c r="E415" s="236"/>
      <c r="F415" s="236"/>
      <c r="G415" s="236"/>
      <c r="H415" s="236"/>
      <c r="I415" s="236"/>
      <c r="J415" s="236"/>
      <c r="K415" s="236"/>
      <c r="L415" s="295"/>
      <c r="M415" s="236"/>
      <c r="N415" s="236"/>
      <c r="O415" s="236"/>
      <c r="P415" s="236"/>
      <c r="Q415" s="236"/>
      <c r="R415" s="236"/>
      <c r="S415" s="236"/>
      <c r="T415" s="236"/>
      <c r="U415" s="236"/>
      <c r="V415" s="236"/>
      <c r="W415" s="236"/>
      <c r="X415" s="236"/>
      <c r="Y415" s="236"/>
      <c r="Z415" s="236"/>
      <c r="AA415" s="236"/>
    </row>
    <row r="416" ht="15" customHeight="1">
      <c r="A416" s="337"/>
      <c r="B416" s="236"/>
      <c r="C416" s="236"/>
      <c r="D416" s="236"/>
      <c r="E416" s="236"/>
      <c r="F416" s="236"/>
      <c r="G416" s="236"/>
      <c r="H416" s="236"/>
      <c r="I416" s="236"/>
      <c r="J416" s="236"/>
      <c r="K416" s="236"/>
      <c r="L416" s="295"/>
      <c r="M416" s="236"/>
      <c r="N416" s="236"/>
      <c r="O416" s="236"/>
      <c r="P416" s="236"/>
      <c r="Q416" s="236"/>
      <c r="R416" s="236"/>
      <c r="S416" s="236"/>
      <c r="T416" s="236"/>
      <c r="U416" s="236"/>
      <c r="V416" s="236"/>
      <c r="W416" s="236"/>
      <c r="X416" s="236"/>
      <c r="Y416" s="236"/>
      <c r="Z416" s="236"/>
      <c r="AA416" s="236"/>
    </row>
    <row r="417" ht="15" customHeight="1">
      <c r="A417" s="337"/>
      <c r="B417" s="236"/>
      <c r="C417" s="236"/>
      <c r="D417" s="236"/>
      <c r="E417" s="236"/>
      <c r="F417" s="236"/>
      <c r="G417" s="236"/>
      <c r="H417" s="236"/>
      <c r="I417" s="236"/>
      <c r="J417" s="236"/>
      <c r="K417" s="236"/>
      <c r="L417" s="295"/>
      <c r="M417" s="236"/>
      <c r="N417" s="236"/>
      <c r="O417" s="236"/>
      <c r="P417" s="236"/>
      <c r="Q417" s="236"/>
      <c r="R417" s="236"/>
      <c r="S417" s="236"/>
      <c r="T417" s="236"/>
      <c r="U417" s="236"/>
      <c r="V417" s="236"/>
      <c r="W417" s="236"/>
      <c r="X417" s="236"/>
      <c r="Y417" s="236"/>
      <c r="Z417" s="236"/>
      <c r="AA417" s="236"/>
    </row>
    <row r="418" ht="15" customHeight="1">
      <c r="A418" s="337"/>
      <c r="B418" s="236"/>
      <c r="C418" s="236"/>
      <c r="D418" s="236"/>
      <c r="E418" s="236"/>
      <c r="F418" s="236"/>
      <c r="G418" s="236"/>
      <c r="H418" s="236"/>
      <c r="I418" s="236"/>
      <c r="J418" s="236"/>
      <c r="K418" s="236"/>
      <c r="L418" s="295"/>
      <c r="M418" s="236"/>
      <c r="N418" s="236"/>
      <c r="O418" s="236"/>
      <c r="P418" s="236"/>
      <c r="Q418" s="236"/>
      <c r="R418" s="236"/>
      <c r="S418" s="236"/>
      <c r="T418" s="236"/>
      <c r="U418" s="236"/>
      <c r="V418" s="236"/>
      <c r="W418" s="236"/>
      <c r="X418" s="236"/>
      <c r="Y418" s="236"/>
      <c r="Z418" s="236"/>
      <c r="AA418" s="236"/>
    </row>
    <row r="419" ht="15" customHeight="1">
      <c r="A419" s="337"/>
      <c r="B419" s="236"/>
      <c r="C419" s="236"/>
      <c r="D419" s="236"/>
      <c r="E419" s="236"/>
      <c r="F419" s="236"/>
      <c r="G419" s="236"/>
      <c r="H419" s="236"/>
      <c r="I419" s="236"/>
      <c r="J419" s="236"/>
      <c r="K419" s="236"/>
      <c r="L419" s="295"/>
      <c r="M419" s="236"/>
      <c r="N419" s="236"/>
      <c r="O419" s="236"/>
      <c r="P419" s="236"/>
      <c r="Q419" s="236"/>
      <c r="R419" s="236"/>
      <c r="S419" s="236"/>
      <c r="T419" s="236"/>
      <c r="U419" s="236"/>
      <c r="V419" s="236"/>
      <c r="W419" s="236"/>
      <c r="X419" s="236"/>
      <c r="Y419" s="236"/>
      <c r="Z419" s="236"/>
      <c r="AA419" s="236"/>
    </row>
    <row r="420" ht="15" customHeight="1">
      <c r="A420" s="337"/>
      <c r="B420" s="236"/>
      <c r="C420" s="236"/>
      <c r="D420" s="236"/>
      <c r="E420" s="236"/>
      <c r="F420" s="236"/>
      <c r="G420" s="236"/>
      <c r="H420" s="236"/>
      <c r="I420" s="236"/>
      <c r="J420" s="236"/>
      <c r="K420" s="236"/>
      <c r="L420" s="295"/>
      <c r="M420" s="236"/>
      <c r="N420" s="236"/>
      <c r="O420" s="236"/>
      <c r="P420" s="236"/>
      <c r="Q420" s="236"/>
      <c r="R420" s="236"/>
      <c r="S420" s="236"/>
      <c r="T420" s="236"/>
      <c r="U420" s="236"/>
      <c r="V420" s="236"/>
      <c r="W420" s="236"/>
      <c r="X420" s="236"/>
      <c r="Y420" s="236"/>
      <c r="Z420" s="236"/>
      <c r="AA420" s="236"/>
    </row>
    <row r="421" ht="15" customHeight="1">
      <c r="A421" s="337"/>
      <c r="B421" s="236"/>
      <c r="C421" s="236"/>
      <c r="D421" s="236"/>
      <c r="E421" s="236"/>
      <c r="F421" s="236"/>
      <c r="G421" s="236"/>
      <c r="H421" s="236"/>
      <c r="I421" s="236"/>
      <c r="J421" s="236"/>
      <c r="K421" s="236"/>
      <c r="L421" s="295"/>
      <c r="M421" s="236"/>
      <c r="N421" s="236"/>
      <c r="O421" s="236"/>
      <c r="P421" s="236"/>
      <c r="Q421" s="236"/>
      <c r="R421" s="236"/>
      <c r="S421" s="236"/>
      <c r="T421" s="236"/>
      <c r="U421" s="236"/>
      <c r="V421" s="236"/>
      <c r="W421" s="236"/>
      <c r="X421" s="236"/>
      <c r="Y421" s="236"/>
      <c r="Z421" s="236"/>
      <c r="AA421" s="236"/>
    </row>
    <row r="422" ht="15" customHeight="1">
      <c r="A422" s="337"/>
      <c r="B422" s="236"/>
      <c r="C422" s="236"/>
      <c r="D422" s="236"/>
      <c r="E422" s="236"/>
      <c r="F422" s="236"/>
      <c r="G422" s="236"/>
      <c r="H422" s="236"/>
      <c r="I422" s="236"/>
      <c r="J422" s="236"/>
      <c r="K422" s="236"/>
      <c r="L422" s="295"/>
      <c r="M422" s="236"/>
      <c r="N422" s="236"/>
      <c r="O422" s="236"/>
      <c r="P422" s="236"/>
      <c r="Q422" s="236"/>
      <c r="R422" s="236"/>
      <c r="S422" s="236"/>
      <c r="T422" s="236"/>
      <c r="U422" s="236"/>
      <c r="V422" s="236"/>
      <c r="W422" s="236"/>
      <c r="X422" s="236"/>
      <c r="Y422" s="236"/>
      <c r="Z422" s="236"/>
      <c r="AA422" s="236"/>
    </row>
    <row r="423" ht="15" customHeight="1">
      <c r="A423" s="337"/>
      <c r="B423" s="236"/>
      <c r="C423" s="236"/>
      <c r="D423" s="236"/>
      <c r="E423" s="236"/>
      <c r="F423" s="236"/>
      <c r="G423" s="236"/>
      <c r="H423" s="236"/>
      <c r="I423" s="236"/>
      <c r="J423" s="236"/>
      <c r="K423" s="236"/>
      <c r="L423" s="295"/>
      <c r="M423" s="236"/>
      <c r="N423" s="236"/>
      <c r="O423" s="236"/>
      <c r="P423" s="236"/>
      <c r="Q423" s="236"/>
      <c r="R423" s="236"/>
      <c r="S423" s="236"/>
      <c r="T423" s="236"/>
      <c r="U423" s="236"/>
      <c r="V423" s="236"/>
      <c r="W423" s="236"/>
      <c r="X423" s="236"/>
      <c r="Y423" s="236"/>
      <c r="Z423" s="236"/>
      <c r="AA423" s="236"/>
    </row>
    <row r="424" ht="15" customHeight="1">
      <c r="A424" s="337"/>
      <c r="B424" s="236"/>
      <c r="C424" s="236"/>
      <c r="D424" s="236"/>
      <c r="E424" s="236"/>
      <c r="F424" s="236"/>
      <c r="G424" s="236"/>
      <c r="H424" s="236"/>
      <c r="I424" s="236"/>
      <c r="J424" s="236"/>
      <c r="K424" s="236"/>
      <c r="L424" s="295"/>
      <c r="M424" s="236"/>
      <c r="N424" s="236"/>
      <c r="O424" s="236"/>
      <c r="P424" s="236"/>
      <c r="Q424" s="236"/>
      <c r="R424" s="236"/>
      <c r="S424" s="236"/>
      <c r="T424" s="236"/>
      <c r="U424" s="236"/>
      <c r="V424" s="236"/>
      <c r="W424" s="236"/>
      <c r="X424" s="236"/>
      <c r="Y424" s="236"/>
      <c r="Z424" s="236"/>
      <c r="AA424" s="236"/>
    </row>
    <row r="425" ht="15" customHeight="1">
      <c r="A425" s="337"/>
      <c r="B425" s="236"/>
      <c r="C425" s="236"/>
      <c r="D425" s="236"/>
      <c r="E425" s="236"/>
      <c r="F425" s="236"/>
      <c r="G425" s="236"/>
      <c r="H425" s="236"/>
      <c r="I425" s="236"/>
      <c r="J425" s="236"/>
      <c r="K425" s="236"/>
      <c r="L425" s="295"/>
      <c r="M425" s="236"/>
      <c r="N425" s="236"/>
      <c r="O425" s="236"/>
      <c r="P425" s="236"/>
      <c r="Q425" s="236"/>
      <c r="R425" s="236"/>
      <c r="S425" s="236"/>
      <c r="T425" s="236"/>
      <c r="U425" s="236"/>
      <c r="V425" s="236"/>
      <c r="W425" s="236"/>
      <c r="X425" s="236"/>
      <c r="Y425" s="236"/>
      <c r="Z425" s="236"/>
      <c r="AA425" s="236"/>
    </row>
    <row r="426" ht="15" customHeight="1">
      <c r="A426" s="337"/>
      <c r="B426" s="236"/>
      <c r="C426" s="236"/>
      <c r="D426" s="236"/>
      <c r="E426" s="236"/>
      <c r="F426" s="236"/>
      <c r="G426" s="236"/>
      <c r="H426" s="236"/>
      <c r="I426" s="236"/>
      <c r="J426" s="236"/>
      <c r="K426" s="236"/>
      <c r="L426" s="295"/>
      <c r="M426" s="236"/>
      <c r="N426" s="236"/>
      <c r="O426" s="236"/>
      <c r="P426" s="236"/>
      <c r="Q426" s="236"/>
      <c r="R426" s="236"/>
      <c r="S426" s="236"/>
      <c r="T426" s="236"/>
      <c r="U426" s="236"/>
      <c r="V426" s="236"/>
      <c r="W426" s="236"/>
      <c r="X426" s="236"/>
      <c r="Y426" s="236"/>
      <c r="Z426" s="236"/>
      <c r="AA426" s="236"/>
    </row>
    <row r="427" ht="15" customHeight="1">
      <c r="A427" s="337"/>
      <c r="B427" s="236"/>
      <c r="C427" s="236"/>
      <c r="D427" s="236"/>
      <c r="E427" s="236"/>
      <c r="F427" s="236"/>
      <c r="G427" s="236"/>
      <c r="H427" s="236"/>
      <c r="I427" s="236"/>
      <c r="J427" s="236"/>
      <c r="K427" s="236"/>
      <c r="L427" s="295"/>
      <c r="M427" s="236"/>
      <c r="N427" s="236"/>
      <c r="O427" s="236"/>
      <c r="P427" s="236"/>
      <c r="Q427" s="236"/>
      <c r="R427" s="236"/>
      <c r="S427" s="236"/>
      <c r="T427" s="236"/>
      <c r="U427" s="236"/>
      <c r="V427" s="236"/>
      <c r="W427" s="236"/>
      <c r="X427" s="236"/>
      <c r="Y427" s="236"/>
      <c r="Z427" s="236"/>
      <c r="AA427" s="236"/>
    </row>
    <row r="428" ht="15" customHeight="1">
      <c r="A428" s="337"/>
      <c r="B428" s="236"/>
      <c r="C428" s="236"/>
      <c r="D428" s="236"/>
      <c r="E428" s="236"/>
      <c r="F428" s="236"/>
      <c r="G428" s="236"/>
      <c r="H428" s="236"/>
      <c r="I428" s="236"/>
      <c r="J428" s="236"/>
      <c r="K428" s="236"/>
      <c r="L428" s="295"/>
      <c r="M428" s="236"/>
      <c r="N428" s="236"/>
      <c r="O428" s="236"/>
      <c r="P428" s="236"/>
      <c r="Q428" s="236"/>
      <c r="R428" s="236"/>
      <c r="S428" s="236"/>
      <c r="T428" s="236"/>
      <c r="U428" s="236"/>
      <c r="V428" s="236"/>
      <c r="W428" s="236"/>
      <c r="X428" s="236"/>
      <c r="Y428" s="236"/>
      <c r="Z428" s="236"/>
      <c r="AA428" s="236"/>
    </row>
    <row r="429" ht="15" customHeight="1">
      <c r="A429" s="337"/>
      <c r="B429" s="236"/>
      <c r="C429" s="236"/>
      <c r="D429" s="236"/>
      <c r="E429" s="236"/>
      <c r="F429" s="236"/>
      <c r="G429" s="236"/>
      <c r="H429" s="236"/>
      <c r="I429" s="236"/>
      <c r="J429" s="236"/>
      <c r="K429" s="236"/>
      <c r="L429" s="295"/>
      <c r="M429" s="236"/>
      <c r="N429" s="236"/>
      <c r="O429" s="236"/>
      <c r="P429" s="236"/>
      <c r="Q429" s="236"/>
      <c r="R429" s="236"/>
      <c r="S429" s="236"/>
      <c r="T429" s="236"/>
      <c r="U429" s="236"/>
      <c r="V429" s="236"/>
      <c r="W429" s="236"/>
      <c r="X429" s="236"/>
      <c r="Y429" s="236"/>
      <c r="Z429" s="236"/>
      <c r="AA429" s="236"/>
    </row>
    <row r="430" ht="15" customHeight="1">
      <c r="A430" s="337"/>
      <c r="B430" s="236"/>
      <c r="C430" s="236"/>
      <c r="D430" s="236"/>
      <c r="E430" s="236"/>
      <c r="F430" s="236"/>
      <c r="G430" s="236"/>
      <c r="H430" s="236"/>
      <c r="I430" s="236"/>
      <c r="J430" s="236"/>
      <c r="K430" s="236"/>
      <c r="L430" s="295"/>
      <c r="M430" s="236"/>
      <c r="N430" s="236"/>
      <c r="O430" s="236"/>
      <c r="P430" s="236"/>
      <c r="Q430" s="236"/>
      <c r="R430" s="236"/>
      <c r="S430" s="236"/>
      <c r="T430" s="236"/>
      <c r="U430" s="236"/>
      <c r="V430" s="236"/>
      <c r="W430" s="236"/>
      <c r="X430" s="236"/>
      <c r="Y430" s="236"/>
      <c r="Z430" s="236"/>
      <c r="AA430" s="236"/>
    </row>
    <row r="431" ht="15" customHeight="1">
      <c r="A431" s="337"/>
      <c r="B431" s="236"/>
      <c r="C431" s="236"/>
      <c r="D431" s="236"/>
      <c r="E431" s="236"/>
      <c r="F431" s="236"/>
      <c r="G431" s="236"/>
      <c r="H431" s="236"/>
      <c r="I431" s="236"/>
      <c r="J431" s="236"/>
      <c r="K431" s="236"/>
      <c r="L431" s="295"/>
      <c r="M431" s="236"/>
      <c r="N431" s="236"/>
      <c r="O431" s="236"/>
      <c r="P431" s="236"/>
      <c r="Q431" s="236"/>
      <c r="R431" s="236"/>
      <c r="S431" s="236"/>
      <c r="T431" s="236"/>
      <c r="U431" s="236"/>
      <c r="V431" s="236"/>
      <c r="W431" s="236"/>
      <c r="X431" s="236"/>
      <c r="Y431" s="236"/>
      <c r="Z431" s="236"/>
      <c r="AA431" s="236"/>
    </row>
    <row r="432" ht="15" customHeight="1">
      <c r="A432" s="337"/>
      <c r="B432" s="236"/>
      <c r="C432" s="236"/>
      <c r="D432" s="236"/>
      <c r="E432" s="236"/>
      <c r="F432" s="236"/>
      <c r="G432" s="236"/>
      <c r="H432" s="236"/>
      <c r="I432" s="236"/>
      <c r="J432" s="236"/>
      <c r="K432" s="236"/>
      <c r="L432" s="295"/>
      <c r="M432" s="236"/>
      <c r="N432" s="236"/>
      <c r="O432" s="236"/>
      <c r="P432" s="236"/>
      <c r="Q432" s="236"/>
      <c r="R432" s="236"/>
      <c r="S432" s="236"/>
      <c r="T432" s="236"/>
      <c r="U432" s="236"/>
      <c r="V432" s="236"/>
      <c r="W432" s="236"/>
      <c r="X432" s="236"/>
      <c r="Y432" s="236"/>
      <c r="Z432" s="236"/>
      <c r="AA432" s="236"/>
    </row>
    <row r="433" ht="15" customHeight="1">
      <c r="A433" s="337"/>
      <c r="B433" s="236"/>
      <c r="C433" s="236"/>
      <c r="D433" s="236"/>
      <c r="E433" s="236"/>
      <c r="F433" s="236"/>
      <c r="G433" s="236"/>
      <c r="H433" s="236"/>
      <c r="I433" s="236"/>
      <c r="J433" s="236"/>
      <c r="K433" s="236"/>
      <c r="L433" s="295"/>
      <c r="M433" s="236"/>
      <c r="N433" s="236"/>
      <c r="O433" s="236"/>
      <c r="P433" s="236"/>
      <c r="Q433" s="236"/>
      <c r="R433" s="236"/>
      <c r="S433" s="236"/>
      <c r="T433" s="236"/>
      <c r="U433" s="236"/>
      <c r="V433" s="236"/>
      <c r="W433" s="236"/>
      <c r="X433" s="236"/>
      <c r="Y433" s="236"/>
      <c r="Z433" s="236"/>
      <c r="AA433" s="236"/>
    </row>
    <row r="434" ht="15" customHeight="1">
      <c r="A434" s="337"/>
      <c r="B434" s="236"/>
      <c r="C434" s="236"/>
      <c r="D434" s="236"/>
      <c r="E434" s="236"/>
      <c r="F434" s="236"/>
      <c r="G434" s="236"/>
      <c r="H434" s="236"/>
      <c r="I434" s="236"/>
      <c r="J434" s="236"/>
      <c r="K434" s="236"/>
      <c r="L434" s="295"/>
      <c r="M434" s="236"/>
      <c r="N434" s="236"/>
      <c r="O434" s="236"/>
      <c r="P434" s="236"/>
      <c r="Q434" s="236"/>
      <c r="R434" s="236"/>
      <c r="S434" s="236"/>
      <c r="T434" s="236"/>
      <c r="U434" s="236"/>
      <c r="V434" s="236"/>
      <c r="W434" s="236"/>
      <c r="X434" s="236"/>
      <c r="Y434" s="236"/>
      <c r="Z434" s="236"/>
      <c r="AA434" s="236"/>
    </row>
    <row r="435" ht="15" customHeight="1">
      <c r="A435" s="337"/>
      <c r="B435" s="236"/>
      <c r="C435" s="236"/>
      <c r="D435" s="236"/>
      <c r="E435" s="236"/>
      <c r="F435" s="236"/>
      <c r="G435" s="236"/>
      <c r="H435" s="236"/>
      <c r="I435" s="236"/>
      <c r="J435" s="236"/>
      <c r="K435" s="236"/>
      <c r="L435" s="295"/>
      <c r="M435" s="236"/>
      <c r="N435" s="236"/>
      <c r="O435" s="236"/>
      <c r="P435" s="236"/>
      <c r="Q435" s="236"/>
      <c r="R435" s="236"/>
      <c r="S435" s="236"/>
      <c r="T435" s="236"/>
      <c r="U435" s="236"/>
      <c r="V435" s="236"/>
      <c r="W435" s="236"/>
      <c r="X435" s="236"/>
      <c r="Y435" s="236"/>
      <c r="Z435" s="236"/>
      <c r="AA435" s="236"/>
    </row>
    <row r="436" ht="15" customHeight="1">
      <c r="A436" s="337"/>
      <c r="B436" s="236"/>
      <c r="C436" s="236"/>
      <c r="D436" s="236"/>
      <c r="E436" s="236"/>
      <c r="F436" s="236"/>
      <c r="G436" s="236"/>
      <c r="H436" s="236"/>
      <c r="I436" s="236"/>
      <c r="J436" s="236"/>
      <c r="K436" s="236"/>
      <c r="L436" s="295"/>
      <c r="M436" s="236"/>
      <c r="N436" s="236"/>
      <c r="O436" s="236"/>
      <c r="P436" s="236"/>
      <c r="Q436" s="236"/>
      <c r="R436" s="236"/>
      <c r="S436" s="236"/>
      <c r="T436" s="236"/>
      <c r="U436" s="236"/>
      <c r="V436" s="236"/>
      <c r="W436" s="236"/>
      <c r="X436" s="236"/>
      <c r="Y436" s="236"/>
      <c r="Z436" s="236"/>
      <c r="AA436" s="236"/>
    </row>
    <row r="437" ht="15" customHeight="1">
      <c r="A437" s="337"/>
      <c r="B437" s="236"/>
      <c r="C437" s="236"/>
      <c r="D437" s="236"/>
      <c r="E437" s="236"/>
      <c r="F437" s="236"/>
      <c r="G437" s="236"/>
      <c r="H437" s="236"/>
      <c r="I437" s="236"/>
      <c r="J437" s="236"/>
      <c r="K437" s="236"/>
      <c r="L437" s="295"/>
      <c r="M437" s="236"/>
      <c r="N437" s="236"/>
      <c r="O437" s="236"/>
      <c r="P437" s="236"/>
      <c r="Q437" s="236"/>
      <c r="R437" s="236"/>
      <c r="S437" s="236"/>
      <c r="T437" s="236"/>
      <c r="U437" s="236"/>
      <c r="V437" s="236"/>
      <c r="W437" s="236"/>
      <c r="X437" s="236"/>
      <c r="Y437" s="236"/>
      <c r="Z437" s="236"/>
      <c r="AA437" s="236"/>
    </row>
    <row r="438" ht="15" customHeight="1">
      <c r="A438" s="337"/>
      <c r="B438" s="236"/>
      <c r="C438" s="236"/>
      <c r="D438" s="236"/>
      <c r="E438" s="236"/>
      <c r="F438" s="236"/>
      <c r="G438" s="236"/>
      <c r="H438" s="236"/>
      <c r="I438" s="236"/>
      <c r="J438" s="236"/>
      <c r="K438" s="236"/>
      <c r="L438" s="295"/>
      <c r="M438" s="236"/>
      <c r="N438" s="236"/>
      <c r="O438" s="236"/>
      <c r="P438" s="236"/>
      <c r="Q438" s="236"/>
      <c r="R438" s="236"/>
      <c r="S438" s="236"/>
      <c r="T438" s="236"/>
      <c r="U438" s="236"/>
      <c r="V438" s="236"/>
      <c r="W438" s="236"/>
      <c r="X438" s="236"/>
      <c r="Y438" s="236"/>
      <c r="Z438" s="236"/>
      <c r="AA438" s="236"/>
    </row>
    <row r="439" ht="15" customHeight="1">
      <c r="A439" s="337"/>
      <c r="B439" s="236"/>
      <c r="C439" s="236"/>
      <c r="D439" s="236"/>
      <c r="E439" s="236"/>
      <c r="F439" s="236"/>
      <c r="G439" s="236"/>
      <c r="H439" s="236"/>
      <c r="I439" s="236"/>
      <c r="J439" s="236"/>
      <c r="K439" s="236"/>
      <c r="L439" s="295"/>
      <c r="M439" s="236"/>
      <c r="N439" s="236"/>
      <c r="O439" s="236"/>
      <c r="P439" s="236"/>
      <c r="Q439" s="236"/>
      <c r="R439" s="236"/>
      <c r="S439" s="236"/>
      <c r="T439" s="236"/>
      <c r="U439" s="236"/>
      <c r="V439" s="236"/>
      <c r="W439" s="236"/>
      <c r="X439" s="236"/>
      <c r="Y439" s="236"/>
      <c r="Z439" s="236"/>
      <c r="AA439" s="236"/>
    </row>
    <row r="440" ht="15" customHeight="1">
      <c r="A440" s="337"/>
      <c r="B440" s="236"/>
      <c r="C440" s="236"/>
      <c r="D440" s="236"/>
      <c r="E440" s="236"/>
      <c r="F440" s="236"/>
      <c r="G440" s="236"/>
      <c r="H440" s="236"/>
      <c r="I440" s="236"/>
      <c r="J440" s="236"/>
      <c r="K440" s="236"/>
      <c r="L440" s="295"/>
      <c r="M440" s="236"/>
      <c r="N440" s="236"/>
      <c r="O440" s="236"/>
      <c r="P440" s="236"/>
      <c r="Q440" s="236"/>
      <c r="R440" s="236"/>
      <c r="S440" s="236"/>
      <c r="T440" s="236"/>
      <c r="U440" s="236"/>
      <c r="V440" s="236"/>
      <c r="W440" s="236"/>
      <c r="X440" s="236"/>
      <c r="Y440" s="236"/>
      <c r="Z440" s="236"/>
      <c r="AA440" s="236"/>
    </row>
    <row r="441" ht="15" customHeight="1">
      <c r="A441" s="337"/>
      <c r="B441" s="236"/>
      <c r="C441" s="236"/>
      <c r="D441" s="236"/>
      <c r="E441" s="236"/>
      <c r="F441" s="236"/>
      <c r="G441" s="236"/>
      <c r="H441" s="236"/>
      <c r="I441" s="236"/>
      <c r="J441" s="236"/>
      <c r="K441" s="236"/>
      <c r="L441" s="295"/>
      <c r="M441" s="236"/>
      <c r="N441" s="236"/>
      <c r="O441" s="236"/>
      <c r="P441" s="236"/>
      <c r="Q441" s="236"/>
      <c r="R441" s="236"/>
      <c r="S441" s="236"/>
      <c r="T441" s="236"/>
      <c r="U441" s="236"/>
      <c r="V441" s="236"/>
      <c r="W441" s="236"/>
      <c r="X441" s="236"/>
      <c r="Y441" s="236"/>
      <c r="Z441" s="236"/>
      <c r="AA441" s="236"/>
    </row>
    <row r="442" ht="15" customHeight="1">
      <c r="A442" s="337"/>
      <c r="B442" s="236"/>
      <c r="C442" s="236"/>
      <c r="D442" s="236"/>
      <c r="E442" s="236"/>
      <c r="F442" s="236"/>
      <c r="G442" s="236"/>
      <c r="H442" s="236"/>
      <c r="I442" s="236"/>
      <c r="J442" s="236"/>
      <c r="K442" s="236"/>
      <c r="L442" s="295"/>
      <c r="M442" s="236"/>
      <c r="N442" s="236"/>
      <c r="O442" s="236"/>
      <c r="P442" s="236"/>
      <c r="Q442" s="236"/>
      <c r="R442" s="236"/>
      <c r="S442" s="236"/>
      <c r="T442" s="236"/>
      <c r="U442" s="236"/>
      <c r="V442" s="236"/>
      <c r="W442" s="236"/>
      <c r="X442" s="236"/>
      <c r="Y442" s="236"/>
      <c r="Z442" s="236"/>
      <c r="AA442" s="236"/>
    </row>
    <row r="443" ht="15" customHeight="1">
      <c r="A443" s="337"/>
      <c r="B443" s="236"/>
      <c r="C443" s="236"/>
      <c r="D443" s="236"/>
      <c r="E443" s="236"/>
      <c r="F443" s="236"/>
      <c r="G443" s="236"/>
      <c r="H443" s="236"/>
      <c r="I443" s="236"/>
      <c r="J443" s="236"/>
      <c r="K443" s="236"/>
      <c r="L443" s="295"/>
      <c r="M443" s="236"/>
      <c r="N443" s="236"/>
      <c r="O443" s="236"/>
      <c r="P443" s="236"/>
      <c r="Q443" s="236"/>
      <c r="R443" s="236"/>
      <c r="S443" s="236"/>
      <c r="T443" s="236"/>
      <c r="U443" s="236"/>
      <c r="V443" s="236"/>
      <c r="W443" s="236"/>
      <c r="X443" s="236"/>
      <c r="Y443" s="236"/>
      <c r="Z443" s="236"/>
      <c r="AA443" s="236"/>
    </row>
    <row r="444" ht="15" customHeight="1">
      <c r="A444" s="337"/>
      <c r="B444" s="236"/>
      <c r="C444" s="236"/>
      <c r="D444" s="236"/>
      <c r="E444" s="236"/>
      <c r="F444" s="236"/>
      <c r="G444" s="236"/>
      <c r="H444" s="236"/>
      <c r="I444" s="236"/>
      <c r="J444" s="236"/>
      <c r="K444" s="236"/>
      <c r="L444" s="295"/>
      <c r="M444" s="236"/>
      <c r="N444" s="236"/>
      <c r="O444" s="236"/>
      <c r="P444" s="236"/>
      <c r="Q444" s="236"/>
      <c r="R444" s="236"/>
      <c r="S444" s="236"/>
      <c r="T444" s="236"/>
      <c r="U444" s="236"/>
      <c r="V444" s="236"/>
      <c r="W444" s="236"/>
      <c r="X444" s="236"/>
      <c r="Y444" s="236"/>
      <c r="Z444" s="236"/>
      <c r="AA444" s="236"/>
    </row>
    <row r="445" ht="15" customHeight="1">
      <c r="A445" s="337"/>
      <c r="B445" s="236"/>
      <c r="C445" s="236"/>
      <c r="D445" s="236"/>
      <c r="E445" s="236"/>
      <c r="F445" s="236"/>
      <c r="G445" s="236"/>
      <c r="H445" s="236"/>
      <c r="I445" s="236"/>
      <c r="J445" s="236"/>
      <c r="K445" s="236"/>
      <c r="L445" s="295"/>
      <c r="M445" s="236"/>
      <c r="N445" s="236"/>
      <c r="O445" s="236"/>
      <c r="P445" s="236"/>
      <c r="Q445" s="236"/>
      <c r="R445" s="236"/>
      <c r="S445" s="236"/>
      <c r="T445" s="236"/>
      <c r="U445" s="236"/>
      <c r="V445" s="236"/>
      <c r="W445" s="236"/>
      <c r="X445" s="236"/>
      <c r="Y445" s="236"/>
      <c r="Z445" s="236"/>
      <c r="AA445" s="236"/>
    </row>
    <row r="446" ht="15" customHeight="1">
      <c r="A446" s="337"/>
      <c r="B446" s="236"/>
      <c r="C446" s="236"/>
      <c r="D446" s="236"/>
      <c r="E446" s="236"/>
      <c r="F446" s="236"/>
      <c r="G446" s="236"/>
      <c r="H446" s="236"/>
      <c r="I446" s="236"/>
      <c r="J446" s="236"/>
      <c r="K446" s="236"/>
      <c r="L446" s="295"/>
      <c r="M446" s="236"/>
      <c r="N446" s="236"/>
      <c r="O446" s="236"/>
      <c r="P446" s="236"/>
      <c r="Q446" s="236"/>
      <c r="R446" s="236"/>
      <c r="S446" s="236"/>
      <c r="T446" s="236"/>
      <c r="U446" s="236"/>
      <c r="V446" s="236"/>
      <c r="W446" s="236"/>
      <c r="X446" s="236"/>
      <c r="Y446" s="236"/>
      <c r="Z446" s="236"/>
      <c r="AA446" s="236"/>
    </row>
    <row r="447" ht="15" customHeight="1">
      <c r="A447" s="337"/>
      <c r="B447" s="236"/>
      <c r="C447" s="236"/>
      <c r="D447" s="236"/>
      <c r="E447" s="236"/>
      <c r="F447" s="236"/>
      <c r="G447" s="236"/>
      <c r="H447" s="236"/>
      <c r="I447" s="236"/>
      <c r="J447" s="236"/>
      <c r="K447" s="236"/>
      <c r="L447" s="295"/>
      <c r="M447" s="236"/>
      <c r="N447" s="236"/>
      <c r="O447" s="236"/>
      <c r="P447" s="236"/>
      <c r="Q447" s="236"/>
      <c r="R447" s="236"/>
      <c r="S447" s="236"/>
      <c r="T447" s="236"/>
      <c r="U447" s="236"/>
      <c r="V447" s="236"/>
      <c r="W447" s="236"/>
      <c r="X447" s="236"/>
      <c r="Y447" s="236"/>
      <c r="Z447" s="236"/>
      <c r="AA447" s="236"/>
    </row>
    <row r="448" ht="15" customHeight="1">
      <c r="A448" s="337"/>
      <c r="B448" s="236"/>
      <c r="C448" s="236"/>
      <c r="D448" s="236"/>
      <c r="E448" s="236"/>
      <c r="F448" s="236"/>
      <c r="G448" s="236"/>
      <c r="H448" s="236"/>
      <c r="I448" s="236"/>
      <c r="J448" s="236"/>
      <c r="K448" s="236"/>
      <c r="L448" s="295"/>
      <c r="M448" s="236"/>
      <c r="N448" s="236"/>
      <c r="O448" s="236"/>
      <c r="P448" s="236"/>
      <c r="Q448" s="236"/>
      <c r="R448" s="236"/>
      <c r="S448" s="236"/>
      <c r="T448" s="236"/>
      <c r="U448" s="236"/>
      <c r="V448" s="236"/>
      <c r="W448" s="236"/>
      <c r="X448" s="236"/>
      <c r="Y448" s="236"/>
      <c r="Z448" s="236"/>
      <c r="AA448" s="236"/>
    </row>
    <row r="449" ht="15" customHeight="1">
      <c r="A449" s="337"/>
      <c r="B449" s="236"/>
      <c r="C449" s="236"/>
      <c r="D449" s="236"/>
      <c r="E449" s="236"/>
      <c r="F449" s="236"/>
      <c r="G449" s="236"/>
      <c r="H449" s="236"/>
      <c r="I449" s="236"/>
      <c r="J449" s="236"/>
      <c r="K449" s="236"/>
      <c r="L449" s="295"/>
      <c r="M449" s="236"/>
      <c r="N449" s="236"/>
      <c r="O449" s="236"/>
      <c r="P449" s="236"/>
      <c r="Q449" s="236"/>
      <c r="R449" s="236"/>
      <c r="S449" s="236"/>
      <c r="T449" s="236"/>
      <c r="U449" s="236"/>
      <c r="V449" s="236"/>
      <c r="W449" s="236"/>
      <c r="X449" s="236"/>
      <c r="Y449" s="236"/>
      <c r="Z449" s="236"/>
      <c r="AA449" s="236"/>
    </row>
    <row r="450" ht="15" customHeight="1">
      <c r="A450" s="337"/>
      <c r="B450" s="236"/>
      <c r="C450" s="236"/>
      <c r="D450" s="236"/>
      <c r="E450" s="236"/>
      <c r="F450" s="236"/>
      <c r="G450" s="236"/>
      <c r="H450" s="236"/>
      <c r="I450" s="236"/>
      <c r="J450" s="236"/>
      <c r="K450" s="236"/>
      <c r="L450" s="295"/>
      <c r="M450" s="236"/>
      <c r="N450" s="236"/>
      <c r="O450" s="236"/>
      <c r="P450" s="236"/>
      <c r="Q450" s="236"/>
      <c r="R450" s="236"/>
      <c r="S450" s="236"/>
      <c r="T450" s="236"/>
      <c r="U450" s="236"/>
      <c r="V450" s="236"/>
      <c r="W450" s="236"/>
      <c r="X450" s="236"/>
      <c r="Y450" s="236"/>
      <c r="Z450" s="236"/>
      <c r="AA450" s="236"/>
    </row>
    <row r="451" ht="15" customHeight="1">
      <c r="A451" s="337"/>
      <c r="B451" s="236"/>
      <c r="C451" s="236"/>
      <c r="D451" s="236"/>
      <c r="E451" s="236"/>
      <c r="F451" s="236"/>
      <c r="G451" s="236"/>
      <c r="H451" s="236"/>
      <c r="I451" s="236"/>
      <c r="J451" s="236"/>
      <c r="K451" s="236"/>
      <c r="L451" s="295"/>
      <c r="M451" s="236"/>
      <c r="N451" s="236"/>
      <c r="O451" s="236"/>
      <c r="P451" s="236"/>
      <c r="Q451" s="236"/>
      <c r="R451" s="236"/>
      <c r="S451" s="236"/>
      <c r="T451" s="236"/>
      <c r="U451" s="236"/>
      <c r="V451" s="236"/>
      <c r="W451" s="236"/>
      <c r="X451" s="236"/>
      <c r="Y451" s="236"/>
      <c r="Z451" s="236"/>
      <c r="AA451" s="236"/>
    </row>
    <row r="452" ht="15" customHeight="1">
      <c r="A452" s="337"/>
      <c r="B452" s="236"/>
      <c r="C452" s="236"/>
      <c r="D452" s="236"/>
      <c r="E452" s="236"/>
      <c r="F452" s="236"/>
      <c r="G452" s="236"/>
      <c r="H452" s="236"/>
      <c r="I452" s="236"/>
      <c r="J452" s="236"/>
      <c r="K452" s="236"/>
      <c r="L452" s="295"/>
      <c r="M452" s="236"/>
      <c r="N452" s="236"/>
      <c r="O452" s="236"/>
      <c r="P452" s="236"/>
      <c r="Q452" s="236"/>
      <c r="R452" s="236"/>
      <c r="S452" s="236"/>
      <c r="T452" s="236"/>
      <c r="U452" s="236"/>
      <c r="V452" s="236"/>
      <c r="W452" s="236"/>
      <c r="X452" s="236"/>
      <c r="Y452" s="236"/>
      <c r="Z452" s="236"/>
      <c r="AA452" s="236"/>
    </row>
    <row r="453" ht="15" customHeight="1">
      <c r="A453" s="337"/>
      <c r="B453" s="236"/>
      <c r="C453" s="236"/>
      <c r="D453" s="236"/>
      <c r="E453" s="236"/>
      <c r="F453" s="236"/>
      <c r="G453" s="236"/>
      <c r="H453" s="236"/>
      <c r="I453" s="236"/>
      <c r="J453" s="236"/>
      <c r="K453" s="236"/>
      <c r="L453" s="295"/>
      <c r="M453" s="236"/>
      <c r="N453" s="236"/>
      <c r="O453" s="236"/>
      <c r="P453" s="236"/>
      <c r="Q453" s="236"/>
      <c r="R453" s="236"/>
      <c r="S453" s="236"/>
      <c r="T453" s="236"/>
      <c r="U453" s="236"/>
      <c r="V453" s="236"/>
      <c r="W453" s="236"/>
      <c r="X453" s="236"/>
      <c r="Y453" s="236"/>
      <c r="Z453" s="236"/>
      <c r="AA453" s="236"/>
    </row>
    <row r="454" ht="15" customHeight="1">
      <c r="A454" s="337"/>
      <c r="B454" s="236"/>
      <c r="C454" s="236"/>
      <c r="D454" s="236"/>
      <c r="E454" s="236"/>
      <c r="F454" s="236"/>
      <c r="G454" s="236"/>
      <c r="H454" s="236"/>
      <c r="I454" s="236"/>
      <c r="J454" s="236"/>
      <c r="K454" s="236"/>
      <c r="L454" s="295"/>
      <c r="M454" s="236"/>
      <c r="N454" s="236"/>
      <c r="O454" s="236"/>
      <c r="P454" s="236"/>
      <c r="Q454" s="236"/>
      <c r="R454" s="236"/>
      <c r="S454" s="236"/>
      <c r="T454" s="236"/>
      <c r="U454" s="236"/>
      <c r="V454" s="236"/>
      <c r="W454" s="236"/>
      <c r="X454" s="236"/>
      <c r="Y454" s="236"/>
      <c r="Z454" s="236"/>
      <c r="AA454" s="236"/>
    </row>
    <row r="455" ht="15" customHeight="1">
      <c r="A455" s="337"/>
      <c r="B455" s="236"/>
      <c r="C455" s="236"/>
      <c r="D455" s="236"/>
      <c r="E455" s="236"/>
      <c r="F455" s="236"/>
      <c r="G455" s="236"/>
      <c r="H455" s="236"/>
      <c r="I455" s="236"/>
      <c r="J455" s="236"/>
      <c r="K455" s="236"/>
      <c r="L455" s="295"/>
      <c r="M455" s="236"/>
      <c r="N455" s="236"/>
      <c r="O455" s="236"/>
      <c r="P455" s="236"/>
      <c r="Q455" s="236"/>
      <c r="R455" s="236"/>
      <c r="S455" s="236"/>
      <c r="T455" s="236"/>
      <c r="U455" s="236"/>
      <c r="V455" s="236"/>
      <c r="W455" s="236"/>
      <c r="X455" s="236"/>
      <c r="Y455" s="236"/>
      <c r="Z455" s="236"/>
      <c r="AA455" s="236"/>
    </row>
    <row r="456" ht="15" customHeight="1">
      <c r="A456" s="337"/>
      <c r="B456" s="236"/>
      <c r="C456" s="236"/>
      <c r="D456" s="236"/>
      <c r="E456" s="236"/>
      <c r="F456" s="236"/>
      <c r="G456" s="236"/>
      <c r="H456" s="236"/>
      <c r="I456" s="236"/>
      <c r="J456" s="236"/>
      <c r="K456" s="236"/>
      <c r="L456" s="295"/>
      <c r="M456" s="236"/>
      <c r="N456" s="236"/>
      <c r="O456" s="236"/>
      <c r="P456" s="236"/>
      <c r="Q456" s="236"/>
      <c r="R456" s="236"/>
      <c r="S456" s="236"/>
      <c r="T456" s="236"/>
      <c r="U456" s="236"/>
      <c r="V456" s="236"/>
      <c r="W456" s="236"/>
      <c r="X456" s="236"/>
      <c r="Y456" s="236"/>
      <c r="Z456" s="236"/>
      <c r="AA456" s="236"/>
    </row>
    <row r="457" ht="15" customHeight="1">
      <c r="A457" s="337"/>
      <c r="B457" s="236"/>
      <c r="C457" s="236"/>
      <c r="D457" s="236"/>
      <c r="E457" s="236"/>
      <c r="F457" s="236"/>
      <c r="G457" s="236"/>
      <c r="H457" s="236"/>
      <c r="I457" s="236"/>
      <c r="J457" s="236"/>
      <c r="K457" s="236"/>
      <c r="L457" s="295"/>
      <c r="M457" s="236"/>
      <c r="N457" s="236"/>
      <c r="O457" s="236"/>
      <c r="P457" s="236"/>
      <c r="Q457" s="236"/>
      <c r="R457" s="236"/>
      <c r="S457" s="236"/>
      <c r="T457" s="236"/>
      <c r="U457" s="236"/>
      <c r="V457" s="236"/>
      <c r="W457" s="236"/>
      <c r="X457" s="236"/>
      <c r="Y457" s="236"/>
      <c r="Z457" s="236"/>
      <c r="AA457" s="236"/>
    </row>
    <row r="458" ht="15" customHeight="1">
      <c r="A458" s="337"/>
      <c r="B458" s="236"/>
      <c r="C458" s="236"/>
      <c r="D458" s="236"/>
      <c r="E458" s="236"/>
      <c r="F458" s="236"/>
      <c r="G458" s="236"/>
      <c r="H458" s="236"/>
      <c r="I458" s="236"/>
      <c r="J458" s="236"/>
      <c r="K458" s="236"/>
      <c r="L458" s="295"/>
      <c r="M458" s="236"/>
      <c r="N458" s="236"/>
      <c r="O458" s="236"/>
      <c r="P458" s="236"/>
      <c r="Q458" s="236"/>
      <c r="R458" s="236"/>
      <c r="S458" s="236"/>
      <c r="T458" s="236"/>
      <c r="U458" s="236"/>
      <c r="V458" s="236"/>
      <c r="W458" s="236"/>
      <c r="X458" s="236"/>
      <c r="Y458" s="236"/>
      <c r="Z458" s="236"/>
      <c r="AA458" s="236"/>
    </row>
    <row r="459" ht="15" customHeight="1">
      <c r="A459" s="337"/>
      <c r="B459" s="236"/>
      <c r="C459" s="236"/>
      <c r="D459" s="236"/>
      <c r="E459" s="236"/>
      <c r="F459" s="236"/>
      <c r="G459" s="236"/>
      <c r="H459" s="236"/>
      <c r="I459" s="236"/>
      <c r="J459" s="236"/>
      <c r="K459" s="236"/>
      <c r="L459" s="295"/>
      <c r="M459" s="236"/>
      <c r="N459" s="236"/>
      <c r="O459" s="236"/>
      <c r="P459" s="236"/>
      <c r="Q459" s="236"/>
      <c r="R459" s="236"/>
      <c r="S459" s="236"/>
      <c r="T459" s="236"/>
      <c r="U459" s="236"/>
      <c r="V459" s="236"/>
      <c r="W459" s="236"/>
      <c r="X459" s="236"/>
      <c r="Y459" s="236"/>
      <c r="Z459" s="236"/>
      <c r="AA459" s="236"/>
    </row>
    <row r="460" ht="15" customHeight="1">
      <c r="A460" s="337"/>
      <c r="B460" s="236"/>
      <c r="C460" s="236"/>
      <c r="D460" s="236"/>
      <c r="E460" s="236"/>
      <c r="F460" s="236"/>
      <c r="G460" s="236"/>
      <c r="H460" s="236"/>
      <c r="I460" s="236"/>
      <c r="J460" s="236"/>
      <c r="K460" s="236"/>
      <c r="L460" s="295"/>
      <c r="M460" s="236"/>
      <c r="N460" s="236"/>
      <c r="O460" s="236"/>
      <c r="P460" s="236"/>
      <c r="Q460" s="236"/>
      <c r="R460" s="236"/>
      <c r="S460" s="236"/>
      <c r="T460" s="236"/>
      <c r="U460" s="236"/>
      <c r="V460" s="236"/>
      <c r="W460" s="236"/>
      <c r="X460" s="236"/>
      <c r="Y460" s="236"/>
      <c r="Z460" s="236"/>
      <c r="AA460" s="236"/>
    </row>
    <row r="461" ht="15" customHeight="1">
      <c r="A461" s="337"/>
      <c r="B461" s="236"/>
      <c r="C461" s="236"/>
      <c r="D461" s="236"/>
      <c r="E461" s="236"/>
      <c r="F461" s="236"/>
      <c r="G461" s="236"/>
      <c r="H461" s="236"/>
      <c r="I461" s="236"/>
      <c r="J461" s="236"/>
      <c r="K461" s="236"/>
      <c r="L461" s="295"/>
      <c r="M461" s="236"/>
      <c r="N461" s="236"/>
      <c r="O461" s="236"/>
      <c r="P461" s="236"/>
      <c r="Q461" s="236"/>
      <c r="R461" s="236"/>
      <c r="S461" s="236"/>
      <c r="T461" s="236"/>
      <c r="U461" s="236"/>
      <c r="V461" s="236"/>
      <c r="W461" s="236"/>
      <c r="X461" s="236"/>
      <c r="Y461" s="236"/>
      <c r="Z461" s="236"/>
      <c r="AA461" s="236"/>
    </row>
    <row r="462" ht="15" customHeight="1">
      <c r="A462" s="337"/>
      <c r="B462" s="236"/>
      <c r="C462" s="236"/>
      <c r="D462" s="236"/>
      <c r="E462" s="236"/>
      <c r="F462" s="236"/>
      <c r="G462" s="236"/>
      <c r="H462" s="236"/>
      <c r="I462" s="236"/>
      <c r="J462" s="236"/>
      <c r="K462" s="236"/>
      <c r="L462" s="295"/>
      <c r="M462" s="236"/>
      <c r="N462" s="236"/>
      <c r="O462" s="236"/>
      <c r="P462" s="236"/>
      <c r="Q462" s="236"/>
      <c r="R462" s="236"/>
      <c r="S462" s="236"/>
      <c r="T462" s="236"/>
      <c r="U462" s="236"/>
      <c r="V462" s="236"/>
      <c r="W462" s="236"/>
      <c r="X462" s="236"/>
      <c r="Y462" s="236"/>
      <c r="Z462" s="236"/>
      <c r="AA462" s="236"/>
    </row>
    <row r="463" ht="15" customHeight="1">
      <c r="A463" s="337"/>
      <c r="B463" s="236"/>
      <c r="C463" s="236"/>
      <c r="D463" s="236"/>
      <c r="E463" s="236"/>
      <c r="F463" s="236"/>
      <c r="G463" s="236"/>
      <c r="H463" s="236"/>
      <c r="I463" s="236"/>
      <c r="J463" s="236"/>
      <c r="K463" s="236"/>
      <c r="L463" s="295"/>
      <c r="M463" s="236"/>
      <c r="N463" s="236"/>
      <c r="O463" s="236"/>
      <c r="P463" s="236"/>
      <c r="Q463" s="236"/>
      <c r="R463" s="236"/>
      <c r="S463" s="236"/>
      <c r="T463" s="236"/>
      <c r="U463" s="236"/>
      <c r="V463" s="236"/>
      <c r="W463" s="236"/>
      <c r="X463" s="236"/>
      <c r="Y463" s="236"/>
      <c r="Z463" s="236"/>
      <c r="AA463" s="236"/>
    </row>
    <row r="464" ht="15" customHeight="1">
      <c r="A464" s="337"/>
      <c r="B464" s="236"/>
      <c r="C464" s="236"/>
      <c r="D464" s="236"/>
      <c r="E464" s="236"/>
      <c r="F464" s="236"/>
      <c r="G464" s="236"/>
      <c r="H464" s="236"/>
      <c r="I464" s="236"/>
      <c r="J464" s="236"/>
      <c r="K464" s="236"/>
      <c r="L464" s="295"/>
      <c r="M464" s="236"/>
      <c r="N464" s="236"/>
      <c r="O464" s="236"/>
      <c r="P464" s="236"/>
      <c r="Q464" s="236"/>
      <c r="R464" s="236"/>
      <c r="S464" s="236"/>
      <c r="T464" s="236"/>
      <c r="U464" s="236"/>
      <c r="V464" s="236"/>
      <c r="W464" s="236"/>
      <c r="X464" s="236"/>
      <c r="Y464" s="236"/>
      <c r="Z464" s="236"/>
      <c r="AA464" s="236"/>
    </row>
    <row r="465" ht="15" customHeight="1">
      <c r="A465" s="337"/>
      <c r="B465" s="236"/>
      <c r="C465" s="236"/>
      <c r="D465" s="236"/>
      <c r="E465" s="236"/>
      <c r="F465" s="236"/>
      <c r="G465" s="236"/>
      <c r="H465" s="236"/>
      <c r="I465" s="236"/>
      <c r="J465" s="236"/>
      <c r="K465" s="236"/>
      <c r="L465" s="295"/>
      <c r="M465" s="236"/>
      <c r="N465" s="236"/>
      <c r="O465" s="236"/>
      <c r="P465" s="236"/>
      <c r="Q465" s="236"/>
      <c r="R465" s="236"/>
      <c r="S465" s="236"/>
      <c r="T465" s="236"/>
      <c r="U465" s="236"/>
      <c r="V465" s="236"/>
      <c r="W465" s="236"/>
      <c r="X465" s="236"/>
      <c r="Y465" s="236"/>
      <c r="Z465" s="236"/>
      <c r="AA465" s="236"/>
    </row>
    <row r="466" ht="15" customHeight="1">
      <c r="A466" s="337"/>
      <c r="B466" s="236"/>
      <c r="C466" s="236"/>
      <c r="D466" s="236"/>
      <c r="E466" s="236"/>
      <c r="F466" s="236"/>
      <c r="G466" s="236"/>
      <c r="H466" s="236"/>
      <c r="I466" s="236"/>
      <c r="J466" s="236"/>
      <c r="K466" s="236"/>
      <c r="L466" s="295"/>
      <c r="M466" s="236"/>
      <c r="N466" s="236"/>
      <c r="O466" s="236"/>
      <c r="P466" s="236"/>
      <c r="Q466" s="236"/>
      <c r="R466" s="236"/>
      <c r="S466" s="236"/>
      <c r="T466" s="236"/>
      <c r="U466" s="236"/>
      <c r="V466" s="236"/>
      <c r="W466" s="236"/>
      <c r="X466" s="236"/>
      <c r="Y466" s="236"/>
      <c r="Z466" s="236"/>
      <c r="AA466" s="236"/>
    </row>
    <row r="467" ht="15" customHeight="1">
      <c r="A467" s="337"/>
      <c r="B467" s="236"/>
      <c r="C467" s="236"/>
      <c r="D467" s="236"/>
      <c r="E467" s="236"/>
      <c r="F467" s="236"/>
      <c r="G467" s="236"/>
      <c r="H467" s="236"/>
      <c r="I467" s="236"/>
      <c r="J467" s="236"/>
      <c r="K467" s="236"/>
      <c r="L467" s="295"/>
      <c r="M467" s="236"/>
      <c r="N467" s="236"/>
      <c r="O467" s="236"/>
      <c r="P467" s="236"/>
      <c r="Q467" s="236"/>
      <c r="R467" s="236"/>
      <c r="S467" s="236"/>
      <c r="T467" s="236"/>
      <c r="U467" s="236"/>
      <c r="V467" s="236"/>
      <c r="W467" s="236"/>
      <c r="X467" s="236"/>
      <c r="Y467" s="236"/>
      <c r="Z467" s="236"/>
      <c r="AA467" s="236"/>
    </row>
    <row r="468" ht="15" customHeight="1">
      <c r="A468" s="337"/>
      <c r="B468" s="236"/>
      <c r="C468" s="236"/>
      <c r="D468" s="236"/>
      <c r="E468" s="236"/>
      <c r="F468" s="236"/>
      <c r="G468" s="236"/>
      <c r="H468" s="236"/>
      <c r="I468" s="236"/>
      <c r="J468" s="236"/>
      <c r="K468" s="236"/>
      <c r="L468" s="295"/>
      <c r="M468" s="236"/>
      <c r="N468" s="236"/>
      <c r="O468" s="236"/>
      <c r="P468" s="236"/>
      <c r="Q468" s="236"/>
      <c r="R468" s="236"/>
      <c r="S468" s="236"/>
      <c r="T468" s="236"/>
      <c r="U468" s="236"/>
      <c r="V468" s="236"/>
      <c r="W468" s="236"/>
      <c r="X468" s="236"/>
      <c r="Y468" s="236"/>
      <c r="Z468" s="236"/>
      <c r="AA468" s="236"/>
    </row>
    <row r="469" ht="15" customHeight="1">
      <c r="A469" s="337"/>
      <c r="B469" s="236"/>
      <c r="C469" s="236"/>
      <c r="D469" s="236"/>
      <c r="E469" s="236"/>
      <c r="F469" s="236"/>
      <c r="G469" s="236"/>
      <c r="H469" s="236"/>
      <c r="I469" s="236"/>
      <c r="J469" s="236"/>
      <c r="K469" s="236"/>
      <c r="L469" s="295"/>
      <c r="M469" s="236"/>
      <c r="N469" s="236"/>
      <c r="O469" s="236"/>
      <c r="P469" s="236"/>
      <c r="Q469" s="236"/>
      <c r="R469" s="236"/>
      <c r="S469" s="236"/>
      <c r="T469" s="236"/>
      <c r="U469" s="236"/>
      <c r="V469" s="236"/>
      <c r="W469" s="236"/>
      <c r="X469" s="236"/>
      <c r="Y469" s="236"/>
      <c r="Z469" s="236"/>
      <c r="AA469" s="236"/>
    </row>
    <row r="470" ht="15" customHeight="1">
      <c r="A470" s="337"/>
      <c r="B470" s="236"/>
      <c r="C470" s="236"/>
      <c r="D470" s="236"/>
      <c r="E470" s="236"/>
      <c r="F470" s="236"/>
      <c r="G470" s="236"/>
      <c r="H470" s="236"/>
      <c r="I470" s="236"/>
      <c r="J470" s="236"/>
      <c r="K470" s="236"/>
      <c r="L470" s="295"/>
      <c r="M470" s="236"/>
      <c r="N470" s="236"/>
      <c r="O470" s="236"/>
      <c r="P470" s="236"/>
      <c r="Q470" s="236"/>
      <c r="R470" s="236"/>
      <c r="S470" s="236"/>
      <c r="T470" s="236"/>
      <c r="U470" s="236"/>
      <c r="V470" s="236"/>
      <c r="W470" s="236"/>
      <c r="X470" s="236"/>
      <c r="Y470" s="236"/>
      <c r="Z470" s="236"/>
      <c r="AA470" s="236"/>
    </row>
    <row r="471" ht="15" customHeight="1">
      <c r="A471" s="337"/>
      <c r="B471" s="236"/>
      <c r="C471" s="236"/>
      <c r="D471" s="236"/>
      <c r="E471" s="236"/>
      <c r="F471" s="236"/>
      <c r="G471" s="236"/>
      <c r="H471" s="236"/>
      <c r="I471" s="236"/>
      <c r="J471" s="236"/>
      <c r="K471" s="236"/>
      <c r="L471" s="295"/>
      <c r="M471" s="236"/>
      <c r="N471" s="236"/>
      <c r="O471" s="236"/>
      <c r="P471" s="236"/>
      <c r="Q471" s="236"/>
      <c r="R471" s="236"/>
      <c r="S471" s="236"/>
      <c r="T471" s="236"/>
      <c r="U471" s="236"/>
      <c r="V471" s="236"/>
      <c r="W471" s="236"/>
      <c r="X471" s="236"/>
      <c r="Y471" s="236"/>
      <c r="Z471" s="236"/>
      <c r="AA471" s="236"/>
    </row>
    <row r="472" ht="15" customHeight="1">
      <c r="A472" s="337"/>
      <c r="B472" s="236"/>
      <c r="C472" s="236"/>
      <c r="D472" s="236"/>
      <c r="E472" s="236"/>
      <c r="F472" s="236"/>
      <c r="G472" s="236"/>
      <c r="H472" s="236"/>
      <c r="I472" s="236"/>
      <c r="J472" s="236"/>
      <c r="K472" s="236"/>
      <c r="L472" s="295"/>
      <c r="M472" s="236"/>
      <c r="N472" s="236"/>
      <c r="O472" s="236"/>
      <c r="P472" s="236"/>
      <c r="Q472" s="236"/>
      <c r="R472" s="236"/>
      <c r="S472" s="236"/>
      <c r="T472" s="236"/>
      <c r="U472" s="236"/>
      <c r="V472" s="236"/>
      <c r="W472" s="236"/>
      <c r="X472" s="236"/>
      <c r="Y472" s="236"/>
      <c r="Z472" s="236"/>
      <c r="AA472" s="236"/>
    </row>
    <row r="473" ht="15" customHeight="1">
      <c r="A473" s="337"/>
      <c r="B473" s="236"/>
      <c r="C473" s="236"/>
      <c r="D473" s="236"/>
      <c r="E473" s="236"/>
      <c r="F473" s="236"/>
      <c r="G473" s="236"/>
      <c r="H473" s="236"/>
      <c r="I473" s="236"/>
      <c r="J473" s="236"/>
      <c r="K473" s="236"/>
      <c r="L473" s="295"/>
      <c r="M473" s="236"/>
      <c r="N473" s="236"/>
      <c r="O473" s="236"/>
      <c r="P473" s="236"/>
      <c r="Q473" s="236"/>
      <c r="R473" s="236"/>
      <c r="S473" s="236"/>
      <c r="T473" s="236"/>
      <c r="U473" s="236"/>
      <c r="V473" s="236"/>
      <c r="W473" s="236"/>
      <c r="X473" s="236"/>
      <c r="Y473" s="236"/>
      <c r="Z473" s="236"/>
      <c r="AA473" s="236"/>
    </row>
    <row r="474" ht="15" customHeight="1">
      <c r="A474" s="337"/>
      <c r="B474" s="236"/>
      <c r="C474" s="236"/>
      <c r="D474" s="236"/>
      <c r="E474" s="236"/>
      <c r="F474" s="236"/>
      <c r="G474" s="236"/>
      <c r="H474" s="236"/>
      <c r="I474" s="236"/>
      <c r="J474" s="236"/>
      <c r="K474" s="236"/>
      <c r="L474" s="295"/>
      <c r="M474" s="236"/>
      <c r="N474" s="236"/>
      <c r="O474" s="236"/>
      <c r="P474" s="236"/>
      <c r="Q474" s="236"/>
      <c r="R474" s="236"/>
      <c r="S474" s="236"/>
      <c r="T474" s="236"/>
      <c r="U474" s="236"/>
      <c r="V474" s="236"/>
      <c r="W474" s="236"/>
      <c r="X474" s="236"/>
      <c r="Y474" s="236"/>
      <c r="Z474" s="236"/>
      <c r="AA474" s="236"/>
    </row>
    <row r="475" ht="15" customHeight="1">
      <c r="A475" s="337"/>
      <c r="B475" s="236"/>
      <c r="C475" s="236"/>
      <c r="D475" s="236"/>
      <c r="E475" s="236"/>
      <c r="F475" s="236"/>
      <c r="G475" s="236"/>
      <c r="H475" s="236"/>
      <c r="I475" s="236"/>
      <c r="J475" s="236"/>
      <c r="K475" s="236"/>
      <c r="L475" s="295"/>
      <c r="M475" s="236"/>
      <c r="N475" s="236"/>
      <c r="O475" s="236"/>
      <c r="P475" s="236"/>
      <c r="Q475" s="236"/>
      <c r="R475" s="236"/>
      <c r="S475" s="236"/>
      <c r="T475" s="236"/>
      <c r="U475" s="236"/>
      <c r="V475" s="236"/>
      <c r="W475" s="236"/>
      <c r="X475" s="236"/>
      <c r="Y475" s="236"/>
      <c r="Z475" s="236"/>
      <c r="AA475" s="236"/>
    </row>
    <row r="476" ht="15" customHeight="1">
      <c r="A476" s="337"/>
      <c r="B476" s="236"/>
      <c r="C476" s="236"/>
      <c r="D476" s="236"/>
      <c r="E476" s="236"/>
      <c r="F476" s="236"/>
      <c r="G476" s="236"/>
      <c r="H476" s="236"/>
      <c r="I476" s="236"/>
      <c r="J476" s="236"/>
      <c r="K476" s="236"/>
      <c r="L476" s="295"/>
      <c r="M476" s="236"/>
      <c r="N476" s="236"/>
      <c r="O476" s="236"/>
      <c r="P476" s="236"/>
      <c r="Q476" s="236"/>
      <c r="R476" s="236"/>
      <c r="S476" s="236"/>
      <c r="T476" s="236"/>
      <c r="U476" s="236"/>
      <c r="V476" s="236"/>
      <c r="W476" s="236"/>
      <c r="X476" s="236"/>
      <c r="Y476" s="236"/>
      <c r="Z476" s="236"/>
      <c r="AA476" s="236"/>
    </row>
    <row r="477" ht="15" customHeight="1">
      <c r="A477" s="337"/>
      <c r="B477" s="236"/>
      <c r="C477" s="236"/>
      <c r="D477" s="236"/>
      <c r="E477" s="236"/>
      <c r="F477" s="236"/>
      <c r="G477" s="236"/>
      <c r="H477" s="236"/>
      <c r="I477" s="236"/>
      <c r="J477" s="236"/>
      <c r="K477" s="236"/>
      <c r="L477" s="295"/>
      <c r="M477" s="236"/>
      <c r="N477" s="236"/>
      <c r="O477" s="236"/>
      <c r="P477" s="236"/>
      <c r="Q477" s="236"/>
      <c r="R477" s="236"/>
      <c r="S477" s="236"/>
      <c r="T477" s="236"/>
      <c r="U477" s="236"/>
      <c r="V477" s="236"/>
      <c r="W477" s="236"/>
      <c r="X477" s="236"/>
      <c r="Y477" s="236"/>
      <c r="Z477" s="236"/>
      <c r="AA477" s="236"/>
    </row>
    <row r="478" ht="15" customHeight="1">
      <c r="A478" s="337"/>
      <c r="B478" s="236"/>
      <c r="C478" s="236"/>
      <c r="D478" s="236"/>
      <c r="E478" s="236"/>
      <c r="F478" s="236"/>
      <c r="G478" s="236"/>
      <c r="H478" s="236"/>
      <c r="I478" s="236"/>
      <c r="J478" s="236"/>
      <c r="K478" s="236"/>
      <c r="L478" s="295"/>
      <c r="M478" s="236"/>
      <c r="N478" s="236"/>
      <c r="O478" s="236"/>
      <c r="P478" s="236"/>
      <c r="Q478" s="236"/>
      <c r="R478" s="236"/>
      <c r="S478" s="236"/>
      <c r="T478" s="236"/>
      <c r="U478" s="236"/>
      <c r="V478" s="236"/>
      <c r="W478" s="236"/>
      <c r="X478" s="236"/>
      <c r="Y478" s="236"/>
      <c r="Z478" s="236"/>
      <c r="AA478" s="236"/>
    </row>
    <row r="479" ht="15" customHeight="1">
      <c r="A479" s="337"/>
      <c r="B479" s="236"/>
      <c r="C479" s="236"/>
      <c r="D479" s="236"/>
      <c r="E479" s="236"/>
      <c r="F479" s="236"/>
      <c r="G479" s="236"/>
      <c r="H479" s="236"/>
      <c r="I479" s="236"/>
      <c r="J479" s="236"/>
      <c r="K479" s="236"/>
      <c r="L479" s="295"/>
      <c r="M479" s="236"/>
      <c r="N479" s="236"/>
      <c r="O479" s="236"/>
      <c r="P479" s="236"/>
      <c r="Q479" s="236"/>
      <c r="R479" s="236"/>
      <c r="S479" s="236"/>
      <c r="T479" s="236"/>
      <c r="U479" s="236"/>
      <c r="V479" s="236"/>
      <c r="W479" s="236"/>
      <c r="X479" s="236"/>
      <c r="Y479" s="236"/>
      <c r="Z479" s="236"/>
      <c r="AA479" s="236"/>
    </row>
    <row r="480" ht="15" customHeight="1">
      <c r="A480" s="337"/>
      <c r="B480" s="236"/>
      <c r="C480" s="236"/>
      <c r="D480" s="236"/>
      <c r="E480" s="236"/>
      <c r="F480" s="236"/>
      <c r="G480" s="236"/>
      <c r="H480" s="236"/>
      <c r="I480" s="236"/>
      <c r="J480" s="236"/>
      <c r="K480" s="236"/>
      <c r="L480" s="295"/>
      <c r="M480" s="236"/>
      <c r="N480" s="236"/>
      <c r="O480" s="236"/>
      <c r="P480" s="236"/>
      <c r="Q480" s="236"/>
      <c r="R480" s="236"/>
      <c r="S480" s="236"/>
      <c r="T480" s="236"/>
      <c r="U480" s="236"/>
      <c r="V480" s="236"/>
      <c r="W480" s="236"/>
      <c r="X480" s="236"/>
      <c r="Y480" s="236"/>
      <c r="Z480" s="236"/>
      <c r="AA480" s="236"/>
    </row>
    <row r="481" ht="15" customHeight="1">
      <c r="A481" s="337"/>
      <c r="B481" s="236"/>
      <c r="C481" s="236"/>
      <c r="D481" s="236"/>
      <c r="E481" s="236"/>
      <c r="F481" s="236"/>
      <c r="G481" s="236"/>
      <c r="H481" s="236"/>
      <c r="I481" s="236"/>
      <c r="J481" s="236"/>
      <c r="K481" s="236"/>
      <c r="L481" s="295"/>
      <c r="M481" s="236"/>
      <c r="N481" s="236"/>
      <c r="O481" s="236"/>
      <c r="P481" s="236"/>
      <c r="Q481" s="236"/>
      <c r="R481" s="236"/>
      <c r="S481" s="236"/>
      <c r="T481" s="236"/>
      <c r="U481" s="236"/>
      <c r="V481" s="236"/>
      <c r="W481" s="236"/>
      <c r="X481" s="236"/>
      <c r="Y481" s="236"/>
      <c r="Z481" s="236"/>
      <c r="AA481" s="236"/>
    </row>
    <row r="482" ht="15" customHeight="1">
      <c r="A482" s="337"/>
      <c r="B482" s="236"/>
      <c r="C482" s="236"/>
      <c r="D482" s="236"/>
      <c r="E482" s="236"/>
      <c r="F482" s="236"/>
      <c r="G482" s="236"/>
      <c r="H482" s="236"/>
      <c r="I482" s="236"/>
      <c r="J482" s="236"/>
      <c r="K482" s="236"/>
      <c r="L482" s="295"/>
      <c r="M482" s="236"/>
      <c r="N482" s="236"/>
      <c r="O482" s="236"/>
      <c r="P482" s="236"/>
      <c r="Q482" s="236"/>
      <c r="R482" s="236"/>
      <c r="S482" s="236"/>
      <c r="T482" s="236"/>
      <c r="U482" s="236"/>
      <c r="V482" s="236"/>
      <c r="W482" s="236"/>
      <c r="X482" s="236"/>
      <c r="Y482" s="236"/>
      <c r="Z482" s="236"/>
      <c r="AA482" s="236"/>
    </row>
    <row r="483" ht="15" customHeight="1">
      <c r="A483" s="337"/>
      <c r="B483" s="236"/>
      <c r="C483" s="236"/>
      <c r="D483" s="236"/>
      <c r="E483" s="236"/>
      <c r="F483" s="236"/>
      <c r="G483" s="236"/>
      <c r="H483" s="236"/>
      <c r="I483" s="236"/>
      <c r="J483" s="236"/>
      <c r="K483" s="236"/>
      <c r="L483" s="295"/>
      <c r="M483" s="236"/>
      <c r="N483" s="236"/>
      <c r="O483" s="236"/>
      <c r="P483" s="236"/>
      <c r="Q483" s="236"/>
      <c r="R483" s="236"/>
      <c r="S483" s="236"/>
      <c r="T483" s="236"/>
      <c r="U483" s="236"/>
      <c r="V483" s="236"/>
      <c r="W483" s="236"/>
      <c r="X483" s="236"/>
      <c r="Y483" s="236"/>
      <c r="Z483" s="236"/>
      <c r="AA483" s="236"/>
    </row>
    <row r="484" ht="15" customHeight="1">
      <c r="A484" s="337"/>
      <c r="B484" s="236"/>
      <c r="C484" s="236"/>
      <c r="D484" s="236"/>
      <c r="E484" s="236"/>
      <c r="F484" s="236"/>
      <c r="G484" s="236"/>
      <c r="H484" s="236"/>
      <c r="I484" s="236"/>
      <c r="J484" s="236"/>
      <c r="K484" s="236"/>
      <c r="L484" s="295"/>
      <c r="M484" s="236"/>
      <c r="N484" s="236"/>
      <c r="O484" s="236"/>
      <c r="P484" s="236"/>
      <c r="Q484" s="236"/>
      <c r="R484" s="236"/>
      <c r="S484" s="236"/>
      <c r="T484" s="236"/>
      <c r="U484" s="236"/>
      <c r="V484" s="236"/>
      <c r="W484" s="236"/>
      <c r="X484" s="236"/>
      <c r="Y484" s="236"/>
      <c r="Z484" s="236"/>
      <c r="AA484" s="236"/>
    </row>
    <row r="485" ht="15" customHeight="1">
      <c r="A485" s="337"/>
      <c r="B485" s="236"/>
      <c r="C485" s="236"/>
      <c r="D485" s="236"/>
      <c r="E485" s="236"/>
      <c r="F485" s="236"/>
      <c r="G485" s="236"/>
      <c r="H485" s="236"/>
      <c r="I485" s="236"/>
      <c r="J485" s="236"/>
      <c r="K485" s="236"/>
      <c r="L485" s="295"/>
      <c r="M485" s="236"/>
      <c r="N485" s="236"/>
      <c r="O485" s="236"/>
      <c r="P485" s="236"/>
      <c r="Q485" s="236"/>
      <c r="R485" s="236"/>
      <c r="S485" s="236"/>
      <c r="T485" s="236"/>
      <c r="U485" s="236"/>
      <c r="V485" s="236"/>
      <c r="W485" s="236"/>
      <c r="X485" s="236"/>
      <c r="Y485" s="236"/>
      <c r="Z485" s="236"/>
      <c r="AA485" s="236"/>
    </row>
    <row r="486" ht="15" customHeight="1">
      <c r="A486" s="337"/>
      <c r="B486" s="236"/>
      <c r="C486" s="236"/>
      <c r="D486" s="236"/>
      <c r="E486" s="236"/>
      <c r="F486" s="236"/>
      <c r="G486" s="236"/>
      <c r="H486" s="236"/>
      <c r="I486" s="236"/>
      <c r="J486" s="236"/>
      <c r="K486" s="236"/>
      <c r="L486" s="295"/>
      <c r="M486" s="236"/>
      <c r="N486" s="236"/>
      <c r="O486" s="236"/>
      <c r="P486" s="236"/>
      <c r="Q486" s="236"/>
      <c r="R486" s="236"/>
      <c r="S486" s="236"/>
      <c r="T486" s="236"/>
      <c r="U486" s="236"/>
      <c r="V486" s="236"/>
      <c r="W486" s="236"/>
      <c r="X486" s="236"/>
      <c r="Y486" s="236"/>
      <c r="Z486" s="236"/>
      <c r="AA486" s="236"/>
    </row>
    <row r="487" ht="15" customHeight="1">
      <c r="A487" s="337"/>
      <c r="B487" s="236"/>
      <c r="C487" s="236"/>
      <c r="D487" s="236"/>
      <c r="E487" s="236"/>
      <c r="F487" s="236"/>
      <c r="G487" s="236"/>
      <c r="H487" s="236"/>
      <c r="I487" s="236"/>
      <c r="J487" s="236"/>
      <c r="K487" s="236"/>
      <c r="L487" s="295"/>
      <c r="M487" s="236"/>
      <c r="N487" s="236"/>
      <c r="O487" s="236"/>
      <c r="P487" s="236"/>
      <c r="Q487" s="236"/>
      <c r="R487" s="236"/>
      <c r="S487" s="236"/>
      <c r="T487" s="236"/>
      <c r="U487" s="236"/>
      <c r="V487" s="236"/>
      <c r="W487" s="236"/>
      <c r="X487" s="236"/>
      <c r="Y487" s="236"/>
      <c r="Z487" s="236"/>
      <c r="AA487" s="236"/>
    </row>
    <row r="488" ht="15" customHeight="1">
      <c r="A488" s="337"/>
      <c r="B488" s="236"/>
      <c r="C488" s="236"/>
      <c r="D488" s="236"/>
      <c r="E488" s="236"/>
      <c r="F488" s="236"/>
      <c r="G488" s="236"/>
      <c r="H488" s="236"/>
      <c r="I488" s="236"/>
      <c r="J488" s="236"/>
      <c r="K488" s="236"/>
      <c r="L488" s="295"/>
      <c r="M488" s="236"/>
      <c r="N488" s="236"/>
      <c r="O488" s="236"/>
      <c r="P488" s="236"/>
      <c r="Q488" s="236"/>
      <c r="R488" s="236"/>
      <c r="S488" s="236"/>
      <c r="T488" s="236"/>
      <c r="U488" s="236"/>
      <c r="V488" s="236"/>
      <c r="W488" s="236"/>
      <c r="X488" s="236"/>
      <c r="Y488" s="236"/>
      <c r="Z488" s="236"/>
      <c r="AA488" s="236"/>
    </row>
    <row r="489" ht="15" customHeight="1">
      <c r="A489" s="337"/>
      <c r="B489" s="236"/>
      <c r="C489" s="236"/>
      <c r="D489" s="236"/>
      <c r="E489" s="236"/>
      <c r="F489" s="236"/>
      <c r="G489" s="236"/>
      <c r="H489" s="236"/>
      <c r="I489" s="236"/>
      <c r="J489" s="236"/>
      <c r="K489" s="236"/>
      <c r="L489" s="295"/>
      <c r="M489" s="236"/>
      <c r="N489" s="236"/>
      <c r="O489" s="236"/>
      <c r="P489" s="236"/>
      <c r="Q489" s="236"/>
      <c r="R489" s="236"/>
      <c r="S489" s="236"/>
      <c r="T489" s="236"/>
      <c r="U489" s="236"/>
      <c r="V489" s="236"/>
      <c r="W489" s="236"/>
      <c r="X489" s="236"/>
      <c r="Y489" s="236"/>
      <c r="Z489" s="236"/>
      <c r="AA489" s="236"/>
    </row>
    <row r="490" ht="15" customHeight="1">
      <c r="A490" s="337"/>
      <c r="B490" s="236"/>
      <c r="C490" s="236"/>
      <c r="D490" s="236"/>
      <c r="E490" s="236"/>
      <c r="F490" s="236"/>
      <c r="G490" s="236"/>
      <c r="H490" s="236"/>
      <c r="I490" s="236"/>
      <c r="J490" s="236"/>
      <c r="K490" s="236"/>
      <c r="L490" s="295"/>
      <c r="M490" s="236"/>
      <c r="N490" s="236"/>
      <c r="O490" s="236"/>
      <c r="P490" s="236"/>
      <c r="Q490" s="236"/>
      <c r="R490" s="236"/>
      <c r="S490" s="236"/>
      <c r="T490" s="236"/>
      <c r="U490" s="236"/>
      <c r="V490" s="236"/>
      <c r="W490" s="236"/>
      <c r="X490" s="236"/>
      <c r="Y490" s="236"/>
      <c r="Z490" s="236"/>
      <c r="AA490" s="236"/>
    </row>
    <row r="491" ht="15" customHeight="1">
      <c r="A491" s="337"/>
      <c r="B491" s="236"/>
      <c r="C491" s="236"/>
      <c r="D491" s="236"/>
      <c r="E491" s="236"/>
      <c r="F491" s="236"/>
      <c r="G491" s="236"/>
      <c r="H491" s="236"/>
      <c r="I491" s="236"/>
      <c r="J491" s="236"/>
      <c r="K491" s="236"/>
      <c r="L491" s="295"/>
      <c r="M491" s="236"/>
      <c r="N491" s="236"/>
      <c r="O491" s="236"/>
      <c r="P491" s="236"/>
      <c r="Q491" s="236"/>
      <c r="R491" s="236"/>
      <c r="S491" s="236"/>
      <c r="T491" s="236"/>
      <c r="U491" s="236"/>
      <c r="V491" s="236"/>
      <c r="W491" s="236"/>
      <c r="X491" s="236"/>
      <c r="Y491" s="236"/>
      <c r="Z491" s="236"/>
      <c r="AA491" s="236"/>
    </row>
    <row r="492" ht="15" customHeight="1">
      <c r="A492" s="337"/>
      <c r="B492" s="236"/>
      <c r="C492" s="236"/>
      <c r="D492" s="236"/>
      <c r="E492" s="236"/>
      <c r="F492" s="236"/>
      <c r="G492" s="236"/>
      <c r="H492" s="236"/>
      <c r="I492" s="236"/>
      <c r="J492" s="236"/>
      <c r="K492" s="236"/>
      <c r="L492" s="295"/>
      <c r="M492" s="236"/>
      <c r="N492" s="236"/>
      <c r="O492" s="236"/>
      <c r="P492" s="236"/>
      <c r="Q492" s="236"/>
      <c r="R492" s="236"/>
      <c r="S492" s="236"/>
      <c r="T492" s="236"/>
      <c r="U492" s="236"/>
      <c r="V492" s="236"/>
      <c r="W492" s="236"/>
      <c r="X492" s="236"/>
      <c r="Y492" s="236"/>
      <c r="Z492" s="236"/>
      <c r="AA492" s="236"/>
    </row>
    <row r="493" ht="15" customHeight="1">
      <c r="A493" s="337"/>
      <c r="B493" s="236"/>
      <c r="C493" s="236"/>
      <c r="D493" s="236"/>
      <c r="E493" s="236"/>
      <c r="F493" s="236"/>
      <c r="G493" s="236"/>
      <c r="H493" s="236"/>
      <c r="I493" s="236"/>
      <c r="J493" s="236"/>
      <c r="K493" s="236"/>
      <c r="L493" s="295"/>
      <c r="M493" s="236"/>
      <c r="N493" s="236"/>
      <c r="O493" s="236"/>
      <c r="P493" s="236"/>
      <c r="Q493" s="236"/>
      <c r="R493" s="236"/>
      <c r="S493" s="236"/>
      <c r="T493" s="236"/>
      <c r="U493" s="236"/>
      <c r="V493" s="236"/>
      <c r="W493" s="236"/>
      <c r="X493" s="236"/>
      <c r="Y493" s="236"/>
      <c r="Z493" s="236"/>
      <c r="AA493" s="236"/>
    </row>
    <row r="494" ht="15" customHeight="1">
      <c r="A494" s="337"/>
      <c r="B494" s="236"/>
      <c r="C494" s="236"/>
      <c r="D494" s="236"/>
      <c r="E494" s="236"/>
      <c r="F494" s="236"/>
      <c r="G494" s="236"/>
      <c r="H494" s="236"/>
      <c r="I494" s="236"/>
      <c r="J494" s="236"/>
      <c r="K494" s="236"/>
      <c r="L494" s="295"/>
      <c r="M494" s="236"/>
      <c r="N494" s="236"/>
      <c r="O494" s="236"/>
      <c r="P494" s="236"/>
      <c r="Q494" s="236"/>
      <c r="R494" s="236"/>
      <c r="S494" s="236"/>
      <c r="T494" s="236"/>
      <c r="U494" s="236"/>
      <c r="V494" s="236"/>
      <c r="W494" s="236"/>
      <c r="X494" s="236"/>
      <c r="Y494" s="236"/>
      <c r="Z494" s="236"/>
      <c r="AA494" s="236"/>
    </row>
    <row r="495" ht="15" customHeight="1">
      <c r="A495" s="337"/>
      <c r="B495" s="236"/>
      <c r="C495" s="236"/>
      <c r="D495" s="236"/>
      <c r="E495" s="236"/>
      <c r="F495" s="236"/>
      <c r="G495" s="236"/>
      <c r="H495" s="236"/>
      <c r="I495" s="236"/>
      <c r="J495" s="236"/>
      <c r="K495" s="236"/>
      <c r="L495" s="295"/>
      <c r="M495" s="236"/>
      <c r="N495" s="236"/>
      <c r="O495" s="236"/>
      <c r="P495" s="236"/>
      <c r="Q495" s="236"/>
      <c r="R495" s="236"/>
      <c r="S495" s="236"/>
      <c r="T495" s="236"/>
      <c r="U495" s="236"/>
      <c r="V495" s="236"/>
      <c r="W495" s="236"/>
      <c r="X495" s="236"/>
      <c r="Y495" s="236"/>
      <c r="Z495" s="236"/>
      <c r="AA495" s="236"/>
    </row>
    <row r="496" ht="15" customHeight="1">
      <c r="A496" s="337"/>
      <c r="B496" s="236"/>
      <c r="C496" s="236"/>
      <c r="D496" s="236"/>
      <c r="E496" s="236"/>
      <c r="F496" s="236"/>
      <c r="G496" s="236"/>
      <c r="H496" s="236"/>
      <c r="I496" s="236"/>
      <c r="J496" s="236"/>
      <c r="K496" s="236"/>
      <c r="L496" s="295"/>
      <c r="M496" s="236"/>
      <c r="N496" s="236"/>
      <c r="O496" s="236"/>
      <c r="P496" s="236"/>
      <c r="Q496" s="236"/>
      <c r="R496" s="236"/>
      <c r="S496" s="236"/>
      <c r="T496" s="236"/>
      <c r="U496" s="236"/>
      <c r="V496" s="236"/>
      <c r="W496" s="236"/>
      <c r="X496" s="236"/>
      <c r="Y496" s="236"/>
      <c r="Z496" s="236"/>
      <c r="AA496" s="236"/>
    </row>
    <row r="497" ht="15" customHeight="1">
      <c r="A497" s="337"/>
      <c r="B497" s="236"/>
      <c r="C497" s="236"/>
      <c r="D497" s="236"/>
      <c r="E497" s="236"/>
      <c r="F497" s="236"/>
      <c r="G497" s="236"/>
      <c r="H497" s="236"/>
      <c r="I497" s="236"/>
      <c r="J497" s="236"/>
      <c r="K497" s="236"/>
      <c r="L497" s="295"/>
      <c r="M497" s="236"/>
      <c r="N497" s="236"/>
      <c r="O497" s="236"/>
      <c r="P497" s="236"/>
      <c r="Q497" s="236"/>
      <c r="R497" s="236"/>
      <c r="S497" s="236"/>
      <c r="T497" s="236"/>
      <c r="U497" s="236"/>
      <c r="V497" s="236"/>
      <c r="W497" s="236"/>
      <c r="X497" s="236"/>
      <c r="Y497" s="236"/>
      <c r="Z497" s="236"/>
      <c r="AA497" s="236"/>
    </row>
    <row r="498" ht="15" customHeight="1">
      <c r="A498" s="337"/>
      <c r="B498" s="236"/>
      <c r="C498" s="236"/>
      <c r="D498" s="236"/>
      <c r="E498" s="236"/>
      <c r="F498" s="236"/>
      <c r="G498" s="236"/>
      <c r="H498" s="236"/>
      <c r="I498" s="236"/>
      <c r="J498" s="236"/>
      <c r="K498" s="236"/>
      <c r="L498" s="295"/>
      <c r="M498" s="236"/>
      <c r="N498" s="236"/>
      <c r="O498" s="236"/>
      <c r="P498" s="236"/>
      <c r="Q498" s="236"/>
      <c r="R498" s="236"/>
      <c r="S498" s="236"/>
      <c r="T498" s="236"/>
      <c r="U498" s="236"/>
      <c r="V498" s="236"/>
      <c r="W498" s="236"/>
      <c r="X498" s="236"/>
      <c r="Y498" s="236"/>
      <c r="Z498" s="236"/>
      <c r="AA498" s="236"/>
    </row>
    <row r="499" ht="15" customHeight="1">
      <c r="A499" s="337"/>
      <c r="B499" s="236"/>
      <c r="C499" s="236"/>
      <c r="D499" s="236"/>
      <c r="E499" s="236"/>
      <c r="F499" s="236"/>
      <c r="G499" s="236"/>
      <c r="H499" s="236"/>
      <c r="I499" s="236"/>
      <c r="J499" s="236"/>
      <c r="K499" s="236"/>
      <c r="L499" s="295"/>
      <c r="M499" s="236"/>
      <c r="N499" s="236"/>
      <c r="O499" s="236"/>
      <c r="P499" s="236"/>
      <c r="Q499" s="236"/>
      <c r="R499" s="236"/>
      <c r="S499" s="236"/>
      <c r="T499" s="236"/>
      <c r="U499" s="236"/>
      <c r="V499" s="236"/>
      <c r="W499" s="236"/>
      <c r="X499" s="236"/>
      <c r="Y499" s="236"/>
      <c r="Z499" s="236"/>
      <c r="AA499" s="236"/>
    </row>
    <row r="500" ht="15" customHeight="1">
      <c r="A500" s="337"/>
      <c r="B500" s="236"/>
      <c r="C500" s="236"/>
      <c r="D500" s="236"/>
      <c r="E500" s="236"/>
      <c r="F500" s="236"/>
      <c r="G500" s="236"/>
      <c r="H500" s="236"/>
      <c r="I500" s="236"/>
      <c r="J500" s="236"/>
      <c r="K500" s="236"/>
      <c r="L500" s="295"/>
      <c r="M500" s="236"/>
      <c r="N500" s="236"/>
      <c r="O500" s="236"/>
      <c r="P500" s="236"/>
      <c r="Q500" s="236"/>
      <c r="R500" s="236"/>
      <c r="S500" s="236"/>
      <c r="T500" s="236"/>
      <c r="U500" s="236"/>
      <c r="V500" s="236"/>
      <c r="W500" s="236"/>
      <c r="X500" s="236"/>
      <c r="Y500" s="236"/>
      <c r="Z500" s="236"/>
      <c r="AA500" s="236"/>
    </row>
    <row r="501" ht="15" customHeight="1">
      <c r="A501" s="337"/>
      <c r="B501" s="236"/>
      <c r="C501" s="236"/>
      <c r="D501" s="236"/>
      <c r="E501" s="236"/>
      <c r="F501" s="236"/>
      <c r="G501" s="236"/>
      <c r="H501" s="236"/>
      <c r="I501" s="236"/>
      <c r="J501" s="236"/>
      <c r="K501" s="236"/>
      <c r="L501" s="295"/>
      <c r="M501" s="236"/>
      <c r="N501" s="236"/>
      <c r="O501" s="236"/>
      <c r="P501" s="236"/>
      <c r="Q501" s="236"/>
      <c r="R501" s="236"/>
      <c r="S501" s="236"/>
      <c r="T501" s="236"/>
      <c r="U501" s="236"/>
      <c r="V501" s="236"/>
      <c r="W501" s="236"/>
      <c r="X501" s="236"/>
      <c r="Y501" s="236"/>
      <c r="Z501" s="236"/>
      <c r="AA501" s="236"/>
    </row>
    <row r="502" ht="15" customHeight="1">
      <c r="A502" s="337"/>
      <c r="B502" s="236"/>
      <c r="C502" s="236"/>
      <c r="D502" s="236"/>
      <c r="E502" s="236"/>
      <c r="F502" s="236"/>
      <c r="G502" s="236"/>
      <c r="H502" s="236"/>
      <c r="I502" s="236"/>
      <c r="J502" s="236"/>
      <c r="K502" s="236"/>
      <c r="L502" s="295"/>
      <c r="M502" s="236"/>
      <c r="N502" s="236"/>
      <c r="O502" s="236"/>
      <c r="P502" s="236"/>
      <c r="Q502" s="236"/>
      <c r="R502" s="236"/>
      <c r="S502" s="236"/>
      <c r="T502" s="236"/>
      <c r="U502" s="236"/>
      <c r="V502" s="236"/>
      <c r="W502" s="236"/>
      <c r="X502" s="236"/>
      <c r="Y502" s="236"/>
      <c r="Z502" s="236"/>
      <c r="AA502" s="236"/>
    </row>
    <row r="503" ht="15" customHeight="1">
      <c r="A503" s="337"/>
      <c r="B503" s="236"/>
      <c r="C503" s="236"/>
      <c r="D503" s="236"/>
      <c r="E503" s="236"/>
      <c r="F503" s="236"/>
      <c r="G503" s="236"/>
      <c r="H503" s="236"/>
      <c r="I503" s="236"/>
      <c r="J503" s="236"/>
      <c r="K503" s="236"/>
      <c r="L503" s="295"/>
      <c r="M503" s="236"/>
      <c r="N503" s="236"/>
      <c r="O503" s="236"/>
      <c r="P503" s="236"/>
      <c r="Q503" s="236"/>
      <c r="R503" s="236"/>
      <c r="S503" s="236"/>
      <c r="T503" s="236"/>
      <c r="U503" s="236"/>
      <c r="V503" s="236"/>
      <c r="W503" s="236"/>
      <c r="X503" s="236"/>
      <c r="Y503" s="236"/>
      <c r="Z503" s="236"/>
      <c r="AA503" s="236"/>
    </row>
    <row r="504" ht="15" customHeight="1">
      <c r="A504" s="337"/>
      <c r="B504" s="236"/>
      <c r="C504" s="236"/>
      <c r="D504" s="236"/>
      <c r="E504" s="236"/>
      <c r="F504" s="236"/>
      <c r="G504" s="236"/>
      <c r="H504" s="236"/>
      <c r="I504" s="236"/>
      <c r="J504" s="236"/>
      <c r="K504" s="236"/>
      <c r="L504" s="295"/>
      <c r="M504" s="236"/>
      <c r="N504" s="236"/>
      <c r="O504" s="236"/>
      <c r="P504" s="236"/>
      <c r="Q504" s="236"/>
      <c r="R504" s="236"/>
      <c r="S504" s="236"/>
      <c r="T504" s="236"/>
      <c r="U504" s="236"/>
      <c r="V504" s="236"/>
      <c r="W504" s="236"/>
      <c r="X504" s="236"/>
      <c r="Y504" s="236"/>
      <c r="Z504" s="236"/>
      <c r="AA504" s="236"/>
    </row>
    <row r="505" ht="15" customHeight="1">
      <c r="A505" s="337"/>
      <c r="B505" s="236"/>
      <c r="C505" s="236"/>
      <c r="D505" s="236"/>
      <c r="E505" s="236"/>
      <c r="F505" s="236"/>
      <c r="G505" s="236"/>
      <c r="H505" s="236"/>
      <c r="I505" s="236"/>
      <c r="J505" s="236"/>
      <c r="K505" s="236"/>
      <c r="L505" s="295"/>
      <c r="M505" s="236"/>
      <c r="N505" s="236"/>
      <c r="O505" s="236"/>
      <c r="P505" s="236"/>
      <c r="Q505" s="236"/>
      <c r="R505" s="236"/>
      <c r="S505" s="236"/>
      <c r="T505" s="236"/>
      <c r="U505" s="236"/>
      <c r="V505" s="236"/>
      <c r="W505" s="236"/>
      <c r="X505" s="236"/>
      <c r="Y505" s="236"/>
      <c r="Z505" s="236"/>
      <c r="AA505" s="236"/>
    </row>
    <row r="506" ht="15" customHeight="1">
      <c r="A506" s="337"/>
      <c r="B506" s="236"/>
      <c r="C506" s="236"/>
      <c r="D506" s="236"/>
      <c r="E506" s="236"/>
      <c r="F506" s="236"/>
      <c r="G506" s="236"/>
      <c r="H506" s="236"/>
      <c r="I506" s="236"/>
      <c r="J506" s="236"/>
      <c r="K506" s="236"/>
      <c r="L506" s="295"/>
      <c r="M506" s="236"/>
      <c r="N506" s="236"/>
      <c r="O506" s="236"/>
      <c r="P506" s="236"/>
      <c r="Q506" s="236"/>
      <c r="R506" s="236"/>
      <c r="S506" s="236"/>
      <c r="T506" s="236"/>
      <c r="U506" s="236"/>
      <c r="V506" s="236"/>
      <c r="W506" s="236"/>
      <c r="X506" s="236"/>
      <c r="Y506" s="236"/>
      <c r="Z506" s="236"/>
      <c r="AA506" s="236"/>
    </row>
    <row r="507" ht="15" customHeight="1">
      <c r="A507" s="337"/>
      <c r="B507" s="236"/>
      <c r="C507" s="236"/>
      <c r="D507" s="236"/>
      <c r="E507" s="236"/>
      <c r="F507" s="236"/>
      <c r="G507" s="236"/>
      <c r="H507" s="236"/>
      <c r="I507" s="236"/>
      <c r="J507" s="236"/>
      <c r="K507" s="236"/>
      <c r="L507" s="295"/>
      <c r="M507" s="236"/>
      <c r="N507" s="236"/>
      <c r="O507" s="236"/>
      <c r="P507" s="236"/>
      <c r="Q507" s="236"/>
      <c r="R507" s="236"/>
      <c r="S507" s="236"/>
      <c r="T507" s="236"/>
      <c r="U507" s="236"/>
      <c r="V507" s="236"/>
      <c r="W507" s="236"/>
      <c r="X507" s="236"/>
      <c r="Y507" s="236"/>
      <c r="Z507" s="236"/>
      <c r="AA507" s="236"/>
    </row>
    <row r="508" ht="15" customHeight="1">
      <c r="A508" s="337"/>
      <c r="B508" s="236"/>
      <c r="C508" s="236"/>
      <c r="D508" s="236"/>
      <c r="E508" s="236"/>
      <c r="F508" s="236"/>
      <c r="G508" s="236"/>
      <c r="H508" s="236"/>
      <c r="I508" s="236"/>
      <c r="J508" s="236"/>
      <c r="K508" s="236"/>
      <c r="L508" s="295"/>
      <c r="M508" s="236"/>
      <c r="N508" s="236"/>
      <c r="O508" s="236"/>
      <c r="P508" s="236"/>
      <c r="Q508" s="236"/>
      <c r="R508" s="236"/>
      <c r="S508" s="236"/>
      <c r="T508" s="236"/>
      <c r="U508" s="236"/>
      <c r="V508" s="236"/>
      <c r="W508" s="236"/>
      <c r="X508" s="236"/>
      <c r="Y508" s="236"/>
      <c r="Z508" s="236"/>
      <c r="AA508" s="236"/>
    </row>
    <row r="509" ht="15" customHeight="1">
      <c r="A509" s="337"/>
      <c r="B509" s="236"/>
      <c r="C509" s="236"/>
      <c r="D509" s="236"/>
      <c r="E509" s="236"/>
      <c r="F509" s="236"/>
      <c r="G509" s="236"/>
      <c r="H509" s="236"/>
      <c r="I509" s="236"/>
      <c r="J509" s="236"/>
      <c r="K509" s="236"/>
      <c r="L509" s="295"/>
      <c r="M509" s="236"/>
      <c r="N509" s="236"/>
      <c r="O509" s="236"/>
      <c r="P509" s="236"/>
      <c r="Q509" s="236"/>
      <c r="R509" s="236"/>
      <c r="S509" s="236"/>
      <c r="T509" s="236"/>
      <c r="U509" s="236"/>
      <c r="V509" s="236"/>
      <c r="W509" s="236"/>
      <c r="X509" s="236"/>
      <c r="Y509" s="236"/>
      <c r="Z509" s="236"/>
      <c r="AA509" s="236"/>
    </row>
    <row r="510" ht="15" customHeight="1">
      <c r="A510" s="337"/>
      <c r="B510" s="236"/>
      <c r="C510" s="236"/>
      <c r="D510" s="236"/>
      <c r="E510" s="236"/>
      <c r="F510" s="236"/>
      <c r="G510" s="236"/>
      <c r="H510" s="236"/>
      <c r="I510" s="236"/>
      <c r="J510" s="236"/>
      <c r="K510" s="236"/>
      <c r="L510" s="295"/>
      <c r="M510" s="236"/>
      <c r="N510" s="236"/>
      <c r="O510" s="236"/>
      <c r="P510" s="236"/>
      <c r="Q510" s="236"/>
      <c r="R510" s="236"/>
      <c r="S510" s="236"/>
      <c r="T510" s="236"/>
      <c r="U510" s="236"/>
      <c r="V510" s="236"/>
      <c r="W510" s="236"/>
      <c r="X510" s="236"/>
      <c r="Y510" s="236"/>
      <c r="Z510" s="236"/>
      <c r="AA510" s="236"/>
    </row>
    <row r="511" ht="15" customHeight="1">
      <c r="A511" s="337"/>
      <c r="B511" s="236"/>
      <c r="C511" s="236"/>
      <c r="D511" s="236"/>
      <c r="E511" s="236"/>
      <c r="F511" s="236"/>
      <c r="G511" s="236"/>
      <c r="H511" s="236"/>
      <c r="I511" s="236"/>
      <c r="J511" s="236"/>
      <c r="K511" s="236"/>
      <c r="L511" s="295"/>
      <c r="M511" s="236"/>
      <c r="N511" s="236"/>
      <c r="O511" s="236"/>
      <c r="P511" s="236"/>
      <c r="Q511" s="236"/>
      <c r="R511" s="236"/>
      <c r="S511" s="236"/>
      <c r="T511" s="236"/>
      <c r="U511" s="236"/>
      <c r="V511" s="236"/>
      <c r="W511" s="236"/>
      <c r="X511" s="236"/>
      <c r="Y511" s="236"/>
      <c r="Z511" s="236"/>
      <c r="AA511" s="236"/>
    </row>
    <row r="512" ht="15" customHeight="1">
      <c r="A512" s="337"/>
      <c r="B512" s="236"/>
      <c r="C512" s="236"/>
      <c r="D512" s="236"/>
      <c r="E512" s="236"/>
      <c r="F512" s="236"/>
      <c r="G512" s="236"/>
      <c r="H512" s="236"/>
      <c r="I512" s="236"/>
      <c r="J512" s="236"/>
      <c r="K512" s="236"/>
      <c r="L512" s="295"/>
      <c r="M512" s="236"/>
      <c r="N512" s="236"/>
      <c r="O512" s="236"/>
      <c r="P512" s="236"/>
      <c r="Q512" s="236"/>
      <c r="R512" s="236"/>
      <c r="S512" s="236"/>
      <c r="T512" s="236"/>
      <c r="U512" s="236"/>
      <c r="V512" s="236"/>
      <c r="W512" s="236"/>
      <c r="X512" s="236"/>
      <c r="Y512" s="236"/>
      <c r="Z512" s="236"/>
      <c r="AA512" s="236"/>
    </row>
    <row r="513" ht="15" customHeight="1">
      <c r="A513" s="337"/>
      <c r="B513" s="236"/>
      <c r="C513" s="236"/>
      <c r="D513" s="236"/>
      <c r="E513" s="236"/>
      <c r="F513" s="236"/>
      <c r="G513" s="236"/>
      <c r="H513" s="236"/>
      <c r="I513" s="236"/>
      <c r="J513" s="236"/>
      <c r="K513" s="236"/>
      <c r="L513" s="295"/>
      <c r="M513" s="236"/>
      <c r="N513" s="236"/>
      <c r="O513" s="236"/>
      <c r="P513" s="236"/>
      <c r="Q513" s="236"/>
      <c r="R513" s="236"/>
      <c r="S513" s="236"/>
      <c r="T513" s="236"/>
      <c r="U513" s="236"/>
      <c r="V513" s="236"/>
      <c r="W513" s="236"/>
      <c r="X513" s="236"/>
      <c r="Y513" s="236"/>
      <c r="Z513" s="236"/>
      <c r="AA513" s="236"/>
    </row>
    <row r="514" ht="15" customHeight="1">
      <c r="A514" s="337"/>
      <c r="B514" s="236"/>
      <c r="C514" s="236"/>
      <c r="D514" s="236"/>
      <c r="E514" s="236"/>
      <c r="F514" s="236"/>
      <c r="G514" s="236"/>
      <c r="H514" s="236"/>
      <c r="I514" s="236"/>
      <c r="J514" s="236"/>
      <c r="K514" s="236"/>
      <c r="L514" s="295"/>
      <c r="M514" s="236"/>
      <c r="N514" s="236"/>
      <c r="O514" s="236"/>
      <c r="P514" s="236"/>
      <c r="Q514" s="236"/>
      <c r="R514" s="236"/>
      <c r="S514" s="236"/>
      <c r="T514" s="236"/>
      <c r="U514" s="236"/>
      <c r="V514" s="236"/>
      <c r="W514" s="236"/>
      <c r="X514" s="236"/>
      <c r="Y514" s="236"/>
      <c r="Z514" s="236"/>
      <c r="AA514" s="236"/>
    </row>
    <row r="515" ht="15" customHeight="1">
      <c r="A515" s="337"/>
      <c r="B515" s="236"/>
      <c r="C515" s="236"/>
      <c r="D515" s="236"/>
      <c r="E515" s="236"/>
      <c r="F515" s="236"/>
      <c r="G515" s="236"/>
      <c r="H515" s="236"/>
      <c r="I515" s="236"/>
      <c r="J515" s="236"/>
      <c r="K515" s="236"/>
      <c r="L515" s="295"/>
      <c r="M515" s="236"/>
      <c r="N515" s="236"/>
      <c r="O515" s="236"/>
      <c r="P515" s="236"/>
      <c r="Q515" s="236"/>
      <c r="R515" s="236"/>
      <c r="S515" s="236"/>
      <c r="T515" s="236"/>
      <c r="U515" s="236"/>
      <c r="V515" s="236"/>
      <c r="W515" s="236"/>
      <c r="X515" s="236"/>
      <c r="Y515" s="236"/>
      <c r="Z515" s="236"/>
      <c r="AA515" s="236"/>
    </row>
    <row r="516" ht="15" customHeight="1">
      <c r="A516" s="337"/>
      <c r="B516" s="236"/>
      <c r="C516" s="236"/>
      <c r="D516" s="236"/>
      <c r="E516" s="236"/>
      <c r="F516" s="236"/>
      <c r="G516" s="236"/>
      <c r="H516" s="236"/>
      <c r="I516" s="236"/>
      <c r="J516" s="236"/>
      <c r="K516" s="236"/>
      <c r="L516" s="295"/>
      <c r="M516" s="236"/>
      <c r="N516" s="236"/>
      <c r="O516" s="236"/>
      <c r="P516" s="236"/>
      <c r="Q516" s="236"/>
      <c r="R516" s="236"/>
      <c r="S516" s="236"/>
      <c r="T516" s="236"/>
      <c r="U516" s="236"/>
      <c r="V516" s="236"/>
      <c r="W516" s="236"/>
      <c r="X516" s="236"/>
      <c r="Y516" s="236"/>
      <c r="Z516" s="236"/>
      <c r="AA516" s="236"/>
    </row>
    <row r="517" ht="15" customHeight="1">
      <c r="A517" s="337"/>
      <c r="B517" s="236"/>
      <c r="C517" s="236"/>
      <c r="D517" s="236"/>
      <c r="E517" s="236"/>
      <c r="F517" s="236"/>
      <c r="G517" s="236"/>
      <c r="H517" s="236"/>
      <c r="I517" s="236"/>
      <c r="J517" s="236"/>
      <c r="K517" s="236"/>
      <c r="L517" s="295"/>
      <c r="M517" s="236"/>
      <c r="N517" s="236"/>
      <c r="O517" s="236"/>
      <c r="P517" s="236"/>
      <c r="Q517" s="236"/>
      <c r="R517" s="236"/>
      <c r="S517" s="236"/>
      <c r="T517" s="236"/>
      <c r="U517" s="236"/>
      <c r="V517" s="236"/>
      <c r="W517" s="236"/>
      <c r="X517" s="236"/>
      <c r="Y517" s="236"/>
      <c r="Z517" s="236"/>
      <c r="AA517" s="236"/>
    </row>
    <row r="518" ht="15" customHeight="1">
      <c r="A518" s="337"/>
      <c r="B518" s="236"/>
      <c r="C518" s="236"/>
      <c r="D518" s="236"/>
      <c r="E518" s="236"/>
      <c r="F518" s="236"/>
      <c r="G518" s="236"/>
      <c r="H518" s="236"/>
      <c r="I518" s="236"/>
      <c r="J518" s="236"/>
      <c r="K518" s="236"/>
      <c r="L518" s="295"/>
      <c r="M518" s="236"/>
      <c r="N518" s="236"/>
      <c r="O518" s="236"/>
      <c r="P518" s="236"/>
      <c r="Q518" s="236"/>
      <c r="R518" s="236"/>
      <c r="S518" s="236"/>
      <c r="T518" s="236"/>
      <c r="U518" s="236"/>
      <c r="V518" s="236"/>
      <c r="W518" s="236"/>
      <c r="X518" s="236"/>
      <c r="Y518" s="236"/>
      <c r="Z518" s="236"/>
      <c r="AA518" s="236"/>
    </row>
    <row r="519" ht="15" customHeight="1">
      <c r="A519" s="337"/>
      <c r="B519" s="236"/>
      <c r="C519" s="236"/>
      <c r="D519" s="236"/>
      <c r="E519" s="236"/>
      <c r="F519" s="236"/>
      <c r="G519" s="236"/>
      <c r="H519" s="236"/>
      <c r="I519" s="236"/>
      <c r="J519" s="236"/>
      <c r="K519" s="236"/>
      <c r="L519" s="295"/>
      <c r="M519" s="236"/>
      <c r="N519" s="236"/>
      <c r="O519" s="236"/>
      <c r="P519" s="236"/>
      <c r="Q519" s="236"/>
      <c r="R519" s="236"/>
      <c r="S519" s="236"/>
      <c r="T519" s="236"/>
      <c r="U519" s="236"/>
      <c r="V519" s="236"/>
      <c r="W519" s="236"/>
      <c r="X519" s="236"/>
      <c r="Y519" s="236"/>
      <c r="Z519" s="236"/>
      <c r="AA519" s="236"/>
    </row>
    <row r="520" ht="15" customHeight="1">
      <c r="A520" s="337"/>
      <c r="B520" s="236"/>
      <c r="C520" s="236"/>
      <c r="D520" s="236"/>
      <c r="E520" s="236"/>
      <c r="F520" s="236"/>
      <c r="G520" s="236"/>
      <c r="H520" s="236"/>
      <c r="I520" s="236"/>
      <c r="J520" s="236"/>
      <c r="K520" s="236"/>
      <c r="L520" s="295"/>
      <c r="M520" s="236"/>
      <c r="N520" s="236"/>
      <c r="O520" s="236"/>
      <c r="P520" s="236"/>
      <c r="Q520" s="236"/>
      <c r="R520" s="236"/>
      <c r="S520" s="236"/>
      <c r="T520" s="236"/>
      <c r="U520" s="236"/>
      <c r="V520" s="236"/>
      <c r="W520" s="236"/>
      <c r="X520" s="236"/>
      <c r="Y520" s="236"/>
      <c r="Z520" s="236"/>
      <c r="AA520" s="236"/>
    </row>
    <row r="521" ht="15" customHeight="1">
      <c r="A521" s="337"/>
      <c r="B521" s="236"/>
      <c r="C521" s="236"/>
      <c r="D521" s="236"/>
      <c r="E521" s="236"/>
      <c r="F521" s="236"/>
      <c r="G521" s="236"/>
      <c r="H521" s="236"/>
      <c r="I521" s="236"/>
      <c r="J521" s="236"/>
      <c r="K521" s="236"/>
      <c r="L521" s="295"/>
      <c r="M521" s="236"/>
      <c r="N521" s="236"/>
      <c r="O521" s="236"/>
      <c r="P521" s="236"/>
      <c r="Q521" s="236"/>
      <c r="R521" s="236"/>
      <c r="S521" s="236"/>
      <c r="T521" s="236"/>
      <c r="U521" s="236"/>
      <c r="V521" s="236"/>
      <c r="W521" s="236"/>
      <c r="X521" s="236"/>
      <c r="Y521" s="236"/>
      <c r="Z521" s="236"/>
      <c r="AA521" s="236"/>
    </row>
    <row r="522" ht="15" customHeight="1">
      <c r="A522" s="337"/>
      <c r="B522" s="236"/>
      <c r="C522" s="236"/>
      <c r="D522" s="236"/>
      <c r="E522" s="236"/>
      <c r="F522" s="236"/>
      <c r="G522" s="236"/>
      <c r="H522" s="236"/>
      <c r="I522" s="236"/>
      <c r="J522" s="236"/>
      <c r="K522" s="236"/>
      <c r="L522" s="295"/>
      <c r="M522" s="236"/>
      <c r="N522" s="236"/>
      <c r="O522" s="236"/>
      <c r="P522" s="236"/>
      <c r="Q522" s="236"/>
      <c r="R522" s="236"/>
      <c r="S522" s="236"/>
      <c r="T522" s="236"/>
      <c r="U522" s="236"/>
      <c r="V522" s="236"/>
      <c r="W522" s="236"/>
      <c r="X522" s="236"/>
      <c r="Y522" s="236"/>
      <c r="Z522" s="236"/>
      <c r="AA522" s="236"/>
    </row>
    <row r="523" ht="15" customHeight="1">
      <c r="A523" s="337"/>
      <c r="B523" s="236"/>
      <c r="C523" s="236"/>
      <c r="D523" s="236"/>
      <c r="E523" s="236"/>
      <c r="F523" s="236"/>
      <c r="G523" s="236"/>
      <c r="H523" s="236"/>
      <c r="I523" s="236"/>
      <c r="J523" s="236"/>
      <c r="K523" s="236"/>
      <c r="L523" s="295"/>
      <c r="M523" s="236"/>
      <c r="N523" s="236"/>
      <c r="O523" s="236"/>
      <c r="P523" s="236"/>
      <c r="Q523" s="236"/>
      <c r="R523" s="236"/>
      <c r="S523" s="236"/>
      <c r="T523" s="236"/>
      <c r="U523" s="236"/>
      <c r="V523" s="236"/>
      <c r="W523" s="236"/>
      <c r="X523" s="236"/>
      <c r="Y523" s="236"/>
      <c r="Z523" s="236"/>
      <c r="AA523" s="236"/>
    </row>
    <row r="524" ht="15" customHeight="1">
      <c r="A524" s="337"/>
      <c r="B524" s="236"/>
      <c r="C524" s="236"/>
      <c r="D524" s="236"/>
      <c r="E524" s="236"/>
      <c r="F524" s="236"/>
      <c r="G524" s="236"/>
      <c r="H524" s="236"/>
      <c r="I524" s="236"/>
      <c r="J524" s="236"/>
      <c r="K524" s="236"/>
      <c r="L524" s="295"/>
      <c r="M524" s="236"/>
      <c r="N524" s="236"/>
      <c r="O524" s="236"/>
      <c r="P524" s="236"/>
      <c r="Q524" s="236"/>
      <c r="R524" s="236"/>
      <c r="S524" s="236"/>
      <c r="T524" s="236"/>
      <c r="U524" s="236"/>
      <c r="V524" s="236"/>
      <c r="W524" s="236"/>
      <c r="X524" s="236"/>
      <c r="Y524" s="236"/>
      <c r="Z524" s="236"/>
      <c r="AA524" s="236"/>
    </row>
    <row r="525" ht="15" customHeight="1">
      <c r="A525" s="337"/>
      <c r="B525" s="236"/>
      <c r="C525" s="236"/>
      <c r="D525" s="236"/>
      <c r="E525" s="236"/>
      <c r="F525" s="236"/>
      <c r="G525" s="236"/>
      <c r="H525" s="236"/>
      <c r="I525" s="236"/>
      <c r="J525" s="236"/>
      <c r="K525" s="236"/>
      <c r="L525" s="295"/>
      <c r="M525" s="236"/>
      <c r="N525" s="236"/>
      <c r="O525" s="236"/>
      <c r="P525" s="236"/>
      <c r="Q525" s="236"/>
      <c r="R525" s="236"/>
      <c r="S525" s="236"/>
      <c r="T525" s="236"/>
      <c r="U525" s="236"/>
      <c r="V525" s="236"/>
      <c r="W525" s="236"/>
      <c r="X525" s="236"/>
      <c r="Y525" s="236"/>
      <c r="Z525" s="236"/>
      <c r="AA525" s="236"/>
    </row>
    <row r="526" ht="15" customHeight="1">
      <c r="A526" s="337"/>
      <c r="B526" s="236"/>
      <c r="C526" s="236"/>
      <c r="D526" s="236"/>
      <c r="E526" s="236"/>
      <c r="F526" s="236"/>
      <c r="G526" s="236"/>
      <c r="H526" s="236"/>
      <c r="I526" s="236"/>
      <c r="J526" s="236"/>
      <c r="K526" s="236"/>
      <c r="L526" s="295"/>
      <c r="M526" s="236"/>
      <c r="N526" s="236"/>
      <c r="O526" s="236"/>
      <c r="P526" s="236"/>
      <c r="Q526" s="236"/>
      <c r="R526" s="236"/>
      <c r="S526" s="236"/>
      <c r="T526" s="236"/>
      <c r="U526" s="236"/>
      <c r="V526" s="236"/>
      <c r="W526" s="236"/>
      <c r="X526" s="236"/>
      <c r="Y526" s="236"/>
      <c r="Z526" s="236"/>
      <c r="AA526" s="236"/>
    </row>
    <row r="527" ht="15" customHeight="1">
      <c r="A527" s="337"/>
      <c r="B527" s="236"/>
      <c r="C527" s="236"/>
      <c r="D527" s="236"/>
      <c r="E527" s="236"/>
      <c r="F527" s="236"/>
      <c r="G527" s="236"/>
      <c r="H527" s="236"/>
      <c r="I527" s="236"/>
      <c r="J527" s="236"/>
      <c r="K527" s="236"/>
      <c r="L527" s="295"/>
      <c r="M527" s="236"/>
      <c r="N527" s="236"/>
      <c r="O527" s="236"/>
      <c r="P527" s="236"/>
      <c r="Q527" s="236"/>
      <c r="R527" s="236"/>
      <c r="S527" s="236"/>
      <c r="T527" s="236"/>
      <c r="U527" s="236"/>
      <c r="V527" s="236"/>
      <c r="W527" s="236"/>
      <c r="X527" s="236"/>
      <c r="Y527" s="236"/>
      <c r="Z527" s="236"/>
      <c r="AA527" s="236"/>
    </row>
    <row r="528" ht="15" customHeight="1">
      <c r="A528" s="337"/>
      <c r="B528" s="236"/>
      <c r="C528" s="236"/>
      <c r="D528" s="236"/>
      <c r="E528" s="236"/>
      <c r="F528" s="236"/>
      <c r="G528" s="236"/>
      <c r="H528" s="236"/>
      <c r="I528" s="236"/>
      <c r="J528" s="236"/>
      <c r="K528" s="236"/>
      <c r="L528" s="295"/>
      <c r="M528" s="236"/>
      <c r="N528" s="236"/>
      <c r="O528" s="236"/>
      <c r="P528" s="236"/>
      <c r="Q528" s="236"/>
      <c r="R528" s="236"/>
      <c r="S528" s="236"/>
      <c r="T528" s="236"/>
      <c r="U528" s="236"/>
      <c r="V528" s="236"/>
      <c r="W528" s="236"/>
      <c r="X528" s="236"/>
      <c r="Y528" s="236"/>
      <c r="Z528" s="236"/>
      <c r="AA528" s="236"/>
    </row>
    <row r="529" ht="15" customHeight="1">
      <c r="A529" s="337"/>
      <c r="B529" s="236"/>
      <c r="C529" s="236"/>
      <c r="D529" s="236"/>
      <c r="E529" s="236"/>
      <c r="F529" s="236"/>
      <c r="G529" s="236"/>
      <c r="H529" s="236"/>
      <c r="I529" s="236"/>
      <c r="J529" s="236"/>
      <c r="K529" s="236"/>
      <c r="L529" s="295"/>
      <c r="M529" s="236"/>
      <c r="N529" s="236"/>
      <c r="O529" s="236"/>
      <c r="P529" s="236"/>
      <c r="Q529" s="236"/>
      <c r="R529" s="236"/>
      <c r="S529" s="236"/>
      <c r="T529" s="236"/>
      <c r="U529" s="236"/>
      <c r="V529" s="236"/>
      <c r="W529" s="236"/>
      <c r="X529" s="236"/>
      <c r="Y529" s="236"/>
      <c r="Z529" s="236"/>
      <c r="AA529" s="236"/>
    </row>
    <row r="530" ht="15" customHeight="1">
      <c r="A530" s="337"/>
      <c r="B530" s="236"/>
      <c r="C530" s="236"/>
      <c r="D530" s="236"/>
      <c r="E530" s="236"/>
      <c r="F530" s="236"/>
      <c r="G530" s="236"/>
      <c r="H530" s="236"/>
      <c r="I530" s="236"/>
      <c r="J530" s="236"/>
      <c r="K530" s="236"/>
      <c r="L530" s="295"/>
      <c r="M530" s="236"/>
      <c r="N530" s="236"/>
      <c r="O530" s="236"/>
      <c r="P530" s="236"/>
      <c r="Q530" s="236"/>
      <c r="R530" s="236"/>
      <c r="S530" s="236"/>
      <c r="T530" s="236"/>
      <c r="U530" s="236"/>
      <c r="V530" s="236"/>
      <c r="W530" s="236"/>
      <c r="X530" s="236"/>
      <c r="Y530" s="236"/>
      <c r="Z530" s="236"/>
      <c r="AA530" s="236"/>
    </row>
    <row r="531" ht="15" customHeight="1">
      <c r="A531" s="337"/>
      <c r="B531" s="236"/>
      <c r="C531" s="236"/>
      <c r="D531" s="236"/>
      <c r="E531" s="236"/>
      <c r="F531" s="236"/>
      <c r="G531" s="236"/>
      <c r="H531" s="236"/>
      <c r="I531" s="236"/>
      <c r="J531" s="236"/>
      <c r="K531" s="236"/>
      <c r="L531" s="295"/>
      <c r="M531" s="236"/>
      <c r="N531" s="236"/>
      <c r="O531" s="236"/>
      <c r="P531" s="236"/>
      <c r="Q531" s="236"/>
      <c r="R531" s="236"/>
      <c r="S531" s="236"/>
      <c r="T531" s="236"/>
      <c r="U531" s="236"/>
      <c r="V531" s="236"/>
      <c r="W531" s="236"/>
      <c r="X531" s="236"/>
      <c r="Y531" s="236"/>
      <c r="Z531" s="236"/>
      <c r="AA531" s="236"/>
    </row>
    <row r="532" ht="15" customHeight="1">
      <c r="A532" s="337"/>
      <c r="B532" s="236"/>
      <c r="C532" s="236"/>
      <c r="D532" s="236"/>
      <c r="E532" s="236"/>
      <c r="F532" s="236"/>
      <c r="G532" s="236"/>
      <c r="H532" s="236"/>
      <c r="I532" s="236"/>
      <c r="J532" s="236"/>
      <c r="K532" s="236"/>
      <c r="L532" s="295"/>
      <c r="M532" s="236"/>
      <c r="N532" s="236"/>
      <c r="O532" s="236"/>
      <c r="P532" s="236"/>
      <c r="Q532" s="236"/>
      <c r="R532" s="236"/>
      <c r="S532" s="236"/>
      <c r="T532" s="236"/>
      <c r="U532" s="236"/>
      <c r="V532" s="236"/>
      <c r="W532" s="236"/>
      <c r="X532" s="236"/>
      <c r="Y532" s="236"/>
      <c r="Z532" s="236"/>
      <c r="AA532" s="236"/>
    </row>
    <row r="533" ht="15" customHeight="1">
      <c r="A533" s="337"/>
      <c r="B533" s="236"/>
      <c r="C533" s="236"/>
      <c r="D533" s="236"/>
      <c r="E533" s="236"/>
      <c r="F533" s="236"/>
      <c r="G533" s="236"/>
      <c r="H533" s="236"/>
      <c r="I533" s="236"/>
      <c r="J533" s="236"/>
      <c r="K533" s="236"/>
      <c r="L533" s="295"/>
      <c r="M533" s="236"/>
      <c r="N533" s="236"/>
      <c r="O533" s="236"/>
      <c r="P533" s="236"/>
      <c r="Q533" s="236"/>
      <c r="R533" s="236"/>
      <c r="S533" s="236"/>
      <c r="T533" s="236"/>
      <c r="U533" s="236"/>
      <c r="V533" s="236"/>
      <c r="W533" s="236"/>
      <c r="X533" s="236"/>
      <c r="Y533" s="236"/>
      <c r="Z533" s="236"/>
      <c r="AA533" s="236"/>
    </row>
    <row r="534" ht="15" customHeight="1">
      <c r="A534" s="337"/>
      <c r="B534" s="236"/>
      <c r="C534" s="236"/>
      <c r="D534" s="236"/>
      <c r="E534" s="236"/>
      <c r="F534" s="236"/>
      <c r="G534" s="236"/>
      <c r="H534" s="236"/>
      <c r="I534" s="236"/>
      <c r="J534" s="236"/>
      <c r="K534" s="236"/>
      <c r="L534" s="295"/>
      <c r="M534" s="236"/>
      <c r="N534" s="236"/>
      <c r="O534" s="236"/>
      <c r="P534" s="236"/>
      <c r="Q534" s="236"/>
      <c r="R534" s="236"/>
      <c r="S534" s="236"/>
      <c r="T534" s="236"/>
      <c r="U534" s="236"/>
      <c r="V534" s="236"/>
      <c r="W534" s="236"/>
      <c r="X534" s="236"/>
      <c r="Y534" s="236"/>
      <c r="Z534" s="236"/>
      <c r="AA534" s="236"/>
    </row>
    <row r="535" ht="15" customHeight="1">
      <c r="A535" s="337"/>
      <c r="B535" s="236"/>
      <c r="C535" s="236"/>
      <c r="D535" s="236"/>
      <c r="E535" s="236"/>
      <c r="F535" s="236"/>
      <c r="G535" s="236"/>
      <c r="H535" s="236"/>
      <c r="I535" s="236"/>
      <c r="J535" s="236"/>
      <c r="K535" s="236"/>
      <c r="L535" s="295"/>
      <c r="M535" s="236"/>
      <c r="N535" s="236"/>
      <c r="O535" s="236"/>
      <c r="P535" s="236"/>
      <c r="Q535" s="236"/>
      <c r="R535" s="236"/>
      <c r="S535" s="236"/>
      <c r="T535" s="236"/>
      <c r="U535" s="236"/>
      <c r="V535" s="236"/>
      <c r="W535" s="236"/>
      <c r="X535" s="236"/>
      <c r="Y535" s="236"/>
      <c r="Z535" s="236"/>
      <c r="AA535" s="236"/>
    </row>
    <row r="536" ht="15" customHeight="1">
      <c r="A536" s="337"/>
      <c r="B536" s="236"/>
      <c r="C536" s="236"/>
      <c r="D536" s="236"/>
      <c r="E536" s="236"/>
      <c r="F536" s="236"/>
      <c r="G536" s="236"/>
      <c r="H536" s="236"/>
      <c r="I536" s="236"/>
      <c r="J536" s="236"/>
      <c r="K536" s="236"/>
      <c r="L536" s="295"/>
      <c r="M536" s="236"/>
      <c r="N536" s="236"/>
      <c r="O536" s="236"/>
      <c r="P536" s="236"/>
      <c r="Q536" s="236"/>
      <c r="R536" s="236"/>
      <c r="S536" s="236"/>
      <c r="T536" s="236"/>
      <c r="U536" s="236"/>
      <c r="V536" s="236"/>
      <c r="W536" s="236"/>
      <c r="X536" s="236"/>
      <c r="Y536" s="236"/>
      <c r="Z536" s="236"/>
      <c r="AA536" s="236"/>
    </row>
    <row r="537" ht="15" customHeight="1">
      <c r="A537" s="337"/>
      <c r="B537" s="236"/>
      <c r="C537" s="236"/>
      <c r="D537" s="236"/>
      <c r="E537" s="236"/>
      <c r="F537" s="236"/>
      <c r="G537" s="236"/>
      <c r="H537" s="236"/>
      <c r="I537" s="236"/>
      <c r="J537" s="236"/>
      <c r="K537" s="236"/>
      <c r="L537" s="295"/>
      <c r="M537" s="236"/>
      <c r="N537" s="236"/>
      <c r="O537" s="236"/>
      <c r="P537" s="236"/>
      <c r="Q537" s="236"/>
      <c r="R537" s="236"/>
      <c r="S537" s="236"/>
      <c r="T537" s="236"/>
      <c r="U537" s="236"/>
      <c r="V537" s="236"/>
      <c r="W537" s="236"/>
      <c r="X537" s="236"/>
      <c r="Y537" s="236"/>
      <c r="Z537" s="236"/>
      <c r="AA537" s="236"/>
    </row>
    <row r="538" ht="15" customHeight="1">
      <c r="A538" s="337"/>
      <c r="B538" s="236"/>
      <c r="C538" s="236"/>
      <c r="D538" s="236"/>
      <c r="E538" s="236"/>
      <c r="F538" s="236"/>
      <c r="G538" s="236"/>
      <c r="H538" s="236"/>
      <c r="I538" s="236"/>
      <c r="J538" s="236"/>
      <c r="K538" s="236"/>
      <c r="L538" s="295"/>
      <c r="M538" s="236"/>
      <c r="N538" s="236"/>
      <c r="O538" s="236"/>
      <c r="P538" s="236"/>
      <c r="Q538" s="236"/>
      <c r="R538" s="236"/>
      <c r="S538" s="236"/>
      <c r="T538" s="236"/>
      <c r="U538" s="236"/>
      <c r="V538" s="236"/>
      <c r="W538" s="236"/>
      <c r="X538" s="236"/>
      <c r="Y538" s="236"/>
      <c r="Z538" s="236"/>
      <c r="AA538" s="236"/>
    </row>
    <row r="539" ht="15" customHeight="1">
      <c r="A539" s="337"/>
      <c r="B539" s="236"/>
      <c r="C539" s="236"/>
      <c r="D539" s="236"/>
      <c r="E539" s="236"/>
      <c r="F539" s="236"/>
      <c r="G539" s="236"/>
      <c r="H539" s="236"/>
      <c r="I539" s="236"/>
      <c r="J539" s="236"/>
      <c r="K539" s="236"/>
      <c r="L539" s="295"/>
      <c r="M539" s="236"/>
      <c r="N539" s="236"/>
      <c r="O539" s="236"/>
      <c r="P539" s="236"/>
      <c r="Q539" s="236"/>
      <c r="R539" s="236"/>
      <c r="S539" s="236"/>
      <c r="T539" s="236"/>
      <c r="U539" s="236"/>
      <c r="V539" s="236"/>
      <c r="W539" s="236"/>
      <c r="X539" s="236"/>
      <c r="Y539" s="236"/>
      <c r="Z539" s="236"/>
      <c r="AA539" s="236"/>
    </row>
    <row r="540" ht="15" customHeight="1">
      <c r="A540" s="337"/>
      <c r="B540" s="236"/>
      <c r="C540" s="236"/>
      <c r="D540" s="236"/>
      <c r="E540" s="236"/>
      <c r="F540" s="236"/>
      <c r="G540" s="236"/>
      <c r="H540" s="236"/>
      <c r="I540" s="236"/>
      <c r="J540" s="236"/>
      <c r="K540" s="236"/>
      <c r="L540" s="295"/>
      <c r="M540" s="236"/>
      <c r="N540" s="236"/>
      <c r="O540" s="236"/>
      <c r="P540" s="236"/>
      <c r="Q540" s="236"/>
      <c r="R540" s="236"/>
      <c r="S540" s="236"/>
      <c r="T540" s="236"/>
      <c r="U540" s="236"/>
      <c r="V540" s="236"/>
      <c r="W540" s="236"/>
      <c r="X540" s="236"/>
      <c r="Y540" s="236"/>
      <c r="Z540" s="236"/>
      <c r="AA540" s="236"/>
    </row>
    <row r="541" ht="15" customHeight="1">
      <c r="A541" s="337"/>
      <c r="B541" s="236"/>
      <c r="C541" s="236"/>
      <c r="D541" s="236"/>
      <c r="E541" s="236"/>
      <c r="F541" s="236"/>
      <c r="G541" s="236"/>
      <c r="H541" s="236"/>
      <c r="I541" s="236"/>
      <c r="J541" s="236"/>
      <c r="K541" s="236"/>
      <c r="L541" s="295"/>
      <c r="M541" s="236"/>
      <c r="N541" s="236"/>
      <c r="O541" s="236"/>
      <c r="P541" s="236"/>
      <c r="Q541" s="236"/>
      <c r="R541" s="236"/>
      <c r="S541" s="236"/>
      <c r="T541" s="236"/>
      <c r="U541" s="236"/>
      <c r="V541" s="236"/>
      <c r="W541" s="236"/>
      <c r="X541" s="236"/>
      <c r="Y541" s="236"/>
      <c r="Z541" s="236"/>
      <c r="AA541" s="236"/>
    </row>
    <row r="542" ht="15" customHeight="1">
      <c r="A542" s="337"/>
      <c r="B542" s="236"/>
      <c r="C542" s="236"/>
      <c r="D542" s="236"/>
      <c r="E542" s="236"/>
      <c r="F542" s="236"/>
      <c r="G542" s="236"/>
      <c r="H542" s="236"/>
      <c r="I542" s="236"/>
      <c r="J542" s="236"/>
      <c r="K542" s="236"/>
      <c r="L542" s="295"/>
      <c r="M542" s="236"/>
      <c r="N542" s="236"/>
      <c r="O542" s="236"/>
      <c r="P542" s="236"/>
      <c r="Q542" s="236"/>
      <c r="R542" s="236"/>
      <c r="S542" s="236"/>
      <c r="T542" s="236"/>
      <c r="U542" s="236"/>
      <c r="V542" s="236"/>
      <c r="W542" s="236"/>
      <c r="X542" s="236"/>
      <c r="Y542" s="236"/>
      <c r="Z542" s="236"/>
      <c r="AA542" s="236"/>
    </row>
    <row r="543" ht="15" customHeight="1">
      <c r="A543" s="337"/>
      <c r="B543" s="236"/>
      <c r="C543" s="236"/>
      <c r="D543" s="236"/>
      <c r="E543" s="236"/>
      <c r="F543" s="236"/>
      <c r="G543" s="236"/>
      <c r="H543" s="236"/>
      <c r="I543" s="236"/>
      <c r="J543" s="236"/>
      <c r="K543" s="236"/>
      <c r="L543" s="295"/>
      <c r="M543" s="236"/>
      <c r="N543" s="236"/>
      <c r="O543" s="236"/>
      <c r="P543" s="236"/>
      <c r="Q543" s="236"/>
      <c r="R543" s="236"/>
      <c r="S543" s="236"/>
      <c r="T543" s="236"/>
      <c r="U543" s="236"/>
      <c r="V543" s="236"/>
      <c r="W543" s="236"/>
      <c r="X543" s="236"/>
      <c r="Y543" s="236"/>
      <c r="Z543" s="236"/>
      <c r="AA543" s="236"/>
    </row>
    <row r="544" ht="15" customHeight="1">
      <c r="A544" s="337"/>
      <c r="B544" s="236"/>
      <c r="C544" s="236"/>
      <c r="D544" s="236"/>
      <c r="E544" s="236"/>
      <c r="F544" s="236"/>
      <c r="G544" s="236"/>
      <c r="H544" s="236"/>
      <c r="I544" s="236"/>
      <c r="J544" s="236"/>
      <c r="K544" s="236"/>
      <c r="L544" s="295"/>
      <c r="M544" s="236"/>
      <c r="N544" s="236"/>
      <c r="O544" s="236"/>
      <c r="P544" s="236"/>
      <c r="Q544" s="236"/>
      <c r="R544" s="236"/>
      <c r="S544" s="236"/>
      <c r="T544" s="236"/>
      <c r="U544" s="236"/>
      <c r="V544" s="236"/>
      <c r="W544" s="236"/>
      <c r="X544" s="236"/>
      <c r="Y544" s="236"/>
      <c r="Z544" s="236"/>
      <c r="AA544" s="236"/>
    </row>
    <row r="545" ht="15" customHeight="1">
      <c r="A545" s="337"/>
      <c r="B545" s="236"/>
      <c r="C545" s="236"/>
      <c r="D545" s="236"/>
      <c r="E545" s="236"/>
      <c r="F545" s="236"/>
      <c r="G545" s="236"/>
      <c r="H545" s="236"/>
      <c r="I545" s="236"/>
      <c r="J545" s="236"/>
      <c r="K545" s="236"/>
      <c r="L545" s="295"/>
      <c r="M545" s="236"/>
      <c r="N545" s="236"/>
      <c r="O545" s="236"/>
      <c r="P545" s="236"/>
      <c r="Q545" s="236"/>
      <c r="R545" s="236"/>
      <c r="S545" s="236"/>
      <c r="T545" s="236"/>
      <c r="U545" s="236"/>
      <c r="V545" s="236"/>
      <c r="W545" s="236"/>
      <c r="X545" s="236"/>
      <c r="Y545" s="236"/>
      <c r="Z545" s="236"/>
      <c r="AA545" s="236"/>
    </row>
    <row r="546" ht="15" customHeight="1">
      <c r="A546" s="337"/>
      <c r="B546" s="236"/>
      <c r="C546" s="236"/>
      <c r="D546" s="236"/>
      <c r="E546" s="236"/>
      <c r="F546" s="236"/>
      <c r="G546" s="236"/>
      <c r="H546" s="236"/>
      <c r="I546" s="236"/>
      <c r="J546" s="236"/>
      <c r="K546" s="236"/>
      <c r="L546" s="295"/>
      <c r="M546" s="236"/>
      <c r="N546" s="236"/>
      <c r="O546" s="236"/>
      <c r="P546" s="236"/>
      <c r="Q546" s="236"/>
      <c r="R546" s="236"/>
      <c r="S546" s="236"/>
      <c r="T546" s="236"/>
      <c r="U546" s="236"/>
      <c r="V546" s="236"/>
      <c r="W546" s="236"/>
      <c r="X546" s="236"/>
      <c r="Y546" s="236"/>
      <c r="Z546" s="236"/>
      <c r="AA546" s="236"/>
    </row>
    <row r="547" ht="15" customHeight="1">
      <c r="A547" s="337"/>
      <c r="B547" s="236"/>
      <c r="C547" s="236"/>
      <c r="D547" s="236"/>
      <c r="E547" s="236"/>
      <c r="F547" s="236"/>
      <c r="G547" s="236"/>
      <c r="H547" s="236"/>
      <c r="I547" s="236"/>
      <c r="J547" s="236"/>
      <c r="K547" s="236"/>
      <c r="L547" s="295"/>
      <c r="M547" s="236"/>
      <c r="N547" s="236"/>
      <c r="O547" s="236"/>
      <c r="P547" s="236"/>
      <c r="Q547" s="236"/>
      <c r="R547" s="236"/>
      <c r="S547" s="236"/>
      <c r="T547" s="236"/>
      <c r="U547" s="236"/>
      <c r="V547" s="236"/>
      <c r="W547" s="236"/>
      <c r="X547" s="236"/>
      <c r="Y547" s="236"/>
      <c r="Z547" s="236"/>
      <c r="AA547" s="236"/>
    </row>
    <row r="548" ht="15" customHeight="1">
      <c r="A548" s="337"/>
      <c r="B548" s="236"/>
      <c r="C548" s="236"/>
      <c r="D548" s="236"/>
      <c r="E548" s="236"/>
      <c r="F548" s="236"/>
      <c r="G548" s="236"/>
      <c r="H548" s="236"/>
      <c r="I548" s="236"/>
      <c r="J548" s="236"/>
      <c r="K548" s="236"/>
      <c r="L548" s="295"/>
      <c r="M548" s="236"/>
      <c r="N548" s="236"/>
      <c r="O548" s="236"/>
      <c r="P548" s="236"/>
      <c r="Q548" s="236"/>
      <c r="R548" s="236"/>
      <c r="S548" s="236"/>
      <c r="T548" s="236"/>
      <c r="U548" s="236"/>
      <c r="V548" s="236"/>
      <c r="W548" s="236"/>
      <c r="X548" s="236"/>
      <c r="Y548" s="236"/>
      <c r="Z548" s="236"/>
      <c r="AA548" s="236"/>
    </row>
    <row r="549" ht="15" customHeight="1">
      <c r="A549" s="337"/>
      <c r="B549" s="236"/>
      <c r="C549" s="236"/>
      <c r="D549" s="236"/>
      <c r="E549" s="236"/>
      <c r="F549" s="236"/>
      <c r="G549" s="236"/>
      <c r="H549" s="236"/>
      <c r="I549" s="236"/>
      <c r="J549" s="236"/>
      <c r="K549" s="236"/>
      <c r="L549" s="295"/>
      <c r="M549" s="236"/>
      <c r="N549" s="236"/>
      <c r="O549" s="236"/>
      <c r="P549" s="236"/>
      <c r="Q549" s="236"/>
      <c r="R549" s="236"/>
      <c r="S549" s="236"/>
      <c r="T549" s="236"/>
      <c r="U549" s="236"/>
      <c r="V549" s="236"/>
      <c r="W549" s="236"/>
      <c r="X549" s="236"/>
      <c r="Y549" s="236"/>
      <c r="Z549" s="236"/>
      <c r="AA549" s="236"/>
    </row>
    <row r="550" ht="15" customHeight="1">
      <c r="A550" s="337"/>
      <c r="B550" s="236"/>
      <c r="C550" s="236"/>
      <c r="D550" s="236"/>
      <c r="E550" s="236"/>
      <c r="F550" s="236"/>
      <c r="G550" s="236"/>
      <c r="H550" s="236"/>
      <c r="I550" s="236"/>
      <c r="J550" s="236"/>
      <c r="K550" s="236"/>
      <c r="L550" s="295"/>
      <c r="M550" s="236"/>
      <c r="N550" s="236"/>
      <c r="O550" s="236"/>
      <c r="P550" s="236"/>
      <c r="Q550" s="236"/>
      <c r="R550" s="236"/>
      <c r="S550" s="236"/>
      <c r="T550" s="236"/>
      <c r="U550" s="236"/>
      <c r="V550" s="236"/>
      <c r="W550" s="236"/>
      <c r="X550" s="236"/>
      <c r="Y550" s="236"/>
      <c r="Z550" s="236"/>
      <c r="AA550" s="236"/>
    </row>
    <row r="551" ht="15" customHeight="1">
      <c r="A551" s="337"/>
      <c r="B551" s="236"/>
      <c r="C551" s="236"/>
      <c r="D551" s="236"/>
      <c r="E551" s="236"/>
      <c r="F551" s="236"/>
      <c r="G551" s="236"/>
      <c r="H551" s="236"/>
      <c r="I551" s="236"/>
      <c r="J551" s="236"/>
      <c r="K551" s="236"/>
      <c r="L551" s="295"/>
      <c r="M551" s="236"/>
      <c r="N551" s="236"/>
      <c r="O551" s="236"/>
      <c r="P551" s="236"/>
      <c r="Q551" s="236"/>
      <c r="R551" s="236"/>
      <c r="S551" s="236"/>
      <c r="T551" s="236"/>
      <c r="U551" s="236"/>
      <c r="V551" s="236"/>
      <c r="W551" s="236"/>
      <c r="X551" s="236"/>
      <c r="Y551" s="236"/>
      <c r="Z551" s="236"/>
      <c r="AA551" s="236"/>
    </row>
    <row r="552" ht="15" customHeight="1">
      <c r="A552" s="337"/>
      <c r="B552" s="236"/>
      <c r="C552" s="236"/>
      <c r="D552" s="236"/>
      <c r="E552" s="236"/>
      <c r="F552" s="236"/>
      <c r="G552" s="236"/>
      <c r="H552" s="236"/>
      <c r="I552" s="236"/>
      <c r="J552" s="236"/>
      <c r="K552" s="236"/>
      <c r="L552" s="295"/>
      <c r="M552" s="236"/>
      <c r="N552" s="236"/>
      <c r="O552" s="236"/>
      <c r="P552" s="236"/>
      <c r="Q552" s="236"/>
      <c r="R552" s="236"/>
      <c r="S552" s="236"/>
      <c r="T552" s="236"/>
      <c r="U552" s="236"/>
      <c r="V552" s="236"/>
      <c r="W552" s="236"/>
      <c r="X552" s="236"/>
      <c r="Y552" s="236"/>
      <c r="Z552" s="236"/>
      <c r="AA552" s="236"/>
    </row>
    <row r="553" ht="15" customHeight="1">
      <c r="A553" s="337"/>
      <c r="B553" s="236"/>
      <c r="C553" s="236"/>
      <c r="D553" s="236"/>
      <c r="E553" s="236"/>
      <c r="F553" s="236"/>
      <c r="G553" s="236"/>
      <c r="H553" s="236"/>
      <c r="I553" s="236"/>
      <c r="J553" s="236"/>
      <c r="K553" s="236"/>
      <c r="L553" s="295"/>
      <c r="M553" s="236"/>
      <c r="N553" s="236"/>
      <c r="O553" s="236"/>
      <c r="P553" s="236"/>
      <c r="Q553" s="236"/>
      <c r="R553" s="236"/>
      <c r="S553" s="236"/>
      <c r="T553" s="236"/>
      <c r="U553" s="236"/>
      <c r="V553" s="236"/>
      <c r="W553" s="236"/>
      <c r="X553" s="236"/>
      <c r="Y553" s="236"/>
      <c r="Z553" s="236"/>
      <c r="AA553" s="236"/>
    </row>
    <row r="554" ht="15" customHeight="1">
      <c r="A554" s="337"/>
      <c r="B554" s="236"/>
      <c r="C554" s="236"/>
      <c r="D554" s="236"/>
      <c r="E554" s="236"/>
      <c r="F554" s="236"/>
      <c r="G554" s="236"/>
      <c r="H554" s="236"/>
      <c r="I554" s="236"/>
      <c r="J554" s="236"/>
      <c r="K554" s="236"/>
      <c r="L554" s="295"/>
      <c r="M554" s="236"/>
      <c r="N554" s="236"/>
      <c r="O554" s="236"/>
      <c r="P554" s="236"/>
      <c r="Q554" s="236"/>
      <c r="R554" s="236"/>
      <c r="S554" s="236"/>
      <c r="T554" s="236"/>
      <c r="U554" s="236"/>
      <c r="V554" s="236"/>
      <c r="W554" s="236"/>
      <c r="X554" s="236"/>
      <c r="Y554" s="236"/>
      <c r="Z554" s="236"/>
      <c r="AA554" s="236"/>
    </row>
    <row r="555" ht="15" customHeight="1">
      <c r="A555" s="337"/>
      <c r="B555" s="236"/>
      <c r="C555" s="236"/>
      <c r="D555" s="236"/>
      <c r="E555" s="236"/>
      <c r="F555" s="236"/>
      <c r="G555" s="236"/>
      <c r="H555" s="236"/>
      <c r="I555" s="236"/>
      <c r="J555" s="236"/>
      <c r="K555" s="236"/>
      <c r="L555" s="295"/>
      <c r="M555" s="236"/>
      <c r="N555" s="236"/>
      <c r="O555" s="236"/>
      <c r="P555" s="236"/>
      <c r="Q555" s="236"/>
      <c r="R555" s="236"/>
      <c r="S555" s="236"/>
      <c r="T555" s="236"/>
      <c r="U555" s="236"/>
      <c r="V555" s="236"/>
      <c r="W555" s="236"/>
      <c r="X555" s="236"/>
      <c r="Y555" s="236"/>
      <c r="Z555" s="236"/>
      <c r="AA555" s="236"/>
    </row>
    <row r="556" ht="15" customHeight="1">
      <c r="A556" s="337"/>
      <c r="B556" s="236"/>
      <c r="C556" s="236"/>
      <c r="D556" s="236"/>
      <c r="E556" s="236"/>
      <c r="F556" s="236"/>
      <c r="G556" s="236"/>
      <c r="H556" s="236"/>
      <c r="I556" s="236"/>
      <c r="J556" s="236"/>
      <c r="K556" s="236"/>
      <c r="L556" s="295"/>
      <c r="M556" s="236"/>
      <c r="N556" s="236"/>
      <c r="O556" s="236"/>
      <c r="P556" s="236"/>
      <c r="Q556" s="236"/>
      <c r="R556" s="236"/>
      <c r="S556" s="236"/>
      <c r="T556" s="236"/>
      <c r="U556" s="236"/>
      <c r="V556" s="236"/>
      <c r="W556" s="236"/>
      <c r="X556" s="236"/>
      <c r="Y556" s="236"/>
      <c r="Z556" s="236"/>
      <c r="AA556" s="236"/>
    </row>
    <row r="557" ht="15" customHeight="1">
      <c r="A557" s="337"/>
      <c r="B557" s="236"/>
      <c r="C557" s="236"/>
      <c r="D557" s="236"/>
      <c r="E557" s="236"/>
      <c r="F557" s="236"/>
      <c r="G557" s="236"/>
      <c r="H557" s="236"/>
      <c r="I557" s="236"/>
      <c r="J557" s="236"/>
      <c r="K557" s="236"/>
      <c r="L557" s="295"/>
      <c r="M557" s="236"/>
      <c r="N557" s="236"/>
      <c r="O557" s="236"/>
      <c r="P557" s="236"/>
      <c r="Q557" s="236"/>
      <c r="R557" s="236"/>
      <c r="S557" s="236"/>
      <c r="T557" s="236"/>
      <c r="U557" s="236"/>
      <c r="V557" s="236"/>
      <c r="W557" s="236"/>
      <c r="X557" s="236"/>
      <c r="Y557" s="236"/>
      <c r="Z557" s="236"/>
      <c r="AA557" s="236"/>
    </row>
    <row r="558" ht="15" customHeight="1">
      <c r="A558" s="337"/>
      <c r="B558" s="236"/>
      <c r="C558" s="236"/>
      <c r="D558" s="236"/>
      <c r="E558" s="236"/>
      <c r="F558" s="236"/>
      <c r="G558" s="236"/>
      <c r="H558" s="236"/>
      <c r="I558" s="236"/>
      <c r="J558" s="236"/>
      <c r="K558" s="236"/>
      <c r="L558" s="295"/>
      <c r="M558" s="236"/>
      <c r="N558" s="236"/>
      <c r="O558" s="236"/>
      <c r="P558" s="236"/>
      <c r="Q558" s="236"/>
      <c r="R558" s="236"/>
      <c r="S558" s="236"/>
      <c r="T558" s="236"/>
      <c r="U558" s="236"/>
      <c r="V558" s="236"/>
      <c r="W558" s="236"/>
      <c r="X558" s="236"/>
      <c r="Y558" s="236"/>
      <c r="Z558" s="236"/>
      <c r="AA558" s="236"/>
    </row>
    <row r="559" ht="15" customHeight="1">
      <c r="A559" s="337"/>
      <c r="B559" s="236"/>
      <c r="C559" s="236"/>
      <c r="D559" s="236"/>
      <c r="E559" s="236"/>
      <c r="F559" s="236"/>
      <c r="G559" s="236"/>
      <c r="H559" s="236"/>
      <c r="I559" s="236"/>
      <c r="J559" s="236"/>
      <c r="K559" s="236"/>
      <c r="L559" s="295"/>
      <c r="M559" s="236"/>
      <c r="N559" s="236"/>
      <c r="O559" s="236"/>
      <c r="P559" s="236"/>
      <c r="Q559" s="236"/>
      <c r="R559" s="236"/>
      <c r="S559" s="236"/>
      <c r="T559" s="236"/>
      <c r="U559" s="236"/>
      <c r="V559" s="236"/>
      <c r="W559" s="236"/>
      <c r="X559" s="236"/>
      <c r="Y559" s="236"/>
      <c r="Z559" s="236"/>
      <c r="AA559" s="236"/>
    </row>
    <row r="560" ht="15" customHeight="1">
      <c r="A560" s="337"/>
      <c r="B560" s="236"/>
      <c r="C560" s="236"/>
      <c r="D560" s="236"/>
      <c r="E560" s="236"/>
      <c r="F560" s="236"/>
      <c r="G560" s="236"/>
      <c r="H560" s="236"/>
      <c r="I560" s="236"/>
      <c r="J560" s="236"/>
      <c r="K560" s="236"/>
      <c r="L560" s="295"/>
      <c r="M560" s="236"/>
      <c r="N560" s="236"/>
      <c r="O560" s="236"/>
      <c r="P560" s="236"/>
      <c r="Q560" s="236"/>
      <c r="R560" s="236"/>
      <c r="S560" s="236"/>
      <c r="T560" s="236"/>
      <c r="U560" s="236"/>
      <c r="V560" s="236"/>
      <c r="W560" s="236"/>
      <c r="X560" s="236"/>
      <c r="Y560" s="236"/>
      <c r="Z560" s="236"/>
      <c r="AA560" s="236"/>
    </row>
    <row r="561" ht="15" customHeight="1">
      <c r="A561" s="337"/>
      <c r="B561" s="236"/>
      <c r="C561" s="236"/>
      <c r="D561" s="236"/>
      <c r="E561" s="236"/>
      <c r="F561" s="236"/>
      <c r="G561" s="236"/>
      <c r="H561" s="236"/>
      <c r="I561" s="236"/>
      <c r="J561" s="236"/>
      <c r="K561" s="236"/>
      <c r="L561" s="295"/>
      <c r="M561" s="236"/>
      <c r="N561" s="236"/>
      <c r="O561" s="236"/>
      <c r="P561" s="236"/>
      <c r="Q561" s="236"/>
      <c r="R561" s="236"/>
      <c r="S561" s="236"/>
      <c r="T561" s="236"/>
      <c r="U561" s="236"/>
      <c r="V561" s="236"/>
      <c r="W561" s="236"/>
      <c r="X561" s="236"/>
      <c r="Y561" s="236"/>
      <c r="Z561" s="236"/>
      <c r="AA561" s="236"/>
    </row>
    <row r="562" ht="15" customHeight="1">
      <c r="A562" s="337"/>
      <c r="B562" s="236"/>
      <c r="C562" s="236"/>
      <c r="D562" s="236"/>
      <c r="E562" s="236"/>
      <c r="F562" s="236"/>
      <c r="G562" s="236"/>
      <c r="H562" s="236"/>
      <c r="I562" s="236"/>
      <c r="J562" s="236"/>
      <c r="K562" s="236"/>
      <c r="L562" s="295"/>
      <c r="M562" s="236"/>
      <c r="N562" s="236"/>
      <c r="O562" s="236"/>
      <c r="P562" s="236"/>
      <c r="Q562" s="236"/>
      <c r="R562" s="236"/>
      <c r="S562" s="236"/>
      <c r="T562" s="236"/>
      <c r="U562" s="236"/>
      <c r="V562" s="236"/>
      <c r="W562" s="236"/>
      <c r="X562" s="236"/>
      <c r="Y562" s="236"/>
      <c r="Z562" s="236"/>
      <c r="AA562" s="236"/>
    </row>
    <row r="563" ht="15" customHeight="1">
      <c r="A563" s="337"/>
      <c r="B563" s="236"/>
      <c r="C563" s="236"/>
      <c r="D563" s="236"/>
      <c r="E563" s="236"/>
      <c r="F563" s="236"/>
      <c r="G563" s="236"/>
      <c r="H563" s="236"/>
      <c r="I563" s="236"/>
      <c r="J563" s="236"/>
      <c r="K563" s="236"/>
      <c r="L563" s="295"/>
      <c r="M563" s="236"/>
      <c r="N563" s="236"/>
      <c r="O563" s="236"/>
      <c r="P563" s="236"/>
      <c r="Q563" s="236"/>
      <c r="R563" s="236"/>
      <c r="S563" s="236"/>
      <c r="T563" s="236"/>
      <c r="U563" s="236"/>
      <c r="V563" s="236"/>
      <c r="W563" s="236"/>
      <c r="X563" s="236"/>
      <c r="Y563" s="236"/>
      <c r="Z563" s="236"/>
      <c r="AA563" s="236"/>
    </row>
    <row r="564" ht="15" customHeight="1">
      <c r="A564" s="337"/>
      <c r="B564" s="236"/>
      <c r="C564" s="236"/>
      <c r="D564" s="236"/>
      <c r="E564" s="236"/>
      <c r="F564" s="236"/>
      <c r="G564" s="236"/>
      <c r="H564" s="236"/>
      <c r="I564" s="236"/>
      <c r="J564" s="236"/>
      <c r="K564" s="236"/>
      <c r="L564" s="295"/>
      <c r="M564" s="236"/>
      <c r="N564" s="236"/>
      <c r="O564" s="236"/>
      <c r="P564" s="236"/>
      <c r="Q564" s="236"/>
      <c r="R564" s="236"/>
      <c r="S564" s="236"/>
      <c r="T564" s="236"/>
      <c r="U564" s="236"/>
      <c r="V564" s="236"/>
      <c r="W564" s="236"/>
      <c r="X564" s="236"/>
      <c r="Y564" s="236"/>
      <c r="Z564" s="236"/>
      <c r="AA564" s="236"/>
    </row>
    <row r="565" ht="15" customHeight="1">
      <c r="A565" s="337"/>
      <c r="B565" s="236"/>
      <c r="C565" s="236"/>
      <c r="D565" s="236"/>
      <c r="E565" s="236"/>
      <c r="F565" s="236"/>
      <c r="G565" s="236"/>
      <c r="H565" s="236"/>
      <c r="I565" s="236"/>
      <c r="J565" s="236"/>
      <c r="K565" s="236"/>
      <c r="L565" s="295"/>
      <c r="M565" s="236"/>
      <c r="N565" s="236"/>
      <c r="O565" s="236"/>
      <c r="P565" s="236"/>
      <c r="Q565" s="236"/>
      <c r="R565" s="236"/>
      <c r="S565" s="236"/>
      <c r="T565" s="236"/>
      <c r="U565" s="236"/>
      <c r="V565" s="236"/>
      <c r="W565" s="236"/>
      <c r="X565" s="236"/>
      <c r="Y565" s="236"/>
      <c r="Z565" s="236"/>
      <c r="AA565" s="236"/>
    </row>
    <row r="566" ht="15" customHeight="1">
      <c r="A566" s="337"/>
      <c r="B566" s="236"/>
      <c r="C566" s="236"/>
      <c r="D566" s="236"/>
      <c r="E566" s="236"/>
      <c r="F566" s="236"/>
      <c r="G566" s="236"/>
      <c r="H566" s="236"/>
      <c r="I566" s="236"/>
      <c r="J566" s="236"/>
      <c r="K566" s="236"/>
      <c r="L566" s="295"/>
      <c r="M566" s="236"/>
      <c r="N566" s="236"/>
      <c r="O566" s="236"/>
      <c r="P566" s="236"/>
      <c r="Q566" s="236"/>
      <c r="R566" s="236"/>
      <c r="S566" s="236"/>
      <c r="T566" s="236"/>
      <c r="U566" s="236"/>
      <c r="V566" s="236"/>
      <c r="W566" s="236"/>
      <c r="X566" s="236"/>
      <c r="Y566" s="236"/>
      <c r="Z566" s="236"/>
      <c r="AA566" s="236"/>
    </row>
    <row r="567" ht="15" customHeight="1">
      <c r="A567" s="337"/>
      <c r="B567" s="236"/>
      <c r="C567" s="236"/>
      <c r="D567" s="236"/>
      <c r="E567" s="236"/>
      <c r="F567" s="236"/>
      <c r="G567" s="236"/>
      <c r="H567" s="236"/>
      <c r="I567" s="236"/>
      <c r="J567" s="236"/>
      <c r="K567" s="236"/>
      <c r="L567" s="295"/>
      <c r="M567" s="236"/>
      <c r="N567" s="236"/>
      <c r="O567" s="236"/>
      <c r="P567" s="236"/>
      <c r="Q567" s="236"/>
      <c r="R567" s="236"/>
      <c r="S567" s="236"/>
      <c r="T567" s="236"/>
      <c r="U567" s="236"/>
      <c r="V567" s="236"/>
      <c r="W567" s="236"/>
      <c r="X567" s="236"/>
      <c r="Y567" s="236"/>
      <c r="Z567" s="236"/>
      <c r="AA567" s="236"/>
    </row>
    <row r="568" ht="15" customHeight="1">
      <c r="A568" s="337"/>
      <c r="B568" s="236"/>
      <c r="C568" s="236"/>
      <c r="D568" s="236"/>
      <c r="E568" s="236"/>
      <c r="F568" s="236"/>
      <c r="G568" s="236"/>
      <c r="H568" s="236"/>
      <c r="I568" s="236"/>
      <c r="J568" s="236"/>
      <c r="K568" s="236"/>
      <c r="L568" s="295"/>
      <c r="M568" s="236"/>
      <c r="N568" s="236"/>
      <c r="O568" s="236"/>
      <c r="P568" s="236"/>
      <c r="Q568" s="236"/>
      <c r="R568" s="236"/>
      <c r="S568" s="236"/>
      <c r="T568" s="236"/>
      <c r="U568" s="236"/>
      <c r="V568" s="236"/>
      <c r="W568" s="236"/>
      <c r="X568" s="236"/>
      <c r="Y568" s="236"/>
      <c r="Z568" s="236"/>
      <c r="AA568" s="236"/>
    </row>
    <row r="569" ht="15" customHeight="1">
      <c r="A569" s="337"/>
      <c r="B569" s="236"/>
      <c r="C569" s="236"/>
      <c r="D569" s="236"/>
      <c r="E569" s="236"/>
      <c r="F569" s="236"/>
      <c r="G569" s="236"/>
      <c r="H569" s="236"/>
      <c r="I569" s="236"/>
      <c r="J569" s="236"/>
      <c r="K569" s="236"/>
      <c r="L569" s="295"/>
      <c r="M569" s="236"/>
      <c r="N569" s="236"/>
      <c r="O569" s="236"/>
      <c r="P569" s="236"/>
      <c r="Q569" s="236"/>
      <c r="R569" s="236"/>
      <c r="S569" s="236"/>
      <c r="T569" s="236"/>
      <c r="U569" s="236"/>
      <c r="V569" s="236"/>
      <c r="W569" s="236"/>
      <c r="X569" s="236"/>
      <c r="Y569" s="236"/>
      <c r="Z569" s="236"/>
      <c r="AA569" s="236"/>
    </row>
    <row r="570" ht="15" customHeight="1">
      <c r="A570" s="337"/>
      <c r="B570" s="236"/>
      <c r="C570" s="236"/>
      <c r="D570" s="236"/>
      <c r="E570" s="236"/>
      <c r="F570" s="236"/>
      <c r="G570" s="236"/>
      <c r="H570" s="236"/>
      <c r="I570" s="236"/>
      <c r="J570" s="236"/>
      <c r="K570" s="236"/>
      <c r="L570" s="295"/>
      <c r="M570" s="236"/>
      <c r="N570" s="236"/>
      <c r="O570" s="236"/>
      <c r="P570" s="236"/>
      <c r="Q570" s="236"/>
      <c r="R570" s="236"/>
      <c r="S570" s="236"/>
      <c r="T570" s="236"/>
      <c r="U570" s="236"/>
      <c r="V570" s="236"/>
      <c r="W570" s="236"/>
      <c r="X570" s="236"/>
      <c r="Y570" s="236"/>
      <c r="Z570" s="236"/>
      <c r="AA570" s="236"/>
    </row>
    <row r="571" ht="15" customHeight="1">
      <c r="A571" s="337"/>
      <c r="B571" s="236"/>
      <c r="C571" s="236"/>
      <c r="D571" s="236"/>
      <c r="E571" s="236"/>
      <c r="F571" s="236"/>
      <c r="G571" s="236"/>
      <c r="H571" s="236"/>
      <c r="I571" s="236"/>
      <c r="J571" s="236"/>
      <c r="K571" s="236"/>
      <c r="L571" s="295"/>
      <c r="M571" s="236"/>
      <c r="N571" s="236"/>
      <c r="O571" s="236"/>
      <c r="P571" s="236"/>
      <c r="Q571" s="236"/>
      <c r="R571" s="236"/>
      <c r="S571" s="236"/>
      <c r="T571" s="236"/>
      <c r="U571" s="236"/>
      <c r="V571" s="236"/>
      <c r="W571" s="236"/>
      <c r="X571" s="236"/>
      <c r="Y571" s="236"/>
      <c r="Z571" s="236"/>
      <c r="AA571" s="236"/>
    </row>
    <row r="572" ht="15" customHeight="1">
      <c r="A572" s="337"/>
      <c r="B572" s="236"/>
      <c r="C572" s="236"/>
      <c r="D572" s="236"/>
      <c r="E572" s="236"/>
      <c r="F572" s="236"/>
      <c r="G572" s="236"/>
      <c r="H572" s="236"/>
      <c r="I572" s="236"/>
      <c r="J572" s="236"/>
      <c r="K572" s="236"/>
      <c r="L572" s="295"/>
      <c r="M572" s="236"/>
      <c r="N572" s="236"/>
      <c r="O572" s="236"/>
      <c r="P572" s="236"/>
      <c r="Q572" s="236"/>
      <c r="R572" s="236"/>
      <c r="S572" s="236"/>
      <c r="T572" s="236"/>
      <c r="U572" s="236"/>
      <c r="V572" s="236"/>
      <c r="W572" s="236"/>
      <c r="X572" s="236"/>
      <c r="Y572" s="236"/>
      <c r="Z572" s="236"/>
      <c r="AA572" s="236"/>
    </row>
    <row r="573" ht="15" customHeight="1">
      <c r="A573" s="337"/>
      <c r="B573" s="236"/>
      <c r="C573" s="236"/>
      <c r="D573" s="236"/>
      <c r="E573" s="236"/>
      <c r="F573" s="236"/>
      <c r="G573" s="236"/>
      <c r="H573" s="236"/>
      <c r="I573" s="236"/>
      <c r="J573" s="236"/>
      <c r="K573" s="236"/>
      <c r="L573" s="295"/>
      <c r="M573" s="236"/>
      <c r="N573" s="236"/>
      <c r="O573" s="236"/>
      <c r="P573" s="236"/>
      <c r="Q573" s="236"/>
      <c r="R573" s="236"/>
      <c r="S573" s="236"/>
      <c r="T573" s="236"/>
      <c r="U573" s="236"/>
      <c r="V573" s="236"/>
      <c r="W573" s="236"/>
      <c r="X573" s="236"/>
      <c r="Y573" s="236"/>
      <c r="Z573" s="236"/>
      <c r="AA573" s="236"/>
    </row>
    <row r="574" ht="15" customHeight="1">
      <c r="A574" s="337"/>
      <c r="B574" s="236"/>
      <c r="C574" s="236"/>
      <c r="D574" s="236"/>
      <c r="E574" s="236"/>
      <c r="F574" s="236"/>
      <c r="G574" s="236"/>
      <c r="H574" s="236"/>
      <c r="I574" s="236"/>
      <c r="J574" s="236"/>
      <c r="K574" s="236"/>
      <c r="L574" s="295"/>
      <c r="M574" s="236"/>
      <c r="N574" s="236"/>
      <c r="O574" s="236"/>
      <c r="P574" s="236"/>
      <c r="Q574" s="236"/>
      <c r="R574" s="236"/>
      <c r="S574" s="236"/>
      <c r="T574" s="236"/>
      <c r="U574" s="236"/>
      <c r="V574" s="236"/>
      <c r="W574" s="236"/>
      <c r="X574" s="236"/>
      <c r="Y574" s="236"/>
      <c r="Z574" s="236"/>
      <c r="AA574" s="236"/>
    </row>
    <row r="575" ht="15" customHeight="1">
      <c r="A575" s="337"/>
      <c r="B575" s="236"/>
      <c r="C575" s="236"/>
      <c r="D575" s="236"/>
      <c r="E575" s="236"/>
      <c r="F575" s="236"/>
      <c r="G575" s="236"/>
      <c r="H575" s="236"/>
      <c r="I575" s="236"/>
      <c r="J575" s="236"/>
      <c r="K575" s="236"/>
      <c r="L575" s="295"/>
      <c r="M575" s="236"/>
      <c r="N575" s="236"/>
      <c r="O575" s="236"/>
      <c r="P575" s="236"/>
      <c r="Q575" s="236"/>
      <c r="R575" s="236"/>
      <c r="S575" s="236"/>
      <c r="T575" s="236"/>
      <c r="U575" s="236"/>
      <c r="V575" s="236"/>
      <c r="W575" s="236"/>
      <c r="X575" s="236"/>
      <c r="Y575" s="236"/>
      <c r="Z575" s="236"/>
      <c r="AA575" s="236"/>
    </row>
    <row r="576" ht="15" customHeight="1">
      <c r="A576" s="337"/>
      <c r="B576" s="236"/>
      <c r="C576" s="236"/>
      <c r="D576" s="236"/>
      <c r="E576" s="236"/>
      <c r="F576" s="236"/>
      <c r="G576" s="236"/>
      <c r="H576" s="236"/>
      <c r="I576" s="236"/>
      <c r="J576" s="236"/>
      <c r="K576" s="236"/>
      <c r="L576" s="295"/>
      <c r="M576" s="236"/>
      <c r="N576" s="236"/>
      <c r="O576" s="236"/>
      <c r="P576" s="236"/>
      <c r="Q576" s="236"/>
      <c r="R576" s="236"/>
      <c r="S576" s="236"/>
      <c r="T576" s="236"/>
      <c r="U576" s="236"/>
      <c r="V576" s="236"/>
      <c r="W576" s="236"/>
      <c r="X576" s="236"/>
      <c r="Y576" s="236"/>
      <c r="Z576" s="236"/>
      <c r="AA576" s="236"/>
    </row>
    <row r="577" ht="15" customHeight="1">
      <c r="A577" s="337"/>
      <c r="B577" s="236"/>
      <c r="C577" s="236"/>
      <c r="D577" s="236"/>
      <c r="E577" s="236"/>
      <c r="F577" s="236"/>
      <c r="G577" s="236"/>
      <c r="H577" s="236"/>
      <c r="I577" s="236"/>
      <c r="J577" s="236"/>
      <c r="K577" s="236"/>
      <c r="L577" s="295"/>
      <c r="M577" s="236"/>
      <c r="N577" s="236"/>
      <c r="O577" s="236"/>
      <c r="P577" s="236"/>
      <c r="Q577" s="236"/>
      <c r="R577" s="236"/>
      <c r="S577" s="236"/>
      <c r="T577" s="236"/>
      <c r="U577" s="236"/>
      <c r="V577" s="236"/>
      <c r="W577" s="236"/>
      <c r="X577" s="236"/>
      <c r="Y577" s="236"/>
      <c r="Z577" s="236"/>
      <c r="AA577" s="236"/>
    </row>
    <row r="578" ht="15" customHeight="1">
      <c r="A578" s="337"/>
      <c r="B578" s="236"/>
      <c r="C578" s="236"/>
      <c r="D578" s="236"/>
      <c r="E578" s="236"/>
      <c r="F578" s="236"/>
      <c r="G578" s="236"/>
      <c r="H578" s="236"/>
      <c r="I578" s="236"/>
      <c r="J578" s="236"/>
      <c r="K578" s="236"/>
      <c r="L578" s="295"/>
      <c r="M578" s="236"/>
      <c r="N578" s="236"/>
      <c r="O578" s="236"/>
      <c r="P578" s="236"/>
      <c r="Q578" s="236"/>
      <c r="R578" s="236"/>
      <c r="S578" s="236"/>
      <c r="T578" s="236"/>
      <c r="U578" s="236"/>
      <c r="V578" s="236"/>
      <c r="W578" s="236"/>
      <c r="X578" s="236"/>
      <c r="Y578" s="236"/>
      <c r="Z578" s="236"/>
      <c r="AA578" s="236"/>
    </row>
    <row r="579" ht="15" customHeight="1">
      <c r="A579" s="337"/>
      <c r="B579" s="236"/>
      <c r="C579" s="236"/>
      <c r="D579" s="236"/>
      <c r="E579" s="236"/>
      <c r="F579" s="236"/>
      <c r="G579" s="236"/>
      <c r="H579" s="236"/>
      <c r="I579" s="236"/>
      <c r="J579" s="236"/>
      <c r="K579" s="236"/>
      <c r="L579" s="295"/>
      <c r="M579" s="236"/>
      <c r="N579" s="236"/>
      <c r="O579" s="236"/>
      <c r="P579" s="236"/>
      <c r="Q579" s="236"/>
      <c r="R579" s="236"/>
      <c r="S579" s="236"/>
      <c r="T579" s="236"/>
      <c r="U579" s="236"/>
      <c r="V579" s="236"/>
      <c r="W579" s="236"/>
      <c r="X579" s="236"/>
      <c r="Y579" s="236"/>
      <c r="Z579" s="236"/>
      <c r="AA579" s="236"/>
    </row>
    <row r="580" ht="15" customHeight="1">
      <c r="A580" s="337"/>
      <c r="B580" s="236"/>
      <c r="C580" s="236"/>
      <c r="D580" s="236"/>
      <c r="E580" s="236"/>
      <c r="F580" s="236"/>
      <c r="G580" s="236"/>
      <c r="H580" s="236"/>
      <c r="I580" s="236"/>
      <c r="J580" s="236"/>
      <c r="K580" s="236"/>
      <c r="L580" s="295"/>
      <c r="M580" s="236"/>
      <c r="N580" s="236"/>
      <c r="O580" s="236"/>
      <c r="P580" s="236"/>
      <c r="Q580" s="236"/>
      <c r="R580" s="236"/>
      <c r="S580" s="236"/>
      <c r="T580" s="236"/>
      <c r="U580" s="236"/>
      <c r="V580" s="236"/>
      <c r="W580" s="236"/>
      <c r="X580" s="236"/>
      <c r="Y580" s="236"/>
      <c r="Z580" s="236"/>
      <c r="AA580" s="236"/>
    </row>
    <row r="581" ht="15" customHeight="1">
      <c r="A581" s="337"/>
      <c r="B581" s="236"/>
      <c r="C581" s="236"/>
      <c r="D581" s="236"/>
      <c r="E581" s="236"/>
      <c r="F581" s="236"/>
      <c r="G581" s="236"/>
      <c r="H581" s="236"/>
      <c r="I581" s="236"/>
      <c r="J581" s="236"/>
      <c r="K581" s="236"/>
      <c r="L581" s="295"/>
      <c r="M581" s="236"/>
      <c r="N581" s="236"/>
      <c r="O581" s="236"/>
      <c r="P581" s="236"/>
      <c r="Q581" s="236"/>
      <c r="R581" s="236"/>
      <c r="S581" s="236"/>
      <c r="T581" s="236"/>
      <c r="U581" s="236"/>
      <c r="V581" s="236"/>
      <c r="W581" s="236"/>
      <c r="X581" s="236"/>
      <c r="Y581" s="236"/>
      <c r="Z581" s="236"/>
      <c r="AA581" s="236"/>
    </row>
    <row r="582" ht="15" customHeight="1">
      <c r="A582" s="337"/>
      <c r="B582" s="236"/>
      <c r="C582" s="236"/>
      <c r="D582" s="236"/>
      <c r="E582" s="236"/>
      <c r="F582" s="236"/>
      <c r="G582" s="236"/>
      <c r="H582" s="236"/>
      <c r="I582" s="236"/>
      <c r="J582" s="236"/>
      <c r="K582" s="236"/>
      <c r="L582" s="295"/>
      <c r="M582" s="236"/>
      <c r="N582" s="236"/>
      <c r="O582" s="236"/>
      <c r="P582" s="236"/>
      <c r="Q582" s="236"/>
      <c r="R582" s="236"/>
      <c r="S582" s="236"/>
      <c r="T582" s="236"/>
      <c r="U582" s="236"/>
      <c r="V582" s="236"/>
      <c r="W582" s="236"/>
      <c r="X582" s="236"/>
      <c r="Y582" s="236"/>
      <c r="Z582" s="236"/>
      <c r="AA582" s="236"/>
    </row>
    <row r="583" ht="15" customHeight="1">
      <c r="A583" s="337"/>
      <c r="B583" s="236"/>
      <c r="C583" s="236"/>
      <c r="D583" s="236"/>
      <c r="E583" s="236"/>
      <c r="F583" s="236"/>
      <c r="G583" s="236"/>
      <c r="H583" s="236"/>
      <c r="I583" s="236"/>
      <c r="J583" s="236"/>
      <c r="K583" s="236"/>
      <c r="L583" s="295"/>
      <c r="M583" s="236"/>
      <c r="N583" s="236"/>
      <c r="O583" s="236"/>
      <c r="P583" s="236"/>
      <c r="Q583" s="236"/>
      <c r="R583" s="236"/>
      <c r="S583" s="236"/>
      <c r="T583" s="236"/>
      <c r="U583" s="236"/>
      <c r="V583" s="236"/>
      <c r="W583" s="236"/>
      <c r="X583" s="236"/>
      <c r="Y583" s="236"/>
      <c r="Z583" s="236"/>
      <c r="AA583" s="236"/>
    </row>
    <row r="584" ht="15" customHeight="1">
      <c r="A584" s="337"/>
      <c r="B584" s="236"/>
      <c r="C584" s="236"/>
      <c r="D584" s="236"/>
      <c r="E584" s="236"/>
      <c r="F584" s="236"/>
      <c r="G584" s="236"/>
      <c r="H584" s="236"/>
      <c r="I584" s="236"/>
      <c r="J584" s="236"/>
      <c r="K584" s="236"/>
      <c r="L584" s="295"/>
      <c r="M584" s="236"/>
      <c r="N584" s="236"/>
      <c r="O584" s="236"/>
      <c r="P584" s="236"/>
      <c r="Q584" s="236"/>
      <c r="R584" s="236"/>
      <c r="S584" s="236"/>
      <c r="T584" s="236"/>
      <c r="U584" s="236"/>
      <c r="V584" s="236"/>
      <c r="W584" s="236"/>
      <c r="X584" s="236"/>
      <c r="Y584" s="236"/>
      <c r="Z584" s="236"/>
      <c r="AA584" s="236"/>
    </row>
    <row r="585" ht="15" customHeight="1">
      <c r="A585" s="337"/>
      <c r="B585" s="236"/>
      <c r="C585" s="236"/>
      <c r="D585" s="236"/>
      <c r="E585" s="236"/>
      <c r="F585" s="236"/>
      <c r="G585" s="236"/>
      <c r="H585" s="236"/>
      <c r="I585" s="236"/>
      <c r="J585" s="236"/>
      <c r="K585" s="236"/>
      <c r="L585" s="295"/>
      <c r="M585" s="236"/>
      <c r="N585" s="236"/>
      <c r="O585" s="236"/>
      <c r="P585" s="236"/>
      <c r="Q585" s="236"/>
      <c r="R585" s="236"/>
      <c r="S585" s="236"/>
      <c r="T585" s="236"/>
      <c r="U585" s="236"/>
      <c r="V585" s="236"/>
      <c r="W585" s="236"/>
      <c r="X585" s="236"/>
      <c r="Y585" s="236"/>
      <c r="Z585" s="236"/>
      <c r="AA585" s="236"/>
    </row>
    <row r="586" ht="15" customHeight="1">
      <c r="A586" s="337"/>
      <c r="B586" s="236"/>
      <c r="C586" s="236"/>
      <c r="D586" s="236"/>
      <c r="E586" s="236"/>
      <c r="F586" s="236"/>
      <c r="G586" s="236"/>
      <c r="H586" s="236"/>
      <c r="I586" s="236"/>
      <c r="J586" s="236"/>
      <c r="K586" s="236"/>
      <c r="L586" s="295"/>
      <c r="M586" s="236"/>
      <c r="N586" s="236"/>
      <c r="O586" s="236"/>
      <c r="P586" s="236"/>
      <c r="Q586" s="236"/>
      <c r="R586" s="236"/>
      <c r="S586" s="236"/>
      <c r="T586" s="236"/>
      <c r="U586" s="236"/>
      <c r="V586" s="236"/>
      <c r="W586" s="236"/>
      <c r="X586" s="236"/>
      <c r="Y586" s="236"/>
      <c r="Z586" s="236"/>
      <c r="AA586" s="236"/>
    </row>
    <row r="587" ht="15" customHeight="1">
      <c r="A587" s="337"/>
      <c r="B587" s="236"/>
      <c r="C587" s="236"/>
      <c r="D587" s="236"/>
      <c r="E587" s="236"/>
      <c r="F587" s="236"/>
      <c r="G587" s="236"/>
      <c r="H587" s="236"/>
      <c r="I587" s="236"/>
      <c r="J587" s="236"/>
      <c r="K587" s="236"/>
      <c r="L587" s="295"/>
      <c r="M587" s="236"/>
      <c r="N587" s="236"/>
      <c r="O587" s="236"/>
      <c r="P587" s="236"/>
      <c r="Q587" s="236"/>
      <c r="R587" s="236"/>
      <c r="S587" s="236"/>
      <c r="T587" s="236"/>
      <c r="U587" s="236"/>
      <c r="V587" s="236"/>
      <c r="W587" s="236"/>
      <c r="X587" s="236"/>
      <c r="Y587" s="236"/>
      <c r="Z587" s="236"/>
      <c r="AA587" s="236"/>
    </row>
    <row r="588" ht="15" customHeight="1">
      <c r="A588" s="337"/>
      <c r="B588" s="236"/>
      <c r="C588" s="236"/>
      <c r="D588" s="236"/>
      <c r="E588" s="236"/>
      <c r="F588" s="236"/>
      <c r="G588" s="236"/>
      <c r="H588" s="236"/>
      <c r="I588" s="236"/>
      <c r="J588" s="236"/>
      <c r="K588" s="236"/>
      <c r="L588" s="295"/>
      <c r="M588" s="236"/>
      <c r="N588" s="236"/>
      <c r="O588" s="236"/>
      <c r="P588" s="236"/>
      <c r="Q588" s="236"/>
      <c r="R588" s="236"/>
      <c r="S588" s="236"/>
      <c r="T588" s="236"/>
      <c r="U588" s="236"/>
      <c r="V588" s="236"/>
      <c r="W588" s="236"/>
      <c r="X588" s="236"/>
      <c r="Y588" s="236"/>
      <c r="Z588" s="236"/>
      <c r="AA588" s="236"/>
    </row>
    <row r="589" ht="15" customHeight="1">
      <c r="A589" s="337"/>
      <c r="B589" s="236"/>
      <c r="C589" s="236"/>
      <c r="D589" s="236"/>
      <c r="E589" s="236"/>
      <c r="F589" s="236"/>
      <c r="G589" s="236"/>
      <c r="H589" s="236"/>
      <c r="I589" s="236"/>
      <c r="J589" s="236"/>
      <c r="K589" s="236"/>
      <c r="L589" s="295"/>
      <c r="M589" s="236"/>
      <c r="N589" s="236"/>
      <c r="O589" s="236"/>
      <c r="P589" s="236"/>
      <c r="Q589" s="236"/>
      <c r="R589" s="236"/>
      <c r="S589" s="236"/>
      <c r="T589" s="236"/>
      <c r="U589" s="236"/>
      <c r="V589" s="236"/>
      <c r="W589" s="236"/>
      <c r="X589" s="236"/>
      <c r="Y589" s="236"/>
      <c r="Z589" s="236"/>
      <c r="AA589" s="236"/>
    </row>
    <row r="590" ht="15" customHeight="1">
      <c r="A590" s="337"/>
      <c r="B590" s="236"/>
      <c r="C590" s="236"/>
      <c r="D590" s="236"/>
      <c r="E590" s="236"/>
      <c r="F590" s="236"/>
      <c r="G590" s="236"/>
      <c r="H590" s="236"/>
      <c r="I590" s="236"/>
      <c r="J590" s="236"/>
      <c r="K590" s="236"/>
      <c r="L590" s="295"/>
      <c r="M590" s="236"/>
      <c r="N590" s="236"/>
      <c r="O590" s="236"/>
      <c r="P590" s="236"/>
      <c r="Q590" s="236"/>
      <c r="R590" s="236"/>
      <c r="S590" s="236"/>
      <c r="T590" s="236"/>
      <c r="U590" s="236"/>
      <c r="V590" s="236"/>
      <c r="W590" s="236"/>
      <c r="X590" s="236"/>
      <c r="Y590" s="236"/>
      <c r="Z590" s="236"/>
      <c r="AA590" s="236"/>
    </row>
    <row r="591" ht="15" customHeight="1">
      <c r="A591" s="337"/>
      <c r="B591" s="236"/>
      <c r="C591" s="236"/>
      <c r="D591" s="236"/>
      <c r="E591" s="236"/>
      <c r="F591" s="236"/>
      <c r="G591" s="236"/>
      <c r="H591" s="236"/>
      <c r="I591" s="236"/>
      <c r="J591" s="236"/>
      <c r="K591" s="236"/>
      <c r="L591" s="295"/>
      <c r="M591" s="236"/>
      <c r="N591" s="236"/>
      <c r="O591" s="236"/>
      <c r="P591" s="236"/>
      <c r="Q591" s="236"/>
      <c r="R591" s="236"/>
      <c r="S591" s="236"/>
      <c r="T591" s="236"/>
      <c r="U591" s="236"/>
      <c r="V591" s="236"/>
      <c r="W591" s="236"/>
      <c r="X591" s="236"/>
      <c r="Y591" s="236"/>
      <c r="Z591" s="236"/>
      <c r="AA591" s="236"/>
    </row>
    <row r="592" ht="15" customHeight="1">
      <c r="A592" s="337"/>
      <c r="B592" s="236"/>
      <c r="C592" s="236"/>
      <c r="D592" s="236"/>
      <c r="E592" s="236"/>
      <c r="F592" s="236"/>
      <c r="G592" s="236"/>
      <c r="H592" s="236"/>
      <c r="I592" s="236"/>
      <c r="J592" s="236"/>
      <c r="K592" s="236"/>
      <c r="L592" s="295"/>
      <c r="M592" s="236"/>
      <c r="N592" s="236"/>
      <c r="O592" s="236"/>
      <c r="P592" s="236"/>
      <c r="Q592" s="236"/>
      <c r="R592" s="236"/>
      <c r="S592" s="236"/>
      <c r="T592" s="236"/>
      <c r="U592" s="236"/>
      <c r="V592" s="236"/>
      <c r="W592" s="236"/>
      <c r="X592" s="236"/>
      <c r="Y592" s="236"/>
      <c r="Z592" s="236"/>
      <c r="AA592" s="236"/>
    </row>
    <row r="593" ht="15" customHeight="1">
      <c r="A593" s="337"/>
      <c r="B593" s="236"/>
      <c r="C593" s="236"/>
      <c r="D593" s="236"/>
      <c r="E593" s="236"/>
      <c r="F593" s="236"/>
      <c r="G593" s="236"/>
      <c r="H593" s="236"/>
      <c r="I593" s="236"/>
      <c r="J593" s="236"/>
      <c r="K593" s="236"/>
      <c r="L593" s="295"/>
      <c r="M593" s="236"/>
      <c r="N593" s="236"/>
      <c r="O593" s="236"/>
      <c r="P593" s="236"/>
      <c r="Q593" s="236"/>
      <c r="R593" s="236"/>
      <c r="S593" s="236"/>
      <c r="T593" s="236"/>
      <c r="U593" s="236"/>
      <c r="V593" s="236"/>
      <c r="W593" s="236"/>
      <c r="X593" s="236"/>
      <c r="Y593" s="236"/>
      <c r="Z593" s="236"/>
      <c r="AA593" s="236"/>
    </row>
    <row r="594" ht="15" customHeight="1">
      <c r="A594" s="337"/>
      <c r="B594" s="236"/>
      <c r="C594" s="236"/>
      <c r="D594" s="236"/>
      <c r="E594" s="236"/>
      <c r="F594" s="236"/>
      <c r="G594" s="236"/>
      <c r="H594" s="236"/>
      <c r="I594" s="236"/>
      <c r="J594" s="236"/>
      <c r="K594" s="236"/>
      <c r="L594" s="295"/>
      <c r="M594" s="236"/>
      <c r="N594" s="236"/>
      <c r="O594" s="236"/>
      <c r="P594" s="236"/>
      <c r="Q594" s="236"/>
      <c r="R594" s="236"/>
      <c r="S594" s="236"/>
      <c r="T594" s="236"/>
      <c r="U594" s="236"/>
      <c r="V594" s="236"/>
      <c r="W594" s="236"/>
      <c r="X594" s="236"/>
      <c r="Y594" s="236"/>
      <c r="Z594" s="236"/>
      <c r="AA594" s="236"/>
    </row>
    <row r="595" ht="15" customHeight="1">
      <c r="A595" s="337"/>
      <c r="B595" s="236"/>
      <c r="C595" s="236"/>
      <c r="D595" s="236"/>
      <c r="E595" s="236"/>
      <c r="F595" s="236"/>
      <c r="G595" s="236"/>
      <c r="H595" s="236"/>
      <c r="I595" s="236"/>
      <c r="J595" s="236"/>
      <c r="K595" s="236"/>
      <c r="L595" s="295"/>
      <c r="M595" s="236"/>
      <c r="N595" s="236"/>
      <c r="O595" s="236"/>
      <c r="P595" s="236"/>
      <c r="Q595" s="236"/>
      <c r="R595" s="236"/>
      <c r="S595" s="236"/>
      <c r="T595" s="236"/>
      <c r="U595" s="236"/>
      <c r="V595" s="236"/>
      <c r="W595" s="236"/>
      <c r="X595" s="236"/>
      <c r="Y595" s="236"/>
      <c r="Z595" s="236"/>
      <c r="AA595" s="236"/>
    </row>
    <row r="596" ht="15" customHeight="1">
      <c r="A596" s="337"/>
      <c r="B596" s="236"/>
      <c r="C596" s="236"/>
      <c r="D596" s="236"/>
      <c r="E596" s="236"/>
      <c r="F596" s="236"/>
      <c r="G596" s="236"/>
      <c r="H596" s="236"/>
      <c r="I596" s="236"/>
      <c r="J596" s="236"/>
      <c r="K596" s="236"/>
      <c r="L596" s="295"/>
      <c r="M596" s="236"/>
      <c r="N596" s="236"/>
      <c r="O596" s="236"/>
      <c r="P596" s="236"/>
      <c r="Q596" s="236"/>
      <c r="R596" s="236"/>
      <c r="S596" s="236"/>
      <c r="T596" s="236"/>
      <c r="U596" s="236"/>
      <c r="V596" s="236"/>
      <c r="W596" s="236"/>
      <c r="X596" s="236"/>
      <c r="Y596" s="236"/>
      <c r="Z596" s="236"/>
      <c r="AA596" s="236"/>
    </row>
    <row r="597" ht="15" customHeight="1">
      <c r="A597" s="337"/>
      <c r="B597" s="236"/>
      <c r="C597" s="236"/>
      <c r="D597" s="236"/>
      <c r="E597" s="236"/>
      <c r="F597" s="236"/>
      <c r="G597" s="236"/>
      <c r="H597" s="236"/>
      <c r="I597" s="236"/>
      <c r="J597" s="236"/>
      <c r="K597" s="236"/>
      <c r="L597" s="295"/>
      <c r="M597" s="236"/>
      <c r="N597" s="236"/>
      <c r="O597" s="236"/>
      <c r="P597" s="236"/>
      <c r="Q597" s="236"/>
      <c r="R597" s="236"/>
      <c r="S597" s="236"/>
      <c r="T597" s="236"/>
      <c r="U597" s="236"/>
      <c r="V597" s="236"/>
      <c r="W597" s="236"/>
      <c r="X597" s="236"/>
      <c r="Y597" s="236"/>
      <c r="Z597" s="236"/>
      <c r="AA597" s="236"/>
    </row>
    <row r="598" ht="15" customHeight="1">
      <c r="A598" s="337"/>
      <c r="B598" s="236"/>
      <c r="C598" s="236"/>
      <c r="D598" s="236"/>
      <c r="E598" s="236"/>
      <c r="F598" s="236"/>
      <c r="G598" s="236"/>
      <c r="H598" s="236"/>
      <c r="I598" s="236"/>
      <c r="J598" s="236"/>
      <c r="K598" s="236"/>
      <c r="L598" s="295"/>
      <c r="M598" s="236"/>
      <c r="N598" s="236"/>
      <c r="O598" s="236"/>
      <c r="P598" s="236"/>
      <c r="Q598" s="236"/>
      <c r="R598" s="236"/>
      <c r="S598" s="236"/>
      <c r="T598" s="236"/>
      <c r="U598" s="236"/>
      <c r="V598" s="236"/>
      <c r="W598" s="236"/>
      <c r="X598" s="236"/>
      <c r="Y598" s="236"/>
      <c r="Z598" s="236"/>
      <c r="AA598" s="236"/>
    </row>
    <row r="599" ht="15" customHeight="1">
      <c r="A599" s="337"/>
      <c r="B599" s="236"/>
      <c r="C599" s="236"/>
      <c r="D599" s="236"/>
      <c r="E599" s="236"/>
      <c r="F599" s="236"/>
      <c r="G599" s="236"/>
      <c r="H599" s="236"/>
      <c r="I599" s="236"/>
      <c r="J599" s="236"/>
      <c r="K599" s="236"/>
      <c r="L599" s="295"/>
      <c r="M599" s="236"/>
      <c r="N599" s="236"/>
      <c r="O599" s="236"/>
      <c r="P599" s="236"/>
      <c r="Q599" s="236"/>
      <c r="R599" s="236"/>
      <c r="S599" s="236"/>
      <c r="T599" s="236"/>
      <c r="U599" s="236"/>
      <c r="V599" s="236"/>
      <c r="W599" s="236"/>
      <c r="X599" s="236"/>
      <c r="Y599" s="236"/>
      <c r="Z599" s="236"/>
      <c r="AA599" s="236"/>
    </row>
    <row r="600" ht="15" customHeight="1">
      <c r="A600" s="337"/>
      <c r="B600" s="236"/>
      <c r="C600" s="236"/>
      <c r="D600" s="236"/>
      <c r="E600" s="236"/>
      <c r="F600" s="236"/>
      <c r="G600" s="236"/>
      <c r="H600" s="236"/>
      <c r="I600" s="236"/>
      <c r="J600" s="236"/>
      <c r="K600" s="236"/>
      <c r="L600" s="295"/>
      <c r="M600" s="236"/>
      <c r="N600" s="236"/>
      <c r="O600" s="236"/>
      <c r="P600" s="236"/>
      <c r="Q600" s="236"/>
      <c r="R600" s="236"/>
      <c r="S600" s="236"/>
      <c r="T600" s="236"/>
      <c r="U600" s="236"/>
      <c r="V600" s="236"/>
      <c r="W600" s="236"/>
      <c r="X600" s="236"/>
      <c r="Y600" s="236"/>
      <c r="Z600" s="236"/>
      <c r="AA600" s="236"/>
    </row>
    <row r="601" ht="15" customHeight="1">
      <c r="A601" s="337"/>
      <c r="B601" s="236"/>
      <c r="C601" s="236"/>
      <c r="D601" s="236"/>
      <c r="E601" s="236"/>
      <c r="F601" s="236"/>
      <c r="G601" s="236"/>
      <c r="H601" s="236"/>
      <c r="I601" s="236"/>
      <c r="J601" s="236"/>
      <c r="K601" s="236"/>
      <c r="L601" s="295"/>
      <c r="M601" s="236"/>
      <c r="N601" s="236"/>
      <c r="O601" s="236"/>
      <c r="P601" s="236"/>
      <c r="Q601" s="236"/>
      <c r="R601" s="236"/>
      <c r="S601" s="236"/>
      <c r="T601" s="236"/>
      <c r="U601" s="236"/>
      <c r="V601" s="236"/>
      <c r="W601" s="236"/>
      <c r="X601" s="236"/>
      <c r="Y601" s="236"/>
      <c r="Z601" s="236"/>
      <c r="AA601" s="236"/>
    </row>
    <row r="602" ht="15" customHeight="1">
      <c r="A602" s="337"/>
      <c r="B602" s="236"/>
      <c r="C602" s="236"/>
      <c r="D602" s="236"/>
      <c r="E602" s="236"/>
      <c r="F602" s="236"/>
      <c r="G602" s="236"/>
      <c r="H602" s="236"/>
      <c r="I602" s="236"/>
      <c r="J602" s="236"/>
      <c r="K602" s="236"/>
      <c r="L602" s="295"/>
      <c r="M602" s="236"/>
      <c r="N602" s="236"/>
      <c r="O602" s="236"/>
      <c r="P602" s="236"/>
      <c r="Q602" s="236"/>
      <c r="R602" s="236"/>
      <c r="S602" s="236"/>
      <c r="T602" s="236"/>
      <c r="U602" s="236"/>
      <c r="V602" s="236"/>
      <c r="W602" s="236"/>
      <c r="X602" s="236"/>
      <c r="Y602" s="236"/>
      <c r="Z602" s="236"/>
      <c r="AA602" s="236"/>
    </row>
    <row r="603" ht="15" customHeight="1">
      <c r="A603" s="337"/>
      <c r="B603" s="236"/>
      <c r="C603" s="236"/>
      <c r="D603" s="236"/>
      <c r="E603" s="236"/>
      <c r="F603" s="236"/>
      <c r="G603" s="236"/>
      <c r="H603" s="236"/>
      <c r="I603" s="236"/>
      <c r="J603" s="236"/>
      <c r="K603" s="236"/>
      <c r="L603" s="295"/>
      <c r="M603" s="236"/>
      <c r="N603" s="236"/>
      <c r="O603" s="236"/>
      <c r="P603" s="236"/>
      <c r="Q603" s="236"/>
      <c r="R603" s="236"/>
      <c r="S603" s="236"/>
      <c r="T603" s="236"/>
      <c r="U603" s="236"/>
      <c r="V603" s="236"/>
      <c r="W603" s="236"/>
      <c r="X603" s="236"/>
      <c r="Y603" s="236"/>
      <c r="Z603" s="236"/>
      <c r="AA603" s="236"/>
    </row>
    <row r="604" ht="15" customHeight="1">
      <c r="A604" s="337"/>
      <c r="B604" s="236"/>
      <c r="C604" s="236"/>
      <c r="D604" s="236"/>
      <c r="E604" s="236"/>
      <c r="F604" s="236"/>
      <c r="G604" s="236"/>
      <c r="H604" s="236"/>
      <c r="I604" s="236"/>
      <c r="J604" s="236"/>
      <c r="K604" s="236"/>
      <c r="L604" s="295"/>
      <c r="M604" s="236"/>
      <c r="N604" s="236"/>
      <c r="O604" s="236"/>
      <c r="P604" s="236"/>
      <c r="Q604" s="236"/>
      <c r="R604" s="236"/>
      <c r="S604" s="236"/>
      <c r="T604" s="236"/>
      <c r="U604" s="236"/>
      <c r="V604" s="236"/>
      <c r="W604" s="236"/>
      <c r="X604" s="236"/>
      <c r="Y604" s="236"/>
      <c r="Z604" s="236"/>
      <c r="AA604" s="236"/>
    </row>
    <row r="605" ht="15" customHeight="1">
      <c r="A605" s="337"/>
      <c r="B605" s="236"/>
      <c r="C605" s="236"/>
      <c r="D605" s="236"/>
      <c r="E605" s="236"/>
      <c r="F605" s="236"/>
      <c r="G605" s="236"/>
      <c r="H605" s="236"/>
      <c r="I605" s="236"/>
      <c r="J605" s="236"/>
      <c r="K605" s="236"/>
      <c r="L605" s="295"/>
      <c r="M605" s="236"/>
      <c r="N605" s="236"/>
      <c r="O605" s="236"/>
      <c r="P605" s="236"/>
      <c r="Q605" s="236"/>
      <c r="R605" s="236"/>
      <c r="S605" s="236"/>
      <c r="T605" s="236"/>
      <c r="U605" s="236"/>
      <c r="V605" s="236"/>
      <c r="W605" s="236"/>
      <c r="X605" s="236"/>
      <c r="Y605" s="236"/>
      <c r="Z605" s="236"/>
      <c r="AA605" s="236"/>
    </row>
    <row r="606" ht="15" customHeight="1">
      <c r="A606" s="337"/>
      <c r="B606" s="236"/>
      <c r="C606" s="236"/>
      <c r="D606" s="236"/>
      <c r="E606" s="236"/>
      <c r="F606" s="236"/>
      <c r="G606" s="236"/>
      <c r="H606" s="236"/>
      <c r="I606" s="236"/>
      <c r="J606" s="236"/>
      <c r="K606" s="236"/>
      <c r="L606" s="295"/>
      <c r="M606" s="236"/>
      <c r="N606" s="236"/>
      <c r="O606" s="236"/>
      <c r="P606" s="236"/>
      <c r="Q606" s="236"/>
      <c r="R606" s="236"/>
      <c r="S606" s="236"/>
      <c r="T606" s="236"/>
      <c r="U606" s="236"/>
      <c r="V606" s="236"/>
      <c r="W606" s="236"/>
      <c r="X606" s="236"/>
      <c r="Y606" s="236"/>
      <c r="Z606" s="236"/>
      <c r="AA606" s="236"/>
    </row>
    <row r="607" ht="15" customHeight="1">
      <c r="A607" s="337"/>
      <c r="B607" s="236"/>
      <c r="C607" s="236"/>
      <c r="D607" s="236"/>
      <c r="E607" s="236"/>
      <c r="F607" s="236"/>
      <c r="G607" s="236"/>
      <c r="H607" s="236"/>
      <c r="I607" s="236"/>
      <c r="J607" s="236"/>
      <c r="K607" s="236"/>
      <c r="L607" s="295"/>
      <c r="M607" s="236"/>
      <c r="N607" s="236"/>
      <c r="O607" s="236"/>
      <c r="P607" s="236"/>
      <c r="Q607" s="236"/>
      <c r="R607" s="236"/>
      <c r="S607" s="236"/>
      <c r="T607" s="236"/>
      <c r="U607" s="236"/>
      <c r="V607" s="236"/>
      <c r="W607" s="236"/>
      <c r="X607" s="236"/>
      <c r="Y607" s="236"/>
      <c r="Z607" s="236"/>
      <c r="AA607" s="236"/>
    </row>
    <row r="608" ht="15" customHeight="1">
      <c r="A608" s="337"/>
      <c r="B608" s="236"/>
      <c r="C608" s="236"/>
      <c r="D608" s="236"/>
      <c r="E608" s="236"/>
      <c r="F608" s="236"/>
      <c r="G608" s="236"/>
      <c r="H608" s="236"/>
      <c r="I608" s="236"/>
      <c r="J608" s="236"/>
      <c r="K608" s="236"/>
      <c r="L608" s="295"/>
      <c r="M608" s="236"/>
      <c r="N608" s="236"/>
      <c r="O608" s="236"/>
      <c r="P608" s="236"/>
      <c r="Q608" s="236"/>
      <c r="R608" s="236"/>
      <c r="S608" s="236"/>
      <c r="T608" s="236"/>
      <c r="U608" s="236"/>
      <c r="V608" s="236"/>
      <c r="W608" s="236"/>
      <c r="X608" s="236"/>
      <c r="Y608" s="236"/>
      <c r="Z608" s="236"/>
      <c r="AA608" s="236"/>
    </row>
    <row r="609" ht="15" customHeight="1">
      <c r="A609" s="337"/>
      <c r="B609" s="236"/>
      <c r="C609" s="236"/>
      <c r="D609" s="236"/>
      <c r="E609" s="236"/>
      <c r="F609" s="236"/>
      <c r="G609" s="236"/>
      <c r="H609" s="236"/>
      <c r="I609" s="236"/>
      <c r="J609" s="236"/>
      <c r="K609" s="236"/>
      <c r="L609" s="295"/>
      <c r="M609" s="236"/>
      <c r="N609" s="236"/>
      <c r="O609" s="236"/>
      <c r="P609" s="236"/>
      <c r="Q609" s="236"/>
      <c r="R609" s="236"/>
      <c r="S609" s="236"/>
      <c r="T609" s="236"/>
      <c r="U609" s="236"/>
      <c r="V609" s="236"/>
      <c r="W609" s="236"/>
      <c r="X609" s="236"/>
      <c r="Y609" s="236"/>
      <c r="Z609" s="236"/>
      <c r="AA609" s="236"/>
    </row>
    <row r="610" ht="15" customHeight="1">
      <c r="A610" s="337"/>
      <c r="B610" s="236"/>
      <c r="C610" s="236"/>
      <c r="D610" s="236"/>
      <c r="E610" s="236"/>
      <c r="F610" s="236"/>
      <c r="G610" s="236"/>
      <c r="H610" s="236"/>
      <c r="I610" s="236"/>
      <c r="J610" s="236"/>
      <c r="K610" s="236"/>
      <c r="L610" s="295"/>
      <c r="M610" s="236"/>
      <c r="N610" s="236"/>
      <c r="O610" s="236"/>
      <c r="P610" s="236"/>
      <c r="Q610" s="236"/>
      <c r="R610" s="236"/>
      <c r="S610" s="236"/>
      <c r="T610" s="236"/>
      <c r="U610" s="236"/>
      <c r="V610" s="236"/>
      <c r="W610" s="236"/>
      <c r="X610" s="236"/>
      <c r="Y610" s="236"/>
      <c r="Z610" s="236"/>
      <c r="AA610" s="236"/>
    </row>
    <row r="611" ht="15" customHeight="1">
      <c r="A611" s="337"/>
      <c r="B611" s="236"/>
      <c r="C611" s="236"/>
      <c r="D611" s="236"/>
      <c r="E611" s="236"/>
      <c r="F611" s="236"/>
      <c r="G611" s="236"/>
      <c r="H611" s="236"/>
      <c r="I611" s="236"/>
      <c r="J611" s="236"/>
      <c r="K611" s="236"/>
      <c r="L611" s="295"/>
      <c r="M611" s="236"/>
      <c r="N611" s="236"/>
      <c r="O611" s="236"/>
      <c r="P611" s="236"/>
      <c r="Q611" s="236"/>
      <c r="R611" s="236"/>
      <c r="S611" s="236"/>
      <c r="T611" s="236"/>
      <c r="U611" s="236"/>
      <c r="V611" s="236"/>
      <c r="W611" s="236"/>
      <c r="X611" s="236"/>
      <c r="Y611" s="236"/>
      <c r="Z611" s="236"/>
      <c r="AA611" s="236"/>
    </row>
    <row r="612" ht="15" customHeight="1">
      <c r="A612" s="337"/>
      <c r="B612" s="236"/>
      <c r="C612" s="236"/>
      <c r="D612" s="236"/>
      <c r="E612" s="236"/>
      <c r="F612" s="236"/>
      <c r="G612" s="236"/>
      <c r="H612" s="236"/>
      <c r="I612" s="236"/>
      <c r="J612" s="236"/>
      <c r="K612" s="236"/>
      <c r="L612" s="295"/>
      <c r="M612" s="236"/>
      <c r="N612" s="236"/>
      <c r="O612" s="236"/>
      <c r="P612" s="236"/>
      <c r="Q612" s="236"/>
      <c r="R612" s="236"/>
      <c r="S612" s="236"/>
      <c r="T612" s="236"/>
      <c r="U612" s="236"/>
      <c r="V612" s="236"/>
      <c r="W612" s="236"/>
      <c r="X612" s="236"/>
      <c r="Y612" s="236"/>
      <c r="Z612" s="236"/>
      <c r="AA612" s="236"/>
    </row>
    <row r="613" ht="15" customHeight="1">
      <c r="A613" s="337"/>
      <c r="B613" s="236"/>
      <c r="C613" s="236"/>
      <c r="D613" s="236"/>
      <c r="E613" s="236"/>
      <c r="F613" s="236"/>
      <c r="G613" s="236"/>
      <c r="H613" s="236"/>
      <c r="I613" s="236"/>
      <c r="J613" s="236"/>
      <c r="K613" s="236"/>
      <c r="L613" s="295"/>
      <c r="M613" s="236"/>
      <c r="N613" s="236"/>
      <c r="O613" s="236"/>
      <c r="P613" s="236"/>
      <c r="Q613" s="236"/>
      <c r="R613" s="236"/>
      <c r="S613" s="236"/>
      <c r="T613" s="236"/>
      <c r="U613" s="236"/>
      <c r="V613" s="236"/>
      <c r="W613" s="236"/>
      <c r="X613" s="236"/>
      <c r="Y613" s="236"/>
      <c r="Z613" s="236"/>
      <c r="AA613" s="236"/>
    </row>
    <row r="614" ht="15" customHeight="1">
      <c r="A614" s="337"/>
      <c r="B614" s="236"/>
      <c r="C614" s="236"/>
      <c r="D614" s="236"/>
      <c r="E614" s="236"/>
      <c r="F614" s="236"/>
      <c r="G614" s="236"/>
      <c r="H614" s="236"/>
      <c r="I614" s="236"/>
      <c r="J614" s="236"/>
      <c r="K614" s="236"/>
      <c r="L614" s="295"/>
      <c r="M614" s="236"/>
      <c r="N614" s="236"/>
      <c r="O614" s="236"/>
      <c r="P614" s="236"/>
      <c r="Q614" s="236"/>
      <c r="R614" s="236"/>
      <c r="S614" s="236"/>
      <c r="T614" s="236"/>
      <c r="U614" s="236"/>
      <c r="V614" s="236"/>
      <c r="W614" s="236"/>
      <c r="X614" s="236"/>
      <c r="Y614" s="236"/>
      <c r="Z614" s="236"/>
      <c r="AA614" s="236"/>
    </row>
    <row r="615" ht="15" customHeight="1">
      <c r="A615" s="337"/>
      <c r="B615" s="236"/>
      <c r="C615" s="236"/>
      <c r="D615" s="236"/>
      <c r="E615" s="236"/>
      <c r="F615" s="236"/>
      <c r="G615" s="236"/>
      <c r="H615" s="236"/>
      <c r="I615" s="236"/>
      <c r="J615" s="236"/>
      <c r="K615" s="236"/>
      <c r="L615" s="295"/>
      <c r="M615" s="236"/>
      <c r="N615" s="236"/>
      <c r="O615" s="236"/>
      <c r="P615" s="236"/>
      <c r="Q615" s="236"/>
      <c r="R615" s="236"/>
      <c r="S615" s="236"/>
      <c r="T615" s="236"/>
      <c r="U615" s="236"/>
      <c r="V615" s="236"/>
      <c r="W615" s="236"/>
      <c r="X615" s="236"/>
      <c r="Y615" s="236"/>
      <c r="Z615" s="236"/>
      <c r="AA615" s="236"/>
    </row>
    <row r="616" ht="15" customHeight="1">
      <c r="A616" s="337"/>
      <c r="B616" s="236"/>
      <c r="C616" s="236"/>
      <c r="D616" s="236"/>
      <c r="E616" s="236"/>
      <c r="F616" s="236"/>
      <c r="G616" s="236"/>
      <c r="H616" s="236"/>
      <c r="I616" s="236"/>
      <c r="J616" s="236"/>
      <c r="K616" s="236"/>
      <c r="L616" s="295"/>
      <c r="M616" s="236"/>
      <c r="N616" s="236"/>
      <c r="O616" s="236"/>
      <c r="P616" s="236"/>
      <c r="Q616" s="236"/>
      <c r="R616" s="236"/>
      <c r="S616" s="236"/>
      <c r="T616" s="236"/>
      <c r="U616" s="236"/>
      <c r="V616" s="236"/>
      <c r="W616" s="236"/>
      <c r="X616" s="236"/>
      <c r="Y616" s="236"/>
      <c r="Z616" s="236"/>
      <c r="AA616" s="236"/>
    </row>
    <row r="617" ht="15" customHeight="1">
      <c r="A617" s="337"/>
      <c r="B617" s="236"/>
      <c r="C617" s="236"/>
      <c r="D617" s="236"/>
      <c r="E617" s="236"/>
      <c r="F617" s="236"/>
      <c r="G617" s="236"/>
      <c r="H617" s="236"/>
      <c r="I617" s="236"/>
      <c r="J617" s="236"/>
      <c r="K617" s="236"/>
      <c r="L617" s="295"/>
      <c r="M617" s="236"/>
      <c r="N617" s="236"/>
      <c r="O617" s="236"/>
      <c r="P617" s="236"/>
      <c r="Q617" s="236"/>
      <c r="R617" s="236"/>
      <c r="S617" s="236"/>
      <c r="T617" s="236"/>
      <c r="U617" s="236"/>
      <c r="V617" s="236"/>
      <c r="W617" s="236"/>
      <c r="X617" s="236"/>
      <c r="Y617" s="236"/>
      <c r="Z617" s="236"/>
      <c r="AA617" s="236"/>
    </row>
    <row r="618" ht="15" customHeight="1">
      <c r="A618" s="337"/>
      <c r="B618" s="236"/>
      <c r="C618" s="236"/>
      <c r="D618" s="236"/>
      <c r="E618" s="236"/>
      <c r="F618" s="236"/>
      <c r="G618" s="236"/>
      <c r="H618" s="236"/>
      <c r="I618" s="236"/>
      <c r="J618" s="236"/>
      <c r="K618" s="236"/>
      <c r="L618" s="295"/>
      <c r="M618" s="236"/>
      <c r="N618" s="236"/>
      <c r="O618" s="236"/>
      <c r="P618" s="236"/>
      <c r="Q618" s="236"/>
      <c r="R618" s="236"/>
      <c r="S618" s="236"/>
      <c r="T618" s="236"/>
      <c r="U618" s="236"/>
      <c r="V618" s="236"/>
      <c r="W618" s="236"/>
      <c r="X618" s="236"/>
      <c r="Y618" s="236"/>
      <c r="Z618" s="236"/>
      <c r="AA618" s="236"/>
    </row>
    <row r="619" ht="15" customHeight="1">
      <c r="A619" s="337"/>
      <c r="B619" s="236"/>
      <c r="C619" s="236"/>
      <c r="D619" s="236"/>
      <c r="E619" s="236"/>
      <c r="F619" s="236"/>
      <c r="G619" s="236"/>
      <c r="H619" s="236"/>
      <c r="I619" s="236"/>
      <c r="J619" s="236"/>
      <c r="K619" s="236"/>
      <c r="L619" s="295"/>
      <c r="M619" s="236"/>
      <c r="N619" s="236"/>
      <c r="O619" s="236"/>
      <c r="P619" s="236"/>
      <c r="Q619" s="236"/>
      <c r="R619" s="236"/>
      <c r="S619" s="236"/>
      <c r="T619" s="236"/>
      <c r="U619" s="236"/>
      <c r="V619" s="236"/>
      <c r="W619" s="236"/>
      <c r="X619" s="236"/>
      <c r="Y619" s="236"/>
      <c r="Z619" s="236"/>
      <c r="AA619" s="236"/>
    </row>
    <row r="620" ht="15" customHeight="1">
      <c r="A620" s="337"/>
      <c r="B620" s="236"/>
      <c r="C620" s="236"/>
      <c r="D620" s="236"/>
      <c r="E620" s="236"/>
      <c r="F620" s="236"/>
      <c r="G620" s="236"/>
      <c r="H620" s="236"/>
      <c r="I620" s="236"/>
      <c r="J620" s="236"/>
      <c r="K620" s="236"/>
      <c r="L620" s="295"/>
      <c r="M620" s="236"/>
      <c r="N620" s="236"/>
      <c r="O620" s="236"/>
      <c r="P620" s="236"/>
      <c r="Q620" s="236"/>
      <c r="R620" s="236"/>
      <c r="S620" s="236"/>
      <c r="T620" s="236"/>
      <c r="U620" s="236"/>
      <c r="V620" s="236"/>
      <c r="W620" s="236"/>
      <c r="X620" s="236"/>
      <c r="Y620" s="236"/>
      <c r="Z620" s="236"/>
      <c r="AA620" s="236"/>
    </row>
    <row r="621" ht="15" customHeight="1">
      <c r="A621" s="337"/>
      <c r="B621" s="236"/>
      <c r="C621" s="236"/>
      <c r="D621" s="236"/>
      <c r="E621" s="236"/>
      <c r="F621" s="236"/>
      <c r="G621" s="236"/>
      <c r="H621" s="236"/>
      <c r="I621" s="236"/>
      <c r="J621" s="236"/>
      <c r="K621" s="236"/>
      <c r="L621" s="295"/>
      <c r="M621" s="236"/>
      <c r="N621" s="236"/>
      <c r="O621" s="236"/>
      <c r="P621" s="236"/>
      <c r="Q621" s="236"/>
      <c r="R621" s="236"/>
      <c r="S621" s="236"/>
      <c r="T621" s="236"/>
      <c r="U621" s="236"/>
      <c r="V621" s="236"/>
      <c r="W621" s="236"/>
      <c r="X621" s="236"/>
      <c r="Y621" s="236"/>
      <c r="Z621" s="236"/>
      <c r="AA621" s="236"/>
    </row>
    <row r="622" ht="15" customHeight="1">
      <c r="A622" s="337"/>
      <c r="B622" s="236"/>
      <c r="C622" s="236"/>
      <c r="D622" s="236"/>
      <c r="E622" s="236"/>
      <c r="F622" s="236"/>
      <c r="G622" s="236"/>
      <c r="H622" s="236"/>
      <c r="I622" s="236"/>
      <c r="J622" s="236"/>
      <c r="K622" s="236"/>
      <c r="L622" s="295"/>
      <c r="M622" s="236"/>
      <c r="N622" s="236"/>
      <c r="O622" s="236"/>
      <c r="P622" s="236"/>
      <c r="Q622" s="236"/>
      <c r="R622" s="236"/>
      <c r="S622" s="236"/>
      <c r="T622" s="236"/>
      <c r="U622" s="236"/>
      <c r="V622" s="236"/>
      <c r="W622" s="236"/>
      <c r="X622" s="236"/>
      <c r="Y622" s="236"/>
      <c r="Z622" s="236"/>
      <c r="AA622" s="236"/>
    </row>
    <row r="623" ht="15" customHeight="1">
      <c r="A623" s="337"/>
      <c r="B623" s="236"/>
      <c r="C623" s="236"/>
      <c r="D623" s="236"/>
      <c r="E623" s="236"/>
      <c r="F623" s="236"/>
      <c r="G623" s="236"/>
      <c r="H623" s="236"/>
      <c r="I623" s="236"/>
      <c r="J623" s="236"/>
      <c r="K623" s="236"/>
      <c r="L623" s="295"/>
      <c r="M623" s="236"/>
      <c r="N623" s="236"/>
      <c r="O623" s="236"/>
      <c r="P623" s="236"/>
      <c r="Q623" s="236"/>
      <c r="R623" s="236"/>
      <c r="S623" s="236"/>
      <c r="T623" s="236"/>
      <c r="U623" s="236"/>
      <c r="V623" s="236"/>
      <c r="W623" s="236"/>
      <c r="X623" s="236"/>
      <c r="Y623" s="236"/>
      <c r="Z623" s="236"/>
      <c r="AA623" s="236"/>
    </row>
    <row r="624" ht="15" customHeight="1">
      <c r="A624" s="337"/>
      <c r="B624" s="236"/>
      <c r="C624" s="236"/>
      <c r="D624" s="236"/>
      <c r="E624" s="236"/>
      <c r="F624" s="236"/>
      <c r="G624" s="236"/>
      <c r="H624" s="236"/>
      <c r="I624" s="236"/>
      <c r="J624" s="236"/>
      <c r="K624" s="236"/>
      <c r="L624" s="295"/>
      <c r="M624" s="236"/>
      <c r="N624" s="236"/>
      <c r="O624" s="236"/>
      <c r="P624" s="236"/>
      <c r="Q624" s="236"/>
      <c r="R624" s="236"/>
      <c r="S624" s="236"/>
      <c r="T624" s="236"/>
      <c r="U624" s="236"/>
      <c r="V624" s="236"/>
      <c r="W624" s="236"/>
      <c r="X624" s="236"/>
      <c r="Y624" s="236"/>
      <c r="Z624" s="236"/>
      <c r="AA624" s="236"/>
    </row>
    <row r="625" ht="15" customHeight="1">
      <c r="A625" s="337"/>
      <c r="B625" s="236"/>
      <c r="C625" s="236"/>
      <c r="D625" s="236"/>
      <c r="E625" s="236"/>
      <c r="F625" s="236"/>
      <c r="G625" s="236"/>
      <c r="H625" s="236"/>
      <c r="I625" s="236"/>
      <c r="J625" s="236"/>
      <c r="K625" s="236"/>
      <c r="L625" s="295"/>
      <c r="M625" s="236"/>
      <c r="N625" s="236"/>
      <c r="O625" s="236"/>
      <c r="P625" s="236"/>
      <c r="Q625" s="236"/>
      <c r="R625" s="236"/>
      <c r="S625" s="236"/>
      <c r="T625" s="236"/>
      <c r="U625" s="236"/>
      <c r="V625" s="236"/>
      <c r="W625" s="236"/>
      <c r="X625" s="236"/>
      <c r="Y625" s="236"/>
      <c r="Z625" s="236"/>
      <c r="AA625" s="236"/>
    </row>
    <row r="626" ht="15" customHeight="1">
      <c r="A626" s="337"/>
      <c r="B626" s="236"/>
      <c r="C626" s="236"/>
      <c r="D626" s="236"/>
      <c r="E626" s="236"/>
      <c r="F626" s="236"/>
      <c r="G626" s="236"/>
      <c r="H626" s="236"/>
      <c r="I626" s="236"/>
      <c r="J626" s="236"/>
      <c r="K626" s="236"/>
      <c r="L626" s="295"/>
      <c r="M626" s="236"/>
      <c r="N626" s="236"/>
      <c r="O626" s="236"/>
      <c r="P626" s="236"/>
      <c r="Q626" s="236"/>
      <c r="R626" s="236"/>
      <c r="S626" s="236"/>
      <c r="T626" s="236"/>
      <c r="U626" s="236"/>
      <c r="V626" s="236"/>
      <c r="W626" s="236"/>
      <c r="X626" s="236"/>
      <c r="Y626" s="236"/>
      <c r="Z626" s="236"/>
      <c r="AA626" s="236"/>
    </row>
    <row r="627" ht="15" customHeight="1">
      <c r="A627" s="337"/>
      <c r="B627" s="236"/>
      <c r="C627" s="236"/>
      <c r="D627" s="236"/>
      <c r="E627" s="236"/>
      <c r="F627" s="236"/>
      <c r="G627" s="236"/>
      <c r="H627" s="236"/>
      <c r="I627" s="236"/>
      <c r="J627" s="236"/>
      <c r="K627" s="236"/>
      <c r="L627" s="295"/>
      <c r="M627" s="236"/>
      <c r="N627" s="236"/>
      <c r="O627" s="236"/>
      <c r="P627" s="236"/>
      <c r="Q627" s="236"/>
      <c r="R627" s="236"/>
      <c r="S627" s="236"/>
      <c r="T627" s="236"/>
      <c r="U627" s="236"/>
      <c r="V627" s="236"/>
      <c r="W627" s="236"/>
      <c r="X627" s="236"/>
      <c r="Y627" s="236"/>
      <c r="Z627" s="236"/>
      <c r="AA627" s="236"/>
    </row>
    <row r="628" ht="15" customHeight="1">
      <c r="A628" s="337"/>
      <c r="B628" s="236"/>
      <c r="C628" s="236"/>
      <c r="D628" s="236"/>
      <c r="E628" s="236"/>
      <c r="F628" s="236"/>
      <c r="G628" s="236"/>
      <c r="H628" s="236"/>
      <c r="I628" s="236"/>
      <c r="J628" s="236"/>
      <c r="K628" s="236"/>
      <c r="L628" s="295"/>
      <c r="M628" s="236"/>
      <c r="N628" s="236"/>
      <c r="O628" s="236"/>
      <c r="P628" s="236"/>
      <c r="Q628" s="236"/>
      <c r="R628" s="236"/>
      <c r="S628" s="236"/>
      <c r="T628" s="236"/>
      <c r="U628" s="236"/>
      <c r="V628" s="236"/>
      <c r="W628" s="236"/>
      <c r="X628" s="236"/>
      <c r="Y628" s="236"/>
      <c r="Z628" s="236"/>
      <c r="AA628" s="236"/>
    </row>
    <row r="629" ht="15" customHeight="1">
      <c r="A629" s="337"/>
      <c r="B629" s="236"/>
      <c r="C629" s="236"/>
      <c r="D629" s="236"/>
      <c r="E629" s="236"/>
      <c r="F629" s="236"/>
      <c r="G629" s="236"/>
      <c r="H629" s="236"/>
      <c r="I629" s="236"/>
      <c r="J629" s="236"/>
      <c r="K629" s="236"/>
      <c r="L629" s="295"/>
      <c r="M629" s="236"/>
      <c r="N629" s="236"/>
      <c r="O629" s="236"/>
      <c r="P629" s="236"/>
      <c r="Q629" s="236"/>
      <c r="R629" s="236"/>
      <c r="S629" s="236"/>
      <c r="T629" s="236"/>
      <c r="U629" s="236"/>
      <c r="V629" s="236"/>
      <c r="W629" s="236"/>
      <c r="X629" s="236"/>
      <c r="Y629" s="236"/>
      <c r="Z629" s="236"/>
      <c r="AA629" s="236"/>
    </row>
    <row r="630" ht="15" customHeight="1">
      <c r="A630" s="337"/>
      <c r="B630" s="236"/>
      <c r="C630" s="236"/>
      <c r="D630" s="236"/>
      <c r="E630" s="236"/>
      <c r="F630" s="236"/>
      <c r="G630" s="236"/>
      <c r="H630" s="236"/>
      <c r="I630" s="236"/>
      <c r="J630" s="236"/>
      <c r="K630" s="236"/>
      <c r="L630" s="295"/>
      <c r="M630" s="236"/>
      <c r="N630" s="236"/>
      <c r="O630" s="236"/>
      <c r="P630" s="236"/>
      <c r="Q630" s="236"/>
      <c r="R630" s="236"/>
      <c r="S630" s="236"/>
      <c r="T630" s="236"/>
      <c r="U630" s="236"/>
      <c r="V630" s="236"/>
      <c r="W630" s="236"/>
      <c r="X630" s="236"/>
      <c r="Y630" s="236"/>
      <c r="Z630" s="236"/>
      <c r="AA630" s="236"/>
    </row>
    <row r="631" ht="15" customHeight="1">
      <c r="A631" s="337"/>
      <c r="B631" s="236"/>
      <c r="C631" s="236"/>
      <c r="D631" s="236"/>
      <c r="E631" s="236"/>
      <c r="F631" s="236"/>
      <c r="G631" s="236"/>
      <c r="H631" s="236"/>
      <c r="I631" s="236"/>
      <c r="J631" s="236"/>
      <c r="K631" s="236"/>
      <c r="L631" s="295"/>
      <c r="M631" s="236"/>
      <c r="N631" s="236"/>
      <c r="O631" s="236"/>
      <c r="P631" s="236"/>
      <c r="Q631" s="236"/>
      <c r="R631" s="236"/>
      <c r="S631" s="236"/>
      <c r="T631" s="236"/>
      <c r="U631" s="236"/>
      <c r="V631" s="236"/>
      <c r="W631" s="236"/>
      <c r="X631" s="236"/>
      <c r="Y631" s="236"/>
      <c r="Z631" s="236"/>
      <c r="AA631" s="236"/>
    </row>
    <row r="632" ht="15" customHeight="1">
      <c r="A632" s="337"/>
      <c r="B632" s="236"/>
      <c r="C632" s="236"/>
      <c r="D632" s="236"/>
      <c r="E632" s="236"/>
      <c r="F632" s="236"/>
      <c r="G632" s="236"/>
      <c r="H632" s="236"/>
      <c r="I632" s="236"/>
      <c r="J632" s="236"/>
      <c r="K632" s="236"/>
      <c r="L632" s="295"/>
      <c r="M632" s="236"/>
      <c r="N632" s="236"/>
      <c r="O632" s="236"/>
      <c r="P632" s="236"/>
      <c r="Q632" s="236"/>
      <c r="R632" s="236"/>
      <c r="S632" s="236"/>
      <c r="T632" s="236"/>
      <c r="U632" s="236"/>
      <c r="V632" s="236"/>
      <c r="W632" s="236"/>
      <c r="X632" s="236"/>
      <c r="Y632" s="236"/>
      <c r="Z632" s="236"/>
      <c r="AA632" s="236"/>
    </row>
    <row r="633" ht="15" customHeight="1">
      <c r="A633" s="337"/>
      <c r="B633" s="236"/>
      <c r="C633" s="236"/>
      <c r="D633" s="236"/>
      <c r="E633" s="236"/>
      <c r="F633" s="236"/>
      <c r="G633" s="236"/>
      <c r="H633" s="236"/>
      <c r="I633" s="236"/>
      <c r="J633" s="236"/>
      <c r="K633" s="236"/>
      <c r="L633" s="295"/>
      <c r="M633" s="236"/>
      <c r="N633" s="236"/>
      <c r="O633" s="236"/>
      <c r="P633" s="236"/>
      <c r="Q633" s="236"/>
      <c r="R633" s="236"/>
      <c r="S633" s="236"/>
      <c r="T633" s="236"/>
      <c r="U633" s="236"/>
      <c r="V633" s="236"/>
      <c r="W633" s="236"/>
      <c r="X633" s="236"/>
      <c r="Y633" s="236"/>
      <c r="Z633" s="236"/>
      <c r="AA633" s="236"/>
    </row>
    <row r="634" ht="15" customHeight="1">
      <c r="A634" s="337"/>
      <c r="B634" s="236"/>
      <c r="C634" s="236"/>
      <c r="D634" s="236"/>
      <c r="E634" s="236"/>
      <c r="F634" s="236"/>
      <c r="G634" s="236"/>
      <c r="H634" s="236"/>
      <c r="I634" s="236"/>
      <c r="J634" s="236"/>
      <c r="K634" s="236"/>
      <c r="L634" s="295"/>
      <c r="M634" s="236"/>
      <c r="N634" s="236"/>
      <c r="O634" s="236"/>
      <c r="P634" s="236"/>
      <c r="Q634" s="236"/>
      <c r="R634" s="236"/>
      <c r="S634" s="236"/>
      <c r="T634" s="236"/>
      <c r="U634" s="236"/>
      <c r="V634" s="236"/>
      <c r="W634" s="236"/>
      <c r="X634" s="236"/>
      <c r="Y634" s="236"/>
      <c r="Z634" s="236"/>
      <c r="AA634" s="236"/>
    </row>
    <row r="635" ht="15" customHeight="1">
      <c r="A635" s="337"/>
      <c r="B635" s="236"/>
      <c r="C635" s="236"/>
      <c r="D635" s="236"/>
      <c r="E635" s="236"/>
      <c r="F635" s="236"/>
      <c r="G635" s="236"/>
      <c r="H635" s="236"/>
      <c r="I635" s="236"/>
      <c r="J635" s="236"/>
      <c r="K635" s="236"/>
      <c r="L635" s="295"/>
      <c r="M635" s="236"/>
      <c r="N635" s="236"/>
      <c r="O635" s="236"/>
      <c r="P635" s="236"/>
      <c r="Q635" s="236"/>
      <c r="R635" s="236"/>
      <c r="S635" s="236"/>
      <c r="T635" s="236"/>
      <c r="U635" s="236"/>
      <c r="V635" s="236"/>
      <c r="W635" s="236"/>
      <c r="X635" s="236"/>
      <c r="Y635" s="236"/>
      <c r="Z635" s="236"/>
      <c r="AA635" s="236"/>
    </row>
    <row r="636" ht="15" customHeight="1">
      <c r="A636" s="337"/>
      <c r="B636" s="236"/>
      <c r="C636" s="236"/>
      <c r="D636" s="236"/>
      <c r="E636" s="236"/>
      <c r="F636" s="236"/>
      <c r="G636" s="236"/>
      <c r="H636" s="236"/>
      <c r="I636" s="236"/>
      <c r="J636" s="236"/>
      <c r="K636" s="236"/>
      <c r="L636" s="295"/>
      <c r="M636" s="236"/>
      <c r="N636" s="236"/>
      <c r="O636" s="236"/>
      <c r="P636" s="236"/>
      <c r="Q636" s="236"/>
      <c r="R636" s="236"/>
      <c r="S636" s="236"/>
      <c r="T636" s="236"/>
      <c r="U636" s="236"/>
      <c r="V636" s="236"/>
      <c r="W636" s="236"/>
      <c r="X636" s="236"/>
      <c r="Y636" s="236"/>
      <c r="Z636" s="236"/>
      <c r="AA636" s="236"/>
    </row>
    <row r="637" ht="15" customHeight="1">
      <c r="A637" s="337"/>
      <c r="B637" s="236"/>
      <c r="C637" s="236"/>
      <c r="D637" s="236"/>
      <c r="E637" s="236"/>
      <c r="F637" s="236"/>
      <c r="G637" s="236"/>
      <c r="H637" s="236"/>
      <c r="I637" s="236"/>
      <c r="J637" s="236"/>
      <c r="K637" s="236"/>
      <c r="L637" s="295"/>
      <c r="M637" s="236"/>
      <c r="N637" s="236"/>
      <c r="O637" s="236"/>
      <c r="P637" s="236"/>
      <c r="Q637" s="236"/>
      <c r="R637" s="236"/>
      <c r="S637" s="236"/>
      <c r="T637" s="236"/>
      <c r="U637" s="236"/>
      <c r="V637" s="236"/>
      <c r="W637" s="236"/>
      <c r="X637" s="236"/>
      <c r="Y637" s="236"/>
      <c r="Z637" s="236"/>
      <c r="AA637" s="236"/>
    </row>
    <row r="638" ht="15" customHeight="1">
      <c r="A638" s="337"/>
      <c r="B638" s="236"/>
      <c r="C638" s="236"/>
      <c r="D638" s="236"/>
      <c r="E638" s="236"/>
      <c r="F638" s="236"/>
      <c r="G638" s="236"/>
      <c r="H638" s="236"/>
      <c r="I638" s="236"/>
      <c r="J638" s="236"/>
      <c r="K638" s="236"/>
      <c r="L638" s="295"/>
      <c r="M638" s="236"/>
      <c r="N638" s="236"/>
      <c r="O638" s="236"/>
      <c r="P638" s="236"/>
      <c r="Q638" s="236"/>
      <c r="R638" s="236"/>
      <c r="S638" s="236"/>
      <c r="T638" s="236"/>
      <c r="U638" s="236"/>
      <c r="V638" s="236"/>
      <c r="W638" s="236"/>
      <c r="X638" s="236"/>
      <c r="Y638" s="236"/>
      <c r="Z638" s="236"/>
      <c r="AA638" s="236"/>
    </row>
    <row r="639" ht="15" customHeight="1">
      <c r="A639" s="337"/>
      <c r="B639" s="236"/>
      <c r="C639" s="236"/>
      <c r="D639" s="236"/>
      <c r="E639" s="236"/>
      <c r="F639" s="236"/>
      <c r="G639" s="236"/>
      <c r="H639" s="236"/>
      <c r="I639" s="236"/>
      <c r="J639" s="236"/>
      <c r="K639" s="236"/>
      <c r="L639" s="295"/>
      <c r="M639" s="236"/>
      <c r="N639" s="236"/>
      <c r="O639" s="236"/>
      <c r="P639" s="236"/>
      <c r="Q639" s="236"/>
      <c r="R639" s="236"/>
      <c r="S639" s="236"/>
      <c r="T639" s="236"/>
      <c r="U639" s="236"/>
      <c r="V639" s="236"/>
      <c r="W639" s="236"/>
      <c r="X639" s="236"/>
      <c r="Y639" s="236"/>
      <c r="Z639" s="236"/>
      <c r="AA639" s="236"/>
    </row>
    <row r="640" ht="15" customHeight="1">
      <c r="A640" s="337"/>
      <c r="B640" s="236"/>
      <c r="C640" s="236"/>
      <c r="D640" s="236"/>
      <c r="E640" s="236"/>
      <c r="F640" s="236"/>
      <c r="G640" s="236"/>
      <c r="H640" s="236"/>
      <c r="I640" s="236"/>
      <c r="J640" s="236"/>
      <c r="K640" s="236"/>
      <c r="L640" s="295"/>
      <c r="M640" s="236"/>
      <c r="N640" s="236"/>
      <c r="O640" s="236"/>
      <c r="P640" s="236"/>
      <c r="Q640" s="236"/>
      <c r="R640" s="236"/>
      <c r="S640" s="236"/>
      <c r="T640" s="236"/>
      <c r="U640" s="236"/>
      <c r="V640" s="236"/>
      <c r="W640" s="236"/>
      <c r="X640" s="236"/>
      <c r="Y640" s="236"/>
      <c r="Z640" s="236"/>
      <c r="AA640" s="236"/>
    </row>
    <row r="641" ht="15" customHeight="1">
      <c r="A641" s="337"/>
      <c r="B641" s="236"/>
      <c r="C641" s="236"/>
      <c r="D641" s="236"/>
      <c r="E641" s="236"/>
      <c r="F641" s="236"/>
      <c r="G641" s="236"/>
      <c r="H641" s="236"/>
      <c r="I641" s="236"/>
      <c r="J641" s="236"/>
      <c r="K641" s="236"/>
      <c r="L641" s="295"/>
      <c r="M641" s="236"/>
      <c r="N641" s="236"/>
      <c r="O641" s="236"/>
      <c r="P641" s="236"/>
      <c r="Q641" s="236"/>
      <c r="R641" s="236"/>
      <c r="S641" s="236"/>
      <c r="T641" s="236"/>
      <c r="U641" s="236"/>
      <c r="V641" s="236"/>
      <c r="W641" s="236"/>
      <c r="X641" s="236"/>
      <c r="Y641" s="236"/>
      <c r="Z641" s="236"/>
      <c r="AA641" s="236"/>
    </row>
    <row r="642" ht="15" customHeight="1">
      <c r="A642" s="337"/>
      <c r="B642" s="236"/>
      <c r="C642" s="236"/>
      <c r="D642" s="236"/>
      <c r="E642" s="236"/>
      <c r="F642" s="236"/>
      <c r="G642" s="236"/>
      <c r="H642" s="236"/>
      <c r="I642" s="236"/>
      <c r="J642" s="236"/>
      <c r="K642" s="236"/>
      <c r="L642" s="295"/>
      <c r="M642" s="236"/>
      <c r="N642" s="236"/>
      <c r="O642" s="236"/>
      <c r="P642" s="236"/>
      <c r="Q642" s="236"/>
      <c r="R642" s="236"/>
      <c r="S642" s="236"/>
      <c r="T642" s="236"/>
      <c r="U642" s="236"/>
      <c r="V642" s="236"/>
      <c r="W642" s="236"/>
      <c r="X642" s="236"/>
      <c r="Y642" s="236"/>
      <c r="Z642" s="236"/>
      <c r="AA642" s="236"/>
    </row>
    <row r="643" ht="15" customHeight="1">
      <c r="A643" s="337"/>
      <c r="B643" s="236"/>
      <c r="C643" s="236"/>
      <c r="D643" s="236"/>
      <c r="E643" s="236"/>
      <c r="F643" s="236"/>
      <c r="G643" s="236"/>
      <c r="H643" s="236"/>
      <c r="I643" s="236"/>
      <c r="J643" s="236"/>
      <c r="K643" s="236"/>
      <c r="L643" s="295"/>
      <c r="M643" s="236"/>
      <c r="N643" s="236"/>
      <c r="O643" s="236"/>
      <c r="P643" s="236"/>
      <c r="Q643" s="236"/>
      <c r="R643" s="236"/>
      <c r="S643" s="236"/>
      <c r="T643" s="236"/>
      <c r="U643" s="236"/>
      <c r="V643" s="236"/>
      <c r="W643" s="236"/>
      <c r="X643" s="236"/>
      <c r="Y643" s="236"/>
      <c r="Z643" s="236"/>
      <c r="AA643" s="236"/>
    </row>
    <row r="644" ht="15" customHeight="1">
      <c r="A644" s="337"/>
      <c r="B644" s="236"/>
      <c r="C644" s="236"/>
      <c r="D644" s="236"/>
      <c r="E644" s="236"/>
      <c r="F644" s="236"/>
      <c r="G644" s="236"/>
      <c r="H644" s="236"/>
      <c r="I644" s="236"/>
      <c r="J644" s="236"/>
      <c r="K644" s="236"/>
      <c r="L644" s="295"/>
      <c r="M644" s="236"/>
      <c r="N644" s="236"/>
      <c r="O644" s="236"/>
      <c r="P644" s="236"/>
      <c r="Q644" s="236"/>
      <c r="R644" s="236"/>
      <c r="S644" s="236"/>
      <c r="T644" s="236"/>
      <c r="U644" s="236"/>
      <c r="V644" s="236"/>
      <c r="W644" s="236"/>
      <c r="X644" s="236"/>
      <c r="Y644" s="236"/>
      <c r="Z644" s="236"/>
      <c r="AA644" s="236"/>
    </row>
    <row r="645" ht="15" customHeight="1">
      <c r="A645" s="337"/>
      <c r="B645" s="236"/>
      <c r="C645" s="236"/>
      <c r="D645" s="236"/>
      <c r="E645" s="236"/>
      <c r="F645" s="236"/>
      <c r="G645" s="236"/>
      <c r="H645" s="236"/>
      <c r="I645" s="236"/>
      <c r="J645" s="236"/>
      <c r="K645" s="236"/>
      <c r="L645" s="295"/>
      <c r="M645" s="236"/>
      <c r="N645" s="236"/>
      <c r="O645" s="236"/>
      <c r="P645" s="236"/>
      <c r="Q645" s="236"/>
      <c r="R645" s="236"/>
      <c r="S645" s="236"/>
      <c r="T645" s="236"/>
      <c r="U645" s="236"/>
      <c r="V645" s="236"/>
      <c r="W645" s="236"/>
      <c r="X645" s="236"/>
      <c r="Y645" s="236"/>
      <c r="Z645" s="236"/>
      <c r="AA645" s="236"/>
    </row>
    <row r="646" ht="15" customHeight="1">
      <c r="A646" s="337"/>
      <c r="B646" s="236"/>
      <c r="C646" s="236"/>
      <c r="D646" s="236"/>
      <c r="E646" s="236"/>
      <c r="F646" s="236"/>
      <c r="G646" s="236"/>
      <c r="H646" s="236"/>
      <c r="I646" s="236"/>
      <c r="J646" s="236"/>
      <c r="K646" s="236"/>
      <c r="L646" s="295"/>
      <c r="M646" s="236"/>
      <c r="N646" s="236"/>
      <c r="O646" s="236"/>
      <c r="P646" s="236"/>
      <c r="Q646" s="236"/>
      <c r="R646" s="236"/>
      <c r="S646" s="236"/>
      <c r="T646" s="236"/>
      <c r="U646" s="236"/>
      <c r="V646" s="236"/>
      <c r="W646" s="236"/>
      <c r="X646" s="236"/>
      <c r="Y646" s="236"/>
      <c r="Z646" s="236"/>
      <c r="AA646" s="236"/>
    </row>
    <row r="647" ht="15" customHeight="1">
      <c r="A647" s="337"/>
      <c r="B647" s="236"/>
      <c r="C647" s="236"/>
      <c r="D647" s="236"/>
      <c r="E647" s="236"/>
      <c r="F647" s="236"/>
      <c r="G647" s="236"/>
      <c r="H647" s="236"/>
      <c r="I647" s="236"/>
      <c r="J647" s="236"/>
      <c r="K647" s="236"/>
      <c r="L647" s="295"/>
      <c r="M647" s="236"/>
      <c r="N647" s="236"/>
      <c r="O647" s="236"/>
      <c r="P647" s="236"/>
      <c r="Q647" s="236"/>
      <c r="R647" s="236"/>
      <c r="S647" s="236"/>
      <c r="T647" s="236"/>
      <c r="U647" s="236"/>
      <c r="V647" s="236"/>
      <c r="W647" s="236"/>
      <c r="X647" s="236"/>
      <c r="Y647" s="236"/>
      <c r="Z647" s="236"/>
      <c r="AA647" s="236"/>
    </row>
    <row r="648" ht="15" customHeight="1">
      <c r="A648" s="337"/>
      <c r="B648" s="236"/>
      <c r="C648" s="236"/>
      <c r="D648" s="236"/>
      <c r="E648" s="236"/>
      <c r="F648" s="236"/>
      <c r="G648" s="236"/>
      <c r="H648" s="236"/>
      <c r="I648" s="236"/>
      <c r="J648" s="236"/>
      <c r="K648" s="236"/>
      <c r="L648" s="295"/>
      <c r="M648" s="236"/>
      <c r="N648" s="236"/>
      <c r="O648" s="236"/>
      <c r="P648" s="236"/>
      <c r="Q648" s="236"/>
      <c r="R648" s="236"/>
      <c r="S648" s="236"/>
      <c r="T648" s="236"/>
      <c r="U648" s="236"/>
      <c r="V648" s="236"/>
      <c r="W648" s="236"/>
      <c r="X648" s="236"/>
      <c r="Y648" s="236"/>
      <c r="Z648" s="236"/>
      <c r="AA648" s="236"/>
    </row>
    <row r="649" ht="15" customHeight="1">
      <c r="A649" s="337"/>
      <c r="B649" s="236"/>
      <c r="C649" s="236"/>
      <c r="D649" s="236"/>
      <c r="E649" s="236"/>
      <c r="F649" s="236"/>
      <c r="G649" s="236"/>
      <c r="H649" s="236"/>
      <c r="I649" s="236"/>
      <c r="J649" s="236"/>
      <c r="K649" s="236"/>
      <c r="L649" s="295"/>
      <c r="M649" s="236"/>
      <c r="N649" s="236"/>
      <c r="O649" s="236"/>
      <c r="P649" s="236"/>
      <c r="Q649" s="236"/>
      <c r="R649" s="236"/>
      <c r="S649" s="236"/>
      <c r="T649" s="236"/>
      <c r="U649" s="236"/>
      <c r="V649" s="236"/>
      <c r="W649" s="236"/>
      <c r="X649" s="236"/>
      <c r="Y649" s="236"/>
      <c r="Z649" s="236"/>
      <c r="AA649" s="236"/>
    </row>
    <row r="650" ht="15" customHeight="1">
      <c r="A650" s="337"/>
      <c r="B650" s="236"/>
      <c r="C650" s="236"/>
      <c r="D650" s="236"/>
      <c r="E650" s="236"/>
      <c r="F650" s="236"/>
      <c r="G650" s="236"/>
      <c r="H650" s="236"/>
      <c r="I650" s="236"/>
      <c r="J650" s="236"/>
      <c r="K650" s="236"/>
      <c r="L650" s="295"/>
      <c r="M650" s="236"/>
      <c r="N650" s="236"/>
      <c r="O650" s="236"/>
      <c r="P650" s="236"/>
      <c r="Q650" s="236"/>
      <c r="R650" s="236"/>
      <c r="S650" s="236"/>
      <c r="T650" s="236"/>
      <c r="U650" s="236"/>
      <c r="V650" s="236"/>
      <c r="W650" s="236"/>
      <c r="X650" s="236"/>
      <c r="Y650" s="236"/>
      <c r="Z650" s="236"/>
      <c r="AA650" s="236"/>
    </row>
    <row r="651" ht="15" customHeight="1">
      <c r="A651" s="337"/>
      <c r="B651" s="236"/>
      <c r="C651" s="236"/>
      <c r="D651" s="236"/>
      <c r="E651" s="236"/>
      <c r="F651" s="236"/>
      <c r="G651" s="236"/>
      <c r="H651" s="236"/>
      <c r="I651" s="236"/>
      <c r="J651" s="236"/>
      <c r="K651" s="236"/>
      <c r="L651" s="295"/>
      <c r="M651" s="236"/>
      <c r="N651" s="236"/>
      <c r="O651" s="236"/>
      <c r="P651" s="236"/>
      <c r="Q651" s="236"/>
      <c r="R651" s="236"/>
      <c r="S651" s="236"/>
      <c r="T651" s="236"/>
      <c r="U651" s="236"/>
      <c r="V651" s="236"/>
      <c r="W651" s="236"/>
      <c r="X651" s="236"/>
      <c r="Y651" s="236"/>
      <c r="Z651" s="236"/>
      <c r="AA651" s="236"/>
    </row>
    <row r="652" ht="15" customHeight="1">
      <c r="A652" s="337"/>
      <c r="B652" s="236"/>
      <c r="C652" s="236"/>
      <c r="D652" s="236"/>
      <c r="E652" s="236"/>
      <c r="F652" s="236"/>
      <c r="G652" s="236"/>
      <c r="H652" s="236"/>
      <c r="I652" s="236"/>
      <c r="J652" s="236"/>
      <c r="K652" s="236"/>
      <c r="L652" s="295"/>
      <c r="M652" s="236"/>
      <c r="N652" s="236"/>
      <c r="O652" s="236"/>
      <c r="P652" s="236"/>
      <c r="Q652" s="236"/>
      <c r="R652" s="236"/>
      <c r="S652" s="236"/>
      <c r="T652" s="236"/>
      <c r="U652" s="236"/>
      <c r="V652" s="236"/>
      <c r="W652" s="236"/>
      <c r="X652" s="236"/>
      <c r="Y652" s="236"/>
      <c r="Z652" s="236"/>
      <c r="AA652" s="236"/>
    </row>
    <row r="653" ht="15" customHeight="1">
      <c r="A653" s="337"/>
      <c r="B653" s="236"/>
      <c r="C653" s="236"/>
      <c r="D653" s="236"/>
      <c r="E653" s="236"/>
      <c r="F653" s="236"/>
      <c r="G653" s="236"/>
      <c r="H653" s="236"/>
      <c r="I653" s="236"/>
      <c r="J653" s="236"/>
      <c r="K653" s="236"/>
      <c r="L653" s="295"/>
      <c r="M653" s="236"/>
      <c r="N653" s="236"/>
      <c r="O653" s="236"/>
      <c r="P653" s="236"/>
      <c r="Q653" s="236"/>
      <c r="R653" s="236"/>
      <c r="S653" s="236"/>
      <c r="T653" s="236"/>
      <c r="U653" s="236"/>
      <c r="V653" s="236"/>
      <c r="W653" s="236"/>
      <c r="X653" s="236"/>
      <c r="Y653" s="236"/>
      <c r="Z653" s="236"/>
      <c r="AA653" s="236"/>
    </row>
    <row r="654" ht="15" customHeight="1">
      <c r="A654" s="337"/>
      <c r="B654" s="236"/>
      <c r="C654" s="236"/>
      <c r="D654" s="236"/>
      <c r="E654" s="236"/>
      <c r="F654" s="236"/>
      <c r="G654" s="236"/>
      <c r="H654" s="236"/>
      <c r="I654" s="236"/>
      <c r="J654" s="236"/>
      <c r="K654" s="236"/>
      <c r="L654" s="295"/>
      <c r="M654" s="236"/>
      <c r="N654" s="236"/>
      <c r="O654" s="236"/>
      <c r="P654" s="236"/>
      <c r="Q654" s="236"/>
      <c r="R654" s="236"/>
      <c r="S654" s="236"/>
      <c r="T654" s="236"/>
      <c r="U654" s="236"/>
      <c r="V654" s="236"/>
      <c r="W654" s="236"/>
      <c r="X654" s="236"/>
      <c r="Y654" s="236"/>
      <c r="Z654" s="236"/>
      <c r="AA654" s="236"/>
    </row>
    <row r="655" ht="15" customHeight="1">
      <c r="A655" s="337"/>
      <c r="B655" s="236"/>
      <c r="C655" s="236"/>
      <c r="D655" s="236"/>
      <c r="E655" s="236"/>
      <c r="F655" s="236"/>
      <c r="G655" s="236"/>
      <c r="H655" s="236"/>
      <c r="I655" s="236"/>
      <c r="J655" s="236"/>
      <c r="K655" s="236"/>
      <c r="L655" s="295"/>
      <c r="M655" s="236"/>
      <c r="N655" s="236"/>
      <c r="O655" s="236"/>
      <c r="P655" s="236"/>
      <c r="Q655" s="236"/>
      <c r="R655" s="236"/>
      <c r="S655" s="236"/>
      <c r="T655" s="236"/>
      <c r="U655" s="236"/>
      <c r="V655" s="236"/>
      <c r="W655" s="236"/>
      <c r="X655" s="236"/>
      <c r="Y655" s="236"/>
      <c r="Z655" s="236"/>
      <c r="AA655" s="236"/>
    </row>
    <row r="656" ht="15" customHeight="1">
      <c r="A656" s="337"/>
      <c r="B656" s="236"/>
      <c r="C656" s="236"/>
      <c r="D656" s="236"/>
      <c r="E656" s="236"/>
      <c r="F656" s="236"/>
      <c r="G656" s="236"/>
      <c r="H656" s="236"/>
      <c r="I656" s="236"/>
      <c r="J656" s="236"/>
      <c r="K656" s="236"/>
      <c r="L656" s="295"/>
      <c r="M656" s="236"/>
      <c r="N656" s="236"/>
      <c r="O656" s="236"/>
      <c r="P656" s="236"/>
      <c r="Q656" s="236"/>
      <c r="R656" s="236"/>
      <c r="S656" s="236"/>
      <c r="T656" s="236"/>
      <c r="U656" s="236"/>
      <c r="V656" s="236"/>
      <c r="W656" s="236"/>
      <c r="X656" s="236"/>
      <c r="Y656" s="236"/>
      <c r="Z656" s="236"/>
      <c r="AA656" s="236"/>
    </row>
    <row r="657" ht="15" customHeight="1">
      <c r="A657" s="337"/>
      <c r="B657" s="236"/>
      <c r="C657" s="236"/>
      <c r="D657" s="236"/>
      <c r="E657" s="236"/>
      <c r="F657" s="236"/>
      <c r="G657" s="236"/>
      <c r="H657" s="236"/>
      <c r="I657" s="236"/>
      <c r="J657" s="236"/>
      <c r="K657" s="236"/>
      <c r="L657" s="295"/>
      <c r="M657" s="236"/>
      <c r="N657" s="236"/>
      <c r="O657" s="236"/>
      <c r="P657" s="236"/>
      <c r="Q657" s="236"/>
      <c r="R657" s="236"/>
      <c r="S657" s="236"/>
      <c r="T657" s="236"/>
      <c r="U657" s="236"/>
      <c r="V657" s="236"/>
      <c r="W657" s="236"/>
      <c r="X657" s="236"/>
      <c r="Y657" s="236"/>
      <c r="Z657" s="236"/>
      <c r="AA657" s="236"/>
    </row>
    <row r="658" ht="15" customHeight="1">
      <c r="A658" s="337"/>
      <c r="B658" s="236"/>
      <c r="C658" s="236"/>
      <c r="D658" s="236"/>
      <c r="E658" s="236"/>
      <c r="F658" s="236"/>
      <c r="G658" s="236"/>
      <c r="H658" s="236"/>
      <c r="I658" s="236"/>
      <c r="J658" s="236"/>
      <c r="K658" s="236"/>
      <c r="L658" s="295"/>
      <c r="M658" s="236"/>
      <c r="N658" s="236"/>
      <c r="O658" s="236"/>
      <c r="P658" s="236"/>
      <c r="Q658" s="236"/>
      <c r="R658" s="236"/>
      <c r="S658" s="236"/>
      <c r="T658" s="236"/>
      <c r="U658" s="236"/>
      <c r="V658" s="236"/>
      <c r="W658" s="236"/>
      <c r="X658" s="236"/>
      <c r="Y658" s="236"/>
      <c r="Z658" s="236"/>
      <c r="AA658" s="236"/>
    </row>
    <row r="659" ht="15" customHeight="1">
      <c r="A659" s="337"/>
      <c r="B659" s="236"/>
      <c r="C659" s="236"/>
      <c r="D659" s="236"/>
      <c r="E659" s="236"/>
      <c r="F659" s="236"/>
      <c r="G659" s="236"/>
      <c r="H659" s="236"/>
      <c r="I659" s="236"/>
      <c r="J659" s="236"/>
      <c r="K659" s="236"/>
      <c r="L659" s="295"/>
      <c r="M659" s="236"/>
      <c r="N659" s="236"/>
      <c r="O659" s="236"/>
      <c r="P659" s="236"/>
      <c r="Q659" s="236"/>
      <c r="R659" s="236"/>
      <c r="S659" s="236"/>
      <c r="T659" s="236"/>
      <c r="U659" s="236"/>
      <c r="V659" s="236"/>
      <c r="W659" s="236"/>
      <c r="X659" s="236"/>
      <c r="Y659" s="236"/>
      <c r="Z659" s="236"/>
      <c r="AA659" s="236"/>
    </row>
    <row r="660" ht="15" customHeight="1">
      <c r="A660" s="337"/>
      <c r="B660" s="236"/>
      <c r="C660" s="236"/>
      <c r="D660" s="236"/>
      <c r="E660" s="236"/>
      <c r="F660" s="236"/>
      <c r="G660" s="236"/>
      <c r="H660" s="236"/>
      <c r="I660" s="236"/>
      <c r="J660" s="236"/>
      <c r="K660" s="236"/>
      <c r="L660" s="295"/>
      <c r="M660" s="236"/>
      <c r="N660" s="236"/>
      <c r="O660" s="236"/>
      <c r="P660" s="236"/>
      <c r="Q660" s="236"/>
      <c r="R660" s="236"/>
      <c r="S660" s="236"/>
      <c r="T660" s="236"/>
      <c r="U660" s="236"/>
      <c r="V660" s="236"/>
      <c r="W660" s="236"/>
      <c r="X660" s="236"/>
      <c r="Y660" s="236"/>
      <c r="Z660" s="236"/>
      <c r="AA660" s="236"/>
    </row>
    <row r="661" ht="15" customHeight="1">
      <c r="A661" s="337"/>
      <c r="B661" s="236"/>
      <c r="C661" s="236"/>
      <c r="D661" s="236"/>
      <c r="E661" s="236"/>
      <c r="F661" s="236"/>
      <c r="G661" s="236"/>
      <c r="H661" s="236"/>
      <c r="I661" s="236"/>
      <c r="J661" s="236"/>
      <c r="K661" s="236"/>
      <c r="L661" s="295"/>
      <c r="M661" s="236"/>
      <c r="N661" s="236"/>
      <c r="O661" s="236"/>
      <c r="P661" s="236"/>
      <c r="Q661" s="236"/>
      <c r="R661" s="236"/>
      <c r="S661" s="236"/>
      <c r="T661" s="236"/>
      <c r="U661" s="236"/>
      <c r="V661" s="236"/>
      <c r="W661" s="236"/>
      <c r="X661" s="236"/>
      <c r="Y661" s="236"/>
      <c r="Z661" s="236"/>
      <c r="AA661" s="236"/>
    </row>
    <row r="662" ht="15" customHeight="1">
      <c r="A662" s="337"/>
      <c r="B662" s="236"/>
      <c r="C662" s="236"/>
      <c r="D662" s="236"/>
      <c r="E662" s="236"/>
      <c r="F662" s="236"/>
      <c r="G662" s="236"/>
      <c r="H662" s="236"/>
      <c r="I662" s="236"/>
      <c r="J662" s="236"/>
      <c r="K662" s="236"/>
      <c r="L662" s="295"/>
      <c r="M662" s="236"/>
      <c r="N662" s="236"/>
      <c r="O662" s="236"/>
      <c r="P662" s="236"/>
      <c r="Q662" s="236"/>
      <c r="R662" s="236"/>
      <c r="S662" s="236"/>
      <c r="T662" s="236"/>
      <c r="U662" s="236"/>
      <c r="V662" s="236"/>
      <c r="W662" s="236"/>
      <c r="X662" s="236"/>
      <c r="Y662" s="236"/>
      <c r="Z662" s="236"/>
      <c r="AA662" s="236"/>
    </row>
    <row r="663" ht="15" customHeight="1">
      <c r="A663" s="337"/>
      <c r="B663" s="236"/>
      <c r="C663" s="236"/>
      <c r="D663" s="236"/>
      <c r="E663" s="236"/>
      <c r="F663" s="236"/>
      <c r="G663" s="236"/>
      <c r="H663" s="236"/>
      <c r="I663" s="236"/>
      <c r="J663" s="236"/>
      <c r="K663" s="236"/>
      <c r="L663" s="295"/>
      <c r="M663" s="236"/>
      <c r="N663" s="236"/>
      <c r="O663" s="236"/>
      <c r="P663" s="236"/>
      <c r="Q663" s="236"/>
      <c r="R663" s="236"/>
      <c r="S663" s="236"/>
      <c r="T663" s="236"/>
      <c r="U663" s="236"/>
      <c r="V663" s="236"/>
      <c r="W663" s="236"/>
      <c r="X663" s="236"/>
      <c r="Y663" s="236"/>
      <c r="Z663" s="236"/>
      <c r="AA663" s="236"/>
    </row>
    <row r="664" ht="15" customHeight="1">
      <c r="A664" s="337"/>
      <c r="B664" s="236"/>
      <c r="C664" s="236"/>
      <c r="D664" s="236"/>
      <c r="E664" s="236"/>
      <c r="F664" s="236"/>
      <c r="G664" s="236"/>
      <c r="H664" s="236"/>
      <c r="I664" s="236"/>
      <c r="J664" s="236"/>
      <c r="K664" s="236"/>
      <c r="L664" s="295"/>
      <c r="M664" s="236"/>
      <c r="N664" s="236"/>
      <c r="O664" s="236"/>
      <c r="P664" s="236"/>
      <c r="Q664" s="236"/>
      <c r="R664" s="236"/>
      <c r="S664" s="236"/>
      <c r="T664" s="236"/>
      <c r="U664" s="236"/>
      <c r="V664" s="236"/>
      <c r="W664" s="236"/>
      <c r="X664" s="236"/>
      <c r="Y664" s="236"/>
      <c r="Z664" s="236"/>
      <c r="AA664" s="236"/>
    </row>
    <row r="665" ht="15" customHeight="1">
      <c r="A665" s="337"/>
      <c r="B665" s="236"/>
      <c r="C665" s="236"/>
      <c r="D665" s="236"/>
      <c r="E665" s="236"/>
      <c r="F665" s="236"/>
      <c r="G665" s="236"/>
      <c r="H665" s="236"/>
      <c r="I665" s="236"/>
      <c r="J665" s="236"/>
      <c r="K665" s="236"/>
      <c r="L665" s="295"/>
      <c r="M665" s="236"/>
      <c r="N665" s="236"/>
      <c r="O665" s="236"/>
      <c r="P665" s="236"/>
      <c r="Q665" s="236"/>
      <c r="R665" s="236"/>
      <c r="S665" s="236"/>
      <c r="T665" s="236"/>
      <c r="U665" s="236"/>
      <c r="V665" s="236"/>
      <c r="W665" s="236"/>
      <c r="X665" s="236"/>
      <c r="Y665" s="236"/>
      <c r="Z665" s="236"/>
      <c r="AA665" s="236"/>
    </row>
    <row r="666" ht="15" customHeight="1">
      <c r="A666" s="337"/>
      <c r="B666" s="236"/>
      <c r="C666" s="236"/>
      <c r="D666" s="236"/>
      <c r="E666" s="236"/>
      <c r="F666" s="236"/>
      <c r="G666" s="236"/>
      <c r="H666" s="236"/>
      <c r="I666" s="236"/>
      <c r="J666" s="236"/>
      <c r="K666" s="236"/>
      <c r="L666" s="295"/>
      <c r="M666" s="236"/>
      <c r="N666" s="236"/>
      <c r="O666" s="236"/>
      <c r="P666" s="236"/>
      <c r="Q666" s="236"/>
      <c r="R666" s="236"/>
      <c r="S666" s="236"/>
      <c r="T666" s="236"/>
      <c r="U666" s="236"/>
      <c r="V666" s="236"/>
      <c r="W666" s="236"/>
      <c r="X666" s="236"/>
      <c r="Y666" s="236"/>
      <c r="Z666" s="236"/>
      <c r="AA666" s="236"/>
    </row>
    <row r="667" ht="15" customHeight="1">
      <c r="A667" s="337"/>
      <c r="B667" s="236"/>
      <c r="C667" s="236"/>
      <c r="D667" s="236"/>
      <c r="E667" s="236"/>
      <c r="F667" s="236"/>
      <c r="G667" s="236"/>
      <c r="H667" s="236"/>
      <c r="I667" s="236"/>
      <c r="J667" s="236"/>
      <c r="K667" s="236"/>
      <c r="L667" s="295"/>
      <c r="M667" s="236"/>
      <c r="N667" s="236"/>
      <c r="O667" s="236"/>
      <c r="P667" s="236"/>
      <c r="Q667" s="236"/>
      <c r="R667" s="236"/>
      <c r="S667" s="236"/>
      <c r="T667" s="236"/>
      <c r="U667" s="236"/>
      <c r="V667" s="236"/>
      <c r="W667" s="236"/>
      <c r="X667" s="236"/>
      <c r="Y667" s="236"/>
      <c r="Z667" s="236"/>
      <c r="AA667" s="236"/>
    </row>
    <row r="668" ht="15" customHeight="1">
      <c r="A668" s="337"/>
      <c r="B668" s="236"/>
      <c r="C668" s="236"/>
      <c r="D668" s="236"/>
      <c r="E668" s="236"/>
      <c r="F668" s="236"/>
      <c r="G668" s="236"/>
      <c r="H668" s="236"/>
      <c r="I668" s="236"/>
      <c r="J668" s="236"/>
      <c r="K668" s="236"/>
      <c r="L668" s="295"/>
      <c r="M668" s="236"/>
      <c r="N668" s="236"/>
      <c r="O668" s="236"/>
      <c r="P668" s="236"/>
      <c r="Q668" s="236"/>
      <c r="R668" s="236"/>
      <c r="S668" s="236"/>
      <c r="T668" s="236"/>
      <c r="U668" s="236"/>
      <c r="V668" s="236"/>
      <c r="W668" s="236"/>
      <c r="X668" s="236"/>
      <c r="Y668" s="236"/>
      <c r="Z668" s="236"/>
      <c r="AA668" s="236"/>
    </row>
    <row r="669" ht="15" customHeight="1">
      <c r="A669" s="337"/>
      <c r="B669" s="236"/>
      <c r="C669" s="236"/>
      <c r="D669" s="236"/>
      <c r="E669" s="236"/>
      <c r="F669" s="236"/>
      <c r="G669" s="236"/>
      <c r="H669" s="236"/>
      <c r="I669" s="236"/>
      <c r="J669" s="236"/>
      <c r="K669" s="236"/>
      <c r="L669" s="295"/>
      <c r="M669" s="236"/>
      <c r="N669" s="236"/>
      <c r="O669" s="236"/>
      <c r="P669" s="236"/>
      <c r="Q669" s="236"/>
      <c r="R669" s="236"/>
      <c r="S669" s="236"/>
      <c r="T669" s="236"/>
      <c r="U669" s="236"/>
      <c r="V669" s="236"/>
      <c r="W669" s="236"/>
      <c r="X669" s="236"/>
      <c r="Y669" s="236"/>
      <c r="Z669" s="236"/>
      <c r="AA669" s="236"/>
    </row>
    <row r="670" ht="15" customHeight="1">
      <c r="A670" s="337"/>
      <c r="B670" s="236"/>
      <c r="C670" s="236"/>
      <c r="D670" s="236"/>
      <c r="E670" s="236"/>
      <c r="F670" s="236"/>
      <c r="G670" s="236"/>
      <c r="H670" s="236"/>
      <c r="I670" s="236"/>
      <c r="J670" s="236"/>
      <c r="K670" s="236"/>
      <c r="L670" s="295"/>
      <c r="M670" s="236"/>
      <c r="N670" s="236"/>
      <c r="O670" s="236"/>
      <c r="P670" s="236"/>
      <c r="Q670" s="236"/>
      <c r="R670" s="236"/>
      <c r="S670" s="236"/>
      <c r="T670" s="236"/>
      <c r="U670" s="236"/>
      <c r="V670" s="236"/>
      <c r="W670" s="236"/>
      <c r="X670" s="236"/>
      <c r="Y670" s="236"/>
      <c r="Z670" s="236"/>
      <c r="AA670" s="236"/>
    </row>
    <row r="671" ht="15" customHeight="1">
      <c r="A671" s="337"/>
      <c r="B671" s="236"/>
      <c r="C671" s="236"/>
      <c r="D671" s="236"/>
      <c r="E671" s="236"/>
      <c r="F671" s="236"/>
      <c r="G671" s="236"/>
      <c r="H671" s="236"/>
      <c r="I671" s="236"/>
      <c r="J671" s="236"/>
      <c r="K671" s="236"/>
      <c r="L671" s="295"/>
      <c r="M671" s="236"/>
      <c r="N671" s="236"/>
      <c r="O671" s="236"/>
      <c r="P671" s="236"/>
      <c r="Q671" s="236"/>
      <c r="R671" s="236"/>
      <c r="S671" s="236"/>
      <c r="T671" s="236"/>
      <c r="U671" s="236"/>
      <c r="V671" s="236"/>
      <c r="W671" s="236"/>
      <c r="X671" s="236"/>
      <c r="Y671" s="236"/>
      <c r="Z671" s="236"/>
      <c r="AA671" s="236"/>
    </row>
    <row r="672" ht="15" customHeight="1">
      <c r="A672" s="337"/>
      <c r="B672" s="236"/>
      <c r="C672" s="236"/>
      <c r="D672" s="236"/>
      <c r="E672" s="236"/>
      <c r="F672" s="236"/>
      <c r="G672" s="236"/>
      <c r="H672" s="236"/>
      <c r="I672" s="236"/>
      <c r="J672" s="236"/>
      <c r="K672" s="236"/>
      <c r="L672" s="295"/>
      <c r="M672" s="236"/>
      <c r="N672" s="236"/>
      <c r="O672" s="236"/>
      <c r="P672" s="236"/>
      <c r="Q672" s="236"/>
      <c r="R672" s="236"/>
      <c r="S672" s="236"/>
      <c r="T672" s="236"/>
      <c r="U672" s="236"/>
      <c r="V672" s="236"/>
      <c r="W672" s="236"/>
      <c r="X672" s="236"/>
      <c r="Y672" s="236"/>
      <c r="Z672" s="236"/>
      <c r="AA672" s="236"/>
    </row>
    <row r="673" ht="15" customHeight="1">
      <c r="A673" s="337"/>
      <c r="B673" s="236"/>
      <c r="C673" s="236"/>
      <c r="D673" s="236"/>
      <c r="E673" s="236"/>
      <c r="F673" s="236"/>
      <c r="G673" s="236"/>
      <c r="H673" s="236"/>
      <c r="I673" s="236"/>
      <c r="J673" s="236"/>
      <c r="K673" s="236"/>
      <c r="L673" s="295"/>
      <c r="M673" s="236"/>
      <c r="N673" s="236"/>
      <c r="O673" s="236"/>
      <c r="P673" s="236"/>
      <c r="Q673" s="236"/>
      <c r="R673" s="236"/>
      <c r="S673" s="236"/>
      <c r="T673" s="236"/>
      <c r="U673" s="236"/>
      <c r="V673" s="236"/>
      <c r="W673" s="236"/>
      <c r="X673" s="236"/>
      <c r="Y673" s="236"/>
      <c r="Z673" s="236"/>
      <c r="AA673" s="236"/>
    </row>
    <row r="674" ht="15" customHeight="1">
      <c r="A674" s="337"/>
      <c r="B674" s="236"/>
      <c r="C674" s="236"/>
      <c r="D674" s="236"/>
      <c r="E674" s="236"/>
      <c r="F674" s="236"/>
      <c r="G674" s="236"/>
      <c r="H674" s="236"/>
      <c r="I674" s="236"/>
      <c r="J674" s="236"/>
      <c r="K674" s="236"/>
      <c r="L674" s="295"/>
      <c r="M674" s="236"/>
      <c r="N674" s="236"/>
      <c r="O674" s="236"/>
      <c r="P674" s="236"/>
      <c r="Q674" s="236"/>
      <c r="R674" s="236"/>
      <c r="S674" s="236"/>
      <c r="T674" s="236"/>
      <c r="U674" s="236"/>
      <c r="V674" s="236"/>
      <c r="W674" s="236"/>
      <c r="X674" s="236"/>
      <c r="Y674" s="236"/>
      <c r="Z674" s="236"/>
      <c r="AA674" s="236"/>
    </row>
    <row r="675" ht="15" customHeight="1">
      <c r="A675" s="337"/>
      <c r="B675" s="236"/>
      <c r="C675" s="236"/>
      <c r="D675" s="236"/>
      <c r="E675" s="236"/>
      <c r="F675" s="236"/>
      <c r="G675" s="236"/>
      <c r="H675" s="236"/>
      <c r="I675" s="236"/>
      <c r="J675" s="236"/>
      <c r="K675" s="236"/>
      <c r="L675" s="295"/>
      <c r="M675" s="236"/>
      <c r="N675" s="236"/>
      <c r="O675" s="236"/>
      <c r="P675" s="236"/>
      <c r="Q675" s="236"/>
      <c r="R675" s="236"/>
      <c r="S675" s="236"/>
      <c r="T675" s="236"/>
      <c r="U675" s="236"/>
      <c r="V675" s="236"/>
      <c r="W675" s="236"/>
      <c r="X675" s="236"/>
      <c r="Y675" s="236"/>
      <c r="Z675" s="236"/>
      <c r="AA675" s="236"/>
    </row>
    <row r="676" ht="15" customHeight="1">
      <c r="A676" s="337"/>
      <c r="B676" s="236"/>
      <c r="C676" s="236"/>
      <c r="D676" s="236"/>
      <c r="E676" s="236"/>
      <c r="F676" s="236"/>
      <c r="G676" s="236"/>
      <c r="H676" s="236"/>
      <c r="I676" s="236"/>
      <c r="J676" s="236"/>
      <c r="K676" s="236"/>
      <c r="L676" s="295"/>
      <c r="M676" s="236"/>
      <c r="N676" s="236"/>
      <c r="O676" s="236"/>
      <c r="P676" s="236"/>
      <c r="Q676" s="236"/>
      <c r="R676" s="236"/>
      <c r="S676" s="236"/>
      <c r="T676" s="236"/>
      <c r="U676" s="236"/>
      <c r="V676" s="236"/>
      <c r="W676" s="236"/>
      <c r="X676" s="236"/>
      <c r="Y676" s="236"/>
      <c r="Z676" s="236"/>
      <c r="AA676" s="236"/>
    </row>
    <row r="677" ht="15" customHeight="1">
      <c r="A677" s="337"/>
      <c r="B677" s="236"/>
      <c r="C677" s="236"/>
      <c r="D677" s="236"/>
      <c r="E677" s="236"/>
      <c r="F677" s="236"/>
      <c r="G677" s="236"/>
      <c r="H677" s="236"/>
      <c r="I677" s="236"/>
      <c r="J677" s="236"/>
      <c r="K677" s="236"/>
      <c r="L677" s="295"/>
      <c r="M677" s="236"/>
      <c r="N677" s="236"/>
      <c r="O677" s="236"/>
      <c r="P677" s="236"/>
      <c r="Q677" s="236"/>
      <c r="R677" s="236"/>
      <c r="S677" s="236"/>
      <c r="T677" s="236"/>
      <c r="U677" s="236"/>
      <c r="V677" s="236"/>
      <c r="W677" s="236"/>
      <c r="X677" s="236"/>
      <c r="Y677" s="236"/>
      <c r="Z677" s="236"/>
      <c r="AA677" s="236"/>
    </row>
    <row r="678" ht="15" customHeight="1">
      <c r="A678" s="337"/>
      <c r="B678" s="236"/>
      <c r="C678" s="236"/>
      <c r="D678" s="236"/>
      <c r="E678" s="236"/>
      <c r="F678" s="236"/>
      <c r="G678" s="236"/>
      <c r="H678" s="236"/>
      <c r="I678" s="236"/>
      <c r="J678" s="236"/>
      <c r="K678" s="236"/>
      <c r="L678" s="295"/>
      <c r="M678" s="236"/>
      <c r="N678" s="236"/>
      <c r="O678" s="236"/>
      <c r="P678" s="236"/>
      <c r="Q678" s="236"/>
      <c r="R678" s="236"/>
      <c r="S678" s="236"/>
      <c r="T678" s="236"/>
      <c r="U678" s="236"/>
      <c r="V678" s="236"/>
      <c r="W678" s="236"/>
      <c r="X678" s="236"/>
      <c r="Y678" s="236"/>
      <c r="Z678" s="236"/>
      <c r="AA678" s="236"/>
    </row>
    <row r="679" ht="15" customHeight="1">
      <c r="A679" s="337"/>
      <c r="B679" s="236"/>
      <c r="C679" s="236"/>
      <c r="D679" s="236"/>
      <c r="E679" s="236"/>
      <c r="F679" s="236"/>
      <c r="G679" s="236"/>
      <c r="H679" s="236"/>
      <c r="I679" s="236"/>
      <c r="J679" s="236"/>
      <c r="K679" s="236"/>
      <c r="L679" s="295"/>
      <c r="M679" s="236"/>
      <c r="N679" s="236"/>
      <c r="O679" s="236"/>
      <c r="P679" s="236"/>
      <c r="Q679" s="236"/>
      <c r="R679" s="236"/>
      <c r="S679" s="236"/>
      <c r="T679" s="236"/>
      <c r="U679" s="236"/>
      <c r="V679" s="236"/>
      <c r="W679" s="236"/>
      <c r="X679" s="236"/>
      <c r="Y679" s="236"/>
      <c r="Z679" s="236"/>
      <c r="AA679" s="236"/>
    </row>
    <row r="680" ht="15" customHeight="1">
      <c r="A680" s="337"/>
      <c r="B680" s="236"/>
      <c r="C680" s="236"/>
      <c r="D680" s="236"/>
      <c r="E680" s="236"/>
      <c r="F680" s="236"/>
      <c r="G680" s="236"/>
      <c r="H680" s="236"/>
      <c r="I680" s="236"/>
      <c r="J680" s="236"/>
      <c r="K680" s="236"/>
      <c r="L680" s="295"/>
      <c r="M680" s="236"/>
      <c r="N680" s="236"/>
      <c r="O680" s="236"/>
      <c r="P680" s="236"/>
      <c r="Q680" s="236"/>
      <c r="R680" s="236"/>
      <c r="S680" s="236"/>
      <c r="T680" s="236"/>
      <c r="U680" s="236"/>
      <c r="V680" s="236"/>
      <c r="W680" s="236"/>
      <c r="X680" s="236"/>
      <c r="Y680" s="236"/>
      <c r="Z680" s="236"/>
      <c r="AA680" s="236"/>
    </row>
    <row r="681" ht="15" customHeight="1">
      <c r="A681" s="337"/>
      <c r="B681" s="236"/>
      <c r="C681" s="236"/>
      <c r="D681" s="236"/>
      <c r="E681" s="236"/>
      <c r="F681" s="236"/>
      <c r="G681" s="236"/>
      <c r="H681" s="236"/>
      <c r="I681" s="236"/>
      <c r="J681" s="236"/>
      <c r="K681" s="236"/>
      <c r="L681" s="295"/>
      <c r="M681" s="236"/>
      <c r="N681" s="236"/>
      <c r="O681" s="236"/>
      <c r="P681" s="236"/>
      <c r="Q681" s="236"/>
      <c r="R681" s="236"/>
      <c r="S681" s="236"/>
      <c r="T681" s="236"/>
      <c r="U681" s="236"/>
      <c r="V681" s="236"/>
      <c r="W681" s="236"/>
      <c r="X681" s="236"/>
      <c r="Y681" s="236"/>
      <c r="Z681" s="236"/>
      <c r="AA681" s="236"/>
    </row>
    <row r="682" ht="15" customHeight="1">
      <c r="A682" s="337"/>
      <c r="B682" s="236"/>
      <c r="C682" s="236"/>
      <c r="D682" s="236"/>
      <c r="E682" s="236"/>
      <c r="F682" s="236"/>
      <c r="G682" s="236"/>
      <c r="H682" s="236"/>
      <c r="I682" s="236"/>
      <c r="J682" s="236"/>
      <c r="K682" s="236"/>
      <c r="L682" s="295"/>
      <c r="M682" s="236"/>
      <c r="N682" s="236"/>
      <c r="O682" s="236"/>
      <c r="P682" s="236"/>
      <c r="Q682" s="236"/>
      <c r="R682" s="236"/>
      <c r="S682" s="236"/>
      <c r="T682" s="236"/>
      <c r="U682" s="236"/>
      <c r="V682" s="236"/>
      <c r="W682" s="236"/>
      <c r="X682" s="236"/>
      <c r="Y682" s="236"/>
      <c r="Z682" s="236"/>
      <c r="AA682" s="236"/>
    </row>
    <row r="683" ht="15" customHeight="1">
      <c r="A683" s="337"/>
      <c r="B683" s="236"/>
      <c r="C683" s="236"/>
      <c r="D683" s="236"/>
      <c r="E683" s="236"/>
      <c r="F683" s="236"/>
      <c r="G683" s="236"/>
      <c r="H683" s="236"/>
      <c r="I683" s="236"/>
      <c r="J683" s="236"/>
      <c r="K683" s="236"/>
      <c r="L683" s="295"/>
      <c r="M683" s="236"/>
      <c r="N683" s="236"/>
      <c r="O683" s="236"/>
      <c r="P683" s="236"/>
      <c r="Q683" s="236"/>
      <c r="R683" s="236"/>
      <c r="S683" s="236"/>
      <c r="T683" s="236"/>
      <c r="U683" s="236"/>
      <c r="V683" s="236"/>
      <c r="W683" s="236"/>
      <c r="X683" s="236"/>
      <c r="Y683" s="236"/>
      <c r="Z683" s="236"/>
      <c r="AA683" s="236"/>
    </row>
    <row r="684" ht="15" customHeight="1">
      <c r="A684" s="337"/>
      <c r="B684" s="236"/>
      <c r="C684" s="236"/>
      <c r="D684" s="236"/>
      <c r="E684" s="236"/>
      <c r="F684" s="236"/>
      <c r="G684" s="236"/>
      <c r="H684" s="236"/>
      <c r="I684" s="236"/>
      <c r="J684" s="236"/>
      <c r="K684" s="236"/>
      <c r="L684" s="295"/>
      <c r="M684" s="236"/>
      <c r="N684" s="236"/>
      <c r="O684" s="236"/>
      <c r="P684" s="236"/>
      <c r="Q684" s="236"/>
      <c r="R684" s="236"/>
      <c r="S684" s="236"/>
      <c r="T684" s="236"/>
      <c r="U684" s="236"/>
      <c r="V684" s="236"/>
      <c r="W684" s="236"/>
      <c r="X684" s="236"/>
      <c r="Y684" s="236"/>
      <c r="Z684" s="236"/>
      <c r="AA684" s="236"/>
    </row>
    <row r="685" ht="15" customHeight="1">
      <c r="A685" s="337"/>
      <c r="B685" s="236"/>
      <c r="C685" s="236"/>
      <c r="D685" s="236"/>
      <c r="E685" s="236"/>
      <c r="F685" s="236"/>
      <c r="G685" s="236"/>
      <c r="H685" s="236"/>
      <c r="I685" s="236"/>
      <c r="J685" s="236"/>
      <c r="K685" s="236"/>
      <c r="L685" s="295"/>
      <c r="M685" s="236"/>
      <c r="N685" s="236"/>
      <c r="O685" s="236"/>
      <c r="P685" s="236"/>
      <c r="Q685" s="236"/>
      <c r="R685" s="236"/>
      <c r="S685" s="236"/>
      <c r="T685" s="236"/>
      <c r="U685" s="236"/>
      <c r="V685" s="236"/>
      <c r="W685" s="236"/>
      <c r="X685" s="236"/>
      <c r="Y685" s="236"/>
      <c r="Z685" s="236"/>
      <c r="AA685" s="236"/>
    </row>
    <row r="686" ht="15" customHeight="1">
      <c r="A686" s="337"/>
      <c r="B686" s="236"/>
      <c r="C686" s="236"/>
      <c r="D686" s="236"/>
      <c r="E686" s="236"/>
      <c r="F686" s="236"/>
      <c r="G686" s="236"/>
      <c r="H686" s="236"/>
      <c r="I686" s="236"/>
      <c r="J686" s="236"/>
      <c r="K686" s="236"/>
      <c r="L686" s="295"/>
      <c r="M686" s="236"/>
      <c r="N686" s="236"/>
      <c r="O686" s="236"/>
      <c r="P686" s="236"/>
      <c r="Q686" s="236"/>
      <c r="R686" s="236"/>
      <c r="S686" s="236"/>
      <c r="T686" s="236"/>
      <c r="U686" s="236"/>
      <c r="V686" s="236"/>
      <c r="W686" s="236"/>
      <c r="X686" s="236"/>
      <c r="Y686" s="236"/>
      <c r="Z686" s="236"/>
      <c r="AA686" s="236"/>
    </row>
    <row r="687" ht="15" customHeight="1">
      <c r="A687" s="337"/>
      <c r="B687" s="236"/>
      <c r="C687" s="236"/>
      <c r="D687" s="236"/>
      <c r="E687" s="236"/>
      <c r="F687" s="236"/>
      <c r="G687" s="236"/>
      <c r="H687" s="236"/>
      <c r="I687" s="236"/>
      <c r="J687" s="236"/>
      <c r="K687" s="236"/>
      <c r="L687" s="295"/>
      <c r="M687" s="236"/>
      <c r="N687" s="236"/>
      <c r="O687" s="236"/>
      <c r="P687" s="236"/>
      <c r="Q687" s="236"/>
      <c r="R687" s="236"/>
      <c r="S687" s="236"/>
      <c r="T687" s="236"/>
      <c r="U687" s="236"/>
      <c r="V687" s="236"/>
      <c r="W687" s="236"/>
      <c r="X687" s="236"/>
      <c r="Y687" s="236"/>
      <c r="Z687" s="236"/>
      <c r="AA687" s="236"/>
    </row>
    <row r="688" ht="15" customHeight="1">
      <c r="A688" s="337"/>
      <c r="B688" s="236"/>
      <c r="C688" s="236"/>
      <c r="D688" s="236"/>
      <c r="E688" s="236"/>
      <c r="F688" s="236"/>
      <c r="G688" s="236"/>
      <c r="H688" s="236"/>
      <c r="I688" s="236"/>
      <c r="J688" s="236"/>
      <c r="K688" s="236"/>
      <c r="L688" s="295"/>
      <c r="M688" s="236"/>
      <c r="N688" s="236"/>
      <c r="O688" s="236"/>
      <c r="P688" s="236"/>
      <c r="Q688" s="236"/>
      <c r="R688" s="236"/>
      <c r="S688" s="236"/>
      <c r="T688" s="236"/>
      <c r="U688" s="236"/>
      <c r="V688" s="236"/>
      <c r="W688" s="236"/>
      <c r="X688" s="236"/>
      <c r="Y688" s="236"/>
      <c r="Z688" s="236"/>
      <c r="AA688" s="236"/>
    </row>
    <row r="689" ht="15" customHeight="1">
      <c r="A689" s="337"/>
      <c r="B689" s="236"/>
      <c r="C689" s="236"/>
      <c r="D689" s="236"/>
      <c r="E689" s="236"/>
      <c r="F689" s="236"/>
      <c r="G689" s="236"/>
      <c r="H689" s="236"/>
      <c r="I689" s="236"/>
      <c r="J689" s="236"/>
      <c r="K689" s="236"/>
      <c r="L689" s="295"/>
      <c r="M689" s="236"/>
      <c r="N689" s="236"/>
      <c r="O689" s="236"/>
      <c r="P689" s="236"/>
      <c r="Q689" s="236"/>
      <c r="R689" s="236"/>
      <c r="S689" s="236"/>
      <c r="T689" s="236"/>
      <c r="U689" s="236"/>
      <c r="V689" s="236"/>
      <c r="W689" s="236"/>
      <c r="X689" s="236"/>
      <c r="Y689" s="236"/>
      <c r="Z689" s="236"/>
      <c r="AA689" s="236"/>
    </row>
    <row r="690" ht="15" customHeight="1">
      <c r="A690" s="337"/>
      <c r="B690" s="236"/>
      <c r="C690" s="236"/>
      <c r="D690" s="236"/>
      <c r="E690" s="236"/>
      <c r="F690" s="236"/>
      <c r="G690" s="236"/>
      <c r="H690" s="236"/>
      <c r="I690" s="236"/>
      <c r="J690" s="236"/>
      <c r="K690" s="236"/>
      <c r="L690" s="295"/>
      <c r="M690" s="236"/>
      <c r="N690" s="236"/>
      <c r="O690" s="236"/>
      <c r="P690" s="236"/>
      <c r="Q690" s="236"/>
      <c r="R690" s="236"/>
      <c r="S690" s="236"/>
      <c r="T690" s="236"/>
      <c r="U690" s="236"/>
      <c r="V690" s="236"/>
      <c r="W690" s="236"/>
      <c r="X690" s="236"/>
      <c r="Y690" s="236"/>
      <c r="Z690" s="236"/>
      <c r="AA690" s="236"/>
    </row>
    <row r="691" ht="15" customHeight="1">
      <c r="A691" s="337"/>
      <c r="B691" s="236"/>
      <c r="C691" s="236"/>
      <c r="D691" s="236"/>
      <c r="E691" s="236"/>
      <c r="F691" s="236"/>
      <c r="G691" s="236"/>
      <c r="H691" s="236"/>
      <c r="I691" s="236"/>
      <c r="J691" s="236"/>
      <c r="K691" s="236"/>
      <c r="L691" s="295"/>
      <c r="M691" s="236"/>
      <c r="N691" s="236"/>
      <c r="O691" s="236"/>
      <c r="P691" s="236"/>
      <c r="Q691" s="236"/>
      <c r="R691" s="236"/>
      <c r="S691" s="236"/>
      <c r="T691" s="236"/>
      <c r="U691" s="236"/>
      <c r="V691" s="236"/>
      <c r="W691" s="236"/>
      <c r="X691" s="236"/>
      <c r="Y691" s="236"/>
      <c r="Z691" s="236"/>
      <c r="AA691" s="236"/>
    </row>
    <row r="692" ht="15" customHeight="1">
      <c r="A692" s="337"/>
      <c r="B692" s="236"/>
      <c r="C692" s="236"/>
      <c r="D692" s="236"/>
      <c r="E692" s="236"/>
      <c r="F692" s="236"/>
      <c r="G692" s="236"/>
      <c r="H692" s="236"/>
      <c r="I692" s="236"/>
      <c r="J692" s="236"/>
      <c r="K692" s="236"/>
      <c r="L692" s="295"/>
      <c r="M692" s="236"/>
      <c r="N692" s="236"/>
      <c r="O692" s="236"/>
      <c r="P692" s="236"/>
      <c r="Q692" s="236"/>
      <c r="R692" s="236"/>
      <c r="S692" s="236"/>
      <c r="T692" s="236"/>
      <c r="U692" s="236"/>
      <c r="V692" s="236"/>
      <c r="W692" s="236"/>
      <c r="X692" s="236"/>
      <c r="Y692" s="236"/>
      <c r="Z692" s="236"/>
      <c r="AA692" s="236"/>
    </row>
    <row r="693" ht="15" customHeight="1">
      <c r="A693" s="337"/>
      <c r="B693" s="236"/>
      <c r="C693" s="236"/>
      <c r="D693" s="236"/>
      <c r="E693" s="236"/>
      <c r="F693" s="236"/>
      <c r="G693" s="236"/>
      <c r="H693" s="236"/>
      <c r="I693" s="236"/>
      <c r="J693" s="236"/>
      <c r="K693" s="236"/>
      <c r="L693" s="295"/>
      <c r="M693" s="236"/>
      <c r="N693" s="236"/>
      <c r="O693" s="236"/>
      <c r="P693" s="236"/>
      <c r="Q693" s="236"/>
      <c r="R693" s="236"/>
      <c r="S693" s="236"/>
      <c r="T693" s="236"/>
      <c r="U693" s="236"/>
      <c r="V693" s="236"/>
      <c r="W693" s="236"/>
      <c r="X693" s="236"/>
      <c r="Y693" s="236"/>
      <c r="Z693" s="236"/>
      <c r="AA693" s="236"/>
    </row>
    <row r="694" ht="15" customHeight="1">
      <c r="A694" s="337"/>
      <c r="B694" s="236"/>
      <c r="C694" s="236"/>
      <c r="D694" s="236"/>
      <c r="E694" s="236"/>
      <c r="F694" s="236"/>
      <c r="G694" s="236"/>
      <c r="H694" s="236"/>
      <c r="I694" s="236"/>
      <c r="J694" s="236"/>
      <c r="K694" s="236"/>
      <c r="L694" s="295"/>
      <c r="M694" s="236"/>
      <c r="N694" s="236"/>
      <c r="O694" s="236"/>
      <c r="P694" s="236"/>
      <c r="Q694" s="236"/>
      <c r="R694" s="236"/>
      <c r="S694" s="236"/>
      <c r="T694" s="236"/>
      <c r="U694" s="236"/>
      <c r="V694" s="236"/>
      <c r="W694" s="236"/>
      <c r="X694" s="236"/>
      <c r="Y694" s="236"/>
      <c r="Z694" s="236"/>
      <c r="AA694" s="236"/>
    </row>
    <row r="695" ht="15" customHeight="1">
      <c r="A695" s="337"/>
      <c r="B695" s="236"/>
      <c r="C695" s="236"/>
      <c r="D695" s="236"/>
      <c r="E695" s="236"/>
      <c r="F695" s="236"/>
      <c r="G695" s="236"/>
      <c r="H695" s="236"/>
      <c r="I695" s="236"/>
      <c r="J695" s="236"/>
      <c r="K695" s="236"/>
      <c r="L695" s="295"/>
      <c r="M695" s="236"/>
      <c r="N695" s="236"/>
      <c r="O695" s="236"/>
      <c r="P695" s="236"/>
      <c r="Q695" s="236"/>
      <c r="R695" s="236"/>
      <c r="S695" s="236"/>
      <c r="T695" s="236"/>
      <c r="U695" s="236"/>
      <c r="V695" s="236"/>
      <c r="W695" s="236"/>
      <c r="X695" s="236"/>
      <c r="Y695" s="236"/>
      <c r="Z695" s="236"/>
      <c r="AA695" s="236"/>
    </row>
    <row r="696" ht="15" customHeight="1">
      <c r="A696" s="337"/>
      <c r="B696" s="236"/>
      <c r="C696" s="236"/>
      <c r="D696" s="236"/>
      <c r="E696" s="236"/>
      <c r="F696" s="236"/>
      <c r="G696" s="236"/>
      <c r="H696" s="236"/>
      <c r="I696" s="236"/>
      <c r="J696" s="236"/>
      <c r="K696" s="236"/>
      <c r="L696" s="295"/>
      <c r="M696" s="236"/>
      <c r="N696" s="236"/>
      <c r="O696" s="236"/>
      <c r="P696" s="236"/>
      <c r="Q696" s="236"/>
      <c r="R696" s="236"/>
      <c r="S696" s="236"/>
      <c r="T696" s="236"/>
      <c r="U696" s="236"/>
      <c r="V696" s="236"/>
      <c r="W696" s="236"/>
      <c r="X696" s="236"/>
      <c r="Y696" s="236"/>
      <c r="Z696" s="236"/>
      <c r="AA696" s="236"/>
    </row>
    <row r="697" ht="15" customHeight="1">
      <c r="A697" s="337"/>
      <c r="B697" s="236"/>
      <c r="C697" s="236"/>
      <c r="D697" s="236"/>
      <c r="E697" s="236"/>
      <c r="F697" s="236"/>
      <c r="G697" s="236"/>
      <c r="H697" s="236"/>
      <c r="I697" s="236"/>
      <c r="J697" s="236"/>
      <c r="K697" s="236"/>
      <c r="L697" s="295"/>
      <c r="M697" s="236"/>
      <c r="N697" s="236"/>
      <c r="O697" s="236"/>
      <c r="P697" s="236"/>
      <c r="Q697" s="236"/>
      <c r="R697" s="236"/>
      <c r="S697" s="236"/>
      <c r="T697" s="236"/>
      <c r="U697" s="236"/>
      <c r="V697" s="236"/>
      <c r="W697" s="236"/>
      <c r="X697" s="236"/>
      <c r="Y697" s="236"/>
      <c r="Z697" s="236"/>
      <c r="AA697" s="236"/>
    </row>
    <row r="698" ht="15" customHeight="1">
      <c r="A698" s="337"/>
      <c r="B698" s="236"/>
      <c r="C698" s="236"/>
      <c r="D698" s="236"/>
      <c r="E698" s="236"/>
      <c r="F698" s="236"/>
      <c r="G698" s="236"/>
      <c r="H698" s="236"/>
      <c r="I698" s="236"/>
      <c r="J698" s="236"/>
      <c r="K698" s="236"/>
      <c r="L698" s="295"/>
      <c r="M698" s="236"/>
      <c r="N698" s="236"/>
      <c r="O698" s="236"/>
      <c r="P698" s="236"/>
      <c r="Q698" s="236"/>
      <c r="R698" s="236"/>
      <c r="S698" s="236"/>
      <c r="T698" s="236"/>
      <c r="U698" s="236"/>
      <c r="V698" s="236"/>
      <c r="W698" s="236"/>
      <c r="X698" s="236"/>
      <c r="Y698" s="236"/>
      <c r="Z698" s="236"/>
      <c r="AA698" s="236"/>
    </row>
    <row r="699" ht="15" customHeight="1">
      <c r="A699" s="337"/>
      <c r="B699" s="236"/>
      <c r="C699" s="236"/>
      <c r="D699" s="236"/>
      <c r="E699" s="236"/>
      <c r="F699" s="236"/>
      <c r="G699" s="236"/>
      <c r="H699" s="236"/>
      <c r="I699" s="236"/>
      <c r="J699" s="236"/>
      <c r="K699" s="236"/>
      <c r="L699" s="295"/>
      <c r="M699" s="236"/>
      <c r="N699" s="236"/>
      <c r="O699" s="236"/>
      <c r="P699" s="236"/>
      <c r="Q699" s="236"/>
      <c r="R699" s="236"/>
      <c r="S699" s="236"/>
      <c r="T699" s="236"/>
      <c r="U699" s="236"/>
      <c r="V699" s="236"/>
      <c r="W699" s="236"/>
      <c r="X699" s="236"/>
      <c r="Y699" s="236"/>
      <c r="Z699" s="236"/>
      <c r="AA699" s="236"/>
    </row>
    <row r="700" ht="15" customHeight="1">
      <c r="A700" s="337"/>
      <c r="B700" s="236"/>
      <c r="C700" s="236"/>
      <c r="D700" s="236"/>
      <c r="E700" s="236"/>
      <c r="F700" s="236"/>
      <c r="G700" s="236"/>
      <c r="H700" s="236"/>
      <c r="I700" s="236"/>
      <c r="J700" s="236"/>
      <c r="K700" s="236"/>
      <c r="L700" s="295"/>
      <c r="M700" s="236"/>
      <c r="N700" s="236"/>
      <c r="O700" s="236"/>
      <c r="P700" s="236"/>
      <c r="Q700" s="236"/>
      <c r="R700" s="236"/>
      <c r="S700" s="236"/>
      <c r="T700" s="236"/>
      <c r="U700" s="236"/>
      <c r="V700" s="236"/>
      <c r="W700" s="236"/>
      <c r="X700" s="236"/>
      <c r="Y700" s="236"/>
      <c r="Z700" s="236"/>
      <c r="AA700" s="236"/>
    </row>
    <row r="701" ht="15" customHeight="1">
      <c r="A701" s="337"/>
      <c r="B701" s="236"/>
      <c r="C701" s="236"/>
      <c r="D701" s="236"/>
      <c r="E701" s="236"/>
      <c r="F701" s="236"/>
      <c r="G701" s="236"/>
      <c r="H701" s="236"/>
      <c r="I701" s="236"/>
      <c r="J701" s="236"/>
      <c r="K701" s="236"/>
      <c r="L701" s="295"/>
      <c r="M701" s="236"/>
      <c r="N701" s="236"/>
      <c r="O701" s="236"/>
      <c r="P701" s="236"/>
      <c r="Q701" s="236"/>
      <c r="R701" s="236"/>
      <c r="S701" s="236"/>
      <c r="T701" s="236"/>
      <c r="U701" s="236"/>
      <c r="V701" s="236"/>
      <c r="W701" s="236"/>
      <c r="X701" s="236"/>
      <c r="Y701" s="236"/>
      <c r="Z701" s="236"/>
      <c r="AA701" s="236"/>
    </row>
    <row r="702" ht="15" customHeight="1">
      <c r="A702" s="337"/>
      <c r="B702" s="236"/>
      <c r="C702" s="236"/>
      <c r="D702" s="236"/>
      <c r="E702" s="236"/>
      <c r="F702" s="236"/>
      <c r="G702" s="236"/>
      <c r="H702" s="236"/>
      <c r="I702" s="236"/>
      <c r="J702" s="236"/>
      <c r="K702" s="236"/>
      <c r="L702" s="295"/>
      <c r="M702" s="236"/>
      <c r="N702" s="236"/>
      <c r="O702" s="236"/>
      <c r="P702" s="236"/>
      <c r="Q702" s="236"/>
      <c r="R702" s="236"/>
      <c r="S702" s="236"/>
      <c r="T702" s="236"/>
      <c r="U702" s="236"/>
      <c r="V702" s="236"/>
      <c r="W702" s="236"/>
      <c r="X702" s="236"/>
      <c r="Y702" s="236"/>
      <c r="Z702" s="236"/>
      <c r="AA702" s="236"/>
    </row>
    <row r="703" ht="15" customHeight="1">
      <c r="A703" s="337"/>
      <c r="B703" s="236"/>
      <c r="C703" s="236"/>
      <c r="D703" s="236"/>
      <c r="E703" s="236"/>
      <c r="F703" s="236"/>
      <c r="G703" s="236"/>
      <c r="H703" s="236"/>
      <c r="I703" s="236"/>
      <c r="J703" s="236"/>
      <c r="K703" s="236"/>
      <c r="L703" s="295"/>
      <c r="M703" s="236"/>
      <c r="N703" s="236"/>
      <c r="O703" s="236"/>
      <c r="P703" s="236"/>
      <c r="Q703" s="236"/>
      <c r="R703" s="236"/>
      <c r="S703" s="236"/>
      <c r="T703" s="236"/>
      <c r="U703" s="236"/>
      <c r="V703" s="236"/>
      <c r="W703" s="236"/>
      <c r="X703" s="236"/>
      <c r="Y703" s="236"/>
      <c r="Z703" s="236"/>
      <c r="AA703" s="236"/>
    </row>
    <row r="704" ht="15" customHeight="1">
      <c r="A704" s="337"/>
      <c r="B704" s="236"/>
      <c r="C704" s="236"/>
      <c r="D704" s="236"/>
      <c r="E704" s="236"/>
      <c r="F704" s="236"/>
      <c r="G704" s="236"/>
      <c r="H704" s="236"/>
      <c r="I704" s="236"/>
      <c r="J704" s="236"/>
      <c r="K704" s="236"/>
      <c r="L704" s="295"/>
      <c r="M704" s="236"/>
      <c r="N704" s="236"/>
      <c r="O704" s="236"/>
      <c r="P704" s="236"/>
      <c r="Q704" s="236"/>
      <c r="R704" s="236"/>
      <c r="S704" s="236"/>
      <c r="T704" s="236"/>
      <c r="U704" s="236"/>
      <c r="V704" s="236"/>
      <c r="W704" s="236"/>
      <c r="X704" s="236"/>
      <c r="Y704" s="236"/>
      <c r="Z704" s="236"/>
      <c r="AA704" s="236"/>
    </row>
    <row r="705" ht="15" customHeight="1">
      <c r="A705" s="337"/>
      <c r="B705" s="236"/>
      <c r="C705" s="236"/>
      <c r="D705" s="236"/>
      <c r="E705" s="236"/>
      <c r="F705" s="236"/>
      <c r="G705" s="236"/>
      <c r="H705" s="236"/>
      <c r="I705" s="236"/>
      <c r="J705" s="236"/>
      <c r="K705" s="236"/>
      <c r="L705" s="295"/>
      <c r="M705" s="236"/>
      <c r="N705" s="236"/>
      <c r="O705" s="236"/>
      <c r="P705" s="236"/>
      <c r="Q705" s="236"/>
      <c r="R705" s="236"/>
      <c r="S705" s="236"/>
      <c r="T705" s="236"/>
      <c r="U705" s="236"/>
      <c r="V705" s="236"/>
      <c r="W705" s="236"/>
      <c r="X705" s="236"/>
      <c r="Y705" s="236"/>
      <c r="Z705" s="236"/>
      <c r="AA705" s="236"/>
    </row>
    <row r="706" ht="15" customHeight="1">
      <c r="A706" s="337"/>
      <c r="B706" s="236"/>
      <c r="C706" s="236"/>
      <c r="D706" s="236"/>
      <c r="E706" s="236"/>
      <c r="F706" s="236"/>
      <c r="G706" s="236"/>
      <c r="H706" s="236"/>
      <c r="I706" s="236"/>
      <c r="J706" s="236"/>
      <c r="K706" s="236"/>
      <c r="L706" s="295"/>
      <c r="M706" s="236"/>
      <c r="N706" s="236"/>
      <c r="O706" s="236"/>
      <c r="P706" s="236"/>
      <c r="Q706" s="236"/>
      <c r="R706" s="236"/>
      <c r="S706" s="236"/>
      <c r="T706" s="236"/>
      <c r="U706" s="236"/>
      <c r="V706" s="236"/>
      <c r="W706" s="236"/>
      <c r="X706" s="236"/>
      <c r="Y706" s="236"/>
      <c r="Z706" s="236"/>
      <c r="AA706" s="236"/>
    </row>
    <row r="707" ht="15" customHeight="1">
      <c r="A707" s="337"/>
      <c r="B707" s="236"/>
      <c r="C707" s="236"/>
      <c r="D707" s="236"/>
      <c r="E707" s="236"/>
      <c r="F707" s="236"/>
      <c r="G707" s="236"/>
      <c r="H707" s="236"/>
      <c r="I707" s="236"/>
      <c r="J707" s="236"/>
      <c r="K707" s="236"/>
      <c r="L707" s="295"/>
      <c r="M707" s="236"/>
      <c r="N707" s="236"/>
      <c r="O707" s="236"/>
      <c r="P707" s="236"/>
      <c r="Q707" s="236"/>
      <c r="R707" s="236"/>
      <c r="S707" s="236"/>
      <c r="T707" s="236"/>
      <c r="U707" s="236"/>
      <c r="V707" s="236"/>
      <c r="W707" s="236"/>
      <c r="X707" s="236"/>
      <c r="Y707" s="236"/>
      <c r="Z707" s="236"/>
      <c r="AA707" s="236"/>
    </row>
    <row r="708" ht="15" customHeight="1">
      <c r="A708" s="337"/>
      <c r="B708" s="236"/>
      <c r="C708" s="236"/>
      <c r="D708" s="236"/>
      <c r="E708" s="236"/>
      <c r="F708" s="236"/>
      <c r="G708" s="236"/>
      <c r="H708" s="236"/>
      <c r="I708" s="236"/>
      <c r="J708" s="236"/>
      <c r="K708" s="236"/>
      <c r="L708" s="295"/>
      <c r="M708" s="236"/>
      <c r="N708" s="236"/>
      <c r="O708" s="236"/>
      <c r="P708" s="236"/>
      <c r="Q708" s="236"/>
      <c r="R708" s="236"/>
      <c r="S708" s="236"/>
      <c r="T708" s="236"/>
      <c r="U708" s="236"/>
      <c r="V708" s="236"/>
      <c r="W708" s="236"/>
      <c r="X708" s="236"/>
      <c r="Y708" s="236"/>
      <c r="Z708" s="236"/>
      <c r="AA708" s="236"/>
    </row>
    <row r="709" ht="15" customHeight="1">
      <c r="A709" s="337"/>
      <c r="B709" s="236"/>
      <c r="C709" s="236"/>
      <c r="D709" s="236"/>
      <c r="E709" s="236"/>
      <c r="F709" s="236"/>
      <c r="G709" s="236"/>
      <c r="H709" s="236"/>
      <c r="I709" s="236"/>
      <c r="J709" s="236"/>
      <c r="K709" s="236"/>
      <c r="L709" s="295"/>
      <c r="M709" s="236"/>
      <c r="N709" s="236"/>
      <c r="O709" s="236"/>
      <c r="P709" s="236"/>
      <c r="Q709" s="236"/>
      <c r="R709" s="236"/>
      <c r="S709" s="236"/>
      <c r="T709" s="236"/>
      <c r="U709" s="236"/>
      <c r="V709" s="236"/>
      <c r="W709" s="236"/>
      <c r="X709" s="236"/>
      <c r="Y709" s="236"/>
      <c r="Z709" s="236"/>
      <c r="AA709" s="236"/>
    </row>
    <row r="710" ht="15" customHeight="1">
      <c r="A710" s="337"/>
      <c r="B710" s="236"/>
      <c r="C710" s="236"/>
      <c r="D710" s="236"/>
      <c r="E710" s="236"/>
      <c r="F710" s="236"/>
      <c r="G710" s="236"/>
      <c r="H710" s="236"/>
      <c r="I710" s="236"/>
      <c r="J710" s="236"/>
      <c r="K710" s="236"/>
      <c r="L710" s="295"/>
      <c r="M710" s="236"/>
      <c r="N710" s="236"/>
      <c r="O710" s="236"/>
      <c r="P710" s="236"/>
      <c r="Q710" s="236"/>
      <c r="R710" s="236"/>
      <c r="S710" s="236"/>
      <c r="T710" s="236"/>
      <c r="U710" s="236"/>
      <c r="V710" s="236"/>
      <c r="W710" s="236"/>
      <c r="X710" s="236"/>
      <c r="Y710" s="236"/>
      <c r="Z710" s="236"/>
      <c r="AA710" s="236"/>
    </row>
    <row r="711" ht="15" customHeight="1">
      <c r="A711" s="337"/>
      <c r="B711" s="236"/>
      <c r="C711" s="236"/>
      <c r="D711" s="236"/>
      <c r="E711" s="236"/>
      <c r="F711" s="236"/>
      <c r="G711" s="236"/>
      <c r="H711" s="236"/>
      <c r="I711" s="236"/>
      <c r="J711" s="236"/>
      <c r="K711" s="236"/>
      <c r="L711" s="295"/>
      <c r="M711" s="236"/>
      <c r="N711" s="236"/>
      <c r="O711" s="236"/>
      <c r="P711" s="236"/>
      <c r="Q711" s="236"/>
      <c r="R711" s="236"/>
      <c r="S711" s="236"/>
      <c r="T711" s="236"/>
      <c r="U711" s="236"/>
      <c r="V711" s="236"/>
      <c r="W711" s="236"/>
      <c r="X711" s="236"/>
      <c r="Y711" s="236"/>
      <c r="Z711" s="236"/>
      <c r="AA711" s="236"/>
    </row>
    <row r="712" ht="15" customHeight="1">
      <c r="A712" s="337"/>
      <c r="B712" s="236"/>
      <c r="C712" s="236"/>
      <c r="D712" s="236"/>
      <c r="E712" s="236"/>
      <c r="F712" s="236"/>
      <c r="G712" s="236"/>
      <c r="H712" s="236"/>
      <c r="I712" s="236"/>
      <c r="J712" s="236"/>
      <c r="K712" s="236"/>
      <c r="L712" s="295"/>
      <c r="M712" s="236"/>
      <c r="N712" s="236"/>
      <c r="O712" s="236"/>
      <c r="P712" s="236"/>
      <c r="Q712" s="236"/>
      <c r="R712" s="236"/>
      <c r="S712" s="236"/>
      <c r="T712" s="236"/>
      <c r="U712" s="236"/>
      <c r="V712" s="236"/>
      <c r="W712" s="236"/>
      <c r="X712" s="236"/>
      <c r="Y712" s="236"/>
      <c r="Z712" s="236"/>
      <c r="AA712" s="236"/>
    </row>
    <row r="713" ht="15" customHeight="1">
      <c r="A713" s="337"/>
      <c r="B713" s="236"/>
      <c r="C713" s="236"/>
      <c r="D713" s="236"/>
      <c r="E713" s="236"/>
      <c r="F713" s="236"/>
      <c r="G713" s="236"/>
      <c r="H713" s="236"/>
      <c r="I713" s="236"/>
      <c r="J713" s="236"/>
      <c r="K713" s="236"/>
      <c r="L713" s="295"/>
      <c r="M713" s="236"/>
      <c r="N713" s="236"/>
      <c r="O713" s="236"/>
      <c r="P713" s="236"/>
      <c r="Q713" s="236"/>
      <c r="R713" s="236"/>
      <c r="S713" s="236"/>
      <c r="T713" s="236"/>
      <c r="U713" s="236"/>
      <c r="V713" s="236"/>
      <c r="W713" s="236"/>
      <c r="X713" s="236"/>
      <c r="Y713" s="236"/>
      <c r="Z713" s="236"/>
      <c r="AA713" s="236"/>
    </row>
    <row r="714" ht="15" customHeight="1">
      <c r="A714" s="337"/>
      <c r="B714" s="236"/>
      <c r="C714" s="236"/>
      <c r="D714" s="236"/>
      <c r="E714" s="236"/>
      <c r="F714" s="236"/>
      <c r="G714" s="236"/>
      <c r="H714" s="236"/>
      <c r="I714" s="236"/>
      <c r="J714" s="236"/>
      <c r="K714" s="236"/>
      <c r="L714" s="295"/>
      <c r="M714" s="236"/>
      <c r="N714" s="236"/>
      <c r="O714" s="236"/>
      <c r="P714" s="236"/>
      <c r="Q714" s="236"/>
      <c r="R714" s="236"/>
      <c r="S714" s="236"/>
      <c r="T714" s="236"/>
      <c r="U714" s="236"/>
      <c r="V714" s="236"/>
      <c r="W714" s="236"/>
      <c r="X714" s="236"/>
      <c r="Y714" s="236"/>
      <c r="Z714" s="236"/>
      <c r="AA714" s="236"/>
    </row>
    <row r="715" ht="15" customHeight="1">
      <c r="A715" s="337"/>
      <c r="B715" s="236"/>
      <c r="C715" s="236"/>
      <c r="D715" s="236"/>
      <c r="E715" s="236"/>
      <c r="F715" s="236"/>
      <c r="G715" s="236"/>
      <c r="H715" s="236"/>
      <c r="I715" s="236"/>
      <c r="J715" s="236"/>
      <c r="K715" s="236"/>
      <c r="L715" s="295"/>
      <c r="M715" s="236"/>
      <c r="N715" s="236"/>
      <c r="O715" s="236"/>
      <c r="P715" s="236"/>
      <c r="Q715" s="236"/>
      <c r="R715" s="236"/>
      <c r="S715" s="236"/>
      <c r="T715" s="236"/>
      <c r="U715" s="236"/>
      <c r="V715" s="236"/>
      <c r="W715" s="236"/>
      <c r="X715" s="236"/>
      <c r="Y715" s="236"/>
      <c r="Z715" s="236"/>
      <c r="AA715" s="236"/>
    </row>
    <row r="716" ht="15" customHeight="1">
      <c r="A716" s="337"/>
      <c r="B716" s="236"/>
      <c r="C716" s="236"/>
      <c r="D716" s="236"/>
      <c r="E716" s="236"/>
      <c r="F716" s="236"/>
      <c r="G716" s="236"/>
      <c r="H716" s="236"/>
      <c r="I716" s="236"/>
      <c r="J716" s="236"/>
      <c r="K716" s="236"/>
      <c r="L716" s="295"/>
      <c r="M716" s="236"/>
      <c r="N716" s="236"/>
      <c r="O716" s="236"/>
      <c r="P716" s="236"/>
      <c r="Q716" s="236"/>
      <c r="R716" s="236"/>
      <c r="S716" s="236"/>
      <c r="T716" s="236"/>
      <c r="U716" s="236"/>
      <c r="V716" s="236"/>
      <c r="W716" s="236"/>
      <c r="X716" s="236"/>
      <c r="Y716" s="236"/>
      <c r="Z716" s="236"/>
      <c r="AA716" s="236"/>
    </row>
    <row r="717" ht="15" customHeight="1">
      <c r="A717" s="337"/>
      <c r="B717" s="236"/>
      <c r="C717" s="236"/>
      <c r="D717" s="236"/>
      <c r="E717" s="236"/>
      <c r="F717" s="236"/>
      <c r="G717" s="236"/>
      <c r="H717" s="236"/>
      <c r="I717" s="236"/>
      <c r="J717" s="236"/>
      <c r="K717" s="236"/>
      <c r="L717" s="295"/>
      <c r="M717" s="236"/>
      <c r="N717" s="236"/>
      <c r="O717" s="236"/>
      <c r="P717" s="236"/>
      <c r="Q717" s="236"/>
      <c r="R717" s="236"/>
      <c r="S717" s="236"/>
      <c r="T717" s="236"/>
      <c r="U717" s="236"/>
      <c r="V717" s="236"/>
      <c r="W717" s="236"/>
      <c r="X717" s="236"/>
      <c r="Y717" s="236"/>
      <c r="Z717" s="236"/>
      <c r="AA717" s="236"/>
    </row>
    <row r="718" ht="15" customHeight="1">
      <c r="A718" s="337"/>
      <c r="B718" s="236"/>
      <c r="C718" s="236"/>
      <c r="D718" s="236"/>
      <c r="E718" s="236"/>
      <c r="F718" s="236"/>
      <c r="G718" s="236"/>
      <c r="H718" s="236"/>
      <c r="I718" s="236"/>
      <c r="J718" s="236"/>
      <c r="K718" s="236"/>
      <c r="L718" s="295"/>
      <c r="M718" s="236"/>
      <c r="N718" s="236"/>
      <c r="O718" s="236"/>
      <c r="P718" s="236"/>
      <c r="Q718" s="236"/>
      <c r="R718" s="236"/>
      <c r="S718" s="236"/>
      <c r="T718" s="236"/>
      <c r="U718" s="236"/>
      <c r="V718" s="236"/>
      <c r="W718" s="236"/>
      <c r="X718" s="236"/>
      <c r="Y718" s="236"/>
      <c r="Z718" s="236"/>
      <c r="AA718" s="236"/>
    </row>
    <row r="719" ht="15" customHeight="1">
      <c r="A719" s="337"/>
      <c r="B719" s="236"/>
      <c r="C719" s="236"/>
      <c r="D719" s="236"/>
      <c r="E719" s="236"/>
      <c r="F719" s="236"/>
      <c r="G719" s="236"/>
      <c r="H719" s="236"/>
      <c r="I719" s="236"/>
      <c r="J719" s="236"/>
      <c r="K719" s="236"/>
      <c r="L719" s="295"/>
      <c r="M719" s="236"/>
      <c r="N719" s="236"/>
      <c r="O719" s="236"/>
      <c r="P719" s="236"/>
      <c r="Q719" s="236"/>
      <c r="R719" s="236"/>
      <c r="S719" s="236"/>
      <c r="T719" s="236"/>
      <c r="U719" s="236"/>
      <c r="V719" s="236"/>
      <c r="W719" s="236"/>
      <c r="X719" s="236"/>
      <c r="Y719" s="236"/>
      <c r="Z719" s="236"/>
      <c r="AA719" s="236"/>
    </row>
    <row r="720" ht="15" customHeight="1">
      <c r="A720" s="337"/>
      <c r="B720" s="236"/>
      <c r="C720" s="236"/>
      <c r="D720" s="236"/>
      <c r="E720" s="236"/>
      <c r="F720" s="236"/>
      <c r="G720" s="236"/>
      <c r="H720" s="236"/>
      <c r="I720" s="236"/>
      <c r="J720" s="236"/>
      <c r="K720" s="236"/>
      <c r="L720" s="295"/>
      <c r="M720" s="236"/>
      <c r="N720" s="236"/>
      <c r="O720" s="236"/>
      <c r="P720" s="236"/>
      <c r="Q720" s="236"/>
      <c r="R720" s="236"/>
      <c r="S720" s="236"/>
      <c r="T720" s="236"/>
      <c r="U720" s="236"/>
      <c r="V720" s="236"/>
      <c r="W720" s="236"/>
      <c r="X720" s="236"/>
      <c r="Y720" s="236"/>
      <c r="Z720" s="236"/>
      <c r="AA720" s="236"/>
    </row>
    <row r="721" ht="15" customHeight="1">
      <c r="A721" s="337"/>
      <c r="B721" s="236"/>
      <c r="C721" s="236"/>
      <c r="D721" s="236"/>
      <c r="E721" s="236"/>
      <c r="F721" s="236"/>
      <c r="G721" s="236"/>
      <c r="H721" s="236"/>
      <c r="I721" s="236"/>
      <c r="J721" s="236"/>
      <c r="K721" s="236"/>
      <c r="L721" s="295"/>
      <c r="M721" s="236"/>
      <c r="N721" s="236"/>
      <c r="O721" s="236"/>
      <c r="P721" s="236"/>
      <c r="Q721" s="236"/>
      <c r="R721" s="236"/>
      <c r="S721" s="236"/>
      <c r="T721" s="236"/>
      <c r="U721" s="236"/>
      <c r="V721" s="236"/>
      <c r="W721" s="236"/>
      <c r="X721" s="236"/>
      <c r="Y721" s="236"/>
      <c r="Z721" s="236"/>
      <c r="AA721" s="236"/>
    </row>
    <row r="722" ht="15" customHeight="1">
      <c r="A722" s="337"/>
      <c r="B722" s="236"/>
      <c r="C722" s="236"/>
      <c r="D722" s="236"/>
      <c r="E722" s="236"/>
      <c r="F722" s="236"/>
      <c r="G722" s="236"/>
      <c r="H722" s="236"/>
      <c r="I722" s="236"/>
      <c r="J722" s="236"/>
      <c r="K722" s="236"/>
      <c r="L722" s="295"/>
      <c r="M722" s="236"/>
      <c r="N722" s="236"/>
      <c r="O722" s="236"/>
      <c r="P722" s="236"/>
      <c r="Q722" s="236"/>
      <c r="R722" s="236"/>
      <c r="S722" s="236"/>
      <c r="T722" s="236"/>
      <c r="U722" s="236"/>
      <c r="V722" s="236"/>
      <c r="W722" s="236"/>
      <c r="X722" s="236"/>
      <c r="Y722" s="236"/>
      <c r="Z722" s="236"/>
      <c r="AA722" s="236"/>
    </row>
    <row r="723" ht="15" customHeight="1">
      <c r="A723" s="337"/>
      <c r="B723" s="236"/>
      <c r="C723" s="236"/>
      <c r="D723" s="236"/>
      <c r="E723" s="236"/>
      <c r="F723" s="236"/>
      <c r="G723" s="236"/>
      <c r="H723" s="236"/>
      <c r="I723" s="236"/>
      <c r="J723" s="236"/>
      <c r="K723" s="236"/>
      <c r="L723" s="295"/>
      <c r="M723" s="236"/>
      <c r="N723" s="236"/>
      <c r="O723" s="236"/>
      <c r="P723" s="236"/>
      <c r="Q723" s="236"/>
      <c r="R723" s="236"/>
      <c r="S723" s="236"/>
      <c r="T723" s="236"/>
      <c r="U723" s="236"/>
      <c r="V723" s="236"/>
      <c r="W723" s="236"/>
      <c r="X723" s="236"/>
      <c r="Y723" s="236"/>
      <c r="Z723" s="236"/>
      <c r="AA723" s="236"/>
    </row>
    <row r="724" ht="15" customHeight="1">
      <c r="A724" s="337"/>
      <c r="B724" s="236"/>
      <c r="C724" s="236"/>
      <c r="D724" s="236"/>
      <c r="E724" s="236"/>
      <c r="F724" s="236"/>
      <c r="G724" s="236"/>
      <c r="H724" s="236"/>
      <c r="I724" s="236"/>
      <c r="J724" s="236"/>
      <c r="K724" s="236"/>
      <c r="L724" s="295"/>
      <c r="M724" s="236"/>
      <c r="N724" s="236"/>
      <c r="O724" s="236"/>
      <c r="P724" s="236"/>
      <c r="Q724" s="236"/>
      <c r="R724" s="236"/>
      <c r="S724" s="236"/>
      <c r="T724" s="236"/>
      <c r="U724" s="236"/>
      <c r="V724" s="236"/>
      <c r="W724" s="236"/>
      <c r="X724" s="236"/>
      <c r="Y724" s="236"/>
      <c r="Z724" s="236"/>
      <c r="AA724" s="236"/>
    </row>
    <row r="725" ht="15" customHeight="1">
      <c r="A725" s="337"/>
      <c r="B725" s="236"/>
      <c r="C725" s="236"/>
      <c r="D725" s="236"/>
      <c r="E725" s="236"/>
      <c r="F725" s="236"/>
      <c r="G725" s="236"/>
      <c r="H725" s="236"/>
      <c r="I725" s="236"/>
      <c r="J725" s="236"/>
      <c r="K725" s="236"/>
      <c r="L725" s="295"/>
      <c r="M725" s="236"/>
      <c r="N725" s="236"/>
      <c r="O725" s="236"/>
      <c r="P725" s="236"/>
      <c r="Q725" s="236"/>
      <c r="R725" s="236"/>
      <c r="S725" s="236"/>
      <c r="T725" s="236"/>
      <c r="U725" s="236"/>
      <c r="V725" s="236"/>
      <c r="W725" s="236"/>
      <c r="X725" s="236"/>
      <c r="Y725" s="236"/>
      <c r="Z725" s="236"/>
      <c r="AA725" s="236"/>
    </row>
    <row r="726" ht="15" customHeight="1">
      <c r="A726" s="337"/>
      <c r="B726" s="236"/>
      <c r="C726" s="236"/>
      <c r="D726" s="236"/>
      <c r="E726" s="236"/>
      <c r="F726" s="236"/>
      <c r="G726" s="236"/>
      <c r="H726" s="236"/>
      <c r="I726" s="236"/>
      <c r="J726" s="236"/>
      <c r="K726" s="236"/>
      <c r="L726" s="295"/>
      <c r="M726" s="236"/>
      <c r="N726" s="236"/>
      <c r="O726" s="236"/>
      <c r="P726" s="236"/>
      <c r="Q726" s="236"/>
      <c r="R726" s="236"/>
      <c r="S726" s="236"/>
      <c r="T726" s="236"/>
      <c r="U726" s="236"/>
      <c r="V726" s="236"/>
      <c r="W726" s="236"/>
      <c r="X726" s="236"/>
      <c r="Y726" s="236"/>
      <c r="Z726" s="236"/>
      <c r="AA726" s="236"/>
    </row>
    <row r="727" ht="15" customHeight="1">
      <c r="A727" s="337"/>
      <c r="B727" s="236"/>
      <c r="C727" s="236"/>
      <c r="D727" s="236"/>
      <c r="E727" s="236"/>
      <c r="F727" s="236"/>
      <c r="G727" s="236"/>
      <c r="H727" s="236"/>
      <c r="I727" s="236"/>
      <c r="J727" s="236"/>
      <c r="K727" s="236"/>
      <c r="L727" s="295"/>
      <c r="M727" s="236"/>
      <c r="N727" s="236"/>
      <c r="O727" s="236"/>
      <c r="P727" s="236"/>
      <c r="Q727" s="236"/>
      <c r="R727" s="236"/>
      <c r="S727" s="236"/>
      <c r="T727" s="236"/>
      <c r="U727" s="236"/>
      <c r="V727" s="236"/>
      <c r="W727" s="236"/>
      <c r="X727" s="236"/>
      <c r="Y727" s="236"/>
      <c r="Z727" s="236"/>
      <c r="AA727" s="236"/>
    </row>
    <row r="728" ht="15" customHeight="1">
      <c r="A728" s="337"/>
      <c r="B728" s="236"/>
      <c r="C728" s="236"/>
      <c r="D728" s="236"/>
      <c r="E728" s="236"/>
      <c r="F728" s="236"/>
      <c r="G728" s="236"/>
      <c r="H728" s="236"/>
      <c r="I728" s="236"/>
      <c r="J728" s="236"/>
      <c r="K728" s="236"/>
      <c r="L728" s="295"/>
      <c r="M728" s="236"/>
      <c r="N728" s="236"/>
      <c r="O728" s="236"/>
      <c r="P728" s="236"/>
      <c r="Q728" s="236"/>
      <c r="R728" s="236"/>
      <c r="S728" s="236"/>
      <c r="T728" s="236"/>
      <c r="U728" s="236"/>
      <c r="V728" s="236"/>
      <c r="W728" s="236"/>
      <c r="X728" s="236"/>
      <c r="Y728" s="236"/>
      <c r="Z728" s="236"/>
      <c r="AA728" s="236"/>
    </row>
    <row r="729" ht="15" customHeight="1">
      <c r="A729" s="337"/>
      <c r="B729" s="236"/>
      <c r="C729" s="236"/>
      <c r="D729" s="236"/>
      <c r="E729" s="236"/>
      <c r="F729" s="236"/>
      <c r="G729" s="236"/>
      <c r="H729" s="236"/>
      <c r="I729" s="236"/>
      <c r="J729" s="236"/>
      <c r="K729" s="236"/>
      <c r="L729" s="295"/>
      <c r="M729" s="236"/>
      <c r="N729" s="236"/>
      <c r="O729" s="236"/>
      <c r="P729" s="236"/>
      <c r="Q729" s="236"/>
      <c r="R729" s="236"/>
      <c r="S729" s="236"/>
      <c r="T729" s="236"/>
      <c r="U729" s="236"/>
      <c r="V729" s="236"/>
      <c r="W729" s="236"/>
      <c r="X729" s="236"/>
      <c r="Y729" s="236"/>
      <c r="Z729" s="236"/>
      <c r="AA729" s="236"/>
    </row>
    <row r="730" ht="15" customHeight="1">
      <c r="A730" s="337"/>
      <c r="B730" s="236"/>
      <c r="C730" s="236"/>
      <c r="D730" s="236"/>
      <c r="E730" s="236"/>
      <c r="F730" s="236"/>
      <c r="G730" s="236"/>
      <c r="H730" s="236"/>
      <c r="I730" s="236"/>
      <c r="J730" s="236"/>
      <c r="K730" s="236"/>
      <c r="L730" s="295"/>
      <c r="M730" s="236"/>
      <c r="N730" s="236"/>
      <c r="O730" s="236"/>
      <c r="P730" s="236"/>
      <c r="Q730" s="236"/>
      <c r="R730" s="236"/>
      <c r="S730" s="236"/>
      <c r="T730" s="236"/>
      <c r="U730" s="236"/>
      <c r="V730" s="236"/>
      <c r="W730" s="236"/>
      <c r="X730" s="236"/>
      <c r="Y730" s="236"/>
      <c r="Z730" s="236"/>
      <c r="AA730" s="236"/>
    </row>
    <row r="731" ht="15" customHeight="1">
      <c r="A731" s="337"/>
      <c r="B731" s="236"/>
      <c r="C731" s="236"/>
      <c r="D731" s="236"/>
      <c r="E731" s="236"/>
      <c r="F731" s="236"/>
      <c r="G731" s="236"/>
      <c r="H731" s="236"/>
      <c r="I731" s="236"/>
      <c r="J731" s="236"/>
      <c r="K731" s="236"/>
      <c r="L731" s="295"/>
      <c r="M731" s="236"/>
      <c r="N731" s="236"/>
      <c r="O731" s="236"/>
      <c r="P731" s="236"/>
      <c r="Q731" s="236"/>
      <c r="R731" s="236"/>
      <c r="S731" s="236"/>
      <c r="T731" s="236"/>
      <c r="U731" s="236"/>
      <c r="V731" s="236"/>
      <c r="W731" s="236"/>
      <c r="X731" s="236"/>
      <c r="Y731" s="236"/>
      <c r="Z731" s="236"/>
      <c r="AA731" s="236"/>
    </row>
    <row r="732" ht="15" customHeight="1">
      <c r="A732" s="337"/>
      <c r="B732" s="236"/>
      <c r="C732" s="236"/>
      <c r="D732" s="236"/>
      <c r="E732" s="236"/>
      <c r="F732" s="236"/>
      <c r="G732" s="236"/>
      <c r="H732" s="236"/>
      <c r="I732" s="236"/>
      <c r="J732" s="236"/>
      <c r="K732" s="236"/>
      <c r="L732" s="295"/>
      <c r="M732" s="236"/>
      <c r="N732" s="236"/>
      <c r="O732" s="236"/>
      <c r="P732" s="236"/>
      <c r="Q732" s="236"/>
      <c r="R732" s="236"/>
      <c r="S732" s="236"/>
      <c r="T732" s="236"/>
      <c r="U732" s="236"/>
      <c r="V732" s="236"/>
      <c r="W732" s="236"/>
      <c r="X732" s="236"/>
      <c r="Y732" s="236"/>
      <c r="Z732" s="236"/>
      <c r="AA732" s="236"/>
    </row>
    <row r="733" ht="15" customHeight="1">
      <c r="A733" s="337"/>
      <c r="B733" s="236"/>
      <c r="C733" s="236"/>
      <c r="D733" s="236"/>
      <c r="E733" s="236"/>
      <c r="F733" s="236"/>
      <c r="G733" s="236"/>
      <c r="H733" s="236"/>
      <c r="I733" s="236"/>
      <c r="J733" s="236"/>
      <c r="K733" s="236"/>
      <c r="L733" s="295"/>
      <c r="M733" s="236"/>
      <c r="N733" s="236"/>
      <c r="O733" s="236"/>
      <c r="P733" s="236"/>
      <c r="Q733" s="236"/>
      <c r="R733" s="236"/>
      <c r="S733" s="236"/>
      <c r="T733" s="236"/>
      <c r="U733" s="236"/>
      <c r="V733" s="236"/>
      <c r="W733" s="236"/>
      <c r="X733" s="236"/>
      <c r="Y733" s="236"/>
      <c r="Z733" s="236"/>
      <c r="AA733" s="236"/>
    </row>
    <row r="734" ht="15" customHeight="1">
      <c r="A734" s="337"/>
      <c r="B734" s="236"/>
      <c r="C734" s="236"/>
      <c r="D734" s="236"/>
      <c r="E734" s="236"/>
      <c r="F734" s="236"/>
      <c r="G734" s="236"/>
      <c r="H734" s="236"/>
      <c r="I734" s="236"/>
      <c r="J734" s="236"/>
      <c r="K734" s="236"/>
      <c r="L734" s="295"/>
      <c r="M734" s="236"/>
      <c r="N734" s="236"/>
      <c r="O734" s="236"/>
      <c r="P734" s="236"/>
      <c r="Q734" s="236"/>
      <c r="R734" s="236"/>
      <c r="S734" s="236"/>
      <c r="T734" s="236"/>
      <c r="U734" s="236"/>
      <c r="V734" s="236"/>
      <c r="W734" s="236"/>
      <c r="X734" s="236"/>
      <c r="Y734" s="236"/>
      <c r="Z734" s="236"/>
      <c r="AA734" s="236"/>
    </row>
    <row r="735" ht="15" customHeight="1">
      <c r="A735" s="337"/>
      <c r="B735" s="236"/>
      <c r="C735" s="236"/>
      <c r="D735" s="236"/>
      <c r="E735" s="236"/>
      <c r="F735" s="236"/>
      <c r="G735" s="236"/>
      <c r="H735" s="236"/>
      <c r="I735" s="236"/>
      <c r="J735" s="236"/>
      <c r="K735" s="236"/>
      <c r="L735" s="295"/>
      <c r="M735" s="236"/>
      <c r="N735" s="236"/>
      <c r="O735" s="236"/>
      <c r="P735" s="236"/>
      <c r="Q735" s="236"/>
      <c r="R735" s="236"/>
      <c r="S735" s="236"/>
      <c r="T735" s="236"/>
      <c r="U735" s="236"/>
      <c r="V735" s="236"/>
      <c r="W735" s="236"/>
      <c r="X735" s="236"/>
      <c r="Y735" s="236"/>
      <c r="Z735" s="236"/>
      <c r="AA735" s="236"/>
    </row>
    <row r="736" ht="15" customHeight="1">
      <c r="A736" s="337"/>
      <c r="B736" s="236"/>
      <c r="C736" s="236"/>
      <c r="D736" s="236"/>
      <c r="E736" s="236"/>
      <c r="F736" s="236"/>
      <c r="G736" s="236"/>
      <c r="H736" s="236"/>
      <c r="I736" s="236"/>
      <c r="J736" s="236"/>
      <c r="K736" s="236"/>
      <c r="L736" s="295"/>
      <c r="M736" s="236"/>
      <c r="N736" s="236"/>
      <c r="O736" s="236"/>
      <c r="P736" s="236"/>
      <c r="Q736" s="236"/>
      <c r="R736" s="236"/>
      <c r="S736" s="236"/>
      <c r="T736" s="236"/>
      <c r="U736" s="236"/>
      <c r="V736" s="236"/>
      <c r="W736" s="236"/>
      <c r="X736" s="236"/>
      <c r="Y736" s="236"/>
      <c r="Z736" s="236"/>
      <c r="AA736" s="236"/>
    </row>
    <row r="737" ht="15" customHeight="1">
      <c r="A737" s="337"/>
      <c r="B737" s="236"/>
      <c r="C737" s="236"/>
      <c r="D737" s="236"/>
      <c r="E737" s="236"/>
      <c r="F737" s="236"/>
      <c r="G737" s="236"/>
      <c r="H737" s="236"/>
      <c r="I737" s="236"/>
      <c r="J737" s="236"/>
      <c r="K737" s="236"/>
      <c r="L737" s="295"/>
      <c r="M737" s="236"/>
      <c r="N737" s="236"/>
      <c r="O737" s="236"/>
      <c r="P737" s="236"/>
      <c r="Q737" s="236"/>
      <c r="R737" s="236"/>
      <c r="S737" s="236"/>
      <c r="T737" s="236"/>
      <c r="U737" s="236"/>
      <c r="V737" s="236"/>
      <c r="W737" s="236"/>
      <c r="X737" s="236"/>
      <c r="Y737" s="236"/>
      <c r="Z737" s="236"/>
      <c r="AA737" s="236"/>
    </row>
    <row r="738" ht="15" customHeight="1">
      <c r="A738" s="337"/>
      <c r="B738" s="236"/>
      <c r="C738" s="236"/>
      <c r="D738" s="236"/>
      <c r="E738" s="236"/>
      <c r="F738" s="236"/>
      <c r="G738" s="236"/>
      <c r="H738" s="236"/>
      <c r="I738" s="236"/>
      <c r="J738" s="236"/>
      <c r="K738" s="236"/>
      <c r="L738" s="295"/>
      <c r="M738" s="236"/>
      <c r="N738" s="236"/>
      <c r="O738" s="236"/>
      <c r="P738" s="236"/>
      <c r="Q738" s="236"/>
      <c r="R738" s="236"/>
      <c r="S738" s="236"/>
      <c r="T738" s="236"/>
      <c r="U738" s="236"/>
      <c r="V738" s="236"/>
      <c r="W738" s="236"/>
      <c r="X738" s="236"/>
      <c r="Y738" s="236"/>
      <c r="Z738" s="236"/>
      <c r="AA738" s="236"/>
    </row>
    <row r="739" ht="15" customHeight="1">
      <c r="A739" s="337"/>
      <c r="B739" s="236"/>
      <c r="C739" s="236"/>
      <c r="D739" s="236"/>
      <c r="E739" s="236"/>
      <c r="F739" s="236"/>
      <c r="G739" s="236"/>
      <c r="H739" s="236"/>
      <c r="I739" s="236"/>
      <c r="J739" s="236"/>
      <c r="K739" s="236"/>
      <c r="L739" s="295"/>
      <c r="M739" s="236"/>
      <c r="N739" s="236"/>
      <c r="O739" s="236"/>
      <c r="P739" s="236"/>
      <c r="Q739" s="236"/>
      <c r="R739" s="236"/>
      <c r="S739" s="236"/>
      <c r="T739" s="236"/>
      <c r="U739" s="236"/>
      <c r="V739" s="236"/>
      <c r="W739" s="236"/>
      <c r="X739" s="236"/>
      <c r="Y739" s="236"/>
      <c r="Z739" s="236"/>
      <c r="AA739" s="236"/>
    </row>
    <row r="740" ht="15" customHeight="1">
      <c r="A740" s="337"/>
      <c r="B740" s="236"/>
      <c r="C740" s="236"/>
      <c r="D740" s="236"/>
      <c r="E740" s="236"/>
      <c r="F740" s="236"/>
      <c r="G740" s="236"/>
      <c r="H740" s="236"/>
      <c r="I740" s="236"/>
      <c r="J740" s="236"/>
      <c r="K740" s="236"/>
      <c r="L740" s="295"/>
      <c r="M740" s="236"/>
      <c r="N740" s="236"/>
      <c r="O740" s="236"/>
      <c r="P740" s="236"/>
      <c r="Q740" s="236"/>
      <c r="R740" s="236"/>
      <c r="S740" s="236"/>
      <c r="T740" s="236"/>
      <c r="U740" s="236"/>
      <c r="V740" s="236"/>
      <c r="W740" s="236"/>
      <c r="X740" s="236"/>
      <c r="Y740" s="236"/>
      <c r="Z740" s="236"/>
      <c r="AA740" s="236"/>
    </row>
    <row r="741" ht="15" customHeight="1">
      <c r="A741" s="337"/>
      <c r="B741" s="236"/>
      <c r="C741" s="236"/>
      <c r="D741" s="236"/>
      <c r="E741" s="236"/>
      <c r="F741" s="236"/>
      <c r="G741" s="236"/>
      <c r="H741" s="236"/>
      <c r="I741" s="236"/>
      <c r="J741" s="236"/>
      <c r="K741" s="236"/>
      <c r="L741" s="295"/>
      <c r="M741" s="236"/>
      <c r="N741" s="236"/>
      <c r="O741" s="236"/>
      <c r="P741" s="236"/>
      <c r="Q741" s="236"/>
      <c r="R741" s="236"/>
      <c r="S741" s="236"/>
      <c r="T741" s="236"/>
      <c r="U741" s="236"/>
      <c r="V741" s="236"/>
      <c r="W741" s="236"/>
      <c r="X741" s="236"/>
      <c r="Y741" s="236"/>
      <c r="Z741" s="236"/>
      <c r="AA741" s="236"/>
    </row>
    <row r="742" ht="15" customHeight="1">
      <c r="A742" s="337"/>
      <c r="B742" s="236"/>
      <c r="C742" s="236"/>
      <c r="D742" s="236"/>
      <c r="E742" s="236"/>
      <c r="F742" s="236"/>
      <c r="G742" s="236"/>
      <c r="H742" s="236"/>
      <c r="I742" s="236"/>
      <c r="J742" s="236"/>
      <c r="K742" s="236"/>
      <c r="L742" s="295"/>
      <c r="M742" s="236"/>
      <c r="N742" s="236"/>
      <c r="O742" s="236"/>
      <c r="P742" s="236"/>
      <c r="Q742" s="236"/>
      <c r="R742" s="236"/>
      <c r="S742" s="236"/>
      <c r="T742" s="236"/>
      <c r="U742" s="236"/>
      <c r="V742" s="236"/>
      <c r="W742" s="236"/>
      <c r="X742" s="236"/>
      <c r="Y742" s="236"/>
      <c r="Z742" s="236"/>
      <c r="AA742" s="236"/>
    </row>
    <row r="743" ht="15" customHeight="1">
      <c r="A743" s="337"/>
      <c r="B743" s="236"/>
      <c r="C743" s="236"/>
      <c r="D743" s="236"/>
      <c r="E743" s="236"/>
      <c r="F743" s="236"/>
      <c r="G743" s="236"/>
      <c r="H743" s="236"/>
      <c r="I743" s="236"/>
      <c r="J743" s="236"/>
      <c r="K743" s="236"/>
      <c r="L743" s="295"/>
      <c r="M743" s="236"/>
      <c r="N743" s="236"/>
      <c r="O743" s="236"/>
      <c r="P743" s="236"/>
      <c r="Q743" s="236"/>
      <c r="R743" s="236"/>
      <c r="S743" s="236"/>
      <c r="T743" s="236"/>
      <c r="U743" s="236"/>
      <c r="V743" s="236"/>
      <c r="W743" s="236"/>
      <c r="X743" s="236"/>
      <c r="Y743" s="236"/>
      <c r="Z743" s="236"/>
      <c r="AA743" s="236"/>
    </row>
    <row r="744" ht="15" customHeight="1">
      <c r="A744" s="337"/>
      <c r="B744" s="236"/>
      <c r="C744" s="236"/>
      <c r="D744" s="236"/>
      <c r="E744" s="236"/>
      <c r="F744" s="236"/>
      <c r="G744" s="236"/>
      <c r="H744" s="236"/>
      <c r="I744" s="236"/>
      <c r="J744" s="236"/>
      <c r="K744" s="236"/>
      <c r="L744" s="295"/>
      <c r="M744" s="236"/>
      <c r="N744" s="236"/>
      <c r="O744" s="236"/>
      <c r="P744" s="236"/>
      <c r="Q744" s="236"/>
      <c r="R744" s="236"/>
      <c r="S744" s="236"/>
      <c r="T744" s="236"/>
      <c r="U744" s="236"/>
      <c r="V744" s="236"/>
      <c r="W744" s="236"/>
      <c r="X744" s="236"/>
      <c r="Y744" s="236"/>
      <c r="Z744" s="236"/>
      <c r="AA744" s="236"/>
    </row>
    <row r="745" ht="15" customHeight="1">
      <c r="A745" s="337"/>
      <c r="B745" s="236"/>
      <c r="C745" s="236"/>
      <c r="D745" s="236"/>
      <c r="E745" s="236"/>
      <c r="F745" s="236"/>
      <c r="G745" s="236"/>
      <c r="H745" s="236"/>
      <c r="I745" s="236"/>
      <c r="J745" s="236"/>
      <c r="K745" s="236"/>
      <c r="L745" s="295"/>
      <c r="M745" s="236"/>
      <c r="N745" s="236"/>
      <c r="O745" s="236"/>
      <c r="P745" s="236"/>
      <c r="Q745" s="236"/>
      <c r="R745" s="236"/>
      <c r="S745" s="236"/>
      <c r="T745" s="236"/>
      <c r="U745" s="236"/>
      <c r="V745" s="236"/>
      <c r="W745" s="236"/>
      <c r="X745" s="236"/>
      <c r="Y745" s="236"/>
      <c r="Z745" s="236"/>
      <c r="AA745" s="236"/>
    </row>
    <row r="746" ht="15" customHeight="1">
      <c r="A746" s="337"/>
      <c r="B746" s="236"/>
      <c r="C746" s="236"/>
      <c r="D746" s="236"/>
      <c r="E746" s="236"/>
      <c r="F746" s="236"/>
      <c r="G746" s="236"/>
      <c r="H746" s="236"/>
      <c r="I746" s="236"/>
      <c r="J746" s="236"/>
      <c r="K746" s="236"/>
      <c r="L746" s="295"/>
      <c r="M746" s="236"/>
      <c r="N746" s="236"/>
      <c r="O746" s="236"/>
      <c r="P746" s="236"/>
      <c r="Q746" s="236"/>
      <c r="R746" s="236"/>
      <c r="S746" s="236"/>
      <c r="T746" s="236"/>
      <c r="U746" s="236"/>
      <c r="V746" s="236"/>
      <c r="W746" s="236"/>
      <c r="X746" s="236"/>
      <c r="Y746" s="236"/>
      <c r="Z746" s="236"/>
      <c r="AA746" s="236"/>
    </row>
    <row r="747" ht="15" customHeight="1">
      <c r="A747" s="337"/>
      <c r="B747" s="236"/>
      <c r="C747" s="236"/>
      <c r="D747" s="236"/>
      <c r="E747" s="236"/>
      <c r="F747" s="236"/>
      <c r="G747" s="236"/>
      <c r="H747" s="236"/>
      <c r="I747" s="236"/>
      <c r="J747" s="236"/>
      <c r="K747" s="236"/>
      <c r="L747" s="295"/>
      <c r="M747" s="236"/>
      <c r="N747" s="236"/>
      <c r="O747" s="236"/>
      <c r="P747" s="236"/>
      <c r="Q747" s="236"/>
      <c r="R747" s="236"/>
      <c r="S747" s="236"/>
      <c r="T747" s="236"/>
      <c r="U747" s="236"/>
      <c r="V747" s="236"/>
      <c r="W747" s="236"/>
      <c r="X747" s="236"/>
      <c r="Y747" s="236"/>
      <c r="Z747" s="236"/>
      <c r="AA747" s="236"/>
    </row>
    <row r="748" ht="15" customHeight="1">
      <c r="A748" s="337"/>
      <c r="B748" s="236"/>
      <c r="C748" s="236"/>
      <c r="D748" s="236"/>
      <c r="E748" s="236"/>
      <c r="F748" s="236"/>
      <c r="G748" s="236"/>
      <c r="H748" s="236"/>
      <c r="I748" s="236"/>
      <c r="J748" s="236"/>
      <c r="K748" s="236"/>
      <c r="L748" s="295"/>
      <c r="M748" s="236"/>
      <c r="N748" s="236"/>
      <c r="O748" s="236"/>
      <c r="P748" s="236"/>
      <c r="Q748" s="236"/>
      <c r="R748" s="236"/>
      <c r="S748" s="236"/>
      <c r="T748" s="236"/>
      <c r="U748" s="236"/>
      <c r="V748" s="236"/>
      <c r="W748" s="236"/>
      <c r="X748" s="236"/>
      <c r="Y748" s="236"/>
      <c r="Z748" s="236"/>
      <c r="AA748" s="236"/>
    </row>
    <row r="749" ht="15" customHeight="1">
      <c r="A749" s="337"/>
      <c r="B749" s="236"/>
      <c r="C749" s="236"/>
      <c r="D749" s="236"/>
      <c r="E749" s="236"/>
      <c r="F749" s="236"/>
      <c r="G749" s="236"/>
      <c r="H749" s="236"/>
      <c r="I749" s="236"/>
      <c r="J749" s="236"/>
      <c r="K749" s="236"/>
      <c r="L749" s="295"/>
      <c r="M749" s="236"/>
      <c r="N749" s="236"/>
      <c r="O749" s="236"/>
      <c r="P749" s="236"/>
      <c r="Q749" s="236"/>
      <c r="R749" s="236"/>
      <c r="S749" s="236"/>
      <c r="T749" s="236"/>
      <c r="U749" s="236"/>
      <c r="V749" s="236"/>
      <c r="W749" s="236"/>
      <c r="X749" s="236"/>
      <c r="Y749" s="236"/>
      <c r="Z749" s="236"/>
      <c r="AA749" s="236"/>
    </row>
    <row r="750" ht="15" customHeight="1">
      <c r="A750" s="337"/>
      <c r="B750" s="236"/>
      <c r="C750" s="236"/>
      <c r="D750" s="236"/>
      <c r="E750" s="236"/>
      <c r="F750" s="236"/>
      <c r="G750" s="236"/>
      <c r="H750" s="236"/>
      <c r="I750" s="236"/>
      <c r="J750" s="236"/>
      <c r="K750" s="236"/>
      <c r="L750" s="295"/>
      <c r="M750" s="236"/>
      <c r="N750" s="236"/>
      <c r="O750" s="236"/>
      <c r="P750" s="236"/>
      <c r="Q750" s="236"/>
      <c r="R750" s="236"/>
      <c r="S750" s="236"/>
      <c r="T750" s="236"/>
      <c r="U750" s="236"/>
      <c r="V750" s="236"/>
      <c r="W750" s="236"/>
      <c r="X750" s="236"/>
      <c r="Y750" s="236"/>
      <c r="Z750" s="236"/>
      <c r="AA750" s="236"/>
    </row>
    <row r="751" ht="15" customHeight="1">
      <c r="A751" s="337"/>
      <c r="B751" s="236"/>
      <c r="C751" s="236"/>
      <c r="D751" s="236"/>
      <c r="E751" s="236"/>
      <c r="F751" s="236"/>
      <c r="G751" s="236"/>
      <c r="H751" s="236"/>
      <c r="I751" s="236"/>
      <c r="J751" s="236"/>
      <c r="K751" s="236"/>
      <c r="L751" s="295"/>
      <c r="M751" s="236"/>
      <c r="N751" s="236"/>
      <c r="O751" s="236"/>
      <c r="P751" s="236"/>
      <c r="Q751" s="236"/>
      <c r="R751" s="236"/>
      <c r="S751" s="236"/>
      <c r="T751" s="236"/>
      <c r="U751" s="236"/>
      <c r="V751" s="236"/>
      <c r="W751" s="236"/>
      <c r="X751" s="236"/>
      <c r="Y751" s="236"/>
      <c r="Z751" s="236"/>
      <c r="AA751" s="236"/>
    </row>
    <row r="752" ht="15" customHeight="1">
      <c r="A752" s="337"/>
      <c r="B752" s="236"/>
      <c r="C752" s="236"/>
      <c r="D752" s="236"/>
      <c r="E752" s="236"/>
      <c r="F752" s="236"/>
      <c r="G752" s="236"/>
      <c r="H752" s="236"/>
      <c r="I752" s="236"/>
      <c r="J752" s="236"/>
      <c r="K752" s="236"/>
      <c r="L752" s="295"/>
      <c r="M752" s="236"/>
      <c r="N752" s="236"/>
      <c r="O752" s="236"/>
      <c r="P752" s="236"/>
      <c r="Q752" s="236"/>
      <c r="R752" s="236"/>
      <c r="S752" s="236"/>
      <c r="T752" s="236"/>
      <c r="U752" s="236"/>
      <c r="V752" s="236"/>
      <c r="W752" s="236"/>
      <c r="X752" s="236"/>
      <c r="Y752" s="236"/>
      <c r="Z752" s="236"/>
      <c r="AA752" s="236"/>
    </row>
    <row r="753" ht="15" customHeight="1">
      <c r="A753" s="337"/>
      <c r="B753" s="236"/>
      <c r="C753" s="236"/>
      <c r="D753" s="236"/>
      <c r="E753" s="236"/>
      <c r="F753" s="236"/>
      <c r="G753" s="236"/>
      <c r="H753" s="236"/>
      <c r="I753" s="236"/>
      <c r="J753" s="236"/>
      <c r="K753" s="236"/>
      <c r="L753" s="295"/>
      <c r="M753" s="236"/>
      <c r="N753" s="236"/>
      <c r="O753" s="236"/>
      <c r="P753" s="236"/>
      <c r="Q753" s="236"/>
      <c r="R753" s="236"/>
      <c r="S753" s="236"/>
      <c r="T753" s="236"/>
      <c r="U753" s="236"/>
      <c r="V753" s="236"/>
      <c r="W753" s="236"/>
      <c r="X753" s="236"/>
      <c r="Y753" s="236"/>
      <c r="Z753" s="236"/>
      <c r="AA753" s="236"/>
    </row>
    <row r="754" ht="15" customHeight="1">
      <c r="A754" s="337"/>
      <c r="B754" s="236"/>
      <c r="C754" s="236"/>
      <c r="D754" s="236"/>
      <c r="E754" s="236"/>
      <c r="F754" s="236"/>
      <c r="G754" s="236"/>
      <c r="H754" s="236"/>
      <c r="I754" s="236"/>
      <c r="J754" s="236"/>
      <c r="K754" s="236"/>
      <c r="L754" s="295"/>
      <c r="M754" s="236"/>
      <c r="N754" s="236"/>
      <c r="O754" s="236"/>
      <c r="P754" s="236"/>
      <c r="Q754" s="236"/>
      <c r="R754" s="236"/>
      <c r="S754" s="236"/>
      <c r="T754" s="236"/>
      <c r="U754" s="236"/>
      <c r="V754" s="236"/>
      <c r="W754" s="236"/>
      <c r="X754" s="236"/>
      <c r="Y754" s="236"/>
      <c r="Z754" s="236"/>
      <c r="AA754" s="236"/>
    </row>
    <row r="755" ht="15" customHeight="1">
      <c r="A755" s="337"/>
      <c r="B755" s="236"/>
      <c r="C755" s="236"/>
      <c r="D755" s="236"/>
      <c r="E755" s="236"/>
      <c r="F755" s="236"/>
      <c r="G755" s="236"/>
      <c r="H755" s="236"/>
      <c r="I755" s="236"/>
      <c r="J755" s="236"/>
      <c r="K755" s="236"/>
      <c r="L755" s="295"/>
      <c r="M755" s="236"/>
      <c r="N755" s="236"/>
      <c r="O755" s="236"/>
      <c r="P755" s="236"/>
      <c r="Q755" s="236"/>
      <c r="R755" s="236"/>
      <c r="S755" s="236"/>
      <c r="T755" s="236"/>
      <c r="U755" s="236"/>
      <c r="V755" s="236"/>
      <c r="W755" s="236"/>
      <c r="X755" s="236"/>
      <c r="Y755" s="236"/>
      <c r="Z755" s="236"/>
      <c r="AA755" s="236"/>
    </row>
    <row r="756" ht="15" customHeight="1">
      <c r="A756" s="337"/>
      <c r="B756" s="236"/>
      <c r="C756" s="236"/>
      <c r="D756" s="236"/>
      <c r="E756" s="236"/>
      <c r="F756" s="236"/>
      <c r="G756" s="236"/>
      <c r="H756" s="236"/>
      <c r="I756" s="236"/>
      <c r="J756" s="236"/>
      <c r="K756" s="236"/>
      <c r="L756" s="295"/>
      <c r="M756" s="236"/>
      <c r="N756" s="236"/>
      <c r="O756" s="236"/>
      <c r="P756" s="236"/>
      <c r="Q756" s="236"/>
      <c r="R756" s="236"/>
      <c r="S756" s="236"/>
      <c r="T756" s="236"/>
      <c r="U756" s="236"/>
      <c r="V756" s="236"/>
      <c r="W756" s="236"/>
      <c r="X756" s="236"/>
      <c r="Y756" s="236"/>
      <c r="Z756" s="236"/>
      <c r="AA756" s="236"/>
    </row>
    <row r="757" ht="15" customHeight="1">
      <c r="A757" s="337"/>
      <c r="B757" s="236"/>
      <c r="C757" s="236"/>
      <c r="D757" s="236"/>
      <c r="E757" s="236"/>
      <c r="F757" s="236"/>
      <c r="G757" s="236"/>
      <c r="H757" s="236"/>
      <c r="I757" s="236"/>
      <c r="J757" s="236"/>
      <c r="K757" s="236"/>
      <c r="L757" s="295"/>
      <c r="M757" s="236"/>
      <c r="N757" s="236"/>
      <c r="O757" s="236"/>
      <c r="P757" s="236"/>
      <c r="Q757" s="236"/>
      <c r="R757" s="236"/>
      <c r="S757" s="236"/>
      <c r="T757" s="236"/>
      <c r="U757" s="236"/>
      <c r="V757" s="236"/>
      <c r="W757" s="236"/>
      <c r="X757" s="236"/>
      <c r="Y757" s="236"/>
      <c r="Z757" s="236"/>
      <c r="AA757" s="236"/>
    </row>
    <row r="758" ht="15" customHeight="1">
      <c r="A758" s="337"/>
      <c r="B758" s="236"/>
      <c r="C758" s="236"/>
      <c r="D758" s="236"/>
      <c r="E758" s="236"/>
      <c r="F758" s="236"/>
      <c r="G758" s="236"/>
      <c r="H758" s="236"/>
      <c r="I758" s="236"/>
      <c r="J758" s="236"/>
      <c r="K758" s="236"/>
      <c r="L758" s="295"/>
      <c r="M758" s="236"/>
      <c r="N758" s="236"/>
      <c r="O758" s="236"/>
      <c r="P758" s="236"/>
      <c r="Q758" s="236"/>
      <c r="R758" s="236"/>
      <c r="S758" s="236"/>
      <c r="T758" s="236"/>
      <c r="U758" s="236"/>
      <c r="V758" s="236"/>
      <c r="W758" s="236"/>
      <c r="X758" s="236"/>
      <c r="Y758" s="236"/>
      <c r="Z758" s="236"/>
      <c r="AA758" s="236"/>
    </row>
    <row r="759" ht="15" customHeight="1">
      <c r="A759" s="337"/>
      <c r="B759" s="236"/>
      <c r="C759" s="236"/>
      <c r="D759" s="236"/>
      <c r="E759" s="236"/>
      <c r="F759" s="236"/>
      <c r="G759" s="236"/>
      <c r="H759" s="236"/>
      <c r="I759" s="236"/>
      <c r="J759" s="236"/>
      <c r="K759" s="236"/>
      <c r="L759" s="295"/>
      <c r="M759" s="236"/>
      <c r="N759" s="236"/>
      <c r="O759" s="236"/>
      <c r="P759" s="236"/>
      <c r="Q759" s="236"/>
      <c r="R759" s="236"/>
      <c r="S759" s="236"/>
      <c r="T759" s="236"/>
      <c r="U759" s="236"/>
      <c r="V759" s="236"/>
      <c r="W759" s="236"/>
      <c r="X759" s="236"/>
      <c r="Y759" s="236"/>
      <c r="Z759" s="236"/>
      <c r="AA759" s="236"/>
    </row>
    <row r="760" ht="15" customHeight="1">
      <c r="A760" s="337"/>
      <c r="B760" s="236"/>
      <c r="C760" s="236"/>
      <c r="D760" s="236"/>
      <c r="E760" s="236"/>
      <c r="F760" s="236"/>
      <c r="G760" s="236"/>
      <c r="H760" s="236"/>
      <c r="I760" s="236"/>
      <c r="J760" s="236"/>
      <c r="K760" s="236"/>
      <c r="L760" s="295"/>
      <c r="M760" s="236"/>
      <c r="N760" s="236"/>
      <c r="O760" s="236"/>
      <c r="P760" s="236"/>
      <c r="Q760" s="236"/>
      <c r="R760" s="236"/>
      <c r="S760" s="236"/>
      <c r="T760" s="236"/>
      <c r="U760" s="236"/>
      <c r="V760" s="236"/>
      <c r="W760" s="236"/>
      <c r="X760" s="236"/>
      <c r="Y760" s="236"/>
      <c r="Z760" s="236"/>
      <c r="AA760" s="236"/>
    </row>
    <row r="761" ht="15" customHeight="1">
      <c r="A761" s="337"/>
      <c r="B761" s="236"/>
      <c r="C761" s="236"/>
      <c r="D761" s="236"/>
      <c r="E761" s="236"/>
      <c r="F761" s="236"/>
      <c r="G761" s="236"/>
      <c r="H761" s="236"/>
      <c r="I761" s="236"/>
      <c r="J761" s="236"/>
      <c r="K761" s="236"/>
      <c r="L761" s="295"/>
      <c r="M761" s="236"/>
      <c r="N761" s="236"/>
      <c r="O761" s="236"/>
      <c r="P761" s="236"/>
      <c r="Q761" s="236"/>
      <c r="R761" s="236"/>
      <c r="S761" s="236"/>
      <c r="T761" s="236"/>
      <c r="U761" s="236"/>
      <c r="V761" s="236"/>
      <c r="W761" s="236"/>
      <c r="X761" s="236"/>
      <c r="Y761" s="236"/>
      <c r="Z761" s="236"/>
      <c r="AA761" s="236"/>
    </row>
    <row r="762" ht="15" customHeight="1">
      <c r="A762" s="337"/>
      <c r="B762" s="236"/>
      <c r="C762" s="236"/>
      <c r="D762" s="236"/>
      <c r="E762" s="236"/>
      <c r="F762" s="236"/>
      <c r="G762" s="236"/>
      <c r="H762" s="236"/>
      <c r="I762" s="236"/>
      <c r="J762" s="236"/>
      <c r="K762" s="236"/>
      <c r="L762" s="295"/>
      <c r="M762" s="236"/>
      <c r="N762" s="236"/>
      <c r="O762" s="236"/>
      <c r="P762" s="236"/>
      <c r="Q762" s="236"/>
      <c r="R762" s="236"/>
      <c r="S762" s="236"/>
      <c r="T762" s="236"/>
      <c r="U762" s="236"/>
      <c r="V762" s="236"/>
      <c r="W762" s="236"/>
      <c r="X762" s="236"/>
      <c r="Y762" s="236"/>
      <c r="Z762" s="236"/>
      <c r="AA762" s="236"/>
    </row>
    <row r="763" ht="15" customHeight="1">
      <c r="A763" s="337"/>
      <c r="B763" s="236"/>
      <c r="C763" s="236"/>
      <c r="D763" s="236"/>
      <c r="E763" s="236"/>
      <c r="F763" s="236"/>
      <c r="G763" s="236"/>
      <c r="H763" s="236"/>
      <c r="I763" s="236"/>
      <c r="J763" s="236"/>
      <c r="K763" s="236"/>
      <c r="L763" s="295"/>
      <c r="M763" s="236"/>
      <c r="N763" s="236"/>
      <c r="O763" s="236"/>
      <c r="P763" s="236"/>
      <c r="Q763" s="236"/>
      <c r="R763" s="236"/>
      <c r="S763" s="236"/>
      <c r="T763" s="236"/>
      <c r="U763" s="236"/>
      <c r="V763" s="236"/>
      <c r="W763" s="236"/>
      <c r="X763" s="236"/>
      <c r="Y763" s="236"/>
      <c r="Z763" s="236"/>
      <c r="AA763" s="236"/>
    </row>
    <row r="764" ht="15" customHeight="1">
      <c r="A764" s="337"/>
      <c r="B764" s="236"/>
      <c r="C764" s="236"/>
      <c r="D764" s="236"/>
      <c r="E764" s="236"/>
      <c r="F764" s="236"/>
      <c r="G764" s="236"/>
      <c r="H764" s="236"/>
      <c r="I764" s="236"/>
      <c r="J764" s="236"/>
      <c r="K764" s="236"/>
      <c r="L764" s="295"/>
      <c r="M764" s="236"/>
      <c r="N764" s="236"/>
      <c r="O764" s="236"/>
      <c r="P764" s="236"/>
      <c r="Q764" s="236"/>
      <c r="R764" s="236"/>
      <c r="S764" s="236"/>
      <c r="T764" s="236"/>
      <c r="U764" s="236"/>
      <c r="V764" s="236"/>
      <c r="W764" s="236"/>
      <c r="X764" s="236"/>
      <c r="Y764" s="236"/>
      <c r="Z764" s="236"/>
      <c r="AA764" s="236"/>
    </row>
    <row r="765" ht="15" customHeight="1">
      <c r="A765" s="337"/>
      <c r="B765" s="236"/>
      <c r="C765" s="236"/>
      <c r="D765" s="236"/>
      <c r="E765" s="236"/>
      <c r="F765" s="236"/>
      <c r="G765" s="236"/>
      <c r="H765" s="236"/>
      <c r="I765" s="236"/>
      <c r="J765" s="236"/>
      <c r="K765" s="236"/>
      <c r="L765" s="295"/>
      <c r="M765" s="236"/>
      <c r="N765" s="236"/>
      <c r="O765" s="236"/>
      <c r="P765" s="236"/>
      <c r="Q765" s="236"/>
      <c r="R765" s="236"/>
      <c r="S765" s="236"/>
      <c r="T765" s="236"/>
      <c r="U765" s="236"/>
      <c r="V765" s="236"/>
      <c r="W765" s="236"/>
      <c r="X765" s="236"/>
      <c r="Y765" s="236"/>
      <c r="Z765" s="236"/>
      <c r="AA765" s="236"/>
    </row>
    <row r="766" ht="15" customHeight="1">
      <c r="A766" s="337"/>
      <c r="B766" s="236"/>
      <c r="C766" s="236"/>
      <c r="D766" s="236"/>
      <c r="E766" s="236"/>
      <c r="F766" s="236"/>
      <c r="G766" s="236"/>
      <c r="H766" s="236"/>
      <c r="I766" s="236"/>
      <c r="J766" s="236"/>
      <c r="K766" s="236"/>
      <c r="L766" s="295"/>
      <c r="M766" s="236"/>
      <c r="N766" s="236"/>
      <c r="O766" s="236"/>
      <c r="P766" s="236"/>
      <c r="Q766" s="236"/>
      <c r="R766" s="236"/>
      <c r="S766" s="236"/>
      <c r="T766" s="236"/>
      <c r="U766" s="236"/>
      <c r="V766" s="236"/>
      <c r="W766" s="236"/>
      <c r="X766" s="236"/>
      <c r="Y766" s="236"/>
      <c r="Z766" s="236"/>
      <c r="AA766" s="236"/>
    </row>
    <row r="767" ht="15" customHeight="1">
      <c r="A767" s="337"/>
      <c r="B767" s="236"/>
      <c r="C767" s="236"/>
      <c r="D767" s="236"/>
      <c r="E767" s="236"/>
      <c r="F767" s="236"/>
      <c r="G767" s="236"/>
      <c r="H767" s="236"/>
      <c r="I767" s="236"/>
      <c r="J767" s="236"/>
      <c r="K767" s="236"/>
      <c r="L767" s="295"/>
      <c r="M767" s="236"/>
      <c r="N767" s="236"/>
      <c r="O767" s="236"/>
      <c r="P767" s="236"/>
      <c r="Q767" s="236"/>
      <c r="R767" s="236"/>
      <c r="S767" s="236"/>
      <c r="T767" s="236"/>
      <c r="U767" s="236"/>
      <c r="V767" s="236"/>
      <c r="W767" s="236"/>
      <c r="X767" s="236"/>
      <c r="Y767" s="236"/>
      <c r="Z767" s="236"/>
      <c r="AA767" s="236"/>
    </row>
    <row r="768" ht="15" customHeight="1">
      <c r="A768" s="337"/>
      <c r="B768" s="236"/>
      <c r="C768" s="236"/>
      <c r="D768" s="236"/>
      <c r="E768" s="236"/>
      <c r="F768" s="236"/>
      <c r="G768" s="236"/>
      <c r="H768" s="236"/>
      <c r="I768" s="236"/>
      <c r="J768" s="236"/>
      <c r="K768" s="236"/>
      <c r="L768" s="295"/>
      <c r="M768" s="236"/>
      <c r="N768" s="236"/>
      <c r="O768" s="236"/>
      <c r="P768" s="236"/>
      <c r="Q768" s="236"/>
      <c r="R768" s="236"/>
      <c r="S768" s="236"/>
      <c r="T768" s="236"/>
      <c r="U768" s="236"/>
      <c r="V768" s="236"/>
      <c r="W768" s="236"/>
      <c r="X768" s="236"/>
      <c r="Y768" s="236"/>
      <c r="Z768" s="236"/>
      <c r="AA768" s="236"/>
    </row>
    <row r="769" ht="15" customHeight="1">
      <c r="A769" s="337"/>
      <c r="B769" s="236"/>
      <c r="C769" s="236"/>
      <c r="D769" s="236"/>
      <c r="E769" s="236"/>
      <c r="F769" s="236"/>
      <c r="G769" s="236"/>
      <c r="H769" s="236"/>
      <c r="I769" s="236"/>
      <c r="J769" s="236"/>
      <c r="K769" s="236"/>
      <c r="L769" s="295"/>
      <c r="M769" s="236"/>
      <c r="N769" s="236"/>
      <c r="O769" s="236"/>
      <c r="P769" s="236"/>
      <c r="Q769" s="236"/>
      <c r="R769" s="236"/>
      <c r="S769" s="236"/>
      <c r="T769" s="236"/>
      <c r="U769" s="236"/>
      <c r="V769" s="236"/>
      <c r="W769" s="236"/>
      <c r="X769" s="236"/>
      <c r="Y769" s="236"/>
      <c r="Z769" s="236"/>
      <c r="AA769" s="236"/>
    </row>
    <row r="770" ht="15" customHeight="1">
      <c r="A770" s="337"/>
      <c r="B770" s="236"/>
      <c r="C770" s="236"/>
      <c r="D770" s="236"/>
      <c r="E770" s="236"/>
      <c r="F770" s="236"/>
      <c r="G770" s="236"/>
      <c r="H770" s="236"/>
      <c r="I770" s="236"/>
      <c r="J770" s="236"/>
      <c r="K770" s="236"/>
      <c r="L770" s="295"/>
      <c r="M770" s="236"/>
      <c r="N770" s="236"/>
      <c r="O770" s="236"/>
      <c r="P770" s="236"/>
      <c r="Q770" s="236"/>
      <c r="R770" s="236"/>
      <c r="S770" s="236"/>
      <c r="T770" s="236"/>
      <c r="U770" s="236"/>
      <c r="V770" s="236"/>
      <c r="W770" s="236"/>
      <c r="X770" s="236"/>
      <c r="Y770" s="236"/>
      <c r="Z770" s="236"/>
      <c r="AA770" s="236"/>
    </row>
    <row r="771" ht="15" customHeight="1">
      <c r="A771" s="337"/>
      <c r="B771" s="236"/>
      <c r="C771" s="236"/>
      <c r="D771" s="236"/>
      <c r="E771" s="236"/>
      <c r="F771" s="236"/>
      <c r="G771" s="236"/>
      <c r="H771" s="236"/>
      <c r="I771" s="236"/>
      <c r="J771" s="236"/>
      <c r="K771" s="236"/>
      <c r="L771" s="295"/>
      <c r="M771" s="236"/>
      <c r="N771" s="236"/>
      <c r="O771" s="236"/>
      <c r="P771" s="236"/>
      <c r="Q771" s="236"/>
      <c r="R771" s="236"/>
      <c r="S771" s="236"/>
      <c r="T771" s="236"/>
      <c r="U771" s="236"/>
      <c r="V771" s="236"/>
      <c r="W771" s="236"/>
      <c r="X771" s="236"/>
      <c r="Y771" s="236"/>
      <c r="Z771" s="236"/>
      <c r="AA771" s="236"/>
    </row>
    <row r="772" ht="15" customHeight="1">
      <c r="A772" s="337"/>
      <c r="B772" s="236"/>
      <c r="C772" s="236"/>
      <c r="D772" s="236"/>
      <c r="E772" s="236"/>
      <c r="F772" s="236"/>
      <c r="G772" s="236"/>
      <c r="H772" s="236"/>
      <c r="I772" s="236"/>
      <c r="J772" s="236"/>
      <c r="K772" s="236"/>
      <c r="L772" s="295"/>
      <c r="M772" s="236"/>
      <c r="N772" s="236"/>
      <c r="O772" s="236"/>
      <c r="P772" s="236"/>
      <c r="Q772" s="236"/>
      <c r="R772" s="236"/>
      <c r="S772" s="236"/>
      <c r="T772" s="236"/>
      <c r="U772" s="236"/>
      <c r="V772" s="236"/>
      <c r="W772" s="236"/>
      <c r="X772" s="236"/>
      <c r="Y772" s="236"/>
      <c r="Z772" s="236"/>
      <c r="AA772" s="236"/>
    </row>
    <row r="773" ht="15" customHeight="1">
      <c r="A773" s="337"/>
      <c r="B773" s="236"/>
      <c r="C773" s="236"/>
      <c r="D773" s="236"/>
      <c r="E773" s="236"/>
      <c r="F773" s="236"/>
      <c r="G773" s="236"/>
      <c r="H773" s="236"/>
      <c r="I773" s="236"/>
      <c r="J773" s="236"/>
      <c r="K773" s="236"/>
      <c r="L773" s="295"/>
      <c r="M773" s="236"/>
      <c r="N773" s="236"/>
      <c r="O773" s="236"/>
      <c r="P773" s="236"/>
      <c r="Q773" s="236"/>
      <c r="R773" s="236"/>
      <c r="S773" s="236"/>
      <c r="T773" s="236"/>
      <c r="U773" s="236"/>
      <c r="V773" s="236"/>
      <c r="W773" s="236"/>
      <c r="X773" s="236"/>
      <c r="Y773" s="236"/>
      <c r="Z773" s="236"/>
      <c r="AA773" s="236"/>
    </row>
    <row r="774" ht="15" customHeight="1">
      <c r="A774" s="337"/>
      <c r="B774" s="236"/>
      <c r="C774" s="236"/>
      <c r="D774" s="236"/>
      <c r="E774" s="236"/>
      <c r="F774" s="236"/>
      <c r="G774" s="236"/>
      <c r="H774" s="236"/>
      <c r="I774" s="236"/>
      <c r="J774" s="236"/>
      <c r="K774" s="236"/>
      <c r="L774" s="295"/>
      <c r="M774" s="236"/>
      <c r="N774" s="236"/>
      <c r="O774" s="236"/>
      <c r="P774" s="236"/>
      <c r="Q774" s="236"/>
      <c r="R774" s="236"/>
      <c r="S774" s="236"/>
      <c r="T774" s="236"/>
      <c r="U774" s="236"/>
      <c r="V774" s="236"/>
      <c r="W774" s="236"/>
      <c r="X774" s="236"/>
      <c r="Y774" s="236"/>
      <c r="Z774" s="236"/>
      <c r="AA774" s="236"/>
    </row>
    <row r="775" ht="15" customHeight="1">
      <c r="A775" s="337"/>
      <c r="B775" s="236"/>
      <c r="C775" s="236"/>
      <c r="D775" s="236"/>
      <c r="E775" s="236"/>
      <c r="F775" s="236"/>
      <c r="G775" s="236"/>
      <c r="H775" s="236"/>
      <c r="I775" s="236"/>
      <c r="J775" s="236"/>
      <c r="K775" s="236"/>
      <c r="L775" s="295"/>
      <c r="M775" s="236"/>
      <c r="N775" s="236"/>
      <c r="O775" s="236"/>
      <c r="P775" s="236"/>
      <c r="Q775" s="236"/>
      <c r="R775" s="236"/>
      <c r="S775" s="236"/>
      <c r="T775" s="236"/>
      <c r="U775" s="236"/>
      <c r="V775" s="236"/>
      <c r="W775" s="236"/>
      <c r="X775" s="236"/>
      <c r="Y775" s="236"/>
      <c r="Z775" s="236"/>
      <c r="AA775" s="236"/>
    </row>
    <row r="776" ht="15" customHeight="1">
      <c r="A776" s="337"/>
      <c r="B776" s="236"/>
      <c r="C776" s="236"/>
      <c r="D776" s="236"/>
      <c r="E776" s="236"/>
      <c r="F776" s="236"/>
      <c r="G776" s="236"/>
      <c r="H776" s="236"/>
      <c r="I776" s="236"/>
      <c r="J776" s="236"/>
      <c r="K776" s="236"/>
      <c r="L776" s="295"/>
      <c r="M776" s="236"/>
      <c r="N776" s="236"/>
      <c r="O776" s="236"/>
      <c r="P776" s="236"/>
      <c r="Q776" s="236"/>
      <c r="R776" s="236"/>
      <c r="S776" s="236"/>
      <c r="T776" s="236"/>
      <c r="U776" s="236"/>
      <c r="V776" s="236"/>
      <c r="W776" s="236"/>
      <c r="X776" s="236"/>
      <c r="Y776" s="236"/>
      <c r="Z776" s="236"/>
      <c r="AA776" s="236"/>
    </row>
    <row r="777" ht="15" customHeight="1">
      <c r="A777" s="337"/>
      <c r="B777" s="236"/>
      <c r="C777" s="236"/>
      <c r="D777" s="236"/>
      <c r="E777" s="236"/>
      <c r="F777" s="236"/>
      <c r="G777" s="236"/>
      <c r="H777" s="236"/>
      <c r="I777" s="236"/>
      <c r="J777" s="236"/>
      <c r="K777" s="236"/>
      <c r="L777" s="295"/>
      <c r="M777" s="236"/>
      <c r="N777" s="236"/>
      <c r="O777" s="236"/>
      <c r="P777" s="236"/>
      <c r="Q777" s="236"/>
      <c r="R777" s="236"/>
      <c r="S777" s="236"/>
      <c r="T777" s="236"/>
      <c r="U777" s="236"/>
      <c r="V777" s="236"/>
      <c r="W777" s="236"/>
      <c r="X777" s="236"/>
      <c r="Y777" s="236"/>
      <c r="Z777" s="236"/>
      <c r="AA777" s="236"/>
    </row>
    <row r="778" ht="15" customHeight="1">
      <c r="A778" s="337"/>
      <c r="B778" s="236"/>
      <c r="C778" s="236"/>
      <c r="D778" s="236"/>
      <c r="E778" s="236"/>
      <c r="F778" s="236"/>
      <c r="G778" s="236"/>
      <c r="H778" s="236"/>
      <c r="I778" s="236"/>
      <c r="J778" s="236"/>
      <c r="K778" s="236"/>
      <c r="L778" s="295"/>
      <c r="M778" s="236"/>
      <c r="N778" s="236"/>
      <c r="O778" s="236"/>
      <c r="P778" s="236"/>
      <c r="Q778" s="236"/>
      <c r="R778" s="236"/>
      <c r="S778" s="236"/>
      <c r="T778" s="236"/>
      <c r="U778" s="236"/>
      <c r="V778" s="236"/>
      <c r="W778" s="236"/>
      <c r="X778" s="236"/>
      <c r="Y778" s="236"/>
      <c r="Z778" s="236"/>
      <c r="AA778" s="236"/>
    </row>
    <row r="779" ht="15" customHeight="1">
      <c r="A779" s="337"/>
      <c r="B779" s="236"/>
      <c r="C779" s="236"/>
      <c r="D779" s="236"/>
      <c r="E779" s="236"/>
      <c r="F779" s="236"/>
      <c r="G779" s="236"/>
      <c r="H779" s="236"/>
      <c r="I779" s="236"/>
      <c r="J779" s="236"/>
      <c r="K779" s="236"/>
      <c r="L779" s="295"/>
      <c r="M779" s="236"/>
      <c r="N779" s="236"/>
      <c r="O779" s="236"/>
      <c r="P779" s="236"/>
      <c r="Q779" s="236"/>
      <c r="R779" s="236"/>
      <c r="S779" s="236"/>
      <c r="T779" s="236"/>
      <c r="U779" s="236"/>
      <c r="V779" s="236"/>
      <c r="W779" s="236"/>
      <c r="X779" s="236"/>
      <c r="Y779" s="236"/>
      <c r="Z779" s="236"/>
      <c r="AA779" s="236"/>
    </row>
    <row r="780" ht="15" customHeight="1">
      <c r="A780" s="337"/>
      <c r="B780" s="236"/>
      <c r="C780" s="236"/>
      <c r="D780" s="236"/>
      <c r="E780" s="236"/>
      <c r="F780" s="236"/>
      <c r="G780" s="236"/>
      <c r="H780" s="236"/>
      <c r="I780" s="236"/>
      <c r="J780" s="236"/>
      <c r="K780" s="236"/>
      <c r="L780" s="295"/>
      <c r="M780" s="236"/>
      <c r="N780" s="236"/>
      <c r="O780" s="236"/>
      <c r="P780" s="236"/>
      <c r="Q780" s="236"/>
      <c r="R780" s="236"/>
      <c r="S780" s="236"/>
      <c r="T780" s="236"/>
      <c r="U780" s="236"/>
      <c r="V780" s="236"/>
      <c r="W780" s="236"/>
      <c r="X780" s="236"/>
      <c r="Y780" s="236"/>
      <c r="Z780" s="236"/>
      <c r="AA780" s="236"/>
    </row>
    <row r="781" ht="15" customHeight="1">
      <c r="A781" s="337"/>
      <c r="B781" s="236"/>
      <c r="C781" s="236"/>
      <c r="D781" s="236"/>
      <c r="E781" s="236"/>
      <c r="F781" s="236"/>
      <c r="G781" s="236"/>
      <c r="H781" s="236"/>
      <c r="I781" s="236"/>
      <c r="J781" s="236"/>
      <c r="K781" s="236"/>
      <c r="L781" s="295"/>
      <c r="M781" s="236"/>
      <c r="N781" s="236"/>
      <c r="O781" s="236"/>
      <c r="P781" s="236"/>
      <c r="Q781" s="236"/>
      <c r="R781" s="236"/>
      <c r="S781" s="236"/>
      <c r="T781" s="236"/>
      <c r="U781" s="236"/>
      <c r="V781" s="236"/>
      <c r="W781" s="236"/>
      <c r="X781" s="236"/>
      <c r="Y781" s="236"/>
      <c r="Z781" s="236"/>
      <c r="AA781" s="236"/>
    </row>
    <row r="782" ht="15" customHeight="1">
      <c r="A782" s="337"/>
      <c r="B782" s="236"/>
      <c r="C782" s="236"/>
      <c r="D782" s="236"/>
      <c r="E782" s="236"/>
      <c r="F782" s="236"/>
      <c r="G782" s="236"/>
      <c r="H782" s="236"/>
      <c r="I782" s="236"/>
      <c r="J782" s="236"/>
      <c r="K782" s="236"/>
      <c r="L782" s="295"/>
      <c r="M782" s="236"/>
      <c r="N782" s="236"/>
      <c r="O782" s="236"/>
      <c r="P782" s="236"/>
      <c r="Q782" s="236"/>
      <c r="R782" s="236"/>
      <c r="S782" s="236"/>
      <c r="T782" s="236"/>
      <c r="U782" s="236"/>
      <c r="V782" s="236"/>
      <c r="W782" s="236"/>
      <c r="X782" s="236"/>
      <c r="Y782" s="236"/>
      <c r="Z782" s="236"/>
      <c r="AA782" s="236"/>
    </row>
    <row r="783" ht="15" customHeight="1">
      <c r="A783" s="337"/>
      <c r="B783" s="236"/>
      <c r="C783" s="236"/>
      <c r="D783" s="236"/>
      <c r="E783" s="236"/>
      <c r="F783" s="236"/>
      <c r="G783" s="236"/>
      <c r="H783" s="236"/>
      <c r="I783" s="236"/>
      <c r="J783" s="236"/>
      <c r="K783" s="236"/>
      <c r="L783" s="295"/>
      <c r="M783" s="236"/>
      <c r="N783" s="236"/>
      <c r="O783" s="236"/>
      <c r="P783" s="236"/>
      <c r="Q783" s="236"/>
      <c r="R783" s="236"/>
      <c r="S783" s="236"/>
      <c r="T783" s="236"/>
      <c r="U783" s="236"/>
      <c r="V783" s="236"/>
      <c r="W783" s="236"/>
      <c r="X783" s="236"/>
      <c r="Y783" s="236"/>
      <c r="Z783" s="236"/>
      <c r="AA783" s="236"/>
    </row>
    <row r="784" ht="15" customHeight="1">
      <c r="A784" s="337"/>
      <c r="B784" s="236"/>
      <c r="C784" s="236"/>
      <c r="D784" s="236"/>
      <c r="E784" s="236"/>
      <c r="F784" s="236"/>
      <c r="G784" s="236"/>
      <c r="H784" s="236"/>
      <c r="I784" s="236"/>
      <c r="J784" s="236"/>
      <c r="K784" s="236"/>
      <c r="L784" s="295"/>
      <c r="M784" s="236"/>
      <c r="N784" s="236"/>
      <c r="O784" s="236"/>
      <c r="P784" s="236"/>
      <c r="Q784" s="236"/>
      <c r="R784" s="236"/>
      <c r="S784" s="236"/>
      <c r="T784" s="236"/>
      <c r="U784" s="236"/>
      <c r="V784" s="236"/>
      <c r="W784" s="236"/>
      <c r="X784" s="236"/>
      <c r="Y784" s="236"/>
      <c r="Z784" s="236"/>
      <c r="AA784" s="236"/>
    </row>
    <row r="785" ht="15" customHeight="1">
      <c r="A785" s="337"/>
      <c r="B785" s="236"/>
      <c r="C785" s="236"/>
      <c r="D785" s="236"/>
      <c r="E785" s="236"/>
      <c r="F785" s="236"/>
      <c r="G785" s="236"/>
      <c r="H785" s="236"/>
      <c r="I785" s="236"/>
      <c r="J785" s="236"/>
      <c r="K785" s="236"/>
      <c r="L785" s="295"/>
      <c r="M785" s="236"/>
      <c r="N785" s="236"/>
      <c r="O785" s="236"/>
      <c r="P785" s="236"/>
      <c r="Q785" s="236"/>
      <c r="R785" s="236"/>
      <c r="S785" s="236"/>
      <c r="T785" s="236"/>
      <c r="U785" s="236"/>
      <c r="V785" s="236"/>
      <c r="W785" s="236"/>
      <c r="X785" s="236"/>
      <c r="Y785" s="236"/>
      <c r="Z785" s="236"/>
      <c r="AA785" s="236"/>
    </row>
    <row r="786" ht="15" customHeight="1">
      <c r="A786" s="337"/>
      <c r="B786" s="236"/>
      <c r="C786" s="236"/>
      <c r="D786" s="236"/>
      <c r="E786" s="236"/>
      <c r="F786" s="236"/>
      <c r="G786" s="236"/>
      <c r="H786" s="236"/>
      <c r="I786" s="236"/>
      <c r="J786" s="236"/>
      <c r="K786" s="236"/>
      <c r="L786" s="295"/>
      <c r="M786" s="236"/>
      <c r="N786" s="236"/>
      <c r="O786" s="236"/>
      <c r="P786" s="236"/>
      <c r="Q786" s="236"/>
      <c r="R786" s="236"/>
      <c r="S786" s="236"/>
      <c r="T786" s="236"/>
      <c r="U786" s="236"/>
      <c r="V786" s="236"/>
      <c r="W786" s="236"/>
      <c r="X786" s="236"/>
      <c r="Y786" s="236"/>
      <c r="Z786" s="236"/>
      <c r="AA786" s="236"/>
    </row>
    <row r="787" ht="15" customHeight="1">
      <c r="A787" s="337"/>
      <c r="B787" s="236"/>
      <c r="C787" s="236"/>
      <c r="D787" s="236"/>
      <c r="E787" s="236"/>
      <c r="F787" s="236"/>
      <c r="G787" s="236"/>
      <c r="H787" s="236"/>
      <c r="I787" s="236"/>
      <c r="J787" s="236"/>
      <c r="K787" s="236"/>
      <c r="L787" s="295"/>
      <c r="M787" s="236"/>
      <c r="N787" s="236"/>
      <c r="O787" s="236"/>
      <c r="P787" s="236"/>
      <c r="Q787" s="236"/>
      <c r="R787" s="236"/>
      <c r="S787" s="236"/>
      <c r="T787" s="236"/>
      <c r="U787" s="236"/>
      <c r="V787" s="236"/>
      <c r="W787" s="236"/>
      <c r="X787" s="236"/>
      <c r="Y787" s="236"/>
      <c r="Z787" s="236"/>
      <c r="AA787" s="236"/>
    </row>
    <row r="788" ht="15" customHeight="1">
      <c r="A788" s="337"/>
      <c r="B788" s="236"/>
      <c r="C788" s="236"/>
      <c r="D788" s="236"/>
      <c r="E788" s="236"/>
      <c r="F788" s="236"/>
      <c r="G788" s="236"/>
      <c r="H788" s="236"/>
      <c r="I788" s="236"/>
      <c r="J788" s="236"/>
      <c r="K788" s="236"/>
      <c r="L788" s="295"/>
      <c r="M788" s="236"/>
      <c r="N788" s="236"/>
      <c r="O788" s="236"/>
      <c r="P788" s="236"/>
      <c r="Q788" s="236"/>
      <c r="R788" s="236"/>
      <c r="S788" s="236"/>
      <c r="T788" s="236"/>
      <c r="U788" s="236"/>
      <c r="V788" s="236"/>
      <c r="W788" s="236"/>
      <c r="X788" s="236"/>
      <c r="Y788" s="236"/>
      <c r="Z788" s="236"/>
      <c r="AA788" s="236"/>
    </row>
    <row r="789" ht="15" customHeight="1">
      <c r="A789" s="337"/>
      <c r="B789" s="236"/>
      <c r="C789" s="236"/>
      <c r="D789" s="236"/>
      <c r="E789" s="236"/>
      <c r="F789" s="236"/>
      <c r="G789" s="236"/>
      <c r="H789" s="236"/>
      <c r="I789" s="236"/>
      <c r="J789" s="236"/>
      <c r="K789" s="236"/>
      <c r="L789" s="295"/>
      <c r="M789" s="236"/>
      <c r="N789" s="236"/>
      <c r="O789" s="236"/>
      <c r="P789" s="236"/>
      <c r="Q789" s="236"/>
      <c r="R789" s="236"/>
      <c r="S789" s="236"/>
      <c r="T789" s="236"/>
      <c r="U789" s="236"/>
      <c r="V789" s="236"/>
      <c r="W789" s="236"/>
      <c r="X789" s="236"/>
      <c r="Y789" s="236"/>
      <c r="Z789" s="236"/>
      <c r="AA789" s="236"/>
    </row>
    <row r="790" ht="15" customHeight="1">
      <c r="A790" s="337"/>
      <c r="B790" s="236"/>
      <c r="C790" s="236"/>
      <c r="D790" s="236"/>
      <c r="E790" s="236"/>
      <c r="F790" s="236"/>
      <c r="G790" s="236"/>
      <c r="H790" s="236"/>
      <c r="I790" s="236"/>
      <c r="J790" s="236"/>
      <c r="K790" s="236"/>
      <c r="L790" s="295"/>
      <c r="M790" s="236"/>
      <c r="N790" s="236"/>
      <c r="O790" s="236"/>
      <c r="P790" s="236"/>
      <c r="Q790" s="236"/>
      <c r="R790" s="236"/>
      <c r="S790" s="236"/>
      <c r="T790" s="236"/>
      <c r="U790" s="236"/>
      <c r="V790" s="236"/>
      <c r="W790" s="236"/>
      <c r="X790" s="236"/>
      <c r="Y790" s="236"/>
      <c r="Z790" s="236"/>
      <c r="AA790" s="236"/>
    </row>
    <row r="791" ht="15" customHeight="1">
      <c r="A791" s="337"/>
      <c r="B791" s="236"/>
      <c r="C791" s="236"/>
      <c r="D791" s="236"/>
      <c r="E791" s="236"/>
      <c r="F791" s="236"/>
      <c r="G791" s="236"/>
      <c r="H791" s="236"/>
      <c r="I791" s="236"/>
      <c r="J791" s="236"/>
      <c r="K791" s="236"/>
      <c r="L791" s="295"/>
      <c r="M791" s="236"/>
      <c r="N791" s="236"/>
      <c r="O791" s="236"/>
      <c r="P791" s="236"/>
      <c r="Q791" s="236"/>
      <c r="R791" s="236"/>
      <c r="S791" s="236"/>
      <c r="T791" s="236"/>
      <c r="U791" s="236"/>
      <c r="V791" s="236"/>
      <c r="W791" s="236"/>
      <c r="X791" s="236"/>
      <c r="Y791" s="236"/>
      <c r="Z791" s="236"/>
      <c r="AA791" s="236"/>
    </row>
    <row r="792" ht="15" customHeight="1">
      <c r="A792" s="337"/>
      <c r="B792" s="236"/>
      <c r="C792" s="236"/>
      <c r="D792" s="236"/>
      <c r="E792" s="236"/>
      <c r="F792" s="236"/>
      <c r="G792" s="236"/>
      <c r="H792" s="236"/>
      <c r="I792" s="236"/>
      <c r="J792" s="236"/>
      <c r="K792" s="236"/>
      <c r="L792" s="295"/>
      <c r="M792" s="236"/>
      <c r="N792" s="236"/>
      <c r="O792" s="236"/>
      <c r="P792" s="236"/>
      <c r="Q792" s="236"/>
      <c r="R792" s="236"/>
      <c r="S792" s="236"/>
      <c r="T792" s="236"/>
      <c r="U792" s="236"/>
      <c r="V792" s="236"/>
      <c r="W792" s="236"/>
      <c r="X792" s="236"/>
      <c r="Y792" s="236"/>
      <c r="Z792" s="236"/>
      <c r="AA792" s="236"/>
    </row>
    <row r="793" ht="15" customHeight="1">
      <c r="A793" s="337"/>
      <c r="B793" s="236"/>
      <c r="C793" s="236"/>
      <c r="D793" s="236"/>
      <c r="E793" s="236"/>
      <c r="F793" s="236"/>
      <c r="G793" s="236"/>
      <c r="H793" s="236"/>
      <c r="I793" s="236"/>
      <c r="J793" s="236"/>
      <c r="K793" s="236"/>
      <c r="L793" s="295"/>
      <c r="M793" s="236"/>
      <c r="N793" s="236"/>
      <c r="O793" s="236"/>
      <c r="P793" s="236"/>
      <c r="Q793" s="236"/>
      <c r="R793" s="236"/>
      <c r="S793" s="236"/>
      <c r="T793" s="236"/>
      <c r="U793" s="236"/>
      <c r="V793" s="236"/>
      <c r="W793" s="236"/>
      <c r="X793" s="236"/>
      <c r="Y793" s="236"/>
      <c r="Z793" s="236"/>
      <c r="AA793" s="236"/>
    </row>
    <row r="794" ht="15" customHeight="1">
      <c r="A794" s="337"/>
      <c r="B794" s="236"/>
      <c r="C794" s="236"/>
      <c r="D794" s="236"/>
      <c r="E794" s="236"/>
      <c r="F794" s="236"/>
      <c r="G794" s="236"/>
      <c r="H794" s="236"/>
      <c r="I794" s="236"/>
      <c r="J794" s="236"/>
      <c r="K794" s="236"/>
      <c r="L794" s="295"/>
      <c r="M794" s="236"/>
      <c r="N794" s="236"/>
      <c r="O794" s="236"/>
      <c r="P794" s="236"/>
      <c r="Q794" s="236"/>
      <c r="R794" s="236"/>
      <c r="S794" s="236"/>
      <c r="T794" s="236"/>
      <c r="U794" s="236"/>
      <c r="V794" s="236"/>
      <c r="W794" s="236"/>
      <c r="X794" s="236"/>
      <c r="Y794" s="236"/>
      <c r="Z794" s="236"/>
      <c r="AA794" s="236"/>
    </row>
    <row r="795" ht="15" customHeight="1">
      <c r="A795" s="337"/>
      <c r="B795" s="236"/>
      <c r="C795" s="236"/>
      <c r="D795" s="236"/>
      <c r="E795" s="236"/>
      <c r="F795" s="236"/>
      <c r="G795" s="236"/>
      <c r="H795" s="236"/>
      <c r="I795" s="236"/>
      <c r="J795" s="236"/>
      <c r="K795" s="236"/>
      <c r="L795" s="295"/>
      <c r="M795" s="236"/>
      <c r="N795" s="236"/>
      <c r="O795" s="236"/>
      <c r="P795" s="236"/>
      <c r="Q795" s="236"/>
      <c r="R795" s="236"/>
      <c r="S795" s="236"/>
      <c r="T795" s="236"/>
      <c r="U795" s="236"/>
      <c r="V795" s="236"/>
      <c r="W795" s="236"/>
      <c r="X795" s="236"/>
      <c r="Y795" s="236"/>
      <c r="Z795" s="236"/>
      <c r="AA795" s="236"/>
    </row>
    <row r="796" ht="15" customHeight="1">
      <c r="A796" s="337"/>
      <c r="B796" s="236"/>
      <c r="C796" s="236"/>
      <c r="D796" s="236"/>
      <c r="E796" s="236"/>
      <c r="F796" s="236"/>
      <c r="G796" s="236"/>
      <c r="H796" s="236"/>
      <c r="I796" s="236"/>
      <c r="J796" s="236"/>
      <c r="K796" s="236"/>
      <c r="L796" s="295"/>
      <c r="M796" s="236"/>
      <c r="N796" s="236"/>
      <c r="O796" s="236"/>
      <c r="P796" s="236"/>
      <c r="Q796" s="236"/>
      <c r="R796" s="236"/>
      <c r="S796" s="236"/>
      <c r="T796" s="236"/>
      <c r="U796" s="236"/>
      <c r="V796" s="236"/>
      <c r="W796" s="236"/>
      <c r="X796" s="236"/>
      <c r="Y796" s="236"/>
      <c r="Z796" s="236"/>
      <c r="AA796" s="236"/>
    </row>
    <row r="797" ht="15" customHeight="1">
      <c r="A797" s="337"/>
      <c r="B797" s="236"/>
      <c r="C797" s="236"/>
      <c r="D797" s="236"/>
      <c r="E797" s="236"/>
      <c r="F797" s="236"/>
      <c r="G797" s="236"/>
      <c r="H797" s="236"/>
      <c r="I797" s="236"/>
      <c r="J797" s="236"/>
      <c r="K797" s="236"/>
      <c r="L797" s="295"/>
      <c r="M797" s="236"/>
      <c r="N797" s="236"/>
      <c r="O797" s="236"/>
      <c r="P797" s="236"/>
      <c r="Q797" s="236"/>
      <c r="R797" s="236"/>
      <c r="S797" s="236"/>
      <c r="T797" s="236"/>
      <c r="U797" s="236"/>
      <c r="V797" s="236"/>
      <c r="W797" s="236"/>
      <c r="X797" s="236"/>
      <c r="Y797" s="236"/>
      <c r="Z797" s="236"/>
      <c r="AA797" s="236"/>
    </row>
    <row r="798" ht="15" customHeight="1">
      <c r="A798" s="337"/>
      <c r="B798" s="236"/>
      <c r="C798" s="236"/>
      <c r="D798" s="236"/>
      <c r="E798" s="236"/>
      <c r="F798" s="236"/>
      <c r="G798" s="236"/>
      <c r="H798" s="236"/>
      <c r="I798" s="236"/>
      <c r="J798" s="236"/>
      <c r="K798" s="236"/>
      <c r="L798" s="295"/>
      <c r="M798" s="236"/>
      <c r="N798" s="236"/>
      <c r="O798" s="236"/>
      <c r="P798" s="236"/>
      <c r="Q798" s="236"/>
      <c r="R798" s="236"/>
      <c r="S798" s="236"/>
      <c r="T798" s="236"/>
      <c r="U798" s="236"/>
      <c r="V798" s="236"/>
      <c r="W798" s="236"/>
      <c r="X798" s="236"/>
      <c r="Y798" s="236"/>
      <c r="Z798" s="236"/>
      <c r="AA798" s="236"/>
    </row>
    <row r="799" ht="15" customHeight="1">
      <c r="A799" s="337"/>
      <c r="B799" s="236"/>
      <c r="C799" s="236"/>
      <c r="D799" s="236"/>
      <c r="E799" s="236"/>
      <c r="F799" s="236"/>
      <c r="G799" s="236"/>
      <c r="H799" s="236"/>
      <c r="I799" s="236"/>
      <c r="J799" s="236"/>
      <c r="K799" s="236"/>
      <c r="L799" s="295"/>
      <c r="M799" s="236"/>
      <c r="N799" s="236"/>
      <c r="O799" s="236"/>
      <c r="P799" s="236"/>
      <c r="Q799" s="236"/>
      <c r="R799" s="236"/>
      <c r="S799" s="236"/>
      <c r="T799" s="236"/>
      <c r="U799" s="236"/>
      <c r="V799" s="236"/>
      <c r="W799" s="236"/>
      <c r="X799" s="236"/>
      <c r="Y799" s="236"/>
      <c r="Z799" s="236"/>
      <c r="AA799" s="236"/>
    </row>
    <row r="800" ht="15" customHeight="1">
      <c r="A800" s="337"/>
      <c r="B800" s="236"/>
      <c r="C800" s="236"/>
      <c r="D800" s="236"/>
      <c r="E800" s="236"/>
      <c r="F800" s="236"/>
      <c r="G800" s="236"/>
      <c r="H800" s="236"/>
      <c r="I800" s="236"/>
      <c r="J800" s="236"/>
      <c r="K800" s="236"/>
      <c r="L800" s="295"/>
      <c r="M800" s="236"/>
      <c r="N800" s="236"/>
      <c r="O800" s="236"/>
      <c r="P800" s="236"/>
      <c r="Q800" s="236"/>
      <c r="R800" s="236"/>
      <c r="S800" s="236"/>
      <c r="T800" s="236"/>
      <c r="U800" s="236"/>
      <c r="V800" s="236"/>
      <c r="W800" s="236"/>
      <c r="X800" s="236"/>
      <c r="Y800" s="236"/>
      <c r="Z800" s="236"/>
      <c r="AA800" s="236"/>
    </row>
    <row r="801" ht="15" customHeight="1">
      <c r="A801" s="337"/>
      <c r="B801" s="236"/>
      <c r="C801" s="236"/>
      <c r="D801" s="236"/>
      <c r="E801" s="236"/>
      <c r="F801" s="236"/>
      <c r="G801" s="236"/>
      <c r="H801" s="236"/>
      <c r="I801" s="236"/>
      <c r="J801" s="236"/>
      <c r="K801" s="236"/>
      <c r="L801" s="295"/>
      <c r="M801" s="236"/>
      <c r="N801" s="236"/>
      <c r="O801" s="236"/>
      <c r="P801" s="236"/>
      <c r="Q801" s="236"/>
      <c r="R801" s="236"/>
      <c r="S801" s="236"/>
      <c r="T801" s="236"/>
      <c r="U801" s="236"/>
      <c r="V801" s="236"/>
      <c r="W801" s="236"/>
      <c r="X801" s="236"/>
      <c r="Y801" s="236"/>
      <c r="Z801" s="236"/>
      <c r="AA801" s="236"/>
    </row>
    <row r="802" ht="15" customHeight="1">
      <c r="A802" s="337"/>
      <c r="B802" s="236"/>
      <c r="C802" s="236"/>
      <c r="D802" s="236"/>
      <c r="E802" s="236"/>
      <c r="F802" s="236"/>
      <c r="G802" s="236"/>
      <c r="H802" s="236"/>
      <c r="I802" s="236"/>
      <c r="J802" s="236"/>
      <c r="K802" s="236"/>
      <c r="L802" s="295"/>
      <c r="M802" s="236"/>
      <c r="N802" s="236"/>
      <c r="O802" s="236"/>
      <c r="P802" s="236"/>
      <c r="Q802" s="236"/>
      <c r="R802" s="236"/>
      <c r="S802" s="236"/>
      <c r="T802" s="236"/>
      <c r="U802" s="236"/>
      <c r="V802" s="236"/>
      <c r="W802" s="236"/>
      <c r="X802" s="236"/>
      <c r="Y802" s="236"/>
      <c r="Z802" s="236"/>
      <c r="AA802" s="236"/>
    </row>
    <row r="803" ht="15" customHeight="1">
      <c r="A803" s="337"/>
      <c r="B803" s="236"/>
      <c r="C803" s="236"/>
      <c r="D803" s="236"/>
      <c r="E803" s="236"/>
      <c r="F803" s="236"/>
      <c r="G803" s="236"/>
      <c r="H803" s="236"/>
      <c r="I803" s="236"/>
      <c r="J803" s="236"/>
      <c r="K803" s="236"/>
      <c r="L803" s="295"/>
      <c r="M803" s="236"/>
      <c r="N803" s="236"/>
      <c r="O803" s="236"/>
      <c r="P803" s="236"/>
      <c r="Q803" s="236"/>
      <c r="R803" s="236"/>
      <c r="S803" s="236"/>
      <c r="T803" s="236"/>
      <c r="U803" s="236"/>
      <c r="V803" s="236"/>
      <c r="W803" s="236"/>
      <c r="X803" s="236"/>
      <c r="Y803" s="236"/>
      <c r="Z803" s="236"/>
      <c r="AA803" s="236"/>
    </row>
    <row r="804" ht="15" customHeight="1">
      <c r="A804" s="337"/>
      <c r="B804" s="236"/>
      <c r="C804" s="236"/>
      <c r="D804" s="236"/>
      <c r="E804" s="236"/>
      <c r="F804" s="236"/>
      <c r="G804" s="236"/>
      <c r="H804" s="236"/>
      <c r="I804" s="236"/>
      <c r="J804" s="236"/>
      <c r="K804" s="236"/>
      <c r="L804" s="295"/>
      <c r="M804" s="236"/>
      <c r="N804" s="236"/>
      <c r="O804" s="236"/>
      <c r="P804" s="236"/>
      <c r="Q804" s="236"/>
      <c r="R804" s="236"/>
      <c r="S804" s="236"/>
      <c r="T804" s="236"/>
      <c r="U804" s="236"/>
      <c r="V804" s="236"/>
      <c r="W804" s="236"/>
      <c r="X804" s="236"/>
      <c r="Y804" s="236"/>
      <c r="Z804" s="236"/>
      <c r="AA804" s="236"/>
    </row>
    <row r="805" ht="15" customHeight="1">
      <c r="A805" s="337"/>
      <c r="B805" s="236"/>
      <c r="C805" s="236"/>
      <c r="D805" s="236"/>
      <c r="E805" s="236"/>
      <c r="F805" s="236"/>
      <c r="G805" s="236"/>
      <c r="H805" s="236"/>
      <c r="I805" s="236"/>
      <c r="J805" s="236"/>
      <c r="K805" s="236"/>
      <c r="L805" s="295"/>
      <c r="M805" s="236"/>
      <c r="N805" s="236"/>
      <c r="O805" s="236"/>
      <c r="P805" s="236"/>
      <c r="Q805" s="236"/>
      <c r="R805" s="236"/>
      <c r="S805" s="236"/>
      <c r="T805" s="236"/>
      <c r="U805" s="236"/>
      <c r="V805" s="236"/>
      <c r="W805" s="236"/>
      <c r="X805" s="236"/>
      <c r="Y805" s="236"/>
      <c r="Z805" s="236"/>
      <c r="AA805" s="236"/>
    </row>
    <row r="806" ht="15" customHeight="1">
      <c r="A806" s="337"/>
      <c r="B806" s="236"/>
      <c r="C806" s="236"/>
      <c r="D806" s="236"/>
      <c r="E806" s="236"/>
      <c r="F806" s="236"/>
      <c r="G806" s="236"/>
      <c r="H806" s="236"/>
      <c r="I806" s="236"/>
      <c r="J806" s="236"/>
      <c r="K806" s="236"/>
      <c r="L806" s="295"/>
      <c r="M806" s="236"/>
      <c r="N806" s="236"/>
      <c r="O806" s="236"/>
      <c r="P806" s="236"/>
      <c r="Q806" s="236"/>
      <c r="R806" s="236"/>
      <c r="S806" s="236"/>
      <c r="T806" s="236"/>
      <c r="U806" s="236"/>
      <c r="V806" s="236"/>
      <c r="W806" s="236"/>
      <c r="X806" s="236"/>
      <c r="Y806" s="236"/>
      <c r="Z806" s="236"/>
      <c r="AA806" s="236"/>
    </row>
    <row r="807" ht="15" customHeight="1">
      <c r="A807" s="337"/>
      <c r="B807" s="236"/>
      <c r="C807" s="236"/>
      <c r="D807" s="236"/>
      <c r="E807" s="236"/>
      <c r="F807" s="236"/>
      <c r="G807" s="236"/>
      <c r="H807" s="236"/>
      <c r="I807" s="236"/>
      <c r="J807" s="236"/>
      <c r="K807" s="236"/>
      <c r="L807" s="295"/>
      <c r="M807" s="236"/>
      <c r="N807" s="236"/>
      <c r="O807" s="236"/>
      <c r="P807" s="236"/>
      <c r="Q807" s="236"/>
      <c r="R807" s="236"/>
      <c r="S807" s="236"/>
      <c r="T807" s="236"/>
      <c r="U807" s="236"/>
      <c r="V807" s="236"/>
      <c r="W807" s="236"/>
      <c r="X807" s="236"/>
      <c r="Y807" s="236"/>
      <c r="Z807" s="236"/>
      <c r="AA807" s="236"/>
    </row>
    <row r="808" ht="15" customHeight="1">
      <c r="A808" s="337"/>
      <c r="B808" s="236"/>
      <c r="C808" s="236"/>
      <c r="D808" s="236"/>
      <c r="E808" s="236"/>
      <c r="F808" s="236"/>
      <c r="G808" s="236"/>
      <c r="H808" s="236"/>
      <c r="I808" s="236"/>
      <c r="J808" s="236"/>
      <c r="K808" s="236"/>
      <c r="L808" s="295"/>
      <c r="M808" s="236"/>
      <c r="N808" s="236"/>
      <c r="O808" s="236"/>
      <c r="P808" s="236"/>
      <c r="Q808" s="236"/>
      <c r="R808" s="236"/>
      <c r="S808" s="236"/>
      <c r="T808" s="236"/>
      <c r="U808" s="236"/>
      <c r="V808" s="236"/>
      <c r="W808" s="236"/>
      <c r="X808" s="236"/>
      <c r="Y808" s="236"/>
      <c r="Z808" s="236"/>
      <c r="AA808" s="236"/>
    </row>
    <row r="809" ht="15" customHeight="1">
      <c r="A809" s="337"/>
      <c r="B809" s="236"/>
      <c r="C809" s="236"/>
      <c r="D809" s="236"/>
      <c r="E809" s="236"/>
      <c r="F809" s="236"/>
      <c r="G809" s="236"/>
      <c r="H809" s="236"/>
      <c r="I809" s="236"/>
      <c r="J809" s="236"/>
      <c r="K809" s="236"/>
      <c r="L809" s="295"/>
      <c r="M809" s="236"/>
      <c r="N809" s="236"/>
      <c r="O809" s="236"/>
      <c r="P809" s="236"/>
      <c r="Q809" s="236"/>
      <c r="R809" s="236"/>
      <c r="S809" s="236"/>
      <c r="T809" s="236"/>
      <c r="U809" s="236"/>
      <c r="V809" s="236"/>
      <c r="W809" s="236"/>
      <c r="X809" s="236"/>
      <c r="Y809" s="236"/>
      <c r="Z809" s="236"/>
      <c r="AA809" s="236"/>
    </row>
    <row r="810" ht="15" customHeight="1">
      <c r="A810" s="337"/>
      <c r="B810" s="236"/>
      <c r="C810" s="236"/>
      <c r="D810" s="236"/>
      <c r="E810" s="236"/>
      <c r="F810" s="236"/>
      <c r="G810" s="236"/>
      <c r="H810" s="236"/>
      <c r="I810" s="236"/>
      <c r="J810" s="236"/>
      <c r="K810" s="236"/>
      <c r="L810" s="295"/>
      <c r="M810" s="236"/>
      <c r="N810" s="236"/>
      <c r="O810" s="236"/>
      <c r="P810" s="236"/>
      <c r="Q810" s="236"/>
      <c r="R810" s="236"/>
      <c r="S810" s="236"/>
      <c r="T810" s="236"/>
      <c r="U810" s="236"/>
      <c r="V810" s="236"/>
      <c r="W810" s="236"/>
      <c r="X810" s="236"/>
      <c r="Y810" s="236"/>
      <c r="Z810" s="236"/>
      <c r="AA810" s="236"/>
    </row>
    <row r="811" ht="15" customHeight="1">
      <c r="A811" s="337"/>
      <c r="B811" s="236"/>
      <c r="C811" s="236"/>
      <c r="D811" s="236"/>
      <c r="E811" s="236"/>
      <c r="F811" s="236"/>
      <c r="G811" s="236"/>
      <c r="H811" s="236"/>
      <c r="I811" s="236"/>
      <c r="J811" s="236"/>
      <c r="K811" s="236"/>
      <c r="L811" s="295"/>
      <c r="M811" s="236"/>
      <c r="N811" s="236"/>
      <c r="O811" s="236"/>
      <c r="P811" s="236"/>
      <c r="Q811" s="236"/>
      <c r="R811" s="236"/>
      <c r="S811" s="236"/>
      <c r="T811" s="236"/>
      <c r="U811" s="236"/>
      <c r="V811" s="236"/>
      <c r="W811" s="236"/>
      <c r="X811" s="236"/>
      <c r="Y811" s="236"/>
      <c r="Z811" s="236"/>
      <c r="AA811" s="236"/>
    </row>
    <row r="812" ht="15" customHeight="1">
      <c r="A812" s="337"/>
      <c r="B812" s="236"/>
      <c r="C812" s="236"/>
      <c r="D812" s="236"/>
      <c r="E812" s="236"/>
      <c r="F812" s="236"/>
      <c r="G812" s="236"/>
      <c r="H812" s="236"/>
      <c r="I812" s="236"/>
      <c r="J812" s="236"/>
      <c r="K812" s="236"/>
      <c r="L812" s="295"/>
      <c r="M812" s="236"/>
      <c r="N812" s="236"/>
      <c r="O812" s="236"/>
      <c r="P812" s="236"/>
      <c r="Q812" s="236"/>
      <c r="R812" s="236"/>
      <c r="S812" s="236"/>
      <c r="T812" s="236"/>
      <c r="U812" s="236"/>
      <c r="V812" s="236"/>
      <c r="W812" s="236"/>
      <c r="X812" s="236"/>
      <c r="Y812" s="236"/>
      <c r="Z812" s="236"/>
      <c r="AA812" s="236"/>
    </row>
    <row r="813" ht="15" customHeight="1">
      <c r="A813" s="337"/>
      <c r="B813" s="236"/>
      <c r="C813" s="236"/>
      <c r="D813" s="236"/>
      <c r="E813" s="236"/>
      <c r="F813" s="236"/>
      <c r="G813" s="236"/>
      <c r="H813" s="236"/>
      <c r="I813" s="236"/>
      <c r="J813" s="236"/>
      <c r="K813" s="236"/>
      <c r="L813" s="295"/>
      <c r="M813" s="236"/>
      <c r="N813" s="236"/>
      <c r="O813" s="236"/>
      <c r="P813" s="236"/>
      <c r="Q813" s="236"/>
      <c r="R813" s="236"/>
      <c r="S813" s="236"/>
      <c r="T813" s="236"/>
      <c r="U813" s="236"/>
      <c r="V813" s="236"/>
      <c r="W813" s="236"/>
      <c r="X813" s="236"/>
      <c r="Y813" s="236"/>
      <c r="Z813" s="236"/>
      <c r="AA813" s="236"/>
    </row>
    <row r="814" ht="15" customHeight="1">
      <c r="A814" s="337"/>
      <c r="B814" s="236"/>
      <c r="C814" s="236"/>
      <c r="D814" s="236"/>
      <c r="E814" s="236"/>
      <c r="F814" s="236"/>
      <c r="G814" s="236"/>
      <c r="H814" s="236"/>
      <c r="I814" s="236"/>
      <c r="J814" s="236"/>
      <c r="K814" s="236"/>
      <c r="L814" s="295"/>
      <c r="M814" s="236"/>
      <c r="N814" s="236"/>
      <c r="O814" s="236"/>
      <c r="P814" s="236"/>
      <c r="Q814" s="236"/>
      <c r="R814" s="236"/>
      <c r="S814" s="236"/>
      <c r="T814" s="236"/>
      <c r="U814" s="236"/>
      <c r="V814" s="236"/>
      <c r="W814" s="236"/>
      <c r="X814" s="236"/>
      <c r="Y814" s="236"/>
      <c r="Z814" s="236"/>
      <c r="AA814" s="236"/>
    </row>
    <row r="815" ht="15" customHeight="1">
      <c r="A815" s="337"/>
      <c r="B815" s="236"/>
      <c r="C815" s="236"/>
      <c r="D815" s="236"/>
      <c r="E815" s="236"/>
      <c r="F815" s="236"/>
      <c r="G815" s="236"/>
      <c r="H815" s="236"/>
      <c r="I815" s="236"/>
      <c r="J815" s="236"/>
      <c r="K815" s="236"/>
      <c r="L815" s="295"/>
      <c r="M815" s="236"/>
      <c r="N815" s="236"/>
      <c r="O815" s="236"/>
      <c r="P815" s="236"/>
      <c r="Q815" s="236"/>
      <c r="R815" s="236"/>
      <c r="S815" s="236"/>
      <c r="T815" s="236"/>
      <c r="U815" s="236"/>
      <c r="V815" s="236"/>
      <c r="W815" s="236"/>
      <c r="X815" s="236"/>
      <c r="Y815" s="236"/>
      <c r="Z815" s="236"/>
      <c r="AA815" s="236"/>
    </row>
    <row r="816" ht="15" customHeight="1">
      <c r="A816" s="337"/>
      <c r="B816" s="236"/>
      <c r="C816" s="236"/>
      <c r="D816" s="236"/>
      <c r="E816" s="236"/>
      <c r="F816" s="236"/>
      <c r="G816" s="236"/>
      <c r="H816" s="236"/>
      <c r="I816" s="236"/>
      <c r="J816" s="236"/>
      <c r="K816" s="236"/>
      <c r="L816" s="295"/>
      <c r="M816" s="236"/>
      <c r="N816" s="236"/>
      <c r="O816" s="236"/>
      <c r="P816" s="236"/>
      <c r="Q816" s="236"/>
      <c r="R816" s="236"/>
      <c r="S816" s="236"/>
      <c r="T816" s="236"/>
      <c r="U816" s="236"/>
      <c r="V816" s="236"/>
      <c r="W816" s="236"/>
      <c r="X816" s="236"/>
      <c r="Y816" s="236"/>
      <c r="Z816" s="236"/>
      <c r="AA816" s="236"/>
    </row>
    <row r="817" ht="15" customHeight="1">
      <c r="A817" s="337"/>
      <c r="B817" s="236"/>
      <c r="C817" s="236"/>
      <c r="D817" s="236"/>
      <c r="E817" s="236"/>
      <c r="F817" s="236"/>
      <c r="G817" s="236"/>
      <c r="H817" s="236"/>
      <c r="I817" s="236"/>
      <c r="J817" s="236"/>
      <c r="K817" s="236"/>
      <c r="L817" s="295"/>
      <c r="M817" s="236"/>
      <c r="N817" s="236"/>
      <c r="O817" s="236"/>
      <c r="P817" s="236"/>
      <c r="Q817" s="236"/>
      <c r="R817" s="236"/>
      <c r="S817" s="236"/>
      <c r="T817" s="236"/>
      <c r="U817" s="236"/>
      <c r="V817" s="236"/>
      <c r="W817" s="236"/>
      <c r="X817" s="236"/>
      <c r="Y817" s="236"/>
      <c r="Z817" s="236"/>
      <c r="AA817" s="236"/>
    </row>
    <row r="818" ht="15" customHeight="1">
      <c r="A818" s="337"/>
      <c r="B818" s="236"/>
      <c r="C818" s="236"/>
      <c r="D818" s="236"/>
      <c r="E818" s="236"/>
      <c r="F818" s="236"/>
      <c r="G818" s="236"/>
      <c r="H818" s="236"/>
      <c r="I818" s="236"/>
      <c r="J818" s="236"/>
      <c r="K818" s="236"/>
      <c r="L818" s="295"/>
      <c r="M818" s="236"/>
      <c r="N818" s="236"/>
      <c r="O818" s="236"/>
      <c r="P818" s="236"/>
      <c r="Q818" s="236"/>
      <c r="R818" s="236"/>
      <c r="S818" s="236"/>
      <c r="T818" s="236"/>
      <c r="U818" s="236"/>
      <c r="V818" s="236"/>
      <c r="W818" s="236"/>
      <c r="X818" s="236"/>
      <c r="Y818" s="236"/>
      <c r="Z818" s="236"/>
      <c r="AA818" s="236"/>
    </row>
    <row r="819" ht="15" customHeight="1">
      <c r="A819" s="337"/>
      <c r="B819" s="236"/>
      <c r="C819" s="236"/>
      <c r="D819" s="236"/>
      <c r="E819" s="236"/>
      <c r="F819" s="236"/>
      <c r="G819" s="236"/>
      <c r="H819" s="236"/>
      <c r="I819" s="236"/>
      <c r="J819" s="236"/>
      <c r="K819" s="236"/>
      <c r="L819" s="295"/>
      <c r="M819" s="236"/>
      <c r="N819" s="236"/>
      <c r="O819" s="236"/>
      <c r="P819" s="236"/>
      <c r="Q819" s="236"/>
      <c r="R819" s="236"/>
      <c r="S819" s="236"/>
      <c r="T819" s="236"/>
      <c r="U819" s="236"/>
      <c r="V819" s="236"/>
      <c r="W819" s="236"/>
      <c r="X819" s="236"/>
      <c r="Y819" s="236"/>
      <c r="Z819" s="236"/>
      <c r="AA819" s="236"/>
    </row>
    <row r="820" ht="15" customHeight="1">
      <c r="A820" s="337"/>
      <c r="B820" s="236"/>
      <c r="C820" s="236"/>
      <c r="D820" s="236"/>
      <c r="E820" s="236"/>
      <c r="F820" s="236"/>
      <c r="G820" s="236"/>
      <c r="H820" s="236"/>
      <c r="I820" s="236"/>
      <c r="J820" s="236"/>
      <c r="K820" s="236"/>
      <c r="L820" s="295"/>
      <c r="M820" s="236"/>
      <c r="N820" s="236"/>
      <c r="O820" s="236"/>
      <c r="P820" s="236"/>
      <c r="Q820" s="236"/>
      <c r="R820" s="236"/>
      <c r="S820" s="236"/>
      <c r="T820" s="236"/>
      <c r="U820" s="236"/>
      <c r="V820" s="236"/>
      <c r="W820" s="236"/>
      <c r="X820" s="236"/>
      <c r="Y820" s="236"/>
      <c r="Z820" s="236"/>
      <c r="AA820" s="236"/>
    </row>
    <row r="821" ht="15" customHeight="1">
      <c r="A821" s="337"/>
      <c r="B821" s="236"/>
      <c r="C821" s="236"/>
      <c r="D821" s="236"/>
      <c r="E821" s="236"/>
      <c r="F821" s="236"/>
      <c r="G821" s="236"/>
      <c r="H821" s="236"/>
      <c r="I821" s="236"/>
      <c r="J821" s="236"/>
      <c r="K821" s="236"/>
      <c r="L821" s="295"/>
      <c r="M821" s="236"/>
      <c r="N821" s="236"/>
      <c r="O821" s="236"/>
      <c r="P821" s="236"/>
      <c r="Q821" s="236"/>
      <c r="R821" s="236"/>
      <c r="S821" s="236"/>
      <c r="T821" s="236"/>
      <c r="U821" s="236"/>
      <c r="V821" s="236"/>
      <c r="W821" s="236"/>
      <c r="X821" s="236"/>
      <c r="Y821" s="236"/>
      <c r="Z821" s="236"/>
      <c r="AA821" s="236"/>
    </row>
    <row r="822" ht="15" customHeight="1">
      <c r="A822" s="337"/>
      <c r="B822" s="236"/>
      <c r="C822" s="236"/>
      <c r="D822" s="236"/>
      <c r="E822" s="236"/>
      <c r="F822" s="236"/>
      <c r="G822" s="236"/>
      <c r="H822" s="236"/>
      <c r="I822" s="236"/>
      <c r="J822" s="236"/>
      <c r="K822" s="236"/>
      <c r="L822" s="295"/>
      <c r="M822" s="236"/>
      <c r="N822" s="236"/>
      <c r="O822" s="236"/>
      <c r="P822" s="236"/>
      <c r="Q822" s="236"/>
      <c r="R822" s="236"/>
      <c r="S822" s="236"/>
      <c r="T822" s="236"/>
      <c r="U822" s="236"/>
      <c r="V822" s="236"/>
      <c r="W822" s="236"/>
      <c r="X822" s="236"/>
      <c r="Y822" s="236"/>
      <c r="Z822" s="236"/>
      <c r="AA822" s="236"/>
    </row>
    <row r="823" ht="15" customHeight="1">
      <c r="A823" s="337"/>
      <c r="B823" s="236"/>
      <c r="C823" s="236"/>
      <c r="D823" s="236"/>
      <c r="E823" s="236"/>
      <c r="F823" s="236"/>
      <c r="G823" s="236"/>
      <c r="H823" s="236"/>
      <c r="I823" s="236"/>
      <c r="J823" s="236"/>
      <c r="K823" s="236"/>
      <c r="L823" s="295"/>
      <c r="M823" s="236"/>
      <c r="N823" s="236"/>
      <c r="O823" s="236"/>
      <c r="P823" s="236"/>
      <c r="Q823" s="236"/>
      <c r="R823" s="236"/>
      <c r="S823" s="236"/>
      <c r="T823" s="236"/>
      <c r="U823" s="236"/>
      <c r="V823" s="236"/>
      <c r="W823" s="236"/>
      <c r="X823" s="236"/>
      <c r="Y823" s="236"/>
      <c r="Z823" s="236"/>
      <c r="AA823" s="236"/>
    </row>
    <row r="824" ht="15" customHeight="1">
      <c r="A824" s="337"/>
      <c r="B824" s="236"/>
      <c r="C824" s="236"/>
      <c r="D824" s="236"/>
      <c r="E824" s="236"/>
      <c r="F824" s="236"/>
      <c r="G824" s="236"/>
      <c r="H824" s="236"/>
      <c r="I824" s="236"/>
      <c r="J824" s="236"/>
      <c r="K824" s="236"/>
      <c r="L824" s="295"/>
      <c r="M824" s="236"/>
      <c r="N824" s="236"/>
      <c r="O824" s="236"/>
      <c r="P824" s="236"/>
      <c r="Q824" s="236"/>
      <c r="R824" s="236"/>
      <c r="S824" s="236"/>
      <c r="T824" s="236"/>
      <c r="U824" s="236"/>
      <c r="V824" s="236"/>
      <c r="W824" s="236"/>
      <c r="X824" s="236"/>
      <c r="Y824" s="236"/>
      <c r="Z824" s="236"/>
      <c r="AA824" s="236"/>
    </row>
    <row r="825" ht="15" customHeight="1">
      <c r="A825" s="337"/>
      <c r="B825" s="236"/>
      <c r="C825" s="236"/>
      <c r="D825" s="236"/>
      <c r="E825" s="236"/>
      <c r="F825" s="236"/>
      <c r="G825" s="236"/>
      <c r="H825" s="236"/>
      <c r="I825" s="236"/>
      <c r="J825" s="236"/>
      <c r="K825" s="236"/>
      <c r="L825" s="295"/>
      <c r="M825" s="236"/>
      <c r="N825" s="236"/>
      <c r="O825" s="236"/>
      <c r="P825" s="236"/>
      <c r="Q825" s="236"/>
      <c r="R825" s="236"/>
      <c r="S825" s="236"/>
      <c r="T825" s="236"/>
      <c r="U825" s="236"/>
      <c r="V825" s="236"/>
      <c r="W825" s="236"/>
      <c r="X825" s="236"/>
      <c r="Y825" s="236"/>
      <c r="Z825" s="236"/>
      <c r="AA825" s="236"/>
    </row>
    <row r="826" ht="15" customHeight="1">
      <c r="A826" s="337"/>
      <c r="B826" s="236"/>
      <c r="C826" s="236"/>
      <c r="D826" s="236"/>
      <c r="E826" s="236"/>
      <c r="F826" s="236"/>
      <c r="G826" s="236"/>
      <c r="H826" s="236"/>
      <c r="I826" s="236"/>
      <c r="J826" s="236"/>
      <c r="K826" s="236"/>
      <c r="L826" s="295"/>
      <c r="M826" s="236"/>
      <c r="N826" s="236"/>
      <c r="O826" s="236"/>
      <c r="P826" s="236"/>
      <c r="Q826" s="236"/>
      <c r="R826" s="236"/>
      <c r="S826" s="236"/>
      <c r="T826" s="236"/>
      <c r="U826" s="236"/>
      <c r="V826" s="236"/>
      <c r="W826" s="236"/>
      <c r="X826" s="236"/>
      <c r="Y826" s="236"/>
      <c r="Z826" s="236"/>
      <c r="AA826" s="236"/>
    </row>
    <row r="827" ht="15" customHeight="1">
      <c r="A827" s="337"/>
      <c r="B827" s="236"/>
      <c r="C827" s="236"/>
      <c r="D827" s="236"/>
      <c r="E827" s="236"/>
      <c r="F827" s="236"/>
      <c r="G827" s="236"/>
      <c r="H827" s="236"/>
      <c r="I827" s="236"/>
      <c r="J827" s="236"/>
      <c r="K827" s="236"/>
      <c r="L827" s="295"/>
      <c r="M827" s="236"/>
      <c r="N827" s="236"/>
      <c r="O827" s="236"/>
      <c r="P827" s="236"/>
      <c r="Q827" s="236"/>
      <c r="R827" s="236"/>
      <c r="S827" s="236"/>
      <c r="T827" s="236"/>
      <c r="U827" s="236"/>
      <c r="V827" s="236"/>
      <c r="W827" s="236"/>
      <c r="X827" s="236"/>
      <c r="Y827" s="236"/>
      <c r="Z827" s="236"/>
      <c r="AA827" s="236"/>
    </row>
    <row r="828" ht="15" customHeight="1">
      <c r="A828" s="337"/>
      <c r="B828" s="236"/>
      <c r="C828" s="236"/>
      <c r="D828" s="236"/>
      <c r="E828" s="236"/>
      <c r="F828" s="236"/>
      <c r="G828" s="236"/>
      <c r="H828" s="236"/>
      <c r="I828" s="236"/>
      <c r="J828" s="236"/>
      <c r="K828" s="236"/>
      <c r="L828" s="295"/>
      <c r="M828" s="236"/>
      <c r="N828" s="236"/>
      <c r="O828" s="236"/>
      <c r="P828" s="236"/>
      <c r="Q828" s="236"/>
      <c r="R828" s="236"/>
      <c r="S828" s="236"/>
      <c r="T828" s="236"/>
      <c r="U828" s="236"/>
      <c r="V828" s="236"/>
      <c r="W828" s="236"/>
      <c r="X828" s="236"/>
      <c r="Y828" s="236"/>
      <c r="Z828" s="236"/>
      <c r="AA828" s="236"/>
    </row>
    <row r="829" ht="15" customHeight="1">
      <c r="A829" s="337"/>
      <c r="B829" s="236"/>
      <c r="C829" s="236"/>
      <c r="D829" s="236"/>
      <c r="E829" s="236"/>
      <c r="F829" s="236"/>
      <c r="G829" s="236"/>
      <c r="H829" s="236"/>
      <c r="I829" s="236"/>
      <c r="J829" s="236"/>
      <c r="K829" s="236"/>
      <c r="L829" s="295"/>
      <c r="M829" s="236"/>
      <c r="N829" s="236"/>
      <c r="O829" s="236"/>
      <c r="P829" s="236"/>
      <c r="Q829" s="236"/>
      <c r="R829" s="236"/>
      <c r="S829" s="236"/>
      <c r="T829" s="236"/>
      <c r="U829" s="236"/>
      <c r="V829" s="236"/>
      <c r="W829" s="236"/>
      <c r="X829" s="236"/>
      <c r="Y829" s="236"/>
      <c r="Z829" s="236"/>
      <c r="AA829" s="236"/>
    </row>
    <row r="830" ht="15" customHeight="1">
      <c r="A830" s="337"/>
      <c r="B830" s="236"/>
      <c r="C830" s="236"/>
      <c r="D830" s="236"/>
      <c r="E830" s="236"/>
      <c r="F830" s="236"/>
      <c r="G830" s="236"/>
      <c r="H830" s="236"/>
      <c r="I830" s="236"/>
      <c r="J830" s="236"/>
      <c r="K830" s="236"/>
      <c r="L830" s="295"/>
      <c r="M830" s="236"/>
      <c r="N830" s="236"/>
      <c r="O830" s="236"/>
      <c r="P830" s="236"/>
      <c r="Q830" s="236"/>
      <c r="R830" s="236"/>
      <c r="S830" s="236"/>
      <c r="T830" s="236"/>
      <c r="U830" s="236"/>
      <c r="V830" s="236"/>
      <c r="W830" s="236"/>
      <c r="X830" s="236"/>
      <c r="Y830" s="236"/>
      <c r="Z830" s="236"/>
      <c r="AA830" s="236"/>
    </row>
    <row r="831" ht="15" customHeight="1">
      <c r="A831" s="337"/>
      <c r="B831" s="236"/>
      <c r="C831" s="236"/>
      <c r="D831" s="236"/>
      <c r="E831" s="236"/>
      <c r="F831" s="236"/>
      <c r="G831" s="236"/>
      <c r="H831" s="236"/>
      <c r="I831" s="236"/>
      <c r="J831" s="236"/>
      <c r="K831" s="236"/>
      <c r="L831" s="295"/>
      <c r="M831" s="236"/>
      <c r="N831" s="236"/>
      <c r="O831" s="236"/>
      <c r="P831" s="236"/>
      <c r="Q831" s="236"/>
      <c r="R831" s="236"/>
      <c r="S831" s="236"/>
      <c r="T831" s="236"/>
      <c r="U831" s="236"/>
      <c r="V831" s="236"/>
      <c r="W831" s="236"/>
      <c r="X831" s="236"/>
      <c r="Y831" s="236"/>
      <c r="Z831" s="236"/>
      <c r="AA831" s="236"/>
    </row>
    <row r="832" ht="15" customHeight="1">
      <c r="A832" s="337"/>
      <c r="B832" s="236"/>
      <c r="C832" s="236"/>
      <c r="D832" s="236"/>
      <c r="E832" s="236"/>
      <c r="F832" s="236"/>
      <c r="G832" s="236"/>
      <c r="H832" s="236"/>
      <c r="I832" s="236"/>
      <c r="J832" s="236"/>
      <c r="K832" s="236"/>
      <c r="L832" s="295"/>
      <c r="M832" s="236"/>
      <c r="N832" s="236"/>
      <c r="O832" s="236"/>
      <c r="P832" s="236"/>
      <c r="Q832" s="236"/>
      <c r="R832" s="236"/>
      <c r="S832" s="236"/>
      <c r="T832" s="236"/>
      <c r="U832" s="236"/>
      <c r="V832" s="236"/>
      <c r="W832" s="236"/>
      <c r="X832" s="236"/>
      <c r="Y832" s="236"/>
      <c r="Z832" s="236"/>
      <c r="AA832" s="236"/>
    </row>
    <row r="833" ht="15" customHeight="1">
      <c r="A833" s="337"/>
      <c r="B833" s="236"/>
      <c r="C833" s="236"/>
      <c r="D833" s="236"/>
      <c r="E833" s="236"/>
      <c r="F833" s="236"/>
      <c r="G833" s="236"/>
      <c r="H833" s="236"/>
      <c r="I833" s="236"/>
      <c r="J833" s="236"/>
      <c r="K833" s="236"/>
      <c r="L833" s="295"/>
      <c r="M833" s="236"/>
      <c r="N833" s="236"/>
      <c r="O833" s="236"/>
      <c r="P833" s="236"/>
      <c r="Q833" s="236"/>
      <c r="R833" s="236"/>
      <c r="S833" s="236"/>
      <c r="T833" s="236"/>
      <c r="U833" s="236"/>
      <c r="V833" s="236"/>
      <c r="W833" s="236"/>
      <c r="X833" s="236"/>
      <c r="Y833" s="236"/>
      <c r="Z833" s="236"/>
      <c r="AA833" s="236"/>
    </row>
    <row r="834" ht="15" customHeight="1">
      <c r="A834" s="337"/>
      <c r="B834" s="236"/>
      <c r="C834" s="236"/>
      <c r="D834" s="236"/>
      <c r="E834" s="236"/>
      <c r="F834" s="236"/>
      <c r="G834" s="236"/>
      <c r="H834" s="236"/>
      <c r="I834" s="236"/>
      <c r="J834" s="236"/>
      <c r="K834" s="236"/>
      <c r="L834" s="295"/>
      <c r="M834" s="236"/>
      <c r="N834" s="236"/>
      <c r="O834" s="236"/>
      <c r="P834" s="236"/>
      <c r="Q834" s="236"/>
      <c r="R834" s="236"/>
      <c r="S834" s="236"/>
      <c r="T834" s="236"/>
      <c r="U834" s="236"/>
      <c r="V834" s="236"/>
      <c r="W834" s="236"/>
      <c r="X834" s="236"/>
      <c r="Y834" s="236"/>
      <c r="Z834" s="236"/>
      <c r="AA834" s="236"/>
    </row>
    <row r="835" ht="15" customHeight="1">
      <c r="A835" s="337"/>
      <c r="B835" s="236"/>
      <c r="C835" s="236"/>
      <c r="D835" s="236"/>
      <c r="E835" s="236"/>
      <c r="F835" s="236"/>
      <c r="G835" s="236"/>
      <c r="H835" s="236"/>
      <c r="I835" s="236"/>
      <c r="J835" s="236"/>
      <c r="K835" s="236"/>
      <c r="L835" s="295"/>
      <c r="M835" s="236"/>
      <c r="N835" s="236"/>
      <c r="O835" s="236"/>
      <c r="P835" s="236"/>
      <c r="Q835" s="236"/>
      <c r="R835" s="236"/>
      <c r="S835" s="236"/>
      <c r="T835" s="236"/>
      <c r="U835" s="236"/>
      <c r="V835" s="236"/>
      <c r="W835" s="236"/>
      <c r="X835" s="236"/>
      <c r="Y835" s="236"/>
      <c r="Z835" s="236"/>
      <c r="AA835" s="236"/>
    </row>
    <row r="836" ht="15" customHeight="1">
      <c r="A836" s="337"/>
      <c r="B836" s="236"/>
      <c r="C836" s="236"/>
      <c r="D836" s="236"/>
      <c r="E836" s="236"/>
      <c r="F836" s="236"/>
      <c r="G836" s="236"/>
      <c r="H836" s="236"/>
      <c r="I836" s="236"/>
      <c r="J836" s="236"/>
      <c r="K836" s="236"/>
      <c r="L836" s="295"/>
      <c r="M836" s="236"/>
      <c r="N836" s="236"/>
      <c r="O836" s="236"/>
      <c r="P836" s="236"/>
      <c r="Q836" s="236"/>
      <c r="R836" s="236"/>
      <c r="S836" s="236"/>
      <c r="T836" s="236"/>
      <c r="U836" s="236"/>
      <c r="V836" s="236"/>
      <c r="W836" s="236"/>
      <c r="X836" s="236"/>
      <c r="Y836" s="236"/>
      <c r="Z836" s="236"/>
      <c r="AA836" s="236"/>
    </row>
    <row r="837" ht="15" customHeight="1">
      <c r="A837" s="337"/>
      <c r="B837" s="236"/>
      <c r="C837" s="236"/>
      <c r="D837" s="236"/>
      <c r="E837" s="236"/>
      <c r="F837" s="236"/>
      <c r="G837" s="236"/>
      <c r="H837" s="236"/>
      <c r="I837" s="236"/>
      <c r="J837" s="236"/>
      <c r="K837" s="236"/>
      <c r="L837" s="295"/>
      <c r="M837" s="236"/>
      <c r="N837" s="236"/>
      <c r="O837" s="236"/>
      <c r="P837" s="236"/>
      <c r="Q837" s="236"/>
      <c r="R837" s="236"/>
      <c r="S837" s="236"/>
      <c r="T837" s="236"/>
      <c r="U837" s="236"/>
      <c r="V837" s="236"/>
      <c r="W837" s="236"/>
      <c r="X837" s="236"/>
      <c r="Y837" s="236"/>
      <c r="Z837" s="236"/>
      <c r="AA837" s="236"/>
    </row>
    <row r="838" ht="15" customHeight="1">
      <c r="A838" s="337"/>
      <c r="B838" s="236"/>
      <c r="C838" s="236"/>
      <c r="D838" s="236"/>
      <c r="E838" s="236"/>
      <c r="F838" s="236"/>
      <c r="G838" s="236"/>
      <c r="H838" s="236"/>
      <c r="I838" s="236"/>
      <c r="J838" s="236"/>
      <c r="K838" s="236"/>
      <c r="L838" s="295"/>
      <c r="M838" s="236"/>
      <c r="N838" s="236"/>
      <c r="O838" s="236"/>
      <c r="P838" s="236"/>
      <c r="Q838" s="236"/>
      <c r="R838" s="236"/>
      <c r="S838" s="236"/>
      <c r="T838" s="236"/>
      <c r="U838" s="236"/>
      <c r="V838" s="236"/>
      <c r="W838" s="236"/>
      <c r="X838" s="236"/>
      <c r="Y838" s="236"/>
      <c r="Z838" s="236"/>
      <c r="AA838" s="236"/>
    </row>
    <row r="839" ht="15" customHeight="1">
      <c r="A839" s="337"/>
      <c r="B839" s="236"/>
      <c r="C839" s="236"/>
      <c r="D839" s="236"/>
      <c r="E839" s="236"/>
      <c r="F839" s="236"/>
      <c r="G839" s="236"/>
      <c r="H839" s="236"/>
      <c r="I839" s="236"/>
      <c r="J839" s="236"/>
      <c r="K839" s="236"/>
      <c r="L839" s="295"/>
      <c r="M839" s="236"/>
      <c r="N839" s="236"/>
      <c r="O839" s="236"/>
      <c r="P839" s="236"/>
      <c r="Q839" s="236"/>
      <c r="R839" s="236"/>
      <c r="S839" s="236"/>
      <c r="T839" s="236"/>
      <c r="U839" s="236"/>
      <c r="V839" s="236"/>
      <c r="W839" s="236"/>
      <c r="X839" s="236"/>
      <c r="Y839" s="236"/>
      <c r="Z839" s="236"/>
      <c r="AA839" s="236"/>
    </row>
    <row r="840" ht="15" customHeight="1">
      <c r="A840" s="337"/>
      <c r="B840" s="236"/>
      <c r="C840" s="236"/>
      <c r="D840" s="236"/>
      <c r="E840" s="236"/>
      <c r="F840" s="236"/>
      <c r="G840" s="236"/>
      <c r="H840" s="236"/>
      <c r="I840" s="236"/>
      <c r="J840" s="236"/>
      <c r="K840" s="236"/>
      <c r="L840" s="295"/>
      <c r="M840" s="236"/>
      <c r="N840" s="236"/>
      <c r="O840" s="236"/>
      <c r="P840" s="236"/>
      <c r="Q840" s="236"/>
      <c r="R840" s="236"/>
      <c r="S840" s="236"/>
      <c r="T840" s="236"/>
      <c r="U840" s="236"/>
      <c r="V840" s="236"/>
      <c r="W840" s="236"/>
      <c r="X840" s="236"/>
      <c r="Y840" s="236"/>
      <c r="Z840" s="236"/>
      <c r="AA840" s="236"/>
    </row>
    <row r="841" ht="15" customHeight="1">
      <c r="A841" s="337"/>
      <c r="B841" s="236"/>
      <c r="C841" s="236"/>
      <c r="D841" s="236"/>
      <c r="E841" s="236"/>
      <c r="F841" s="236"/>
      <c r="G841" s="236"/>
      <c r="H841" s="236"/>
      <c r="I841" s="236"/>
      <c r="J841" s="236"/>
      <c r="K841" s="236"/>
      <c r="L841" s="295"/>
      <c r="M841" s="236"/>
      <c r="N841" s="236"/>
      <c r="O841" s="236"/>
      <c r="P841" s="236"/>
      <c r="Q841" s="236"/>
      <c r="R841" s="236"/>
      <c r="S841" s="236"/>
      <c r="T841" s="236"/>
      <c r="U841" s="236"/>
      <c r="V841" s="236"/>
      <c r="W841" s="236"/>
      <c r="X841" s="236"/>
      <c r="Y841" s="236"/>
      <c r="Z841" s="236"/>
      <c r="AA841" s="236"/>
    </row>
    <row r="842" ht="15" customHeight="1">
      <c r="A842" s="337"/>
      <c r="B842" s="236"/>
      <c r="C842" s="236"/>
      <c r="D842" s="236"/>
      <c r="E842" s="236"/>
      <c r="F842" s="236"/>
      <c r="G842" s="236"/>
      <c r="H842" s="236"/>
      <c r="I842" s="236"/>
      <c r="J842" s="236"/>
      <c r="K842" s="236"/>
      <c r="L842" s="295"/>
      <c r="M842" s="236"/>
      <c r="N842" s="236"/>
      <c r="O842" s="236"/>
      <c r="P842" s="236"/>
      <c r="Q842" s="236"/>
      <c r="R842" s="236"/>
      <c r="S842" s="236"/>
      <c r="T842" s="236"/>
      <c r="U842" s="236"/>
      <c r="V842" s="236"/>
      <c r="W842" s="236"/>
      <c r="X842" s="236"/>
      <c r="Y842" s="236"/>
      <c r="Z842" s="236"/>
      <c r="AA842" s="236"/>
    </row>
    <row r="843" ht="15" customHeight="1">
      <c r="A843" s="337"/>
      <c r="B843" s="236"/>
      <c r="C843" s="236"/>
      <c r="D843" s="236"/>
      <c r="E843" s="236"/>
      <c r="F843" s="236"/>
      <c r="G843" s="236"/>
      <c r="H843" s="236"/>
      <c r="I843" s="236"/>
      <c r="J843" s="236"/>
      <c r="K843" s="236"/>
      <c r="L843" s="295"/>
      <c r="M843" s="236"/>
      <c r="N843" s="236"/>
      <c r="O843" s="236"/>
      <c r="P843" s="236"/>
      <c r="Q843" s="236"/>
      <c r="R843" s="236"/>
      <c r="S843" s="236"/>
      <c r="T843" s="236"/>
      <c r="U843" s="236"/>
      <c r="V843" s="236"/>
      <c r="W843" s="236"/>
      <c r="X843" s="236"/>
      <c r="Y843" s="236"/>
      <c r="Z843" s="236"/>
      <c r="AA843" s="236"/>
    </row>
    <row r="844" ht="15" customHeight="1">
      <c r="A844" s="337"/>
      <c r="B844" s="236"/>
      <c r="C844" s="236"/>
      <c r="D844" s="236"/>
      <c r="E844" s="236"/>
      <c r="F844" s="236"/>
      <c r="G844" s="236"/>
      <c r="H844" s="236"/>
      <c r="I844" s="236"/>
      <c r="J844" s="236"/>
      <c r="K844" s="236"/>
      <c r="L844" s="295"/>
      <c r="M844" s="236"/>
      <c r="N844" s="236"/>
      <c r="O844" s="236"/>
      <c r="P844" s="236"/>
      <c r="Q844" s="236"/>
      <c r="R844" s="236"/>
      <c r="S844" s="236"/>
      <c r="T844" s="236"/>
      <c r="U844" s="236"/>
      <c r="V844" s="236"/>
      <c r="W844" s="236"/>
      <c r="X844" s="236"/>
      <c r="Y844" s="236"/>
      <c r="Z844" s="236"/>
      <c r="AA844" s="236"/>
    </row>
    <row r="845" ht="15" customHeight="1">
      <c r="A845" s="337"/>
      <c r="B845" s="236"/>
      <c r="C845" s="236"/>
      <c r="D845" s="236"/>
      <c r="E845" s="236"/>
      <c r="F845" s="236"/>
      <c r="G845" s="236"/>
      <c r="H845" s="236"/>
      <c r="I845" s="236"/>
      <c r="J845" s="236"/>
      <c r="K845" s="236"/>
      <c r="L845" s="295"/>
      <c r="M845" s="236"/>
      <c r="N845" s="236"/>
      <c r="O845" s="236"/>
      <c r="P845" s="236"/>
      <c r="Q845" s="236"/>
      <c r="R845" s="236"/>
      <c r="S845" s="236"/>
      <c r="T845" s="236"/>
      <c r="U845" s="236"/>
      <c r="V845" s="236"/>
      <c r="W845" s="236"/>
      <c r="X845" s="236"/>
      <c r="Y845" s="236"/>
      <c r="Z845" s="236"/>
      <c r="AA845" s="236"/>
    </row>
    <row r="846" ht="15" customHeight="1">
      <c r="A846" s="337"/>
      <c r="B846" s="236"/>
      <c r="C846" s="236"/>
      <c r="D846" s="236"/>
      <c r="E846" s="236"/>
      <c r="F846" s="236"/>
      <c r="G846" s="236"/>
      <c r="H846" s="236"/>
      <c r="I846" s="236"/>
      <c r="J846" s="236"/>
      <c r="K846" s="236"/>
      <c r="L846" s="295"/>
      <c r="M846" s="236"/>
      <c r="N846" s="236"/>
      <c r="O846" s="236"/>
      <c r="P846" s="236"/>
      <c r="Q846" s="236"/>
      <c r="R846" s="236"/>
      <c r="S846" s="236"/>
      <c r="T846" s="236"/>
      <c r="U846" s="236"/>
      <c r="V846" s="236"/>
      <c r="W846" s="236"/>
      <c r="X846" s="236"/>
      <c r="Y846" s="236"/>
      <c r="Z846" s="236"/>
      <c r="AA846" s="236"/>
    </row>
    <row r="847" ht="15" customHeight="1">
      <c r="A847" s="337"/>
      <c r="B847" s="236"/>
      <c r="C847" s="236"/>
      <c r="D847" s="236"/>
      <c r="E847" s="236"/>
      <c r="F847" s="236"/>
      <c r="G847" s="236"/>
      <c r="H847" s="236"/>
      <c r="I847" s="236"/>
      <c r="J847" s="236"/>
      <c r="K847" s="236"/>
      <c r="L847" s="295"/>
      <c r="M847" s="236"/>
      <c r="N847" s="236"/>
      <c r="O847" s="236"/>
      <c r="P847" s="236"/>
      <c r="Q847" s="236"/>
      <c r="R847" s="236"/>
      <c r="S847" s="236"/>
      <c r="T847" s="236"/>
      <c r="U847" s="236"/>
      <c r="V847" s="236"/>
      <c r="W847" s="236"/>
      <c r="X847" s="236"/>
      <c r="Y847" s="236"/>
      <c r="Z847" s="236"/>
      <c r="AA847" s="236"/>
    </row>
    <row r="848" ht="15" customHeight="1">
      <c r="A848" s="337"/>
      <c r="B848" s="236"/>
      <c r="C848" s="236"/>
      <c r="D848" s="236"/>
      <c r="E848" s="236"/>
      <c r="F848" s="236"/>
      <c r="G848" s="236"/>
      <c r="H848" s="236"/>
      <c r="I848" s="236"/>
      <c r="J848" s="236"/>
      <c r="K848" s="236"/>
      <c r="L848" s="295"/>
      <c r="M848" s="236"/>
      <c r="N848" s="236"/>
      <c r="O848" s="236"/>
      <c r="P848" s="236"/>
      <c r="Q848" s="236"/>
      <c r="R848" s="236"/>
      <c r="S848" s="236"/>
      <c r="T848" s="236"/>
      <c r="U848" s="236"/>
      <c r="V848" s="236"/>
      <c r="W848" s="236"/>
      <c r="X848" s="236"/>
      <c r="Y848" s="236"/>
      <c r="Z848" s="236"/>
      <c r="AA848" s="236"/>
    </row>
    <row r="849" ht="15" customHeight="1">
      <c r="A849" s="337"/>
      <c r="B849" s="236"/>
      <c r="C849" s="236"/>
      <c r="D849" s="236"/>
      <c r="E849" s="236"/>
      <c r="F849" s="236"/>
      <c r="G849" s="236"/>
      <c r="H849" s="236"/>
      <c r="I849" s="236"/>
      <c r="J849" s="236"/>
      <c r="K849" s="236"/>
      <c r="L849" s="295"/>
      <c r="M849" s="236"/>
      <c r="N849" s="236"/>
      <c r="O849" s="236"/>
      <c r="P849" s="236"/>
      <c r="Q849" s="236"/>
      <c r="R849" s="236"/>
      <c r="S849" s="236"/>
      <c r="T849" s="236"/>
      <c r="U849" s="236"/>
      <c r="V849" s="236"/>
      <c r="W849" s="236"/>
      <c r="X849" s="236"/>
      <c r="Y849" s="236"/>
      <c r="Z849" s="236"/>
      <c r="AA849" s="236"/>
    </row>
    <row r="850" ht="15" customHeight="1">
      <c r="A850" s="337"/>
      <c r="B850" s="236"/>
      <c r="C850" s="236"/>
      <c r="D850" s="236"/>
      <c r="E850" s="236"/>
      <c r="F850" s="236"/>
      <c r="G850" s="236"/>
      <c r="H850" s="236"/>
      <c r="I850" s="236"/>
      <c r="J850" s="236"/>
      <c r="K850" s="236"/>
      <c r="L850" s="295"/>
      <c r="M850" s="236"/>
      <c r="N850" s="236"/>
      <c r="O850" s="236"/>
      <c r="P850" s="236"/>
      <c r="Q850" s="236"/>
      <c r="R850" s="236"/>
      <c r="S850" s="236"/>
      <c r="T850" s="236"/>
      <c r="U850" s="236"/>
      <c r="V850" s="236"/>
      <c r="W850" s="236"/>
      <c r="X850" s="236"/>
      <c r="Y850" s="236"/>
      <c r="Z850" s="236"/>
      <c r="AA850" s="236"/>
    </row>
    <row r="851" ht="15" customHeight="1">
      <c r="A851" s="337"/>
      <c r="B851" s="236"/>
      <c r="C851" s="236"/>
      <c r="D851" s="236"/>
      <c r="E851" s="236"/>
      <c r="F851" s="236"/>
      <c r="G851" s="236"/>
      <c r="H851" s="236"/>
      <c r="I851" s="236"/>
      <c r="J851" s="236"/>
      <c r="K851" s="236"/>
      <c r="L851" s="295"/>
      <c r="M851" s="236"/>
      <c r="N851" s="236"/>
      <c r="O851" s="236"/>
      <c r="P851" s="236"/>
      <c r="Q851" s="236"/>
      <c r="R851" s="236"/>
      <c r="S851" s="236"/>
      <c r="T851" s="236"/>
      <c r="U851" s="236"/>
      <c r="V851" s="236"/>
      <c r="W851" s="236"/>
      <c r="X851" s="236"/>
      <c r="Y851" s="236"/>
      <c r="Z851" s="236"/>
      <c r="AA851" s="236"/>
    </row>
    <row r="852" ht="15" customHeight="1">
      <c r="A852" s="337"/>
      <c r="B852" s="236"/>
      <c r="C852" s="236"/>
      <c r="D852" s="236"/>
      <c r="E852" s="236"/>
      <c r="F852" s="236"/>
      <c r="G852" s="236"/>
      <c r="H852" s="236"/>
      <c r="I852" s="236"/>
      <c r="J852" s="236"/>
      <c r="K852" s="236"/>
      <c r="L852" s="295"/>
      <c r="M852" s="236"/>
      <c r="N852" s="236"/>
      <c r="O852" s="236"/>
      <c r="P852" s="236"/>
      <c r="Q852" s="236"/>
      <c r="R852" s="236"/>
      <c r="S852" s="236"/>
      <c r="T852" s="236"/>
      <c r="U852" s="236"/>
      <c r="V852" s="236"/>
      <c r="W852" s="236"/>
      <c r="X852" s="236"/>
      <c r="Y852" s="236"/>
      <c r="Z852" s="236"/>
      <c r="AA852" s="236"/>
    </row>
    <row r="853" ht="15" customHeight="1">
      <c r="A853" s="337"/>
      <c r="B853" s="236"/>
      <c r="C853" s="236"/>
      <c r="D853" s="236"/>
      <c r="E853" s="236"/>
      <c r="F853" s="236"/>
      <c r="G853" s="236"/>
      <c r="H853" s="236"/>
      <c r="I853" s="236"/>
      <c r="J853" s="236"/>
      <c r="K853" s="236"/>
      <c r="L853" s="295"/>
      <c r="M853" s="236"/>
      <c r="N853" s="236"/>
      <c r="O853" s="236"/>
      <c r="P853" s="236"/>
      <c r="Q853" s="236"/>
      <c r="R853" s="236"/>
      <c r="S853" s="236"/>
      <c r="T853" s="236"/>
      <c r="U853" s="236"/>
      <c r="V853" s="236"/>
      <c r="W853" s="236"/>
      <c r="X853" s="236"/>
      <c r="Y853" s="236"/>
      <c r="Z853" s="236"/>
      <c r="AA853" s="236"/>
    </row>
    <row r="854" ht="15" customHeight="1">
      <c r="A854" s="337"/>
      <c r="B854" s="236"/>
      <c r="C854" s="236"/>
      <c r="D854" s="236"/>
      <c r="E854" s="236"/>
      <c r="F854" s="236"/>
      <c r="G854" s="236"/>
      <c r="H854" s="236"/>
      <c r="I854" s="236"/>
      <c r="J854" s="236"/>
      <c r="K854" s="236"/>
      <c r="L854" s="295"/>
      <c r="M854" s="236"/>
      <c r="N854" s="236"/>
      <c r="O854" s="236"/>
      <c r="P854" s="236"/>
      <c r="Q854" s="236"/>
      <c r="R854" s="236"/>
      <c r="S854" s="236"/>
      <c r="T854" s="236"/>
      <c r="U854" s="236"/>
      <c r="V854" s="236"/>
      <c r="W854" s="236"/>
      <c r="X854" s="236"/>
      <c r="Y854" s="236"/>
      <c r="Z854" s="236"/>
      <c r="AA854" s="236"/>
    </row>
    <row r="855" ht="15" customHeight="1">
      <c r="A855" s="337"/>
      <c r="B855" s="236"/>
      <c r="C855" s="236"/>
      <c r="D855" s="236"/>
      <c r="E855" s="236"/>
      <c r="F855" s="236"/>
      <c r="G855" s="236"/>
      <c r="H855" s="236"/>
      <c r="I855" s="236"/>
      <c r="J855" s="236"/>
      <c r="K855" s="236"/>
      <c r="L855" s="295"/>
      <c r="M855" s="236"/>
      <c r="N855" s="236"/>
      <c r="O855" s="236"/>
      <c r="P855" s="236"/>
      <c r="Q855" s="236"/>
      <c r="R855" s="236"/>
      <c r="S855" s="236"/>
      <c r="T855" s="236"/>
      <c r="U855" s="236"/>
      <c r="V855" s="236"/>
      <c r="W855" s="236"/>
      <c r="X855" s="236"/>
      <c r="Y855" s="236"/>
      <c r="Z855" s="236"/>
      <c r="AA855" s="236"/>
    </row>
    <row r="856" ht="15" customHeight="1">
      <c r="A856" s="337"/>
      <c r="B856" s="236"/>
      <c r="C856" s="236"/>
      <c r="D856" s="236"/>
      <c r="E856" s="236"/>
      <c r="F856" s="236"/>
      <c r="G856" s="236"/>
      <c r="H856" s="236"/>
      <c r="I856" s="236"/>
      <c r="J856" s="236"/>
      <c r="K856" s="236"/>
      <c r="L856" s="295"/>
      <c r="M856" s="236"/>
      <c r="N856" s="236"/>
      <c r="O856" s="236"/>
      <c r="P856" s="236"/>
      <c r="Q856" s="236"/>
      <c r="R856" s="236"/>
      <c r="S856" s="236"/>
      <c r="T856" s="236"/>
      <c r="U856" s="236"/>
      <c r="V856" s="236"/>
      <c r="W856" s="236"/>
      <c r="X856" s="236"/>
      <c r="Y856" s="236"/>
      <c r="Z856" s="236"/>
      <c r="AA856" s="236"/>
    </row>
    <row r="857" ht="15" customHeight="1">
      <c r="A857" s="337"/>
      <c r="B857" s="236"/>
      <c r="C857" s="236"/>
      <c r="D857" s="236"/>
      <c r="E857" s="236"/>
      <c r="F857" s="236"/>
      <c r="G857" s="236"/>
      <c r="H857" s="236"/>
      <c r="I857" s="236"/>
      <c r="J857" s="236"/>
      <c r="K857" s="236"/>
      <c r="L857" s="295"/>
      <c r="M857" s="236"/>
      <c r="N857" s="236"/>
      <c r="O857" s="236"/>
      <c r="P857" s="236"/>
      <c r="Q857" s="236"/>
      <c r="R857" s="236"/>
      <c r="S857" s="236"/>
      <c r="T857" s="236"/>
      <c r="U857" s="236"/>
      <c r="V857" s="236"/>
      <c r="W857" s="236"/>
      <c r="X857" s="236"/>
      <c r="Y857" s="236"/>
      <c r="Z857" s="236"/>
      <c r="AA857" s="236"/>
    </row>
    <row r="858" ht="15" customHeight="1">
      <c r="A858" s="337"/>
      <c r="B858" s="236"/>
      <c r="C858" s="236"/>
      <c r="D858" s="236"/>
      <c r="E858" s="236"/>
      <c r="F858" s="236"/>
      <c r="G858" s="236"/>
      <c r="H858" s="236"/>
      <c r="I858" s="236"/>
      <c r="J858" s="236"/>
      <c r="K858" s="236"/>
      <c r="L858" s="295"/>
      <c r="M858" s="236"/>
      <c r="N858" s="236"/>
      <c r="O858" s="236"/>
      <c r="P858" s="236"/>
      <c r="Q858" s="236"/>
      <c r="R858" s="236"/>
      <c r="S858" s="236"/>
      <c r="T858" s="236"/>
      <c r="U858" s="236"/>
      <c r="V858" s="236"/>
      <c r="W858" s="236"/>
      <c r="X858" s="236"/>
      <c r="Y858" s="236"/>
      <c r="Z858" s="236"/>
      <c r="AA858" s="236"/>
    </row>
    <row r="859" ht="15" customHeight="1">
      <c r="A859" s="337"/>
      <c r="B859" s="236"/>
      <c r="C859" s="236"/>
      <c r="D859" s="236"/>
      <c r="E859" s="236"/>
      <c r="F859" s="236"/>
      <c r="G859" s="236"/>
      <c r="H859" s="236"/>
      <c r="I859" s="236"/>
      <c r="J859" s="236"/>
      <c r="K859" s="236"/>
      <c r="L859" s="295"/>
      <c r="M859" s="236"/>
      <c r="N859" s="236"/>
      <c r="O859" s="236"/>
      <c r="P859" s="236"/>
      <c r="Q859" s="236"/>
      <c r="R859" s="236"/>
      <c r="S859" s="236"/>
      <c r="T859" s="236"/>
      <c r="U859" s="236"/>
      <c r="V859" s="236"/>
      <c r="W859" s="236"/>
      <c r="X859" s="236"/>
      <c r="Y859" s="236"/>
      <c r="Z859" s="236"/>
      <c r="AA859" s="236"/>
    </row>
    <row r="860" ht="15" customHeight="1">
      <c r="A860" s="337"/>
      <c r="B860" s="236"/>
      <c r="C860" s="236"/>
      <c r="D860" s="236"/>
      <c r="E860" s="236"/>
      <c r="F860" s="236"/>
      <c r="G860" s="236"/>
      <c r="H860" s="236"/>
      <c r="I860" s="236"/>
      <c r="J860" s="236"/>
      <c r="K860" s="236"/>
      <c r="L860" s="295"/>
      <c r="M860" s="236"/>
      <c r="N860" s="236"/>
      <c r="O860" s="236"/>
      <c r="P860" s="236"/>
      <c r="Q860" s="236"/>
      <c r="R860" s="236"/>
      <c r="S860" s="236"/>
      <c r="T860" s="236"/>
      <c r="U860" s="236"/>
      <c r="V860" s="236"/>
      <c r="W860" s="236"/>
      <c r="X860" s="236"/>
      <c r="Y860" s="236"/>
      <c r="Z860" s="236"/>
      <c r="AA860" s="236"/>
    </row>
    <row r="861" ht="15" customHeight="1">
      <c r="A861" s="337"/>
      <c r="B861" s="236"/>
      <c r="C861" s="236"/>
      <c r="D861" s="236"/>
      <c r="E861" s="236"/>
      <c r="F861" s="236"/>
      <c r="G861" s="236"/>
      <c r="H861" s="236"/>
      <c r="I861" s="236"/>
      <c r="J861" s="236"/>
      <c r="K861" s="236"/>
      <c r="L861" s="295"/>
      <c r="M861" s="236"/>
      <c r="N861" s="236"/>
      <c r="O861" s="236"/>
      <c r="P861" s="236"/>
      <c r="Q861" s="236"/>
      <c r="R861" s="236"/>
      <c r="S861" s="236"/>
      <c r="T861" s="236"/>
      <c r="U861" s="236"/>
      <c r="V861" s="236"/>
      <c r="W861" s="236"/>
      <c r="X861" s="236"/>
      <c r="Y861" s="236"/>
      <c r="Z861" s="236"/>
      <c r="AA861" s="236"/>
    </row>
    <row r="862" ht="15" customHeight="1">
      <c r="A862" s="337"/>
      <c r="B862" s="236"/>
      <c r="C862" s="236"/>
      <c r="D862" s="236"/>
      <c r="E862" s="236"/>
      <c r="F862" s="236"/>
      <c r="G862" s="236"/>
      <c r="H862" s="236"/>
      <c r="I862" s="236"/>
      <c r="J862" s="236"/>
      <c r="K862" s="236"/>
      <c r="L862" s="295"/>
      <c r="M862" s="236"/>
      <c r="N862" s="236"/>
      <c r="O862" s="236"/>
      <c r="P862" s="236"/>
      <c r="Q862" s="236"/>
      <c r="R862" s="236"/>
      <c r="S862" s="236"/>
      <c r="T862" s="236"/>
      <c r="U862" s="236"/>
      <c r="V862" s="236"/>
      <c r="W862" s="236"/>
      <c r="X862" s="236"/>
      <c r="Y862" s="236"/>
      <c r="Z862" s="236"/>
      <c r="AA862" s="236"/>
    </row>
    <row r="863" ht="15" customHeight="1">
      <c r="A863" s="337"/>
      <c r="B863" s="236"/>
      <c r="C863" s="236"/>
      <c r="D863" s="236"/>
      <c r="E863" s="236"/>
      <c r="F863" s="236"/>
      <c r="G863" s="236"/>
      <c r="H863" s="236"/>
      <c r="I863" s="236"/>
      <c r="J863" s="236"/>
      <c r="K863" s="236"/>
      <c r="L863" s="295"/>
      <c r="M863" s="236"/>
      <c r="N863" s="236"/>
      <c r="O863" s="236"/>
      <c r="P863" s="236"/>
      <c r="Q863" s="236"/>
      <c r="R863" s="236"/>
      <c r="S863" s="236"/>
      <c r="T863" s="236"/>
      <c r="U863" s="236"/>
      <c r="V863" s="236"/>
      <c r="W863" s="236"/>
      <c r="X863" s="236"/>
      <c r="Y863" s="236"/>
      <c r="Z863" s="236"/>
      <c r="AA863" s="236"/>
    </row>
    <row r="864" ht="15" customHeight="1">
      <c r="A864" s="337"/>
      <c r="B864" s="236"/>
      <c r="C864" s="236"/>
      <c r="D864" s="236"/>
      <c r="E864" s="236"/>
      <c r="F864" s="236"/>
      <c r="G864" s="236"/>
      <c r="H864" s="236"/>
      <c r="I864" s="236"/>
      <c r="J864" s="236"/>
      <c r="K864" s="236"/>
      <c r="L864" s="295"/>
      <c r="M864" s="236"/>
      <c r="N864" s="236"/>
      <c r="O864" s="236"/>
      <c r="P864" s="236"/>
      <c r="Q864" s="236"/>
      <c r="R864" s="236"/>
      <c r="S864" s="236"/>
      <c r="T864" s="236"/>
      <c r="U864" s="236"/>
      <c r="V864" s="236"/>
      <c r="W864" s="236"/>
      <c r="X864" s="236"/>
      <c r="Y864" s="236"/>
      <c r="Z864" s="236"/>
      <c r="AA864" s="236"/>
    </row>
    <row r="865" ht="15" customHeight="1">
      <c r="A865" s="337"/>
      <c r="B865" s="236"/>
      <c r="C865" s="236"/>
      <c r="D865" s="236"/>
      <c r="E865" s="236"/>
      <c r="F865" s="236"/>
      <c r="G865" s="236"/>
      <c r="H865" s="236"/>
      <c r="I865" s="236"/>
      <c r="J865" s="236"/>
      <c r="K865" s="236"/>
      <c r="L865" s="295"/>
      <c r="M865" s="236"/>
      <c r="N865" s="236"/>
      <c r="O865" s="236"/>
      <c r="P865" s="236"/>
      <c r="Q865" s="236"/>
      <c r="R865" s="236"/>
      <c r="S865" s="236"/>
      <c r="T865" s="236"/>
      <c r="U865" s="236"/>
      <c r="V865" s="236"/>
      <c r="W865" s="236"/>
      <c r="X865" s="236"/>
      <c r="Y865" s="236"/>
      <c r="Z865" s="236"/>
      <c r="AA865" s="236"/>
    </row>
    <row r="866" ht="15" customHeight="1">
      <c r="A866" s="337"/>
      <c r="B866" s="236"/>
      <c r="C866" s="236"/>
      <c r="D866" s="236"/>
      <c r="E866" s="236"/>
      <c r="F866" s="236"/>
      <c r="G866" s="236"/>
      <c r="H866" s="236"/>
      <c r="I866" s="236"/>
      <c r="J866" s="236"/>
      <c r="K866" s="236"/>
      <c r="L866" s="295"/>
      <c r="M866" s="236"/>
      <c r="N866" s="236"/>
      <c r="O866" s="236"/>
      <c r="P866" s="236"/>
      <c r="Q866" s="236"/>
      <c r="R866" s="236"/>
      <c r="S866" s="236"/>
      <c r="T866" s="236"/>
      <c r="U866" s="236"/>
      <c r="V866" s="236"/>
      <c r="W866" s="236"/>
      <c r="X866" s="236"/>
      <c r="Y866" s="236"/>
      <c r="Z866" s="236"/>
      <c r="AA866" s="236"/>
    </row>
    <row r="867" ht="15" customHeight="1">
      <c r="A867" s="337"/>
      <c r="B867" s="236"/>
      <c r="C867" s="236"/>
      <c r="D867" s="236"/>
      <c r="E867" s="236"/>
      <c r="F867" s="236"/>
      <c r="G867" s="236"/>
      <c r="H867" s="236"/>
      <c r="I867" s="236"/>
      <c r="J867" s="236"/>
      <c r="K867" s="236"/>
      <c r="L867" s="295"/>
      <c r="M867" s="236"/>
      <c r="N867" s="236"/>
      <c r="O867" s="236"/>
      <c r="P867" s="236"/>
      <c r="Q867" s="236"/>
      <c r="R867" s="236"/>
      <c r="S867" s="236"/>
      <c r="T867" s="236"/>
      <c r="U867" s="236"/>
      <c r="V867" s="236"/>
      <c r="W867" s="236"/>
      <c r="X867" s="236"/>
      <c r="Y867" s="236"/>
      <c r="Z867" s="236"/>
      <c r="AA867" s="236"/>
    </row>
    <row r="868" ht="15" customHeight="1">
      <c r="A868" s="337"/>
      <c r="B868" s="236"/>
      <c r="C868" s="236"/>
      <c r="D868" s="236"/>
      <c r="E868" s="236"/>
      <c r="F868" s="236"/>
      <c r="G868" s="236"/>
      <c r="H868" s="236"/>
      <c r="I868" s="236"/>
      <c r="J868" s="236"/>
      <c r="K868" s="236"/>
      <c r="L868" s="295"/>
      <c r="M868" s="236"/>
      <c r="N868" s="236"/>
      <c r="O868" s="236"/>
      <c r="P868" s="236"/>
      <c r="Q868" s="236"/>
      <c r="R868" s="236"/>
      <c r="S868" s="236"/>
      <c r="T868" s="236"/>
      <c r="U868" s="236"/>
      <c r="V868" s="236"/>
      <c r="W868" s="236"/>
      <c r="X868" s="236"/>
      <c r="Y868" s="236"/>
      <c r="Z868" s="236"/>
      <c r="AA868" s="236"/>
    </row>
    <row r="869" ht="15" customHeight="1">
      <c r="A869" s="337"/>
      <c r="B869" s="236"/>
      <c r="C869" s="236"/>
      <c r="D869" s="236"/>
      <c r="E869" s="236"/>
      <c r="F869" s="236"/>
      <c r="G869" s="236"/>
      <c r="H869" s="236"/>
      <c r="I869" s="236"/>
      <c r="J869" s="236"/>
      <c r="K869" s="236"/>
      <c r="L869" s="295"/>
      <c r="M869" s="236"/>
      <c r="N869" s="236"/>
      <c r="O869" s="236"/>
      <c r="P869" s="236"/>
      <c r="Q869" s="236"/>
      <c r="R869" s="236"/>
      <c r="S869" s="236"/>
      <c r="T869" s="236"/>
      <c r="U869" s="236"/>
      <c r="V869" s="236"/>
      <c r="W869" s="236"/>
      <c r="X869" s="236"/>
      <c r="Y869" s="236"/>
      <c r="Z869" s="236"/>
      <c r="AA869" s="236"/>
    </row>
    <row r="870" ht="15" customHeight="1">
      <c r="A870" s="337"/>
      <c r="B870" s="236"/>
      <c r="C870" s="236"/>
      <c r="D870" s="236"/>
      <c r="E870" s="236"/>
      <c r="F870" s="236"/>
      <c r="G870" s="236"/>
      <c r="H870" s="236"/>
      <c r="I870" s="236"/>
      <c r="J870" s="236"/>
      <c r="K870" s="236"/>
      <c r="L870" s="295"/>
      <c r="M870" s="236"/>
      <c r="N870" s="236"/>
      <c r="O870" s="236"/>
      <c r="P870" s="236"/>
      <c r="Q870" s="236"/>
      <c r="R870" s="236"/>
      <c r="S870" s="236"/>
      <c r="T870" s="236"/>
      <c r="U870" s="236"/>
      <c r="V870" s="236"/>
      <c r="W870" s="236"/>
      <c r="X870" s="236"/>
      <c r="Y870" s="236"/>
      <c r="Z870" s="236"/>
      <c r="AA870" s="236"/>
    </row>
    <row r="871" ht="15" customHeight="1">
      <c r="A871" s="337"/>
      <c r="B871" s="236"/>
      <c r="C871" s="236"/>
      <c r="D871" s="236"/>
      <c r="E871" s="236"/>
      <c r="F871" s="236"/>
      <c r="G871" s="236"/>
      <c r="H871" s="236"/>
      <c r="I871" s="236"/>
      <c r="J871" s="236"/>
      <c r="K871" s="236"/>
      <c r="L871" s="295"/>
      <c r="M871" s="236"/>
      <c r="N871" s="236"/>
      <c r="O871" s="236"/>
      <c r="P871" s="236"/>
      <c r="Q871" s="236"/>
      <c r="R871" s="236"/>
      <c r="S871" s="236"/>
      <c r="T871" s="236"/>
      <c r="U871" s="236"/>
      <c r="V871" s="236"/>
      <c r="W871" s="236"/>
      <c r="X871" s="236"/>
      <c r="Y871" s="236"/>
      <c r="Z871" s="236"/>
      <c r="AA871" s="236"/>
    </row>
    <row r="872" ht="15" customHeight="1">
      <c r="A872" s="337"/>
      <c r="B872" s="236"/>
      <c r="C872" s="236"/>
      <c r="D872" s="236"/>
      <c r="E872" s="236"/>
      <c r="F872" s="236"/>
      <c r="G872" s="236"/>
      <c r="H872" s="236"/>
      <c r="I872" s="236"/>
      <c r="J872" s="236"/>
      <c r="K872" s="236"/>
      <c r="L872" s="295"/>
      <c r="M872" s="236"/>
      <c r="N872" s="236"/>
      <c r="O872" s="236"/>
      <c r="P872" s="236"/>
      <c r="Q872" s="236"/>
      <c r="R872" s="236"/>
      <c r="S872" s="236"/>
      <c r="T872" s="236"/>
      <c r="U872" s="236"/>
      <c r="V872" s="236"/>
      <c r="W872" s="236"/>
      <c r="X872" s="236"/>
      <c r="Y872" s="236"/>
      <c r="Z872" s="236"/>
      <c r="AA872" s="236"/>
    </row>
    <row r="873" ht="15" customHeight="1">
      <c r="A873" s="337"/>
      <c r="B873" s="236"/>
      <c r="C873" s="236"/>
      <c r="D873" s="236"/>
      <c r="E873" s="236"/>
      <c r="F873" s="236"/>
      <c r="G873" s="236"/>
      <c r="H873" s="236"/>
      <c r="I873" s="236"/>
      <c r="J873" s="236"/>
      <c r="K873" s="236"/>
      <c r="L873" s="295"/>
      <c r="M873" s="236"/>
      <c r="N873" s="236"/>
      <c r="O873" s="236"/>
      <c r="P873" s="236"/>
      <c r="Q873" s="236"/>
      <c r="R873" s="236"/>
      <c r="S873" s="236"/>
      <c r="T873" s="236"/>
      <c r="U873" s="236"/>
      <c r="V873" s="236"/>
      <c r="W873" s="236"/>
      <c r="X873" s="236"/>
      <c r="Y873" s="236"/>
      <c r="Z873" s="236"/>
      <c r="AA873" s="236"/>
    </row>
    <row r="874" ht="15" customHeight="1">
      <c r="A874" s="337"/>
      <c r="B874" s="236"/>
      <c r="C874" s="236"/>
      <c r="D874" s="236"/>
      <c r="E874" s="236"/>
      <c r="F874" s="236"/>
      <c r="G874" s="236"/>
      <c r="H874" s="236"/>
      <c r="I874" s="236"/>
      <c r="J874" s="236"/>
      <c r="K874" s="236"/>
      <c r="L874" s="295"/>
      <c r="M874" s="236"/>
      <c r="N874" s="236"/>
      <c r="O874" s="236"/>
      <c r="P874" s="236"/>
      <c r="Q874" s="236"/>
      <c r="R874" s="236"/>
      <c r="S874" s="236"/>
      <c r="T874" s="236"/>
      <c r="U874" s="236"/>
      <c r="V874" s="236"/>
      <c r="W874" s="236"/>
      <c r="X874" s="236"/>
      <c r="Y874" s="236"/>
      <c r="Z874" s="236"/>
      <c r="AA874" s="236"/>
    </row>
    <row r="875" ht="15" customHeight="1">
      <c r="A875" s="337"/>
      <c r="B875" s="236"/>
      <c r="C875" s="236"/>
      <c r="D875" s="236"/>
      <c r="E875" s="236"/>
      <c r="F875" s="236"/>
      <c r="G875" s="236"/>
      <c r="H875" s="236"/>
      <c r="I875" s="236"/>
      <c r="J875" s="236"/>
      <c r="K875" s="236"/>
      <c r="L875" s="295"/>
      <c r="M875" s="236"/>
      <c r="N875" s="236"/>
      <c r="O875" s="236"/>
      <c r="P875" s="236"/>
      <c r="Q875" s="236"/>
      <c r="R875" s="236"/>
      <c r="S875" s="236"/>
      <c r="T875" s="236"/>
      <c r="U875" s="236"/>
      <c r="V875" s="236"/>
      <c r="W875" s="236"/>
      <c r="X875" s="236"/>
      <c r="Y875" s="236"/>
      <c r="Z875" s="236"/>
      <c r="AA875" s="236"/>
    </row>
    <row r="876" ht="15" customHeight="1">
      <c r="A876" s="337"/>
      <c r="B876" s="236"/>
      <c r="C876" s="236"/>
      <c r="D876" s="236"/>
      <c r="E876" s="236"/>
      <c r="F876" s="236"/>
      <c r="G876" s="236"/>
      <c r="H876" s="236"/>
      <c r="I876" s="236"/>
      <c r="J876" s="236"/>
      <c r="K876" s="236"/>
      <c r="L876" s="295"/>
      <c r="M876" s="236"/>
      <c r="N876" s="236"/>
      <c r="O876" s="236"/>
      <c r="P876" s="236"/>
      <c r="Q876" s="236"/>
      <c r="R876" s="236"/>
      <c r="S876" s="236"/>
      <c r="T876" s="236"/>
      <c r="U876" s="236"/>
      <c r="V876" s="236"/>
      <c r="W876" s="236"/>
      <c r="X876" s="236"/>
      <c r="Y876" s="236"/>
      <c r="Z876" s="236"/>
      <c r="AA876" s="236"/>
    </row>
    <row r="877" ht="15" customHeight="1">
      <c r="A877" s="337"/>
      <c r="B877" s="236"/>
      <c r="C877" s="236"/>
      <c r="D877" s="236"/>
      <c r="E877" s="236"/>
      <c r="F877" s="236"/>
      <c r="G877" s="236"/>
      <c r="H877" s="236"/>
      <c r="I877" s="236"/>
      <c r="J877" s="236"/>
      <c r="K877" s="236"/>
      <c r="L877" s="295"/>
      <c r="M877" s="236"/>
      <c r="N877" s="236"/>
      <c r="O877" s="236"/>
      <c r="P877" s="236"/>
      <c r="Q877" s="236"/>
      <c r="R877" s="236"/>
      <c r="S877" s="236"/>
      <c r="T877" s="236"/>
      <c r="U877" s="236"/>
      <c r="V877" s="236"/>
      <c r="W877" s="236"/>
      <c r="X877" s="236"/>
      <c r="Y877" s="236"/>
      <c r="Z877" s="236"/>
      <c r="AA877" s="236"/>
    </row>
    <row r="878" ht="15" customHeight="1">
      <c r="A878" s="337"/>
      <c r="B878" s="236"/>
      <c r="C878" s="236"/>
      <c r="D878" s="236"/>
      <c r="E878" s="236"/>
      <c r="F878" s="236"/>
      <c r="G878" s="236"/>
      <c r="H878" s="236"/>
      <c r="I878" s="236"/>
      <c r="J878" s="236"/>
      <c r="K878" s="236"/>
      <c r="L878" s="295"/>
      <c r="M878" s="236"/>
      <c r="N878" s="236"/>
      <c r="O878" s="236"/>
      <c r="P878" s="236"/>
      <c r="Q878" s="236"/>
      <c r="R878" s="236"/>
      <c r="S878" s="236"/>
      <c r="T878" s="236"/>
      <c r="U878" s="236"/>
      <c r="V878" s="236"/>
      <c r="W878" s="236"/>
      <c r="X878" s="236"/>
      <c r="Y878" s="236"/>
      <c r="Z878" s="236"/>
      <c r="AA878" s="236"/>
    </row>
    <row r="879" ht="15" customHeight="1">
      <c r="A879" s="337"/>
      <c r="B879" s="236"/>
      <c r="C879" s="236"/>
      <c r="D879" s="236"/>
      <c r="E879" s="236"/>
      <c r="F879" s="236"/>
      <c r="G879" s="236"/>
      <c r="H879" s="236"/>
      <c r="I879" s="236"/>
      <c r="J879" s="236"/>
      <c r="K879" s="236"/>
      <c r="L879" s="295"/>
      <c r="M879" s="236"/>
      <c r="N879" s="236"/>
      <c r="O879" s="236"/>
      <c r="P879" s="236"/>
      <c r="Q879" s="236"/>
      <c r="R879" s="236"/>
      <c r="S879" s="236"/>
      <c r="T879" s="236"/>
      <c r="U879" s="236"/>
      <c r="V879" s="236"/>
      <c r="W879" s="236"/>
      <c r="X879" s="236"/>
      <c r="Y879" s="236"/>
      <c r="Z879" s="236"/>
      <c r="AA879" s="236"/>
    </row>
    <row r="880" ht="15" customHeight="1">
      <c r="A880" s="337"/>
      <c r="B880" s="236"/>
      <c r="C880" s="236"/>
      <c r="D880" s="236"/>
      <c r="E880" s="236"/>
      <c r="F880" s="236"/>
      <c r="G880" s="236"/>
      <c r="H880" s="236"/>
      <c r="I880" s="236"/>
      <c r="J880" s="236"/>
      <c r="K880" s="236"/>
      <c r="L880" s="295"/>
      <c r="M880" s="236"/>
      <c r="N880" s="236"/>
      <c r="O880" s="236"/>
      <c r="P880" s="236"/>
      <c r="Q880" s="236"/>
      <c r="R880" s="236"/>
      <c r="S880" s="236"/>
      <c r="T880" s="236"/>
      <c r="U880" s="236"/>
      <c r="V880" s="236"/>
      <c r="W880" s="236"/>
      <c r="X880" s="236"/>
      <c r="Y880" s="236"/>
      <c r="Z880" s="236"/>
      <c r="AA880" s="236"/>
    </row>
    <row r="881" ht="15" customHeight="1">
      <c r="A881" s="337"/>
      <c r="B881" s="236"/>
      <c r="C881" s="236"/>
      <c r="D881" s="236"/>
      <c r="E881" s="236"/>
      <c r="F881" s="236"/>
      <c r="G881" s="236"/>
      <c r="H881" s="236"/>
      <c r="I881" s="236"/>
      <c r="J881" s="236"/>
      <c r="K881" s="236"/>
      <c r="L881" s="295"/>
      <c r="M881" s="236"/>
      <c r="N881" s="236"/>
      <c r="O881" s="236"/>
      <c r="P881" s="236"/>
      <c r="Q881" s="236"/>
      <c r="R881" s="236"/>
      <c r="S881" s="236"/>
      <c r="T881" s="236"/>
      <c r="U881" s="236"/>
      <c r="V881" s="236"/>
      <c r="W881" s="236"/>
      <c r="X881" s="236"/>
      <c r="Y881" s="236"/>
      <c r="Z881" s="236"/>
      <c r="AA881" s="236"/>
    </row>
    <row r="882" ht="15" customHeight="1">
      <c r="A882" s="337"/>
      <c r="B882" s="236"/>
      <c r="C882" s="236"/>
      <c r="D882" s="236"/>
      <c r="E882" s="236"/>
      <c r="F882" s="236"/>
      <c r="G882" s="236"/>
      <c r="H882" s="236"/>
      <c r="I882" s="236"/>
      <c r="J882" s="236"/>
      <c r="K882" s="236"/>
      <c r="L882" s="295"/>
      <c r="M882" s="236"/>
      <c r="N882" s="236"/>
      <c r="O882" s="236"/>
      <c r="P882" s="236"/>
      <c r="Q882" s="236"/>
      <c r="R882" s="236"/>
      <c r="S882" s="236"/>
      <c r="T882" s="236"/>
      <c r="U882" s="236"/>
      <c r="V882" s="236"/>
      <c r="W882" s="236"/>
      <c r="X882" s="236"/>
      <c r="Y882" s="236"/>
      <c r="Z882" s="236"/>
      <c r="AA882" s="236"/>
    </row>
    <row r="883" ht="15" customHeight="1">
      <c r="A883" s="337"/>
      <c r="B883" s="236"/>
      <c r="C883" s="236"/>
      <c r="D883" s="236"/>
      <c r="E883" s="236"/>
      <c r="F883" s="236"/>
      <c r="G883" s="236"/>
      <c r="H883" s="236"/>
      <c r="I883" s="236"/>
      <c r="J883" s="236"/>
      <c r="K883" s="236"/>
      <c r="L883" s="295"/>
      <c r="M883" s="236"/>
      <c r="N883" s="236"/>
      <c r="O883" s="236"/>
      <c r="P883" s="236"/>
      <c r="Q883" s="236"/>
      <c r="R883" s="236"/>
      <c r="S883" s="236"/>
      <c r="T883" s="236"/>
      <c r="U883" s="236"/>
      <c r="V883" s="236"/>
      <c r="W883" s="236"/>
      <c r="X883" s="236"/>
      <c r="Y883" s="236"/>
      <c r="Z883" s="236"/>
      <c r="AA883" s="236"/>
    </row>
    <row r="884" ht="15" customHeight="1">
      <c r="A884" s="337"/>
      <c r="B884" s="236"/>
      <c r="C884" s="236"/>
      <c r="D884" s="236"/>
      <c r="E884" s="236"/>
      <c r="F884" s="236"/>
      <c r="G884" s="236"/>
      <c r="H884" s="236"/>
      <c r="I884" s="236"/>
      <c r="J884" s="236"/>
      <c r="K884" s="236"/>
      <c r="L884" s="295"/>
      <c r="M884" s="236"/>
      <c r="N884" s="236"/>
      <c r="O884" s="236"/>
      <c r="P884" s="236"/>
      <c r="Q884" s="236"/>
      <c r="R884" s="236"/>
      <c r="S884" s="236"/>
      <c r="T884" s="236"/>
      <c r="U884" s="236"/>
      <c r="V884" s="236"/>
      <c r="W884" s="236"/>
      <c r="X884" s="236"/>
      <c r="Y884" s="236"/>
      <c r="Z884" s="236"/>
      <c r="AA884" s="236"/>
    </row>
    <row r="885" ht="15" customHeight="1">
      <c r="A885" s="337"/>
      <c r="B885" s="236"/>
      <c r="C885" s="236"/>
      <c r="D885" s="236"/>
      <c r="E885" s="236"/>
      <c r="F885" s="236"/>
      <c r="G885" s="236"/>
      <c r="H885" s="236"/>
      <c r="I885" s="236"/>
      <c r="J885" s="236"/>
      <c r="K885" s="236"/>
      <c r="L885" s="295"/>
      <c r="M885" s="236"/>
      <c r="N885" s="236"/>
      <c r="O885" s="236"/>
      <c r="P885" s="236"/>
      <c r="Q885" s="236"/>
      <c r="R885" s="236"/>
      <c r="S885" s="236"/>
      <c r="T885" s="236"/>
      <c r="U885" s="236"/>
      <c r="V885" s="236"/>
      <c r="W885" s="236"/>
      <c r="X885" s="236"/>
      <c r="Y885" s="236"/>
      <c r="Z885" s="236"/>
      <c r="AA885" s="236"/>
    </row>
    <row r="886" ht="15" customHeight="1">
      <c r="A886" s="337"/>
      <c r="B886" s="236"/>
      <c r="C886" s="236"/>
      <c r="D886" s="236"/>
      <c r="E886" s="236"/>
      <c r="F886" s="236"/>
      <c r="G886" s="236"/>
      <c r="H886" s="236"/>
      <c r="I886" s="236"/>
      <c r="J886" s="236"/>
      <c r="K886" s="236"/>
      <c r="L886" s="295"/>
      <c r="M886" s="236"/>
      <c r="N886" s="236"/>
      <c r="O886" s="236"/>
      <c r="P886" s="236"/>
      <c r="Q886" s="236"/>
      <c r="R886" s="236"/>
      <c r="S886" s="236"/>
      <c r="T886" s="236"/>
      <c r="U886" s="236"/>
      <c r="V886" s="236"/>
      <c r="W886" s="236"/>
      <c r="X886" s="236"/>
      <c r="Y886" s="236"/>
      <c r="Z886" s="236"/>
      <c r="AA886" s="236"/>
    </row>
    <row r="887" ht="15" customHeight="1">
      <c r="A887" s="337"/>
      <c r="B887" s="236"/>
      <c r="C887" s="236"/>
      <c r="D887" s="236"/>
      <c r="E887" s="236"/>
      <c r="F887" s="236"/>
      <c r="G887" s="236"/>
      <c r="H887" s="236"/>
      <c r="I887" s="236"/>
      <c r="J887" s="236"/>
      <c r="K887" s="236"/>
      <c r="L887" s="295"/>
      <c r="M887" s="236"/>
      <c r="N887" s="236"/>
      <c r="O887" s="236"/>
      <c r="P887" s="236"/>
      <c r="Q887" s="236"/>
      <c r="R887" s="236"/>
      <c r="S887" s="236"/>
      <c r="T887" s="236"/>
      <c r="U887" s="236"/>
      <c r="V887" s="236"/>
      <c r="W887" s="236"/>
      <c r="X887" s="236"/>
      <c r="Y887" s="236"/>
      <c r="Z887" s="236"/>
      <c r="AA887" s="236"/>
    </row>
    <row r="888" ht="15" customHeight="1">
      <c r="A888" s="337"/>
      <c r="B888" s="236"/>
      <c r="C888" s="236"/>
      <c r="D888" s="236"/>
      <c r="E888" s="236"/>
      <c r="F888" s="236"/>
      <c r="G888" s="236"/>
      <c r="H888" s="236"/>
      <c r="I888" s="236"/>
      <c r="J888" s="236"/>
      <c r="K888" s="236"/>
      <c r="L888" s="295"/>
      <c r="M888" s="236"/>
      <c r="N888" s="236"/>
      <c r="O888" s="236"/>
      <c r="P888" s="236"/>
      <c r="Q888" s="236"/>
      <c r="R888" s="236"/>
      <c r="S888" s="236"/>
      <c r="T888" s="236"/>
      <c r="U888" s="236"/>
      <c r="V888" s="236"/>
      <c r="W888" s="236"/>
      <c r="X888" s="236"/>
      <c r="Y888" s="236"/>
      <c r="Z888" s="236"/>
      <c r="AA888" s="236"/>
    </row>
    <row r="889" ht="15" customHeight="1">
      <c r="A889" s="337"/>
      <c r="B889" s="236"/>
      <c r="C889" s="236"/>
      <c r="D889" s="236"/>
      <c r="E889" s="236"/>
      <c r="F889" s="236"/>
      <c r="G889" s="236"/>
      <c r="H889" s="236"/>
      <c r="I889" s="236"/>
      <c r="J889" s="236"/>
      <c r="K889" s="236"/>
      <c r="L889" s="295"/>
      <c r="M889" s="236"/>
      <c r="N889" s="236"/>
      <c r="O889" s="236"/>
      <c r="P889" s="236"/>
      <c r="Q889" s="236"/>
      <c r="R889" s="236"/>
      <c r="S889" s="236"/>
      <c r="T889" s="236"/>
      <c r="U889" s="236"/>
      <c r="V889" s="236"/>
      <c r="W889" s="236"/>
      <c r="X889" s="236"/>
      <c r="Y889" s="236"/>
      <c r="Z889" s="236"/>
      <c r="AA889" s="236"/>
    </row>
    <row r="890" ht="15" customHeight="1">
      <c r="A890" s="337"/>
      <c r="B890" s="236"/>
      <c r="C890" s="236"/>
      <c r="D890" s="236"/>
      <c r="E890" s="236"/>
      <c r="F890" s="236"/>
      <c r="G890" s="236"/>
      <c r="H890" s="236"/>
      <c r="I890" s="236"/>
      <c r="J890" s="236"/>
      <c r="K890" s="236"/>
      <c r="L890" s="295"/>
      <c r="M890" s="236"/>
      <c r="N890" s="236"/>
      <c r="O890" s="236"/>
      <c r="P890" s="236"/>
      <c r="Q890" s="236"/>
      <c r="R890" s="236"/>
      <c r="S890" s="236"/>
      <c r="T890" s="236"/>
      <c r="U890" s="236"/>
      <c r="V890" s="236"/>
      <c r="W890" s="236"/>
      <c r="X890" s="236"/>
      <c r="Y890" s="236"/>
      <c r="Z890" s="236"/>
      <c r="AA890" s="236"/>
    </row>
    <row r="891" ht="15" customHeight="1">
      <c r="A891" s="337"/>
      <c r="B891" s="236"/>
      <c r="C891" s="236"/>
      <c r="D891" s="236"/>
      <c r="E891" s="236"/>
      <c r="F891" s="236"/>
      <c r="G891" s="236"/>
      <c r="H891" s="236"/>
      <c r="I891" s="236"/>
      <c r="J891" s="236"/>
      <c r="K891" s="236"/>
      <c r="L891" s="295"/>
      <c r="M891" s="236"/>
      <c r="N891" s="236"/>
      <c r="O891" s="236"/>
      <c r="P891" s="236"/>
      <c r="Q891" s="236"/>
      <c r="R891" s="236"/>
      <c r="S891" s="236"/>
      <c r="T891" s="236"/>
      <c r="U891" s="236"/>
      <c r="V891" s="236"/>
      <c r="W891" s="236"/>
      <c r="X891" s="236"/>
      <c r="Y891" s="236"/>
      <c r="Z891" s="236"/>
      <c r="AA891" s="236"/>
    </row>
    <row r="892" ht="15" customHeight="1">
      <c r="A892" s="337"/>
      <c r="B892" s="236"/>
      <c r="C892" s="236"/>
      <c r="D892" s="236"/>
      <c r="E892" s="236"/>
      <c r="F892" s="236"/>
      <c r="G892" s="236"/>
      <c r="H892" s="236"/>
      <c r="I892" s="236"/>
      <c r="J892" s="236"/>
      <c r="K892" s="236"/>
      <c r="L892" s="295"/>
      <c r="M892" s="236"/>
      <c r="N892" s="236"/>
      <c r="O892" s="236"/>
      <c r="P892" s="236"/>
      <c r="Q892" s="236"/>
      <c r="R892" s="236"/>
      <c r="S892" s="236"/>
      <c r="T892" s="236"/>
      <c r="U892" s="236"/>
      <c r="V892" s="236"/>
      <c r="W892" s="236"/>
      <c r="X892" s="236"/>
      <c r="Y892" s="236"/>
      <c r="Z892" s="236"/>
      <c r="AA892" s="236"/>
    </row>
    <row r="893" ht="15" customHeight="1">
      <c r="A893" s="337"/>
      <c r="B893" s="236"/>
      <c r="C893" s="236"/>
      <c r="D893" s="236"/>
      <c r="E893" s="236"/>
      <c r="F893" s="236"/>
      <c r="G893" s="236"/>
      <c r="H893" s="236"/>
      <c r="I893" s="236"/>
      <c r="J893" s="236"/>
      <c r="K893" s="236"/>
      <c r="L893" s="295"/>
      <c r="M893" s="236"/>
      <c r="N893" s="236"/>
      <c r="O893" s="236"/>
      <c r="P893" s="236"/>
      <c r="Q893" s="236"/>
      <c r="R893" s="236"/>
      <c r="S893" s="236"/>
      <c r="T893" s="236"/>
      <c r="U893" s="236"/>
      <c r="V893" s="236"/>
      <c r="W893" s="236"/>
      <c r="X893" s="236"/>
      <c r="Y893" s="236"/>
      <c r="Z893" s="236"/>
      <c r="AA893" s="236"/>
    </row>
    <row r="894" ht="15" customHeight="1">
      <c r="A894" s="337"/>
      <c r="B894" s="236"/>
      <c r="C894" s="236"/>
      <c r="D894" s="236"/>
      <c r="E894" s="236"/>
      <c r="F894" s="236"/>
      <c r="G894" s="236"/>
      <c r="H894" s="236"/>
      <c r="I894" s="236"/>
      <c r="J894" s="236"/>
      <c r="K894" s="236"/>
      <c r="L894" s="295"/>
      <c r="M894" s="236"/>
      <c r="N894" s="236"/>
      <c r="O894" s="236"/>
      <c r="P894" s="236"/>
      <c r="Q894" s="236"/>
      <c r="R894" s="236"/>
      <c r="S894" s="236"/>
      <c r="T894" s="236"/>
      <c r="U894" s="236"/>
      <c r="V894" s="236"/>
      <c r="W894" s="236"/>
      <c r="X894" s="236"/>
      <c r="Y894" s="236"/>
      <c r="Z894" s="236"/>
      <c r="AA894" s="236"/>
    </row>
    <row r="895" ht="15" customHeight="1">
      <c r="A895" s="337"/>
      <c r="B895" s="236"/>
      <c r="C895" s="236"/>
      <c r="D895" s="236"/>
      <c r="E895" s="236"/>
      <c r="F895" s="236"/>
      <c r="G895" s="236"/>
      <c r="H895" s="236"/>
      <c r="I895" s="236"/>
      <c r="J895" s="236"/>
      <c r="K895" s="236"/>
      <c r="L895" s="295"/>
      <c r="M895" s="236"/>
      <c r="N895" s="236"/>
      <c r="O895" s="236"/>
      <c r="P895" s="236"/>
      <c r="Q895" s="236"/>
      <c r="R895" s="236"/>
      <c r="S895" s="236"/>
      <c r="T895" s="236"/>
      <c r="U895" s="236"/>
      <c r="V895" s="236"/>
      <c r="W895" s="236"/>
      <c r="X895" s="236"/>
      <c r="Y895" s="236"/>
      <c r="Z895" s="236"/>
      <c r="AA895" s="236"/>
    </row>
    <row r="896" ht="15" customHeight="1">
      <c r="A896" s="337"/>
      <c r="B896" s="236"/>
      <c r="C896" s="236"/>
      <c r="D896" s="236"/>
      <c r="E896" s="236"/>
      <c r="F896" s="236"/>
      <c r="G896" s="236"/>
      <c r="H896" s="236"/>
      <c r="I896" s="236"/>
      <c r="J896" s="236"/>
      <c r="K896" s="236"/>
      <c r="L896" s="295"/>
      <c r="M896" s="236"/>
      <c r="N896" s="236"/>
      <c r="O896" s="236"/>
      <c r="P896" s="236"/>
      <c r="Q896" s="236"/>
      <c r="R896" s="236"/>
      <c r="S896" s="236"/>
      <c r="T896" s="236"/>
      <c r="U896" s="236"/>
      <c r="V896" s="236"/>
      <c r="W896" s="236"/>
      <c r="X896" s="236"/>
      <c r="Y896" s="236"/>
      <c r="Z896" s="236"/>
      <c r="AA896" s="236"/>
    </row>
    <row r="897" ht="15" customHeight="1">
      <c r="A897" s="337"/>
      <c r="B897" s="236"/>
      <c r="C897" s="236"/>
      <c r="D897" s="236"/>
      <c r="E897" s="236"/>
      <c r="F897" s="236"/>
      <c r="G897" s="236"/>
      <c r="H897" s="236"/>
      <c r="I897" s="236"/>
      <c r="J897" s="236"/>
      <c r="K897" s="236"/>
      <c r="L897" s="295"/>
      <c r="M897" s="236"/>
      <c r="N897" s="236"/>
      <c r="O897" s="236"/>
      <c r="P897" s="236"/>
      <c r="Q897" s="236"/>
      <c r="R897" s="236"/>
      <c r="S897" s="236"/>
      <c r="T897" s="236"/>
      <c r="U897" s="236"/>
      <c r="V897" s="236"/>
      <c r="W897" s="236"/>
      <c r="X897" s="236"/>
      <c r="Y897" s="236"/>
      <c r="Z897" s="236"/>
      <c r="AA897" s="236"/>
    </row>
    <row r="898" ht="15" customHeight="1">
      <c r="A898" s="337"/>
      <c r="B898" s="236"/>
      <c r="C898" s="236"/>
      <c r="D898" s="236"/>
      <c r="E898" s="236"/>
      <c r="F898" s="236"/>
      <c r="G898" s="236"/>
      <c r="H898" s="236"/>
      <c r="I898" s="236"/>
      <c r="J898" s="236"/>
      <c r="K898" s="236"/>
      <c r="L898" s="295"/>
      <c r="M898" s="236"/>
      <c r="N898" s="236"/>
      <c r="O898" s="236"/>
      <c r="P898" s="236"/>
      <c r="Q898" s="236"/>
      <c r="R898" s="236"/>
      <c r="S898" s="236"/>
      <c r="T898" s="236"/>
      <c r="U898" s="236"/>
      <c r="V898" s="236"/>
      <c r="W898" s="236"/>
      <c r="X898" s="236"/>
      <c r="Y898" s="236"/>
      <c r="Z898" s="236"/>
      <c r="AA898" s="236"/>
    </row>
    <row r="899" ht="15" customHeight="1">
      <c r="A899" s="337"/>
      <c r="B899" s="236"/>
      <c r="C899" s="236"/>
      <c r="D899" s="236"/>
      <c r="E899" s="236"/>
      <c r="F899" s="236"/>
      <c r="G899" s="236"/>
      <c r="H899" s="236"/>
      <c r="I899" s="236"/>
      <c r="J899" s="236"/>
      <c r="K899" s="236"/>
      <c r="L899" s="295"/>
      <c r="M899" s="236"/>
      <c r="N899" s="236"/>
      <c r="O899" s="236"/>
      <c r="P899" s="236"/>
      <c r="Q899" s="236"/>
      <c r="R899" s="236"/>
      <c r="S899" s="236"/>
      <c r="T899" s="236"/>
      <c r="U899" s="236"/>
      <c r="V899" s="236"/>
      <c r="W899" s="236"/>
      <c r="X899" s="236"/>
      <c r="Y899" s="236"/>
      <c r="Z899" s="236"/>
      <c r="AA899" s="236"/>
    </row>
    <row r="900" ht="15" customHeight="1">
      <c r="A900" s="337"/>
      <c r="B900" s="236"/>
      <c r="C900" s="236"/>
      <c r="D900" s="236"/>
      <c r="E900" s="236"/>
      <c r="F900" s="236"/>
      <c r="G900" s="236"/>
      <c r="H900" s="236"/>
      <c r="I900" s="236"/>
      <c r="J900" s="236"/>
      <c r="K900" s="236"/>
      <c r="L900" s="295"/>
      <c r="M900" s="236"/>
      <c r="N900" s="236"/>
      <c r="O900" s="236"/>
      <c r="P900" s="236"/>
      <c r="Q900" s="236"/>
      <c r="R900" s="236"/>
      <c r="S900" s="236"/>
      <c r="T900" s="236"/>
      <c r="U900" s="236"/>
      <c r="V900" s="236"/>
      <c r="W900" s="236"/>
      <c r="X900" s="236"/>
      <c r="Y900" s="236"/>
      <c r="Z900" s="236"/>
      <c r="AA900" s="236"/>
    </row>
    <row r="901" ht="15" customHeight="1">
      <c r="A901" s="337"/>
      <c r="B901" s="236"/>
      <c r="C901" s="236"/>
      <c r="D901" s="236"/>
      <c r="E901" s="236"/>
      <c r="F901" s="236"/>
      <c r="G901" s="236"/>
      <c r="H901" s="236"/>
      <c r="I901" s="236"/>
      <c r="J901" s="236"/>
      <c r="K901" s="236"/>
      <c r="L901" s="295"/>
      <c r="M901" s="236"/>
      <c r="N901" s="236"/>
      <c r="O901" s="236"/>
      <c r="P901" s="236"/>
      <c r="Q901" s="236"/>
      <c r="R901" s="236"/>
      <c r="S901" s="236"/>
      <c r="T901" s="236"/>
      <c r="U901" s="236"/>
      <c r="V901" s="236"/>
      <c r="W901" s="236"/>
      <c r="X901" s="236"/>
      <c r="Y901" s="236"/>
      <c r="Z901" s="236"/>
      <c r="AA901" s="236"/>
    </row>
    <row r="902" ht="15" customHeight="1">
      <c r="A902" s="337"/>
      <c r="B902" s="236"/>
      <c r="C902" s="236"/>
      <c r="D902" s="236"/>
      <c r="E902" s="236"/>
      <c r="F902" s="236"/>
      <c r="G902" s="236"/>
      <c r="H902" s="236"/>
      <c r="I902" s="236"/>
      <c r="J902" s="236"/>
      <c r="K902" s="236"/>
      <c r="L902" s="295"/>
      <c r="M902" s="236"/>
      <c r="N902" s="236"/>
      <c r="O902" s="236"/>
      <c r="P902" s="236"/>
      <c r="Q902" s="236"/>
      <c r="R902" s="236"/>
      <c r="S902" s="236"/>
      <c r="T902" s="236"/>
      <c r="U902" s="236"/>
      <c r="V902" s="236"/>
      <c r="W902" s="236"/>
      <c r="X902" s="236"/>
      <c r="Y902" s="236"/>
      <c r="Z902" s="236"/>
      <c r="AA902" s="236"/>
    </row>
    <row r="903" ht="15" customHeight="1">
      <c r="A903" s="337"/>
      <c r="B903" s="236"/>
      <c r="C903" s="236"/>
      <c r="D903" s="236"/>
      <c r="E903" s="236"/>
      <c r="F903" s="236"/>
      <c r="G903" s="236"/>
      <c r="H903" s="236"/>
      <c r="I903" s="236"/>
      <c r="J903" s="236"/>
      <c r="K903" s="236"/>
      <c r="L903" s="295"/>
      <c r="M903" s="236"/>
      <c r="N903" s="236"/>
      <c r="O903" s="236"/>
      <c r="P903" s="236"/>
      <c r="Q903" s="236"/>
      <c r="R903" s="236"/>
      <c r="S903" s="236"/>
      <c r="T903" s="236"/>
      <c r="U903" s="236"/>
      <c r="V903" s="236"/>
      <c r="W903" s="236"/>
      <c r="X903" s="236"/>
      <c r="Y903" s="236"/>
      <c r="Z903" s="236"/>
      <c r="AA903" s="236"/>
    </row>
    <row r="904" ht="15" customHeight="1">
      <c r="A904" s="337"/>
      <c r="B904" s="236"/>
      <c r="C904" s="236"/>
      <c r="D904" s="236"/>
      <c r="E904" s="236"/>
      <c r="F904" s="236"/>
      <c r="G904" s="236"/>
      <c r="H904" s="236"/>
      <c r="I904" s="236"/>
      <c r="J904" s="236"/>
      <c r="K904" s="236"/>
      <c r="L904" s="295"/>
      <c r="M904" s="236"/>
      <c r="N904" s="236"/>
      <c r="O904" s="236"/>
      <c r="P904" s="236"/>
      <c r="Q904" s="236"/>
      <c r="R904" s="236"/>
      <c r="S904" s="236"/>
      <c r="T904" s="236"/>
      <c r="U904" s="236"/>
      <c r="V904" s="236"/>
      <c r="W904" s="236"/>
      <c r="X904" s="236"/>
      <c r="Y904" s="236"/>
      <c r="Z904" s="236"/>
      <c r="AA904" s="236"/>
    </row>
    <row r="905" ht="15" customHeight="1">
      <c r="A905" s="337"/>
      <c r="B905" s="236"/>
      <c r="C905" s="236"/>
      <c r="D905" s="236"/>
      <c r="E905" s="236"/>
      <c r="F905" s="236"/>
      <c r="G905" s="236"/>
      <c r="H905" s="236"/>
      <c r="I905" s="236"/>
      <c r="J905" s="236"/>
      <c r="K905" s="236"/>
      <c r="L905" s="295"/>
      <c r="M905" s="236"/>
      <c r="N905" s="236"/>
      <c r="O905" s="236"/>
      <c r="P905" s="236"/>
      <c r="Q905" s="236"/>
      <c r="R905" s="236"/>
      <c r="S905" s="236"/>
      <c r="T905" s="236"/>
      <c r="U905" s="236"/>
      <c r="V905" s="236"/>
      <c r="W905" s="236"/>
      <c r="X905" s="236"/>
      <c r="Y905" s="236"/>
      <c r="Z905" s="236"/>
      <c r="AA905" s="236"/>
    </row>
    <row r="906" ht="15" customHeight="1">
      <c r="A906" s="337"/>
      <c r="B906" s="236"/>
      <c r="C906" s="236"/>
      <c r="D906" s="236"/>
      <c r="E906" s="236"/>
      <c r="F906" s="236"/>
      <c r="G906" s="236"/>
      <c r="H906" s="236"/>
      <c r="I906" s="236"/>
      <c r="J906" s="236"/>
      <c r="K906" s="236"/>
      <c r="L906" s="295"/>
      <c r="M906" s="236"/>
      <c r="N906" s="236"/>
      <c r="O906" s="236"/>
      <c r="P906" s="236"/>
      <c r="Q906" s="236"/>
      <c r="R906" s="236"/>
      <c r="S906" s="236"/>
      <c r="T906" s="236"/>
      <c r="U906" s="236"/>
      <c r="V906" s="236"/>
      <c r="W906" s="236"/>
      <c r="X906" s="236"/>
      <c r="Y906" s="236"/>
      <c r="Z906" s="236"/>
      <c r="AA906" s="236"/>
    </row>
    <row r="907" ht="15" customHeight="1">
      <c r="A907" s="337"/>
      <c r="B907" s="236"/>
      <c r="C907" s="236"/>
      <c r="D907" s="236"/>
      <c r="E907" s="236"/>
      <c r="F907" s="236"/>
      <c r="G907" s="236"/>
      <c r="H907" s="236"/>
      <c r="I907" s="236"/>
      <c r="J907" s="236"/>
      <c r="K907" s="236"/>
      <c r="L907" s="295"/>
      <c r="M907" s="236"/>
      <c r="N907" s="236"/>
      <c r="O907" s="236"/>
      <c r="P907" s="236"/>
      <c r="Q907" s="236"/>
      <c r="R907" s="236"/>
      <c r="S907" s="236"/>
      <c r="T907" s="236"/>
      <c r="U907" s="236"/>
      <c r="V907" s="236"/>
      <c r="W907" s="236"/>
      <c r="X907" s="236"/>
      <c r="Y907" s="236"/>
      <c r="Z907" s="236"/>
      <c r="AA907" s="236"/>
    </row>
    <row r="908" ht="15" customHeight="1">
      <c r="A908" s="337"/>
      <c r="B908" s="236"/>
      <c r="C908" s="236"/>
      <c r="D908" s="236"/>
      <c r="E908" s="236"/>
      <c r="F908" s="236"/>
      <c r="G908" s="236"/>
      <c r="H908" s="236"/>
      <c r="I908" s="236"/>
      <c r="J908" s="236"/>
      <c r="K908" s="236"/>
      <c r="L908" s="295"/>
      <c r="M908" s="236"/>
      <c r="N908" s="236"/>
      <c r="O908" s="236"/>
      <c r="P908" s="236"/>
      <c r="Q908" s="236"/>
      <c r="R908" s="236"/>
      <c r="S908" s="236"/>
      <c r="T908" s="236"/>
      <c r="U908" s="236"/>
      <c r="V908" s="236"/>
      <c r="W908" s="236"/>
      <c r="X908" s="236"/>
      <c r="Y908" s="236"/>
      <c r="Z908" s="236"/>
      <c r="AA908" s="236"/>
    </row>
    <row r="909" ht="15" customHeight="1">
      <c r="A909" s="337"/>
      <c r="B909" s="236"/>
      <c r="C909" s="236"/>
      <c r="D909" s="236"/>
      <c r="E909" s="236"/>
      <c r="F909" s="236"/>
      <c r="G909" s="236"/>
      <c r="H909" s="236"/>
      <c r="I909" s="236"/>
      <c r="J909" s="236"/>
      <c r="K909" s="236"/>
      <c r="L909" s="295"/>
      <c r="M909" s="236"/>
      <c r="N909" s="236"/>
      <c r="O909" s="236"/>
      <c r="P909" s="236"/>
      <c r="Q909" s="236"/>
      <c r="R909" s="236"/>
      <c r="S909" s="236"/>
      <c r="T909" s="236"/>
      <c r="U909" s="236"/>
      <c r="V909" s="236"/>
      <c r="W909" s="236"/>
      <c r="X909" s="236"/>
      <c r="Y909" s="236"/>
      <c r="Z909" s="236"/>
      <c r="AA909" s="236"/>
    </row>
    <row r="910" ht="15" customHeight="1">
      <c r="A910" s="337"/>
      <c r="B910" s="236"/>
      <c r="C910" s="236"/>
      <c r="D910" s="236"/>
      <c r="E910" s="236"/>
      <c r="F910" s="236"/>
      <c r="G910" s="236"/>
      <c r="H910" s="236"/>
      <c r="I910" s="236"/>
      <c r="J910" s="236"/>
      <c r="K910" s="236"/>
      <c r="L910" s="295"/>
      <c r="M910" s="236"/>
      <c r="N910" s="236"/>
      <c r="O910" s="236"/>
      <c r="P910" s="236"/>
      <c r="Q910" s="236"/>
      <c r="R910" s="236"/>
      <c r="S910" s="236"/>
      <c r="T910" s="236"/>
      <c r="U910" s="236"/>
      <c r="V910" s="236"/>
      <c r="W910" s="236"/>
      <c r="X910" s="236"/>
      <c r="Y910" s="236"/>
      <c r="Z910" s="236"/>
      <c r="AA910" s="236"/>
    </row>
    <row r="911" ht="15" customHeight="1">
      <c r="A911" s="337"/>
      <c r="B911" s="236"/>
      <c r="C911" s="236"/>
      <c r="D911" s="236"/>
      <c r="E911" s="236"/>
      <c r="F911" s="236"/>
      <c r="G911" s="236"/>
      <c r="H911" s="236"/>
      <c r="I911" s="236"/>
      <c r="J911" s="236"/>
      <c r="K911" s="236"/>
      <c r="L911" s="295"/>
      <c r="M911" s="236"/>
      <c r="N911" s="236"/>
      <c r="O911" s="236"/>
      <c r="P911" s="236"/>
      <c r="Q911" s="236"/>
      <c r="R911" s="236"/>
      <c r="S911" s="236"/>
      <c r="T911" s="236"/>
      <c r="U911" s="236"/>
      <c r="V911" s="236"/>
      <c r="W911" s="236"/>
      <c r="X911" s="236"/>
      <c r="Y911" s="236"/>
      <c r="Z911" s="236"/>
      <c r="AA911" s="236"/>
    </row>
    <row r="912" ht="15" customHeight="1">
      <c r="A912" s="337"/>
      <c r="B912" s="236"/>
      <c r="C912" s="236"/>
      <c r="D912" s="236"/>
      <c r="E912" s="236"/>
      <c r="F912" s="236"/>
      <c r="G912" s="236"/>
      <c r="H912" s="236"/>
      <c r="I912" s="236"/>
      <c r="J912" s="236"/>
      <c r="K912" s="236"/>
      <c r="L912" s="295"/>
      <c r="M912" s="236"/>
      <c r="N912" s="236"/>
      <c r="O912" s="236"/>
      <c r="P912" s="236"/>
      <c r="Q912" s="236"/>
      <c r="R912" s="236"/>
      <c r="S912" s="236"/>
      <c r="T912" s="236"/>
      <c r="U912" s="236"/>
      <c r="V912" s="236"/>
      <c r="W912" s="236"/>
      <c r="X912" s="236"/>
      <c r="Y912" s="236"/>
      <c r="Z912" s="236"/>
      <c r="AA912" s="236"/>
    </row>
    <row r="913" ht="15" customHeight="1">
      <c r="A913" s="337"/>
      <c r="B913" s="236"/>
      <c r="C913" s="236"/>
      <c r="D913" s="236"/>
      <c r="E913" s="236"/>
      <c r="F913" s="236"/>
      <c r="G913" s="236"/>
      <c r="H913" s="236"/>
      <c r="I913" s="236"/>
      <c r="J913" s="236"/>
      <c r="K913" s="236"/>
      <c r="L913" s="295"/>
      <c r="M913" s="236"/>
      <c r="N913" s="236"/>
      <c r="O913" s="236"/>
      <c r="P913" s="236"/>
      <c r="Q913" s="236"/>
      <c r="R913" s="236"/>
      <c r="S913" s="236"/>
      <c r="T913" s="236"/>
      <c r="U913" s="236"/>
      <c r="V913" s="236"/>
      <c r="W913" s="236"/>
      <c r="X913" s="236"/>
      <c r="Y913" s="236"/>
      <c r="Z913" s="236"/>
      <c r="AA913" s="236"/>
    </row>
    <row r="914" ht="15" customHeight="1">
      <c r="A914" s="337"/>
      <c r="B914" s="236"/>
      <c r="C914" s="236"/>
      <c r="D914" s="236"/>
      <c r="E914" s="236"/>
      <c r="F914" s="236"/>
      <c r="G914" s="236"/>
      <c r="H914" s="236"/>
      <c r="I914" s="236"/>
      <c r="J914" s="236"/>
      <c r="K914" s="236"/>
      <c r="L914" s="295"/>
      <c r="M914" s="236"/>
      <c r="N914" s="236"/>
      <c r="O914" s="236"/>
      <c r="P914" s="236"/>
      <c r="Q914" s="236"/>
      <c r="R914" s="236"/>
      <c r="S914" s="236"/>
      <c r="T914" s="236"/>
      <c r="U914" s="236"/>
      <c r="V914" s="236"/>
      <c r="W914" s="236"/>
      <c r="X914" s="236"/>
      <c r="Y914" s="236"/>
      <c r="Z914" s="236"/>
      <c r="AA914" s="236"/>
    </row>
    <row r="915" ht="15" customHeight="1">
      <c r="A915" s="337"/>
      <c r="B915" s="236"/>
      <c r="C915" s="236"/>
      <c r="D915" s="236"/>
      <c r="E915" s="236"/>
      <c r="F915" s="236"/>
      <c r="G915" s="236"/>
      <c r="H915" s="236"/>
      <c r="I915" s="236"/>
      <c r="J915" s="236"/>
      <c r="K915" s="236"/>
      <c r="L915" s="295"/>
      <c r="M915" s="236"/>
      <c r="N915" s="236"/>
      <c r="O915" s="236"/>
      <c r="P915" s="236"/>
      <c r="Q915" s="236"/>
      <c r="R915" s="236"/>
      <c r="S915" s="236"/>
      <c r="T915" s="236"/>
      <c r="U915" s="236"/>
      <c r="V915" s="236"/>
      <c r="W915" s="236"/>
      <c r="X915" s="236"/>
      <c r="Y915" s="236"/>
      <c r="Z915" s="236"/>
      <c r="AA915" s="236"/>
    </row>
    <row r="916" ht="15" customHeight="1">
      <c r="A916" s="337"/>
      <c r="B916" s="236"/>
      <c r="C916" s="236"/>
      <c r="D916" s="236"/>
      <c r="E916" s="236"/>
      <c r="F916" s="236"/>
      <c r="G916" s="236"/>
      <c r="H916" s="236"/>
      <c r="I916" s="236"/>
      <c r="J916" s="236"/>
      <c r="K916" s="236"/>
      <c r="L916" s="295"/>
      <c r="M916" s="236"/>
      <c r="N916" s="236"/>
      <c r="O916" s="236"/>
      <c r="P916" s="236"/>
      <c r="Q916" s="236"/>
      <c r="R916" s="236"/>
      <c r="S916" s="236"/>
      <c r="T916" s="236"/>
      <c r="U916" s="236"/>
      <c r="V916" s="236"/>
      <c r="W916" s="236"/>
      <c r="X916" s="236"/>
      <c r="Y916" s="236"/>
      <c r="Z916" s="236"/>
      <c r="AA916" s="236"/>
    </row>
    <row r="917" ht="15" customHeight="1">
      <c r="A917" s="337"/>
      <c r="B917" s="236"/>
      <c r="C917" s="236"/>
      <c r="D917" s="236"/>
      <c r="E917" s="236"/>
      <c r="F917" s="236"/>
      <c r="G917" s="236"/>
      <c r="H917" s="236"/>
      <c r="I917" s="236"/>
      <c r="J917" s="236"/>
      <c r="K917" s="236"/>
      <c r="L917" s="295"/>
      <c r="M917" s="236"/>
      <c r="N917" s="236"/>
      <c r="O917" s="236"/>
      <c r="P917" s="236"/>
      <c r="Q917" s="236"/>
      <c r="R917" s="236"/>
      <c r="S917" s="236"/>
      <c r="T917" s="236"/>
      <c r="U917" s="236"/>
      <c r="V917" s="236"/>
      <c r="W917" s="236"/>
      <c r="X917" s="236"/>
      <c r="Y917" s="236"/>
      <c r="Z917" s="236"/>
      <c r="AA917" s="236"/>
    </row>
    <row r="918" ht="15" customHeight="1">
      <c r="A918" s="337"/>
      <c r="B918" s="236"/>
      <c r="C918" s="236"/>
      <c r="D918" s="236"/>
      <c r="E918" s="236"/>
      <c r="F918" s="236"/>
      <c r="G918" s="236"/>
      <c r="H918" s="236"/>
      <c r="I918" s="236"/>
      <c r="J918" s="236"/>
      <c r="K918" s="236"/>
      <c r="L918" s="295"/>
      <c r="M918" s="236"/>
      <c r="N918" s="236"/>
      <c r="O918" s="236"/>
      <c r="P918" s="236"/>
      <c r="Q918" s="236"/>
      <c r="R918" s="236"/>
      <c r="S918" s="236"/>
      <c r="T918" s="236"/>
      <c r="U918" s="236"/>
      <c r="V918" s="236"/>
      <c r="W918" s="236"/>
      <c r="X918" s="236"/>
      <c r="Y918" s="236"/>
      <c r="Z918" s="236"/>
      <c r="AA918" s="236"/>
    </row>
    <row r="919" ht="15" customHeight="1">
      <c r="A919" s="337"/>
      <c r="B919" s="236"/>
      <c r="C919" s="236"/>
      <c r="D919" s="236"/>
      <c r="E919" s="236"/>
      <c r="F919" s="236"/>
      <c r="G919" s="236"/>
      <c r="H919" s="236"/>
      <c r="I919" s="236"/>
      <c r="J919" s="236"/>
      <c r="K919" s="236"/>
      <c r="L919" s="295"/>
      <c r="M919" s="236"/>
      <c r="N919" s="236"/>
      <c r="O919" s="236"/>
      <c r="P919" s="236"/>
      <c r="Q919" s="236"/>
      <c r="R919" s="236"/>
      <c r="S919" s="236"/>
      <c r="T919" s="236"/>
      <c r="U919" s="236"/>
      <c r="V919" s="236"/>
      <c r="W919" s="236"/>
      <c r="X919" s="236"/>
      <c r="Y919" s="236"/>
      <c r="Z919" s="236"/>
      <c r="AA919" s="236"/>
    </row>
    <row r="920" ht="15" customHeight="1">
      <c r="A920" s="337"/>
      <c r="B920" s="236"/>
      <c r="C920" s="236"/>
      <c r="D920" s="236"/>
      <c r="E920" s="236"/>
      <c r="F920" s="236"/>
      <c r="G920" s="236"/>
      <c r="H920" s="236"/>
      <c r="I920" s="236"/>
      <c r="J920" s="236"/>
      <c r="K920" s="236"/>
      <c r="L920" s="295"/>
      <c r="M920" s="236"/>
      <c r="N920" s="236"/>
      <c r="O920" s="236"/>
      <c r="P920" s="236"/>
      <c r="Q920" s="236"/>
      <c r="R920" s="236"/>
      <c r="S920" s="236"/>
      <c r="T920" s="236"/>
      <c r="U920" s="236"/>
      <c r="V920" s="236"/>
      <c r="W920" s="236"/>
      <c r="X920" s="236"/>
      <c r="Y920" s="236"/>
      <c r="Z920" s="236"/>
      <c r="AA920" s="236"/>
    </row>
    <row r="921" ht="15" customHeight="1">
      <c r="A921" s="337"/>
      <c r="B921" s="236"/>
      <c r="C921" s="236"/>
      <c r="D921" s="236"/>
      <c r="E921" s="236"/>
      <c r="F921" s="236"/>
      <c r="G921" s="236"/>
      <c r="H921" s="236"/>
      <c r="I921" s="236"/>
      <c r="J921" s="236"/>
      <c r="K921" s="236"/>
      <c r="L921" s="295"/>
      <c r="M921" s="236"/>
      <c r="N921" s="236"/>
      <c r="O921" s="236"/>
      <c r="P921" s="236"/>
      <c r="Q921" s="236"/>
      <c r="R921" s="236"/>
      <c r="S921" s="236"/>
      <c r="T921" s="236"/>
      <c r="U921" s="236"/>
      <c r="V921" s="236"/>
      <c r="W921" s="236"/>
      <c r="X921" s="236"/>
      <c r="Y921" s="236"/>
      <c r="Z921" s="236"/>
      <c r="AA921" s="236"/>
    </row>
    <row r="922" ht="15" customHeight="1">
      <c r="A922" s="337"/>
      <c r="B922" s="236"/>
      <c r="C922" s="236"/>
      <c r="D922" s="236"/>
      <c r="E922" s="236"/>
      <c r="F922" s="236"/>
      <c r="G922" s="236"/>
      <c r="H922" s="236"/>
      <c r="I922" s="236"/>
      <c r="J922" s="236"/>
      <c r="K922" s="236"/>
      <c r="L922" s="295"/>
      <c r="M922" s="236"/>
      <c r="N922" s="236"/>
      <c r="O922" s="236"/>
      <c r="P922" s="236"/>
      <c r="Q922" s="236"/>
      <c r="R922" s="236"/>
      <c r="S922" s="236"/>
      <c r="T922" s="236"/>
      <c r="U922" s="236"/>
      <c r="V922" s="236"/>
      <c r="W922" s="236"/>
      <c r="X922" s="236"/>
      <c r="Y922" s="236"/>
      <c r="Z922" s="236"/>
      <c r="AA922" s="236"/>
    </row>
    <row r="923" ht="15" customHeight="1">
      <c r="A923" s="337"/>
      <c r="B923" s="236"/>
      <c r="C923" s="236"/>
      <c r="D923" s="236"/>
      <c r="E923" s="236"/>
      <c r="F923" s="236"/>
      <c r="G923" s="236"/>
      <c r="H923" s="236"/>
      <c r="I923" s="236"/>
      <c r="J923" s="236"/>
      <c r="K923" s="236"/>
      <c r="L923" s="295"/>
      <c r="M923" s="236"/>
      <c r="N923" s="236"/>
      <c r="O923" s="236"/>
      <c r="P923" s="236"/>
      <c r="Q923" s="236"/>
      <c r="R923" s="236"/>
      <c r="S923" s="236"/>
      <c r="T923" s="236"/>
      <c r="U923" s="236"/>
      <c r="V923" s="236"/>
      <c r="W923" s="236"/>
      <c r="X923" s="236"/>
      <c r="Y923" s="236"/>
      <c r="Z923" s="236"/>
      <c r="AA923" s="236"/>
    </row>
    <row r="924" ht="15" customHeight="1">
      <c r="A924" s="337"/>
      <c r="B924" s="236"/>
      <c r="C924" s="236"/>
      <c r="D924" s="236"/>
      <c r="E924" s="236"/>
      <c r="F924" s="236"/>
      <c r="G924" s="236"/>
      <c r="H924" s="236"/>
      <c r="I924" s="236"/>
      <c r="J924" s="236"/>
      <c r="K924" s="236"/>
      <c r="L924" s="295"/>
      <c r="M924" s="236"/>
      <c r="N924" s="236"/>
      <c r="O924" s="236"/>
      <c r="P924" s="236"/>
      <c r="Q924" s="236"/>
      <c r="R924" s="236"/>
      <c r="S924" s="236"/>
      <c r="T924" s="236"/>
      <c r="U924" s="236"/>
      <c r="V924" s="236"/>
      <c r="W924" s="236"/>
      <c r="X924" s="236"/>
      <c r="Y924" s="236"/>
      <c r="Z924" s="236"/>
      <c r="AA924" s="236"/>
    </row>
    <row r="925" ht="15" customHeight="1">
      <c r="A925" s="337"/>
      <c r="B925" s="236"/>
      <c r="C925" s="236"/>
      <c r="D925" s="236"/>
      <c r="E925" s="236"/>
      <c r="F925" s="236"/>
      <c r="G925" s="236"/>
      <c r="H925" s="236"/>
      <c r="I925" s="236"/>
      <c r="J925" s="236"/>
      <c r="K925" s="236"/>
      <c r="L925" s="295"/>
      <c r="M925" s="236"/>
      <c r="N925" s="236"/>
      <c r="O925" s="236"/>
      <c r="P925" s="236"/>
      <c r="Q925" s="236"/>
      <c r="R925" s="236"/>
      <c r="S925" s="236"/>
      <c r="T925" s="236"/>
      <c r="U925" s="236"/>
      <c r="V925" s="236"/>
      <c r="W925" s="236"/>
      <c r="X925" s="236"/>
      <c r="Y925" s="236"/>
      <c r="Z925" s="236"/>
      <c r="AA925" s="236"/>
    </row>
    <row r="926" ht="15" customHeight="1">
      <c r="A926" s="337"/>
      <c r="B926" s="236"/>
      <c r="C926" s="236"/>
      <c r="D926" s="236"/>
      <c r="E926" s="236"/>
      <c r="F926" s="236"/>
      <c r="G926" s="236"/>
      <c r="H926" s="236"/>
      <c r="I926" s="236"/>
      <c r="J926" s="236"/>
      <c r="K926" s="236"/>
      <c r="L926" s="295"/>
      <c r="M926" s="236"/>
      <c r="N926" s="236"/>
      <c r="O926" s="236"/>
      <c r="P926" s="236"/>
      <c r="Q926" s="236"/>
      <c r="R926" s="236"/>
      <c r="S926" s="236"/>
      <c r="T926" s="236"/>
      <c r="U926" s="236"/>
      <c r="V926" s="236"/>
      <c r="W926" s="236"/>
      <c r="X926" s="236"/>
      <c r="Y926" s="236"/>
      <c r="Z926" s="236"/>
      <c r="AA926" s="236"/>
    </row>
    <row r="927" ht="15" customHeight="1">
      <c r="A927" s="337"/>
      <c r="B927" s="236"/>
      <c r="C927" s="236"/>
      <c r="D927" s="236"/>
      <c r="E927" s="236"/>
      <c r="F927" s="236"/>
      <c r="G927" s="236"/>
      <c r="H927" s="236"/>
      <c r="I927" s="236"/>
      <c r="J927" s="236"/>
      <c r="K927" s="236"/>
      <c r="L927" s="295"/>
      <c r="M927" s="236"/>
      <c r="N927" s="236"/>
      <c r="O927" s="236"/>
      <c r="P927" s="236"/>
      <c r="Q927" s="236"/>
      <c r="R927" s="236"/>
      <c r="S927" s="236"/>
      <c r="T927" s="236"/>
      <c r="U927" s="236"/>
      <c r="V927" s="236"/>
      <c r="W927" s="236"/>
      <c r="X927" s="236"/>
      <c r="Y927" s="236"/>
      <c r="Z927" s="236"/>
      <c r="AA927" s="236"/>
    </row>
    <row r="928" ht="15" customHeight="1">
      <c r="A928" s="337"/>
      <c r="B928" s="236"/>
      <c r="C928" s="236"/>
      <c r="D928" s="236"/>
      <c r="E928" s="236"/>
      <c r="F928" s="236"/>
      <c r="G928" s="236"/>
      <c r="H928" s="236"/>
      <c r="I928" s="236"/>
      <c r="J928" s="236"/>
      <c r="K928" s="236"/>
      <c r="L928" s="295"/>
      <c r="M928" s="236"/>
      <c r="N928" s="236"/>
      <c r="O928" s="236"/>
      <c r="P928" s="236"/>
      <c r="Q928" s="236"/>
      <c r="R928" s="236"/>
      <c r="S928" s="236"/>
      <c r="T928" s="236"/>
      <c r="U928" s="236"/>
      <c r="V928" s="236"/>
      <c r="W928" s="236"/>
      <c r="X928" s="236"/>
      <c r="Y928" s="236"/>
      <c r="Z928" s="236"/>
      <c r="AA928" s="236"/>
    </row>
    <row r="929" ht="15" customHeight="1">
      <c r="A929" s="337"/>
      <c r="B929" s="236"/>
      <c r="C929" s="236"/>
      <c r="D929" s="236"/>
      <c r="E929" s="236"/>
      <c r="F929" s="236"/>
      <c r="G929" s="236"/>
      <c r="H929" s="236"/>
      <c r="I929" s="236"/>
      <c r="J929" s="236"/>
      <c r="K929" s="236"/>
      <c r="L929" s="295"/>
      <c r="M929" s="236"/>
      <c r="N929" s="236"/>
      <c r="O929" s="236"/>
      <c r="P929" s="236"/>
      <c r="Q929" s="236"/>
      <c r="R929" s="236"/>
      <c r="S929" s="236"/>
      <c r="T929" s="236"/>
      <c r="U929" s="236"/>
      <c r="V929" s="236"/>
      <c r="W929" s="236"/>
      <c r="X929" s="236"/>
      <c r="Y929" s="236"/>
      <c r="Z929" s="236"/>
      <c r="AA929" s="236"/>
    </row>
    <row r="930" ht="15" customHeight="1">
      <c r="A930" s="337"/>
      <c r="B930" s="236"/>
      <c r="C930" s="236"/>
      <c r="D930" s="236"/>
      <c r="E930" s="236"/>
      <c r="F930" s="236"/>
      <c r="G930" s="236"/>
      <c r="H930" s="236"/>
      <c r="I930" s="236"/>
      <c r="J930" s="236"/>
      <c r="K930" s="236"/>
      <c r="L930" s="295"/>
      <c r="M930" s="236"/>
      <c r="N930" s="236"/>
      <c r="O930" s="236"/>
      <c r="P930" s="236"/>
      <c r="Q930" s="236"/>
      <c r="R930" s="236"/>
      <c r="S930" s="236"/>
      <c r="T930" s="236"/>
      <c r="U930" s="236"/>
      <c r="V930" s="236"/>
      <c r="W930" s="236"/>
      <c r="X930" s="236"/>
      <c r="Y930" s="236"/>
      <c r="Z930" s="236"/>
      <c r="AA930" s="236"/>
    </row>
    <row r="931" ht="15" customHeight="1">
      <c r="A931" s="337"/>
      <c r="B931" s="236"/>
      <c r="C931" s="236"/>
      <c r="D931" s="236"/>
      <c r="E931" s="236"/>
      <c r="F931" s="236"/>
      <c r="G931" s="236"/>
      <c r="H931" s="236"/>
      <c r="I931" s="236"/>
      <c r="J931" s="236"/>
      <c r="K931" s="236"/>
      <c r="L931" s="295"/>
      <c r="M931" s="236"/>
      <c r="N931" s="236"/>
      <c r="O931" s="236"/>
      <c r="P931" s="236"/>
      <c r="Q931" s="236"/>
      <c r="R931" s="236"/>
      <c r="S931" s="236"/>
      <c r="T931" s="236"/>
      <c r="U931" s="236"/>
      <c r="V931" s="236"/>
      <c r="W931" s="236"/>
      <c r="X931" s="236"/>
      <c r="Y931" s="236"/>
      <c r="Z931" s="236"/>
      <c r="AA931" s="236"/>
    </row>
    <row r="932" ht="15" customHeight="1">
      <c r="A932" s="337"/>
      <c r="B932" s="236"/>
      <c r="C932" s="236"/>
      <c r="D932" s="236"/>
      <c r="E932" s="236"/>
      <c r="F932" s="236"/>
      <c r="G932" s="236"/>
      <c r="H932" s="236"/>
      <c r="I932" s="236"/>
      <c r="J932" s="236"/>
      <c r="K932" s="236"/>
      <c r="L932" s="295"/>
      <c r="M932" s="236"/>
      <c r="N932" s="236"/>
      <c r="O932" s="236"/>
      <c r="P932" s="236"/>
      <c r="Q932" s="236"/>
      <c r="R932" s="236"/>
      <c r="S932" s="236"/>
      <c r="T932" s="236"/>
      <c r="U932" s="236"/>
      <c r="V932" s="236"/>
      <c r="W932" s="236"/>
      <c r="X932" s="236"/>
      <c r="Y932" s="236"/>
      <c r="Z932" s="236"/>
      <c r="AA932" s="236"/>
    </row>
    <row r="933" ht="15" customHeight="1">
      <c r="A933" s="337"/>
      <c r="B933" s="236"/>
      <c r="C933" s="236"/>
      <c r="D933" s="236"/>
      <c r="E933" s="236"/>
      <c r="F933" s="236"/>
      <c r="G933" s="236"/>
      <c r="H933" s="236"/>
      <c r="I933" s="236"/>
      <c r="J933" s="236"/>
      <c r="K933" s="236"/>
      <c r="L933" s="295"/>
      <c r="M933" s="236"/>
      <c r="N933" s="236"/>
      <c r="O933" s="236"/>
      <c r="P933" s="236"/>
      <c r="Q933" s="236"/>
      <c r="R933" s="236"/>
      <c r="S933" s="236"/>
      <c r="T933" s="236"/>
      <c r="U933" s="236"/>
      <c r="V933" s="236"/>
      <c r="W933" s="236"/>
      <c r="X933" s="236"/>
      <c r="Y933" s="236"/>
      <c r="Z933" s="236"/>
      <c r="AA933" s="236"/>
    </row>
    <row r="934" ht="15" customHeight="1">
      <c r="A934" s="337"/>
      <c r="B934" s="236"/>
      <c r="C934" s="236"/>
      <c r="D934" s="236"/>
      <c r="E934" s="236"/>
      <c r="F934" s="236"/>
      <c r="G934" s="236"/>
      <c r="H934" s="236"/>
      <c r="I934" s="236"/>
      <c r="J934" s="236"/>
      <c r="K934" s="236"/>
      <c r="L934" s="295"/>
      <c r="M934" s="236"/>
      <c r="N934" s="236"/>
      <c r="O934" s="236"/>
      <c r="P934" s="236"/>
      <c r="Q934" s="236"/>
      <c r="R934" s="236"/>
      <c r="S934" s="236"/>
      <c r="T934" s="236"/>
      <c r="U934" s="236"/>
      <c r="V934" s="236"/>
      <c r="W934" s="236"/>
      <c r="X934" s="236"/>
      <c r="Y934" s="236"/>
      <c r="Z934" s="236"/>
      <c r="AA934" s="236"/>
    </row>
    <row r="935" ht="15" customHeight="1">
      <c r="A935" s="337"/>
      <c r="B935" s="236"/>
      <c r="C935" s="236"/>
      <c r="D935" s="236"/>
      <c r="E935" s="236"/>
      <c r="F935" s="236"/>
      <c r="G935" s="236"/>
      <c r="H935" s="236"/>
      <c r="I935" s="236"/>
      <c r="J935" s="236"/>
      <c r="K935" s="236"/>
      <c r="L935" s="295"/>
      <c r="M935" s="236"/>
      <c r="N935" s="236"/>
      <c r="O935" s="236"/>
      <c r="P935" s="236"/>
      <c r="Q935" s="236"/>
      <c r="R935" s="236"/>
      <c r="S935" s="236"/>
      <c r="T935" s="236"/>
      <c r="U935" s="236"/>
      <c r="V935" s="236"/>
      <c r="W935" s="236"/>
      <c r="X935" s="236"/>
      <c r="Y935" s="236"/>
      <c r="Z935" s="236"/>
      <c r="AA935" s="236"/>
    </row>
    <row r="936" ht="15" customHeight="1">
      <c r="A936" s="337"/>
      <c r="B936" s="236"/>
      <c r="C936" s="236"/>
      <c r="D936" s="236"/>
      <c r="E936" s="236"/>
      <c r="F936" s="236"/>
      <c r="G936" s="236"/>
      <c r="H936" s="236"/>
      <c r="I936" s="236"/>
      <c r="J936" s="236"/>
      <c r="K936" s="236"/>
      <c r="L936" s="295"/>
      <c r="M936" s="236"/>
      <c r="N936" s="236"/>
      <c r="O936" s="236"/>
      <c r="P936" s="236"/>
      <c r="Q936" s="236"/>
      <c r="R936" s="236"/>
      <c r="S936" s="236"/>
      <c r="T936" s="236"/>
      <c r="U936" s="236"/>
      <c r="V936" s="236"/>
      <c r="W936" s="236"/>
      <c r="X936" s="236"/>
      <c r="Y936" s="236"/>
      <c r="Z936" s="236"/>
      <c r="AA936" s="236"/>
    </row>
    <row r="937" ht="15" customHeight="1">
      <c r="A937" s="337"/>
      <c r="B937" s="236"/>
      <c r="C937" s="236"/>
      <c r="D937" s="236"/>
      <c r="E937" s="236"/>
      <c r="F937" s="236"/>
      <c r="G937" s="236"/>
      <c r="H937" s="236"/>
      <c r="I937" s="236"/>
      <c r="J937" s="236"/>
      <c r="K937" s="236"/>
      <c r="L937" s="295"/>
      <c r="M937" s="236"/>
      <c r="N937" s="236"/>
      <c r="O937" s="236"/>
      <c r="P937" s="236"/>
      <c r="Q937" s="236"/>
      <c r="R937" s="236"/>
      <c r="S937" s="236"/>
      <c r="T937" s="236"/>
      <c r="U937" s="236"/>
      <c r="V937" s="236"/>
      <c r="W937" s="236"/>
      <c r="X937" s="236"/>
      <c r="Y937" s="236"/>
      <c r="Z937" s="236"/>
      <c r="AA937" s="236"/>
    </row>
    <row r="938" ht="15" customHeight="1">
      <c r="A938" s="337"/>
      <c r="B938" s="236"/>
      <c r="C938" s="236"/>
      <c r="D938" s="236"/>
      <c r="E938" s="236"/>
      <c r="F938" s="236"/>
      <c r="G938" s="236"/>
      <c r="H938" s="236"/>
      <c r="I938" s="236"/>
      <c r="J938" s="236"/>
      <c r="K938" s="236"/>
      <c r="L938" s="295"/>
      <c r="M938" s="236"/>
      <c r="N938" s="236"/>
      <c r="O938" s="236"/>
      <c r="P938" s="236"/>
      <c r="Q938" s="236"/>
      <c r="R938" s="236"/>
      <c r="S938" s="236"/>
      <c r="T938" s="236"/>
      <c r="U938" s="236"/>
      <c r="V938" s="236"/>
      <c r="W938" s="236"/>
      <c r="X938" s="236"/>
      <c r="Y938" s="236"/>
      <c r="Z938" s="236"/>
      <c r="AA938" s="236"/>
    </row>
    <row r="939" ht="15" customHeight="1">
      <c r="A939" s="337"/>
      <c r="B939" s="236"/>
      <c r="C939" s="236"/>
      <c r="D939" s="236"/>
      <c r="E939" s="236"/>
      <c r="F939" s="236"/>
      <c r="G939" s="236"/>
      <c r="H939" s="236"/>
      <c r="I939" s="236"/>
      <c r="J939" s="236"/>
      <c r="K939" s="236"/>
      <c r="L939" s="295"/>
      <c r="M939" s="236"/>
      <c r="N939" s="236"/>
      <c r="O939" s="236"/>
      <c r="P939" s="236"/>
      <c r="Q939" s="236"/>
      <c r="R939" s="236"/>
      <c r="S939" s="236"/>
      <c r="T939" s="236"/>
      <c r="U939" s="236"/>
      <c r="V939" s="236"/>
      <c r="W939" s="236"/>
      <c r="X939" s="236"/>
      <c r="Y939" s="236"/>
      <c r="Z939" s="236"/>
      <c r="AA939" s="236"/>
    </row>
    <row r="940" ht="15" customHeight="1">
      <c r="A940" s="337"/>
      <c r="B940" s="236"/>
      <c r="C940" s="236"/>
      <c r="D940" s="236"/>
      <c r="E940" s="236"/>
      <c r="F940" s="236"/>
      <c r="G940" s="236"/>
      <c r="H940" s="236"/>
      <c r="I940" s="236"/>
      <c r="J940" s="236"/>
      <c r="K940" s="236"/>
      <c r="L940" s="295"/>
      <c r="M940" s="236"/>
      <c r="N940" s="236"/>
      <c r="O940" s="236"/>
      <c r="P940" s="236"/>
      <c r="Q940" s="236"/>
      <c r="R940" s="236"/>
      <c r="S940" s="236"/>
      <c r="T940" s="236"/>
      <c r="U940" s="236"/>
      <c r="V940" s="236"/>
      <c r="W940" s="236"/>
      <c r="X940" s="236"/>
      <c r="Y940" s="236"/>
      <c r="Z940" s="236"/>
      <c r="AA940" s="236"/>
    </row>
    <row r="941" ht="15" customHeight="1">
      <c r="A941" s="337"/>
      <c r="B941" s="236"/>
      <c r="C941" s="236"/>
      <c r="D941" s="236"/>
      <c r="E941" s="236"/>
      <c r="F941" s="236"/>
      <c r="G941" s="236"/>
      <c r="H941" s="236"/>
      <c r="I941" s="236"/>
      <c r="J941" s="236"/>
      <c r="K941" s="236"/>
      <c r="L941" s="295"/>
      <c r="M941" s="236"/>
      <c r="N941" s="236"/>
      <c r="O941" s="236"/>
      <c r="P941" s="236"/>
      <c r="Q941" s="236"/>
      <c r="R941" s="236"/>
      <c r="S941" s="236"/>
      <c r="T941" s="236"/>
      <c r="U941" s="236"/>
      <c r="V941" s="236"/>
      <c r="W941" s="236"/>
      <c r="X941" s="236"/>
      <c r="Y941" s="236"/>
      <c r="Z941" s="236"/>
      <c r="AA941" s="236"/>
    </row>
    <row r="942" ht="15" customHeight="1">
      <c r="A942" s="337"/>
      <c r="B942" s="236"/>
      <c r="C942" s="236"/>
      <c r="D942" s="236"/>
      <c r="E942" s="236"/>
      <c r="F942" s="236"/>
      <c r="G942" s="236"/>
      <c r="H942" s="236"/>
      <c r="I942" s="236"/>
      <c r="J942" s="236"/>
      <c r="K942" s="236"/>
      <c r="L942" s="295"/>
      <c r="M942" s="236"/>
      <c r="N942" s="236"/>
      <c r="O942" s="236"/>
      <c r="P942" s="236"/>
      <c r="Q942" s="236"/>
      <c r="R942" s="236"/>
      <c r="S942" s="236"/>
      <c r="T942" s="236"/>
      <c r="U942" s="236"/>
      <c r="V942" s="236"/>
      <c r="W942" s="236"/>
      <c r="X942" s="236"/>
      <c r="Y942" s="236"/>
      <c r="Z942" s="236"/>
      <c r="AA942" s="236"/>
    </row>
    <row r="943" ht="15" customHeight="1">
      <c r="A943" s="337"/>
      <c r="B943" s="236"/>
      <c r="C943" s="236"/>
      <c r="D943" s="236"/>
      <c r="E943" s="236"/>
      <c r="F943" s="236"/>
      <c r="G943" s="236"/>
      <c r="H943" s="236"/>
      <c r="I943" s="236"/>
      <c r="J943" s="236"/>
      <c r="K943" s="236"/>
      <c r="L943" s="295"/>
      <c r="M943" s="236"/>
      <c r="N943" s="236"/>
      <c r="O943" s="236"/>
      <c r="P943" s="236"/>
      <c r="Q943" s="236"/>
      <c r="R943" s="236"/>
      <c r="S943" s="236"/>
      <c r="T943" s="236"/>
      <c r="U943" s="236"/>
      <c r="V943" s="236"/>
      <c r="W943" s="236"/>
      <c r="X943" s="236"/>
      <c r="Y943" s="236"/>
      <c r="Z943" s="236"/>
      <c r="AA943" s="236"/>
    </row>
    <row r="944" ht="15" customHeight="1">
      <c r="A944" s="337"/>
      <c r="B944" s="236"/>
      <c r="C944" s="236"/>
      <c r="D944" s="236"/>
      <c r="E944" s="236"/>
      <c r="F944" s="236"/>
      <c r="G944" s="236"/>
      <c r="H944" s="236"/>
      <c r="I944" s="236"/>
      <c r="J944" s="236"/>
      <c r="K944" s="236"/>
      <c r="L944" s="295"/>
      <c r="M944" s="236"/>
      <c r="N944" s="236"/>
      <c r="O944" s="236"/>
      <c r="P944" s="236"/>
      <c r="Q944" s="236"/>
      <c r="R944" s="236"/>
      <c r="S944" s="236"/>
      <c r="T944" s="236"/>
      <c r="U944" s="236"/>
      <c r="V944" s="236"/>
      <c r="W944" s="236"/>
      <c r="X944" s="236"/>
      <c r="Y944" s="236"/>
      <c r="Z944" s="236"/>
      <c r="AA944" s="236"/>
    </row>
    <row r="945" ht="15" customHeight="1">
      <c r="A945" s="337"/>
      <c r="B945" s="236"/>
      <c r="C945" s="236"/>
      <c r="D945" s="236"/>
      <c r="E945" s="236"/>
      <c r="F945" s="236"/>
      <c r="G945" s="236"/>
      <c r="H945" s="236"/>
      <c r="I945" s="236"/>
      <c r="J945" s="236"/>
      <c r="K945" s="236"/>
      <c r="L945" s="295"/>
      <c r="M945" s="236"/>
      <c r="N945" s="236"/>
      <c r="O945" s="236"/>
      <c r="P945" s="236"/>
      <c r="Q945" s="236"/>
      <c r="R945" s="236"/>
      <c r="S945" s="236"/>
      <c r="T945" s="236"/>
      <c r="U945" s="236"/>
      <c r="V945" s="236"/>
      <c r="W945" s="236"/>
      <c r="X945" s="236"/>
      <c r="Y945" s="236"/>
      <c r="Z945" s="236"/>
      <c r="AA945" s="236"/>
    </row>
    <row r="946" ht="15" customHeight="1">
      <c r="A946" s="337"/>
      <c r="B946" s="236"/>
      <c r="C946" s="236"/>
      <c r="D946" s="236"/>
      <c r="E946" s="236"/>
      <c r="F946" s="236"/>
      <c r="G946" s="236"/>
      <c r="H946" s="236"/>
      <c r="I946" s="236"/>
      <c r="J946" s="236"/>
      <c r="K946" s="236"/>
      <c r="L946" s="295"/>
      <c r="M946" s="236"/>
      <c r="N946" s="236"/>
      <c r="O946" s="236"/>
      <c r="P946" s="236"/>
      <c r="Q946" s="236"/>
      <c r="R946" s="236"/>
      <c r="S946" s="236"/>
      <c r="T946" s="236"/>
      <c r="U946" s="236"/>
      <c r="V946" s="236"/>
      <c r="W946" s="236"/>
      <c r="X946" s="236"/>
      <c r="Y946" s="236"/>
      <c r="Z946" s="236"/>
      <c r="AA946" s="236"/>
    </row>
    <row r="947" ht="15" customHeight="1">
      <c r="A947" s="337"/>
      <c r="B947" s="236"/>
      <c r="C947" s="236"/>
      <c r="D947" s="236"/>
      <c r="E947" s="236"/>
      <c r="F947" s="236"/>
      <c r="G947" s="236"/>
      <c r="H947" s="236"/>
      <c r="I947" s="236"/>
      <c r="J947" s="236"/>
      <c r="K947" s="236"/>
      <c r="L947" s="295"/>
      <c r="M947" s="236"/>
      <c r="N947" s="236"/>
      <c r="O947" s="236"/>
      <c r="P947" s="236"/>
      <c r="Q947" s="236"/>
      <c r="R947" s="236"/>
      <c r="S947" s="236"/>
      <c r="T947" s="236"/>
      <c r="U947" s="236"/>
      <c r="V947" s="236"/>
      <c r="W947" s="236"/>
      <c r="X947" s="236"/>
      <c r="Y947" s="236"/>
      <c r="Z947" s="236"/>
      <c r="AA947" s="236"/>
    </row>
    <row r="948" ht="15" customHeight="1">
      <c r="A948" s="337"/>
      <c r="B948" s="236"/>
      <c r="C948" s="236"/>
      <c r="D948" s="236"/>
      <c r="E948" s="236"/>
      <c r="F948" s="236"/>
      <c r="G948" s="236"/>
      <c r="H948" s="236"/>
      <c r="I948" s="236"/>
      <c r="J948" s="236"/>
      <c r="K948" s="236"/>
      <c r="L948" s="295"/>
      <c r="M948" s="236"/>
      <c r="N948" s="236"/>
      <c r="O948" s="236"/>
      <c r="P948" s="236"/>
      <c r="Q948" s="236"/>
      <c r="R948" s="236"/>
      <c r="S948" s="236"/>
      <c r="T948" s="236"/>
      <c r="U948" s="236"/>
      <c r="V948" s="236"/>
      <c r="W948" s="236"/>
      <c r="X948" s="236"/>
      <c r="Y948" s="236"/>
      <c r="Z948" s="236"/>
      <c r="AA948" s="236"/>
    </row>
    <row r="949" ht="15" customHeight="1">
      <c r="A949" s="337"/>
      <c r="B949" s="236"/>
      <c r="C949" s="236"/>
      <c r="D949" s="236"/>
      <c r="E949" s="236"/>
      <c r="F949" s="236"/>
      <c r="G949" s="236"/>
      <c r="H949" s="236"/>
      <c r="I949" s="236"/>
      <c r="J949" s="236"/>
      <c r="K949" s="236"/>
      <c r="L949" s="295"/>
      <c r="M949" s="236"/>
      <c r="N949" s="236"/>
      <c r="O949" s="236"/>
      <c r="P949" s="236"/>
      <c r="Q949" s="236"/>
      <c r="R949" s="236"/>
      <c r="S949" s="236"/>
      <c r="T949" s="236"/>
      <c r="U949" s="236"/>
      <c r="V949" s="236"/>
      <c r="W949" s="236"/>
      <c r="X949" s="236"/>
      <c r="Y949" s="236"/>
      <c r="Z949" s="236"/>
      <c r="AA949" s="236"/>
    </row>
    <row r="950" ht="15" customHeight="1">
      <c r="A950" s="337"/>
      <c r="B950" s="236"/>
      <c r="C950" s="236"/>
      <c r="D950" s="236"/>
      <c r="E950" s="236"/>
      <c r="F950" s="236"/>
      <c r="G950" s="236"/>
      <c r="H950" s="236"/>
      <c r="I950" s="236"/>
      <c r="J950" s="236"/>
      <c r="K950" s="236"/>
      <c r="L950" s="295"/>
      <c r="M950" s="236"/>
      <c r="N950" s="236"/>
      <c r="O950" s="236"/>
      <c r="P950" s="236"/>
      <c r="Q950" s="236"/>
      <c r="R950" s="236"/>
      <c r="S950" s="236"/>
      <c r="T950" s="236"/>
      <c r="U950" s="236"/>
      <c r="V950" s="236"/>
      <c r="W950" s="236"/>
      <c r="X950" s="236"/>
      <c r="Y950" s="236"/>
      <c r="Z950" s="236"/>
      <c r="AA950" s="236"/>
    </row>
    <row r="951" ht="15" customHeight="1">
      <c r="A951" s="337"/>
      <c r="B951" s="236"/>
      <c r="C951" s="236"/>
      <c r="D951" s="236"/>
      <c r="E951" s="236"/>
      <c r="F951" s="236"/>
      <c r="G951" s="236"/>
      <c r="H951" s="236"/>
      <c r="I951" s="236"/>
      <c r="J951" s="236"/>
      <c r="K951" s="236"/>
      <c r="L951" s="295"/>
      <c r="M951" s="236"/>
      <c r="N951" s="236"/>
      <c r="O951" s="236"/>
      <c r="P951" s="236"/>
      <c r="Q951" s="236"/>
      <c r="R951" s="236"/>
      <c r="S951" s="236"/>
      <c r="T951" s="236"/>
      <c r="U951" s="236"/>
      <c r="V951" s="236"/>
      <c r="W951" s="236"/>
      <c r="X951" s="236"/>
      <c r="Y951" s="236"/>
      <c r="Z951" s="236"/>
      <c r="AA951" s="236"/>
    </row>
    <row r="952" ht="15" customHeight="1">
      <c r="A952" s="337"/>
      <c r="B952" s="236"/>
      <c r="C952" s="236"/>
      <c r="D952" s="236"/>
      <c r="E952" s="236"/>
      <c r="F952" s="236"/>
      <c r="G952" s="236"/>
      <c r="H952" s="236"/>
      <c r="I952" s="236"/>
      <c r="J952" s="236"/>
      <c r="K952" s="236"/>
      <c r="L952" s="295"/>
      <c r="M952" s="236"/>
      <c r="N952" s="236"/>
      <c r="O952" s="236"/>
      <c r="P952" s="236"/>
      <c r="Q952" s="236"/>
      <c r="R952" s="236"/>
      <c r="S952" s="236"/>
      <c r="T952" s="236"/>
      <c r="U952" s="236"/>
      <c r="V952" s="236"/>
      <c r="W952" s="236"/>
      <c r="X952" s="236"/>
      <c r="Y952" s="236"/>
      <c r="Z952" s="236"/>
      <c r="AA952" s="236"/>
    </row>
    <row r="953" ht="15" customHeight="1">
      <c r="A953" s="337"/>
      <c r="B953" s="236"/>
      <c r="C953" s="236"/>
      <c r="D953" s="236"/>
      <c r="E953" s="236"/>
      <c r="F953" s="236"/>
      <c r="G953" s="236"/>
      <c r="H953" s="236"/>
      <c r="I953" s="236"/>
      <c r="J953" s="236"/>
      <c r="K953" s="236"/>
      <c r="L953" s="295"/>
      <c r="M953" s="236"/>
      <c r="N953" s="236"/>
      <c r="O953" s="236"/>
      <c r="P953" s="236"/>
      <c r="Q953" s="236"/>
      <c r="R953" s="236"/>
      <c r="S953" s="236"/>
      <c r="T953" s="236"/>
      <c r="U953" s="236"/>
      <c r="V953" s="236"/>
      <c r="W953" s="236"/>
      <c r="X953" s="236"/>
      <c r="Y953" s="236"/>
      <c r="Z953" s="236"/>
      <c r="AA953" s="236"/>
    </row>
    <row r="954" ht="15" customHeight="1">
      <c r="A954" s="337"/>
      <c r="B954" s="236"/>
      <c r="C954" s="236"/>
      <c r="D954" s="236"/>
      <c r="E954" s="236"/>
      <c r="F954" s="236"/>
      <c r="G954" s="236"/>
      <c r="H954" s="236"/>
      <c r="I954" s="236"/>
      <c r="J954" s="236"/>
      <c r="K954" s="236"/>
      <c r="L954" s="295"/>
      <c r="M954" s="236"/>
      <c r="N954" s="236"/>
      <c r="O954" s="236"/>
      <c r="P954" s="236"/>
      <c r="Q954" s="236"/>
      <c r="R954" s="236"/>
      <c r="S954" s="236"/>
      <c r="T954" s="236"/>
      <c r="U954" s="236"/>
      <c r="V954" s="236"/>
      <c r="W954" s="236"/>
      <c r="X954" s="236"/>
      <c r="Y954" s="236"/>
      <c r="Z954" s="236"/>
      <c r="AA954" s="236"/>
    </row>
    <row r="955" ht="15" customHeight="1">
      <c r="A955" s="337"/>
      <c r="B955" s="236"/>
      <c r="C955" s="236"/>
      <c r="D955" s="236"/>
      <c r="E955" s="236"/>
      <c r="F955" s="236"/>
      <c r="G955" s="236"/>
      <c r="H955" s="236"/>
      <c r="I955" s="236"/>
      <c r="J955" s="236"/>
      <c r="K955" s="236"/>
      <c r="L955" s="295"/>
      <c r="M955" s="236"/>
      <c r="N955" s="236"/>
      <c r="O955" s="236"/>
      <c r="P955" s="236"/>
      <c r="Q955" s="236"/>
      <c r="R955" s="236"/>
      <c r="S955" s="236"/>
      <c r="T955" s="236"/>
      <c r="U955" s="236"/>
      <c r="V955" s="236"/>
      <c r="W955" s="236"/>
      <c r="X955" s="236"/>
      <c r="Y955" s="236"/>
      <c r="Z955" s="236"/>
      <c r="AA955" s="236"/>
    </row>
    <row r="956" ht="15" customHeight="1">
      <c r="A956" s="337"/>
      <c r="B956" s="236"/>
      <c r="C956" s="236"/>
      <c r="D956" s="236"/>
      <c r="E956" s="236"/>
      <c r="F956" s="236"/>
      <c r="G956" s="236"/>
      <c r="H956" s="236"/>
      <c r="I956" s="236"/>
      <c r="J956" s="236"/>
      <c r="K956" s="236"/>
      <c r="L956" s="295"/>
      <c r="M956" s="236"/>
      <c r="N956" s="236"/>
      <c r="O956" s="236"/>
      <c r="P956" s="236"/>
      <c r="Q956" s="236"/>
      <c r="R956" s="236"/>
      <c r="S956" s="236"/>
      <c r="T956" s="236"/>
      <c r="U956" s="236"/>
      <c r="V956" s="236"/>
      <c r="W956" s="236"/>
      <c r="X956" s="236"/>
      <c r="Y956" s="236"/>
      <c r="Z956" s="236"/>
      <c r="AA956" s="236"/>
    </row>
    <row r="957" ht="15" customHeight="1">
      <c r="A957" s="337"/>
      <c r="B957" s="236"/>
      <c r="C957" s="236"/>
      <c r="D957" s="236"/>
      <c r="E957" s="236"/>
      <c r="F957" s="236"/>
      <c r="G957" s="236"/>
      <c r="H957" s="236"/>
      <c r="I957" s="236"/>
      <c r="J957" s="236"/>
      <c r="K957" s="236"/>
      <c r="L957" s="295"/>
      <c r="M957" s="236"/>
      <c r="N957" s="236"/>
      <c r="O957" s="236"/>
      <c r="P957" s="236"/>
      <c r="Q957" s="236"/>
      <c r="R957" s="236"/>
      <c r="S957" s="236"/>
      <c r="T957" s="236"/>
      <c r="U957" s="236"/>
      <c r="V957" s="236"/>
      <c r="W957" s="236"/>
      <c r="X957" s="236"/>
      <c r="Y957" s="236"/>
      <c r="Z957" s="236"/>
      <c r="AA957" s="236"/>
    </row>
    <row r="958" ht="15" customHeight="1">
      <c r="A958" s="337"/>
      <c r="B958" s="236"/>
      <c r="C958" s="236"/>
      <c r="D958" s="236"/>
      <c r="E958" s="236"/>
      <c r="F958" s="236"/>
      <c r="G958" s="236"/>
      <c r="H958" s="236"/>
      <c r="I958" s="236"/>
      <c r="J958" s="236"/>
      <c r="K958" s="236"/>
      <c r="L958" s="295"/>
      <c r="M958" s="236"/>
      <c r="N958" s="236"/>
      <c r="O958" s="236"/>
      <c r="P958" s="236"/>
      <c r="Q958" s="236"/>
      <c r="R958" s="236"/>
      <c r="S958" s="236"/>
      <c r="T958" s="236"/>
      <c r="U958" s="236"/>
      <c r="V958" s="236"/>
      <c r="W958" s="236"/>
      <c r="X958" s="236"/>
      <c r="Y958" s="236"/>
      <c r="Z958" s="236"/>
      <c r="AA958" s="236"/>
    </row>
    <row r="959" ht="15" customHeight="1">
      <c r="A959" s="337"/>
      <c r="B959" s="236"/>
      <c r="C959" s="236"/>
      <c r="D959" s="236"/>
      <c r="E959" s="236"/>
      <c r="F959" s="236"/>
      <c r="G959" s="236"/>
      <c r="H959" s="236"/>
      <c r="I959" s="236"/>
      <c r="J959" s="236"/>
      <c r="K959" s="236"/>
      <c r="L959" s="295"/>
      <c r="M959" s="236"/>
      <c r="N959" s="236"/>
      <c r="O959" s="236"/>
      <c r="P959" s="236"/>
      <c r="Q959" s="236"/>
      <c r="R959" s="236"/>
      <c r="S959" s="236"/>
      <c r="T959" s="236"/>
      <c r="U959" s="236"/>
      <c r="V959" s="236"/>
      <c r="W959" s="236"/>
      <c r="X959" s="236"/>
      <c r="Y959" s="236"/>
      <c r="Z959" s="236"/>
      <c r="AA959" s="236"/>
    </row>
    <row r="960" ht="15" customHeight="1">
      <c r="A960" s="337"/>
      <c r="B960" s="236"/>
      <c r="C960" s="236"/>
      <c r="D960" s="236"/>
      <c r="E960" s="236"/>
      <c r="F960" s="236"/>
      <c r="G960" s="236"/>
      <c r="H960" s="236"/>
      <c r="I960" s="236"/>
      <c r="J960" s="236"/>
      <c r="K960" s="236"/>
      <c r="L960" s="295"/>
      <c r="M960" s="236"/>
      <c r="N960" s="236"/>
      <c r="O960" s="236"/>
      <c r="P960" s="236"/>
      <c r="Q960" s="236"/>
      <c r="R960" s="236"/>
      <c r="S960" s="236"/>
      <c r="T960" s="236"/>
      <c r="U960" s="236"/>
      <c r="V960" s="236"/>
      <c r="W960" s="236"/>
      <c r="X960" s="236"/>
      <c r="Y960" s="236"/>
      <c r="Z960" s="236"/>
      <c r="AA960" s="236"/>
    </row>
    <row r="961" ht="15" customHeight="1">
      <c r="A961" s="337"/>
      <c r="B961" s="236"/>
      <c r="C961" s="236"/>
      <c r="D961" s="236"/>
      <c r="E961" s="236"/>
      <c r="F961" s="236"/>
      <c r="G961" s="236"/>
      <c r="H961" s="236"/>
      <c r="I961" s="236"/>
      <c r="J961" s="236"/>
      <c r="K961" s="236"/>
      <c r="L961" s="295"/>
      <c r="M961" s="236"/>
      <c r="N961" s="236"/>
      <c r="O961" s="236"/>
      <c r="P961" s="236"/>
      <c r="Q961" s="236"/>
      <c r="R961" s="236"/>
      <c r="S961" s="236"/>
      <c r="T961" s="236"/>
      <c r="U961" s="236"/>
      <c r="V961" s="236"/>
      <c r="W961" s="236"/>
      <c r="X961" s="236"/>
      <c r="Y961" s="236"/>
      <c r="Z961" s="236"/>
      <c r="AA961" s="236"/>
    </row>
    <row r="962" ht="15" customHeight="1">
      <c r="A962" s="337"/>
      <c r="B962" s="236"/>
      <c r="C962" s="236"/>
      <c r="D962" s="236"/>
      <c r="E962" s="236"/>
      <c r="F962" s="236"/>
      <c r="G962" s="236"/>
      <c r="H962" s="236"/>
      <c r="I962" s="236"/>
      <c r="J962" s="236"/>
      <c r="K962" s="236"/>
      <c r="L962" s="295"/>
      <c r="M962" s="236"/>
      <c r="N962" s="236"/>
      <c r="O962" s="236"/>
      <c r="P962" s="236"/>
      <c r="Q962" s="236"/>
      <c r="R962" s="236"/>
      <c r="S962" s="236"/>
      <c r="T962" s="236"/>
      <c r="U962" s="236"/>
      <c r="V962" s="236"/>
      <c r="W962" s="236"/>
      <c r="X962" s="236"/>
      <c r="Y962" s="236"/>
      <c r="Z962" s="236"/>
      <c r="AA962" s="236"/>
    </row>
    <row r="963" ht="15" customHeight="1">
      <c r="A963" s="337"/>
      <c r="B963" s="236"/>
      <c r="C963" s="236"/>
      <c r="D963" s="236"/>
      <c r="E963" s="236"/>
      <c r="F963" s="236"/>
      <c r="G963" s="236"/>
      <c r="H963" s="236"/>
      <c r="I963" s="236"/>
      <c r="J963" s="236"/>
      <c r="K963" s="236"/>
      <c r="L963" s="295"/>
      <c r="M963" s="236"/>
      <c r="N963" s="236"/>
      <c r="O963" s="236"/>
      <c r="P963" s="236"/>
      <c r="Q963" s="236"/>
      <c r="R963" s="236"/>
      <c r="S963" s="236"/>
      <c r="T963" s="236"/>
      <c r="U963" s="236"/>
      <c r="V963" s="236"/>
      <c r="W963" s="236"/>
      <c r="X963" s="236"/>
      <c r="Y963" s="236"/>
      <c r="Z963" s="236"/>
      <c r="AA963" s="236"/>
    </row>
    <row r="964" ht="15" customHeight="1">
      <c r="A964" s="337"/>
      <c r="B964" s="236"/>
      <c r="C964" s="236"/>
      <c r="D964" s="236"/>
      <c r="E964" s="236"/>
      <c r="F964" s="236"/>
      <c r="G964" s="236"/>
      <c r="H964" s="236"/>
      <c r="I964" s="236"/>
      <c r="J964" s="236"/>
      <c r="K964" s="236"/>
      <c r="L964" s="295"/>
      <c r="M964" s="236"/>
      <c r="N964" s="236"/>
      <c r="O964" s="236"/>
      <c r="P964" s="236"/>
      <c r="Q964" s="236"/>
      <c r="R964" s="236"/>
      <c r="S964" s="236"/>
      <c r="T964" s="236"/>
      <c r="U964" s="236"/>
      <c r="V964" s="236"/>
      <c r="W964" s="236"/>
      <c r="X964" s="236"/>
      <c r="Y964" s="236"/>
      <c r="Z964" s="236"/>
      <c r="AA964" s="236"/>
    </row>
    <row r="965" ht="15" customHeight="1">
      <c r="A965" s="337"/>
      <c r="B965" s="236"/>
      <c r="C965" s="236"/>
      <c r="D965" s="236"/>
      <c r="E965" s="236"/>
      <c r="F965" s="236"/>
      <c r="G965" s="236"/>
      <c r="H965" s="236"/>
      <c r="I965" s="236"/>
      <c r="J965" s="236"/>
      <c r="K965" s="236"/>
      <c r="L965" s="295"/>
      <c r="M965" s="236"/>
      <c r="N965" s="236"/>
      <c r="O965" s="236"/>
      <c r="P965" s="236"/>
      <c r="Q965" s="236"/>
      <c r="R965" s="236"/>
      <c r="S965" s="236"/>
      <c r="T965" s="236"/>
      <c r="U965" s="236"/>
      <c r="V965" s="236"/>
      <c r="W965" s="236"/>
      <c r="X965" s="236"/>
      <c r="Y965" s="236"/>
      <c r="Z965" s="236"/>
      <c r="AA965" s="236"/>
    </row>
    <row r="966" ht="15" customHeight="1">
      <c r="A966" s="337"/>
      <c r="B966" s="236"/>
      <c r="C966" s="236"/>
      <c r="D966" s="236"/>
      <c r="E966" s="236"/>
      <c r="F966" s="236"/>
      <c r="G966" s="236"/>
      <c r="H966" s="236"/>
      <c r="I966" s="236"/>
      <c r="J966" s="236"/>
      <c r="K966" s="236"/>
      <c r="L966" s="295"/>
      <c r="M966" s="236"/>
      <c r="N966" s="236"/>
      <c r="O966" s="236"/>
      <c r="P966" s="236"/>
      <c r="Q966" s="236"/>
      <c r="R966" s="236"/>
      <c r="S966" s="236"/>
      <c r="T966" s="236"/>
      <c r="U966" s="236"/>
      <c r="V966" s="236"/>
      <c r="W966" s="236"/>
      <c r="X966" s="236"/>
      <c r="Y966" s="236"/>
      <c r="Z966" s="236"/>
      <c r="AA966" s="236"/>
    </row>
    <row r="967" ht="15" customHeight="1">
      <c r="A967" s="337"/>
      <c r="B967" s="236"/>
      <c r="C967" s="236"/>
      <c r="D967" s="236"/>
      <c r="E967" s="236"/>
      <c r="F967" s="236"/>
      <c r="G967" s="236"/>
      <c r="H967" s="236"/>
      <c r="I967" s="236"/>
      <c r="J967" s="236"/>
      <c r="K967" s="236"/>
      <c r="L967" s="295"/>
      <c r="M967" s="236"/>
      <c r="N967" s="236"/>
      <c r="O967" s="236"/>
      <c r="P967" s="236"/>
      <c r="Q967" s="236"/>
      <c r="R967" s="236"/>
      <c r="S967" s="236"/>
      <c r="T967" s="236"/>
      <c r="U967" s="236"/>
      <c r="V967" s="236"/>
      <c r="W967" s="236"/>
      <c r="X967" s="236"/>
      <c r="Y967" s="236"/>
      <c r="Z967" s="236"/>
      <c r="AA967" s="236"/>
    </row>
    <row r="968" ht="15" customHeight="1">
      <c r="A968" s="337"/>
      <c r="B968" s="236"/>
      <c r="C968" s="236"/>
      <c r="D968" s="236"/>
      <c r="E968" s="236"/>
      <c r="F968" s="236"/>
      <c r="G968" s="236"/>
      <c r="H968" s="236"/>
      <c r="I968" s="236"/>
      <c r="J968" s="236"/>
      <c r="K968" s="236"/>
      <c r="L968" s="295"/>
      <c r="M968" s="236"/>
      <c r="N968" s="236"/>
      <c r="O968" s="236"/>
      <c r="P968" s="236"/>
      <c r="Q968" s="236"/>
      <c r="R968" s="236"/>
      <c r="S968" s="236"/>
      <c r="T968" s="236"/>
      <c r="U968" s="236"/>
      <c r="V968" s="236"/>
      <c r="W968" s="236"/>
      <c r="X968" s="236"/>
      <c r="Y968" s="236"/>
      <c r="Z968" s="236"/>
      <c r="AA968" s="236"/>
    </row>
    <row r="969" ht="15" customHeight="1">
      <c r="A969" s="337"/>
      <c r="B969" s="236"/>
      <c r="C969" s="236"/>
      <c r="D969" s="236"/>
      <c r="E969" s="236"/>
      <c r="F969" s="236"/>
      <c r="G969" s="236"/>
      <c r="H969" s="236"/>
      <c r="I969" s="236"/>
      <c r="J969" s="236"/>
      <c r="K969" s="236"/>
      <c r="L969" s="295"/>
      <c r="M969" s="236"/>
      <c r="N969" s="236"/>
      <c r="O969" s="236"/>
      <c r="P969" s="236"/>
      <c r="Q969" s="236"/>
      <c r="R969" s="236"/>
      <c r="S969" s="236"/>
      <c r="T969" s="236"/>
      <c r="U969" s="236"/>
      <c r="V969" s="236"/>
      <c r="W969" s="236"/>
      <c r="X969" s="236"/>
      <c r="Y969" s="236"/>
      <c r="Z969" s="236"/>
      <c r="AA969" s="236"/>
    </row>
    <row r="970" ht="15" customHeight="1">
      <c r="A970" s="337"/>
      <c r="B970" s="236"/>
      <c r="C970" s="236"/>
      <c r="D970" s="236"/>
      <c r="E970" s="236"/>
      <c r="F970" s="236"/>
      <c r="G970" s="236"/>
      <c r="H970" s="236"/>
      <c r="I970" s="236"/>
      <c r="J970" s="236"/>
      <c r="K970" s="236"/>
      <c r="L970" s="295"/>
      <c r="M970" s="236"/>
      <c r="N970" s="236"/>
      <c r="O970" s="236"/>
      <c r="P970" s="236"/>
      <c r="Q970" s="236"/>
      <c r="R970" s="236"/>
      <c r="S970" s="236"/>
      <c r="T970" s="236"/>
      <c r="U970" s="236"/>
      <c r="V970" s="236"/>
      <c r="W970" s="236"/>
      <c r="X970" s="236"/>
      <c r="Y970" s="236"/>
      <c r="Z970" s="236"/>
      <c r="AA970" s="236"/>
    </row>
    <row r="971" ht="15" customHeight="1">
      <c r="A971" s="337"/>
      <c r="B971" s="236"/>
      <c r="C971" s="236"/>
      <c r="D971" s="236"/>
      <c r="E971" s="236"/>
      <c r="F971" s="236"/>
      <c r="G971" s="236"/>
      <c r="H971" s="236"/>
      <c r="I971" s="236"/>
      <c r="J971" s="236"/>
      <c r="K971" s="236"/>
      <c r="L971" s="295"/>
      <c r="M971" s="236"/>
      <c r="N971" s="236"/>
      <c r="O971" s="236"/>
      <c r="P971" s="236"/>
      <c r="Q971" s="236"/>
      <c r="R971" s="236"/>
      <c r="S971" s="236"/>
      <c r="T971" s="236"/>
      <c r="U971" s="236"/>
      <c r="V971" s="236"/>
      <c r="W971" s="236"/>
      <c r="X971" s="236"/>
      <c r="Y971" s="236"/>
      <c r="Z971" s="236"/>
      <c r="AA971" s="236"/>
    </row>
    <row r="972" ht="15" customHeight="1">
      <c r="A972" s="337"/>
      <c r="B972" s="236"/>
      <c r="C972" s="236"/>
      <c r="D972" s="236"/>
      <c r="E972" s="236"/>
      <c r="F972" s="236"/>
      <c r="G972" s="236"/>
      <c r="H972" s="236"/>
      <c r="I972" s="236"/>
      <c r="J972" s="236"/>
      <c r="K972" s="236"/>
      <c r="L972" s="295"/>
      <c r="M972" s="236"/>
      <c r="N972" s="236"/>
      <c r="O972" s="236"/>
      <c r="P972" s="236"/>
      <c r="Q972" s="236"/>
      <c r="R972" s="236"/>
      <c r="S972" s="236"/>
      <c r="T972" s="236"/>
      <c r="U972" s="236"/>
      <c r="V972" s="236"/>
      <c r="W972" s="236"/>
      <c r="X972" s="236"/>
      <c r="Y972" s="236"/>
      <c r="Z972" s="236"/>
      <c r="AA972" s="236"/>
    </row>
    <row r="973" ht="15" customHeight="1">
      <c r="A973" s="337"/>
      <c r="B973" s="236"/>
      <c r="C973" s="236"/>
      <c r="D973" s="236"/>
      <c r="E973" s="236"/>
      <c r="F973" s="236"/>
      <c r="G973" s="236"/>
      <c r="H973" s="236"/>
      <c r="I973" s="236"/>
      <c r="J973" s="236"/>
      <c r="K973" s="236"/>
      <c r="L973" s="295"/>
      <c r="M973" s="236"/>
      <c r="N973" s="236"/>
      <c r="O973" s="236"/>
      <c r="P973" s="236"/>
      <c r="Q973" s="236"/>
      <c r="R973" s="236"/>
      <c r="S973" s="236"/>
      <c r="T973" s="236"/>
      <c r="U973" s="236"/>
      <c r="V973" s="236"/>
      <c r="W973" s="236"/>
      <c r="X973" s="236"/>
      <c r="Y973" s="236"/>
      <c r="Z973" s="236"/>
      <c r="AA973" s="236"/>
    </row>
    <row r="974" ht="15" customHeight="1">
      <c r="A974" s="337"/>
      <c r="B974" s="236"/>
      <c r="C974" s="236"/>
      <c r="D974" s="236"/>
      <c r="E974" s="236"/>
      <c r="F974" s="236"/>
      <c r="G974" s="236"/>
      <c r="H974" s="236"/>
      <c r="I974" s="236"/>
      <c r="J974" s="236"/>
      <c r="K974" s="236"/>
      <c r="L974" s="295"/>
      <c r="M974" s="236"/>
      <c r="N974" s="236"/>
      <c r="O974" s="236"/>
      <c r="P974" s="236"/>
      <c r="Q974" s="236"/>
      <c r="R974" s="236"/>
      <c r="S974" s="236"/>
      <c r="T974" s="236"/>
      <c r="U974" s="236"/>
      <c r="V974" s="236"/>
      <c r="W974" s="236"/>
      <c r="X974" s="236"/>
      <c r="Y974" s="236"/>
      <c r="Z974" s="236"/>
      <c r="AA974" s="236"/>
    </row>
    <row r="975" ht="15" customHeight="1">
      <c r="A975" s="337"/>
      <c r="B975" s="236"/>
      <c r="C975" s="236"/>
      <c r="D975" s="236"/>
      <c r="E975" s="236"/>
      <c r="F975" s="236"/>
      <c r="G975" s="236"/>
      <c r="H975" s="236"/>
      <c r="I975" s="236"/>
      <c r="J975" s="236"/>
      <c r="K975" s="236"/>
      <c r="L975" s="295"/>
      <c r="M975" s="236"/>
      <c r="N975" s="236"/>
      <c r="O975" s="236"/>
      <c r="P975" s="236"/>
      <c r="Q975" s="236"/>
      <c r="R975" s="236"/>
      <c r="S975" s="236"/>
      <c r="T975" s="236"/>
      <c r="U975" s="236"/>
      <c r="V975" s="236"/>
      <c r="W975" s="236"/>
      <c r="X975" s="236"/>
      <c r="Y975" s="236"/>
      <c r="Z975" s="236"/>
      <c r="AA975" s="236"/>
    </row>
    <row r="976" ht="15" customHeight="1">
      <c r="A976" s="337"/>
      <c r="B976" s="236"/>
      <c r="C976" s="236"/>
      <c r="D976" s="236"/>
      <c r="E976" s="236"/>
      <c r="F976" s="236"/>
      <c r="G976" s="236"/>
      <c r="H976" s="236"/>
      <c r="I976" s="236"/>
      <c r="J976" s="236"/>
      <c r="K976" s="236"/>
      <c r="L976" s="295"/>
      <c r="M976" s="236"/>
      <c r="N976" s="236"/>
      <c r="O976" s="236"/>
      <c r="P976" s="236"/>
      <c r="Q976" s="236"/>
      <c r="R976" s="236"/>
      <c r="S976" s="236"/>
      <c r="T976" s="236"/>
      <c r="U976" s="236"/>
      <c r="V976" s="236"/>
      <c r="W976" s="236"/>
      <c r="X976" s="236"/>
      <c r="Y976" s="236"/>
      <c r="Z976" s="236"/>
      <c r="AA976" s="236"/>
    </row>
    <row r="977" ht="15" customHeight="1">
      <c r="A977" s="337"/>
      <c r="B977" s="236"/>
      <c r="C977" s="236"/>
      <c r="D977" s="236"/>
      <c r="E977" s="236"/>
      <c r="F977" s="236"/>
      <c r="G977" s="236"/>
      <c r="H977" s="236"/>
      <c r="I977" s="236"/>
      <c r="J977" s="236"/>
      <c r="K977" s="236"/>
      <c r="L977" s="295"/>
      <c r="M977" s="236"/>
      <c r="N977" s="236"/>
      <c r="O977" s="236"/>
      <c r="P977" s="236"/>
      <c r="Q977" s="236"/>
      <c r="R977" s="236"/>
      <c r="S977" s="236"/>
      <c r="T977" s="236"/>
      <c r="U977" s="236"/>
      <c r="V977" s="236"/>
      <c r="W977" s="236"/>
      <c r="X977" s="236"/>
      <c r="Y977" s="236"/>
      <c r="Z977" s="236"/>
      <c r="AA977" s="236"/>
    </row>
    <row r="978" ht="15" customHeight="1">
      <c r="A978" s="337"/>
      <c r="B978" s="236"/>
      <c r="C978" s="236"/>
      <c r="D978" s="236"/>
      <c r="E978" s="236"/>
      <c r="F978" s="236"/>
      <c r="G978" s="236"/>
      <c r="H978" s="236"/>
      <c r="I978" s="236"/>
      <c r="J978" s="236"/>
      <c r="K978" s="236"/>
      <c r="L978" s="295"/>
      <c r="M978" s="236"/>
      <c r="N978" s="236"/>
      <c r="O978" s="236"/>
      <c r="P978" s="236"/>
      <c r="Q978" s="236"/>
      <c r="R978" s="236"/>
      <c r="S978" s="236"/>
      <c r="T978" s="236"/>
      <c r="U978" s="236"/>
      <c r="V978" s="236"/>
      <c r="W978" s="236"/>
      <c r="X978" s="236"/>
      <c r="Y978" s="236"/>
      <c r="Z978" s="236"/>
      <c r="AA978" s="236"/>
    </row>
    <row r="979" ht="15" customHeight="1">
      <c r="A979" s="337"/>
      <c r="B979" s="236"/>
      <c r="C979" s="236"/>
      <c r="D979" s="236"/>
      <c r="E979" s="236"/>
      <c r="F979" s="236"/>
      <c r="G979" s="236"/>
      <c r="H979" s="236"/>
      <c r="I979" s="236"/>
      <c r="J979" s="236"/>
      <c r="K979" s="236"/>
      <c r="L979" s="295"/>
      <c r="M979" s="236"/>
      <c r="N979" s="236"/>
      <c r="O979" s="236"/>
      <c r="P979" s="236"/>
      <c r="Q979" s="236"/>
      <c r="R979" s="236"/>
      <c r="S979" s="236"/>
      <c r="T979" s="236"/>
      <c r="U979" s="236"/>
      <c r="V979" s="236"/>
      <c r="W979" s="236"/>
      <c r="X979" s="236"/>
      <c r="Y979" s="236"/>
      <c r="Z979" s="236"/>
      <c r="AA979" s="236"/>
    </row>
    <row r="980" ht="15" customHeight="1">
      <c r="A980" s="337"/>
      <c r="B980" s="236"/>
      <c r="C980" s="236"/>
      <c r="D980" s="236"/>
      <c r="E980" s="236"/>
      <c r="F980" s="236"/>
      <c r="G980" s="236"/>
      <c r="H980" s="236"/>
      <c r="I980" s="236"/>
      <c r="J980" s="236"/>
      <c r="K980" s="236"/>
      <c r="L980" s="295"/>
      <c r="M980" s="236"/>
      <c r="N980" s="236"/>
      <c r="O980" s="236"/>
      <c r="P980" s="236"/>
      <c r="Q980" s="236"/>
      <c r="R980" s="236"/>
      <c r="S980" s="236"/>
      <c r="T980" s="236"/>
      <c r="U980" s="236"/>
      <c r="V980" s="236"/>
      <c r="W980" s="236"/>
      <c r="X980" s="236"/>
      <c r="Y980" s="236"/>
      <c r="Z980" s="236"/>
      <c r="AA980" s="236"/>
    </row>
    <row r="981" ht="15" customHeight="1">
      <c r="A981" s="337"/>
      <c r="B981" s="236"/>
      <c r="C981" s="236"/>
      <c r="D981" s="236"/>
      <c r="E981" s="236"/>
      <c r="F981" s="236"/>
      <c r="G981" s="236"/>
      <c r="H981" s="236"/>
      <c r="I981" s="236"/>
      <c r="J981" s="236"/>
      <c r="K981" s="236"/>
      <c r="L981" s="295"/>
      <c r="M981" s="236"/>
      <c r="N981" s="236"/>
      <c r="O981" s="236"/>
      <c r="P981" s="236"/>
      <c r="Q981" s="236"/>
      <c r="R981" s="236"/>
      <c r="S981" s="236"/>
      <c r="T981" s="236"/>
      <c r="U981" s="236"/>
      <c r="V981" s="236"/>
      <c r="W981" s="236"/>
      <c r="X981" s="236"/>
      <c r="Y981" s="236"/>
      <c r="Z981" s="236"/>
      <c r="AA981" s="236"/>
    </row>
    <row r="982" ht="15" customHeight="1">
      <c r="A982" s="337"/>
      <c r="B982" s="236"/>
      <c r="C982" s="236"/>
      <c r="D982" s="236"/>
      <c r="E982" s="236"/>
      <c r="F982" s="236"/>
      <c r="G982" s="236"/>
      <c r="H982" s="236"/>
      <c r="I982" s="236"/>
      <c r="J982" s="236"/>
      <c r="K982" s="236"/>
      <c r="L982" s="295"/>
      <c r="M982" s="236"/>
      <c r="N982" s="236"/>
      <c r="O982" s="236"/>
      <c r="P982" s="236"/>
      <c r="Q982" s="236"/>
      <c r="R982" s="236"/>
      <c r="S982" s="236"/>
      <c r="T982" s="236"/>
      <c r="U982" s="236"/>
      <c r="V982" s="236"/>
      <c r="W982" s="236"/>
      <c r="X982" s="236"/>
      <c r="Y982" s="236"/>
      <c r="Z982" s="236"/>
      <c r="AA982" s="236"/>
    </row>
    <row r="983" ht="15" customHeight="1">
      <c r="A983" s="337"/>
      <c r="B983" s="236"/>
      <c r="C983" s="236"/>
      <c r="D983" s="236"/>
      <c r="E983" s="236"/>
      <c r="F983" s="236"/>
      <c r="G983" s="236"/>
      <c r="H983" s="236"/>
      <c r="I983" s="236"/>
      <c r="J983" s="236"/>
      <c r="K983" s="236"/>
      <c r="L983" s="295"/>
      <c r="M983" s="236"/>
      <c r="N983" s="236"/>
      <c r="O983" s="236"/>
      <c r="P983" s="236"/>
      <c r="Q983" s="236"/>
      <c r="R983" s="236"/>
      <c r="S983" s="236"/>
      <c r="T983" s="236"/>
      <c r="U983" s="236"/>
      <c r="V983" s="236"/>
      <c r="W983" s="236"/>
      <c r="X983" s="236"/>
      <c r="Y983" s="236"/>
      <c r="Z983" s="236"/>
      <c r="AA983" s="236"/>
    </row>
    <row r="984" ht="15" customHeight="1">
      <c r="A984" s="337"/>
      <c r="B984" s="236"/>
      <c r="C984" s="236"/>
      <c r="D984" s="236"/>
      <c r="E984" s="236"/>
      <c r="F984" s="236"/>
      <c r="G984" s="236"/>
      <c r="H984" s="236"/>
      <c r="I984" s="236"/>
      <c r="J984" s="236"/>
      <c r="K984" s="236"/>
      <c r="L984" s="295"/>
      <c r="M984" s="236"/>
      <c r="N984" s="236"/>
      <c r="O984" s="236"/>
      <c r="P984" s="236"/>
      <c r="Q984" s="236"/>
      <c r="R984" s="236"/>
      <c r="S984" s="236"/>
      <c r="T984" s="236"/>
      <c r="U984" s="236"/>
      <c r="V984" s="236"/>
      <c r="W984" s="236"/>
      <c r="X984" s="236"/>
      <c r="Y984" s="236"/>
      <c r="Z984" s="236"/>
      <c r="AA984" s="236"/>
    </row>
    <row r="985" ht="15" customHeight="1">
      <c r="A985" s="337"/>
      <c r="B985" s="236"/>
      <c r="C985" s="236"/>
      <c r="D985" s="236"/>
      <c r="E985" s="236"/>
      <c r="F985" s="236"/>
      <c r="G985" s="236"/>
      <c r="H985" s="236"/>
      <c r="I985" s="236"/>
      <c r="J985" s="236"/>
      <c r="K985" s="236"/>
      <c r="L985" s="295"/>
      <c r="M985" s="236"/>
      <c r="N985" s="236"/>
      <c r="O985" s="236"/>
      <c r="P985" s="236"/>
      <c r="Q985" s="236"/>
      <c r="R985" s="236"/>
      <c r="S985" s="236"/>
      <c r="T985" s="236"/>
      <c r="U985" s="236"/>
      <c r="V985" s="236"/>
      <c r="W985" s="236"/>
      <c r="X985" s="236"/>
      <c r="Y985" s="236"/>
      <c r="Z985" s="236"/>
      <c r="AA985" s="236"/>
    </row>
    <row r="986" ht="15" customHeight="1">
      <c r="A986" s="337"/>
      <c r="B986" s="236"/>
      <c r="C986" s="236"/>
      <c r="D986" s="236"/>
      <c r="E986" s="236"/>
      <c r="F986" s="236"/>
      <c r="G986" s="236"/>
      <c r="H986" s="236"/>
      <c r="I986" s="236"/>
      <c r="J986" s="236"/>
      <c r="K986" s="236"/>
      <c r="L986" s="295"/>
      <c r="M986" s="236"/>
      <c r="N986" s="236"/>
      <c r="O986" s="236"/>
      <c r="P986" s="236"/>
      <c r="Q986" s="236"/>
      <c r="R986" s="236"/>
      <c r="S986" s="236"/>
      <c r="T986" s="236"/>
      <c r="U986" s="236"/>
      <c r="V986" s="236"/>
      <c r="W986" s="236"/>
      <c r="X986" s="236"/>
      <c r="Y986" s="236"/>
      <c r="Z986" s="236"/>
      <c r="AA986" s="236"/>
    </row>
    <row r="987" ht="15" customHeight="1">
      <c r="A987" s="337"/>
      <c r="B987" s="236"/>
      <c r="C987" s="236"/>
      <c r="D987" s="236"/>
      <c r="E987" s="236"/>
      <c r="F987" s="236"/>
      <c r="G987" s="236"/>
      <c r="H987" s="236"/>
      <c r="I987" s="236"/>
      <c r="J987" s="236"/>
      <c r="K987" s="236"/>
      <c r="L987" s="295"/>
      <c r="M987" s="236"/>
      <c r="N987" s="236"/>
      <c r="O987" s="236"/>
      <c r="P987" s="236"/>
      <c r="Q987" s="236"/>
      <c r="R987" s="236"/>
      <c r="S987" s="236"/>
      <c r="T987" s="236"/>
      <c r="U987" s="236"/>
      <c r="V987" s="236"/>
      <c r="W987" s="236"/>
      <c r="X987" s="236"/>
      <c r="Y987" s="236"/>
      <c r="Z987" s="236"/>
      <c r="AA987" s="236"/>
    </row>
    <row r="988" ht="15" customHeight="1">
      <c r="A988" s="337"/>
      <c r="B988" s="236"/>
      <c r="C988" s="236"/>
      <c r="D988" s="236"/>
      <c r="E988" s="236"/>
      <c r="F988" s="236"/>
      <c r="G988" s="236"/>
      <c r="H988" s="236"/>
      <c r="I988" s="236"/>
      <c r="J988" s="236"/>
      <c r="K988" s="236"/>
      <c r="L988" s="295"/>
      <c r="M988" s="236"/>
      <c r="N988" s="236"/>
      <c r="O988" s="236"/>
      <c r="P988" s="236"/>
      <c r="Q988" s="236"/>
      <c r="R988" s="236"/>
      <c r="S988" s="236"/>
      <c r="T988" s="236"/>
      <c r="U988" s="236"/>
      <c r="V988" s="236"/>
      <c r="W988" s="236"/>
      <c r="X988" s="236"/>
      <c r="Y988" s="236"/>
      <c r="Z988" s="236"/>
      <c r="AA988" s="236"/>
    </row>
    <row r="989" ht="15" customHeight="1">
      <c r="A989" s="337"/>
      <c r="B989" s="236"/>
      <c r="C989" s="236"/>
      <c r="D989" s="236"/>
      <c r="E989" s="236"/>
      <c r="F989" s="236"/>
      <c r="G989" s="236"/>
      <c r="H989" s="236"/>
      <c r="I989" s="236"/>
      <c r="J989" s="236"/>
      <c r="K989" s="236"/>
      <c r="L989" s="295"/>
      <c r="M989" s="236"/>
      <c r="N989" s="236"/>
      <c r="O989" s="236"/>
      <c r="P989" s="236"/>
      <c r="Q989" s="236"/>
      <c r="R989" s="236"/>
      <c r="S989" s="236"/>
      <c r="T989" s="236"/>
      <c r="U989" s="236"/>
      <c r="V989" s="236"/>
      <c r="W989" s="236"/>
      <c r="X989" s="236"/>
      <c r="Y989" s="236"/>
      <c r="Z989" s="236"/>
      <c r="AA989" s="236"/>
    </row>
    <row r="990" ht="15" customHeight="1">
      <c r="A990" s="337"/>
      <c r="B990" s="236"/>
      <c r="C990" s="236"/>
      <c r="D990" s="236"/>
      <c r="E990" s="236"/>
      <c r="F990" s="236"/>
      <c r="G990" s="236"/>
      <c r="H990" s="236"/>
      <c r="I990" s="236"/>
      <c r="J990" s="236"/>
      <c r="K990" s="236"/>
      <c r="L990" s="295"/>
      <c r="M990" s="236"/>
      <c r="N990" s="236"/>
      <c r="O990" s="236"/>
      <c r="P990" s="236"/>
      <c r="Q990" s="236"/>
      <c r="R990" s="236"/>
      <c r="S990" s="236"/>
      <c r="T990" s="236"/>
      <c r="U990" s="236"/>
      <c r="V990" s="236"/>
      <c r="W990" s="236"/>
      <c r="X990" s="236"/>
      <c r="Y990" s="236"/>
      <c r="Z990" s="236"/>
      <c r="AA990" s="236"/>
    </row>
    <row r="991" ht="15" customHeight="1">
      <c r="A991" s="337"/>
      <c r="B991" s="236"/>
      <c r="C991" s="236"/>
      <c r="D991" s="236"/>
      <c r="E991" s="236"/>
      <c r="F991" s="236"/>
      <c r="G991" s="236"/>
      <c r="H991" s="236"/>
      <c r="I991" s="236"/>
      <c r="J991" s="236"/>
      <c r="K991" s="236"/>
      <c r="L991" s="295"/>
      <c r="M991" s="236"/>
      <c r="N991" s="236"/>
      <c r="O991" s="236"/>
      <c r="P991" s="236"/>
      <c r="Q991" s="236"/>
      <c r="R991" s="236"/>
      <c r="S991" s="236"/>
      <c r="T991" s="236"/>
      <c r="U991" s="236"/>
      <c r="V991" s="236"/>
      <c r="W991" s="236"/>
      <c r="X991" s="236"/>
      <c r="Y991" s="236"/>
      <c r="Z991" s="236"/>
      <c r="AA991" s="236"/>
    </row>
    <row r="992" ht="15" customHeight="1">
      <c r="A992" s="337"/>
      <c r="B992" s="236"/>
      <c r="C992" s="236"/>
      <c r="D992" s="236"/>
      <c r="E992" s="236"/>
      <c r="F992" s="236"/>
      <c r="G992" s="236"/>
      <c r="H992" s="236"/>
      <c r="I992" s="236"/>
      <c r="J992" s="236"/>
      <c r="K992" s="236"/>
      <c r="L992" s="295"/>
      <c r="M992" s="236"/>
      <c r="N992" s="236"/>
      <c r="O992" s="236"/>
      <c r="P992" s="236"/>
      <c r="Q992" s="236"/>
      <c r="R992" s="236"/>
      <c r="S992" s="236"/>
      <c r="T992" s="236"/>
      <c r="U992" s="236"/>
      <c r="V992" s="236"/>
      <c r="W992" s="236"/>
      <c r="X992" s="236"/>
      <c r="Y992" s="236"/>
      <c r="Z992" s="236"/>
      <c r="AA992" s="236"/>
    </row>
  </sheetData>
  <mergeCells count="7">
    <mergeCell ref="B32:J32"/>
    <mergeCell ref="M34:M36"/>
    <mergeCell ref="B1:J1"/>
    <mergeCell ref="B24:J24"/>
    <mergeCell ref="M26:M28"/>
    <mergeCell ref="M3:M7"/>
    <mergeCell ref="M8:M14"/>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dimension ref="A1:AN933"/>
  <sheetViews>
    <sheetView workbookViewId="0" showGridLines="0" defaultGridColor="1"/>
  </sheetViews>
  <sheetFormatPr defaultColWidth="14.3333" defaultRowHeight="15" customHeight="1" outlineLevelRow="0" outlineLevelCol="0"/>
  <cols>
    <col min="1" max="1" width="10.8516" style="341" customWidth="1"/>
    <col min="2" max="2" width="56.3516" style="341" customWidth="1"/>
    <col min="3" max="3" width="16.8516" style="341" customWidth="1"/>
    <col min="4" max="4" width="6.67188" style="341" customWidth="1"/>
    <col min="5" max="5" width="2.67188" style="341" customWidth="1"/>
    <col min="6" max="6" width="3.35156" style="341" customWidth="1"/>
    <col min="7" max="7" width="2.67188" style="341" customWidth="1"/>
    <col min="8" max="8" width="11.5" style="341" customWidth="1"/>
    <col min="9" max="9" width="13.5" style="341" customWidth="1"/>
    <col min="10" max="10" width="2.67188" style="341" customWidth="1"/>
    <col min="11" max="11" width="4.85156" style="341" customWidth="1"/>
    <col min="12" max="12" width="2.67188" style="341" customWidth="1"/>
    <col min="13" max="14" width="8.85156" style="341" customWidth="1"/>
    <col min="15" max="15" width="10.5" style="341" customWidth="1"/>
    <col min="16" max="16" width="11.5" style="341" customWidth="1"/>
    <col min="17" max="17" width="10.1719" style="341" customWidth="1"/>
    <col min="18" max="18" width="8.5" style="341" customWidth="1"/>
    <col min="19" max="19" width="9" style="341" customWidth="1"/>
    <col min="20" max="20" width="7" style="341" customWidth="1"/>
    <col min="21" max="21" width="8" style="341" customWidth="1"/>
    <col min="22" max="22" width="8.17188" style="341" customWidth="1"/>
    <col min="23" max="23" width="7.85156" style="341" customWidth="1"/>
    <col min="24" max="24" width="7.35156" style="341" customWidth="1"/>
    <col min="25" max="25" width="7.85156" style="341" customWidth="1"/>
    <col min="26" max="26" width="7.5" style="341" customWidth="1"/>
    <col min="27" max="28" width="7.85156" style="341" customWidth="1"/>
    <col min="29" max="29" width="10.3516" style="341" customWidth="1"/>
    <col min="30" max="30" width="7.5" style="341" customWidth="1"/>
    <col min="31" max="31" width="7.17188" style="341" customWidth="1"/>
    <col min="32" max="32" width="9.67188" style="341" customWidth="1"/>
    <col min="33" max="33" width="27.8516" style="341" customWidth="1"/>
    <col min="34" max="34" width="14.3516" style="341" customWidth="1"/>
    <col min="35" max="35" width="15.1719" style="341" customWidth="1"/>
    <col min="36" max="36" width="18.5" style="341" customWidth="1"/>
    <col min="37" max="40" width="14.3516" style="341" customWidth="1"/>
    <col min="41" max="16384" width="14.3516" style="341" customWidth="1"/>
  </cols>
  <sheetData>
    <row r="1" ht="23.25" customHeight="1">
      <c r="A1" s="342"/>
      <c r="B1" t="s" s="343">
        <v>222</v>
      </c>
      <c r="C1" s="5"/>
      <c r="D1" s="5"/>
      <c r="E1" s="5"/>
      <c r="F1" s="5"/>
      <c r="G1" s="5"/>
      <c r="H1" s="5"/>
      <c r="I1" s="5"/>
      <c r="J1" s="5"/>
      <c r="K1" s="5"/>
      <c r="L1" s="5"/>
      <c r="M1" s="4"/>
      <c r="N1" s="4"/>
      <c r="O1" s="4"/>
      <c r="P1" s="4"/>
      <c r="Q1" s="4"/>
      <c r="R1" s="4"/>
      <c r="S1" s="4"/>
      <c r="T1" s="4"/>
      <c r="U1" s="4"/>
      <c r="V1" s="4"/>
      <c r="W1" s="4"/>
      <c r="X1" s="4"/>
      <c r="Y1" s="4"/>
      <c r="Z1" s="4"/>
      <c r="AA1" s="4"/>
      <c r="AB1" s="4"/>
      <c r="AC1" s="5"/>
      <c r="AD1" s="5"/>
      <c r="AE1" s="6"/>
      <c r="AF1" s="4"/>
      <c r="AG1" s="4"/>
      <c r="AH1" s="4"/>
      <c r="AI1" s="4"/>
      <c r="AJ1" s="4"/>
      <c r="AK1" s="4"/>
      <c r="AL1" s="4"/>
      <c r="AM1" s="4"/>
      <c r="AN1" s="7"/>
    </row>
    <row r="2" ht="12" customHeight="1">
      <c r="A2" s="344"/>
      <c r="B2" s="17"/>
      <c r="C2" s="17"/>
      <c r="D2" s="17"/>
      <c r="E2" s="17"/>
      <c r="F2" s="17"/>
      <c r="G2" s="17"/>
      <c r="H2" s="10"/>
      <c r="I2" s="10"/>
      <c r="J2" s="10"/>
      <c r="K2" s="10"/>
      <c r="L2" s="10"/>
      <c r="M2" t="s" s="345">
        <v>223</v>
      </c>
      <c r="N2" s="15"/>
      <c r="O2" s="15"/>
      <c r="P2" s="15"/>
      <c r="Q2" s="15"/>
      <c r="R2" s="15"/>
      <c r="S2" s="15"/>
      <c r="T2" s="15"/>
      <c r="U2" s="10"/>
      <c r="V2" s="10"/>
      <c r="W2" s="17"/>
      <c r="X2" s="17"/>
      <c r="Y2" s="17"/>
      <c r="Z2" s="17"/>
      <c r="AA2" s="17"/>
      <c r="AB2" s="17"/>
      <c r="AC2" s="18"/>
      <c r="AD2" s="18"/>
      <c r="AE2" s="19"/>
      <c r="AF2" s="10"/>
      <c r="AG2" s="10"/>
      <c r="AH2" s="10"/>
      <c r="AI2" s="10"/>
      <c r="AJ2" s="10"/>
      <c r="AK2" s="10"/>
      <c r="AL2" s="10"/>
      <c r="AM2" s="10"/>
      <c r="AN2" s="13"/>
    </row>
    <row r="3" ht="12" customHeight="1">
      <c r="A3" s="344"/>
      <c r="B3" s="18"/>
      <c r="C3" s="18"/>
      <c r="D3" s="18"/>
      <c r="E3" s="18"/>
      <c r="F3" s="18"/>
      <c r="G3" s="18"/>
      <c r="H3" s="18"/>
      <c r="I3" s="18"/>
      <c r="J3" s="18"/>
      <c r="K3" s="18"/>
      <c r="L3" s="18"/>
      <c r="M3" s="18"/>
      <c r="N3" s="17"/>
      <c r="O3" s="17"/>
      <c r="P3" s="17"/>
      <c r="Q3" s="17"/>
      <c r="R3" s="17"/>
      <c r="S3" s="17"/>
      <c r="T3" s="17"/>
      <c r="U3" s="10"/>
      <c r="V3" s="10"/>
      <c r="W3" s="17"/>
      <c r="X3" s="17"/>
      <c r="Y3" s="17"/>
      <c r="Z3" s="17"/>
      <c r="AA3" s="17"/>
      <c r="AB3" s="17"/>
      <c r="AC3" s="18"/>
      <c r="AD3" s="18"/>
      <c r="AE3" s="19"/>
      <c r="AF3" s="10"/>
      <c r="AG3" s="10"/>
      <c r="AH3" s="10"/>
      <c r="AI3" s="10"/>
      <c r="AJ3" s="10"/>
      <c r="AK3" s="10"/>
      <c r="AL3" s="10"/>
      <c r="AM3" s="10"/>
      <c r="AN3" s="13"/>
    </row>
    <row r="4" ht="12" customHeight="1">
      <c r="A4" t="s" s="346">
        <v>224</v>
      </c>
      <c r="B4" t="s" s="130">
        <v>225</v>
      </c>
      <c r="C4" s="10"/>
      <c r="D4" s="10"/>
      <c r="E4" s="10"/>
      <c r="F4" s="10"/>
      <c r="G4" s="10"/>
      <c r="H4" s="10"/>
      <c r="I4" s="10"/>
      <c r="J4" s="10"/>
      <c r="K4" s="10"/>
      <c r="L4" s="10"/>
      <c r="M4" s="10"/>
      <c r="N4" s="17"/>
      <c r="O4" s="17"/>
      <c r="P4" t="s" s="347">
        <v>226</v>
      </c>
      <c r="Q4" t="s" s="348">
        <v>227</v>
      </c>
      <c r="R4" s="349"/>
      <c r="S4" s="349"/>
      <c r="T4" s="17"/>
      <c r="U4" s="10"/>
      <c r="V4" s="10"/>
      <c r="W4" s="10"/>
      <c r="X4" s="10"/>
      <c r="Y4" s="10"/>
      <c r="Z4" s="10"/>
      <c r="AA4" s="10"/>
      <c r="AB4" s="10"/>
      <c r="AC4" s="10"/>
      <c r="AD4" s="10"/>
      <c r="AE4" s="22"/>
      <c r="AF4" s="10"/>
      <c r="AG4" s="10"/>
      <c r="AH4" s="10"/>
      <c r="AI4" s="10"/>
      <c r="AJ4" s="10"/>
      <c r="AK4" s="10"/>
      <c r="AL4" s="10"/>
      <c r="AM4" s="10"/>
      <c r="AN4" s="13"/>
    </row>
    <row r="5" ht="12.75" customHeight="1">
      <c r="A5" s="344"/>
      <c r="B5" s="10"/>
      <c r="C5" s="10"/>
      <c r="D5" s="10"/>
      <c r="E5" s="10"/>
      <c r="F5" s="10"/>
      <c r="G5" s="10"/>
      <c r="H5" s="10"/>
      <c r="I5" s="10"/>
      <c r="J5" s="10"/>
      <c r="K5" s="10"/>
      <c r="L5" s="10"/>
      <c r="M5" s="10"/>
      <c r="N5" s="17"/>
      <c r="O5" s="17"/>
      <c r="P5" s="17"/>
      <c r="Q5" t="s" s="348">
        <v>228</v>
      </c>
      <c r="R5" s="349"/>
      <c r="S5" s="349"/>
      <c r="T5" s="17"/>
      <c r="U5" s="10"/>
      <c r="V5" s="10"/>
      <c r="W5" s="350"/>
      <c r="X5" s="23"/>
      <c r="Y5" s="17"/>
      <c r="Z5" s="17"/>
      <c r="AA5" s="10"/>
      <c r="AB5" s="10"/>
      <c r="AC5" s="10"/>
      <c r="AD5" s="10"/>
      <c r="AE5" s="22"/>
      <c r="AF5" s="10"/>
      <c r="AG5" s="10"/>
      <c r="AH5" s="10"/>
      <c r="AI5" s="10"/>
      <c r="AJ5" s="10"/>
      <c r="AK5" s="10"/>
      <c r="AL5" s="10"/>
      <c r="AM5" s="10"/>
      <c r="AN5" s="13"/>
    </row>
    <row r="6" ht="12.75" customHeight="1">
      <c r="A6" s="344"/>
      <c r="B6" s="10"/>
      <c r="C6" s="10"/>
      <c r="D6" s="10"/>
      <c r="E6" s="10"/>
      <c r="F6" s="10"/>
      <c r="G6" s="10"/>
      <c r="H6" s="10"/>
      <c r="I6" s="10"/>
      <c r="J6" s="10"/>
      <c r="K6" s="10"/>
      <c r="L6" s="10"/>
      <c r="M6" s="10"/>
      <c r="N6" s="17"/>
      <c r="O6" s="17"/>
      <c r="P6" s="17"/>
      <c r="Q6" t="s" s="348">
        <v>229</v>
      </c>
      <c r="R6" s="349"/>
      <c r="S6" s="349"/>
      <c r="T6" s="17"/>
      <c r="U6" s="10"/>
      <c r="V6" t="s" s="351">
        <v>230</v>
      </c>
      <c r="W6" t="s" s="352">
        <v>231</v>
      </c>
      <c r="X6" s="353"/>
      <c r="Y6" s="10"/>
      <c r="Z6" s="10"/>
      <c r="AA6" s="10"/>
      <c r="AB6" s="10"/>
      <c r="AC6" s="10"/>
      <c r="AD6" s="10"/>
      <c r="AE6" s="22"/>
      <c r="AF6" s="10"/>
      <c r="AG6" s="10"/>
      <c r="AH6" s="10"/>
      <c r="AI6" s="10"/>
      <c r="AJ6" s="10"/>
      <c r="AK6" s="10"/>
      <c r="AL6" s="10"/>
      <c r="AM6" s="10"/>
      <c r="AN6" s="13"/>
    </row>
    <row r="7" ht="12.75" customHeight="1">
      <c r="A7" s="344"/>
      <c r="B7" s="10"/>
      <c r="C7" s="10"/>
      <c r="D7" s="10"/>
      <c r="E7" s="10"/>
      <c r="F7" s="10"/>
      <c r="G7" s="10"/>
      <c r="H7" s="10"/>
      <c r="I7" s="10"/>
      <c r="J7" s="10"/>
      <c r="K7" s="10"/>
      <c r="L7" s="10"/>
      <c r="M7" s="10"/>
      <c r="N7" s="17"/>
      <c r="O7" s="17"/>
      <c r="P7" s="17"/>
      <c r="Q7" t="s" s="348">
        <v>21</v>
      </c>
      <c r="R7" s="349"/>
      <c r="S7" s="349"/>
      <c r="T7" s="17"/>
      <c r="U7" s="10"/>
      <c r="V7" t="s" s="354">
        <v>232</v>
      </c>
      <c r="W7" t="s" s="355">
        <v>233</v>
      </c>
      <c r="X7" s="356"/>
      <c r="Y7" s="25"/>
      <c r="Z7" s="25"/>
      <c r="AA7" s="25"/>
      <c r="AB7" s="25"/>
      <c r="AC7" s="25"/>
      <c r="AD7" s="25"/>
      <c r="AE7" s="22"/>
      <c r="AF7" s="10"/>
      <c r="AG7" s="10"/>
      <c r="AH7" s="10"/>
      <c r="AI7" s="10"/>
      <c r="AJ7" s="10"/>
      <c r="AK7" s="10"/>
      <c r="AL7" s="10"/>
      <c r="AM7" s="10"/>
      <c r="AN7" s="13"/>
    </row>
    <row r="8" ht="12.75" customHeight="1">
      <c r="A8" s="344"/>
      <c r="B8" s="17"/>
      <c r="C8" s="17"/>
      <c r="D8" s="17"/>
      <c r="E8" s="17"/>
      <c r="F8" s="17"/>
      <c r="G8" s="17"/>
      <c r="H8" s="17"/>
      <c r="I8" s="17"/>
      <c r="J8" s="17"/>
      <c r="K8" s="17"/>
      <c r="L8" s="17"/>
      <c r="M8" s="17"/>
      <c r="N8" s="17"/>
      <c r="O8" s="17"/>
      <c r="P8" s="17"/>
      <c r="Q8" s="349"/>
      <c r="R8" s="349"/>
      <c r="S8" s="349"/>
      <c r="T8" s="17"/>
      <c r="U8" s="10"/>
      <c r="V8" s="357"/>
      <c r="W8" s="358"/>
      <c r="X8" s="356"/>
      <c r="Y8" s="25"/>
      <c r="Z8" s="25"/>
      <c r="AA8" s="25"/>
      <c r="AB8" s="25"/>
      <c r="AC8" s="25"/>
      <c r="AD8" s="25"/>
      <c r="AE8" s="22"/>
      <c r="AF8" s="10"/>
      <c r="AG8" s="10"/>
      <c r="AH8" s="10"/>
      <c r="AI8" s="10"/>
      <c r="AJ8" s="10"/>
      <c r="AK8" s="10"/>
      <c r="AL8" s="10"/>
      <c r="AM8" s="10"/>
      <c r="AN8" s="13"/>
    </row>
    <row r="9" ht="12.75" customHeight="1">
      <c r="A9" t="s" s="346">
        <v>234</v>
      </c>
      <c r="B9" s="17"/>
      <c r="C9" s="17"/>
      <c r="D9" s="17"/>
      <c r="E9" s="17"/>
      <c r="F9" s="17"/>
      <c r="G9" s="17"/>
      <c r="H9" s="17"/>
      <c r="I9" s="17"/>
      <c r="J9" s="17"/>
      <c r="K9" s="17"/>
      <c r="L9" s="17"/>
      <c r="M9" s="17"/>
      <c r="N9" s="17"/>
      <c r="O9" s="17"/>
      <c r="P9" t="s" s="347">
        <v>235</v>
      </c>
      <c r="Q9" t="s" s="348">
        <v>236</v>
      </c>
      <c r="R9" s="349"/>
      <c r="S9" s="349"/>
      <c r="T9" t="s" s="347">
        <v>237</v>
      </c>
      <c r="U9" s="10"/>
      <c r="V9" s="10"/>
      <c r="W9" s="359"/>
      <c r="X9" s="25"/>
      <c r="Y9" s="25"/>
      <c r="Z9" s="25"/>
      <c r="AA9" s="10"/>
      <c r="AB9" s="10"/>
      <c r="AC9" s="10"/>
      <c r="AD9" s="10"/>
      <c r="AE9" s="22"/>
      <c r="AF9" s="10"/>
      <c r="AG9" s="10"/>
      <c r="AH9" s="10"/>
      <c r="AI9" s="10"/>
      <c r="AJ9" s="10"/>
      <c r="AK9" s="10"/>
      <c r="AL9" s="10"/>
      <c r="AM9" s="10"/>
      <c r="AN9" s="13"/>
    </row>
    <row r="10" ht="12.75" customHeight="1">
      <c r="A10" t="s" s="360">
        <v>238</v>
      </c>
      <c r="B10" s="17"/>
      <c r="C10" s="17"/>
      <c r="D10" s="17"/>
      <c r="E10" s="17"/>
      <c r="F10" s="17"/>
      <c r="G10" s="17"/>
      <c r="H10" s="17"/>
      <c r="I10" s="17"/>
      <c r="J10" s="17"/>
      <c r="K10" s="17"/>
      <c r="L10" s="17"/>
      <c r="M10" s="10"/>
      <c r="N10" s="10"/>
      <c r="O10" s="10"/>
      <c r="P10" s="17"/>
      <c r="Q10" s="349"/>
      <c r="R10" s="349"/>
      <c r="S10" s="349"/>
      <c r="T10" s="17"/>
      <c r="U10" s="10"/>
      <c r="V10" s="10"/>
      <c r="W10" s="10"/>
      <c r="X10" s="25"/>
      <c r="Y10" s="25"/>
      <c r="Z10" s="25"/>
      <c r="AA10" s="25"/>
      <c r="AB10" s="25"/>
      <c r="AC10" s="10"/>
      <c r="AD10" s="10"/>
      <c r="AE10" s="22"/>
      <c r="AF10" s="10"/>
      <c r="AG10" s="10"/>
      <c r="AH10" s="10"/>
      <c r="AI10" s="10"/>
      <c r="AJ10" s="10"/>
      <c r="AK10" s="10"/>
      <c r="AL10" s="10"/>
      <c r="AM10" s="10"/>
      <c r="AN10" s="13"/>
    </row>
    <row r="11" ht="12.75" customHeight="1">
      <c r="A11" t="s" s="360">
        <v>239</v>
      </c>
      <c r="B11" s="17"/>
      <c r="C11" s="17"/>
      <c r="D11" s="17"/>
      <c r="E11" s="17"/>
      <c r="F11" s="17"/>
      <c r="G11" s="17"/>
      <c r="H11" s="17"/>
      <c r="I11" s="17"/>
      <c r="J11" s="17"/>
      <c r="K11" s="17"/>
      <c r="L11" s="17"/>
      <c r="M11" s="10"/>
      <c r="N11" s="10"/>
      <c r="O11" s="10"/>
      <c r="P11" t="s" s="347">
        <v>240</v>
      </c>
      <c r="Q11" t="s" s="130">
        <v>241</v>
      </c>
      <c r="R11" s="10"/>
      <c r="S11" s="10"/>
      <c r="T11" s="10"/>
      <c r="U11" s="10"/>
      <c r="V11" s="10"/>
      <c r="W11" s="10"/>
      <c r="X11" s="17"/>
      <c r="Y11" s="17"/>
      <c r="Z11" s="17"/>
      <c r="AA11" s="10"/>
      <c r="AB11" s="10"/>
      <c r="AC11" s="10"/>
      <c r="AD11" s="10"/>
      <c r="AE11" s="22"/>
      <c r="AF11" s="10"/>
      <c r="AG11" s="10"/>
      <c r="AH11" s="10"/>
      <c r="AI11" s="10"/>
      <c r="AJ11" s="10"/>
      <c r="AK11" s="10"/>
      <c r="AL11" s="10"/>
      <c r="AM11" s="10"/>
      <c r="AN11" s="13"/>
    </row>
    <row r="12" ht="12.75" customHeight="1">
      <c r="A12" t="s" s="360">
        <v>242</v>
      </c>
      <c r="B12" s="17"/>
      <c r="C12" s="17"/>
      <c r="D12" s="17"/>
      <c r="E12" s="17"/>
      <c r="F12" s="17"/>
      <c r="G12" s="17"/>
      <c r="H12" s="17"/>
      <c r="I12" s="17"/>
      <c r="J12" s="17"/>
      <c r="K12" s="17"/>
      <c r="L12" s="17"/>
      <c r="M12" s="10"/>
      <c r="N12" s="10"/>
      <c r="O12" s="10"/>
      <c r="P12" s="17"/>
      <c r="Q12" s="17"/>
      <c r="R12" s="17"/>
      <c r="S12" s="17"/>
      <c r="T12" s="17"/>
      <c r="U12" s="10"/>
      <c r="V12" s="10"/>
      <c r="W12" s="10"/>
      <c r="X12" s="361"/>
      <c r="Y12" s="17"/>
      <c r="Z12" s="17"/>
      <c r="AA12" s="10"/>
      <c r="AB12" s="10"/>
      <c r="AC12" s="10"/>
      <c r="AD12" s="10"/>
      <c r="AE12" s="22"/>
      <c r="AF12" s="10"/>
      <c r="AG12" s="10"/>
      <c r="AH12" s="10"/>
      <c r="AI12" s="10"/>
      <c r="AJ12" s="10"/>
      <c r="AK12" s="10"/>
      <c r="AL12" s="10"/>
      <c r="AM12" s="10"/>
      <c r="AN12" s="13"/>
    </row>
    <row r="13" ht="12.75" customHeight="1">
      <c r="A13" t="s" s="360">
        <v>243</v>
      </c>
      <c r="B13" s="17"/>
      <c r="C13" s="17"/>
      <c r="D13" s="17"/>
      <c r="E13" s="17"/>
      <c r="F13" s="17"/>
      <c r="G13" s="17"/>
      <c r="H13" s="17"/>
      <c r="I13" s="17"/>
      <c r="J13" s="17"/>
      <c r="K13" s="17"/>
      <c r="L13" s="17"/>
      <c r="M13" s="10"/>
      <c r="N13" s="10"/>
      <c r="O13" s="10"/>
      <c r="P13" t="s" s="347">
        <v>244</v>
      </c>
      <c r="Q13" t="s" s="362">
        <v>245</v>
      </c>
      <c r="R13" s="363"/>
      <c r="S13" s="10"/>
      <c r="T13" s="10"/>
      <c r="U13" s="10"/>
      <c r="V13" s="10"/>
      <c r="W13" s="10"/>
      <c r="X13" t="s" s="130">
        <v>246</v>
      </c>
      <c r="Y13" s="17"/>
      <c r="Z13" s="10"/>
      <c r="AA13" s="364"/>
      <c r="AB13" s="10"/>
      <c r="AC13" s="10"/>
      <c r="AD13" s="10"/>
      <c r="AE13" s="22"/>
      <c r="AF13" s="10"/>
      <c r="AG13" s="10"/>
      <c r="AH13" s="10"/>
      <c r="AI13" s="10"/>
      <c r="AJ13" s="10"/>
      <c r="AK13" s="10"/>
      <c r="AL13" s="10"/>
      <c r="AM13" s="10"/>
      <c r="AN13" s="13"/>
    </row>
    <row r="14" ht="12.75" customHeight="1">
      <c r="A14" t="s" s="360">
        <v>243</v>
      </c>
      <c r="B14" s="17"/>
      <c r="C14" s="17"/>
      <c r="D14" s="17"/>
      <c r="E14" s="17"/>
      <c r="F14" s="17"/>
      <c r="G14" s="17"/>
      <c r="H14" s="17"/>
      <c r="I14" s="17"/>
      <c r="J14" s="17"/>
      <c r="K14" s="17"/>
      <c r="L14" s="17"/>
      <c r="M14" s="10"/>
      <c r="N14" s="10"/>
      <c r="O14" s="10"/>
      <c r="P14" s="17"/>
      <c r="Q14" s="10"/>
      <c r="R14" s="10"/>
      <c r="S14" s="10"/>
      <c r="T14" s="10"/>
      <c r="U14" s="10"/>
      <c r="V14" s="10"/>
      <c r="W14" s="10"/>
      <c r="X14" s="10"/>
      <c r="Y14" s="10"/>
      <c r="Z14" s="10"/>
      <c r="AA14" s="10"/>
      <c r="AB14" s="10"/>
      <c r="AC14" s="10"/>
      <c r="AD14" s="10"/>
      <c r="AE14" s="22"/>
      <c r="AF14" s="10"/>
      <c r="AG14" s="10"/>
      <c r="AH14" s="10"/>
      <c r="AI14" s="10"/>
      <c r="AJ14" s="10"/>
      <c r="AK14" s="10"/>
      <c r="AL14" s="10"/>
      <c r="AM14" s="10"/>
      <c r="AN14" s="13"/>
    </row>
    <row r="15" ht="12.75" customHeight="1">
      <c r="A15" t="s" s="360">
        <v>247</v>
      </c>
      <c r="B15" s="17"/>
      <c r="C15" s="17"/>
      <c r="D15" s="17"/>
      <c r="E15" s="17"/>
      <c r="F15" s="17"/>
      <c r="G15" s="17"/>
      <c r="H15" s="17"/>
      <c r="I15" s="17"/>
      <c r="J15" s="17"/>
      <c r="K15" s="17"/>
      <c r="L15" s="17"/>
      <c r="M15" s="10"/>
      <c r="N15" s="10"/>
      <c r="O15" s="10"/>
      <c r="P15" s="17"/>
      <c r="Q15" s="10"/>
      <c r="R15" s="10"/>
      <c r="S15" s="10"/>
      <c r="T15" s="10"/>
      <c r="U15" s="10"/>
      <c r="V15" s="10"/>
      <c r="W15" s="10"/>
      <c r="X15" t="s" s="130">
        <v>248</v>
      </c>
      <c r="Y15" s="10"/>
      <c r="Z15" s="10"/>
      <c r="AA15" s="10"/>
      <c r="AB15" s="10"/>
      <c r="AC15" s="10"/>
      <c r="AD15" s="10"/>
      <c r="AE15" s="22"/>
      <c r="AF15" s="45"/>
      <c r="AG15" s="10"/>
      <c r="AH15" s="10"/>
      <c r="AI15" s="10"/>
      <c r="AJ15" s="10"/>
      <c r="AK15" s="10"/>
      <c r="AL15" s="10"/>
      <c r="AM15" s="10"/>
      <c r="AN15" s="13"/>
    </row>
    <row r="16" ht="12.75" customHeight="1">
      <c r="A16" t="s" s="360">
        <v>249</v>
      </c>
      <c r="B16" s="17"/>
      <c r="C16" s="17"/>
      <c r="D16" s="17"/>
      <c r="E16" s="17"/>
      <c r="F16" s="17"/>
      <c r="G16" s="17"/>
      <c r="H16" s="17"/>
      <c r="I16" s="17"/>
      <c r="J16" s="17"/>
      <c r="K16" s="17"/>
      <c r="L16" s="17"/>
      <c r="M16" s="10"/>
      <c r="N16" s="10"/>
      <c r="O16" s="10"/>
      <c r="P16" s="17"/>
      <c r="Q16" s="10"/>
      <c r="R16" s="10"/>
      <c r="S16" s="10"/>
      <c r="T16" s="10"/>
      <c r="U16" s="10"/>
      <c r="V16" s="10"/>
      <c r="W16" s="10"/>
      <c r="X16" s="10"/>
      <c r="Y16" s="17"/>
      <c r="Z16" s="17"/>
      <c r="AA16" s="10"/>
      <c r="AB16" s="10"/>
      <c r="AC16" s="10"/>
      <c r="AD16" s="10"/>
      <c r="AE16" s="22"/>
      <c r="AF16" s="45"/>
      <c r="AG16" s="10"/>
      <c r="AH16" s="10"/>
      <c r="AI16" s="10"/>
      <c r="AJ16" s="10"/>
      <c r="AK16" s="10"/>
      <c r="AL16" s="10"/>
      <c r="AM16" s="10"/>
      <c r="AN16" s="13"/>
    </row>
    <row r="17" ht="12.75" customHeight="1">
      <c r="A17" t="s" s="360">
        <v>250</v>
      </c>
      <c r="B17" s="365"/>
      <c r="C17" s="365"/>
      <c r="D17" s="365"/>
      <c r="E17" s="365"/>
      <c r="F17" s="365"/>
      <c r="G17" s="365"/>
      <c r="H17" s="365"/>
      <c r="I17" s="365"/>
      <c r="J17" s="365"/>
      <c r="K17" s="365"/>
      <c r="L17" s="365"/>
      <c r="M17" s="10"/>
      <c r="N17" s="10"/>
      <c r="O17" s="10"/>
      <c r="P17" t="s" s="366">
        <v>251</v>
      </c>
      <c r="Q17" s="10"/>
      <c r="R17" s="10"/>
      <c r="S17" s="10"/>
      <c r="T17" s="10"/>
      <c r="U17" s="10"/>
      <c r="V17" s="10"/>
      <c r="W17" s="10"/>
      <c r="X17" t="s" s="130">
        <v>252</v>
      </c>
      <c r="Y17" s="10"/>
      <c r="Z17" s="10"/>
      <c r="AA17" s="10"/>
      <c r="AB17" s="10"/>
      <c r="AC17" s="10"/>
      <c r="AD17" s="10"/>
      <c r="AE17" s="22"/>
      <c r="AF17" s="45"/>
      <c r="AG17" s="10"/>
      <c r="AH17" s="10"/>
      <c r="AI17" s="10"/>
      <c r="AJ17" s="10"/>
      <c r="AK17" s="10"/>
      <c r="AL17" s="10"/>
      <c r="AM17" s="10"/>
      <c r="AN17" s="13"/>
    </row>
    <row r="18" ht="12.75" customHeight="1">
      <c r="A18" t="s" s="360">
        <v>253</v>
      </c>
      <c r="B18" s="17"/>
      <c r="C18" s="17"/>
      <c r="D18" s="17"/>
      <c r="E18" s="17"/>
      <c r="F18" s="17"/>
      <c r="G18" s="17"/>
      <c r="H18" s="17"/>
      <c r="I18" s="17"/>
      <c r="J18" s="17"/>
      <c r="K18" s="17"/>
      <c r="L18" s="17"/>
      <c r="M18" s="10"/>
      <c r="N18" s="10"/>
      <c r="O18" s="10"/>
      <c r="P18" s="17"/>
      <c r="Q18" s="10"/>
      <c r="R18" s="10"/>
      <c r="S18" s="10"/>
      <c r="T18" s="10"/>
      <c r="U18" s="10"/>
      <c r="V18" s="10"/>
      <c r="W18" s="10"/>
      <c r="X18" s="10"/>
      <c r="Y18" s="10"/>
      <c r="Z18" s="10"/>
      <c r="AA18" s="10"/>
      <c r="AB18" s="10"/>
      <c r="AC18" s="10"/>
      <c r="AD18" s="10"/>
      <c r="AE18" s="22"/>
      <c r="AF18" s="45"/>
      <c r="AG18" s="10"/>
      <c r="AH18" s="10"/>
      <c r="AI18" s="10"/>
      <c r="AJ18" s="10"/>
      <c r="AK18" s="10"/>
      <c r="AL18" s="10"/>
      <c r="AM18" s="10"/>
      <c r="AN18" s="13"/>
    </row>
    <row r="19" ht="12.75" customHeight="1">
      <c r="A19" t="s" s="360">
        <v>254</v>
      </c>
      <c r="B19" s="367"/>
      <c r="C19" s="367"/>
      <c r="D19" s="367"/>
      <c r="E19" s="367"/>
      <c r="F19" s="367"/>
      <c r="G19" s="367"/>
      <c r="H19" s="367"/>
      <c r="I19" s="367"/>
      <c r="J19" s="367"/>
      <c r="K19" s="367"/>
      <c r="L19" s="367"/>
      <c r="M19" s="367"/>
      <c r="N19" s="10"/>
      <c r="O19" s="10"/>
      <c r="P19" s="17"/>
      <c r="Q19" s="10"/>
      <c r="R19" s="10"/>
      <c r="S19" s="10"/>
      <c r="T19" s="10"/>
      <c r="U19" s="10"/>
      <c r="V19" s="10"/>
      <c r="W19" s="10"/>
      <c r="X19" t="s" s="130">
        <v>255</v>
      </c>
      <c r="Y19" s="10"/>
      <c r="Z19" s="10"/>
      <c r="AA19" s="10"/>
      <c r="AB19" s="10"/>
      <c r="AC19" s="10"/>
      <c r="AD19" s="10"/>
      <c r="AE19" s="22"/>
      <c r="AF19" s="45"/>
      <c r="AG19" s="10"/>
      <c r="AH19" s="10"/>
      <c r="AI19" s="10"/>
      <c r="AJ19" s="10"/>
      <c r="AK19" s="10"/>
      <c r="AL19" s="10"/>
      <c r="AM19" s="10"/>
      <c r="AN19" s="13"/>
    </row>
    <row r="20" ht="12.75" customHeight="1">
      <c r="A20" s="368"/>
      <c r="B20" s="369"/>
      <c r="C20" s="369"/>
      <c r="D20" s="369"/>
      <c r="E20" s="369"/>
      <c r="F20" s="369"/>
      <c r="G20" s="369"/>
      <c r="H20" s="369"/>
      <c r="I20" s="369"/>
      <c r="J20" s="369"/>
      <c r="K20" s="369"/>
      <c r="L20" s="369"/>
      <c r="M20" s="369"/>
      <c r="N20" s="10"/>
      <c r="O20" s="10"/>
      <c r="P20" s="10"/>
      <c r="Q20" s="10"/>
      <c r="R20" s="10"/>
      <c r="S20" s="10"/>
      <c r="T20" s="10"/>
      <c r="U20" s="10"/>
      <c r="V20" s="10"/>
      <c r="W20" s="10"/>
      <c r="X20" t="s" s="130">
        <v>256</v>
      </c>
      <c r="Y20" s="10"/>
      <c r="Z20" s="10"/>
      <c r="AA20" s="10"/>
      <c r="AB20" s="10"/>
      <c r="AC20" s="10"/>
      <c r="AD20" s="10"/>
      <c r="AE20" s="22"/>
      <c r="AF20" s="45"/>
      <c r="AG20" s="10"/>
      <c r="AH20" s="10"/>
      <c r="AI20" s="10"/>
      <c r="AJ20" s="10"/>
      <c r="AK20" s="10"/>
      <c r="AL20" s="10"/>
      <c r="AM20" s="10"/>
      <c r="AN20" s="13"/>
    </row>
    <row r="21" ht="12.75" customHeight="1">
      <c r="A21" s="21"/>
      <c r="B21" s="10"/>
      <c r="C21" s="10"/>
      <c r="D21" s="10"/>
      <c r="E21" s="10"/>
      <c r="F21" s="10"/>
      <c r="G21" s="10"/>
      <c r="H21" s="10"/>
      <c r="I21" s="10"/>
      <c r="J21" s="10"/>
      <c r="K21" s="10"/>
      <c r="L21" s="10"/>
      <c r="M21" s="10"/>
      <c r="N21" s="10"/>
      <c r="O21" s="350"/>
      <c r="P21" s="350"/>
      <c r="Q21" s="370"/>
      <c r="R21" s="370"/>
      <c r="S21" s="370"/>
      <c r="T21" s="24"/>
      <c r="U21" s="24"/>
      <c r="V21" s="24"/>
      <c r="W21" s="24"/>
      <c r="X21" s="10"/>
      <c r="Y21" s="10"/>
      <c r="Z21" s="10"/>
      <c r="AA21" s="10"/>
      <c r="AB21" s="10"/>
      <c r="AC21" s="10"/>
      <c r="AD21" s="10"/>
      <c r="AE21" s="22"/>
      <c r="AF21" s="45"/>
      <c r="AG21" s="10"/>
      <c r="AH21" s="10"/>
      <c r="AI21" s="10"/>
      <c r="AJ21" s="10"/>
      <c r="AK21" s="10"/>
      <c r="AL21" s="10"/>
      <c r="AM21" s="10"/>
      <c r="AN21" s="13"/>
    </row>
    <row r="22" ht="12.75" customHeight="1">
      <c r="A22" s="21"/>
      <c r="B22" s="10"/>
      <c r="C22" s="10"/>
      <c r="D22" s="10"/>
      <c r="E22" s="10"/>
      <c r="F22" s="10"/>
      <c r="G22" s="10"/>
      <c r="H22" s="10"/>
      <c r="I22" s="10"/>
      <c r="J22" s="10"/>
      <c r="K22" s="10"/>
      <c r="L22" s="10"/>
      <c r="M22" s="10"/>
      <c r="N22" t="s" s="371">
        <v>257</v>
      </c>
      <c r="O22" s="372"/>
      <c r="P22" s="373"/>
      <c r="Q22" s="373"/>
      <c r="R22" s="373"/>
      <c r="S22" s="374"/>
      <c r="T22" s="375"/>
      <c r="U22" s="10"/>
      <c r="V22" s="10"/>
      <c r="W22" s="10"/>
      <c r="X22" s="10"/>
      <c r="Y22" s="10"/>
      <c r="Z22" s="10"/>
      <c r="AA22" s="10"/>
      <c r="AB22" s="10"/>
      <c r="AC22" s="10"/>
      <c r="AD22" s="10"/>
      <c r="AE22" s="22"/>
      <c r="AF22" s="45"/>
      <c r="AG22" s="10"/>
      <c r="AH22" s="10"/>
      <c r="AI22" s="10"/>
      <c r="AJ22" s="10"/>
      <c r="AK22" s="10"/>
      <c r="AL22" s="10"/>
      <c r="AM22" s="10"/>
      <c r="AN22" s="13"/>
    </row>
    <row r="23" ht="12.75" customHeight="1">
      <c r="A23" s="21"/>
      <c r="B23" s="10"/>
      <c r="C23" s="10"/>
      <c r="D23" s="10"/>
      <c r="E23" s="10"/>
      <c r="F23" s="10"/>
      <c r="G23" s="10"/>
      <c r="H23" s="10"/>
      <c r="I23" s="10"/>
      <c r="J23" s="10"/>
      <c r="K23" s="10"/>
      <c r="L23" s="10"/>
      <c r="M23" s="10"/>
      <c r="N23" t="s" s="371">
        <v>258</v>
      </c>
      <c r="O23" s="372"/>
      <c r="P23" s="373"/>
      <c r="Q23" s="373"/>
      <c r="R23" s="373"/>
      <c r="S23" s="374"/>
      <c r="T23" s="375"/>
      <c r="U23" s="10"/>
      <c r="V23" s="10"/>
      <c r="W23" s="10"/>
      <c r="X23" s="10"/>
      <c r="Y23" s="10"/>
      <c r="Z23" s="10"/>
      <c r="AA23" s="10"/>
      <c r="AB23" s="10"/>
      <c r="AC23" s="10"/>
      <c r="AD23" s="10"/>
      <c r="AE23" s="22"/>
      <c r="AF23" s="45"/>
      <c r="AG23" s="10"/>
      <c r="AH23" s="10"/>
      <c r="AI23" s="10"/>
      <c r="AJ23" s="10"/>
      <c r="AK23" s="10"/>
      <c r="AL23" s="10"/>
      <c r="AM23" s="10"/>
      <c r="AN23" s="13"/>
    </row>
    <row r="24" ht="12.75" customHeight="1">
      <c r="A24" s="21"/>
      <c r="B24" s="10"/>
      <c r="C24" s="10"/>
      <c r="D24" s="10"/>
      <c r="E24" s="10"/>
      <c r="F24" s="10"/>
      <c r="G24" s="10"/>
      <c r="H24" s="10"/>
      <c r="I24" s="10"/>
      <c r="J24" s="10"/>
      <c r="K24" s="10"/>
      <c r="L24" s="10"/>
      <c r="M24" s="10"/>
      <c r="N24" s="10"/>
      <c r="O24" s="359"/>
      <c r="P24" s="359"/>
      <c r="Q24" s="359"/>
      <c r="R24" s="359"/>
      <c r="S24" s="359"/>
      <c r="T24" s="10"/>
      <c r="U24" s="10"/>
      <c r="V24" s="10"/>
      <c r="W24" s="10"/>
      <c r="X24" s="10"/>
      <c r="Y24" s="10"/>
      <c r="Z24" s="10"/>
      <c r="AA24" s="10"/>
      <c r="AB24" s="10"/>
      <c r="AC24" s="10"/>
      <c r="AD24" s="10"/>
      <c r="AE24" s="22"/>
      <c r="AF24" s="45"/>
      <c r="AG24" s="10"/>
      <c r="AH24" s="10"/>
      <c r="AI24" s="10"/>
      <c r="AJ24" s="10"/>
      <c r="AK24" s="10"/>
      <c r="AL24" s="10"/>
      <c r="AM24" s="10"/>
      <c r="AN24" s="13"/>
    </row>
    <row r="25" ht="12.75" customHeight="1">
      <c r="A25" s="368"/>
      <c r="B25" t="s" s="376">
        <v>259</v>
      </c>
      <c r="C25" s="369"/>
      <c r="D25" s="369"/>
      <c r="E25" s="369"/>
      <c r="F25" s="369"/>
      <c r="G25" s="369"/>
      <c r="H25" s="369"/>
      <c r="I25" s="369"/>
      <c r="J25" s="369"/>
      <c r="K25" s="369"/>
      <c r="L25" s="369"/>
      <c r="M25" s="369"/>
      <c r="N25" s="10"/>
      <c r="O25" s="10"/>
      <c r="P25" s="10"/>
      <c r="Q25" s="10"/>
      <c r="R25" s="10"/>
      <c r="S25" s="10"/>
      <c r="T25" s="10"/>
      <c r="U25" s="10"/>
      <c r="V25" s="10"/>
      <c r="W25" s="10"/>
      <c r="X25" s="10"/>
      <c r="Y25" s="10"/>
      <c r="Z25" s="10"/>
      <c r="AA25" s="10"/>
      <c r="AB25" s="10"/>
      <c r="AC25" s="10"/>
      <c r="AD25" s="10"/>
      <c r="AE25" s="22"/>
      <c r="AF25" s="45"/>
      <c r="AG25" s="10"/>
      <c r="AH25" s="10"/>
      <c r="AI25" s="10"/>
      <c r="AJ25" s="10"/>
      <c r="AK25" s="10"/>
      <c r="AL25" s="10"/>
      <c r="AM25" s="10"/>
      <c r="AN25" s="13"/>
    </row>
    <row r="26" ht="12.75" customHeight="1">
      <c r="A26" s="368"/>
      <c r="B26" t="s" s="377">
        <v>260</v>
      </c>
      <c r="C26" s="378"/>
      <c r="D26" s="378"/>
      <c r="E26" s="378"/>
      <c r="F26" s="378"/>
      <c r="G26" s="378"/>
      <c r="H26" s="378"/>
      <c r="I26" s="378"/>
      <c r="J26" s="378"/>
      <c r="K26" s="378"/>
      <c r="L26" s="378"/>
      <c r="M26" s="10"/>
      <c r="N26" s="10"/>
      <c r="O26" s="10"/>
      <c r="P26" s="10"/>
      <c r="Q26" s="10"/>
      <c r="R26" s="10"/>
      <c r="S26" s="10"/>
      <c r="T26" s="10"/>
      <c r="U26" s="10"/>
      <c r="V26" s="10"/>
      <c r="W26" s="10"/>
      <c r="X26" s="10"/>
      <c r="Y26" s="10"/>
      <c r="Z26" s="10"/>
      <c r="AA26" s="10"/>
      <c r="AB26" s="10"/>
      <c r="AC26" s="10"/>
      <c r="AD26" s="10"/>
      <c r="AE26" s="22"/>
      <c r="AF26" s="45"/>
      <c r="AG26" s="10"/>
      <c r="AH26" s="10"/>
      <c r="AI26" s="10"/>
      <c r="AJ26" s="10"/>
      <c r="AK26" s="10"/>
      <c r="AL26" s="10"/>
      <c r="AM26" s="10"/>
      <c r="AN26" s="13"/>
    </row>
    <row r="27" ht="12.75" customHeight="1">
      <c r="A27" s="368"/>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22"/>
      <c r="AF27" s="45"/>
      <c r="AG27" s="10"/>
      <c r="AH27" s="10"/>
      <c r="AI27" s="10"/>
      <c r="AJ27" s="10"/>
      <c r="AK27" s="10"/>
      <c r="AL27" s="10"/>
      <c r="AM27" s="10"/>
      <c r="AN27" s="13"/>
    </row>
    <row r="28" ht="12.75" customHeight="1">
      <c r="A28" s="368"/>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22"/>
      <c r="AF28" s="45"/>
      <c r="AG28" s="10"/>
      <c r="AH28" s="10"/>
      <c r="AI28" s="10"/>
      <c r="AJ28" s="10"/>
      <c r="AK28" s="10"/>
      <c r="AL28" s="10"/>
      <c r="AM28" s="10"/>
      <c r="AN28" s="13"/>
    </row>
    <row r="29" ht="12.75" customHeight="1">
      <c r="A29" s="368"/>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22"/>
      <c r="AF29" s="45"/>
      <c r="AG29" s="10"/>
      <c r="AH29" s="10"/>
      <c r="AI29" s="10"/>
      <c r="AJ29" s="10"/>
      <c r="AK29" s="10"/>
      <c r="AL29" s="10"/>
      <c r="AM29" s="10"/>
      <c r="AN29" s="13"/>
    </row>
    <row r="30" ht="12.75" customHeight="1">
      <c r="A30" s="368"/>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22"/>
      <c r="AF30" s="45"/>
      <c r="AG30" s="10"/>
      <c r="AH30" s="10"/>
      <c r="AI30" s="10"/>
      <c r="AJ30" s="10"/>
      <c r="AK30" s="10"/>
      <c r="AL30" s="10"/>
      <c r="AM30" s="10"/>
      <c r="AN30" s="13"/>
    </row>
    <row r="31" ht="12.75" customHeight="1">
      <c r="A31" s="368"/>
      <c r="B31" s="27"/>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22"/>
      <c r="AF31" s="45"/>
      <c r="AG31" s="10"/>
      <c r="AH31" s="10"/>
      <c r="AI31" s="10"/>
      <c r="AJ31" s="10"/>
      <c r="AK31" s="10"/>
      <c r="AL31" s="10"/>
      <c r="AM31" s="10"/>
      <c r="AN31" s="13"/>
    </row>
    <row r="32" ht="12.75" customHeight="1">
      <c r="A32" s="379"/>
      <c r="B32" t="s" s="380">
        <v>261</v>
      </c>
      <c r="C32" s="31"/>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22"/>
      <c r="AF32" s="10"/>
      <c r="AG32" s="10"/>
      <c r="AH32" s="10"/>
      <c r="AI32" s="10"/>
      <c r="AJ32" s="10"/>
      <c r="AK32" s="10"/>
      <c r="AL32" s="10"/>
      <c r="AM32" s="10"/>
      <c r="AN32" s="13"/>
    </row>
    <row r="33" ht="12.75" customHeight="1">
      <c r="A33" s="381"/>
      <c r="B33" t="s" s="382">
        <v>262</v>
      </c>
      <c r="C33" s="383"/>
      <c r="D33" s="17"/>
      <c r="E33" s="17"/>
      <c r="F33" s="17"/>
      <c r="G33" s="17"/>
      <c r="H33" s="17"/>
      <c r="I33" s="17"/>
      <c r="J33" s="17"/>
      <c r="K33" s="17"/>
      <c r="L33" s="17"/>
      <c r="M33" s="17"/>
      <c r="N33" s="17"/>
      <c r="O33" s="17"/>
      <c r="P33" s="17"/>
      <c r="Q33" s="17"/>
      <c r="R33" s="17"/>
      <c r="S33" s="17"/>
      <c r="T33" s="384"/>
      <c r="U33" s="385"/>
      <c r="V33" s="384"/>
      <c r="W33" t="s" s="386">
        <v>263</v>
      </c>
      <c r="X33" s="384"/>
      <c r="Y33" s="385"/>
      <c r="Z33" s="385"/>
      <c r="AA33" s="385"/>
      <c r="AB33" s="385"/>
      <c r="AC33" s="17"/>
      <c r="AD33" t="s" s="387">
        <v>264</v>
      </c>
      <c r="AE33" s="10"/>
      <c r="AF33" s="10"/>
      <c r="AG33" s="10"/>
      <c r="AH33" s="10"/>
      <c r="AI33" s="10"/>
      <c r="AJ33" s="10"/>
      <c r="AK33" s="10"/>
      <c r="AL33" s="10"/>
      <c r="AM33" s="10"/>
      <c r="AN33" s="13"/>
    </row>
    <row r="34" ht="18.5" customHeight="1">
      <c r="A34" s="344"/>
      <c r="B34" t="s" s="388">
        <v>265</v>
      </c>
      <c r="C34" s="385"/>
      <c r="D34" s="385"/>
      <c r="E34" s="385"/>
      <c r="F34" s="385"/>
      <c r="G34" s="385"/>
      <c r="H34" s="385"/>
      <c r="I34" s="385"/>
      <c r="J34" s="385"/>
      <c r="K34" s="385"/>
      <c r="L34" s="385"/>
      <c r="M34" s="385"/>
      <c r="N34" s="385"/>
      <c r="O34" s="385"/>
      <c r="P34" s="385"/>
      <c r="Q34" s="385"/>
      <c r="R34" s="385"/>
      <c r="S34" s="389"/>
      <c r="T34" t="s" s="297">
        <v>29</v>
      </c>
      <c r="U34" t="s" s="298">
        <v>31</v>
      </c>
      <c r="V34" t="s" s="299">
        <v>33</v>
      </c>
      <c r="W34" t="s" s="300">
        <v>35</v>
      </c>
      <c r="X34" t="s" s="301">
        <v>37</v>
      </c>
      <c r="Y34" t="s" s="302">
        <v>39</v>
      </c>
      <c r="Z34" t="s" s="303">
        <v>41</v>
      </c>
      <c r="AA34" t="s" s="304">
        <v>43</v>
      </c>
      <c r="AB34" t="s" s="390">
        <v>87</v>
      </c>
      <c r="AC34" s="391"/>
      <c r="AD34" s="392"/>
      <c r="AE34" s="350"/>
      <c r="AF34" s="350"/>
      <c r="AG34" s="10"/>
      <c r="AH34" s="10"/>
      <c r="AI34" s="10"/>
      <c r="AJ34" s="10"/>
      <c r="AK34" s="10"/>
      <c r="AL34" s="10"/>
      <c r="AM34" s="10"/>
      <c r="AN34" s="13"/>
    </row>
    <row r="35" ht="20" customHeight="1">
      <c r="A35" s="393"/>
      <c r="B35" t="s" s="304">
        <v>266</v>
      </c>
      <c r="C35" t="s" s="394">
        <v>267</v>
      </c>
      <c r="D35" t="s" s="395">
        <v>268</v>
      </c>
      <c r="E35" s="396"/>
      <c r="F35" s="396"/>
      <c r="G35" s="396"/>
      <c r="H35" t="s" s="395">
        <v>269</v>
      </c>
      <c r="I35" s="396"/>
      <c r="J35" s="396"/>
      <c r="K35" s="396"/>
      <c r="L35" s="396"/>
      <c r="M35" t="s" s="395">
        <v>270</v>
      </c>
      <c r="N35" t="s" s="397">
        <v>271</v>
      </c>
      <c r="O35" t="s" s="304">
        <v>272</v>
      </c>
      <c r="P35" t="s" s="304">
        <v>273</v>
      </c>
      <c r="Q35" t="s" s="304">
        <v>274</v>
      </c>
      <c r="R35" t="s" s="304">
        <v>275</v>
      </c>
      <c r="S35" t="s" s="304">
        <v>276</v>
      </c>
      <c r="T35" t="s" s="297">
        <v>30</v>
      </c>
      <c r="U35" t="s" s="298">
        <v>32</v>
      </c>
      <c r="V35" t="s" s="299">
        <v>34</v>
      </c>
      <c r="W35" t="s" s="300">
        <v>36</v>
      </c>
      <c r="X35" t="s" s="301">
        <v>38</v>
      </c>
      <c r="Y35" t="s" s="302">
        <v>40</v>
      </c>
      <c r="Z35" t="s" s="303">
        <v>125</v>
      </c>
      <c r="AA35" t="s" s="304">
        <v>44</v>
      </c>
      <c r="AB35" t="s" s="390">
        <v>88</v>
      </c>
      <c r="AC35" t="s" s="304">
        <v>277</v>
      </c>
      <c r="AD35" t="s" s="304">
        <v>278</v>
      </c>
      <c r="AE35" t="s" s="394">
        <v>279</v>
      </c>
      <c r="AF35" t="s" s="397">
        <v>280</v>
      </c>
      <c r="AG35" s="375"/>
      <c r="AH35" s="10"/>
      <c r="AI35" s="10"/>
      <c r="AJ35" s="10"/>
      <c r="AK35" s="10"/>
      <c r="AL35" s="10"/>
      <c r="AM35" s="10"/>
      <c r="AN35" s="13"/>
    </row>
    <row r="36" ht="12.75" customHeight="1">
      <c r="A36" t="s" s="398">
        <v>281</v>
      </c>
      <c r="B36" t="s" s="399">
        <v>282</v>
      </c>
      <c r="C36" t="s" s="400">
        <f>B36</f>
        <v>283</v>
      </c>
      <c r="D36" s="401"/>
      <c r="E36" s="401"/>
      <c r="F36" s="401"/>
      <c r="G36" s="401"/>
      <c r="H36" t="s" s="400">
        <v>284</v>
      </c>
      <c r="I36" t="s" s="400">
        <v>285</v>
      </c>
      <c r="J36" s="401"/>
      <c r="K36" s="401"/>
      <c r="L36" s="401"/>
      <c r="M36" s="401"/>
      <c r="N36" s="401"/>
      <c r="O36" s="401"/>
      <c r="P36" s="401"/>
      <c r="Q36" s="401"/>
      <c r="R36" s="402"/>
      <c r="S36" s="401"/>
      <c r="T36" s="401"/>
      <c r="U36" s="401"/>
      <c r="V36" s="401"/>
      <c r="W36" s="401"/>
      <c r="X36" s="401"/>
      <c r="Y36" s="401"/>
      <c r="Z36" s="401"/>
      <c r="AA36" s="401"/>
      <c r="AB36" s="401"/>
      <c r="AC36" s="401"/>
      <c r="AD36" s="401"/>
      <c r="AE36" s="401"/>
      <c r="AF36" s="403"/>
      <c r="AG36" s="31"/>
      <c r="AH36" s="10"/>
      <c r="AI36" s="10"/>
      <c r="AJ36" s="10"/>
      <c r="AK36" s="10"/>
      <c r="AL36" s="10"/>
      <c r="AM36" s="10"/>
      <c r="AN36" s="13"/>
    </row>
    <row r="37" ht="12.75" customHeight="1">
      <c r="A37" s="404"/>
      <c r="B37" t="s" s="405">
        <v>286</v>
      </c>
      <c r="C37" t="s" s="406">
        <v>203</v>
      </c>
      <c r="D37" t="s" s="406">
        <v>211</v>
      </c>
      <c r="E37" s="407">
        <v>3</v>
      </c>
      <c r="F37" t="s" s="406">
        <v>189</v>
      </c>
      <c r="G37" s="408">
        <v>3</v>
      </c>
      <c r="H37" t="s" s="406">
        <v>284</v>
      </c>
      <c r="I37" t="s" s="406">
        <v>179</v>
      </c>
      <c r="J37" s="407">
        <v>3</v>
      </c>
      <c r="K37" t="s" s="406">
        <v>189</v>
      </c>
      <c r="L37" s="408">
        <v>3</v>
      </c>
      <c r="M37" t="s" s="406">
        <v>179</v>
      </c>
      <c r="N37" t="s" s="406">
        <v>198</v>
      </c>
      <c r="O37" s="407">
        <v>6</v>
      </c>
      <c r="P37" t="s" s="409">
        <v>287</v>
      </c>
      <c r="Q37" s="410">
        <f>R37*(1-'Bolts'!$E$1157)</f>
        <v>4932.32</v>
      </c>
      <c r="R37" s="410">
        <v>4932.32</v>
      </c>
      <c r="S37" s="411">
        <f>SUM(T37:AB37)</f>
        <v>0</v>
      </c>
      <c r="T37" s="412"/>
      <c r="U37" s="413"/>
      <c r="V37" s="414"/>
      <c r="W37" s="415"/>
      <c r="X37" s="416"/>
      <c r="Y37" s="417"/>
      <c r="Z37" s="418"/>
      <c r="AA37" s="419"/>
      <c r="AB37" s="420"/>
      <c r="AC37" s="411">
        <f>S37*O37</f>
        <v>0</v>
      </c>
      <c r="AD37" s="421">
        <f>S37*R37</f>
        <v>0</v>
      </c>
      <c r="AE37" s="422">
        <v>8.70906286854758</v>
      </c>
      <c r="AF37" s="423">
        <f>AE37*S37</f>
        <v>0</v>
      </c>
      <c r="AG37" s="31"/>
      <c r="AH37" s="10"/>
      <c r="AI37" s="10"/>
      <c r="AJ37" s="10"/>
      <c r="AK37" s="10"/>
      <c r="AL37" s="10"/>
      <c r="AM37" s="10"/>
      <c r="AN37" s="13"/>
    </row>
    <row r="38" ht="12.75" customHeight="1">
      <c r="A38" s="424"/>
      <c r="B38" t="s" s="405">
        <v>288</v>
      </c>
      <c r="C38" t="s" s="406">
        <v>203</v>
      </c>
      <c r="D38" t="s" s="406">
        <v>211</v>
      </c>
      <c r="E38" s="407">
        <v>3</v>
      </c>
      <c r="F38" s="425"/>
      <c r="G38" s="425"/>
      <c r="H38" t="s" s="406">
        <v>284</v>
      </c>
      <c r="I38" t="s" s="406">
        <v>179</v>
      </c>
      <c r="J38" s="407">
        <v>3</v>
      </c>
      <c r="K38" s="425"/>
      <c r="L38" s="425"/>
      <c r="M38" t="s" s="406">
        <v>179</v>
      </c>
      <c r="N38" t="s" s="406">
        <v>198</v>
      </c>
      <c r="O38" s="407">
        <v>3</v>
      </c>
      <c r="P38" t="s" s="409">
        <v>289</v>
      </c>
      <c r="Q38" s="410">
        <f>R38*(1-'Bolts'!$E$1157)</f>
        <v>421.605263157895</v>
      </c>
      <c r="R38" s="410">
        <v>421.605263157895</v>
      </c>
      <c r="S38" s="411">
        <f>SUM(T38:AB38)</f>
        <v>0</v>
      </c>
      <c r="T38" s="412"/>
      <c r="U38" s="413"/>
      <c r="V38" s="414"/>
      <c r="W38" s="415"/>
      <c r="X38" s="416"/>
      <c r="Y38" s="417"/>
      <c r="Z38" s="418"/>
      <c r="AA38" s="419"/>
      <c r="AB38" s="420"/>
      <c r="AC38" s="411">
        <f>S38*O38</f>
        <v>0</v>
      </c>
      <c r="AD38" s="421">
        <f>S38*R38</f>
        <v>0</v>
      </c>
      <c r="AE38" s="422">
        <v>7.76104508754423</v>
      </c>
      <c r="AF38" s="423">
        <f>AE38*S38</f>
        <v>0</v>
      </c>
      <c r="AG38" s="31"/>
      <c r="AH38" s="10"/>
      <c r="AI38" s="10"/>
      <c r="AJ38" s="10"/>
      <c r="AK38" s="10"/>
      <c r="AL38" s="10"/>
      <c r="AM38" s="10"/>
      <c r="AN38" s="13"/>
    </row>
    <row r="39" ht="12.75" customHeight="1">
      <c r="A39" s="424"/>
      <c r="B39" t="s" s="405">
        <v>290</v>
      </c>
      <c r="C39" t="s" s="406">
        <v>203</v>
      </c>
      <c r="D39" t="s" s="406">
        <v>189</v>
      </c>
      <c r="E39" s="407">
        <v>3</v>
      </c>
      <c r="F39" s="425"/>
      <c r="G39" s="425"/>
      <c r="H39" t="s" s="406">
        <v>284</v>
      </c>
      <c r="I39" t="s" s="406">
        <v>189</v>
      </c>
      <c r="J39" s="407">
        <v>3</v>
      </c>
      <c r="K39" s="425"/>
      <c r="L39" s="425"/>
      <c r="M39" t="s" s="406">
        <v>189</v>
      </c>
      <c r="N39" t="s" s="406">
        <v>200</v>
      </c>
      <c r="O39" s="407">
        <v>3</v>
      </c>
      <c r="P39" t="s" s="409">
        <v>291</v>
      </c>
      <c r="Q39" s="410">
        <f>R39*(1-'Bolts'!$E$1157)</f>
        <v>71.71052631578949</v>
      </c>
      <c r="R39" s="410">
        <v>71.71052631578949</v>
      </c>
      <c r="S39" s="411">
        <f>SUM(T39:AB39)</f>
        <v>0</v>
      </c>
      <c r="T39" s="412"/>
      <c r="U39" s="413"/>
      <c r="V39" s="414"/>
      <c r="W39" s="415"/>
      <c r="X39" s="416"/>
      <c r="Y39" s="417"/>
      <c r="Z39" s="418"/>
      <c r="AA39" s="419"/>
      <c r="AB39" s="420"/>
      <c r="AC39" s="411">
        <f>S39*O39</f>
        <v>0</v>
      </c>
      <c r="AD39" s="421">
        <f>S39*R39</f>
        <v>0</v>
      </c>
      <c r="AE39" s="422">
        <v>0.946</v>
      </c>
      <c r="AF39" s="423">
        <f>AE39*S39</f>
        <v>0</v>
      </c>
      <c r="AG39" s="31"/>
      <c r="AH39" s="10"/>
      <c r="AI39" s="10"/>
      <c r="AJ39" s="10"/>
      <c r="AK39" s="10"/>
      <c r="AL39" s="10"/>
      <c r="AM39" s="10"/>
      <c r="AN39" s="13"/>
    </row>
    <row r="40" ht="12.75" customHeight="1">
      <c r="A40" s="424"/>
      <c r="B40" t="s" s="405">
        <v>292</v>
      </c>
      <c r="C40" t="s" s="406">
        <v>203</v>
      </c>
      <c r="D40" t="s" s="406">
        <v>211</v>
      </c>
      <c r="E40" s="407">
        <v>3</v>
      </c>
      <c r="F40" t="s" s="406">
        <v>189</v>
      </c>
      <c r="G40" s="408">
        <v>3</v>
      </c>
      <c r="H40" t="s" s="406">
        <v>284</v>
      </c>
      <c r="I40" t="s" s="406">
        <v>179</v>
      </c>
      <c r="J40" s="407">
        <v>3</v>
      </c>
      <c r="K40" t="s" s="406">
        <v>189</v>
      </c>
      <c r="L40" s="408">
        <v>3</v>
      </c>
      <c r="M40" t="s" s="406">
        <v>179</v>
      </c>
      <c r="N40" t="s" s="406">
        <v>198</v>
      </c>
      <c r="O40" s="407">
        <v>6</v>
      </c>
      <c r="P40" t="s" s="409">
        <v>293</v>
      </c>
      <c r="Q40" s="410">
        <f>R40*(1-'Bolts'!$E$1157)</f>
        <v>438.08</v>
      </c>
      <c r="R40" s="410">
        <v>438.08</v>
      </c>
      <c r="S40" s="411">
        <f>SUM(T40:AB40)</f>
        <v>0</v>
      </c>
      <c r="T40" s="412"/>
      <c r="U40" s="413"/>
      <c r="V40" s="414"/>
      <c r="W40" s="415"/>
      <c r="X40" s="416"/>
      <c r="Y40" s="417"/>
      <c r="Z40" s="418"/>
      <c r="AA40" s="419"/>
      <c r="AB40" s="420"/>
      <c r="AC40" s="411">
        <f>S40*O40</f>
        <v>0</v>
      </c>
      <c r="AD40" s="421">
        <f>S40*R40</f>
        <v>0</v>
      </c>
      <c r="AE40" s="422">
        <v>7.6295019504672</v>
      </c>
      <c r="AF40" s="423">
        <f>AE40*S40</f>
        <v>0</v>
      </c>
      <c r="AG40" s="31"/>
      <c r="AH40" s="10"/>
      <c r="AI40" s="10"/>
      <c r="AJ40" s="10"/>
      <c r="AK40" s="10"/>
      <c r="AL40" s="10"/>
      <c r="AM40" s="10"/>
      <c r="AN40" s="13"/>
    </row>
    <row r="41" ht="12.75" customHeight="1">
      <c r="A41" s="424"/>
      <c r="B41" t="s" s="405">
        <v>294</v>
      </c>
      <c r="C41" t="s" s="406">
        <v>203</v>
      </c>
      <c r="D41" t="s" s="406">
        <v>211</v>
      </c>
      <c r="E41" s="407">
        <v>3</v>
      </c>
      <c r="F41" s="425"/>
      <c r="G41" s="425"/>
      <c r="H41" t="s" s="406">
        <v>284</v>
      </c>
      <c r="I41" t="s" s="406">
        <v>179</v>
      </c>
      <c r="J41" s="407">
        <v>3</v>
      </c>
      <c r="K41" s="425"/>
      <c r="L41" s="425"/>
      <c r="M41" t="s" s="406">
        <v>179</v>
      </c>
      <c r="N41" t="s" s="406">
        <v>198</v>
      </c>
      <c r="O41" s="407">
        <v>3</v>
      </c>
      <c r="P41" t="s" s="409">
        <v>295</v>
      </c>
      <c r="Q41" s="410">
        <f>R41*(1-'Bolts'!$E$1157)</f>
        <v>357.157894736842</v>
      </c>
      <c r="R41" s="410">
        <v>357.157894736842</v>
      </c>
      <c r="S41" s="411">
        <f>SUM(T41:AB41)</f>
        <v>0</v>
      </c>
      <c r="T41" s="412"/>
      <c r="U41" s="413"/>
      <c r="V41" s="414"/>
      <c r="W41" s="415"/>
      <c r="X41" s="416"/>
      <c r="Y41" s="417"/>
      <c r="Z41" s="418"/>
      <c r="AA41" s="419"/>
      <c r="AB41" s="420"/>
      <c r="AC41" s="411">
        <f>S41*O41</f>
        <v>0</v>
      </c>
      <c r="AD41" s="421">
        <f>S41*R41</f>
        <v>0</v>
      </c>
      <c r="AE41" s="422">
        <v>6.4819014787263</v>
      </c>
      <c r="AF41" s="423">
        <f>AE41*S41</f>
        <v>0</v>
      </c>
      <c r="AG41" s="31"/>
      <c r="AH41" s="10"/>
      <c r="AI41" s="10"/>
      <c r="AJ41" s="10"/>
      <c r="AK41" s="10"/>
      <c r="AL41" s="10"/>
      <c r="AM41" s="10"/>
      <c r="AN41" s="13"/>
    </row>
    <row r="42" ht="12.75" customHeight="1">
      <c r="A42" s="424"/>
      <c r="B42" t="s" s="405">
        <v>296</v>
      </c>
      <c r="C42" t="s" s="406">
        <v>203</v>
      </c>
      <c r="D42" t="s" s="406">
        <v>189</v>
      </c>
      <c r="E42" s="407">
        <v>3</v>
      </c>
      <c r="F42" s="425"/>
      <c r="G42" s="425"/>
      <c r="H42" t="s" s="406">
        <v>284</v>
      </c>
      <c r="I42" t="s" s="406">
        <v>189</v>
      </c>
      <c r="J42" s="407">
        <v>3</v>
      </c>
      <c r="K42" s="425"/>
      <c r="L42" s="425"/>
      <c r="M42" t="s" s="406">
        <v>189</v>
      </c>
      <c r="N42" t="s" s="406">
        <v>200</v>
      </c>
      <c r="O42" s="407">
        <v>3</v>
      </c>
      <c r="P42" t="s" s="409">
        <v>297</v>
      </c>
      <c r="Q42" s="410">
        <f>R42*(1-'Bolts'!$E$1157)</f>
        <v>80.9210526315789</v>
      </c>
      <c r="R42" s="410">
        <v>80.9210526315789</v>
      </c>
      <c r="S42" s="411">
        <f>SUM(T42:AB42)</f>
        <v>0</v>
      </c>
      <c r="T42" s="412"/>
      <c r="U42" s="413"/>
      <c r="V42" s="414"/>
      <c r="W42" s="415"/>
      <c r="X42" s="416"/>
      <c r="Y42" s="417"/>
      <c r="Z42" s="418"/>
      <c r="AA42" s="419"/>
      <c r="AB42" s="420"/>
      <c r="AC42" s="411">
        <f>S42*O42</f>
        <v>0</v>
      </c>
      <c r="AD42" s="421">
        <f>S42*R42</f>
        <v>0</v>
      </c>
      <c r="AE42" s="422">
        <v>1.147</v>
      </c>
      <c r="AF42" s="423">
        <f>AE42*S42</f>
        <v>0</v>
      </c>
      <c r="AG42" s="31"/>
      <c r="AH42" s="10"/>
      <c r="AI42" s="10"/>
      <c r="AJ42" s="10"/>
      <c r="AK42" s="10"/>
      <c r="AL42" s="10"/>
      <c r="AM42" s="10"/>
      <c r="AN42" s="13"/>
    </row>
    <row r="43" ht="12.75" customHeight="1">
      <c r="A43" s="426"/>
      <c r="B43" t="s" s="405">
        <v>298</v>
      </c>
      <c r="C43" t="s" s="406">
        <v>203</v>
      </c>
      <c r="D43" t="s" s="406">
        <v>211</v>
      </c>
      <c r="E43" s="407">
        <v>1</v>
      </c>
      <c r="F43" t="s" s="406">
        <v>189</v>
      </c>
      <c r="G43" s="408">
        <v>2</v>
      </c>
      <c r="H43" t="s" s="406">
        <v>284</v>
      </c>
      <c r="I43" t="s" s="406">
        <v>179</v>
      </c>
      <c r="J43" s="407">
        <v>1</v>
      </c>
      <c r="K43" t="s" s="406">
        <v>189</v>
      </c>
      <c r="L43" s="408">
        <v>2</v>
      </c>
      <c r="M43" t="s" s="406">
        <v>179</v>
      </c>
      <c r="N43" t="s" s="406">
        <v>199</v>
      </c>
      <c r="O43" s="407">
        <v>3</v>
      </c>
      <c r="P43" t="s" s="409">
        <v>299</v>
      </c>
      <c r="Q43" s="410">
        <f>R43*(1-'Bolts'!$E$1157)</f>
        <v>298.842105263158</v>
      </c>
      <c r="R43" s="410">
        <v>298.842105263158</v>
      </c>
      <c r="S43" s="411">
        <f>SUM(T43:AB43)</f>
        <v>0</v>
      </c>
      <c r="T43" s="412"/>
      <c r="U43" s="413"/>
      <c r="V43" s="414"/>
      <c r="W43" s="415"/>
      <c r="X43" s="416"/>
      <c r="Y43" s="417"/>
      <c r="Z43" s="418"/>
      <c r="AA43" s="419"/>
      <c r="AB43" s="420"/>
      <c r="AC43" s="411">
        <f>S43*O43</f>
        <v>0</v>
      </c>
      <c r="AD43" s="421">
        <f>S43*R43</f>
        <v>0</v>
      </c>
      <c r="AE43" s="422">
        <v>5.89866642474825</v>
      </c>
      <c r="AF43" s="423">
        <f>AE43*S43</f>
        <v>0</v>
      </c>
      <c r="AG43" s="31"/>
      <c r="AH43" s="10"/>
      <c r="AI43" s="10"/>
      <c r="AJ43" s="10"/>
      <c r="AK43" s="10"/>
      <c r="AL43" s="10"/>
      <c r="AM43" s="10"/>
      <c r="AN43" s="13"/>
    </row>
    <row r="44" ht="12.75" customHeight="1">
      <c r="A44" s="426"/>
      <c r="B44" t="s" s="405">
        <v>300</v>
      </c>
      <c r="C44" t="s" s="406">
        <v>203</v>
      </c>
      <c r="D44" t="s" s="406">
        <v>212</v>
      </c>
      <c r="E44" s="407">
        <v>3</v>
      </c>
      <c r="F44" s="425"/>
      <c r="G44" s="425"/>
      <c r="H44" t="s" s="406">
        <v>284</v>
      </c>
      <c r="I44" t="s" s="406">
        <v>184</v>
      </c>
      <c r="J44" s="407">
        <v>3</v>
      </c>
      <c r="K44" s="425"/>
      <c r="L44" s="425"/>
      <c r="M44" t="s" s="406">
        <v>184</v>
      </c>
      <c r="N44" t="s" s="406">
        <v>199</v>
      </c>
      <c r="O44" s="407">
        <v>3</v>
      </c>
      <c r="P44" t="s" s="409">
        <v>301</v>
      </c>
      <c r="Q44" s="410">
        <f>R44*(1-'Bolts'!$E$1157)</f>
        <v>231.105263157895</v>
      </c>
      <c r="R44" s="410">
        <v>231.105263157895</v>
      </c>
      <c r="S44" s="411">
        <f>SUM(T44:AB44)</f>
        <v>0</v>
      </c>
      <c r="T44" s="412"/>
      <c r="U44" s="413"/>
      <c r="V44" s="414"/>
      <c r="W44" s="415"/>
      <c r="X44" s="416"/>
      <c r="Y44" s="417"/>
      <c r="Z44" s="418"/>
      <c r="AA44" s="419"/>
      <c r="AB44" s="420"/>
      <c r="AC44" s="411">
        <f>S44*O44</f>
        <v>0</v>
      </c>
      <c r="AD44" s="421">
        <f>S44*R44</f>
        <v>0</v>
      </c>
      <c r="AE44" s="422">
        <v>4.441</v>
      </c>
      <c r="AF44" s="423">
        <f>AE44*S44</f>
        <v>0</v>
      </c>
      <c r="AG44" s="31"/>
      <c r="AH44" s="10"/>
      <c r="AI44" s="10"/>
      <c r="AJ44" s="10"/>
      <c r="AK44" s="10"/>
      <c r="AL44" s="10"/>
      <c r="AM44" s="10"/>
      <c r="AN44" s="13"/>
    </row>
    <row r="45" ht="12.75" customHeight="1">
      <c r="A45" s="426"/>
      <c r="B45" t="s" s="405">
        <v>302</v>
      </c>
      <c r="C45" t="s" s="406">
        <v>203</v>
      </c>
      <c r="D45" t="s" s="406">
        <v>189</v>
      </c>
      <c r="E45" s="407">
        <v>7</v>
      </c>
      <c r="F45" s="425"/>
      <c r="G45" s="425"/>
      <c r="H45" t="s" s="406">
        <v>284</v>
      </c>
      <c r="I45" t="s" s="406">
        <v>189</v>
      </c>
      <c r="J45" s="407">
        <v>7</v>
      </c>
      <c r="K45" s="425"/>
      <c r="L45" s="425"/>
      <c r="M45" t="s" s="406">
        <v>189</v>
      </c>
      <c r="N45" t="s" s="406">
        <v>200</v>
      </c>
      <c r="O45" s="407">
        <v>7</v>
      </c>
      <c r="P45" t="s" s="409">
        <v>303</v>
      </c>
      <c r="Q45" s="410">
        <f>R45*(1-'Bolts'!$E$1157)</f>
        <v>265.026315789474</v>
      </c>
      <c r="R45" s="410">
        <v>265.026315789474</v>
      </c>
      <c r="S45" s="411">
        <f>SUM(T45:AB45)</f>
        <v>0</v>
      </c>
      <c r="T45" s="412"/>
      <c r="U45" s="413"/>
      <c r="V45" s="414"/>
      <c r="W45" s="415"/>
      <c r="X45" s="416"/>
      <c r="Y45" s="417"/>
      <c r="Z45" s="418"/>
      <c r="AA45" s="419"/>
      <c r="AB45" s="420"/>
      <c r="AC45" s="411">
        <f>S45*O45</f>
        <v>0</v>
      </c>
      <c r="AD45" s="421">
        <f>S45*R45</f>
        <v>0</v>
      </c>
      <c r="AE45" s="422">
        <v>3.612</v>
      </c>
      <c r="AF45" s="423">
        <f>AE45*S45</f>
        <v>0</v>
      </c>
      <c r="AG45" s="31"/>
      <c r="AH45" s="10"/>
      <c r="AI45" s="10"/>
      <c r="AJ45" s="10"/>
      <c r="AK45" s="10"/>
      <c r="AL45" s="10"/>
      <c r="AM45" s="10"/>
      <c r="AN45" s="13"/>
    </row>
    <row r="46" ht="12.75" customHeight="1">
      <c r="A46" s="424"/>
      <c r="B46" s="427"/>
      <c r="C46" s="425"/>
      <c r="D46" s="425"/>
      <c r="E46" s="428"/>
      <c r="F46" s="425"/>
      <c r="G46" s="425"/>
      <c r="H46" s="425"/>
      <c r="I46" s="425"/>
      <c r="J46" s="428"/>
      <c r="K46" s="425"/>
      <c r="L46" s="425"/>
      <c r="M46" s="425"/>
      <c r="N46" s="425"/>
      <c r="O46" s="428"/>
      <c r="P46" s="428"/>
      <c r="Q46" s="410"/>
      <c r="R46" s="410">
        <v>0</v>
      </c>
      <c r="S46" s="411"/>
      <c r="T46" s="412"/>
      <c r="U46" s="413"/>
      <c r="V46" s="414"/>
      <c r="W46" s="415"/>
      <c r="X46" s="416"/>
      <c r="Y46" s="417"/>
      <c r="Z46" s="418"/>
      <c r="AA46" s="419"/>
      <c r="AB46" s="420"/>
      <c r="AC46" s="411"/>
      <c r="AD46" s="421"/>
      <c r="AE46" s="422">
        <v>0</v>
      </c>
      <c r="AF46" s="423"/>
      <c r="AG46" s="31"/>
      <c r="AH46" s="10"/>
      <c r="AI46" s="10"/>
      <c r="AJ46" s="10"/>
      <c r="AK46" s="10"/>
      <c r="AL46" s="10"/>
      <c r="AM46" s="10"/>
      <c r="AN46" s="13"/>
    </row>
    <row r="47" ht="12.75" customHeight="1">
      <c r="A47" s="424"/>
      <c r="B47" t="s" s="405">
        <v>304</v>
      </c>
      <c r="C47" t="s" s="406">
        <v>203</v>
      </c>
      <c r="D47" t="s" s="406">
        <v>211</v>
      </c>
      <c r="E47" s="407">
        <v>1</v>
      </c>
      <c r="F47" s="425"/>
      <c r="G47" s="425"/>
      <c r="H47" t="s" s="406">
        <v>284</v>
      </c>
      <c r="I47" t="s" s="406">
        <v>179</v>
      </c>
      <c r="J47" s="407">
        <v>1</v>
      </c>
      <c r="K47" s="425"/>
      <c r="L47" s="425"/>
      <c r="M47" t="s" s="406">
        <v>179</v>
      </c>
      <c r="N47" t="s" s="406">
        <v>198</v>
      </c>
      <c r="O47" s="407">
        <v>1</v>
      </c>
      <c r="P47" t="s" s="409">
        <v>305</v>
      </c>
      <c r="Q47" s="410">
        <f>R47*(1-'Bolts'!$E$1157)</f>
        <v>303.526315789474</v>
      </c>
      <c r="R47" s="410">
        <v>303.526315789474</v>
      </c>
      <c r="S47" s="411">
        <f>SUM(T47:AB47)</f>
        <v>0</v>
      </c>
      <c r="T47" s="412"/>
      <c r="U47" s="413"/>
      <c r="V47" s="414"/>
      <c r="W47" s="415"/>
      <c r="X47" s="416"/>
      <c r="Y47" s="417"/>
      <c r="Z47" s="418"/>
      <c r="AA47" s="419"/>
      <c r="AB47" s="420"/>
      <c r="AC47" s="411">
        <f>S47*O47</f>
        <v>0</v>
      </c>
      <c r="AD47" s="421">
        <f>S47*R47</f>
        <v>0</v>
      </c>
      <c r="AE47" s="422">
        <v>5.854</v>
      </c>
      <c r="AF47" s="423">
        <f>AE47*S47</f>
        <v>0</v>
      </c>
      <c r="AG47" s="31"/>
      <c r="AH47" s="10"/>
      <c r="AI47" s="10"/>
      <c r="AJ47" s="10"/>
      <c r="AK47" s="10"/>
      <c r="AL47" s="10"/>
      <c r="AM47" s="10"/>
      <c r="AN47" s="13"/>
    </row>
    <row r="48" ht="12.75" customHeight="1">
      <c r="A48" s="424"/>
      <c r="B48" s="427"/>
      <c r="C48" s="425"/>
      <c r="D48" s="425"/>
      <c r="E48" s="428"/>
      <c r="F48" s="425"/>
      <c r="G48" s="425"/>
      <c r="H48" s="425"/>
      <c r="I48" s="425"/>
      <c r="J48" s="428"/>
      <c r="K48" s="425"/>
      <c r="L48" s="425"/>
      <c r="M48" s="425"/>
      <c r="N48" s="425"/>
      <c r="O48" s="428"/>
      <c r="P48" s="428"/>
      <c r="Q48" s="410"/>
      <c r="R48" s="410">
        <v>0</v>
      </c>
      <c r="S48" s="411"/>
      <c r="T48" s="412"/>
      <c r="U48" s="413"/>
      <c r="V48" s="414"/>
      <c r="W48" s="415"/>
      <c r="X48" s="416"/>
      <c r="Y48" s="417"/>
      <c r="Z48" s="418"/>
      <c r="AA48" s="419"/>
      <c r="AB48" s="420"/>
      <c r="AC48" s="411"/>
      <c r="AD48" s="421"/>
      <c r="AE48" s="422">
        <v>0</v>
      </c>
      <c r="AF48" s="423"/>
      <c r="AG48" s="31"/>
      <c r="AH48" s="10"/>
      <c r="AI48" s="10"/>
      <c r="AJ48" s="10"/>
      <c r="AK48" s="10"/>
      <c r="AL48" s="10"/>
      <c r="AM48" s="10"/>
      <c r="AN48" s="13"/>
    </row>
    <row r="49" ht="12.75" customHeight="1">
      <c r="A49" s="424"/>
      <c r="B49" t="s" s="405">
        <v>306</v>
      </c>
      <c r="C49" t="s" s="406">
        <v>203</v>
      </c>
      <c r="D49" t="s" s="406">
        <v>211</v>
      </c>
      <c r="E49" s="407">
        <v>2</v>
      </c>
      <c r="F49" s="425"/>
      <c r="G49" s="425"/>
      <c r="H49" t="s" s="406">
        <v>284</v>
      </c>
      <c r="I49" t="s" s="406">
        <v>179</v>
      </c>
      <c r="J49" s="407">
        <v>2</v>
      </c>
      <c r="K49" s="425"/>
      <c r="L49" s="425"/>
      <c r="M49" t="s" s="406">
        <v>179</v>
      </c>
      <c r="N49" t="s" s="406">
        <v>198</v>
      </c>
      <c r="O49" s="407">
        <v>2</v>
      </c>
      <c r="P49" t="s" s="409">
        <v>307</v>
      </c>
      <c r="Q49" s="410">
        <f>R49*(1-'Bolts'!$E$1157)</f>
        <v>266.947368421053</v>
      </c>
      <c r="R49" s="410">
        <v>266.947368421053</v>
      </c>
      <c r="S49" s="411">
        <f>SUM(T49:AB49)</f>
        <v>0</v>
      </c>
      <c r="T49" s="412"/>
      <c r="U49" s="413"/>
      <c r="V49" s="414"/>
      <c r="W49" s="415"/>
      <c r="X49" s="416"/>
      <c r="Y49" s="417"/>
      <c r="Z49" s="418"/>
      <c r="AA49" s="419"/>
      <c r="AB49" s="420"/>
      <c r="AC49" s="411">
        <f>S49*O49</f>
        <v>0</v>
      </c>
      <c r="AD49" s="421">
        <f>S49*R49</f>
        <v>0</v>
      </c>
      <c r="AE49" s="422">
        <v>4.24113217817291</v>
      </c>
      <c r="AF49" s="423">
        <f>AE49*S49</f>
        <v>0</v>
      </c>
      <c r="AG49" s="31"/>
      <c r="AH49" s="10"/>
      <c r="AI49" s="10"/>
      <c r="AJ49" s="10"/>
      <c r="AK49" s="10"/>
      <c r="AL49" s="10"/>
      <c r="AM49" s="10"/>
      <c r="AN49" s="13"/>
    </row>
    <row r="50" ht="12.75" customHeight="1">
      <c r="A50" s="424"/>
      <c r="B50" t="s" s="405">
        <v>308</v>
      </c>
      <c r="C50" t="s" s="406">
        <v>203</v>
      </c>
      <c r="D50" t="s" s="406">
        <v>211</v>
      </c>
      <c r="E50" s="407">
        <v>3</v>
      </c>
      <c r="F50" s="425"/>
      <c r="G50" s="425"/>
      <c r="H50" t="s" s="406">
        <v>284</v>
      </c>
      <c r="I50" t="s" s="406">
        <v>179</v>
      </c>
      <c r="J50" s="407">
        <v>3</v>
      </c>
      <c r="K50" s="425"/>
      <c r="L50" s="425"/>
      <c r="M50" t="s" s="406">
        <v>179</v>
      </c>
      <c r="N50" t="s" s="406">
        <v>198</v>
      </c>
      <c r="O50" s="407">
        <v>3</v>
      </c>
      <c r="P50" t="s" s="409">
        <v>309</v>
      </c>
      <c r="Q50" s="410">
        <f>R50*(1-'Bolts'!$E$1157)</f>
        <v>363.763157894737</v>
      </c>
      <c r="R50" s="410">
        <v>363.763157894737</v>
      </c>
      <c r="S50" s="411">
        <f>SUM(T50:AB50)</f>
        <v>0</v>
      </c>
      <c r="T50" s="412"/>
      <c r="U50" s="413"/>
      <c r="V50" s="414"/>
      <c r="W50" s="415"/>
      <c r="X50" s="416"/>
      <c r="Y50" s="417"/>
      <c r="Z50" s="418"/>
      <c r="AA50" s="419"/>
      <c r="AB50" s="420"/>
      <c r="AC50" s="411">
        <f>S50*O50</f>
        <v>0</v>
      </c>
      <c r="AD50" s="421">
        <f>S50*R50</f>
        <v>0</v>
      </c>
      <c r="AE50" s="422">
        <v>6.168</v>
      </c>
      <c r="AF50" s="423">
        <f>AE50*S50</f>
        <v>0</v>
      </c>
      <c r="AG50" s="31"/>
      <c r="AH50" s="10"/>
      <c r="AI50" s="10"/>
      <c r="AJ50" s="10"/>
      <c r="AK50" s="10"/>
      <c r="AL50" s="10"/>
      <c r="AM50" s="10"/>
      <c r="AN50" s="13"/>
    </row>
    <row r="51" ht="12.75" customHeight="1">
      <c r="A51" s="424"/>
      <c r="B51" t="s" s="405">
        <v>310</v>
      </c>
      <c r="C51" t="s" s="406">
        <v>203</v>
      </c>
      <c r="D51" t="s" s="406">
        <v>211</v>
      </c>
      <c r="E51" s="407">
        <v>3</v>
      </c>
      <c r="F51" s="425"/>
      <c r="G51" s="425"/>
      <c r="H51" t="s" s="406">
        <v>284</v>
      </c>
      <c r="I51" t="s" s="406">
        <v>179</v>
      </c>
      <c r="J51" s="407">
        <v>3</v>
      </c>
      <c r="K51" s="425"/>
      <c r="L51" s="425"/>
      <c r="M51" t="s" s="406">
        <v>179</v>
      </c>
      <c r="N51" t="s" s="406">
        <v>199</v>
      </c>
      <c r="O51" s="407">
        <v>3</v>
      </c>
      <c r="P51" t="s" s="409">
        <v>311</v>
      </c>
      <c r="Q51" s="410">
        <f>R51*(1-'Bolts'!$E$1157)</f>
        <v>361.289473684211</v>
      </c>
      <c r="R51" s="410">
        <v>361.289473684211</v>
      </c>
      <c r="S51" s="411">
        <f>SUM(T51:AB51)</f>
        <v>0</v>
      </c>
      <c r="T51" s="412"/>
      <c r="U51" s="413"/>
      <c r="V51" s="414"/>
      <c r="W51" s="415"/>
      <c r="X51" s="416"/>
      <c r="Y51" s="417"/>
      <c r="Z51" s="418"/>
      <c r="AA51" s="419"/>
      <c r="AB51" s="420"/>
      <c r="AC51" s="411">
        <f>S51*O51</f>
        <v>0</v>
      </c>
      <c r="AD51" s="421">
        <f>S51*R51</f>
        <v>0</v>
      </c>
      <c r="AE51" s="422">
        <v>7.273</v>
      </c>
      <c r="AF51" s="423">
        <f>AE51*S51</f>
        <v>0</v>
      </c>
      <c r="AG51" s="31"/>
      <c r="AH51" s="10"/>
      <c r="AI51" s="10"/>
      <c r="AJ51" s="10"/>
      <c r="AK51" s="10"/>
      <c r="AL51" s="10"/>
      <c r="AM51" s="10"/>
      <c r="AN51" s="13"/>
    </row>
    <row r="52" ht="12.75" customHeight="1">
      <c r="A52" s="426"/>
      <c r="B52" t="s" s="405">
        <v>312</v>
      </c>
      <c r="C52" t="s" s="406">
        <v>203</v>
      </c>
      <c r="D52" t="s" s="406">
        <v>211</v>
      </c>
      <c r="E52" s="407">
        <v>2</v>
      </c>
      <c r="F52" s="425"/>
      <c r="G52" s="425"/>
      <c r="H52" t="s" s="406">
        <v>284</v>
      </c>
      <c r="I52" t="s" s="406">
        <v>179</v>
      </c>
      <c r="J52" s="407">
        <v>2</v>
      </c>
      <c r="K52" s="425"/>
      <c r="L52" s="425"/>
      <c r="M52" t="s" s="406">
        <v>179</v>
      </c>
      <c r="N52" t="s" s="406">
        <v>198</v>
      </c>
      <c r="O52" s="407">
        <v>2</v>
      </c>
      <c r="P52" t="s" s="409">
        <v>313</v>
      </c>
      <c r="Q52" s="410">
        <f>R52*(1-'Bolts'!$E$1157)</f>
        <v>210.157894736842</v>
      </c>
      <c r="R52" s="410">
        <v>210.157894736842</v>
      </c>
      <c r="S52" s="411">
        <f>SUM(T52:AB52)</f>
        <v>0</v>
      </c>
      <c r="T52" s="412"/>
      <c r="U52" s="413"/>
      <c r="V52" s="414"/>
      <c r="W52" s="415"/>
      <c r="X52" s="416"/>
      <c r="Y52" s="417"/>
      <c r="Z52" s="418"/>
      <c r="AA52" s="419"/>
      <c r="AB52" s="420"/>
      <c r="AC52" s="411">
        <f>S52*O52</f>
        <v>0</v>
      </c>
      <c r="AD52" s="421">
        <f>S52*R52</f>
        <v>0</v>
      </c>
      <c r="AE52" s="422">
        <v>4.3744443436451</v>
      </c>
      <c r="AF52" s="423">
        <f>AE52*S52</f>
        <v>0</v>
      </c>
      <c r="AG52" s="31"/>
      <c r="AH52" s="10"/>
      <c r="AI52" s="10"/>
      <c r="AJ52" s="10"/>
      <c r="AK52" s="10"/>
      <c r="AL52" s="10"/>
      <c r="AM52" s="10"/>
      <c r="AN52" s="13"/>
    </row>
    <row r="53" ht="12.75" customHeight="1">
      <c r="A53" t="s" s="429">
        <v>314</v>
      </c>
      <c r="B53" t="s" s="430">
        <v>315</v>
      </c>
      <c r="C53" t="s" s="431">
        <v>203</v>
      </c>
      <c r="D53" t="s" s="431">
        <v>211</v>
      </c>
      <c r="E53" s="432">
        <v>2</v>
      </c>
      <c r="F53" s="433"/>
      <c r="G53" s="433"/>
      <c r="H53" t="s" s="431">
        <v>284</v>
      </c>
      <c r="I53" t="s" s="431">
        <v>179</v>
      </c>
      <c r="J53" s="432">
        <v>2</v>
      </c>
      <c r="K53" s="433"/>
      <c r="L53" s="433"/>
      <c r="M53" t="s" s="431">
        <v>179</v>
      </c>
      <c r="N53" t="s" s="431">
        <v>198</v>
      </c>
      <c r="O53" s="432">
        <v>2</v>
      </c>
      <c r="P53" t="s" s="434">
        <v>316</v>
      </c>
      <c r="Q53" s="410">
        <f>R53*(1-'Bolts'!$E$1157)</f>
        <v>213.631578947368</v>
      </c>
      <c r="R53" s="410">
        <v>213.631578947368</v>
      </c>
      <c r="S53" s="411">
        <f>SUM(T53:AB53)</f>
        <v>0</v>
      </c>
      <c r="T53" s="412"/>
      <c r="U53" s="413"/>
      <c r="V53" s="414"/>
      <c r="W53" s="415"/>
      <c r="X53" s="416"/>
      <c r="Y53" s="417"/>
      <c r="Z53" s="418"/>
      <c r="AA53" s="419"/>
      <c r="AB53" s="420"/>
      <c r="AC53" s="411">
        <f>S53*O53</f>
        <v>0</v>
      </c>
      <c r="AD53" s="421">
        <f>S53*R53</f>
        <v>0</v>
      </c>
      <c r="AE53" s="422">
        <v>4.45268983035471</v>
      </c>
      <c r="AF53" s="423">
        <f>AE53*S53</f>
        <v>0</v>
      </c>
      <c r="AG53" s="31"/>
      <c r="AH53" s="10"/>
      <c r="AI53" s="10"/>
      <c r="AJ53" s="10"/>
      <c r="AK53" s="10"/>
      <c r="AL53" s="10"/>
      <c r="AM53" s="10"/>
      <c r="AN53" s="13"/>
    </row>
    <row r="54" ht="12.75" customHeight="1">
      <c r="A54" t="s" s="429">
        <v>314</v>
      </c>
      <c r="B54" t="s" s="435">
        <v>317</v>
      </c>
      <c r="C54" t="s" s="436">
        <v>203</v>
      </c>
      <c r="D54" t="s" s="436">
        <v>211</v>
      </c>
      <c r="E54" s="437">
        <v>2</v>
      </c>
      <c r="F54" s="438"/>
      <c r="G54" s="438"/>
      <c r="H54" t="s" s="436">
        <v>284</v>
      </c>
      <c r="I54" t="s" s="436">
        <v>179</v>
      </c>
      <c r="J54" s="437">
        <v>2</v>
      </c>
      <c r="K54" s="438"/>
      <c r="L54" s="438"/>
      <c r="M54" t="s" s="436">
        <v>179</v>
      </c>
      <c r="N54" t="s" s="436">
        <v>198</v>
      </c>
      <c r="O54" s="437">
        <v>2</v>
      </c>
      <c r="P54" t="s" s="439">
        <v>318</v>
      </c>
      <c r="Q54" s="410">
        <f>R54*(1-'Bolts'!$E$1157)</f>
        <v>257.815789473684</v>
      </c>
      <c r="R54" s="410">
        <v>257.815789473684</v>
      </c>
      <c r="S54" s="411">
        <f>SUM(T54:AB54)</f>
        <v>0</v>
      </c>
      <c r="T54" s="412"/>
      <c r="U54" s="413"/>
      <c r="V54" s="414"/>
      <c r="W54" s="415"/>
      <c r="X54" s="416"/>
      <c r="Y54" s="417"/>
      <c r="Z54" s="418"/>
      <c r="AA54" s="419"/>
      <c r="AB54" s="420"/>
      <c r="AC54" s="411">
        <f>S54*O54</f>
        <v>0</v>
      </c>
      <c r="AD54" s="421">
        <f>S54*R54</f>
        <v>0</v>
      </c>
      <c r="AE54" s="422">
        <v>5.46049169917445</v>
      </c>
      <c r="AF54" s="423">
        <f>AE54*S54</f>
        <v>0</v>
      </c>
      <c r="AG54" s="31"/>
      <c r="AH54" s="10"/>
      <c r="AI54" s="10"/>
      <c r="AJ54" s="10"/>
      <c r="AK54" s="10"/>
      <c r="AL54" s="10"/>
      <c r="AM54" s="10"/>
      <c r="AN54" s="13"/>
    </row>
    <row r="55" ht="12.75" customHeight="1">
      <c r="A55" t="s" s="429">
        <v>314</v>
      </c>
      <c r="B55" t="s" s="435">
        <v>319</v>
      </c>
      <c r="C55" t="s" s="436">
        <v>203</v>
      </c>
      <c r="D55" t="s" s="436">
        <v>211</v>
      </c>
      <c r="E55" s="437">
        <v>2</v>
      </c>
      <c r="F55" s="438"/>
      <c r="G55" s="438"/>
      <c r="H55" t="s" s="436">
        <v>284</v>
      </c>
      <c r="I55" t="s" s="436">
        <v>179</v>
      </c>
      <c r="J55" s="437">
        <v>2</v>
      </c>
      <c r="K55" s="438"/>
      <c r="L55" s="438"/>
      <c r="M55" t="s" s="436">
        <v>179</v>
      </c>
      <c r="N55" t="s" s="436">
        <v>198</v>
      </c>
      <c r="O55" s="437">
        <v>2</v>
      </c>
      <c r="P55" t="s" s="439">
        <v>320</v>
      </c>
      <c r="Q55" s="410">
        <f>R55*(1-'Bolts'!$E$1157)</f>
        <v>197.842105263158</v>
      </c>
      <c r="R55" s="410">
        <v>197.842105263158</v>
      </c>
      <c r="S55" s="411">
        <f>SUM(T55:AB55)</f>
        <v>0</v>
      </c>
      <c r="T55" s="412"/>
      <c r="U55" s="413"/>
      <c r="V55" s="414"/>
      <c r="W55" s="415"/>
      <c r="X55" s="416"/>
      <c r="Y55" s="417"/>
      <c r="Z55" s="418"/>
      <c r="AA55" s="419"/>
      <c r="AB55" s="420"/>
      <c r="AC55" s="411">
        <f>S55*O55</f>
        <v>0</v>
      </c>
      <c r="AD55" s="421">
        <f>S55*R55</f>
        <v>0</v>
      </c>
      <c r="AE55" s="422">
        <v>4.09380386464665</v>
      </c>
      <c r="AF55" s="423">
        <f>AE55*S55</f>
        <v>0</v>
      </c>
      <c r="AG55" s="31"/>
      <c r="AH55" s="10"/>
      <c r="AI55" s="10"/>
      <c r="AJ55" s="10"/>
      <c r="AK55" s="10"/>
      <c r="AL55" s="10"/>
      <c r="AM55" s="10"/>
      <c r="AN55" s="13"/>
    </row>
    <row r="56" ht="12.75" customHeight="1">
      <c r="A56" t="s" s="429">
        <v>314</v>
      </c>
      <c r="B56" t="s" s="430">
        <v>321</v>
      </c>
      <c r="C56" t="s" s="431">
        <v>203</v>
      </c>
      <c r="D56" t="s" s="431">
        <v>211</v>
      </c>
      <c r="E56" s="432">
        <v>2</v>
      </c>
      <c r="F56" s="433"/>
      <c r="G56" s="433"/>
      <c r="H56" t="s" s="431">
        <v>284</v>
      </c>
      <c r="I56" t="s" s="431">
        <v>179</v>
      </c>
      <c r="J56" s="432">
        <v>2</v>
      </c>
      <c r="K56" s="433"/>
      <c r="L56" s="433"/>
      <c r="M56" t="s" s="431">
        <v>179</v>
      </c>
      <c r="N56" t="s" s="431">
        <v>200</v>
      </c>
      <c r="O56" s="432">
        <v>2</v>
      </c>
      <c r="P56" t="s" s="434">
        <v>322</v>
      </c>
      <c r="Q56" s="410">
        <f>R56*(1-'Bolts'!$E$1157)</f>
        <v>185.947368421053</v>
      </c>
      <c r="R56" s="410">
        <v>185.947368421053</v>
      </c>
      <c r="S56" s="411">
        <f>SUM(T56:AB56)</f>
        <v>0</v>
      </c>
      <c r="T56" s="412"/>
      <c r="U56" s="413"/>
      <c r="V56" s="414"/>
      <c r="W56" s="415"/>
      <c r="X56" s="416"/>
      <c r="Y56" s="417"/>
      <c r="Z56" s="418"/>
      <c r="AA56" s="419"/>
      <c r="AB56" s="420"/>
      <c r="AC56" s="411">
        <f>S56*O56</f>
        <v>0</v>
      </c>
      <c r="AD56" s="421">
        <f>S56*R56</f>
        <v>0</v>
      </c>
      <c r="AE56" s="422">
        <v>3.82255284405334</v>
      </c>
      <c r="AF56" s="423">
        <f>AE56*S56</f>
        <v>0</v>
      </c>
      <c r="AG56" s="31"/>
      <c r="AH56" s="10"/>
      <c r="AI56" s="10"/>
      <c r="AJ56" s="10"/>
      <c r="AK56" s="10"/>
      <c r="AL56" s="10"/>
      <c r="AM56" s="10"/>
      <c r="AN56" s="13"/>
    </row>
    <row r="57" ht="12.75" customHeight="1">
      <c r="A57" s="424"/>
      <c r="B57" t="s" s="405">
        <v>323</v>
      </c>
      <c r="C57" t="s" s="406">
        <v>203</v>
      </c>
      <c r="D57" t="s" s="406">
        <v>211</v>
      </c>
      <c r="E57" s="407">
        <v>2</v>
      </c>
      <c r="F57" s="425"/>
      <c r="G57" s="425"/>
      <c r="H57" t="s" s="406">
        <v>284</v>
      </c>
      <c r="I57" t="s" s="406">
        <v>179</v>
      </c>
      <c r="J57" s="407">
        <v>2</v>
      </c>
      <c r="K57" s="425"/>
      <c r="L57" s="425"/>
      <c r="M57" t="s" s="406">
        <v>179</v>
      </c>
      <c r="N57" t="s" s="406">
        <v>198</v>
      </c>
      <c r="O57" s="407">
        <v>2</v>
      </c>
      <c r="P57" t="s" s="409">
        <v>324</v>
      </c>
      <c r="Q57" s="410">
        <f>R57*(1-'Bolts'!$E$1157)</f>
        <v>250.894736842105</v>
      </c>
      <c r="R57" s="410">
        <v>250.894736842105</v>
      </c>
      <c r="S57" s="411">
        <f>SUM(T57:AB57)</f>
        <v>0</v>
      </c>
      <c r="T57" s="412"/>
      <c r="U57" s="413"/>
      <c r="V57" s="414"/>
      <c r="W57" s="415"/>
      <c r="X57" s="416"/>
      <c r="Y57" s="417"/>
      <c r="Z57" s="418"/>
      <c r="AA57" s="419"/>
      <c r="AB57" s="420"/>
      <c r="AC57" s="411">
        <f>S57*O57</f>
        <v>0</v>
      </c>
      <c r="AD57" s="421">
        <f>S57*R57</f>
        <v>0</v>
      </c>
      <c r="AE57" s="422">
        <v>4.832</v>
      </c>
      <c r="AF57" s="423">
        <f>AE57*S57</f>
        <v>0</v>
      </c>
      <c r="AG57" s="31"/>
      <c r="AH57" s="10"/>
      <c r="AI57" s="10"/>
      <c r="AJ57" s="10"/>
      <c r="AK57" s="10"/>
      <c r="AL57" s="10"/>
      <c r="AM57" s="10"/>
      <c r="AN57" s="13"/>
    </row>
    <row r="58" ht="12.75" customHeight="1">
      <c r="A58" s="424"/>
      <c r="B58" t="s" s="405">
        <v>325</v>
      </c>
      <c r="C58" t="s" s="406">
        <v>203</v>
      </c>
      <c r="D58" t="s" s="406">
        <v>211</v>
      </c>
      <c r="E58" s="407">
        <v>2</v>
      </c>
      <c r="F58" s="425"/>
      <c r="G58" s="425"/>
      <c r="H58" t="s" s="406">
        <v>284</v>
      </c>
      <c r="I58" t="s" s="406">
        <v>179</v>
      </c>
      <c r="J58" s="407">
        <v>2</v>
      </c>
      <c r="K58" s="425"/>
      <c r="L58" s="425"/>
      <c r="M58" t="s" s="406">
        <v>179</v>
      </c>
      <c r="N58" t="s" s="406">
        <v>198</v>
      </c>
      <c r="O58" s="407">
        <v>2</v>
      </c>
      <c r="P58" t="s" s="409">
        <v>326</v>
      </c>
      <c r="Q58" s="410">
        <f>R58*(1-'Bolts'!$E$1157)</f>
        <v>317.157894736842</v>
      </c>
      <c r="R58" s="410">
        <v>317.157894736842</v>
      </c>
      <c r="S58" s="411">
        <f>SUM(T58:AB58)</f>
        <v>0</v>
      </c>
      <c r="T58" s="412"/>
      <c r="U58" s="413"/>
      <c r="V58" s="414"/>
      <c r="W58" s="415"/>
      <c r="X58" s="416"/>
      <c r="Y58" s="417"/>
      <c r="Z58" s="418"/>
      <c r="AA58" s="419"/>
      <c r="AB58" s="420"/>
      <c r="AC58" s="411">
        <f>S58*O58</f>
        <v>0</v>
      </c>
      <c r="AD58" s="421">
        <f>S58*R58</f>
        <v>0</v>
      </c>
      <c r="AE58" s="422">
        <v>4.778</v>
      </c>
      <c r="AF58" s="423">
        <f>AE58*S58</f>
        <v>0</v>
      </c>
      <c r="AG58" s="31"/>
      <c r="AH58" s="10"/>
      <c r="AI58" s="10"/>
      <c r="AJ58" s="10"/>
      <c r="AK58" s="10"/>
      <c r="AL58" s="10"/>
      <c r="AM58" s="10"/>
      <c r="AN58" s="13"/>
    </row>
    <row r="59" ht="12.75" customHeight="1">
      <c r="A59" s="424"/>
      <c r="B59" s="427"/>
      <c r="C59" s="425"/>
      <c r="D59" s="425"/>
      <c r="E59" s="428"/>
      <c r="F59" s="425"/>
      <c r="G59" s="425"/>
      <c r="H59" s="425"/>
      <c r="I59" s="425"/>
      <c r="J59" s="428"/>
      <c r="K59" s="425"/>
      <c r="L59" s="425"/>
      <c r="M59" s="425"/>
      <c r="N59" s="425"/>
      <c r="O59" s="428"/>
      <c r="P59" s="428"/>
      <c r="Q59" s="410"/>
      <c r="R59" s="410">
        <v>0</v>
      </c>
      <c r="S59" s="411"/>
      <c r="T59" s="412"/>
      <c r="U59" s="413"/>
      <c r="V59" s="414"/>
      <c r="W59" s="415"/>
      <c r="X59" s="416"/>
      <c r="Y59" s="417"/>
      <c r="Z59" s="418"/>
      <c r="AA59" s="419"/>
      <c r="AB59" s="420"/>
      <c r="AC59" s="411"/>
      <c r="AD59" s="421"/>
      <c r="AE59" s="422">
        <v>0</v>
      </c>
      <c r="AF59" s="423"/>
      <c r="AG59" s="31"/>
      <c r="AH59" s="10"/>
      <c r="AI59" s="10"/>
      <c r="AJ59" s="10"/>
      <c r="AK59" s="10"/>
      <c r="AL59" s="10"/>
      <c r="AM59" s="10"/>
      <c r="AN59" s="13"/>
    </row>
    <row r="60" ht="12.75" customHeight="1">
      <c r="A60" s="424"/>
      <c r="B60" t="s" s="405">
        <v>327</v>
      </c>
      <c r="C60" t="s" s="406">
        <v>203</v>
      </c>
      <c r="D60" t="s" s="406">
        <v>212</v>
      </c>
      <c r="E60" s="407">
        <v>4</v>
      </c>
      <c r="F60" s="425"/>
      <c r="G60" s="425"/>
      <c r="H60" t="s" s="406">
        <v>284</v>
      </c>
      <c r="I60" t="s" s="406">
        <v>186</v>
      </c>
      <c r="J60" s="407">
        <v>4</v>
      </c>
      <c r="K60" s="425"/>
      <c r="L60" s="425"/>
      <c r="M60" t="s" s="406">
        <v>186</v>
      </c>
      <c r="N60" t="s" s="406">
        <v>199</v>
      </c>
      <c r="O60" s="407">
        <v>4</v>
      </c>
      <c r="P60" t="s" s="409">
        <v>328</v>
      </c>
      <c r="Q60" s="410">
        <f>R60*(1-'Bolts'!$E$1157)</f>
        <v>226.552631578947</v>
      </c>
      <c r="R60" s="410">
        <v>226.552631578947</v>
      </c>
      <c r="S60" s="411">
        <f>SUM(T60:AB60)</f>
        <v>0</v>
      </c>
      <c r="T60" s="412"/>
      <c r="U60" s="413"/>
      <c r="V60" s="414"/>
      <c r="W60" s="415"/>
      <c r="X60" s="416"/>
      <c r="Y60" s="417"/>
      <c r="Z60" s="418"/>
      <c r="AA60" s="419"/>
      <c r="AB60" s="420"/>
      <c r="AC60" s="411">
        <f>S60*O60</f>
        <v>0</v>
      </c>
      <c r="AD60" s="421">
        <f>S60*R60</f>
        <v>0</v>
      </c>
      <c r="AE60" s="422">
        <v>4.11412501133993</v>
      </c>
      <c r="AF60" s="423">
        <f>AE60*S60</f>
        <v>0</v>
      </c>
      <c r="AG60" s="31"/>
      <c r="AH60" s="10"/>
      <c r="AI60" s="10"/>
      <c r="AJ60" s="10"/>
      <c r="AK60" s="10"/>
      <c r="AL60" s="10"/>
      <c r="AM60" s="10"/>
      <c r="AN60" s="13"/>
    </row>
    <row r="61" ht="12.75" customHeight="1">
      <c r="A61" s="424"/>
      <c r="B61" t="s" s="405">
        <v>329</v>
      </c>
      <c r="C61" t="s" s="406">
        <v>203</v>
      </c>
      <c r="D61" t="s" s="406">
        <v>212</v>
      </c>
      <c r="E61" s="407">
        <v>5</v>
      </c>
      <c r="F61" s="425"/>
      <c r="G61" s="425"/>
      <c r="H61" t="s" s="406">
        <v>284</v>
      </c>
      <c r="I61" t="s" s="406">
        <v>180</v>
      </c>
      <c r="J61" s="407">
        <v>5</v>
      </c>
      <c r="K61" s="425"/>
      <c r="L61" s="425"/>
      <c r="M61" t="s" s="406">
        <v>180</v>
      </c>
      <c r="N61" t="s" s="406">
        <v>198</v>
      </c>
      <c r="O61" s="407">
        <v>5</v>
      </c>
      <c r="P61" t="s" s="409">
        <v>330</v>
      </c>
      <c r="Q61" s="410">
        <f>R61*(1-'Bolts'!$E$1157)</f>
        <v>325.368421052632</v>
      </c>
      <c r="R61" s="410">
        <v>325.368421052632</v>
      </c>
      <c r="S61" s="411">
        <f>SUM(T61:AB61)</f>
        <v>0</v>
      </c>
      <c r="T61" s="412"/>
      <c r="U61" s="413"/>
      <c r="V61" s="414"/>
      <c r="W61" s="415"/>
      <c r="X61" s="416"/>
      <c r="Y61" s="417"/>
      <c r="Z61" s="418"/>
      <c r="AA61" s="419"/>
      <c r="AB61" s="420"/>
      <c r="AC61" s="411">
        <f>S61*O61</f>
        <v>0</v>
      </c>
      <c r="AD61" s="421">
        <f>S61*R61</f>
        <v>0</v>
      </c>
      <c r="AE61" s="422">
        <v>6.05098430554296</v>
      </c>
      <c r="AF61" s="423">
        <f>AE61*S61</f>
        <v>0</v>
      </c>
      <c r="AG61" s="31"/>
      <c r="AH61" s="10"/>
      <c r="AI61" s="10"/>
      <c r="AJ61" s="10"/>
      <c r="AK61" s="10"/>
      <c r="AL61" s="10"/>
      <c r="AM61" s="10"/>
      <c r="AN61" s="13"/>
    </row>
    <row r="62" ht="12.75" customHeight="1">
      <c r="A62" s="426"/>
      <c r="B62" t="s" s="405">
        <v>331</v>
      </c>
      <c r="C62" t="s" s="406">
        <v>203</v>
      </c>
      <c r="D62" t="s" s="406">
        <v>212</v>
      </c>
      <c r="E62" s="407">
        <v>6</v>
      </c>
      <c r="F62" s="425"/>
      <c r="G62" s="425"/>
      <c r="H62" t="s" s="406">
        <v>284</v>
      </c>
      <c r="I62" t="s" s="406">
        <v>186</v>
      </c>
      <c r="J62" s="407">
        <v>6</v>
      </c>
      <c r="K62" s="425"/>
      <c r="L62" s="425"/>
      <c r="M62" t="s" s="406">
        <v>186</v>
      </c>
      <c r="N62" t="s" s="406">
        <v>200</v>
      </c>
      <c r="O62" s="407">
        <v>6</v>
      </c>
      <c r="P62" t="s" s="409">
        <v>332</v>
      </c>
      <c r="Q62" s="410">
        <f>R62*(1-'Bolts'!$E$1157)</f>
        <v>369.210526315789</v>
      </c>
      <c r="R62" s="410">
        <v>369.210526315789</v>
      </c>
      <c r="S62" s="411">
        <f>SUM(T62:AB62)</f>
        <v>0</v>
      </c>
      <c r="T62" s="412"/>
      <c r="U62" s="413"/>
      <c r="V62" s="414"/>
      <c r="W62" s="415"/>
      <c r="X62" s="416"/>
      <c r="Y62" s="417"/>
      <c r="Z62" s="418"/>
      <c r="AA62" s="419"/>
      <c r="AB62" s="420"/>
      <c r="AC62" s="411">
        <f>S62*O62</f>
        <v>0</v>
      </c>
      <c r="AD62" s="421">
        <f>S62*R62</f>
        <v>0</v>
      </c>
      <c r="AE62" s="422">
        <v>6.81</v>
      </c>
      <c r="AF62" s="423">
        <f>AE62*S62</f>
        <v>0</v>
      </c>
      <c r="AG62" s="31"/>
      <c r="AH62" s="10"/>
      <c r="AI62" s="10"/>
      <c r="AJ62" s="10"/>
      <c r="AK62" s="10"/>
      <c r="AL62" s="10"/>
      <c r="AM62" s="10"/>
      <c r="AN62" s="13"/>
    </row>
    <row r="63" ht="12.75" customHeight="1">
      <c r="A63" s="426"/>
      <c r="B63" t="s" s="405">
        <v>333</v>
      </c>
      <c r="C63" t="s" s="406">
        <v>203</v>
      </c>
      <c r="D63" t="s" s="406">
        <v>212</v>
      </c>
      <c r="E63" s="407">
        <v>4</v>
      </c>
      <c r="F63" s="425"/>
      <c r="G63" s="425"/>
      <c r="H63" t="s" s="406">
        <v>284</v>
      </c>
      <c r="I63" t="s" s="406">
        <v>182</v>
      </c>
      <c r="J63" s="407">
        <v>4</v>
      </c>
      <c r="K63" s="425"/>
      <c r="L63" s="425"/>
      <c r="M63" t="s" s="406">
        <v>182</v>
      </c>
      <c r="N63" t="s" s="406">
        <v>198</v>
      </c>
      <c r="O63" s="407">
        <v>4</v>
      </c>
      <c r="P63" t="s" s="409">
        <v>334</v>
      </c>
      <c r="Q63" s="410">
        <f>R63*(1-'Bolts'!$E$1157)</f>
        <v>407.026315789474</v>
      </c>
      <c r="R63" s="410">
        <v>407.026315789474</v>
      </c>
      <c r="S63" s="411">
        <f>SUM(T63:AB63)</f>
        <v>0</v>
      </c>
      <c r="T63" s="412"/>
      <c r="U63" s="413"/>
      <c r="V63" s="414"/>
      <c r="W63" s="415"/>
      <c r="X63" s="416"/>
      <c r="Y63" s="417"/>
      <c r="Z63" s="418"/>
      <c r="AA63" s="419"/>
      <c r="AB63" s="420"/>
      <c r="AC63" s="411">
        <f>S63*O63</f>
        <v>0</v>
      </c>
      <c r="AD63" s="421">
        <f>S63*R63</f>
        <v>0</v>
      </c>
      <c r="AE63" s="422">
        <v>3.65236324049714</v>
      </c>
      <c r="AF63" s="423">
        <f>AE63*S63</f>
        <v>0</v>
      </c>
      <c r="AG63" s="31"/>
      <c r="AH63" s="10"/>
      <c r="AI63" s="10"/>
      <c r="AJ63" s="10"/>
      <c r="AK63" s="10"/>
      <c r="AL63" s="10"/>
      <c r="AM63" s="10"/>
      <c r="AN63" s="13"/>
    </row>
    <row r="64" ht="12.75" customHeight="1">
      <c r="A64" s="426"/>
      <c r="B64" t="s" s="405">
        <v>335</v>
      </c>
      <c r="C64" t="s" s="406">
        <v>203</v>
      </c>
      <c r="D64" t="s" s="406">
        <v>212</v>
      </c>
      <c r="E64" s="407">
        <v>3</v>
      </c>
      <c r="F64" s="425"/>
      <c r="G64" s="425"/>
      <c r="H64" t="s" s="406">
        <v>284</v>
      </c>
      <c r="I64" t="s" s="406">
        <v>182</v>
      </c>
      <c r="J64" s="407">
        <v>3</v>
      </c>
      <c r="K64" s="425"/>
      <c r="L64" s="425"/>
      <c r="M64" t="s" s="406">
        <v>182</v>
      </c>
      <c r="N64" t="s" s="406">
        <v>198</v>
      </c>
      <c r="O64" s="407">
        <v>3</v>
      </c>
      <c r="P64" t="s" s="409">
        <v>336</v>
      </c>
      <c r="Q64" s="410">
        <f>R64*(1-'Bolts'!$E$1157)</f>
        <v>202.368421052632</v>
      </c>
      <c r="R64" s="410">
        <v>202.368421052632</v>
      </c>
      <c r="S64" s="411">
        <f>SUM(T64:AB64)</f>
        <v>0</v>
      </c>
      <c r="T64" s="412"/>
      <c r="U64" s="413"/>
      <c r="V64" s="414"/>
      <c r="W64" s="415"/>
      <c r="X64" s="416"/>
      <c r="Y64" s="417"/>
      <c r="Z64" s="418"/>
      <c r="AA64" s="419"/>
      <c r="AB64" s="420"/>
      <c r="AC64" s="411">
        <f>S64*O64</f>
        <v>0</v>
      </c>
      <c r="AD64" s="421">
        <f>S64*R64</f>
        <v>0</v>
      </c>
      <c r="AE64" s="422">
        <v>3.804</v>
      </c>
      <c r="AF64" s="423">
        <f>AE64*S64</f>
        <v>0</v>
      </c>
      <c r="AG64" s="31"/>
      <c r="AH64" s="10"/>
      <c r="AI64" s="10"/>
      <c r="AJ64" s="10"/>
      <c r="AK64" s="10"/>
      <c r="AL64" s="10"/>
      <c r="AM64" s="10"/>
      <c r="AN64" s="13"/>
    </row>
    <row r="65" ht="12.75" customHeight="1">
      <c r="A65" s="426"/>
      <c r="B65" t="s" s="435">
        <v>337</v>
      </c>
      <c r="C65" t="s" s="436">
        <v>203</v>
      </c>
      <c r="D65" t="s" s="436">
        <v>212</v>
      </c>
      <c r="E65" s="437">
        <v>3</v>
      </c>
      <c r="F65" s="438"/>
      <c r="G65" s="438"/>
      <c r="H65" t="s" s="436">
        <v>284</v>
      </c>
      <c r="I65" t="s" s="436">
        <v>182</v>
      </c>
      <c r="J65" s="437">
        <v>3</v>
      </c>
      <c r="K65" s="438"/>
      <c r="L65" s="438"/>
      <c r="M65" t="s" s="436">
        <v>182</v>
      </c>
      <c r="N65" t="s" s="436">
        <v>198</v>
      </c>
      <c r="O65" s="437">
        <v>3</v>
      </c>
      <c r="P65" t="s" s="439">
        <v>338</v>
      </c>
      <c r="Q65" s="410">
        <f>R65*(1-'Bolts'!$E$1157)</f>
        <v>260.684210526316</v>
      </c>
      <c r="R65" s="410">
        <v>260.684210526316</v>
      </c>
      <c r="S65" s="411">
        <f>SUM(T65:AB65)</f>
        <v>0</v>
      </c>
      <c r="T65" s="412"/>
      <c r="U65" s="413"/>
      <c r="V65" s="414"/>
      <c r="W65" s="415"/>
      <c r="X65" s="416"/>
      <c r="Y65" s="417"/>
      <c r="Z65" s="418"/>
      <c r="AA65" s="419"/>
      <c r="AB65" s="420"/>
      <c r="AC65" s="411">
        <f>S65*O65</f>
        <v>0</v>
      </c>
      <c r="AD65" s="421">
        <f>S65*R65</f>
        <v>0</v>
      </c>
      <c r="AE65" s="422">
        <v>3.56799419395809</v>
      </c>
      <c r="AF65" s="423">
        <f>AE65*S65</f>
        <v>0</v>
      </c>
      <c r="AG65" s="31"/>
      <c r="AH65" s="10"/>
      <c r="AI65" s="10"/>
      <c r="AJ65" s="10"/>
      <c r="AK65" s="10"/>
      <c r="AL65" s="10"/>
      <c r="AM65" s="10"/>
      <c r="AN65" s="13"/>
    </row>
    <row r="66" ht="12.75" customHeight="1">
      <c r="A66" t="s" s="429">
        <v>314</v>
      </c>
      <c r="B66" t="s" s="430">
        <v>339</v>
      </c>
      <c r="C66" t="s" s="431">
        <v>203</v>
      </c>
      <c r="D66" t="s" s="431">
        <v>212</v>
      </c>
      <c r="E66" s="432">
        <v>4</v>
      </c>
      <c r="F66" s="433"/>
      <c r="G66" s="433"/>
      <c r="H66" t="s" s="431">
        <v>284</v>
      </c>
      <c r="I66" t="s" s="431">
        <v>184</v>
      </c>
      <c r="J66" s="432">
        <v>4</v>
      </c>
      <c r="K66" s="433"/>
      <c r="L66" s="433"/>
      <c r="M66" t="s" s="431">
        <v>184</v>
      </c>
      <c r="N66" t="s" s="431">
        <v>199</v>
      </c>
      <c r="O66" s="432">
        <v>4</v>
      </c>
      <c r="P66" t="s" s="434">
        <v>340</v>
      </c>
      <c r="Q66" s="410">
        <f>R66*(1-'Bolts'!$E$1157)</f>
        <v>223.526315789474</v>
      </c>
      <c r="R66" s="410">
        <v>223.526315789474</v>
      </c>
      <c r="S66" s="411">
        <f>SUM(T66:AB66)</f>
        <v>0</v>
      </c>
      <c r="T66" s="412"/>
      <c r="U66" s="413"/>
      <c r="V66" s="414"/>
      <c r="W66" s="415"/>
      <c r="X66" s="416"/>
      <c r="Y66" s="417"/>
      <c r="Z66" s="418"/>
      <c r="AA66" s="419"/>
      <c r="AB66" s="420"/>
      <c r="AC66" s="411">
        <f>S66*O66</f>
        <v>0</v>
      </c>
      <c r="AD66" s="421">
        <f>S66*R66</f>
        <v>0</v>
      </c>
      <c r="AE66" s="422">
        <v>4.2221264628504</v>
      </c>
      <c r="AF66" s="423">
        <f>AE66*S66</f>
        <v>0</v>
      </c>
      <c r="AG66" s="31"/>
      <c r="AH66" s="10"/>
      <c r="AI66" s="10"/>
      <c r="AJ66" s="10"/>
      <c r="AK66" s="10"/>
      <c r="AL66" s="10"/>
      <c r="AM66" s="10"/>
      <c r="AN66" s="13"/>
    </row>
    <row r="67" ht="12.75" customHeight="1">
      <c r="A67" s="424"/>
      <c r="B67" t="s" s="405">
        <v>341</v>
      </c>
      <c r="C67" t="s" s="406">
        <v>203</v>
      </c>
      <c r="D67" t="s" s="406">
        <v>212</v>
      </c>
      <c r="E67" s="407">
        <v>4</v>
      </c>
      <c r="F67" s="425"/>
      <c r="G67" s="425"/>
      <c r="H67" t="s" s="406">
        <v>284</v>
      </c>
      <c r="I67" t="s" s="406">
        <v>180</v>
      </c>
      <c r="J67" s="407">
        <v>4</v>
      </c>
      <c r="K67" s="425"/>
      <c r="L67" s="425"/>
      <c r="M67" t="s" s="406">
        <v>180</v>
      </c>
      <c r="N67" t="s" s="406">
        <v>198</v>
      </c>
      <c r="O67" s="407">
        <v>4</v>
      </c>
      <c r="P67" t="s" s="409">
        <v>342</v>
      </c>
      <c r="Q67" s="410">
        <f>R67*(1-'Bolts'!$E$1157)</f>
        <v>376.315789473684</v>
      </c>
      <c r="R67" s="410">
        <v>376.315789473684</v>
      </c>
      <c r="S67" s="411">
        <f>SUM(T67:AB67)</f>
        <v>0</v>
      </c>
      <c r="T67" s="412"/>
      <c r="U67" s="413"/>
      <c r="V67" s="414"/>
      <c r="W67" s="415"/>
      <c r="X67" s="416"/>
      <c r="Y67" s="417"/>
      <c r="Z67" s="418"/>
      <c r="AA67" s="419"/>
      <c r="AB67" s="420"/>
      <c r="AC67" s="411">
        <f>S67*O67</f>
        <v>0</v>
      </c>
      <c r="AD67" s="421">
        <f>S67*R67</f>
        <v>0</v>
      </c>
      <c r="AE67" s="422">
        <v>7.351</v>
      </c>
      <c r="AF67" s="423">
        <f>AE67*S67</f>
        <v>0</v>
      </c>
      <c r="AG67" s="31"/>
      <c r="AH67" s="10"/>
      <c r="AI67" s="10"/>
      <c r="AJ67" s="10"/>
      <c r="AK67" s="10"/>
      <c r="AL67" s="10"/>
      <c r="AM67" s="10"/>
      <c r="AN67" s="13"/>
    </row>
    <row r="68" ht="12.75" customHeight="1">
      <c r="A68" s="424"/>
      <c r="B68" t="s" s="405">
        <v>343</v>
      </c>
      <c r="C68" t="s" s="406">
        <v>203</v>
      </c>
      <c r="D68" t="s" s="406">
        <v>212</v>
      </c>
      <c r="E68" s="407">
        <v>3</v>
      </c>
      <c r="F68" s="425"/>
      <c r="G68" s="425"/>
      <c r="H68" t="s" s="406">
        <v>284</v>
      </c>
      <c r="I68" t="s" s="406">
        <v>180</v>
      </c>
      <c r="J68" s="407">
        <v>3</v>
      </c>
      <c r="K68" s="425"/>
      <c r="L68" s="425"/>
      <c r="M68" t="s" s="406">
        <v>180</v>
      </c>
      <c r="N68" t="s" s="406">
        <v>198</v>
      </c>
      <c r="O68" s="407">
        <v>3</v>
      </c>
      <c r="P68" t="s" s="409">
        <v>344</v>
      </c>
      <c r="Q68" s="410">
        <f>R68*(1-'Bolts'!$E$1157)</f>
        <v>341.657894736842</v>
      </c>
      <c r="R68" s="410">
        <v>341.657894736842</v>
      </c>
      <c r="S68" s="411">
        <f>SUM(T68:AB68)</f>
        <v>0</v>
      </c>
      <c r="T68" s="412"/>
      <c r="U68" s="413"/>
      <c r="V68" s="414"/>
      <c r="W68" s="415"/>
      <c r="X68" s="416"/>
      <c r="Y68" s="417"/>
      <c r="Z68" s="418"/>
      <c r="AA68" s="419"/>
      <c r="AB68" s="420"/>
      <c r="AC68" s="411">
        <f>S68*O68</f>
        <v>0</v>
      </c>
      <c r="AD68" s="421">
        <f>S68*R68</f>
        <v>0</v>
      </c>
      <c r="AE68" s="422">
        <v>6.377</v>
      </c>
      <c r="AF68" s="423">
        <f>AE68*S68</f>
        <v>0</v>
      </c>
      <c r="AG68" s="31"/>
      <c r="AH68" s="10"/>
      <c r="AI68" s="10"/>
      <c r="AJ68" s="10"/>
      <c r="AK68" s="10"/>
      <c r="AL68" s="10"/>
      <c r="AM68" s="10"/>
      <c r="AN68" s="13"/>
    </row>
    <row r="69" ht="12.75" customHeight="1">
      <c r="A69" s="424"/>
      <c r="B69" t="s" s="405">
        <v>345</v>
      </c>
      <c r="C69" t="s" s="406">
        <v>203</v>
      </c>
      <c r="D69" t="s" s="406">
        <v>212</v>
      </c>
      <c r="E69" s="407">
        <v>4</v>
      </c>
      <c r="F69" s="425"/>
      <c r="G69" s="425"/>
      <c r="H69" t="s" s="406">
        <v>284</v>
      </c>
      <c r="I69" t="s" s="406">
        <v>180</v>
      </c>
      <c r="J69" s="407">
        <v>4</v>
      </c>
      <c r="K69" s="425"/>
      <c r="L69" s="425"/>
      <c r="M69" t="s" s="406">
        <v>180</v>
      </c>
      <c r="N69" t="s" s="406">
        <v>198</v>
      </c>
      <c r="O69" s="407">
        <v>4</v>
      </c>
      <c r="P69" t="s" s="409">
        <v>346</v>
      </c>
      <c r="Q69" s="410">
        <f>R69*(1-'Bolts'!$E$1157)</f>
        <v>248.078947368421</v>
      </c>
      <c r="R69" s="410">
        <v>248.078947368421</v>
      </c>
      <c r="S69" s="411">
        <f>SUM(T69:AB69)</f>
        <v>0</v>
      </c>
      <c r="T69" s="412"/>
      <c r="U69" s="413"/>
      <c r="V69" s="414"/>
      <c r="W69" s="415"/>
      <c r="X69" s="416"/>
      <c r="Y69" s="417"/>
      <c r="Z69" s="418"/>
      <c r="AA69" s="419"/>
      <c r="AB69" s="420"/>
      <c r="AC69" s="411">
        <f>S69*O69</f>
        <v>0</v>
      </c>
      <c r="AD69" s="421">
        <f>S69*R69</f>
        <v>0</v>
      </c>
      <c r="AE69" s="422">
        <v>4.582</v>
      </c>
      <c r="AF69" s="423">
        <f>AE69*S69</f>
        <v>0</v>
      </c>
      <c r="AG69" s="31"/>
      <c r="AH69" s="10"/>
      <c r="AI69" s="10"/>
      <c r="AJ69" s="10"/>
      <c r="AK69" s="10"/>
      <c r="AL69" s="10"/>
      <c r="AM69" s="10"/>
      <c r="AN69" s="13"/>
    </row>
    <row r="70" ht="12.75" customHeight="1">
      <c r="A70" s="424"/>
      <c r="B70" t="s" s="405">
        <v>347</v>
      </c>
      <c r="C70" t="s" s="406">
        <v>203</v>
      </c>
      <c r="D70" t="s" s="406">
        <v>212</v>
      </c>
      <c r="E70" s="407">
        <v>4</v>
      </c>
      <c r="F70" s="425"/>
      <c r="G70" s="425"/>
      <c r="H70" t="s" s="406">
        <v>284</v>
      </c>
      <c r="I70" t="s" s="406">
        <v>180</v>
      </c>
      <c r="J70" s="407">
        <v>4</v>
      </c>
      <c r="K70" s="425"/>
      <c r="L70" s="425"/>
      <c r="M70" t="s" s="406">
        <v>180</v>
      </c>
      <c r="N70" t="s" s="406">
        <v>198</v>
      </c>
      <c r="O70" s="407">
        <v>4</v>
      </c>
      <c r="P70" t="s" s="409">
        <v>348</v>
      </c>
      <c r="Q70" s="410">
        <f>R70*(1-'Bolts'!$E$1157)</f>
        <v>225.631578947368</v>
      </c>
      <c r="R70" s="410">
        <v>225.631578947368</v>
      </c>
      <c r="S70" s="411">
        <f>SUM(T70:AB70)</f>
        <v>0</v>
      </c>
      <c r="T70" s="412"/>
      <c r="U70" s="413"/>
      <c r="V70" s="414"/>
      <c r="W70" s="415"/>
      <c r="X70" s="416"/>
      <c r="Y70" s="417"/>
      <c r="Z70" s="418"/>
      <c r="AA70" s="419"/>
      <c r="AB70" s="420"/>
      <c r="AC70" s="411">
        <f>S70*O70</f>
        <v>0</v>
      </c>
      <c r="AD70" s="421">
        <f>S70*R70</f>
        <v>0</v>
      </c>
      <c r="AE70" s="422">
        <v>4.073</v>
      </c>
      <c r="AF70" s="423">
        <f>AE70*S70</f>
        <v>0</v>
      </c>
      <c r="AG70" s="31"/>
      <c r="AH70" s="10"/>
      <c r="AI70" s="10"/>
      <c r="AJ70" s="10"/>
      <c r="AK70" s="10"/>
      <c r="AL70" s="10"/>
      <c r="AM70" s="10"/>
      <c r="AN70" s="13"/>
    </row>
    <row r="71" ht="12.75" customHeight="1">
      <c r="A71" s="424"/>
      <c r="B71" t="s" s="405">
        <v>349</v>
      </c>
      <c r="C71" t="s" s="406">
        <v>203</v>
      </c>
      <c r="D71" t="s" s="406">
        <v>212</v>
      </c>
      <c r="E71" s="407">
        <v>4</v>
      </c>
      <c r="F71" s="425"/>
      <c r="G71" s="425"/>
      <c r="H71" t="s" s="406">
        <v>284</v>
      </c>
      <c r="I71" t="s" s="406">
        <v>180</v>
      </c>
      <c r="J71" s="407">
        <v>4</v>
      </c>
      <c r="K71" s="425"/>
      <c r="L71" s="425"/>
      <c r="M71" t="s" s="406">
        <v>180</v>
      </c>
      <c r="N71" t="s" s="406">
        <v>198</v>
      </c>
      <c r="O71" s="407">
        <v>4</v>
      </c>
      <c r="P71" t="s" s="409">
        <v>350</v>
      </c>
      <c r="Q71" s="410">
        <f>R71*(1-'Bolts'!$E$1157)</f>
        <v>315.342105263158</v>
      </c>
      <c r="R71" s="410">
        <v>315.342105263158</v>
      </c>
      <c r="S71" s="411">
        <f>SUM(T71:AB71)</f>
        <v>0</v>
      </c>
      <c r="T71" s="412"/>
      <c r="U71" s="413"/>
      <c r="V71" s="414"/>
      <c r="W71" s="415"/>
      <c r="X71" s="416"/>
      <c r="Y71" s="417"/>
      <c r="Z71" s="418"/>
      <c r="AA71" s="419"/>
      <c r="AB71" s="420"/>
      <c r="AC71" s="411">
        <f>S71*O71</f>
        <v>0</v>
      </c>
      <c r="AD71" s="421">
        <f>S71*R71</f>
        <v>0</v>
      </c>
      <c r="AE71" s="422">
        <v>5.695</v>
      </c>
      <c r="AF71" s="423">
        <f>AE71*S71</f>
        <v>0</v>
      </c>
      <c r="AG71" s="31"/>
      <c r="AH71" s="10"/>
      <c r="AI71" s="10"/>
      <c r="AJ71" s="10"/>
      <c r="AK71" s="10"/>
      <c r="AL71" s="10"/>
      <c r="AM71" s="10"/>
      <c r="AN71" s="13"/>
    </row>
    <row r="72" ht="12.75" customHeight="1">
      <c r="A72" s="424"/>
      <c r="B72" t="s" s="405">
        <v>351</v>
      </c>
      <c r="C72" t="s" s="406">
        <v>203</v>
      </c>
      <c r="D72" t="s" s="406">
        <v>212</v>
      </c>
      <c r="E72" s="407">
        <v>4</v>
      </c>
      <c r="F72" s="425"/>
      <c r="G72" s="425"/>
      <c r="H72" t="s" s="406">
        <v>284</v>
      </c>
      <c r="I72" t="s" s="406">
        <v>180</v>
      </c>
      <c r="J72" s="407">
        <v>4</v>
      </c>
      <c r="K72" s="425"/>
      <c r="L72" s="425"/>
      <c r="M72" t="s" s="406">
        <v>180</v>
      </c>
      <c r="N72" t="s" s="406">
        <v>198</v>
      </c>
      <c r="O72" s="407">
        <v>4</v>
      </c>
      <c r="P72" t="s" s="409">
        <v>352</v>
      </c>
      <c r="Q72" s="410">
        <f>R72*(1-'Bolts'!$E$1157)</f>
        <v>295.315789473684</v>
      </c>
      <c r="R72" s="410">
        <v>295.315789473684</v>
      </c>
      <c r="S72" s="411">
        <f>SUM(T72:AB72)</f>
        <v>0</v>
      </c>
      <c r="T72" s="412"/>
      <c r="U72" s="413"/>
      <c r="V72" s="414"/>
      <c r="W72" s="415"/>
      <c r="X72" s="416"/>
      <c r="Y72" s="417"/>
      <c r="Z72" s="418"/>
      <c r="AA72" s="419"/>
      <c r="AB72" s="420"/>
      <c r="AC72" s="411">
        <f>S72*O72</f>
        <v>0</v>
      </c>
      <c r="AD72" s="421">
        <f>S72*R72</f>
        <v>0</v>
      </c>
      <c r="AE72" s="422">
        <v>5.291</v>
      </c>
      <c r="AF72" s="423">
        <f>AE72*S72</f>
        <v>0</v>
      </c>
      <c r="AG72" s="31"/>
      <c r="AH72" s="10"/>
      <c r="AI72" s="10"/>
      <c r="AJ72" s="10"/>
      <c r="AK72" s="10"/>
      <c r="AL72" s="10"/>
      <c r="AM72" s="10"/>
      <c r="AN72" s="13"/>
    </row>
    <row r="73" ht="12.75" customHeight="1">
      <c r="A73" s="426"/>
      <c r="B73" t="s" s="405">
        <v>353</v>
      </c>
      <c r="C73" t="s" s="406">
        <v>203</v>
      </c>
      <c r="D73" t="s" s="406">
        <v>212</v>
      </c>
      <c r="E73" s="407">
        <v>1</v>
      </c>
      <c r="F73" s="425"/>
      <c r="G73" s="425"/>
      <c r="H73" t="s" s="406">
        <v>284</v>
      </c>
      <c r="I73" t="s" s="406">
        <v>180</v>
      </c>
      <c r="J73" s="407">
        <v>1</v>
      </c>
      <c r="K73" s="425"/>
      <c r="L73" s="425"/>
      <c r="M73" t="s" s="406">
        <v>180</v>
      </c>
      <c r="N73" t="s" s="406">
        <v>198</v>
      </c>
      <c r="O73" s="407">
        <v>1</v>
      </c>
      <c r="P73" t="s" s="409">
        <v>354</v>
      </c>
      <c r="Q73" s="410">
        <f>R73*(1-'Bolts'!$E$1157)</f>
        <v>121.710526315789</v>
      </c>
      <c r="R73" s="410">
        <v>121.710526315789</v>
      </c>
      <c r="S73" s="411">
        <f>SUM(T73:AB73)</f>
        <v>0</v>
      </c>
      <c r="T73" s="412"/>
      <c r="U73" s="413"/>
      <c r="V73" s="414"/>
      <c r="W73" s="415"/>
      <c r="X73" s="416"/>
      <c r="Y73" s="417"/>
      <c r="Z73" s="418"/>
      <c r="AA73" s="419"/>
      <c r="AB73" s="420"/>
      <c r="AC73" s="411">
        <f>S73*O73</f>
        <v>0</v>
      </c>
      <c r="AD73" s="421">
        <f>S73*R73</f>
        <v>0</v>
      </c>
      <c r="AE73" s="422">
        <v>2.244</v>
      </c>
      <c r="AF73" s="423">
        <f>AE73*S73</f>
        <v>0</v>
      </c>
      <c r="AG73" s="31"/>
      <c r="AH73" s="10"/>
      <c r="AI73" s="10"/>
      <c r="AJ73" s="10"/>
      <c r="AK73" s="10"/>
      <c r="AL73" s="10"/>
      <c r="AM73" s="10"/>
      <c r="AN73" s="13"/>
    </row>
    <row r="74" ht="12.75" customHeight="1">
      <c r="A74" s="424"/>
      <c r="B74" s="427"/>
      <c r="C74" s="425"/>
      <c r="D74" s="425"/>
      <c r="E74" s="428"/>
      <c r="F74" s="425"/>
      <c r="G74" s="425"/>
      <c r="H74" s="425"/>
      <c r="I74" s="425"/>
      <c r="J74" s="428"/>
      <c r="K74" s="425"/>
      <c r="L74" s="425"/>
      <c r="M74" s="425"/>
      <c r="N74" s="425"/>
      <c r="O74" s="428"/>
      <c r="P74" s="428"/>
      <c r="Q74" s="410"/>
      <c r="R74" s="410">
        <v>0</v>
      </c>
      <c r="S74" s="411"/>
      <c r="T74" s="412"/>
      <c r="U74" s="413"/>
      <c r="V74" s="414"/>
      <c r="W74" s="415"/>
      <c r="X74" s="416"/>
      <c r="Y74" s="417"/>
      <c r="Z74" s="418"/>
      <c r="AA74" s="419"/>
      <c r="AB74" s="420"/>
      <c r="AC74" s="411"/>
      <c r="AD74" s="421"/>
      <c r="AE74" s="422">
        <v>0</v>
      </c>
      <c r="AF74" s="423"/>
      <c r="AG74" s="31"/>
      <c r="AH74" s="10"/>
      <c r="AI74" s="10"/>
      <c r="AJ74" s="10"/>
      <c r="AK74" s="10"/>
      <c r="AL74" s="10"/>
      <c r="AM74" s="10"/>
      <c r="AN74" s="13"/>
    </row>
    <row r="75" ht="12.75" customHeight="1">
      <c r="A75" s="424"/>
      <c r="B75" t="s" s="405">
        <v>355</v>
      </c>
      <c r="C75" t="s" s="406">
        <v>203</v>
      </c>
      <c r="D75" t="s" s="406">
        <v>213</v>
      </c>
      <c r="E75" s="407">
        <v>4</v>
      </c>
      <c r="F75" s="425"/>
      <c r="G75" s="425"/>
      <c r="H75" t="s" s="406">
        <v>284</v>
      </c>
      <c r="I75" t="s" s="406">
        <v>184</v>
      </c>
      <c r="J75" s="407">
        <v>4</v>
      </c>
      <c r="K75" s="425"/>
      <c r="L75" s="425"/>
      <c r="M75" t="s" s="406">
        <v>184</v>
      </c>
      <c r="N75" t="s" s="406">
        <v>199</v>
      </c>
      <c r="O75" s="407">
        <v>4</v>
      </c>
      <c r="P75" t="s" s="409">
        <v>356</v>
      </c>
      <c r="Q75" s="410">
        <f>R75*(1-'Bolts'!$E$1157)</f>
        <v>185.052631578947</v>
      </c>
      <c r="R75" s="410">
        <v>185.052631578947</v>
      </c>
      <c r="S75" s="411">
        <f>SUM(T75:AB75)</f>
        <v>0</v>
      </c>
      <c r="T75" s="412"/>
      <c r="U75" s="413"/>
      <c r="V75" s="414"/>
      <c r="W75" s="415"/>
      <c r="X75" s="416"/>
      <c r="Y75" s="417"/>
      <c r="Z75" s="418"/>
      <c r="AA75" s="419"/>
      <c r="AB75" s="420"/>
      <c r="AC75" s="411">
        <f>S75*O75</f>
        <v>0</v>
      </c>
      <c r="AD75" s="421">
        <f>S75*R75</f>
        <v>0</v>
      </c>
      <c r="AE75" s="422">
        <v>3.18878708155674</v>
      </c>
      <c r="AF75" s="423">
        <f>AE75*S75</f>
        <v>0</v>
      </c>
      <c r="AG75" s="31"/>
      <c r="AH75" s="10"/>
      <c r="AI75" s="10"/>
      <c r="AJ75" s="10"/>
      <c r="AK75" s="10"/>
      <c r="AL75" s="10"/>
      <c r="AM75" s="10"/>
      <c r="AN75" s="13"/>
    </row>
    <row r="76" ht="12.75" customHeight="1">
      <c r="A76" s="424"/>
      <c r="B76" t="s" s="405">
        <v>357</v>
      </c>
      <c r="C76" t="s" s="406">
        <v>203</v>
      </c>
      <c r="D76" t="s" s="406">
        <v>213</v>
      </c>
      <c r="E76" s="407">
        <v>5</v>
      </c>
      <c r="F76" s="425"/>
      <c r="G76" s="425"/>
      <c r="H76" t="s" s="406">
        <v>284</v>
      </c>
      <c r="I76" t="s" s="406">
        <v>186</v>
      </c>
      <c r="J76" s="407">
        <v>5</v>
      </c>
      <c r="K76" s="425"/>
      <c r="L76" s="425"/>
      <c r="M76" t="s" s="406">
        <v>186</v>
      </c>
      <c r="N76" t="s" s="406">
        <v>199</v>
      </c>
      <c r="O76" s="407">
        <v>5</v>
      </c>
      <c r="P76" t="s" s="409">
        <v>358</v>
      </c>
      <c r="Q76" s="410">
        <f>R76*(1-'Bolts'!$E$1157)</f>
        <v>179.5</v>
      </c>
      <c r="R76" s="410">
        <v>179.5</v>
      </c>
      <c r="S76" s="411">
        <f>SUM(T76:AB76)</f>
        <v>0</v>
      </c>
      <c r="T76" s="412"/>
      <c r="U76" s="413"/>
      <c r="V76" s="414"/>
      <c r="W76" s="415"/>
      <c r="X76" s="416"/>
      <c r="Y76" s="417"/>
      <c r="Z76" s="418"/>
      <c r="AA76" s="419"/>
      <c r="AB76" s="420"/>
      <c r="AC76" s="411">
        <f>S76*O76</f>
        <v>0</v>
      </c>
      <c r="AD76" s="421">
        <f>S76*R76</f>
        <v>0</v>
      </c>
      <c r="AE76" s="422">
        <v>2.8485893132541</v>
      </c>
      <c r="AF76" s="423">
        <f>AE76*S76</f>
        <v>0</v>
      </c>
      <c r="AG76" s="31"/>
      <c r="AH76" s="10"/>
      <c r="AI76" s="10"/>
      <c r="AJ76" s="10"/>
      <c r="AK76" s="10"/>
      <c r="AL76" s="10"/>
      <c r="AM76" s="10"/>
      <c r="AN76" s="13"/>
    </row>
    <row r="77" ht="12.75" customHeight="1">
      <c r="A77" s="424"/>
      <c r="B77" t="s" s="405">
        <v>359</v>
      </c>
      <c r="C77" t="s" s="406">
        <v>203</v>
      </c>
      <c r="D77" t="s" s="406">
        <v>213</v>
      </c>
      <c r="E77" s="407">
        <v>5</v>
      </c>
      <c r="F77" s="425"/>
      <c r="G77" s="425"/>
      <c r="H77" t="s" s="406">
        <v>284</v>
      </c>
      <c r="I77" t="s" s="406">
        <v>186</v>
      </c>
      <c r="J77" s="407">
        <v>5</v>
      </c>
      <c r="K77" s="425"/>
      <c r="L77" s="425"/>
      <c r="M77" t="s" s="406">
        <v>186</v>
      </c>
      <c r="N77" t="s" s="406">
        <v>199</v>
      </c>
      <c r="O77" s="407">
        <v>5</v>
      </c>
      <c r="P77" t="s" s="409">
        <v>360</v>
      </c>
      <c r="Q77" s="410">
        <f>R77*(1-'Bolts'!$E$1157)</f>
        <v>187.421052631579</v>
      </c>
      <c r="R77" s="410">
        <v>187.421052631579</v>
      </c>
      <c r="S77" s="411">
        <f>SUM(T77:AB77)</f>
        <v>0</v>
      </c>
      <c r="T77" s="412"/>
      <c r="U77" s="413"/>
      <c r="V77" s="414"/>
      <c r="W77" s="415"/>
      <c r="X77" s="416"/>
      <c r="Y77" s="417"/>
      <c r="Z77" s="418"/>
      <c r="AA77" s="419"/>
      <c r="AB77" s="420"/>
      <c r="AC77" s="411">
        <f>S77*O77</f>
        <v>0</v>
      </c>
      <c r="AD77" s="421">
        <f>S77*R77</f>
        <v>0</v>
      </c>
      <c r="AE77" s="422">
        <v>3.041</v>
      </c>
      <c r="AF77" s="423">
        <f>AE77*S77</f>
        <v>0</v>
      </c>
      <c r="AG77" s="31"/>
      <c r="AH77" s="10"/>
      <c r="AI77" s="10"/>
      <c r="AJ77" s="10"/>
      <c r="AK77" s="10"/>
      <c r="AL77" s="10"/>
      <c r="AM77" s="10"/>
      <c r="AN77" s="13"/>
    </row>
    <row r="78" ht="12.75" customHeight="1">
      <c r="A78" s="424"/>
      <c r="B78" t="s" s="405">
        <v>361</v>
      </c>
      <c r="C78" t="s" s="406">
        <v>203</v>
      </c>
      <c r="D78" t="s" s="406">
        <v>213</v>
      </c>
      <c r="E78" s="407">
        <v>5</v>
      </c>
      <c r="F78" s="425"/>
      <c r="G78" s="425"/>
      <c r="H78" t="s" s="406">
        <v>284</v>
      </c>
      <c r="I78" t="s" s="406">
        <v>188</v>
      </c>
      <c r="J78" s="407">
        <v>5</v>
      </c>
      <c r="K78" s="425"/>
      <c r="L78" s="425"/>
      <c r="M78" t="s" s="406">
        <v>188</v>
      </c>
      <c r="N78" t="s" s="406">
        <v>200</v>
      </c>
      <c r="O78" s="407">
        <v>5</v>
      </c>
      <c r="P78" t="s" s="409">
        <v>362</v>
      </c>
      <c r="Q78" s="410">
        <f>R78*(1-'Bolts'!$E$1157)</f>
        <v>250.736842105263</v>
      </c>
      <c r="R78" s="410">
        <v>250.736842105263</v>
      </c>
      <c r="S78" s="411">
        <f>SUM(T78:AB78)</f>
        <v>0</v>
      </c>
      <c r="T78" s="412"/>
      <c r="U78" s="413"/>
      <c r="V78" s="414"/>
      <c r="W78" s="415"/>
      <c r="X78" s="416"/>
      <c r="Y78" s="417"/>
      <c r="Z78" s="418"/>
      <c r="AA78" s="419"/>
      <c r="AB78" s="420"/>
      <c r="AC78" s="411">
        <f>S78*O78</f>
        <v>0</v>
      </c>
      <c r="AD78" s="421">
        <f>S78*R78</f>
        <v>0</v>
      </c>
      <c r="AE78" s="422">
        <v>4.42257098793432</v>
      </c>
      <c r="AF78" s="423">
        <f>AE78*S78</f>
        <v>0</v>
      </c>
      <c r="AG78" s="31"/>
      <c r="AH78" s="10"/>
      <c r="AI78" s="10"/>
      <c r="AJ78" s="10"/>
      <c r="AK78" s="10"/>
      <c r="AL78" s="10"/>
      <c r="AM78" s="10"/>
      <c r="AN78" s="13"/>
    </row>
    <row r="79" ht="12.75" customHeight="1">
      <c r="A79" s="426"/>
      <c r="B79" t="s" s="405">
        <v>363</v>
      </c>
      <c r="C79" t="s" s="406">
        <v>203</v>
      </c>
      <c r="D79" t="s" s="406">
        <v>213</v>
      </c>
      <c r="E79" s="407">
        <v>7</v>
      </c>
      <c r="F79" s="425"/>
      <c r="G79" s="425"/>
      <c r="H79" t="s" s="406">
        <v>284</v>
      </c>
      <c r="I79" t="s" s="406">
        <v>182</v>
      </c>
      <c r="J79" s="407">
        <v>7</v>
      </c>
      <c r="K79" s="425"/>
      <c r="L79" s="425"/>
      <c r="M79" t="s" s="406">
        <v>182</v>
      </c>
      <c r="N79" t="s" s="406">
        <v>198</v>
      </c>
      <c r="O79" s="407">
        <v>7</v>
      </c>
      <c r="P79" t="s" s="409">
        <v>364</v>
      </c>
      <c r="Q79" s="410">
        <f>R79*(1-'Bolts'!$E$1157)</f>
        <v>274.289473684211</v>
      </c>
      <c r="R79" s="410">
        <v>274.289473684211</v>
      </c>
      <c r="S79" s="411">
        <f>SUM(T79:AB79)</f>
        <v>0</v>
      </c>
      <c r="T79" s="412"/>
      <c r="U79" s="413"/>
      <c r="V79" s="414"/>
      <c r="W79" s="415"/>
      <c r="X79" s="416"/>
      <c r="Y79" s="417"/>
      <c r="Z79" s="418"/>
      <c r="AA79" s="419"/>
      <c r="AB79" s="420"/>
      <c r="AC79" s="411">
        <f>S79*O79</f>
        <v>0</v>
      </c>
      <c r="AD79" s="421">
        <f>S79*R79</f>
        <v>0</v>
      </c>
      <c r="AE79" s="422">
        <v>3.754</v>
      </c>
      <c r="AF79" s="423">
        <f>AE79*S79</f>
        <v>0</v>
      </c>
      <c r="AG79" s="31"/>
      <c r="AH79" s="10"/>
      <c r="AI79" s="10"/>
      <c r="AJ79" s="10"/>
      <c r="AK79" s="10"/>
      <c r="AL79" s="10"/>
      <c r="AM79" s="10"/>
      <c r="AN79" s="13"/>
    </row>
    <row r="80" ht="12.75" customHeight="1">
      <c r="A80" s="426"/>
      <c r="B80" t="s" s="435">
        <v>365</v>
      </c>
      <c r="C80" t="s" s="436">
        <v>203</v>
      </c>
      <c r="D80" t="s" s="436">
        <v>213</v>
      </c>
      <c r="E80" s="437">
        <v>4</v>
      </c>
      <c r="F80" s="438"/>
      <c r="G80" s="438"/>
      <c r="H80" t="s" s="436">
        <v>284</v>
      </c>
      <c r="I80" t="s" s="436">
        <v>180</v>
      </c>
      <c r="J80" s="437">
        <v>4</v>
      </c>
      <c r="K80" s="438"/>
      <c r="L80" s="438"/>
      <c r="M80" t="s" s="436">
        <v>180</v>
      </c>
      <c r="N80" t="s" s="436">
        <v>198</v>
      </c>
      <c r="O80" s="437">
        <v>4</v>
      </c>
      <c r="P80" t="s" s="439">
        <v>366</v>
      </c>
      <c r="Q80" s="410">
        <f>R80*(1-'Bolts'!$E$1157)</f>
        <v>168.842105263158</v>
      </c>
      <c r="R80" s="410">
        <v>168.842105263158</v>
      </c>
      <c r="S80" s="411">
        <f>SUM(T80:AB80)</f>
        <v>0</v>
      </c>
      <c r="T80" s="412"/>
      <c r="U80" s="413"/>
      <c r="V80" s="414"/>
      <c r="W80" s="415"/>
      <c r="X80" s="416"/>
      <c r="Y80" s="417"/>
      <c r="Z80" s="418"/>
      <c r="AA80" s="419"/>
      <c r="AB80" s="420"/>
      <c r="AC80" s="411">
        <f>S80*O80</f>
        <v>0</v>
      </c>
      <c r="AD80" s="421">
        <f>S80*R80</f>
        <v>0</v>
      </c>
      <c r="AE80" s="422">
        <v>2.10741177537875</v>
      </c>
      <c r="AF80" s="423">
        <f>AE80*S80</f>
        <v>0</v>
      </c>
      <c r="AG80" s="31"/>
      <c r="AH80" s="10"/>
      <c r="AI80" s="10"/>
      <c r="AJ80" s="10"/>
      <c r="AK80" s="10"/>
      <c r="AL80" s="10"/>
      <c r="AM80" s="10"/>
      <c r="AN80" s="13"/>
    </row>
    <row r="81" ht="12.75" customHeight="1">
      <c r="A81" t="s" s="429">
        <v>314</v>
      </c>
      <c r="B81" t="s" s="430">
        <v>367</v>
      </c>
      <c r="C81" t="s" s="431">
        <v>203</v>
      </c>
      <c r="D81" t="s" s="431">
        <v>213</v>
      </c>
      <c r="E81" s="432">
        <v>5</v>
      </c>
      <c r="F81" s="433"/>
      <c r="G81" s="433"/>
      <c r="H81" t="s" s="431">
        <v>284</v>
      </c>
      <c r="I81" t="s" s="431">
        <v>182</v>
      </c>
      <c r="J81" s="432">
        <v>5</v>
      </c>
      <c r="K81" s="433"/>
      <c r="L81" s="433"/>
      <c r="M81" t="s" s="431">
        <v>182</v>
      </c>
      <c r="N81" t="s" s="431">
        <v>198</v>
      </c>
      <c r="O81" s="432">
        <v>5</v>
      </c>
      <c r="P81" t="s" s="434">
        <v>368</v>
      </c>
      <c r="Q81" s="410">
        <f>R81*(1-'Bolts'!$E$1157)</f>
        <v>147.5</v>
      </c>
      <c r="R81" s="410">
        <v>147.5</v>
      </c>
      <c r="S81" s="411">
        <f>SUM(T81:AB81)</f>
        <v>0</v>
      </c>
      <c r="T81" s="412"/>
      <c r="U81" s="413"/>
      <c r="V81" s="414"/>
      <c r="W81" s="415"/>
      <c r="X81" s="416"/>
      <c r="Y81" s="417"/>
      <c r="Z81" s="418"/>
      <c r="AA81" s="419"/>
      <c r="AB81" s="420"/>
      <c r="AC81" s="411">
        <f>S81*O81</f>
        <v>0</v>
      </c>
      <c r="AD81" s="421">
        <f>S81*R81</f>
        <v>0</v>
      </c>
      <c r="AE81" s="422">
        <v>2.24512383198766</v>
      </c>
      <c r="AF81" s="423">
        <f>AE81*S81</f>
        <v>0</v>
      </c>
      <c r="AG81" s="31"/>
      <c r="AH81" s="10"/>
      <c r="AI81" s="10"/>
      <c r="AJ81" s="10"/>
      <c r="AK81" s="10"/>
      <c r="AL81" s="10"/>
      <c r="AM81" s="10"/>
      <c r="AN81" s="13"/>
    </row>
    <row r="82" ht="12.75" customHeight="1">
      <c r="A82" t="s" s="429">
        <v>314</v>
      </c>
      <c r="B82" t="s" s="430">
        <v>369</v>
      </c>
      <c r="C82" t="s" s="431">
        <v>203</v>
      </c>
      <c r="D82" t="s" s="431">
        <v>213</v>
      </c>
      <c r="E82" s="432">
        <v>4</v>
      </c>
      <c r="F82" s="433"/>
      <c r="G82" s="433"/>
      <c r="H82" t="s" s="431">
        <v>284</v>
      </c>
      <c r="I82" t="s" s="431">
        <v>188</v>
      </c>
      <c r="J82" s="432">
        <v>4</v>
      </c>
      <c r="K82" s="433"/>
      <c r="L82" s="433"/>
      <c r="M82" t="s" s="431">
        <v>188</v>
      </c>
      <c r="N82" t="s" s="431">
        <v>200</v>
      </c>
      <c r="O82" s="432">
        <v>4</v>
      </c>
      <c r="P82" t="s" s="434">
        <v>370</v>
      </c>
      <c r="Q82" s="410">
        <f>R82*(1-'Bolts'!$E$1157)</f>
        <v>151.026315789474</v>
      </c>
      <c r="R82" s="410">
        <v>151.026315789474</v>
      </c>
      <c r="S82" s="411">
        <f>SUM(T82:AB82)</f>
        <v>0</v>
      </c>
      <c r="T82" s="412"/>
      <c r="U82" s="413"/>
      <c r="V82" s="414"/>
      <c r="W82" s="415"/>
      <c r="X82" s="416"/>
      <c r="Y82" s="417"/>
      <c r="Z82" s="418"/>
      <c r="AA82" s="419"/>
      <c r="AB82" s="420"/>
      <c r="AC82" s="411">
        <f>S82*O82</f>
        <v>0</v>
      </c>
      <c r="AD82" s="421">
        <f>S82*R82</f>
        <v>0</v>
      </c>
      <c r="AE82" s="422">
        <v>2.57166832985576</v>
      </c>
      <c r="AF82" s="423">
        <f>AE82*S82</f>
        <v>0</v>
      </c>
      <c r="AG82" s="31"/>
      <c r="AH82" s="10"/>
      <c r="AI82" s="10"/>
      <c r="AJ82" s="10"/>
      <c r="AK82" s="10"/>
      <c r="AL82" s="10"/>
      <c r="AM82" s="10"/>
      <c r="AN82" s="13"/>
    </row>
    <row r="83" ht="12.75" customHeight="1">
      <c r="A83" t="s" s="429">
        <v>314</v>
      </c>
      <c r="B83" t="s" s="430">
        <v>371</v>
      </c>
      <c r="C83" t="s" s="431">
        <v>203</v>
      </c>
      <c r="D83" t="s" s="431">
        <v>213</v>
      </c>
      <c r="E83" s="432">
        <v>5</v>
      </c>
      <c r="F83" s="433"/>
      <c r="G83" s="433"/>
      <c r="H83" t="s" s="431">
        <v>284</v>
      </c>
      <c r="I83" t="s" s="431">
        <v>186</v>
      </c>
      <c r="J83" s="432">
        <v>5</v>
      </c>
      <c r="K83" s="433"/>
      <c r="L83" s="433"/>
      <c r="M83" t="s" s="431">
        <v>186</v>
      </c>
      <c r="N83" t="s" s="431">
        <v>199</v>
      </c>
      <c r="O83" s="432">
        <v>5</v>
      </c>
      <c r="P83" t="s" s="434">
        <v>372</v>
      </c>
      <c r="Q83" s="410">
        <f>R83*(1-'Bolts'!$E$1157)</f>
        <v>169.5</v>
      </c>
      <c r="R83" s="410">
        <v>169.5</v>
      </c>
      <c r="S83" s="411">
        <f>SUM(T83:AB83)</f>
        <v>0</v>
      </c>
      <c r="T83" s="412"/>
      <c r="U83" s="413"/>
      <c r="V83" s="414"/>
      <c r="W83" s="415"/>
      <c r="X83" s="416"/>
      <c r="Y83" s="417"/>
      <c r="Z83" s="418"/>
      <c r="AA83" s="419"/>
      <c r="AB83" s="420"/>
      <c r="AC83" s="411">
        <f>S83*O83</f>
        <v>0</v>
      </c>
      <c r="AD83" s="421">
        <f>S83*R83</f>
        <v>0</v>
      </c>
      <c r="AE83" s="422">
        <v>2.74485167377302</v>
      </c>
      <c r="AF83" s="423">
        <f>AE83*S83</f>
        <v>0</v>
      </c>
      <c r="AG83" s="31"/>
      <c r="AH83" s="10"/>
      <c r="AI83" s="10"/>
      <c r="AJ83" s="10"/>
      <c r="AK83" s="10"/>
      <c r="AL83" s="10"/>
      <c r="AM83" s="10"/>
      <c r="AN83" s="13"/>
    </row>
    <row r="84" ht="12.75" customHeight="1">
      <c r="A84" s="424"/>
      <c r="B84" t="s" s="405">
        <v>373</v>
      </c>
      <c r="C84" t="s" s="406">
        <v>203</v>
      </c>
      <c r="D84" t="s" s="406">
        <v>213</v>
      </c>
      <c r="E84" s="407">
        <v>5</v>
      </c>
      <c r="F84" s="425"/>
      <c r="G84" s="425"/>
      <c r="H84" t="s" s="406">
        <v>284</v>
      </c>
      <c r="I84" t="s" s="406">
        <v>181</v>
      </c>
      <c r="J84" s="407">
        <v>5</v>
      </c>
      <c r="K84" s="425"/>
      <c r="L84" s="425"/>
      <c r="M84" t="s" s="406">
        <v>181</v>
      </c>
      <c r="N84" t="s" s="406">
        <v>198</v>
      </c>
      <c r="O84" s="407">
        <v>5</v>
      </c>
      <c r="P84" t="s" s="409">
        <v>374</v>
      </c>
      <c r="Q84" s="410">
        <f>R84*(1-'Bolts'!$E$1157)</f>
        <v>249.842105263158</v>
      </c>
      <c r="R84" s="410">
        <v>249.842105263158</v>
      </c>
      <c r="S84" s="411">
        <f>SUM(T84:AB84)</f>
        <v>0</v>
      </c>
      <c r="T84" s="412"/>
      <c r="U84" s="413"/>
      <c r="V84" s="414"/>
      <c r="W84" s="415"/>
      <c r="X84" s="416"/>
      <c r="Y84" s="417"/>
      <c r="Z84" s="418"/>
      <c r="AA84" s="419"/>
      <c r="AB84" s="420"/>
      <c r="AC84" s="411">
        <f>S84*O84</f>
        <v>0</v>
      </c>
      <c r="AD84" s="421">
        <f>S84*R84</f>
        <v>0</v>
      </c>
      <c r="AE84" s="422">
        <v>4.179</v>
      </c>
      <c r="AF84" s="423">
        <f>AE84*S84</f>
        <v>0</v>
      </c>
      <c r="AG84" s="31"/>
      <c r="AH84" s="10"/>
      <c r="AI84" s="10"/>
      <c r="AJ84" s="10"/>
      <c r="AK84" s="10"/>
      <c r="AL84" s="10"/>
      <c r="AM84" s="10"/>
      <c r="AN84" s="13"/>
    </row>
    <row r="85" ht="12.75" customHeight="1">
      <c r="A85" s="424"/>
      <c r="B85" t="s" s="405">
        <v>375</v>
      </c>
      <c r="C85" t="s" s="406">
        <v>203</v>
      </c>
      <c r="D85" t="s" s="406">
        <v>213</v>
      </c>
      <c r="E85" s="407">
        <v>5</v>
      </c>
      <c r="F85" s="425"/>
      <c r="G85" s="425"/>
      <c r="H85" t="s" s="406">
        <v>284</v>
      </c>
      <c r="I85" t="s" s="406">
        <v>180</v>
      </c>
      <c r="J85" s="407">
        <v>5</v>
      </c>
      <c r="K85" s="425"/>
      <c r="L85" s="425"/>
      <c r="M85" t="s" s="406">
        <v>180</v>
      </c>
      <c r="N85" t="s" s="406">
        <v>198</v>
      </c>
      <c r="O85" s="407">
        <v>5</v>
      </c>
      <c r="P85" t="s" s="409">
        <v>376</v>
      </c>
      <c r="Q85" s="410">
        <f>R85*(1-'Bolts'!$E$1157)</f>
        <v>145.131578947368</v>
      </c>
      <c r="R85" s="410">
        <v>145.131578947368</v>
      </c>
      <c r="S85" s="411">
        <f>SUM(T85:AB85)</f>
        <v>0</v>
      </c>
      <c r="T85" s="412"/>
      <c r="U85" s="413"/>
      <c r="V85" s="414"/>
      <c r="W85" s="415"/>
      <c r="X85" s="416"/>
      <c r="Y85" s="417"/>
      <c r="Z85" s="418"/>
      <c r="AA85" s="419"/>
      <c r="AB85" s="420"/>
      <c r="AC85" s="411">
        <f>S85*O85</f>
        <v>0</v>
      </c>
      <c r="AD85" s="421">
        <f>S85*R85</f>
        <v>0</v>
      </c>
      <c r="AE85" s="422">
        <v>3.431</v>
      </c>
      <c r="AF85" s="423">
        <f>AE85*S85</f>
        <v>0</v>
      </c>
      <c r="AG85" s="31"/>
      <c r="AH85" s="10"/>
      <c r="AI85" s="10"/>
      <c r="AJ85" s="10"/>
      <c r="AK85" s="10"/>
      <c r="AL85" s="10"/>
      <c r="AM85" s="10"/>
      <c r="AN85" s="13"/>
    </row>
    <row r="86" ht="12.75" customHeight="1">
      <c r="A86" s="424"/>
      <c r="B86" t="s" s="405">
        <v>377</v>
      </c>
      <c r="C86" t="s" s="406">
        <v>203</v>
      </c>
      <c r="D86" t="s" s="406">
        <v>213</v>
      </c>
      <c r="E86" s="407">
        <v>5</v>
      </c>
      <c r="F86" s="425"/>
      <c r="G86" s="425"/>
      <c r="H86" t="s" s="406">
        <v>284</v>
      </c>
      <c r="I86" t="s" s="406">
        <v>180</v>
      </c>
      <c r="J86" s="407">
        <v>5</v>
      </c>
      <c r="K86" s="425"/>
      <c r="L86" s="425"/>
      <c r="M86" t="s" s="406">
        <v>180</v>
      </c>
      <c r="N86" t="s" s="406">
        <v>198</v>
      </c>
      <c r="O86" s="407">
        <v>5</v>
      </c>
      <c r="P86" t="s" s="409">
        <v>378</v>
      </c>
      <c r="Q86" s="410">
        <f>R86*(1-'Bolts'!$E$1157)</f>
        <v>233.289473684211</v>
      </c>
      <c r="R86" s="410">
        <v>233.289473684211</v>
      </c>
      <c r="S86" s="411">
        <f>SUM(T86:AB86)</f>
        <v>0</v>
      </c>
      <c r="T86" s="412"/>
      <c r="U86" s="413"/>
      <c r="V86" s="414"/>
      <c r="W86" s="415"/>
      <c r="X86" s="416"/>
      <c r="Y86" s="417"/>
      <c r="Z86" s="418"/>
      <c r="AA86" s="419"/>
      <c r="AB86" s="420"/>
      <c r="AC86" s="411">
        <f>S86*O86</f>
        <v>0</v>
      </c>
      <c r="AD86" s="421">
        <f>S86*R86</f>
        <v>0</v>
      </c>
      <c r="AE86" s="422">
        <v>5.69</v>
      </c>
      <c r="AF86" s="423">
        <f>AE86*S86</f>
        <v>0</v>
      </c>
      <c r="AG86" s="31"/>
      <c r="AH86" s="10"/>
      <c r="AI86" s="10"/>
      <c r="AJ86" s="10"/>
      <c r="AK86" s="10"/>
      <c r="AL86" s="10"/>
      <c r="AM86" s="10"/>
      <c r="AN86" s="13"/>
    </row>
    <row r="87" ht="12.75" customHeight="1">
      <c r="A87" s="424"/>
      <c r="B87" t="s" s="405">
        <v>379</v>
      </c>
      <c r="C87" t="s" s="406">
        <v>203</v>
      </c>
      <c r="D87" t="s" s="406">
        <v>213</v>
      </c>
      <c r="E87" s="407">
        <v>5</v>
      </c>
      <c r="F87" s="425"/>
      <c r="G87" s="425"/>
      <c r="H87" t="s" s="406">
        <v>284</v>
      </c>
      <c r="I87" t="s" s="406">
        <v>180</v>
      </c>
      <c r="J87" s="407">
        <v>5</v>
      </c>
      <c r="K87" s="425"/>
      <c r="L87" s="425"/>
      <c r="M87" t="s" s="406">
        <v>180</v>
      </c>
      <c r="N87" t="s" s="406">
        <v>198</v>
      </c>
      <c r="O87" s="407">
        <v>5</v>
      </c>
      <c r="P87" t="s" s="409">
        <v>380</v>
      </c>
      <c r="Q87" s="410">
        <f>R87*(1-'Bolts'!$E$1157)</f>
        <v>265.078947368421</v>
      </c>
      <c r="R87" s="410">
        <v>265.078947368421</v>
      </c>
      <c r="S87" s="411">
        <f>SUM(T87:AB87)</f>
        <v>0</v>
      </c>
      <c r="T87" s="412"/>
      <c r="U87" s="413"/>
      <c r="V87" s="414"/>
      <c r="W87" s="415"/>
      <c r="X87" s="416"/>
      <c r="Y87" s="417"/>
      <c r="Z87" s="418"/>
      <c r="AA87" s="419"/>
      <c r="AB87" s="420"/>
      <c r="AC87" s="411">
        <f>S87*O87</f>
        <v>0</v>
      </c>
      <c r="AD87" s="421">
        <f>S87*R87</f>
        <v>0</v>
      </c>
      <c r="AE87" s="422">
        <v>6.459</v>
      </c>
      <c r="AF87" s="423">
        <f>AE87*S87</f>
        <v>0</v>
      </c>
      <c r="AG87" s="31"/>
      <c r="AH87" s="10"/>
      <c r="AI87" s="10"/>
      <c r="AJ87" s="10"/>
      <c r="AK87" s="10"/>
      <c r="AL87" s="10"/>
      <c r="AM87" s="10"/>
      <c r="AN87" s="13"/>
    </row>
    <row r="88" ht="12.75" customHeight="1">
      <c r="A88" s="424"/>
      <c r="B88" t="s" s="405">
        <v>381</v>
      </c>
      <c r="C88" t="s" s="406">
        <v>203</v>
      </c>
      <c r="D88" t="s" s="406">
        <v>213</v>
      </c>
      <c r="E88" s="407">
        <v>5</v>
      </c>
      <c r="F88" s="425"/>
      <c r="G88" s="425"/>
      <c r="H88" t="s" s="406">
        <v>284</v>
      </c>
      <c r="I88" t="s" s="406">
        <v>180</v>
      </c>
      <c r="J88" s="407">
        <v>5</v>
      </c>
      <c r="K88" s="425"/>
      <c r="L88" s="425"/>
      <c r="M88" t="s" s="406">
        <v>180</v>
      </c>
      <c r="N88" t="s" s="406">
        <v>198</v>
      </c>
      <c r="O88" s="407">
        <v>5</v>
      </c>
      <c r="P88" t="s" s="409">
        <v>382</v>
      </c>
      <c r="Q88" s="410">
        <f>R88*(1-'Bolts'!$E$1157)</f>
        <v>188.973684210526</v>
      </c>
      <c r="R88" s="410">
        <v>188.973684210526</v>
      </c>
      <c r="S88" s="411">
        <f>SUM(T88:AB88)</f>
        <v>0</v>
      </c>
      <c r="T88" s="412"/>
      <c r="U88" s="413"/>
      <c r="V88" s="414"/>
      <c r="W88" s="415"/>
      <c r="X88" s="416"/>
      <c r="Y88" s="417"/>
      <c r="Z88" s="418"/>
      <c r="AA88" s="419"/>
      <c r="AB88" s="420"/>
      <c r="AC88" s="411">
        <f>S88*O88</f>
        <v>0</v>
      </c>
      <c r="AD88" s="421">
        <f>S88*R88</f>
        <v>0</v>
      </c>
      <c r="AE88" s="422">
        <v>4.55411412501134</v>
      </c>
      <c r="AF88" s="423">
        <f>AE88*S88</f>
        <v>0</v>
      </c>
      <c r="AG88" s="31"/>
      <c r="AH88" s="10"/>
      <c r="AI88" s="10"/>
      <c r="AJ88" s="10"/>
      <c r="AK88" s="10"/>
      <c r="AL88" s="10"/>
      <c r="AM88" s="10"/>
      <c r="AN88" s="13"/>
    </row>
    <row r="89" ht="12.75" customHeight="1">
      <c r="A89" s="424"/>
      <c r="B89" t="s" s="405">
        <v>383</v>
      </c>
      <c r="C89" t="s" s="406">
        <v>203</v>
      </c>
      <c r="D89" t="s" s="406">
        <v>213</v>
      </c>
      <c r="E89" s="407">
        <v>5</v>
      </c>
      <c r="F89" s="425"/>
      <c r="G89" s="425"/>
      <c r="H89" t="s" s="406">
        <v>284</v>
      </c>
      <c r="I89" t="s" s="406">
        <v>180</v>
      </c>
      <c r="J89" s="407">
        <v>5</v>
      </c>
      <c r="K89" s="425"/>
      <c r="L89" s="425"/>
      <c r="M89" t="s" s="406">
        <v>180</v>
      </c>
      <c r="N89" t="s" s="406">
        <v>198</v>
      </c>
      <c r="O89" s="407">
        <v>5</v>
      </c>
      <c r="P89" t="s" s="409">
        <v>384</v>
      </c>
      <c r="Q89" s="410">
        <f>R89*(1-'Bolts'!$E$1157)</f>
        <v>155.368421052632</v>
      </c>
      <c r="R89" s="410">
        <v>155.368421052632</v>
      </c>
      <c r="S89" s="411">
        <f>SUM(T89:AB89)</f>
        <v>0</v>
      </c>
      <c r="T89" s="412"/>
      <c r="U89" s="413"/>
      <c r="V89" s="414"/>
      <c r="W89" s="415"/>
      <c r="X89" s="416"/>
      <c r="Y89" s="417"/>
      <c r="Z89" s="418"/>
      <c r="AA89" s="419"/>
      <c r="AB89" s="420"/>
      <c r="AC89" s="411">
        <f>S89*O89</f>
        <v>0</v>
      </c>
      <c r="AD89" s="421">
        <f>S89*R89</f>
        <v>0</v>
      </c>
      <c r="AE89" s="422">
        <v>3.69227977864465</v>
      </c>
      <c r="AF89" s="423">
        <f>AE89*S89</f>
        <v>0</v>
      </c>
      <c r="AG89" s="31"/>
      <c r="AH89" s="10"/>
      <c r="AI89" s="10"/>
      <c r="AJ89" s="10"/>
      <c r="AK89" s="10"/>
      <c r="AL89" s="10"/>
      <c r="AM89" s="10"/>
      <c r="AN89" s="13"/>
    </row>
    <row r="90" ht="12.75" customHeight="1">
      <c r="A90" s="424"/>
      <c r="B90" s="427"/>
      <c r="C90" s="425"/>
      <c r="D90" s="425"/>
      <c r="E90" s="428"/>
      <c r="F90" s="425"/>
      <c r="G90" s="425"/>
      <c r="H90" s="425"/>
      <c r="I90" s="425"/>
      <c r="J90" s="428"/>
      <c r="K90" s="425"/>
      <c r="L90" s="425"/>
      <c r="M90" s="425"/>
      <c r="N90" s="425"/>
      <c r="O90" s="428"/>
      <c r="P90" s="428"/>
      <c r="Q90" s="410"/>
      <c r="R90" s="410">
        <v>0</v>
      </c>
      <c r="S90" s="411"/>
      <c r="T90" s="412"/>
      <c r="U90" s="413"/>
      <c r="V90" s="414"/>
      <c r="W90" s="415"/>
      <c r="X90" s="416"/>
      <c r="Y90" s="417"/>
      <c r="Z90" s="418"/>
      <c r="AA90" s="419"/>
      <c r="AB90" s="420"/>
      <c r="AC90" s="411"/>
      <c r="AD90" s="421"/>
      <c r="AE90" s="422">
        <v>0</v>
      </c>
      <c r="AF90" s="423"/>
      <c r="AG90" s="31"/>
      <c r="AH90" s="10"/>
      <c r="AI90" s="10"/>
      <c r="AJ90" s="10"/>
      <c r="AK90" s="10"/>
      <c r="AL90" s="10"/>
      <c r="AM90" s="10"/>
      <c r="AN90" s="13"/>
    </row>
    <row r="91" ht="12.75" customHeight="1">
      <c r="A91" s="424"/>
      <c r="B91" t="s" s="405">
        <v>385</v>
      </c>
      <c r="C91" t="s" s="406">
        <v>203</v>
      </c>
      <c r="D91" t="s" s="406">
        <v>214</v>
      </c>
      <c r="E91" s="407">
        <v>5</v>
      </c>
      <c r="F91" s="425"/>
      <c r="G91" s="425"/>
      <c r="H91" t="s" s="406">
        <v>284</v>
      </c>
      <c r="I91" t="s" s="406">
        <v>182</v>
      </c>
      <c r="J91" s="407">
        <v>5</v>
      </c>
      <c r="K91" s="425"/>
      <c r="L91" s="425"/>
      <c r="M91" t="s" s="406">
        <v>182</v>
      </c>
      <c r="N91" t="s" s="406">
        <v>198</v>
      </c>
      <c r="O91" s="407">
        <v>5</v>
      </c>
      <c r="P91" t="s" s="409">
        <v>386</v>
      </c>
      <c r="Q91" s="410">
        <f>R91*(1-'Bolts'!$E$1157)</f>
        <v>154.078947368421</v>
      </c>
      <c r="R91" s="410">
        <v>154.078947368421</v>
      </c>
      <c r="S91" s="411">
        <f>SUM(T91:AB91)</f>
        <v>0</v>
      </c>
      <c r="T91" s="412"/>
      <c r="U91" s="413"/>
      <c r="V91" s="414"/>
      <c r="W91" s="415"/>
      <c r="X91" s="416"/>
      <c r="Y91" s="417"/>
      <c r="Z91" s="418"/>
      <c r="AA91" s="419"/>
      <c r="AB91" s="420"/>
      <c r="AC91" s="411">
        <f>S91*O91</f>
        <v>0</v>
      </c>
      <c r="AD91" s="421">
        <f>S91*R91</f>
        <v>0</v>
      </c>
      <c r="AE91" s="422">
        <v>2.27705706250567</v>
      </c>
      <c r="AF91" s="423">
        <f>AE91*S91</f>
        <v>0</v>
      </c>
      <c r="AG91" s="31"/>
      <c r="AH91" s="10"/>
      <c r="AI91" s="10"/>
      <c r="AJ91" s="10"/>
      <c r="AK91" s="10"/>
      <c r="AL91" s="10"/>
      <c r="AM91" s="10"/>
      <c r="AN91" s="13"/>
    </row>
    <row r="92" ht="12.75" customHeight="1">
      <c r="A92" s="424"/>
      <c r="B92" t="s" s="405">
        <v>387</v>
      </c>
      <c r="C92" t="s" s="406">
        <v>203</v>
      </c>
      <c r="D92" t="s" s="406">
        <v>214</v>
      </c>
      <c r="E92" s="407">
        <v>5</v>
      </c>
      <c r="F92" s="425"/>
      <c r="G92" s="425"/>
      <c r="H92" t="s" s="406">
        <v>284</v>
      </c>
      <c r="I92" t="s" s="406">
        <v>188</v>
      </c>
      <c r="J92" s="407">
        <v>5</v>
      </c>
      <c r="K92" s="425"/>
      <c r="L92" s="425"/>
      <c r="M92" t="s" s="406">
        <v>188</v>
      </c>
      <c r="N92" t="s" s="406">
        <v>200</v>
      </c>
      <c r="O92" s="407">
        <v>5</v>
      </c>
      <c r="P92" t="s" s="409">
        <v>388</v>
      </c>
      <c r="Q92" s="410">
        <f>R92*(1-'Bolts'!$E$1157)</f>
        <v>138.631578947368</v>
      </c>
      <c r="R92" s="410">
        <v>138.631578947368</v>
      </c>
      <c r="S92" s="411">
        <f>SUM(T92:AB92)</f>
        <v>0</v>
      </c>
      <c r="T92" s="412"/>
      <c r="U92" s="413"/>
      <c r="V92" s="414"/>
      <c r="W92" s="415"/>
      <c r="X92" s="416"/>
      <c r="Y92" s="417"/>
      <c r="Z92" s="418"/>
      <c r="AA92" s="419"/>
      <c r="AB92" s="420"/>
      <c r="AC92" s="411">
        <f>S92*O92</f>
        <v>0</v>
      </c>
      <c r="AD92" s="421">
        <f>S92*R92</f>
        <v>0</v>
      </c>
      <c r="AE92" s="422">
        <v>1.95953914542321</v>
      </c>
      <c r="AF92" s="423">
        <f>AE92*S92</f>
        <v>0</v>
      </c>
      <c r="AG92" s="31"/>
      <c r="AH92" s="10"/>
      <c r="AI92" s="10"/>
      <c r="AJ92" s="10"/>
      <c r="AK92" s="10"/>
      <c r="AL92" s="10"/>
      <c r="AM92" s="10"/>
      <c r="AN92" s="13"/>
    </row>
    <row r="93" ht="13.5" customHeight="1">
      <c r="A93" s="440"/>
      <c r="B93" t="s" s="441">
        <v>389</v>
      </c>
      <c r="C93" t="s" s="406">
        <v>203</v>
      </c>
      <c r="D93" t="s" s="406">
        <v>214</v>
      </c>
      <c r="E93" s="407">
        <v>5</v>
      </c>
      <c r="F93" s="425"/>
      <c r="G93" s="425"/>
      <c r="H93" t="s" s="406">
        <v>284</v>
      </c>
      <c r="I93" t="s" s="406">
        <v>182</v>
      </c>
      <c r="J93" s="407">
        <v>5</v>
      </c>
      <c r="K93" s="425"/>
      <c r="L93" s="425"/>
      <c r="M93" t="s" s="406">
        <v>182</v>
      </c>
      <c r="N93" t="s" s="406">
        <v>199</v>
      </c>
      <c r="O93" s="407">
        <v>5</v>
      </c>
      <c r="P93" t="s" s="409">
        <v>390</v>
      </c>
      <c r="Q93" s="410">
        <f>R93*(1-'Bolts'!$E$1157)</f>
        <v>145.421052631579</v>
      </c>
      <c r="R93" s="410">
        <v>145.421052631579</v>
      </c>
      <c r="S93" s="411">
        <f>SUM(T93:AB93)</f>
        <v>0</v>
      </c>
      <c r="T93" s="412"/>
      <c r="U93" s="413"/>
      <c r="V93" s="414"/>
      <c r="W93" s="415"/>
      <c r="X93" s="416"/>
      <c r="Y93" s="417"/>
      <c r="Z93" s="418"/>
      <c r="AA93" s="419"/>
      <c r="AB93" s="420">
        <v>0</v>
      </c>
      <c r="AC93" s="411">
        <f>S93*O93</f>
        <v>0</v>
      </c>
      <c r="AD93" s="421">
        <f>S93*R93</f>
        <v>0</v>
      </c>
      <c r="AE93" s="422">
        <v>1.697</v>
      </c>
      <c r="AF93" s="423">
        <f>AE93*S93</f>
        <v>0</v>
      </c>
      <c r="AG93" s="31"/>
      <c r="AH93" s="10"/>
      <c r="AI93" s="10"/>
      <c r="AJ93" s="10"/>
      <c r="AK93" s="10"/>
      <c r="AL93" s="10"/>
      <c r="AM93" s="10"/>
      <c r="AN93" s="13"/>
    </row>
    <row r="94" ht="12.75" customHeight="1">
      <c r="A94" s="426"/>
      <c r="B94" t="s" s="405">
        <v>391</v>
      </c>
      <c r="C94" t="s" s="406">
        <v>203</v>
      </c>
      <c r="D94" t="s" s="406">
        <v>214</v>
      </c>
      <c r="E94" s="407">
        <v>8</v>
      </c>
      <c r="F94" s="425"/>
      <c r="G94" s="425"/>
      <c r="H94" t="s" s="406">
        <v>284</v>
      </c>
      <c r="I94" t="s" s="406">
        <v>182</v>
      </c>
      <c r="J94" s="407">
        <v>8</v>
      </c>
      <c r="K94" s="425"/>
      <c r="L94" s="425"/>
      <c r="M94" t="s" s="406">
        <v>182</v>
      </c>
      <c r="N94" t="s" s="406">
        <v>198</v>
      </c>
      <c r="O94" s="407">
        <v>8</v>
      </c>
      <c r="P94" t="s" s="409">
        <v>392</v>
      </c>
      <c r="Q94" s="410">
        <f>R94*(1-'Bolts'!$E$1157)</f>
        <v>224.131578947368</v>
      </c>
      <c r="R94" s="410">
        <v>224.131578947368</v>
      </c>
      <c r="S94" s="411">
        <f>SUM(T94:AB94)</f>
        <v>0</v>
      </c>
      <c r="T94" s="412"/>
      <c r="U94" s="413"/>
      <c r="V94" s="414"/>
      <c r="W94" s="415"/>
      <c r="X94" s="416"/>
      <c r="Y94" s="417"/>
      <c r="Z94" s="418"/>
      <c r="AA94" s="419"/>
      <c r="AB94" s="420"/>
      <c r="AC94" s="411">
        <f>S94*O94</f>
        <v>0</v>
      </c>
      <c r="AD94" s="421">
        <f>S94*R94</f>
        <v>0</v>
      </c>
      <c r="AE94" s="422">
        <v>3.169</v>
      </c>
      <c r="AF94" s="423">
        <f>AE94*S94</f>
        <v>0</v>
      </c>
      <c r="AG94" s="31"/>
      <c r="AH94" s="10"/>
      <c r="AI94" s="10"/>
      <c r="AJ94" s="10"/>
      <c r="AK94" s="10"/>
      <c r="AL94" s="10"/>
      <c r="AM94" s="10"/>
      <c r="AN94" s="13"/>
    </row>
    <row r="95" ht="12.75" customHeight="1">
      <c r="A95" s="426"/>
      <c r="B95" t="s" s="405">
        <v>393</v>
      </c>
      <c r="C95" t="s" s="406">
        <v>203</v>
      </c>
      <c r="D95" t="s" s="406">
        <v>214</v>
      </c>
      <c r="E95" s="407">
        <v>5</v>
      </c>
      <c r="F95" s="425"/>
      <c r="G95" s="425"/>
      <c r="H95" t="s" s="406">
        <v>284</v>
      </c>
      <c r="I95" t="s" s="406">
        <v>186</v>
      </c>
      <c r="J95" s="407">
        <v>5</v>
      </c>
      <c r="K95" s="425"/>
      <c r="L95" s="425"/>
      <c r="M95" t="s" s="406">
        <v>186</v>
      </c>
      <c r="N95" t="s" s="406">
        <v>199</v>
      </c>
      <c r="O95" s="407">
        <v>5</v>
      </c>
      <c r="P95" t="s" s="409">
        <v>394</v>
      </c>
      <c r="Q95" s="410">
        <f>R95*(1-'Bolts'!$E$1157)</f>
        <v>154.5</v>
      </c>
      <c r="R95" s="410">
        <v>154.5</v>
      </c>
      <c r="S95" s="411">
        <f>SUM(T95:AB95)</f>
        <v>0</v>
      </c>
      <c r="T95" s="412"/>
      <c r="U95" s="413"/>
      <c r="V95" s="414"/>
      <c r="W95" s="415"/>
      <c r="X95" s="416"/>
      <c r="Y95" s="417"/>
      <c r="Z95" s="418"/>
      <c r="AA95" s="419"/>
      <c r="AB95" s="420"/>
      <c r="AC95" s="411">
        <f>S95*O95</f>
        <v>0</v>
      </c>
      <c r="AD95" s="421">
        <f>S95*R95</f>
        <v>0</v>
      </c>
      <c r="AE95" s="422">
        <v>2.42456681484169</v>
      </c>
      <c r="AF95" s="423">
        <f>AE95*S95</f>
        <v>0</v>
      </c>
      <c r="AG95" s="31"/>
      <c r="AH95" s="10"/>
      <c r="AI95" s="10"/>
      <c r="AJ95" s="10"/>
      <c r="AK95" s="10"/>
      <c r="AL95" s="10"/>
      <c r="AM95" s="10"/>
      <c r="AN95" s="13"/>
    </row>
    <row r="96" ht="12.75" customHeight="1">
      <c r="A96" t="s" s="429">
        <v>314</v>
      </c>
      <c r="B96" t="s" s="430">
        <v>395</v>
      </c>
      <c r="C96" t="s" s="431">
        <v>203</v>
      </c>
      <c r="D96" t="s" s="431">
        <v>214</v>
      </c>
      <c r="E96" s="432">
        <v>4</v>
      </c>
      <c r="F96" s="433"/>
      <c r="G96" s="433"/>
      <c r="H96" t="s" s="431">
        <v>284</v>
      </c>
      <c r="I96" t="s" s="431">
        <v>182</v>
      </c>
      <c r="J96" s="432">
        <v>4</v>
      </c>
      <c r="K96" s="433"/>
      <c r="L96" s="433"/>
      <c r="M96" t="s" s="431">
        <v>182</v>
      </c>
      <c r="N96" t="s" s="431">
        <v>198</v>
      </c>
      <c r="O96" s="432">
        <v>4</v>
      </c>
      <c r="P96" t="s" s="434">
        <v>396</v>
      </c>
      <c r="Q96" s="410">
        <f>R96*(1-'Bolts'!$E$1157)</f>
        <v>124.657894736842</v>
      </c>
      <c r="R96" s="410">
        <v>124.657894736842</v>
      </c>
      <c r="S96" s="411">
        <f>SUM(T96:AB96)</f>
        <v>0</v>
      </c>
      <c r="T96" s="412"/>
      <c r="U96" s="413"/>
      <c r="V96" s="414"/>
      <c r="W96" s="415"/>
      <c r="X96" s="416"/>
      <c r="Y96" s="417"/>
      <c r="Z96" s="418"/>
      <c r="AA96" s="419"/>
      <c r="AB96" s="420"/>
      <c r="AC96" s="411">
        <f>S96*O96</f>
        <v>0</v>
      </c>
      <c r="AD96" s="421">
        <f>S96*R96</f>
        <v>0</v>
      </c>
      <c r="AE96" s="422">
        <v>1.95196407511567</v>
      </c>
      <c r="AF96" s="423">
        <f>AE96*S96</f>
        <v>0</v>
      </c>
      <c r="AG96" s="31"/>
      <c r="AH96" s="10"/>
      <c r="AI96" s="10"/>
      <c r="AJ96" s="10"/>
      <c r="AK96" s="10"/>
      <c r="AL96" s="10"/>
      <c r="AM96" s="10"/>
      <c r="AN96" s="13"/>
    </row>
    <row r="97" ht="12.75" customHeight="1">
      <c r="A97" t="s" s="429">
        <v>314</v>
      </c>
      <c r="B97" t="s" s="435">
        <v>397</v>
      </c>
      <c r="C97" t="s" s="436">
        <v>203</v>
      </c>
      <c r="D97" t="s" s="436">
        <v>214</v>
      </c>
      <c r="E97" s="437">
        <v>5</v>
      </c>
      <c r="F97" s="438"/>
      <c r="G97" s="438"/>
      <c r="H97" t="s" s="436">
        <v>284</v>
      </c>
      <c r="I97" t="s" s="436">
        <v>184</v>
      </c>
      <c r="J97" s="437">
        <v>5</v>
      </c>
      <c r="K97" s="438"/>
      <c r="L97" s="438"/>
      <c r="M97" t="s" s="436">
        <v>184</v>
      </c>
      <c r="N97" t="s" s="436">
        <v>199</v>
      </c>
      <c r="O97" s="437">
        <v>5</v>
      </c>
      <c r="P97" t="s" s="439">
        <v>398</v>
      </c>
      <c r="Q97" s="410">
        <f>R97*(1-'Bolts'!$E$1157)</f>
        <v>146</v>
      </c>
      <c r="R97" s="410">
        <v>146</v>
      </c>
      <c r="S97" s="411">
        <f>SUM(T97:AB97)</f>
        <v>0</v>
      </c>
      <c r="T97" s="412"/>
      <c r="U97" s="413"/>
      <c r="V97" s="414"/>
      <c r="W97" s="415"/>
      <c r="X97" s="416"/>
      <c r="Y97" s="417"/>
      <c r="Z97" s="418"/>
      <c r="AA97" s="419"/>
      <c r="AB97" s="420"/>
      <c r="AC97" s="411">
        <f>S97*O97</f>
        <v>0</v>
      </c>
      <c r="AD97" s="421">
        <f>S97*R97</f>
        <v>0</v>
      </c>
      <c r="AE97" s="422">
        <v>2.21069581783544</v>
      </c>
      <c r="AF97" s="423">
        <f>AE97*S97</f>
        <v>0</v>
      </c>
      <c r="AG97" s="31"/>
      <c r="AH97" s="10"/>
      <c r="AI97" s="10"/>
      <c r="AJ97" s="10"/>
      <c r="AK97" s="10"/>
      <c r="AL97" s="10"/>
      <c r="AM97" s="10"/>
      <c r="AN97" s="13"/>
    </row>
    <row r="98" ht="12.75" customHeight="1">
      <c r="A98" t="s" s="429">
        <v>314</v>
      </c>
      <c r="B98" t="s" s="435">
        <v>399</v>
      </c>
      <c r="C98" t="s" s="436">
        <v>203</v>
      </c>
      <c r="D98" t="s" s="436">
        <v>214</v>
      </c>
      <c r="E98" s="437">
        <v>5</v>
      </c>
      <c r="F98" s="438"/>
      <c r="G98" s="438"/>
      <c r="H98" t="s" s="436">
        <v>284</v>
      </c>
      <c r="I98" t="s" s="436">
        <v>182</v>
      </c>
      <c r="J98" s="437">
        <v>5</v>
      </c>
      <c r="K98" s="438"/>
      <c r="L98" s="438"/>
      <c r="M98" t="s" s="436">
        <v>182</v>
      </c>
      <c r="N98" t="s" s="436">
        <v>198</v>
      </c>
      <c r="O98" s="437">
        <v>5</v>
      </c>
      <c r="P98" t="s" s="439">
        <v>400</v>
      </c>
      <c r="Q98" s="410">
        <f>R98*(1-'Bolts'!$E$1157)</f>
        <v>129.631578947368</v>
      </c>
      <c r="R98" s="410">
        <v>129.631578947368</v>
      </c>
      <c r="S98" s="411">
        <f>SUM(T98:AB98)</f>
        <v>0</v>
      </c>
      <c r="T98" s="412"/>
      <c r="U98" s="413"/>
      <c r="V98" s="414"/>
      <c r="W98" s="415"/>
      <c r="X98" s="416"/>
      <c r="Y98" s="417"/>
      <c r="Z98" s="418"/>
      <c r="AA98" s="419"/>
      <c r="AB98" s="420"/>
      <c r="AC98" s="411">
        <f>S98*O98</f>
        <v>0</v>
      </c>
      <c r="AD98" s="421">
        <f>S98*R98</f>
        <v>0</v>
      </c>
      <c r="AE98" s="422">
        <v>1.83929057425383</v>
      </c>
      <c r="AF98" s="423">
        <f>AE98*S98</f>
        <v>0</v>
      </c>
      <c r="AG98" s="31"/>
      <c r="AH98" s="10"/>
      <c r="AI98" s="10"/>
      <c r="AJ98" s="10"/>
      <c r="AK98" s="10"/>
      <c r="AL98" s="10"/>
      <c r="AM98" s="10"/>
      <c r="AN98" s="13"/>
    </row>
    <row r="99" ht="12.75" customHeight="1">
      <c r="A99" s="424"/>
      <c r="B99" t="s" s="405">
        <v>401</v>
      </c>
      <c r="C99" t="s" s="406">
        <v>203</v>
      </c>
      <c r="D99" t="s" s="406">
        <v>214</v>
      </c>
      <c r="E99" s="407">
        <v>10</v>
      </c>
      <c r="F99" s="425"/>
      <c r="G99" s="425"/>
      <c r="H99" t="s" s="406">
        <v>284</v>
      </c>
      <c r="I99" t="s" s="406">
        <v>180</v>
      </c>
      <c r="J99" s="407">
        <v>10</v>
      </c>
      <c r="K99" s="425"/>
      <c r="L99" s="425"/>
      <c r="M99" t="s" s="406">
        <v>180</v>
      </c>
      <c r="N99" t="s" s="406">
        <v>198</v>
      </c>
      <c r="O99" s="407">
        <v>10</v>
      </c>
      <c r="P99" t="s" s="409">
        <v>402</v>
      </c>
      <c r="Q99" s="410">
        <f>R99*(1-'Bolts'!$E$1157)</f>
        <v>261.052631578947</v>
      </c>
      <c r="R99" s="410">
        <v>261.052631578947</v>
      </c>
      <c r="S99" s="411">
        <f>SUM(T99:AB99)</f>
        <v>0</v>
      </c>
      <c r="T99" s="412"/>
      <c r="U99" s="413"/>
      <c r="V99" s="414"/>
      <c r="W99" s="415"/>
      <c r="X99" s="416"/>
      <c r="Y99" s="417"/>
      <c r="Z99" s="418"/>
      <c r="AA99" s="419"/>
      <c r="AB99" s="420"/>
      <c r="AC99" s="411">
        <f>S99*O99</f>
        <v>0</v>
      </c>
      <c r="AD99" s="421">
        <f>S99*R99</f>
        <v>0</v>
      </c>
      <c r="AE99" s="422">
        <v>6.091</v>
      </c>
      <c r="AF99" s="423">
        <f>AE99*S99</f>
        <v>0</v>
      </c>
      <c r="AG99" s="31"/>
      <c r="AH99" s="10"/>
      <c r="AI99" s="10"/>
      <c r="AJ99" s="10"/>
      <c r="AK99" s="10"/>
      <c r="AL99" s="10"/>
      <c r="AM99" s="10"/>
      <c r="AN99" s="13"/>
    </row>
    <row r="100" ht="12.75" customHeight="1">
      <c r="A100" s="424"/>
      <c r="B100" t="s" s="405">
        <v>403</v>
      </c>
      <c r="C100" t="s" s="406">
        <v>203</v>
      </c>
      <c r="D100" t="s" s="406">
        <v>214</v>
      </c>
      <c r="E100" s="407">
        <v>5</v>
      </c>
      <c r="F100" s="425"/>
      <c r="G100" s="425"/>
      <c r="H100" t="s" s="406">
        <v>284</v>
      </c>
      <c r="I100" t="s" s="406">
        <v>181</v>
      </c>
      <c r="J100" s="407">
        <v>5</v>
      </c>
      <c r="K100" s="425"/>
      <c r="L100" s="425"/>
      <c r="M100" t="s" s="406">
        <v>181</v>
      </c>
      <c r="N100" t="s" s="406">
        <v>198</v>
      </c>
      <c r="O100" s="407">
        <v>5</v>
      </c>
      <c r="P100" t="s" s="409">
        <v>404</v>
      </c>
      <c r="Q100" s="410">
        <f>R100*(1-'Bolts'!$E$1157)</f>
        <v>86.5526315789474</v>
      </c>
      <c r="R100" s="410">
        <v>86.5526315789474</v>
      </c>
      <c r="S100" s="411">
        <f>SUM(T100:AB100)</f>
        <v>0</v>
      </c>
      <c r="T100" s="412"/>
      <c r="U100" s="413"/>
      <c r="V100" s="414"/>
      <c r="W100" s="415"/>
      <c r="X100" s="416"/>
      <c r="Y100" s="417"/>
      <c r="Z100" s="418"/>
      <c r="AA100" s="419"/>
      <c r="AB100" s="420"/>
      <c r="AC100" s="411">
        <f>S100*O100</f>
        <v>0</v>
      </c>
      <c r="AD100" s="421">
        <f>S100*R100</f>
        <v>0</v>
      </c>
      <c r="AE100" s="422">
        <v>1.93</v>
      </c>
      <c r="AF100" s="423">
        <f>AE100*S100</f>
        <v>0</v>
      </c>
      <c r="AG100" s="31"/>
      <c r="AH100" s="10"/>
      <c r="AI100" s="10"/>
      <c r="AJ100" s="10"/>
      <c r="AK100" s="10"/>
      <c r="AL100" s="10"/>
      <c r="AM100" s="10"/>
      <c r="AN100" s="13"/>
    </row>
    <row r="101" ht="12.75" customHeight="1">
      <c r="A101" s="424"/>
      <c r="B101" t="s" s="405">
        <v>405</v>
      </c>
      <c r="C101" t="s" s="406">
        <v>203</v>
      </c>
      <c r="D101" t="s" s="406">
        <v>214</v>
      </c>
      <c r="E101" s="407">
        <v>10</v>
      </c>
      <c r="F101" s="425"/>
      <c r="G101" s="425"/>
      <c r="H101" t="s" s="406">
        <v>284</v>
      </c>
      <c r="I101" t="s" s="406">
        <v>180</v>
      </c>
      <c r="J101" s="407">
        <v>10</v>
      </c>
      <c r="K101" s="425"/>
      <c r="L101" s="425"/>
      <c r="M101" t="s" s="406">
        <v>180</v>
      </c>
      <c r="N101" t="s" s="406">
        <v>198</v>
      </c>
      <c r="O101" s="407">
        <v>10</v>
      </c>
      <c r="P101" t="s" s="409">
        <v>406</v>
      </c>
      <c r="Q101" s="410">
        <f>R101*(1-'Bolts'!$E$1157)</f>
        <v>179.526315789474</v>
      </c>
      <c r="R101" s="410">
        <v>179.526315789474</v>
      </c>
      <c r="S101" s="411">
        <f>SUM(T101:AB101)</f>
        <v>0</v>
      </c>
      <c r="T101" s="412"/>
      <c r="U101" s="413"/>
      <c r="V101" s="414"/>
      <c r="W101" s="415"/>
      <c r="X101" s="416"/>
      <c r="Y101" s="417"/>
      <c r="Z101" s="418"/>
      <c r="AA101" s="419"/>
      <c r="AB101" s="420"/>
      <c r="AC101" s="411">
        <f>S101*O101</f>
        <v>0</v>
      </c>
      <c r="AD101" s="421">
        <f>S101*R101</f>
        <v>0</v>
      </c>
      <c r="AE101" s="422">
        <v>4.00072575523905</v>
      </c>
      <c r="AF101" s="423">
        <f>AE101*S101</f>
        <v>0</v>
      </c>
      <c r="AG101" s="31"/>
      <c r="AH101" s="10"/>
      <c r="AI101" s="10"/>
      <c r="AJ101" s="10"/>
      <c r="AK101" s="10"/>
      <c r="AL101" s="10"/>
      <c r="AM101" s="10"/>
      <c r="AN101" s="13"/>
    </row>
    <row r="102" ht="12.75" customHeight="1">
      <c r="A102" s="426"/>
      <c r="B102" t="s" s="405">
        <v>407</v>
      </c>
      <c r="C102" t="s" s="406">
        <v>203</v>
      </c>
      <c r="D102" t="s" s="406">
        <v>214</v>
      </c>
      <c r="E102" s="407">
        <v>5</v>
      </c>
      <c r="F102" s="425"/>
      <c r="G102" s="425"/>
      <c r="H102" t="s" s="406">
        <v>284</v>
      </c>
      <c r="I102" t="s" s="406">
        <v>184</v>
      </c>
      <c r="J102" s="407">
        <v>5</v>
      </c>
      <c r="K102" s="425"/>
      <c r="L102" s="425"/>
      <c r="M102" t="s" s="406">
        <v>184</v>
      </c>
      <c r="N102" t="s" s="406">
        <v>199</v>
      </c>
      <c r="O102" s="407">
        <v>5</v>
      </c>
      <c r="P102" t="s" s="409">
        <v>408</v>
      </c>
      <c r="Q102" s="410">
        <f>R102*(1-'Bolts'!$E$1157)</f>
        <v>163.315789473684</v>
      </c>
      <c r="R102" s="410">
        <v>163.315789473684</v>
      </c>
      <c r="S102" s="411">
        <f>SUM(T102:AB102)</f>
        <v>0</v>
      </c>
      <c r="T102" s="412"/>
      <c r="U102" s="413"/>
      <c r="V102" s="414"/>
      <c r="W102" s="415"/>
      <c r="X102" s="416"/>
      <c r="Y102" s="417"/>
      <c r="Z102" s="418"/>
      <c r="AA102" s="419"/>
      <c r="AB102" s="420"/>
      <c r="AC102" s="411">
        <f>S102*O102</f>
        <v>0</v>
      </c>
      <c r="AD102" s="421">
        <f>S102*R102</f>
        <v>0</v>
      </c>
      <c r="AE102" s="422">
        <v>2.497</v>
      </c>
      <c r="AF102" s="423">
        <f>AE102*S102</f>
        <v>0</v>
      </c>
      <c r="AG102" s="31"/>
      <c r="AH102" s="10"/>
      <c r="AI102" s="10"/>
      <c r="AJ102" s="10"/>
      <c r="AK102" s="10"/>
      <c r="AL102" s="10"/>
      <c r="AM102" s="10"/>
      <c r="AN102" s="13"/>
    </row>
    <row r="103" ht="12.75" customHeight="1">
      <c r="A103" t="s" s="429">
        <v>314</v>
      </c>
      <c r="B103" t="s" s="435">
        <v>409</v>
      </c>
      <c r="C103" t="s" s="436">
        <v>203</v>
      </c>
      <c r="D103" t="s" s="436">
        <v>214</v>
      </c>
      <c r="E103" s="437">
        <v>5</v>
      </c>
      <c r="F103" s="438"/>
      <c r="G103" s="438"/>
      <c r="H103" t="s" s="436">
        <v>284</v>
      </c>
      <c r="I103" t="s" s="436">
        <v>180</v>
      </c>
      <c r="J103" s="437">
        <v>5</v>
      </c>
      <c r="K103" s="438"/>
      <c r="L103" s="438"/>
      <c r="M103" t="s" s="436">
        <v>180</v>
      </c>
      <c r="N103" t="s" s="436">
        <v>198</v>
      </c>
      <c r="O103" s="437">
        <v>5</v>
      </c>
      <c r="P103" t="s" s="439">
        <v>410</v>
      </c>
      <c r="Q103" s="410">
        <f>R103*(1-'Bolts'!$E$1157)</f>
        <v>142.631578947368</v>
      </c>
      <c r="R103" s="410">
        <v>142.631578947368</v>
      </c>
      <c r="S103" s="411">
        <f>SUM(T103:AB103)</f>
        <v>0</v>
      </c>
      <c r="T103" s="412"/>
      <c r="U103" s="413"/>
      <c r="V103" s="414"/>
      <c r="W103" s="415"/>
      <c r="X103" s="416"/>
      <c r="Y103" s="417"/>
      <c r="Z103" s="418"/>
      <c r="AA103" s="419"/>
      <c r="AB103" s="420"/>
      <c r="AC103" s="411">
        <f>S103*O103</f>
        <v>0</v>
      </c>
      <c r="AD103" s="421">
        <f>S103*R103</f>
        <v>0</v>
      </c>
      <c r="AE103" s="422">
        <v>2.13453687743808</v>
      </c>
      <c r="AF103" s="423">
        <f>AE103*S103</f>
        <v>0</v>
      </c>
      <c r="AG103" s="31"/>
      <c r="AH103" s="10"/>
      <c r="AI103" s="10"/>
      <c r="AJ103" s="10"/>
      <c r="AK103" s="10"/>
      <c r="AL103" s="10"/>
      <c r="AM103" s="10"/>
      <c r="AN103" s="13"/>
    </row>
    <row r="104" ht="12.75" customHeight="1">
      <c r="A104" s="424"/>
      <c r="B104" s="427"/>
      <c r="C104" s="425"/>
      <c r="D104" s="425"/>
      <c r="E104" s="428"/>
      <c r="F104" s="425"/>
      <c r="G104" s="425"/>
      <c r="H104" s="425"/>
      <c r="I104" s="425"/>
      <c r="J104" s="428"/>
      <c r="K104" s="425"/>
      <c r="L104" s="425"/>
      <c r="M104" s="425"/>
      <c r="N104" s="425"/>
      <c r="O104" s="428"/>
      <c r="P104" s="428"/>
      <c r="Q104" s="410"/>
      <c r="R104" s="410">
        <v>0</v>
      </c>
      <c r="S104" s="411"/>
      <c r="T104" s="412"/>
      <c r="U104" s="413"/>
      <c r="V104" s="414"/>
      <c r="W104" s="415"/>
      <c r="X104" s="416"/>
      <c r="Y104" s="417"/>
      <c r="Z104" s="418"/>
      <c r="AA104" s="419"/>
      <c r="AB104" s="420"/>
      <c r="AC104" s="411"/>
      <c r="AD104" s="421"/>
      <c r="AE104" s="422">
        <v>0</v>
      </c>
      <c r="AF104" s="423"/>
      <c r="AG104" s="31"/>
      <c r="AH104" s="10"/>
      <c r="AI104" s="10"/>
      <c r="AJ104" s="10"/>
      <c r="AK104" s="10"/>
      <c r="AL104" s="10"/>
      <c r="AM104" s="10"/>
      <c r="AN104" s="13"/>
    </row>
    <row r="105" ht="12.75" customHeight="1">
      <c r="A105" s="424"/>
      <c r="B105" t="s" s="405">
        <v>411</v>
      </c>
      <c r="C105" t="s" s="406">
        <v>203</v>
      </c>
      <c r="D105" t="s" s="406">
        <v>199</v>
      </c>
      <c r="E105" s="407">
        <v>10</v>
      </c>
      <c r="F105" s="425"/>
      <c r="G105" s="425"/>
      <c r="H105" t="s" s="406">
        <v>284</v>
      </c>
      <c r="I105" t="s" s="406">
        <v>188</v>
      </c>
      <c r="J105" s="407">
        <v>10</v>
      </c>
      <c r="K105" s="425"/>
      <c r="L105" s="425"/>
      <c r="M105" t="s" s="406">
        <v>188</v>
      </c>
      <c r="N105" t="s" s="406">
        <v>200</v>
      </c>
      <c r="O105" s="407">
        <v>10</v>
      </c>
      <c r="P105" t="s" s="409">
        <v>412</v>
      </c>
      <c r="Q105" s="410">
        <f>R105*(1-'Bolts'!$E$1157)</f>
        <v>119.789473684211</v>
      </c>
      <c r="R105" s="410">
        <v>119.789473684211</v>
      </c>
      <c r="S105" s="411">
        <f>SUM(T105:AB105)</f>
        <v>0</v>
      </c>
      <c r="T105" s="412"/>
      <c r="U105" s="413"/>
      <c r="V105" s="414"/>
      <c r="W105" s="415"/>
      <c r="X105" s="416"/>
      <c r="Y105" s="417"/>
      <c r="Z105" s="418"/>
      <c r="AA105" s="419"/>
      <c r="AB105" s="420"/>
      <c r="AC105" s="411">
        <f>S105*O105</f>
        <v>0</v>
      </c>
      <c r="AD105" s="421">
        <f>S105*R105</f>
        <v>0</v>
      </c>
      <c r="AE105" s="422">
        <v>2.45395990202304</v>
      </c>
      <c r="AF105" s="423">
        <f>AE105*S105</f>
        <v>0</v>
      </c>
      <c r="AG105" s="31"/>
      <c r="AH105" s="10"/>
      <c r="AI105" s="10"/>
      <c r="AJ105" s="10"/>
      <c r="AK105" s="10"/>
      <c r="AL105" s="10"/>
      <c r="AM105" s="10"/>
      <c r="AN105" s="13"/>
    </row>
    <row r="106" ht="12.75" customHeight="1">
      <c r="A106" s="424"/>
      <c r="B106" t="s" s="405">
        <v>413</v>
      </c>
      <c r="C106" t="s" s="406">
        <v>203</v>
      </c>
      <c r="D106" t="s" s="406">
        <v>199</v>
      </c>
      <c r="E106" s="407">
        <v>10</v>
      </c>
      <c r="F106" s="425"/>
      <c r="G106" s="425"/>
      <c r="H106" t="s" s="406">
        <v>284</v>
      </c>
      <c r="I106" t="s" s="406">
        <v>184</v>
      </c>
      <c r="J106" s="407">
        <v>10</v>
      </c>
      <c r="K106" s="425"/>
      <c r="L106" s="425"/>
      <c r="M106" t="s" s="406">
        <v>184</v>
      </c>
      <c r="N106" t="s" s="406">
        <v>199</v>
      </c>
      <c r="O106" s="407">
        <v>10</v>
      </c>
      <c r="P106" t="s" s="409">
        <v>414</v>
      </c>
      <c r="Q106" s="410">
        <f>R106*(1-'Bolts'!$E$1157)</f>
        <v>107.894736842105</v>
      </c>
      <c r="R106" s="410">
        <v>107.894736842105</v>
      </c>
      <c r="S106" s="411">
        <f>SUM(T106:AB106)</f>
        <v>0</v>
      </c>
      <c r="T106" s="412"/>
      <c r="U106" s="413"/>
      <c r="V106" s="414"/>
      <c r="W106" s="415"/>
      <c r="X106" s="416"/>
      <c r="Y106" s="417"/>
      <c r="Z106" s="418"/>
      <c r="AA106" s="419"/>
      <c r="AB106" s="420"/>
      <c r="AC106" s="411">
        <f>S106*O106</f>
        <v>0</v>
      </c>
      <c r="AD106" s="421">
        <f>S106*R106</f>
        <v>0</v>
      </c>
      <c r="AE106" s="422">
        <v>2.151</v>
      </c>
      <c r="AF106" s="423">
        <f>AE106*S106</f>
        <v>0</v>
      </c>
      <c r="AG106" s="31"/>
      <c r="AH106" s="10"/>
      <c r="AI106" s="10"/>
      <c r="AJ106" s="10"/>
      <c r="AK106" s="10"/>
      <c r="AL106" s="10"/>
      <c r="AM106" s="10"/>
      <c r="AN106" s="13"/>
    </row>
    <row r="107" ht="12.75" customHeight="1">
      <c r="A107" s="426"/>
      <c r="B107" t="s" s="435">
        <v>415</v>
      </c>
      <c r="C107" t="s" s="436">
        <v>203</v>
      </c>
      <c r="D107" t="s" s="436">
        <v>199</v>
      </c>
      <c r="E107" s="437">
        <v>8</v>
      </c>
      <c r="F107" s="438"/>
      <c r="G107" s="438"/>
      <c r="H107" t="s" s="436">
        <v>284</v>
      </c>
      <c r="I107" t="s" s="436">
        <v>181</v>
      </c>
      <c r="J107" s="437">
        <v>8</v>
      </c>
      <c r="K107" s="438"/>
      <c r="L107" s="438"/>
      <c r="M107" t="s" s="436">
        <v>181</v>
      </c>
      <c r="N107" t="s" s="436">
        <v>198</v>
      </c>
      <c r="O107" s="437">
        <v>8</v>
      </c>
      <c r="P107" t="s" s="439">
        <v>416</v>
      </c>
      <c r="Q107" s="410">
        <f>R107*(1-'Bolts'!$E$1157)</f>
        <v>132</v>
      </c>
      <c r="R107" s="410">
        <v>132</v>
      </c>
      <c r="S107" s="411">
        <f>SUM(T107:AB107)</f>
        <v>0</v>
      </c>
      <c r="T107" s="412"/>
      <c r="U107" s="413"/>
      <c r="V107" s="414"/>
      <c r="W107" s="415"/>
      <c r="X107" s="416"/>
      <c r="Y107" s="417"/>
      <c r="Z107" s="418"/>
      <c r="AA107" s="419"/>
      <c r="AB107" s="420"/>
      <c r="AC107" s="411">
        <f>S107*O107</f>
        <v>0</v>
      </c>
      <c r="AD107" s="421">
        <f>S107*R107</f>
        <v>0</v>
      </c>
      <c r="AE107" s="422">
        <v>2.4172639027488</v>
      </c>
      <c r="AF107" s="423">
        <f>AE107*S107</f>
        <v>0</v>
      </c>
      <c r="AG107" s="31"/>
      <c r="AH107" s="10"/>
      <c r="AI107" s="10"/>
      <c r="AJ107" s="10"/>
      <c r="AK107" s="10"/>
      <c r="AL107" s="10"/>
      <c r="AM107" s="10"/>
      <c r="AN107" s="13"/>
    </row>
    <row r="108" ht="12.75" customHeight="1">
      <c r="A108" t="s" s="429">
        <v>314</v>
      </c>
      <c r="B108" t="s" s="430">
        <v>417</v>
      </c>
      <c r="C108" t="s" s="431">
        <v>203</v>
      </c>
      <c r="D108" t="s" s="431">
        <v>199</v>
      </c>
      <c r="E108" s="432">
        <v>10</v>
      </c>
      <c r="F108" s="433"/>
      <c r="G108" s="433"/>
      <c r="H108" t="s" s="431">
        <v>284</v>
      </c>
      <c r="I108" t="s" s="431">
        <v>184</v>
      </c>
      <c r="J108" s="432">
        <v>5</v>
      </c>
      <c r="K108" t="s" s="431">
        <v>186</v>
      </c>
      <c r="L108" s="442">
        <v>5</v>
      </c>
      <c r="M108" t="s" s="431">
        <v>184</v>
      </c>
      <c r="N108" t="s" s="431">
        <v>199</v>
      </c>
      <c r="O108" s="432">
        <v>10</v>
      </c>
      <c r="P108" t="s" s="434">
        <v>418</v>
      </c>
      <c r="Q108" s="410">
        <f>R108*(1-'Bolts'!$E$1157)</f>
        <v>136.342105263158</v>
      </c>
      <c r="R108" s="410">
        <v>136.342105263158</v>
      </c>
      <c r="S108" s="411">
        <f>SUM(T108:AB108)</f>
        <v>0</v>
      </c>
      <c r="T108" s="412"/>
      <c r="U108" s="413"/>
      <c r="V108" s="414"/>
      <c r="W108" s="415"/>
      <c r="X108" s="416"/>
      <c r="Y108" s="417"/>
      <c r="Z108" s="418"/>
      <c r="AA108" s="419"/>
      <c r="AB108" s="420"/>
      <c r="AC108" s="411">
        <f>S108*O108</f>
        <v>0</v>
      </c>
      <c r="AD108" s="421">
        <f>S108*R108</f>
        <v>0</v>
      </c>
      <c r="AE108" s="422">
        <v>3.02131906014696</v>
      </c>
      <c r="AF108" s="423">
        <f>AE108*S108</f>
        <v>0</v>
      </c>
      <c r="AG108" s="31"/>
      <c r="AH108" s="10"/>
      <c r="AI108" s="10"/>
      <c r="AJ108" s="10"/>
      <c r="AK108" s="10"/>
      <c r="AL108" s="10"/>
      <c r="AM108" s="10"/>
      <c r="AN108" s="13"/>
    </row>
    <row r="109" ht="12.75" customHeight="1">
      <c r="A109" t="s" s="429">
        <v>314</v>
      </c>
      <c r="B109" t="s" s="435">
        <v>419</v>
      </c>
      <c r="C109" t="s" s="436">
        <v>203</v>
      </c>
      <c r="D109" t="s" s="436">
        <v>199</v>
      </c>
      <c r="E109" s="437">
        <v>5</v>
      </c>
      <c r="F109" s="438"/>
      <c r="G109" s="438"/>
      <c r="H109" t="s" s="436">
        <v>284</v>
      </c>
      <c r="I109" t="s" s="436">
        <v>184</v>
      </c>
      <c r="J109" s="437">
        <v>5</v>
      </c>
      <c r="K109" s="438"/>
      <c r="L109" s="438"/>
      <c r="M109" t="s" s="436">
        <v>184</v>
      </c>
      <c r="N109" t="s" s="436">
        <v>199</v>
      </c>
      <c r="O109" s="437">
        <v>5</v>
      </c>
      <c r="P109" t="s" s="439">
        <v>420</v>
      </c>
      <c r="Q109" s="410">
        <f>R109*(1-'Bolts'!$E$1157)</f>
        <v>124.315789473684</v>
      </c>
      <c r="R109" s="410">
        <v>124.315789473684</v>
      </c>
      <c r="S109" s="411">
        <f>SUM(T109:AB109)</f>
        <v>0</v>
      </c>
      <c r="T109" s="412"/>
      <c r="U109" s="413"/>
      <c r="V109" s="414"/>
      <c r="W109" s="415"/>
      <c r="X109" s="416"/>
      <c r="Y109" s="417"/>
      <c r="Z109" s="418"/>
      <c r="AA109" s="419"/>
      <c r="AB109" s="420"/>
      <c r="AC109" s="411">
        <f>S109*O109</f>
        <v>0</v>
      </c>
      <c r="AD109" s="421">
        <f>S109*R109</f>
        <v>0</v>
      </c>
      <c r="AE109" s="422">
        <v>1.71827088814297</v>
      </c>
      <c r="AF109" s="423">
        <f>AE109*S109</f>
        <v>0</v>
      </c>
      <c r="AG109" s="31"/>
      <c r="AH109" s="10"/>
      <c r="AI109" s="10"/>
      <c r="AJ109" s="10"/>
      <c r="AK109" s="10"/>
      <c r="AL109" s="10"/>
      <c r="AM109" s="10"/>
      <c r="AN109" s="13"/>
    </row>
    <row r="110" ht="12.75" customHeight="1">
      <c r="A110" t="s" s="429">
        <v>314</v>
      </c>
      <c r="B110" t="s" s="435">
        <v>421</v>
      </c>
      <c r="C110" t="s" s="436">
        <v>203</v>
      </c>
      <c r="D110" t="s" s="436">
        <v>199</v>
      </c>
      <c r="E110" s="437">
        <v>10</v>
      </c>
      <c r="F110" s="438"/>
      <c r="G110" s="438"/>
      <c r="H110" t="s" s="436">
        <v>284</v>
      </c>
      <c r="I110" t="s" s="436">
        <v>180</v>
      </c>
      <c r="J110" s="437">
        <v>10</v>
      </c>
      <c r="K110" s="438"/>
      <c r="L110" s="438"/>
      <c r="M110" t="s" s="436">
        <v>180</v>
      </c>
      <c r="N110" t="s" s="436">
        <v>198</v>
      </c>
      <c r="O110" s="437">
        <v>10</v>
      </c>
      <c r="P110" t="s" s="439">
        <v>422</v>
      </c>
      <c r="Q110" s="410">
        <f>R110*(1-'Bolts'!$E$1157)</f>
        <v>151.552631578947</v>
      </c>
      <c r="R110" s="410">
        <v>151.552631578947</v>
      </c>
      <c r="S110" s="411">
        <f>SUM(T110:AB110)</f>
        <v>0</v>
      </c>
      <c r="T110" s="412"/>
      <c r="U110" s="413"/>
      <c r="V110" s="414"/>
      <c r="W110" s="415"/>
      <c r="X110" s="416"/>
      <c r="Y110" s="417"/>
      <c r="Z110" s="418"/>
      <c r="AA110" s="419"/>
      <c r="AB110" s="420"/>
      <c r="AC110" s="411">
        <f>S110*O110</f>
        <v>0</v>
      </c>
      <c r="AD110" s="421">
        <f>S110*R110</f>
        <v>0</v>
      </c>
      <c r="AE110" s="422">
        <v>3.42715231788079</v>
      </c>
      <c r="AF110" s="423">
        <f>AE110*S110</f>
        <v>0</v>
      </c>
      <c r="AG110" s="31"/>
      <c r="AH110" s="10"/>
      <c r="AI110" s="10"/>
      <c r="AJ110" s="10"/>
      <c r="AK110" s="10"/>
      <c r="AL110" s="10"/>
      <c r="AM110" s="10"/>
      <c r="AN110" s="13"/>
    </row>
    <row r="111" ht="12.75" customHeight="1">
      <c r="A111" t="s" s="429">
        <v>314</v>
      </c>
      <c r="B111" t="s" s="435">
        <v>423</v>
      </c>
      <c r="C111" t="s" s="436">
        <v>203</v>
      </c>
      <c r="D111" t="s" s="436">
        <v>199</v>
      </c>
      <c r="E111" s="437">
        <v>10</v>
      </c>
      <c r="F111" s="438"/>
      <c r="G111" s="438"/>
      <c r="H111" t="s" s="436">
        <v>284</v>
      </c>
      <c r="I111" t="s" s="436">
        <v>180</v>
      </c>
      <c r="J111" s="437">
        <v>10</v>
      </c>
      <c r="K111" s="438"/>
      <c r="L111" s="438"/>
      <c r="M111" t="s" s="436">
        <v>180</v>
      </c>
      <c r="N111" t="s" s="436">
        <v>198</v>
      </c>
      <c r="O111" s="437">
        <v>10</v>
      </c>
      <c r="P111" t="s" s="439">
        <v>424</v>
      </c>
      <c r="Q111" s="410">
        <f>R111*(1-'Bolts'!$E$1157)</f>
        <v>122.447368421053</v>
      </c>
      <c r="R111" s="410">
        <v>122.447368421053</v>
      </c>
      <c r="S111" s="411">
        <f>SUM(T111:AB111)</f>
        <v>0</v>
      </c>
      <c r="T111" s="412"/>
      <c r="U111" s="413"/>
      <c r="V111" s="414"/>
      <c r="W111" s="415"/>
      <c r="X111" s="416"/>
      <c r="Y111" s="417"/>
      <c r="Z111" s="418"/>
      <c r="AA111" s="419"/>
      <c r="AB111" s="420"/>
      <c r="AC111" s="411">
        <f>S111*O111</f>
        <v>0</v>
      </c>
      <c r="AD111" s="421">
        <f>S111*R111</f>
        <v>0</v>
      </c>
      <c r="AE111" s="422">
        <v>2.64887054340924</v>
      </c>
      <c r="AF111" s="423">
        <f>AE111*S111</f>
        <v>0</v>
      </c>
      <c r="AG111" s="31"/>
      <c r="AH111" s="10"/>
      <c r="AI111" s="10"/>
      <c r="AJ111" s="10"/>
      <c r="AK111" s="10"/>
      <c r="AL111" s="10"/>
      <c r="AM111" s="10"/>
      <c r="AN111" s="13"/>
    </row>
    <row r="112" ht="12.75" customHeight="1">
      <c r="A112" s="424"/>
      <c r="B112" t="s" s="405">
        <v>425</v>
      </c>
      <c r="C112" t="s" s="406">
        <v>203</v>
      </c>
      <c r="D112" t="s" s="406">
        <v>199</v>
      </c>
      <c r="E112" s="407">
        <v>10</v>
      </c>
      <c r="F112" s="425"/>
      <c r="G112" s="425"/>
      <c r="H112" t="s" s="406">
        <v>284</v>
      </c>
      <c r="I112" t="s" s="406">
        <v>183</v>
      </c>
      <c r="J112" s="407">
        <v>10</v>
      </c>
      <c r="K112" s="425"/>
      <c r="L112" s="425"/>
      <c r="M112" t="s" s="406">
        <v>183</v>
      </c>
      <c r="N112" t="s" s="406">
        <v>199</v>
      </c>
      <c r="O112" s="407">
        <v>10</v>
      </c>
      <c r="P112" t="s" s="409">
        <v>426</v>
      </c>
      <c r="Q112" s="410">
        <f>R112*(1-'Bolts'!$E$1157)</f>
        <v>89.3947368421053</v>
      </c>
      <c r="R112" s="410">
        <v>89.3947368421053</v>
      </c>
      <c r="S112" s="411">
        <f>SUM(T112:AB112)</f>
        <v>0</v>
      </c>
      <c r="T112" s="412"/>
      <c r="U112" s="413"/>
      <c r="V112" s="414"/>
      <c r="W112" s="415"/>
      <c r="X112" s="416"/>
      <c r="Y112" s="417"/>
      <c r="Z112" s="418"/>
      <c r="AA112" s="419"/>
      <c r="AB112" s="420"/>
      <c r="AC112" s="411">
        <f>S112*O112</f>
        <v>0</v>
      </c>
      <c r="AD112" s="421">
        <f>S112*R112</f>
        <v>0</v>
      </c>
      <c r="AE112" s="422">
        <v>1.67830899029302</v>
      </c>
      <c r="AF112" s="423">
        <f>AE112*S112</f>
        <v>0</v>
      </c>
      <c r="AG112" s="31"/>
      <c r="AH112" s="10"/>
      <c r="AI112" s="10"/>
      <c r="AJ112" s="10"/>
      <c r="AK112" s="10"/>
      <c r="AL112" s="10"/>
      <c r="AM112" s="10"/>
      <c r="AN112" s="13"/>
    </row>
    <row r="113" ht="12.75" customHeight="1">
      <c r="A113" s="424"/>
      <c r="B113" t="s" s="405">
        <v>427</v>
      </c>
      <c r="C113" t="s" s="406">
        <v>203</v>
      </c>
      <c r="D113" t="s" s="406">
        <v>199</v>
      </c>
      <c r="E113" s="407">
        <v>10</v>
      </c>
      <c r="F113" s="425"/>
      <c r="G113" s="425"/>
      <c r="H113" t="s" s="406">
        <v>284</v>
      </c>
      <c r="I113" t="s" s="406">
        <v>183</v>
      </c>
      <c r="J113" s="407">
        <v>10</v>
      </c>
      <c r="K113" s="425"/>
      <c r="L113" s="425"/>
      <c r="M113" t="s" s="406">
        <v>183</v>
      </c>
      <c r="N113" t="s" s="406">
        <v>200</v>
      </c>
      <c r="O113" s="407">
        <v>10</v>
      </c>
      <c r="P113" t="s" s="409">
        <v>428</v>
      </c>
      <c r="Q113" s="410">
        <f>R113*(1-'Bolts'!$E$1157)</f>
        <v>101.368421052632</v>
      </c>
      <c r="R113" s="410">
        <v>101.368421052632</v>
      </c>
      <c r="S113" s="411">
        <f>SUM(T113:AB113)</f>
        <v>0</v>
      </c>
      <c r="T113" s="412"/>
      <c r="U113" s="413"/>
      <c r="V113" s="414"/>
      <c r="W113" s="415"/>
      <c r="X113" s="416"/>
      <c r="Y113" s="417"/>
      <c r="Z113" s="418"/>
      <c r="AA113" s="419"/>
      <c r="AB113" s="420"/>
      <c r="AC113" s="411">
        <f>S113*O113</f>
        <v>0</v>
      </c>
      <c r="AD113" s="421">
        <f>S113*R113</f>
        <v>0</v>
      </c>
      <c r="AE113" s="422">
        <v>1.98221899664338</v>
      </c>
      <c r="AF113" s="423">
        <f>AE113*S113</f>
        <v>0</v>
      </c>
      <c r="AG113" s="31"/>
      <c r="AH113" s="10"/>
      <c r="AI113" s="10"/>
      <c r="AJ113" s="10"/>
      <c r="AK113" s="10"/>
      <c r="AL113" s="10"/>
      <c r="AM113" s="10"/>
      <c r="AN113" s="13"/>
    </row>
    <row r="114" ht="12.75" customHeight="1">
      <c r="A114" s="424"/>
      <c r="B114" s="427"/>
      <c r="C114" s="425"/>
      <c r="D114" s="425"/>
      <c r="E114" s="428"/>
      <c r="F114" s="425"/>
      <c r="G114" s="425"/>
      <c r="H114" s="425"/>
      <c r="I114" s="425"/>
      <c r="J114" s="428"/>
      <c r="K114" s="425"/>
      <c r="L114" s="425"/>
      <c r="M114" s="425"/>
      <c r="N114" s="425"/>
      <c r="O114" s="428"/>
      <c r="P114" s="428"/>
      <c r="Q114" s="410"/>
      <c r="R114" s="410">
        <v>0</v>
      </c>
      <c r="S114" s="411"/>
      <c r="T114" s="412"/>
      <c r="U114" s="413"/>
      <c r="V114" s="414"/>
      <c r="W114" s="415"/>
      <c r="X114" s="416"/>
      <c r="Y114" s="417"/>
      <c r="Z114" s="418"/>
      <c r="AA114" s="419"/>
      <c r="AB114" s="420"/>
      <c r="AC114" s="411"/>
      <c r="AD114" s="421"/>
      <c r="AE114" s="422">
        <v>0</v>
      </c>
      <c r="AF114" s="423"/>
      <c r="AG114" s="31"/>
      <c r="AH114" s="10"/>
      <c r="AI114" s="10"/>
      <c r="AJ114" s="10"/>
      <c r="AK114" s="10"/>
      <c r="AL114" s="10"/>
      <c r="AM114" s="10"/>
      <c r="AN114" s="13"/>
    </row>
    <row r="115" ht="12.75" customHeight="1">
      <c r="A115" s="424"/>
      <c r="B115" t="s" s="405">
        <v>429</v>
      </c>
      <c r="C115" t="s" s="406">
        <v>203</v>
      </c>
      <c r="D115" t="s" s="406">
        <v>215</v>
      </c>
      <c r="E115" s="407">
        <v>10</v>
      </c>
      <c r="F115" s="425"/>
      <c r="G115" s="425"/>
      <c r="H115" t="s" s="406">
        <v>284</v>
      </c>
      <c r="I115" t="s" s="406">
        <v>184</v>
      </c>
      <c r="J115" s="407">
        <v>10</v>
      </c>
      <c r="K115" s="425"/>
      <c r="L115" s="425"/>
      <c r="M115" t="s" s="406">
        <v>184</v>
      </c>
      <c r="N115" t="s" s="406">
        <v>200</v>
      </c>
      <c r="O115" s="407">
        <v>10</v>
      </c>
      <c r="P115" t="s" s="409">
        <v>430</v>
      </c>
      <c r="Q115" s="410">
        <f>R115*(1-'Bolts'!$E$1157)</f>
        <v>99.78947368421051</v>
      </c>
      <c r="R115" s="410">
        <v>99.78947368421051</v>
      </c>
      <c r="S115" s="411">
        <f>SUM(T115:AB115)</f>
        <v>0</v>
      </c>
      <c r="T115" s="412"/>
      <c r="U115" s="413"/>
      <c r="V115" s="414"/>
      <c r="W115" s="415"/>
      <c r="X115" s="416"/>
      <c r="Y115" s="417"/>
      <c r="Z115" s="418"/>
      <c r="AA115" s="419"/>
      <c r="AB115" s="420"/>
      <c r="AC115" s="411">
        <f>S115*O115</f>
        <v>0</v>
      </c>
      <c r="AD115" s="421">
        <f>S115*R115</f>
        <v>0</v>
      </c>
      <c r="AE115" s="422">
        <v>1.94139526444707</v>
      </c>
      <c r="AF115" s="423">
        <f>AE115*S115</f>
        <v>0</v>
      </c>
      <c r="AG115" s="31"/>
      <c r="AH115" s="10"/>
      <c r="AI115" s="10"/>
      <c r="AJ115" s="10"/>
      <c r="AK115" s="10"/>
      <c r="AL115" s="10"/>
      <c r="AM115" s="10"/>
      <c r="AN115" s="13"/>
    </row>
    <row r="116" ht="12.75" customHeight="1">
      <c r="A116" s="426"/>
      <c r="B116" t="s" s="435">
        <v>431</v>
      </c>
      <c r="C116" t="s" s="436">
        <v>203</v>
      </c>
      <c r="D116" t="s" s="436">
        <v>215</v>
      </c>
      <c r="E116" s="437">
        <v>10</v>
      </c>
      <c r="F116" s="438"/>
      <c r="G116" s="438"/>
      <c r="H116" t="s" s="436">
        <v>284</v>
      </c>
      <c r="I116" t="s" s="436">
        <v>184</v>
      </c>
      <c r="J116" s="437">
        <v>10</v>
      </c>
      <c r="K116" s="438"/>
      <c r="L116" s="438"/>
      <c r="M116" t="s" s="436">
        <v>184</v>
      </c>
      <c r="N116" t="s" s="436">
        <v>199</v>
      </c>
      <c r="O116" s="437">
        <v>10</v>
      </c>
      <c r="P116" t="s" s="439">
        <v>432</v>
      </c>
      <c r="Q116" s="410">
        <f>R116*(1-'Bolts'!$E$1157)</f>
        <v>112.684210526316</v>
      </c>
      <c r="R116" s="410">
        <v>112.684210526316</v>
      </c>
      <c r="S116" s="411">
        <f>SUM(T116:AB116)</f>
        <v>0</v>
      </c>
      <c r="T116" s="412"/>
      <c r="U116" s="413"/>
      <c r="V116" s="414"/>
      <c r="W116" s="415"/>
      <c r="X116" s="416"/>
      <c r="Y116" s="417"/>
      <c r="Z116" s="418"/>
      <c r="AA116" s="419"/>
      <c r="AB116" s="420"/>
      <c r="AC116" s="411">
        <f>S116*O116</f>
        <v>0</v>
      </c>
      <c r="AD116" s="421">
        <f>S116*R116</f>
        <v>0</v>
      </c>
      <c r="AE116" s="422">
        <v>2.11680123378391</v>
      </c>
      <c r="AF116" s="423">
        <f>AE116*S116</f>
        <v>0</v>
      </c>
      <c r="AG116" s="31"/>
      <c r="AH116" s="10"/>
      <c r="AI116" s="10"/>
      <c r="AJ116" s="10"/>
      <c r="AK116" s="10"/>
      <c r="AL116" s="10"/>
      <c r="AM116" s="10"/>
      <c r="AN116" s="13"/>
    </row>
    <row r="117" ht="12.75" customHeight="1">
      <c r="A117" t="s" s="429">
        <v>314</v>
      </c>
      <c r="B117" t="s" s="430">
        <v>433</v>
      </c>
      <c r="C117" t="s" s="431">
        <v>203</v>
      </c>
      <c r="D117" t="s" s="431">
        <v>215</v>
      </c>
      <c r="E117" s="432">
        <v>11</v>
      </c>
      <c r="F117" s="433"/>
      <c r="G117" s="433"/>
      <c r="H117" t="s" s="431">
        <v>284</v>
      </c>
      <c r="I117" t="s" s="431">
        <v>182</v>
      </c>
      <c r="J117" s="432">
        <v>11</v>
      </c>
      <c r="K117" s="433"/>
      <c r="L117" s="433"/>
      <c r="M117" t="s" s="431">
        <v>182</v>
      </c>
      <c r="N117" t="s" s="431">
        <v>198</v>
      </c>
      <c r="O117" s="432">
        <v>11</v>
      </c>
      <c r="P117" t="s" s="434">
        <v>434</v>
      </c>
      <c r="Q117" s="410">
        <f>R117*(1-'Bolts'!$E$1157)</f>
        <v>93.4473684210526</v>
      </c>
      <c r="R117" s="410">
        <v>93.4473684210526</v>
      </c>
      <c r="S117" s="411">
        <f>SUM(T117:AB117)</f>
        <v>0</v>
      </c>
      <c r="T117" s="412"/>
      <c r="U117" s="413"/>
      <c r="V117" s="414"/>
      <c r="W117" s="415"/>
      <c r="X117" s="416"/>
      <c r="Y117" s="417"/>
      <c r="Z117" s="418"/>
      <c r="AA117" s="419"/>
      <c r="AB117" s="420"/>
      <c r="AC117" s="411">
        <f>S117*O117</f>
        <v>0</v>
      </c>
      <c r="AD117" s="421">
        <f>S117*R117</f>
        <v>0</v>
      </c>
      <c r="AE117" s="422">
        <v>1.80903565272612</v>
      </c>
      <c r="AF117" s="423">
        <f>AE117*S117</f>
        <v>0</v>
      </c>
      <c r="AG117" s="31"/>
      <c r="AH117" s="10"/>
      <c r="AI117" s="10"/>
      <c r="AJ117" s="10"/>
      <c r="AK117" s="10"/>
      <c r="AL117" s="10"/>
      <c r="AM117" s="10"/>
      <c r="AN117" s="13"/>
    </row>
    <row r="118" ht="12.75" customHeight="1">
      <c r="A118" t="s" s="429">
        <v>314</v>
      </c>
      <c r="B118" t="s" s="435">
        <v>435</v>
      </c>
      <c r="C118" t="s" s="436">
        <v>203</v>
      </c>
      <c r="D118" t="s" s="436">
        <v>215</v>
      </c>
      <c r="E118" s="437">
        <v>10</v>
      </c>
      <c r="F118" s="438"/>
      <c r="G118" s="438"/>
      <c r="H118" t="s" s="436">
        <v>284</v>
      </c>
      <c r="I118" t="s" s="436">
        <v>184</v>
      </c>
      <c r="J118" s="437">
        <v>10</v>
      </c>
      <c r="K118" s="438"/>
      <c r="L118" s="438"/>
      <c r="M118" t="s" s="436">
        <v>184</v>
      </c>
      <c r="N118" t="s" s="436">
        <v>200</v>
      </c>
      <c r="O118" s="437">
        <v>10</v>
      </c>
      <c r="P118" t="s" s="439">
        <v>436</v>
      </c>
      <c r="Q118" s="410">
        <f>R118*(1-'Bolts'!$E$1157)</f>
        <v>88</v>
      </c>
      <c r="R118" s="410">
        <v>88</v>
      </c>
      <c r="S118" s="411">
        <f>SUM(T118:AB118)</f>
        <v>0</v>
      </c>
      <c r="T118" s="412"/>
      <c r="U118" s="413"/>
      <c r="V118" s="414"/>
      <c r="W118" s="415"/>
      <c r="X118" s="416"/>
      <c r="Y118" s="417"/>
      <c r="Z118" s="418"/>
      <c r="AA118" s="419"/>
      <c r="AB118" s="420"/>
      <c r="AC118" s="411">
        <f>S118*O118</f>
        <v>0</v>
      </c>
      <c r="AD118" s="421">
        <f>S118*R118</f>
        <v>0</v>
      </c>
      <c r="AE118" s="422">
        <v>1.72870361970425</v>
      </c>
      <c r="AF118" s="423">
        <f>AE118*S118</f>
        <v>0</v>
      </c>
      <c r="AG118" s="31"/>
      <c r="AH118" s="10"/>
      <c r="AI118" s="10"/>
      <c r="AJ118" s="10"/>
      <c r="AK118" s="10"/>
      <c r="AL118" s="10"/>
      <c r="AM118" s="10"/>
      <c r="AN118" s="13"/>
    </row>
    <row r="119" ht="12.75" customHeight="1">
      <c r="A119" t="s" s="429">
        <v>314</v>
      </c>
      <c r="B119" t="s" s="435">
        <v>437</v>
      </c>
      <c r="C119" t="s" s="436">
        <v>203</v>
      </c>
      <c r="D119" t="s" s="436">
        <v>215</v>
      </c>
      <c r="E119" s="437">
        <v>10</v>
      </c>
      <c r="F119" s="438"/>
      <c r="G119" s="438"/>
      <c r="H119" t="s" s="436">
        <v>284</v>
      </c>
      <c r="I119" t="s" s="436">
        <v>184</v>
      </c>
      <c r="J119" s="437">
        <v>10</v>
      </c>
      <c r="K119" s="438"/>
      <c r="L119" s="438"/>
      <c r="M119" t="s" s="436">
        <v>184</v>
      </c>
      <c r="N119" t="s" s="436">
        <v>199</v>
      </c>
      <c r="O119" s="437">
        <v>10</v>
      </c>
      <c r="P119" t="s" s="439">
        <v>438</v>
      </c>
      <c r="Q119" s="410">
        <f>R119*(1-'Bolts'!$E$1157)</f>
        <v>86.78947368421051</v>
      </c>
      <c r="R119" s="410">
        <v>86.78947368421051</v>
      </c>
      <c r="S119" s="411">
        <f>SUM(T119:AB119)</f>
        <v>0</v>
      </c>
      <c r="T119" s="412"/>
      <c r="U119" s="413"/>
      <c r="V119" s="414"/>
      <c r="W119" s="415"/>
      <c r="X119" s="416"/>
      <c r="Y119" s="417"/>
      <c r="Z119" s="418"/>
      <c r="AA119" s="419"/>
      <c r="AB119" s="420"/>
      <c r="AC119" s="411">
        <f>S119*O119</f>
        <v>0</v>
      </c>
      <c r="AD119" s="421">
        <f>S119*R119</f>
        <v>0</v>
      </c>
      <c r="AE119" s="422">
        <v>1.40215912183616</v>
      </c>
      <c r="AF119" s="423">
        <f>AE119*S119</f>
        <v>0</v>
      </c>
      <c r="AG119" s="31"/>
      <c r="AH119" s="10"/>
      <c r="AI119" s="10"/>
      <c r="AJ119" s="10"/>
      <c r="AK119" s="10"/>
      <c r="AL119" s="10"/>
      <c r="AM119" s="10"/>
      <c r="AN119" s="13"/>
    </row>
    <row r="120" ht="12.75" customHeight="1">
      <c r="A120" t="s" s="429">
        <v>314</v>
      </c>
      <c r="B120" t="s" s="435">
        <v>439</v>
      </c>
      <c r="C120" t="s" s="436">
        <v>203</v>
      </c>
      <c r="D120" t="s" s="436">
        <v>215</v>
      </c>
      <c r="E120" s="437">
        <v>10</v>
      </c>
      <c r="F120" s="438"/>
      <c r="G120" s="438"/>
      <c r="H120" t="s" s="436">
        <v>284</v>
      </c>
      <c r="I120" t="s" s="436">
        <v>184</v>
      </c>
      <c r="J120" s="437">
        <v>10</v>
      </c>
      <c r="K120" s="438"/>
      <c r="L120" s="438"/>
      <c r="M120" t="s" s="436">
        <v>184</v>
      </c>
      <c r="N120" t="s" s="436">
        <v>199</v>
      </c>
      <c r="O120" s="437">
        <v>10</v>
      </c>
      <c r="P120" t="s" s="439">
        <v>440</v>
      </c>
      <c r="Q120" s="410">
        <f>R120*(1-'Bolts'!$E$1157)</f>
        <v>106.394736842105</v>
      </c>
      <c r="R120" s="410">
        <v>106.394736842105</v>
      </c>
      <c r="S120" s="411">
        <f>SUM(T120:AB120)</f>
        <v>0</v>
      </c>
      <c r="T120" s="412"/>
      <c r="U120" s="413"/>
      <c r="V120" s="414"/>
      <c r="W120" s="415"/>
      <c r="X120" s="416"/>
      <c r="Y120" s="417"/>
      <c r="Z120" s="418"/>
      <c r="AA120" s="419"/>
      <c r="AB120" s="420"/>
      <c r="AC120" s="411">
        <f>S120*O120</f>
        <v>0</v>
      </c>
      <c r="AD120" s="421">
        <f>S120*R120</f>
        <v>0</v>
      </c>
      <c r="AE120" s="422">
        <v>2.22112854939672</v>
      </c>
      <c r="AF120" s="423">
        <f>AE120*S120</f>
        <v>0</v>
      </c>
      <c r="AG120" s="31"/>
      <c r="AH120" s="10"/>
      <c r="AI120" s="10"/>
      <c r="AJ120" s="10"/>
      <c r="AK120" s="10"/>
      <c r="AL120" s="10"/>
      <c r="AM120" s="10"/>
      <c r="AN120" s="13"/>
    </row>
    <row r="121" ht="12.75" customHeight="1">
      <c r="A121" t="s" s="429">
        <v>314</v>
      </c>
      <c r="B121" t="s" s="435">
        <v>441</v>
      </c>
      <c r="C121" t="s" s="436">
        <v>203</v>
      </c>
      <c r="D121" t="s" s="436">
        <v>215</v>
      </c>
      <c r="E121" s="437">
        <v>10</v>
      </c>
      <c r="F121" s="438"/>
      <c r="G121" s="438"/>
      <c r="H121" t="s" s="436">
        <v>284</v>
      </c>
      <c r="I121" t="s" s="436">
        <v>181</v>
      </c>
      <c r="J121" s="437">
        <v>10</v>
      </c>
      <c r="K121" s="438"/>
      <c r="L121" s="438"/>
      <c r="M121" t="s" s="436">
        <v>181</v>
      </c>
      <c r="N121" t="s" s="436">
        <v>198</v>
      </c>
      <c r="O121" s="437">
        <v>10</v>
      </c>
      <c r="P121" t="s" s="439">
        <v>442</v>
      </c>
      <c r="Q121" s="410">
        <f>R121*(1-'Bolts'!$E$1157)</f>
        <v>123.447368421053</v>
      </c>
      <c r="R121" s="410">
        <v>123.447368421053</v>
      </c>
      <c r="S121" s="411">
        <f>SUM(T121:AB121)</f>
        <v>0</v>
      </c>
      <c r="T121" s="412"/>
      <c r="U121" s="413"/>
      <c r="V121" s="414"/>
      <c r="W121" s="415"/>
      <c r="X121" s="416"/>
      <c r="Y121" s="417"/>
      <c r="Z121" s="418"/>
      <c r="AA121" s="419"/>
      <c r="AB121" s="420"/>
      <c r="AC121" s="411">
        <f>S121*O121</f>
        <v>0</v>
      </c>
      <c r="AD121" s="421">
        <f>S121*R121</f>
        <v>0</v>
      </c>
      <c r="AE121" s="422">
        <v>2.67599564546857</v>
      </c>
      <c r="AF121" s="423">
        <f>AE121*S121</f>
        <v>0</v>
      </c>
      <c r="AG121" s="31"/>
      <c r="AH121" s="10"/>
      <c r="AI121" s="10"/>
      <c r="AJ121" s="10"/>
      <c r="AK121" s="10"/>
      <c r="AL121" s="10"/>
      <c r="AM121" s="10"/>
      <c r="AN121" s="13"/>
    </row>
    <row r="122" ht="12.75" customHeight="1">
      <c r="A122" t="s" s="429">
        <v>314</v>
      </c>
      <c r="B122" t="s" s="435">
        <v>443</v>
      </c>
      <c r="C122" t="s" s="436">
        <v>203</v>
      </c>
      <c r="D122" t="s" s="436">
        <v>215</v>
      </c>
      <c r="E122" s="437">
        <v>10</v>
      </c>
      <c r="F122" s="438"/>
      <c r="G122" s="438"/>
      <c r="H122" t="s" s="436">
        <v>284</v>
      </c>
      <c r="I122" t="s" s="436">
        <v>184</v>
      </c>
      <c r="J122" s="437">
        <v>8</v>
      </c>
      <c r="K122" t="s" s="436">
        <v>186</v>
      </c>
      <c r="L122" s="443">
        <v>2</v>
      </c>
      <c r="M122" t="s" s="436">
        <v>184</v>
      </c>
      <c r="N122" t="s" s="436">
        <v>199</v>
      </c>
      <c r="O122" s="437">
        <v>10</v>
      </c>
      <c r="P122" t="s" s="439">
        <v>444</v>
      </c>
      <c r="Q122" s="410">
        <f>R122*(1-'Bolts'!$E$1157)</f>
        <v>124.289473684211</v>
      </c>
      <c r="R122" s="410">
        <v>124.289473684211</v>
      </c>
      <c r="S122" s="411">
        <f>SUM(T122:AB122)</f>
        <v>0</v>
      </c>
      <c r="T122" s="412"/>
      <c r="U122" s="413"/>
      <c r="V122" s="414"/>
      <c r="W122" s="415"/>
      <c r="X122" s="416"/>
      <c r="Y122" s="417"/>
      <c r="Z122" s="418"/>
      <c r="AA122" s="419"/>
      <c r="AB122" s="420"/>
      <c r="AC122" s="411">
        <f>S122*O122</f>
        <v>0</v>
      </c>
      <c r="AD122" s="421">
        <f>S122*R122</f>
        <v>0</v>
      </c>
      <c r="AE122" s="422">
        <v>2.69790438174725</v>
      </c>
      <c r="AF122" s="423">
        <f>AE122*S122</f>
        <v>0</v>
      </c>
      <c r="AG122" s="31"/>
      <c r="AH122" s="10"/>
      <c r="AI122" s="10"/>
      <c r="AJ122" s="10"/>
      <c r="AK122" s="10"/>
      <c r="AL122" s="10"/>
      <c r="AM122" s="10"/>
      <c r="AN122" s="13"/>
    </row>
    <row r="123" ht="12.75" customHeight="1">
      <c r="A123" s="424"/>
      <c r="B123" s="427"/>
      <c r="C123" s="425"/>
      <c r="D123" s="425"/>
      <c r="E123" s="428"/>
      <c r="F123" s="425"/>
      <c r="G123" s="425"/>
      <c r="H123" s="425"/>
      <c r="I123" s="425"/>
      <c r="J123" s="428"/>
      <c r="K123" s="425"/>
      <c r="L123" s="425"/>
      <c r="M123" s="425"/>
      <c r="N123" s="425"/>
      <c r="O123" s="428"/>
      <c r="P123" s="428"/>
      <c r="Q123" s="410"/>
      <c r="R123" s="410">
        <v>0</v>
      </c>
      <c r="S123" s="411"/>
      <c r="T123" s="412"/>
      <c r="U123" s="413"/>
      <c r="V123" s="414"/>
      <c r="W123" s="415"/>
      <c r="X123" s="416"/>
      <c r="Y123" s="417"/>
      <c r="Z123" s="418"/>
      <c r="AA123" s="419"/>
      <c r="AB123" s="420"/>
      <c r="AC123" s="411"/>
      <c r="AD123" s="421"/>
      <c r="AE123" s="422">
        <v>0</v>
      </c>
      <c r="AF123" s="423"/>
      <c r="AG123" s="31"/>
      <c r="AH123" s="10"/>
      <c r="AI123" s="10"/>
      <c r="AJ123" s="10"/>
      <c r="AK123" s="10"/>
      <c r="AL123" s="10"/>
      <c r="AM123" s="10"/>
      <c r="AN123" s="13"/>
    </row>
    <row r="124" ht="12.75" customHeight="1">
      <c r="A124" s="426"/>
      <c r="B124" t="s" s="405">
        <v>445</v>
      </c>
      <c r="C124" t="s" s="406">
        <v>203</v>
      </c>
      <c r="D124" t="s" s="406">
        <v>216</v>
      </c>
      <c r="E124" s="407">
        <v>11</v>
      </c>
      <c r="F124" s="425"/>
      <c r="G124" s="425"/>
      <c r="H124" t="s" s="406">
        <v>284</v>
      </c>
      <c r="I124" t="s" s="406">
        <v>184</v>
      </c>
      <c r="J124" s="407">
        <v>11</v>
      </c>
      <c r="K124" s="425"/>
      <c r="L124" s="425"/>
      <c r="M124" t="s" s="406">
        <v>184</v>
      </c>
      <c r="N124" t="s" s="406">
        <v>199</v>
      </c>
      <c r="O124" s="407">
        <v>11</v>
      </c>
      <c r="P124" t="s" s="409">
        <v>446</v>
      </c>
      <c r="Q124" s="410">
        <f>R124*(1-'Bolts'!$E$1157)</f>
        <v>69.4210526315789</v>
      </c>
      <c r="R124" s="410">
        <v>69.4210526315789</v>
      </c>
      <c r="S124" s="411">
        <f>SUM(T124:AB124)</f>
        <v>0</v>
      </c>
      <c r="T124" s="412"/>
      <c r="U124" s="413"/>
      <c r="V124" s="414"/>
      <c r="W124" s="415"/>
      <c r="X124" s="416"/>
      <c r="Y124" s="417"/>
      <c r="Z124" s="418"/>
      <c r="AA124" s="419"/>
      <c r="AB124" s="420"/>
      <c r="AC124" s="411">
        <f>S124*O124</f>
        <v>0</v>
      </c>
      <c r="AD124" s="421">
        <f>S124*R124</f>
        <v>0</v>
      </c>
      <c r="AE124" s="422">
        <v>1.10069853941758</v>
      </c>
      <c r="AF124" s="423">
        <f>AE124*S124</f>
        <v>0</v>
      </c>
      <c r="AG124" s="31"/>
      <c r="AH124" s="10"/>
      <c r="AI124" s="10"/>
      <c r="AJ124" s="10"/>
      <c r="AK124" s="10"/>
      <c r="AL124" s="10"/>
      <c r="AM124" s="10"/>
      <c r="AN124" s="13"/>
    </row>
    <row r="125" ht="12.75" customHeight="1">
      <c r="A125" s="426"/>
      <c r="B125" t="s" s="405">
        <v>447</v>
      </c>
      <c r="C125" t="s" s="406">
        <v>203</v>
      </c>
      <c r="D125" t="s" s="406">
        <v>216</v>
      </c>
      <c r="E125" s="407">
        <v>10</v>
      </c>
      <c r="F125" s="425"/>
      <c r="G125" s="425"/>
      <c r="H125" t="s" s="406">
        <v>284</v>
      </c>
      <c r="I125" t="s" s="406">
        <v>190</v>
      </c>
      <c r="J125" s="407">
        <v>10</v>
      </c>
      <c r="K125" s="425"/>
      <c r="L125" s="425"/>
      <c r="M125" t="s" s="406">
        <v>190</v>
      </c>
      <c r="N125" t="s" s="406">
        <v>200</v>
      </c>
      <c r="O125" s="407">
        <v>10</v>
      </c>
      <c r="P125" t="s" s="409">
        <v>448</v>
      </c>
      <c r="Q125" s="410">
        <f>R125*(1-'Bolts'!$E$1157)</f>
        <v>72.1315789473684</v>
      </c>
      <c r="R125" s="410">
        <v>72.1315789473684</v>
      </c>
      <c r="S125" s="411">
        <f>SUM(T125:AB125)</f>
        <v>0</v>
      </c>
      <c r="T125" s="412"/>
      <c r="U125" s="413"/>
      <c r="V125" s="414"/>
      <c r="W125" s="415"/>
      <c r="X125" s="416"/>
      <c r="Y125" s="417"/>
      <c r="Z125" s="418"/>
      <c r="AA125" s="419"/>
      <c r="AB125" s="420"/>
      <c r="AC125" s="411">
        <f>S125*O125</f>
        <v>0</v>
      </c>
      <c r="AD125" s="421">
        <f>S125*R125</f>
        <v>0</v>
      </c>
      <c r="AE125" s="422">
        <v>1.30513471831625</v>
      </c>
      <c r="AF125" s="423">
        <f>AE125*S125</f>
        <v>0</v>
      </c>
      <c r="AG125" s="31"/>
      <c r="AH125" s="10"/>
      <c r="AI125" s="10"/>
      <c r="AJ125" s="10"/>
      <c r="AK125" s="10"/>
      <c r="AL125" s="10"/>
      <c r="AM125" s="10"/>
      <c r="AN125" s="13"/>
    </row>
    <row r="126" ht="12.75" customHeight="1">
      <c r="A126" s="426"/>
      <c r="B126" t="s" s="405">
        <v>449</v>
      </c>
      <c r="C126" t="s" s="406">
        <v>203</v>
      </c>
      <c r="D126" t="s" s="406">
        <v>216</v>
      </c>
      <c r="E126" s="407">
        <v>10</v>
      </c>
      <c r="F126" s="425"/>
      <c r="G126" s="425"/>
      <c r="H126" t="s" s="406">
        <v>284</v>
      </c>
      <c r="I126" t="s" s="406">
        <v>190</v>
      </c>
      <c r="J126" s="407">
        <v>10</v>
      </c>
      <c r="K126" s="425"/>
      <c r="L126" s="425"/>
      <c r="M126" t="s" s="406">
        <v>190</v>
      </c>
      <c r="N126" t="s" s="406">
        <v>199</v>
      </c>
      <c r="O126" s="407">
        <v>10</v>
      </c>
      <c r="P126" t="s" s="409">
        <v>450</v>
      </c>
      <c r="Q126" s="410">
        <f>R126*(1-'Bolts'!$E$1157)</f>
        <v>91.21052631578949</v>
      </c>
      <c r="R126" s="410">
        <v>91.21052631578949</v>
      </c>
      <c r="S126" s="411">
        <f>SUM(T126:AB126)</f>
        <v>0</v>
      </c>
      <c r="T126" s="412"/>
      <c r="U126" s="413"/>
      <c r="V126" s="414"/>
      <c r="W126" s="415"/>
      <c r="X126" s="416"/>
      <c r="Y126" s="417"/>
      <c r="Z126" s="418"/>
      <c r="AA126" s="419"/>
      <c r="AB126" s="420"/>
      <c r="AC126" s="411">
        <f>S126*O126</f>
        <v>0</v>
      </c>
      <c r="AD126" s="421">
        <f>S126*R126</f>
        <v>0</v>
      </c>
      <c r="AE126" s="422">
        <v>1.81425201850676</v>
      </c>
      <c r="AF126" s="423">
        <f>AE126*S126</f>
        <v>0</v>
      </c>
      <c r="AG126" s="31"/>
      <c r="AH126" s="10"/>
      <c r="AI126" s="10"/>
      <c r="AJ126" s="10"/>
      <c r="AK126" s="10"/>
      <c r="AL126" s="10"/>
      <c r="AM126" s="10"/>
      <c r="AN126" s="13"/>
    </row>
    <row r="127" ht="12.75" customHeight="1">
      <c r="A127" t="s" s="429">
        <v>314</v>
      </c>
      <c r="B127" t="s" s="430">
        <v>451</v>
      </c>
      <c r="C127" t="s" s="431">
        <v>203</v>
      </c>
      <c r="D127" t="s" s="431">
        <v>216</v>
      </c>
      <c r="E127" s="432">
        <v>10</v>
      </c>
      <c r="F127" s="433"/>
      <c r="G127" s="433"/>
      <c r="H127" t="s" s="431">
        <v>284</v>
      </c>
      <c r="I127" t="s" s="431">
        <v>190</v>
      </c>
      <c r="J127" s="432">
        <v>10</v>
      </c>
      <c r="K127" s="433"/>
      <c r="L127" s="433"/>
      <c r="M127" t="s" s="431">
        <v>190</v>
      </c>
      <c r="N127" t="s" s="431">
        <v>200</v>
      </c>
      <c r="O127" s="432">
        <v>10</v>
      </c>
      <c r="P127" t="s" s="434">
        <v>452</v>
      </c>
      <c r="Q127" s="410">
        <f>R127*(1-'Bolts'!$E$1157)</f>
        <v>55.6842105263158</v>
      </c>
      <c r="R127" s="410">
        <v>55.6842105263158</v>
      </c>
      <c r="S127" s="411">
        <f>SUM(T127:AB127)</f>
        <v>0</v>
      </c>
      <c r="T127" s="412"/>
      <c r="U127" s="413"/>
      <c r="V127" s="414"/>
      <c r="W127" s="415"/>
      <c r="X127" s="416"/>
      <c r="Y127" s="417"/>
      <c r="Z127" s="418"/>
      <c r="AA127" s="419"/>
      <c r="AB127" s="420"/>
      <c r="AC127" s="411">
        <f>S127*O127</f>
        <v>0</v>
      </c>
      <c r="AD127" s="421">
        <f>S127*R127</f>
        <v>0</v>
      </c>
      <c r="AE127" s="422">
        <v>0.848181075932142</v>
      </c>
      <c r="AF127" s="423">
        <f>AE127*S127</f>
        <v>0</v>
      </c>
      <c r="AG127" s="31"/>
      <c r="AH127" s="10"/>
      <c r="AI127" s="10"/>
      <c r="AJ127" s="10"/>
      <c r="AK127" s="10"/>
      <c r="AL127" s="10"/>
      <c r="AM127" s="10"/>
      <c r="AN127" s="13"/>
    </row>
    <row r="128" ht="12.75" customHeight="1">
      <c r="A128" s="424"/>
      <c r="B128" s="427"/>
      <c r="C128" s="425"/>
      <c r="D128" s="425"/>
      <c r="E128" s="428"/>
      <c r="F128" s="425"/>
      <c r="G128" s="425"/>
      <c r="H128" s="425"/>
      <c r="I128" s="425"/>
      <c r="J128" s="428"/>
      <c r="K128" s="425"/>
      <c r="L128" s="425"/>
      <c r="M128" s="425"/>
      <c r="N128" s="425"/>
      <c r="O128" s="428"/>
      <c r="P128" s="428"/>
      <c r="Q128" s="410"/>
      <c r="R128" s="410">
        <v>0</v>
      </c>
      <c r="S128" s="411"/>
      <c r="T128" s="412"/>
      <c r="U128" s="413"/>
      <c r="V128" s="414"/>
      <c r="W128" s="415"/>
      <c r="X128" s="416"/>
      <c r="Y128" s="417"/>
      <c r="Z128" s="418"/>
      <c r="AA128" s="419"/>
      <c r="AB128" s="420"/>
      <c r="AC128" s="411"/>
      <c r="AD128" s="421"/>
      <c r="AE128" s="422">
        <v>0</v>
      </c>
      <c r="AF128" s="423"/>
      <c r="AG128" s="31"/>
      <c r="AH128" s="10"/>
      <c r="AI128" s="10"/>
      <c r="AJ128" s="10"/>
      <c r="AK128" s="10"/>
      <c r="AL128" s="10"/>
      <c r="AM128" s="10"/>
      <c r="AN128" s="13"/>
    </row>
    <row r="129" ht="12.75" customHeight="1">
      <c r="A129" s="424"/>
      <c r="B129" t="s" s="405">
        <v>453</v>
      </c>
      <c r="C129" t="s" s="406">
        <v>203</v>
      </c>
      <c r="D129" t="s" s="406">
        <v>189</v>
      </c>
      <c r="E129" s="407">
        <v>4</v>
      </c>
      <c r="F129" s="425"/>
      <c r="G129" s="425"/>
      <c r="H129" t="s" s="406">
        <v>284</v>
      </c>
      <c r="I129" t="s" s="406">
        <v>189</v>
      </c>
      <c r="J129" s="407">
        <v>4</v>
      </c>
      <c r="K129" s="425"/>
      <c r="L129" s="425"/>
      <c r="M129" t="s" s="406">
        <v>189</v>
      </c>
      <c r="N129" t="s" s="406">
        <v>200</v>
      </c>
      <c r="O129" s="407">
        <v>4</v>
      </c>
      <c r="P129" t="s" s="409">
        <v>454</v>
      </c>
      <c r="Q129" s="410">
        <f>R129*(1-'Bolts'!$E$1157)</f>
        <v>176.736842105263</v>
      </c>
      <c r="R129" s="410">
        <v>176.736842105263</v>
      </c>
      <c r="S129" s="411">
        <f>SUM(T129:AB129)</f>
        <v>0</v>
      </c>
      <c r="T129" s="412"/>
      <c r="U129" s="413"/>
      <c r="V129" s="414"/>
      <c r="W129" s="415"/>
      <c r="X129" s="416"/>
      <c r="Y129" s="417"/>
      <c r="Z129" s="418"/>
      <c r="AA129" s="419"/>
      <c r="AB129" s="420"/>
      <c r="AC129" s="411">
        <f>S129*O129</f>
        <v>0</v>
      </c>
      <c r="AD129" s="421">
        <f>S129*R129</f>
        <v>0</v>
      </c>
      <c r="AE129" s="422">
        <v>3.02095618252744</v>
      </c>
      <c r="AF129" s="423">
        <f>AE129*S129</f>
        <v>0</v>
      </c>
      <c r="AG129" s="31"/>
      <c r="AH129" s="10"/>
      <c r="AI129" s="10"/>
      <c r="AJ129" s="10"/>
      <c r="AK129" s="10"/>
      <c r="AL129" s="10"/>
      <c r="AM129" s="10"/>
      <c r="AN129" s="13"/>
    </row>
    <row r="130" ht="12.75" customHeight="1">
      <c r="A130" s="424"/>
      <c r="B130" t="s" s="405">
        <v>455</v>
      </c>
      <c r="C130" t="s" s="406">
        <v>203</v>
      </c>
      <c r="D130" t="s" s="406">
        <v>189</v>
      </c>
      <c r="E130" s="407">
        <v>2</v>
      </c>
      <c r="F130" s="425"/>
      <c r="G130" s="425"/>
      <c r="H130" t="s" s="406">
        <v>284</v>
      </c>
      <c r="I130" t="s" s="406">
        <v>189</v>
      </c>
      <c r="J130" s="407">
        <v>2</v>
      </c>
      <c r="K130" s="425"/>
      <c r="L130" s="425"/>
      <c r="M130" t="s" s="406">
        <v>189</v>
      </c>
      <c r="N130" t="s" s="406">
        <v>199</v>
      </c>
      <c r="O130" s="407">
        <v>2</v>
      </c>
      <c r="P130" t="s" s="409">
        <v>456</v>
      </c>
      <c r="Q130" s="410">
        <f>R130*(1-'Bolts'!$E$1157)</f>
        <v>96.3421052631579</v>
      </c>
      <c r="R130" s="410">
        <v>96.3421052631579</v>
      </c>
      <c r="S130" s="411">
        <f>SUM(T130:AB130)</f>
        <v>0</v>
      </c>
      <c r="T130" s="412"/>
      <c r="U130" s="413"/>
      <c r="V130" s="414"/>
      <c r="W130" s="415"/>
      <c r="X130" s="416"/>
      <c r="Y130" s="417"/>
      <c r="Z130" s="418"/>
      <c r="AA130" s="419"/>
      <c r="AB130" s="420"/>
      <c r="AC130" s="411">
        <f>S130*O130</f>
        <v>0</v>
      </c>
      <c r="AD130" s="421">
        <f>S130*R130</f>
        <v>0</v>
      </c>
      <c r="AE130" s="422">
        <v>1.697</v>
      </c>
      <c r="AF130" s="423">
        <f>AE130*S130</f>
        <v>0</v>
      </c>
      <c r="AG130" s="31"/>
      <c r="AH130" s="10"/>
      <c r="AI130" s="10"/>
      <c r="AJ130" s="10"/>
      <c r="AK130" s="10"/>
      <c r="AL130" s="10"/>
      <c r="AM130" s="10"/>
      <c r="AN130" s="13"/>
    </row>
    <row r="131" ht="12.75" customHeight="1">
      <c r="A131" s="426"/>
      <c r="B131" t="s" s="405">
        <v>457</v>
      </c>
      <c r="C131" t="s" s="406">
        <v>203</v>
      </c>
      <c r="D131" t="s" s="406">
        <v>189</v>
      </c>
      <c r="E131" s="407">
        <v>10</v>
      </c>
      <c r="F131" s="425"/>
      <c r="G131" s="425"/>
      <c r="H131" t="s" s="406">
        <v>284</v>
      </c>
      <c r="I131" t="s" s="406">
        <v>189</v>
      </c>
      <c r="J131" s="407">
        <v>10</v>
      </c>
      <c r="K131" s="425"/>
      <c r="L131" s="425"/>
      <c r="M131" t="s" s="406">
        <v>189</v>
      </c>
      <c r="N131" t="s" s="406">
        <v>200</v>
      </c>
      <c r="O131" s="407">
        <v>10</v>
      </c>
      <c r="P131" t="s" s="409">
        <v>458</v>
      </c>
      <c r="Q131" s="410">
        <f>R131*(1-'Bolts'!$E$1157)</f>
        <v>272.5</v>
      </c>
      <c r="R131" s="410">
        <v>272.5</v>
      </c>
      <c r="S131" s="411">
        <f>SUM(T131:AB131)</f>
        <v>0</v>
      </c>
      <c r="T131" s="412"/>
      <c r="U131" s="413"/>
      <c r="V131" s="414"/>
      <c r="W131" s="415"/>
      <c r="X131" s="416"/>
      <c r="Y131" s="417"/>
      <c r="Z131" s="418"/>
      <c r="AA131" s="419"/>
      <c r="AB131" s="420"/>
      <c r="AC131" s="411">
        <f>S131*O131</f>
        <v>0</v>
      </c>
      <c r="AD131" s="421">
        <f>S131*R131</f>
        <v>0</v>
      </c>
      <c r="AE131" s="422">
        <v>3.823</v>
      </c>
      <c r="AF131" s="423">
        <f>AE131*S131</f>
        <v>0</v>
      </c>
      <c r="AG131" s="31"/>
      <c r="AH131" s="10"/>
      <c r="AI131" s="10"/>
      <c r="AJ131" s="10"/>
      <c r="AK131" s="10"/>
      <c r="AL131" s="10"/>
      <c r="AM131" s="10"/>
      <c r="AN131" s="13"/>
    </row>
    <row r="132" ht="12.75" customHeight="1">
      <c r="A132" t="s" s="429">
        <v>314</v>
      </c>
      <c r="B132" t="s" s="430">
        <v>459</v>
      </c>
      <c r="C132" t="s" s="431">
        <v>203</v>
      </c>
      <c r="D132" t="s" s="431">
        <v>189</v>
      </c>
      <c r="E132" s="432">
        <v>5</v>
      </c>
      <c r="F132" s="433"/>
      <c r="G132" s="433"/>
      <c r="H132" t="s" s="431">
        <v>284</v>
      </c>
      <c r="I132" t="s" s="431">
        <v>189</v>
      </c>
      <c r="J132" s="432">
        <v>5</v>
      </c>
      <c r="K132" s="433"/>
      <c r="L132" s="433"/>
      <c r="M132" t="s" s="431">
        <v>189</v>
      </c>
      <c r="N132" t="s" s="431">
        <v>200</v>
      </c>
      <c r="O132" s="432">
        <v>5</v>
      </c>
      <c r="P132" t="s" s="434">
        <v>460</v>
      </c>
      <c r="Q132" s="410">
        <f>R132*(1-'Bolts'!$E$1157)</f>
        <v>145.921052631579</v>
      </c>
      <c r="R132" s="410">
        <v>145.921052631579</v>
      </c>
      <c r="S132" s="411">
        <f>SUM(T132:AB132)</f>
        <v>0</v>
      </c>
      <c r="T132" s="412"/>
      <c r="U132" s="413"/>
      <c r="V132" s="414"/>
      <c r="W132" s="415"/>
      <c r="X132" s="416"/>
      <c r="Y132" s="417"/>
      <c r="Z132" s="418"/>
      <c r="AA132" s="419"/>
      <c r="AB132" s="420"/>
      <c r="AC132" s="411">
        <f>S132*O132</f>
        <v>0</v>
      </c>
      <c r="AD132" s="421">
        <f>S132*R132</f>
        <v>0</v>
      </c>
      <c r="AE132" s="422">
        <v>2.24721037829992</v>
      </c>
      <c r="AF132" s="423">
        <f>AE132*S132</f>
        <v>0</v>
      </c>
      <c r="AG132" s="31"/>
      <c r="AH132" s="10"/>
      <c r="AI132" s="10"/>
      <c r="AJ132" s="10"/>
      <c r="AK132" s="10"/>
      <c r="AL132" s="10"/>
      <c r="AM132" s="10"/>
      <c r="AN132" s="13"/>
    </row>
    <row r="133" ht="12.75" customHeight="1">
      <c r="A133" s="424"/>
      <c r="B133" s="444"/>
      <c r="C133" s="425"/>
      <c r="D133" s="425"/>
      <c r="E133" s="428"/>
      <c r="F133" s="425"/>
      <c r="G133" s="425"/>
      <c r="H133" s="425"/>
      <c r="I133" s="425"/>
      <c r="J133" s="428"/>
      <c r="K133" s="425"/>
      <c r="L133" s="425"/>
      <c r="M133" s="425"/>
      <c r="N133" s="425"/>
      <c r="O133" s="428"/>
      <c r="P133" s="428"/>
      <c r="Q133" s="410"/>
      <c r="R133" s="410">
        <v>0</v>
      </c>
      <c r="S133" s="411"/>
      <c r="T133" s="412"/>
      <c r="U133" s="413"/>
      <c r="V133" s="414"/>
      <c r="W133" s="415"/>
      <c r="X133" s="416"/>
      <c r="Y133" s="417"/>
      <c r="Z133" s="418"/>
      <c r="AA133" s="419"/>
      <c r="AB133" s="420"/>
      <c r="AC133" s="411"/>
      <c r="AD133" s="421"/>
      <c r="AE133" s="422">
        <v>0</v>
      </c>
      <c r="AF133" s="423"/>
      <c r="AG133" s="31"/>
      <c r="AH133" s="10"/>
      <c r="AI133" s="10"/>
      <c r="AJ133" s="10"/>
      <c r="AK133" s="10"/>
      <c r="AL133" s="10"/>
      <c r="AM133" s="10"/>
      <c r="AN133" s="13"/>
    </row>
    <row r="134" ht="12.75" customHeight="1">
      <c r="A134" s="424"/>
      <c r="B134" t="s" s="405">
        <v>461</v>
      </c>
      <c r="C134" t="s" s="406">
        <v>203</v>
      </c>
      <c r="D134" t="s" s="406">
        <v>189</v>
      </c>
      <c r="E134" s="407">
        <v>10</v>
      </c>
      <c r="F134" s="425"/>
      <c r="G134" s="425"/>
      <c r="H134" t="s" s="406">
        <v>284</v>
      </c>
      <c r="I134" t="s" s="406">
        <v>189</v>
      </c>
      <c r="J134" s="407">
        <v>10</v>
      </c>
      <c r="K134" s="425"/>
      <c r="L134" s="425"/>
      <c r="M134" t="s" s="406">
        <v>189</v>
      </c>
      <c r="N134" t="s" s="406">
        <v>200</v>
      </c>
      <c r="O134" s="407">
        <v>10</v>
      </c>
      <c r="P134" t="s" s="409">
        <v>462</v>
      </c>
      <c r="Q134" s="410">
        <f>R134*(1-'Bolts'!$E$1157)</f>
        <v>113.894736842105</v>
      </c>
      <c r="R134" s="410">
        <v>113.894736842105</v>
      </c>
      <c r="S134" s="411">
        <f>SUM(T134:AB134)</f>
        <v>0</v>
      </c>
      <c r="T134" s="412"/>
      <c r="U134" s="413"/>
      <c r="V134" s="414"/>
      <c r="W134" s="415"/>
      <c r="X134" s="416"/>
      <c r="Y134" s="417"/>
      <c r="Z134" s="418"/>
      <c r="AA134" s="419"/>
      <c r="AB134" s="420"/>
      <c r="AC134" s="411">
        <f>S134*O134</f>
        <v>0</v>
      </c>
      <c r="AD134" s="421">
        <f>S134*R134</f>
        <v>0</v>
      </c>
      <c r="AE134" s="422">
        <v>2.365</v>
      </c>
      <c r="AF134" s="423">
        <f>AE134*S134</f>
        <v>0</v>
      </c>
      <c r="AG134" s="31"/>
      <c r="AH134" s="10"/>
      <c r="AI134" s="10"/>
      <c r="AJ134" s="10"/>
      <c r="AK134" s="10"/>
      <c r="AL134" s="10"/>
      <c r="AM134" s="10"/>
      <c r="AN134" s="13"/>
    </row>
    <row r="135" ht="12.75" customHeight="1">
      <c r="A135" s="424"/>
      <c r="B135" t="s" s="405">
        <v>463</v>
      </c>
      <c r="C135" t="s" s="406">
        <v>203</v>
      </c>
      <c r="D135" t="s" s="406">
        <v>189</v>
      </c>
      <c r="E135" s="407">
        <v>10</v>
      </c>
      <c r="F135" s="425"/>
      <c r="G135" s="425"/>
      <c r="H135" t="s" s="406">
        <v>284</v>
      </c>
      <c r="I135" t="s" s="406">
        <v>189</v>
      </c>
      <c r="J135" s="407">
        <v>10</v>
      </c>
      <c r="K135" s="425"/>
      <c r="L135" s="425"/>
      <c r="M135" t="s" s="406">
        <v>189</v>
      </c>
      <c r="N135" t="s" s="406">
        <v>200</v>
      </c>
      <c r="O135" s="407">
        <v>10</v>
      </c>
      <c r="P135" t="s" s="409">
        <v>464</v>
      </c>
      <c r="Q135" s="410">
        <f>R135*(1-'Bolts'!$E$1157)</f>
        <v>72.0789473684211</v>
      </c>
      <c r="R135" s="410">
        <v>72.0789473684211</v>
      </c>
      <c r="S135" s="411">
        <f>SUM(T135:AB135)</f>
        <v>0</v>
      </c>
      <c r="T135" s="412"/>
      <c r="U135" s="413"/>
      <c r="V135" s="414"/>
      <c r="W135" s="415"/>
      <c r="X135" s="416"/>
      <c r="Y135" s="417"/>
      <c r="Z135" s="418"/>
      <c r="AA135" s="419"/>
      <c r="AB135" s="420"/>
      <c r="AC135" s="411">
        <f>S135*O135</f>
        <v>0</v>
      </c>
      <c r="AD135" s="421">
        <f>S135*R135</f>
        <v>0</v>
      </c>
      <c r="AE135" s="422">
        <v>1.29275151955003</v>
      </c>
      <c r="AF135" s="423">
        <f>AE135*S135</f>
        <v>0</v>
      </c>
      <c r="AG135" s="31"/>
      <c r="AH135" s="10"/>
      <c r="AI135" s="10"/>
      <c r="AJ135" s="10"/>
      <c r="AK135" s="10"/>
      <c r="AL135" s="10"/>
      <c r="AM135" s="10"/>
      <c r="AN135" s="13"/>
    </row>
    <row r="136" ht="12.75" customHeight="1">
      <c r="A136" s="424"/>
      <c r="B136" t="s" s="405">
        <v>465</v>
      </c>
      <c r="C136" t="s" s="406">
        <v>203</v>
      </c>
      <c r="D136" t="s" s="406">
        <v>189</v>
      </c>
      <c r="E136" s="407">
        <v>10</v>
      </c>
      <c r="F136" s="425"/>
      <c r="G136" s="425"/>
      <c r="H136" t="s" s="406">
        <v>284</v>
      </c>
      <c r="I136" t="s" s="406">
        <v>189</v>
      </c>
      <c r="J136" s="407">
        <v>10</v>
      </c>
      <c r="K136" s="425"/>
      <c r="L136" s="425"/>
      <c r="M136" t="s" s="406">
        <v>189</v>
      </c>
      <c r="N136" t="s" s="406">
        <v>200</v>
      </c>
      <c r="O136" s="407">
        <v>10</v>
      </c>
      <c r="P136" t="s" s="409">
        <v>466</v>
      </c>
      <c r="Q136" s="410">
        <f>R136*(1-'Bolts'!$E$1157)</f>
        <v>112.868421052632</v>
      </c>
      <c r="R136" s="410">
        <v>112.868421052632</v>
      </c>
      <c r="S136" s="411">
        <f>SUM(T136:AB136)</f>
        <v>0</v>
      </c>
      <c r="T136" s="412"/>
      <c r="U136" s="413"/>
      <c r="V136" s="414"/>
      <c r="W136" s="415"/>
      <c r="X136" s="416"/>
      <c r="Y136" s="417"/>
      <c r="Z136" s="418"/>
      <c r="AA136" s="419"/>
      <c r="AB136" s="420"/>
      <c r="AC136" s="411">
        <f>S136*O136</f>
        <v>0</v>
      </c>
      <c r="AD136" s="421">
        <f>S136*R136</f>
        <v>0</v>
      </c>
      <c r="AE136" s="422">
        <v>2.339</v>
      </c>
      <c r="AF136" s="423">
        <f>AE136*S136</f>
        <v>0</v>
      </c>
      <c r="AG136" s="31"/>
      <c r="AH136" s="10"/>
      <c r="AI136" s="10"/>
      <c r="AJ136" s="10"/>
      <c r="AK136" s="10"/>
      <c r="AL136" s="10"/>
      <c r="AM136" s="10"/>
      <c r="AN136" s="13"/>
    </row>
    <row r="137" ht="12.75" customHeight="1">
      <c r="A137" s="424"/>
      <c r="B137" t="s" s="405">
        <v>467</v>
      </c>
      <c r="C137" t="s" s="406">
        <v>203</v>
      </c>
      <c r="D137" t="s" s="406">
        <v>189</v>
      </c>
      <c r="E137" s="407">
        <v>10</v>
      </c>
      <c r="F137" s="425"/>
      <c r="G137" s="425"/>
      <c r="H137" t="s" s="406">
        <v>284</v>
      </c>
      <c r="I137" t="s" s="406">
        <v>189</v>
      </c>
      <c r="J137" s="407">
        <v>10</v>
      </c>
      <c r="K137" s="425"/>
      <c r="L137" s="425"/>
      <c r="M137" t="s" s="406">
        <v>189</v>
      </c>
      <c r="N137" t="s" s="406">
        <v>200</v>
      </c>
      <c r="O137" s="407">
        <v>10</v>
      </c>
      <c r="P137" t="s" s="409">
        <v>468</v>
      </c>
      <c r="Q137" s="410">
        <f>R137*(1-'Bolts'!$E$1157)</f>
        <v>102.105263157895</v>
      </c>
      <c r="R137" s="410">
        <v>102.105263157895</v>
      </c>
      <c r="S137" s="411">
        <f>SUM(T137:AB137)</f>
        <v>0</v>
      </c>
      <c r="T137" s="412"/>
      <c r="U137" s="413"/>
      <c r="V137" s="414"/>
      <c r="W137" s="415"/>
      <c r="X137" s="416"/>
      <c r="Y137" s="417"/>
      <c r="Z137" s="418"/>
      <c r="AA137" s="419"/>
      <c r="AB137" s="420"/>
      <c r="AC137" s="411">
        <f>S137*O137</f>
        <v>0</v>
      </c>
      <c r="AD137" s="421">
        <f>S137*R137</f>
        <v>0</v>
      </c>
      <c r="AE137" s="422">
        <v>2.06386646103602</v>
      </c>
      <c r="AF137" s="423">
        <f>AE137*S137</f>
        <v>0</v>
      </c>
      <c r="AG137" s="31"/>
      <c r="AH137" s="10"/>
      <c r="AI137" s="10"/>
      <c r="AJ137" s="10"/>
      <c r="AK137" s="10"/>
      <c r="AL137" s="10"/>
      <c r="AM137" s="10"/>
      <c r="AN137" s="13"/>
    </row>
    <row r="138" ht="12.75" customHeight="1">
      <c r="A138" s="424"/>
      <c r="B138" t="s" s="405">
        <v>469</v>
      </c>
      <c r="C138" t="s" s="406">
        <v>203</v>
      </c>
      <c r="D138" t="s" s="406">
        <v>189</v>
      </c>
      <c r="E138" s="407">
        <v>10</v>
      </c>
      <c r="F138" s="425"/>
      <c r="G138" s="425"/>
      <c r="H138" t="s" s="406">
        <v>284</v>
      </c>
      <c r="I138" t="s" s="406">
        <v>189</v>
      </c>
      <c r="J138" s="407">
        <v>10</v>
      </c>
      <c r="K138" s="425"/>
      <c r="L138" s="425"/>
      <c r="M138" t="s" s="406">
        <v>189</v>
      </c>
      <c r="N138" t="s" s="406">
        <v>200</v>
      </c>
      <c r="O138" s="407">
        <v>10</v>
      </c>
      <c r="P138" t="s" s="409">
        <v>470</v>
      </c>
      <c r="Q138" s="410">
        <f>R138*(1-'Bolts'!$E$1157)</f>
        <v>78.6052631578947</v>
      </c>
      <c r="R138" s="410">
        <v>78.6052631578947</v>
      </c>
      <c r="S138" s="411">
        <f>SUM(T138:AB138)</f>
        <v>0</v>
      </c>
      <c r="T138" s="412"/>
      <c r="U138" s="413"/>
      <c r="V138" s="414"/>
      <c r="W138" s="415"/>
      <c r="X138" s="416"/>
      <c r="Y138" s="417"/>
      <c r="Z138" s="418"/>
      <c r="AA138" s="419"/>
      <c r="AB138" s="420"/>
      <c r="AC138" s="411">
        <f>S138*O138</f>
        <v>0</v>
      </c>
      <c r="AD138" s="421">
        <f>S138*R138</f>
        <v>0</v>
      </c>
      <c r="AE138" s="422">
        <v>1.44243853760319</v>
      </c>
      <c r="AF138" s="423">
        <f>AE138*S138</f>
        <v>0</v>
      </c>
      <c r="AG138" s="31"/>
      <c r="AH138" s="10"/>
      <c r="AI138" s="10"/>
      <c r="AJ138" s="10"/>
      <c r="AK138" s="10"/>
      <c r="AL138" s="10"/>
      <c r="AM138" s="10"/>
      <c r="AN138" s="13"/>
    </row>
    <row r="139" ht="12.75" customHeight="1">
      <c r="A139" s="424"/>
      <c r="B139" t="s" s="405">
        <v>471</v>
      </c>
      <c r="C139" t="s" s="406">
        <v>203</v>
      </c>
      <c r="D139" t="s" s="406">
        <v>189</v>
      </c>
      <c r="E139" s="407">
        <v>10</v>
      </c>
      <c r="F139" s="425"/>
      <c r="G139" s="425"/>
      <c r="H139" t="s" s="406">
        <v>284</v>
      </c>
      <c r="I139" t="s" s="406">
        <v>189</v>
      </c>
      <c r="J139" s="407">
        <v>10</v>
      </c>
      <c r="K139" s="425"/>
      <c r="L139" s="425"/>
      <c r="M139" t="s" s="406">
        <v>189</v>
      </c>
      <c r="N139" t="s" s="406">
        <v>200</v>
      </c>
      <c r="O139" s="407">
        <v>10</v>
      </c>
      <c r="P139" t="s" s="409">
        <v>472</v>
      </c>
      <c r="Q139" s="410">
        <f>R139*(1-'Bolts'!$E$1157)</f>
        <v>53.3684210526316</v>
      </c>
      <c r="R139" s="410">
        <v>53.3684210526316</v>
      </c>
      <c r="S139" s="411">
        <f>SUM(T139:AB139)</f>
        <v>0</v>
      </c>
      <c r="T139" s="412"/>
      <c r="U139" s="413"/>
      <c r="V139" s="414"/>
      <c r="W139" s="415"/>
      <c r="X139" s="416"/>
      <c r="Y139" s="417"/>
      <c r="Z139" s="418"/>
      <c r="AA139" s="419"/>
      <c r="AB139" s="420"/>
      <c r="AC139" s="411">
        <f>S139*O139</f>
        <v>0</v>
      </c>
      <c r="AD139" s="421">
        <f>S139*R139</f>
        <v>0</v>
      </c>
      <c r="AE139" s="422">
        <v>0.794</v>
      </c>
      <c r="AF139" s="423">
        <f>AE139*S139</f>
        <v>0</v>
      </c>
      <c r="AG139" s="31"/>
      <c r="AH139" s="10"/>
      <c r="AI139" s="10"/>
      <c r="AJ139" s="10"/>
      <c r="AK139" s="10"/>
      <c r="AL139" s="10"/>
      <c r="AM139" s="10"/>
      <c r="AN139" s="13"/>
    </row>
    <row r="140" ht="12.75" customHeight="1">
      <c r="A140" s="424"/>
      <c r="B140" t="s" s="405">
        <v>473</v>
      </c>
      <c r="C140" t="s" s="406">
        <v>203</v>
      </c>
      <c r="D140" t="s" s="406">
        <v>189</v>
      </c>
      <c r="E140" s="407">
        <v>10</v>
      </c>
      <c r="F140" s="425"/>
      <c r="G140" s="425"/>
      <c r="H140" t="s" s="406">
        <v>284</v>
      </c>
      <c r="I140" t="s" s="406">
        <v>189</v>
      </c>
      <c r="J140" s="407">
        <v>10</v>
      </c>
      <c r="K140" s="425"/>
      <c r="L140" s="425"/>
      <c r="M140" t="s" s="406">
        <v>189</v>
      </c>
      <c r="N140" t="s" s="406">
        <v>200</v>
      </c>
      <c r="O140" s="407">
        <v>10</v>
      </c>
      <c r="P140" t="s" s="409">
        <v>474</v>
      </c>
      <c r="Q140" s="410">
        <f>R140*(1-'Bolts'!$E$1157)</f>
        <v>61.4736842105263</v>
      </c>
      <c r="R140" s="410">
        <v>61.4736842105263</v>
      </c>
      <c r="S140" s="411">
        <f>SUM(T140:AB140)</f>
        <v>0</v>
      </c>
      <c r="T140" s="412"/>
      <c r="U140" s="413"/>
      <c r="V140" s="414"/>
      <c r="W140" s="415"/>
      <c r="X140" s="416"/>
      <c r="Y140" s="417"/>
      <c r="Z140" s="418"/>
      <c r="AA140" s="419"/>
      <c r="AB140" s="420"/>
      <c r="AC140" s="411">
        <f>S140*O140</f>
        <v>0</v>
      </c>
      <c r="AD140" s="421">
        <f>S140*R140</f>
        <v>0</v>
      </c>
      <c r="AE140" s="422">
        <v>1.002</v>
      </c>
      <c r="AF140" s="423">
        <f>AE140*S140</f>
        <v>0</v>
      </c>
      <c r="AG140" s="31"/>
      <c r="AH140" s="10"/>
      <c r="AI140" s="10"/>
      <c r="AJ140" s="10"/>
      <c r="AK140" s="10"/>
      <c r="AL140" s="10"/>
      <c r="AM140" s="10"/>
      <c r="AN140" s="13"/>
    </row>
    <row r="141" ht="12.75" customHeight="1">
      <c r="A141" s="424"/>
      <c r="B141" t="s" s="405">
        <v>475</v>
      </c>
      <c r="C141" t="s" s="406">
        <v>203</v>
      </c>
      <c r="D141" t="s" s="406">
        <v>189</v>
      </c>
      <c r="E141" s="407">
        <v>10</v>
      </c>
      <c r="F141" s="425"/>
      <c r="G141" s="425"/>
      <c r="H141" t="s" s="406">
        <v>284</v>
      </c>
      <c r="I141" t="s" s="406">
        <v>189</v>
      </c>
      <c r="J141" s="407">
        <v>10</v>
      </c>
      <c r="K141" s="425"/>
      <c r="L141" s="425"/>
      <c r="M141" t="s" s="406">
        <v>189</v>
      </c>
      <c r="N141" t="s" s="406">
        <v>200</v>
      </c>
      <c r="O141" s="407">
        <v>10</v>
      </c>
      <c r="P141" t="s" s="409">
        <v>476</v>
      </c>
      <c r="Q141" s="410">
        <f>R141*(1-'Bolts'!$E$1157)</f>
        <v>45.078947368421</v>
      </c>
      <c r="R141" s="410">
        <v>45.078947368421</v>
      </c>
      <c r="S141" s="411">
        <f>SUM(T141:AB141)</f>
        <v>0</v>
      </c>
      <c r="T141" s="412"/>
      <c r="U141" s="413"/>
      <c r="V141" s="414"/>
      <c r="W141" s="415"/>
      <c r="X141" s="416"/>
      <c r="Y141" s="417"/>
      <c r="Z141" s="418"/>
      <c r="AA141" s="419"/>
      <c r="AB141" s="420"/>
      <c r="AC141" s="411">
        <f>S141*O141</f>
        <v>0</v>
      </c>
      <c r="AD141" s="421">
        <f>S141*R141</f>
        <v>0</v>
      </c>
      <c r="AE141" s="422">
        <v>0.582</v>
      </c>
      <c r="AF141" s="423">
        <f>AE141*S141</f>
        <v>0</v>
      </c>
      <c r="AG141" s="31"/>
      <c r="AH141" s="10"/>
      <c r="AI141" s="10"/>
      <c r="AJ141" s="10"/>
      <c r="AK141" s="10"/>
      <c r="AL141" s="10"/>
      <c r="AM141" s="10"/>
      <c r="AN141" s="13"/>
    </row>
    <row r="142" ht="12.75" customHeight="1">
      <c r="A142" s="424"/>
      <c r="B142" t="s" s="405">
        <v>477</v>
      </c>
      <c r="C142" t="s" s="406">
        <v>203</v>
      </c>
      <c r="D142" t="s" s="406">
        <v>189</v>
      </c>
      <c r="E142" s="407">
        <v>10</v>
      </c>
      <c r="F142" s="425"/>
      <c r="G142" s="425"/>
      <c r="H142" t="s" s="406">
        <v>284</v>
      </c>
      <c r="I142" t="s" s="406">
        <v>189</v>
      </c>
      <c r="J142" s="407">
        <v>10</v>
      </c>
      <c r="K142" s="425"/>
      <c r="L142" s="425"/>
      <c r="M142" t="s" s="406">
        <v>189</v>
      </c>
      <c r="N142" t="s" s="406">
        <v>200</v>
      </c>
      <c r="O142" s="407">
        <v>10</v>
      </c>
      <c r="P142" t="s" s="409">
        <v>478</v>
      </c>
      <c r="Q142" s="410">
        <f>R142*(1-'Bolts'!$E$1157)</f>
        <v>79.5263157894737</v>
      </c>
      <c r="R142" s="410">
        <v>79.5263157894737</v>
      </c>
      <c r="S142" s="411">
        <f>SUM(T142:AB142)</f>
        <v>0</v>
      </c>
      <c r="T142" s="412"/>
      <c r="U142" s="413"/>
      <c r="V142" s="414"/>
      <c r="W142" s="415"/>
      <c r="X142" s="416"/>
      <c r="Y142" s="417"/>
      <c r="Z142" s="418"/>
      <c r="AA142" s="419"/>
      <c r="AB142" s="420"/>
      <c r="AC142" s="411">
        <f>S142*O142</f>
        <v>0</v>
      </c>
      <c r="AD142" s="421">
        <f>S142*R142</f>
        <v>0</v>
      </c>
      <c r="AE142" s="422">
        <v>1.464</v>
      </c>
      <c r="AF142" s="423">
        <f>AE142*S142</f>
        <v>0</v>
      </c>
      <c r="AG142" s="31"/>
      <c r="AH142" s="10"/>
      <c r="AI142" s="10"/>
      <c r="AJ142" s="10"/>
      <c r="AK142" s="10"/>
      <c r="AL142" s="10"/>
      <c r="AM142" s="10"/>
      <c r="AN142" s="13"/>
    </row>
    <row r="143" ht="12.75" customHeight="1">
      <c r="A143" s="424"/>
      <c r="B143" t="s" s="405">
        <v>479</v>
      </c>
      <c r="C143" t="s" s="406">
        <v>203</v>
      </c>
      <c r="D143" t="s" s="406">
        <v>189</v>
      </c>
      <c r="E143" s="407">
        <v>10</v>
      </c>
      <c r="F143" s="425"/>
      <c r="G143" s="425"/>
      <c r="H143" t="s" s="406">
        <v>284</v>
      </c>
      <c r="I143" t="s" s="406">
        <v>189</v>
      </c>
      <c r="J143" s="407">
        <v>10</v>
      </c>
      <c r="K143" s="425"/>
      <c r="L143" s="425"/>
      <c r="M143" t="s" s="406">
        <v>189</v>
      </c>
      <c r="N143" t="s" s="406">
        <v>200</v>
      </c>
      <c r="O143" s="407">
        <v>10</v>
      </c>
      <c r="P143" t="s" s="409">
        <v>480</v>
      </c>
      <c r="Q143" s="410">
        <f>R143*(1-'Bolts'!$E$1157)</f>
        <v>49.0526315789474</v>
      </c>
      <c r="R143" s="410">
        <v>49.0526315789474</v>
      </c>
      <c r="S143" s="411">
        <f>SUM(T143:AB143)</f>
        <v>0</v>
      </c>
      <c r="T143" s="412"/>
      <c r="U143" s="413"/>
      <c r="V143" s="414"/>
      <c r="W143" s="415"/>
      <c r="X143" s="416"/>
      <c r="Y143" s="417"/>
      <c r="Z143" s="418"/>
      <c r="AA143" s="419"/>
      <c r="AB143" s="420"/>
      <c r="AC143" s="411">
        <f>S143*O143</f>
        <v>0</v>
      </c>
      <c r="AD143" s="421">
        <f>S143*R143</f>
        <v>0</v>
      </c>
      <c r="AE143" s="422">
        <v>0.678</v>
      </c>
      <c r="AF143" s="423">
        <f>AE143*S143</f>
        <v>0</v>
      </c>
      <c r="AG143" s="31"/>
      <c r="AH143" s="10"/>
      <c r="AI143" s="10"/>
      <c r="AJ143" s="10"/>
      <c r="AK143" s="10"/>
      <c r="AL143" s="10"/>
      <c r="AM143" s="10"/>
      <c r="AN143" s="13"/>
    </row>
    <row r="144" ht="12.75" customHeight="1">
      <c r="A144" s="426"/>
      <c r="B144" t="s" s="405">
        <v>481</v>
      </c>
      <c r="C144" t="s" s="406">
        <v>203</v>
      </c>
      <c r="D144" t="s" s="406">
        <v>189</v>
      </c>
      <c r="E144" s="407">
        <v>10</v>
      </c>
      <c r="F144" s="425"/>
      <c r="G144" s="425"/>
      <c r="H144" t="s" s="406">
        <v>284</v>
      </c>
      <c r="I144" t="s" s="406">
        <v>189</v>
      </c>
      <c r="J144" s="407">
        <v>10</v>
      </c>
      <c r="K144" s="425"/>
      <c r="L144" s="425"/>
      <c r="M144" t="s" s="406">
        <v>189</v>
      </c>
      <c r="N144" t="s" s="406">
        <v>200</v>
      </c>
      <c r="O144" s="407">
        <v>10</v>
      </c>
      <c r="P144" t="s" s="409">
        <v>482</v>
      </c>
      <c r="Q144" s="410">
        <f>R144*(1-'Bolts'!$E$1157)</f>
        <v>111.868421052632</v>
      </c>
      <c r="R144" s="410">
        <v>111.868421052632</v>
      </c>
      <c r="S144" s="411">
        <f>SUM(T144:AB144)</f>
        <v>0</v>
      </c>
      <c r="T144" s="412"/>
      <c r="U144" s="413"/>
      <c r="V144" s="414"/>
      <c r="W144" s="415"/>
      <c r="X144" s="416"/>
      <c r="Y144" s="417"/>
      <c r="Z144" s="418"/>
      <c r="AA144" s="419"/>
      <c r="AB144" s="420"/>
      <c r="AC144" s="411">
        <f>S144*O144</f>
        <v>0</v>
      </c>
      <c r="AD144" s="421">
        <f>S144*R144</f>
        <v>0</v>
      </c>
      <c r="AE144" s="422">
        <v>2.29520094348181</v>
      </c>
      <c r="AF144" s="423">
        <f>AE144*S144</f>
        <v>0</v>
      </c>
      <c r="AG144" s="31"/>
      <c r="AH144" s="10"/>
      <c r="AI144" s="10"/>
      <c r="AJ144" s="10"/>
      <c r="AK144" s="10"/>
      <c r="AL144" s="10"/>
      <c r="AM144" s="10"/>
      <c r="AN144" s="13"/>
    </row>
    <row r="145" ht="12.75" customHeight="1">
      <c r="A145" t="s" s="429">
        <v>314</v>
      </c>
      <c r="B145" t="s" s="430">
        <v>483</v>
      </c>
      <c r="C145" t="s" s="431">
        <v>203</v>
      </c>
      <c r="D145" t="s" s="431">
        <v>189</v>
      </c>
      <c r="E145" s="432">
        <v>10</v>
      </c>
      <c r="F145" s="433"/>
      <c r="G145" s="433"/>
      <c r="H145" t="s" s="431">
        <v>284</v>
      </c>
      <c r="I145" t="s" s="431">
        <v>189</v>
      </c>
      <c r="J145" s="432">
        <v>10</v>
      </c>
      <c r="K145" s="433"/>
      <c r="L145" s="433"/>
      <c r="M145" t="s" s="431">
        <v>189</v>
      </c>
      <c r="N145" t="s" s="431">
        <v>200</v>
      </c>
      <c r="O145" s="432">
        <v>10</v>
      </c>
      <c r="P145" t="s" s="434">
        <v>484</v>
      </c>
      <c r="Q145" s="410">
        <f>R145*(1-'Bolts'!$E$1157)</f>
        <v>182.39</v>
      </c>
      <c r="R145" s="410">
        <v>182.39</v>
      </c>
      <c r="S145" s="411">
        <f>SUM(T145:AB145)</f>
        <v>0</v>
      </c>
      <c r="T145" s="412"/>
      <c r="U145" s="413"/>
      <c r="V145" s="414"/>
      <c r="W145" s="415"/>
      <c r="X145" s="416"/>
      <c r="Y145" s="417"/>
      <c r="Z145" s="418"/>
      <c r="AA145" s="419"/>
      <c r="AB145" s="420"/>
      <c r="AC145" s="411">
        <f>S145*O145</f>
        <v>0</v>
      </c>
      <c r="AD145" s="421">
        <f>S145*R145</f>
        <v>0</v>
      </c>
      <c r="AE145" s="422">
        <v>3.12981946838429</v>
      </c>
      <c r="AF145" s="423">
        <f>AE145*S145</f>
        <v>0</v>
      </c>
      <c r="AG145" s="31"/>
      <c r="AH145" s="10"/>
      <c r="AI145" s="10"/>
      <c r="AJ145" s="10"/>
      <c r="AK145" s="10"/>
      <c r="AL145" s="10"/>
      <c r="AM145" s="10"/>
      <c r="AN145" s="13"/>
    </row>
    <row r="146" ht="12.75" customHeight="1">
      <c r="A146" t="s" s="429">
        <v>314</v>
      </c>
      <c r="B146" t="s" s="430">
        <v>485</v>
      </c>
      <c r="C146" t="s" s="431">
        <v>203</v>
      </c>
      <c r="D146" t="s" s="431">
        <v>189</v>
      </c>
      <c r="E146" s="432">
        <v>5</v>
      </c>
      <c r="F146" s="433"/>
      <c r="G146" s="433"/>
      <c r="H146" t="s" s="431">
        <v>284</v>
      </c>
      <c r="I146" t="s" s="431">
        <v>189</v>
      </c>
      <c r="J146" s="432">
        <v>5</v>
      </c>
      <c r="K146" s="433"/>
      <c r="L146" s="433"/>
      <c r="M146" t="s" s="431">
        <v>189</v>
      </c>
      <c r="N146" t="s" s="431">
        <v>200</v>
      </c>
      <c r="O146" s="432">
        <v>5</v>
      </c>
      <c r="P146" t="s" s="434">
        <v>486</v>
      </c>
      <c r="Q146" s="410">
        <f>R146*(1-'Bolts'!$E$1157)</f>
        <v>111.815789473684</v>
      </c>
      <c r="R146" s="410">
        <v>111.815789473684</v>
      </c>
      <c r="S146" s="411">
        <f>SUM(T146:AB146)</f>
        <v>0</v>
      </c>
      <c r="T146" s="412"/>
      <c r="U146" s="413"/>
      <c r="V146" s="414"/>
      <c r="W146" s="415"/>
      <c r="X146" s="416"/>
      <c r="Y146" s="417"/>
      <c r="Z146" s="418"/>
      <c r="AA146" s="419"/>
      <c r="AB146" s="420"/>
      <c r="AC146" s="411">
        <f>S146*O146</f>
        <v>0</v>
      </c>
      <c r="AD146" s="421">
        <f>S146*R146</f>
        <v>0</v>
      </c>
      <c r="AE146" s="422">
        <v>1.45223623333031</v>
      </c>
      <c r="AF146" s="423">
        <f>AE146*S146</f>
        <v>0</v>
      </c>
      <c r="AG146" s="31"/>
      <c r="AH146" s="10"/>
      <c r="AI146" s="10"/>
      <c r="AJ146" s="10"/>
      <c r="AK146" s="10"/>
      <c r="AL146" s="10"/>
      <c r="AM146" s="10"/>
      <c r="AN146" s="13"/>
    </row>
    <row r="147" ht="12.75" customHeight="1">
      <c r="A147" t="s" s="429">
        <v>314</v>
      </c>
      <c r="B147" t="s" s="430">
        <v>485</v>
      </c>
      <c r="C147" t="s" s="431">
        <v>203</v>
      </c>
      <c r="D147" t="s" s="431">
        <v>189</v>
      </c>
      <c r="E147" s="432">
        <v>5</v>
      </c>
      <c r="F147" s="433"/>
      <c r="G147" s="433"/>
      <c r="H147" t="s" s="431">
        <v>284</v>
      </c>
      <c r="I147" t="s" s="431">
        <v>189</v>
      </c>
      <c r="J147" s="432">
        <v>5</v>
      </c>
      <c r="K147" s="433"/>
      <c r="L147" s="433"/>
      <c r="M147" t="s" s="431">
        <v>189</v>
      </c>
      <c r="N147" t="s" s="431">
        <v>200</v>
      </c>
      <c r="O147" s="432">
        <v>5</v>
      </c>
      <c r="P147" t="s" s="434">
        <v>487</v>
      </c>
      <c r="Q147" s="410">
        <f>R147*(1-'Bolts'!$E$1157)</f>
        <v>70.5789473684211</v>
      </c>
      <c r="R147" s="410">
        <v>70.5789473684211</v>
      </c>
      <c r="S147" s="411">
        <f>SUM(T147:AB147)</f>
        <v>0</v>
      </c>
      <c r="T147" s="412"/>
      <c r="U147" s="413"/>
      <c r="V147" s="414"/>
      <c r="W147" s="415"/>
      <c r="X147" s="416"/>
      <c r="Y147" s="417"/>
      <c r="Z147" s="418"/>
      <c r="AA147" s="419"/>
      <c r="AB147" s="420"/>
      <c r="AC147" s="411">
        <f>S147*O147</f>
        <v>0</v>
      </c>
      <c r="AD147" s="421">
        <f>S147*R147</f>
        <v>0</v>
      </c>
      <c r="AE147" s="422">
        <v>1.6076839335934</v>
      </c>
      <c r="AF147" s="423">
        <f>AE147*S147</f>
        <v>0</v>
      </c>
      <c r="AG147" s="31"/>
      <c r="AH147" s="10"/>
      <c r="AI147" s="10"/>
      <c r="AJ147" s="10"/>
      <c r="AK147" s="10"/>
      <c r="AL147" s="10"/>
      <c r="AM147" s="10"/>
      <c r="AN147" s="13"/>
    </row>
    <row r="148" ht="12.75" customHeight="1">
      <c r="A148" s="424"/>
      <c r="B148" t="s" s="405">
        <v>488</v>
      </c>
      <c r="C148" t="s" s="406">
        <v>203</v>
      </c>
      <c r="D148" t="s" s="406">
        <v>189</v>
      </c>
      <c r="E148" s="407">
        <v>10</v>
      </c>
      <c r="F148" s="425"/>
      <c r="G148" s="425"/>
      <c r="H148" t="s" s="406">
        <v>284</v>
      </c>
      <c r="I148" t="s" s="406">
        <v>183</v>
      </c>
      <c r="J148" s="407">
        <v>10</v>
      </c>
      <c r="K148" s="425"/>
      <c r="L148" s="425"/>
      <c r="M148" t="s" s="406">
        <v>183</v>
      </c>
      <c r="N148" t="s" s="406">
        <v>200</v>
      </c>
      <c r="O148" s="407">
        <v>10</v>
      </c>
      <c r="P148" t="s" s="409">
        <v>489</v>
      </c>
      <c r="Q148" s="410">
        <f>R148*(1-'Bolts'!$E$1157)</f>
        <v>67</v>
      </c>
      <c r="R148" s="410">
        <v>67</v>
      </c>
      <c r="S148" s="411">
        <f>SUM(T148:AB148)</f>
        <v>0</v>
      </c>
      <c r="T148" s="412"/>
      <c r="U148" s="413"/>
      <c r="V148" s="414"/>
      <c r="W148" s="415"/>
      <c r="X148" s="416"/>
      <c r="Y148" s="417"/>
      <c r="Z148" s="418"/>
      <c r="AA148" s="419"/>
      <c r="AB148" s="420"/>
      <c r="AC148" s="411">
        <f>S148*O148</f>
        <v>0</v>
      </c>
      <c r="AD148" s="421">
        <f>S148*R148</f>
        <v>0</v>
      </c>
      <c r="AE148" s="422">
        <v>1.143</v>
      </c>
      <c r="AF148" s="423">
        <f>AE148*S148</f>
        <v>0</v>
      </c>
      <c r="AG148" s="31"/>
      <c r="AH148" s="10"/>
      <c r="AI148" s="10"/>
      <c r="AJ148" s="10"/>
      <c r="AK148" s="10"/>
      <c r="AL148" s="10"/>
      <c r="AM148" s="10"/>
      <c r="AN148" s="13"/>
    </row>
    <row r="149" ht="12.75" customHeight="1">
      <c r="A149" t="s" s="445">
        <v>281</v>
      </c>
      <c r="B149" t="s" s="399">
        <v>490</v>
      </c>
      <c r="C149" t="s" s="400">
        <f>B149</f>
        <v>491</v>
      </c>
      <c r="D149" s="401"/>
      <c r="E149" s="401"/>
      <c r="F149" s="401"/>
      <c r="G149" s="401"/>
      <c r="H149" t="s" s="400">
        <v>284</v>
      </c>
      <c r="I149" t="s" s="400">
        <v>492</v>
      </c>
      <c r="J149" s="401"/>
      <c r="K149" s="401"/>
      <c r="L149" s="401"/>
      <c r="M149" s="401"/>
      <c r="N149" s="401"/>
      <c r="O149" s="401"/>
      <c r="P149" s="401"/>
      <c r="Q149" s="446"/>
      <c r="R149" s="410">
        <v>0</v>
      </c>
      <c r="S149" s="401"/>
      <c r="T149" s="412"/>
      <c r="U149" s="413"/>
      <c r="V149" s="414"/>
      <c r="W149" s="415"/>
      <c r="X149" s="416"/>
      <c r="Y149" s="417"/>
      <c r="Z149" s="418"/>
      <c r="AA149" s="419"/>
      <c r="AB149" s="420"/>
      <c r="AC149" s="401"/>
      <c r="AD149" s="401"/>
      <c r="AE149" s="447">
        <v>0</v>
      </c>
      <c r="AF149" s="403"/>
      <c r="AG149" s="31"/>
      <c r="AH149" s="10"/>
      <c r="AI149" s="10"/>
      <c r="AJ149" s="10"/>
      <c r="AK149" s="10"/>
      <c r="AL149" s="10"/>
      <c r="AM149" s="10"/>
      <c r="AN149" s="13"/>
    </row>
    <row r="150" ht="12.75" customHeight="1">
      <c r="A150" s="426"/>
      <c r="B150" t="s" s="405">
        <v>493</v>
      </c>
      <c r="C150" t="s" s="406">
        <v>203</v>
      </c>
      <c r="D150" t="s" s="406">
        <v>213</v>
      </c>
      <c r="E150" s="407">
        <v>4</v>
      </c>
      <c r="F150" s="425"/>
      <c r="G150" s="425"/>
      <c r="H150" t="s" s="406">
        <v>284</v>
      </c>
      <c r="I150" t="s" s="406">
        <v>188</v>
      </c>
      <c r="J150" s="407">
        <v>4</v>
      </c>
      <c r="K150" s="425"/>
      <c r="L150" s="425"/>
      <c r="M150" t="s" s="406">
        <v>188</v>
      </c>
      <c r="N150" t="s" s="406">
        <v>199</v>
      </c>
      <c r="O150" s="407">
        <v>4</v>
      </c>
      <c r="P150" t="s" s="409">
        <v>494</v>
      </c>
      <c r="Q150" s="410">
        <f>R150*(1-'Bolts'!$E$1157)</f>
        <v>269.921052631579</v>
      </c>
      <c r="R150" s="410">
        <v>269.921052631579</v>
      </c>
      <c r="S150" s="411">
        <f>SUM(T150:AB150)</f>
        <v>0</v>
      </c>
      <c r="T150" s="412"/>
      <c r="U150" s="413"/>
      <c r="V150" s="414"/>
      <c r="W150" s="415"/>
      <c r="X150" s="416"/>
      <c r="Y150" s="417"/>
      <c r="Z150" s="418"/>
      <c r="AA150" s="419"/>
      <c r="AB150" s="420"/>
      <c r="AC150" s="411">
        <f>S150*O150</f>
        <v>0</v>
      </c>
      <c r="AD150" s="421">
        <f>S150*R150</f>
        <v>0</v>
      </c>
      <c r="AE150" s="422">
        <v>4.524</v>
      </c>
      <c r="AF150" s="423">
        <f>AE150*S150</f>
        <v>0</v>
      </c>
      <c r="AG150" s="31"/>
      <c r="AH150" s="10"/>
      <c r="AI150" s="10"/>
      <c r="AJ150" s="10"/>
      <c r="AK150" s="10"/>
      <c r="AL150" s="10"/>
      <c r="AM150" s="10"/>
      <c r="AN150" s="13"/>
    </row>
    <row r="151" ht="12.75" customHeight="1">
      <c r="A151" t="s" s="429">
        <v>314</v>
      </c>
      <c r="B151" t="s" s="430">
        <v>495</v>
      </c>
      <c r="C151" t="s" s="431">
        <v>203</v>
      </c>
      <c r="D151" t="s" s="431">
        <v>213</v>
      </c>
      <c r="E151" s="432">
        <v>5</v>
      </c>
      <c r="F151" s="433"/>
      <c r="G151" s="433"/>
      <c r="H151" t="s" s="431">
        <v>284</v>
      </c>
      <c r="I151" t="s" s="431">
        <v>188</v>
      </c>
      <c r="J151" s="432">
        <v>5</v>
      </c>
      <c r="K151" s="433"/>
      <c r="L151" s="433"/>
      <c r="M151" t="s" s="431">
        <v>188</v>
      </c>
      <c r="N151" t="s" s="431">
        <v>200</v>
      </c>
      <c r="O151" s="432">
        <v>5</v>
      </c>
      <c r="P151" t="s" s="434">
        <v>496</v>
      </c>
      <c r="Q151" s="410">
        <f>R151*(1-'Bolts'!$E$1157)</f>
        <v>515.421052631579</v>
      </c>
      <c r="R151" s="410">
        <v>515.421052631579</v>
      </c>
      <c r="S151" s="411">
        <f>SUM(T151:AB151)</f>
        <v>0</v>
      </c>
      <c r="T151" s="412"/>
      <c r="U151" s="413"/>
      <c r="V151" s="414"/>
      <c r="W151" s="415"/>
      <c r="X151" s="416"/>
      <c r="Y151" s="417"/>
      <c r="Z151" s="418"/>
      <c r="AA151" s="419"/>
      <c r="AB151" s="420"/>
      <c r="AC151" s="411">
        <f>S151*O151</f>
        <v>0</v>
      </c>
      <c r="AD151" s="421">
        <f>S151*R151</f>
        <v>0</v>
      </c>
      <c r="AE151" s="422">
        <v>10.6580785630046</v>
      </c>
      <c r="AF151" s="423">
        <f>AE151*S151</f>
        <v>0</v>
      </c>
      <c r="AG151" s="31"/>
      <c r="AH151" s="10"/>
      <c r="AI151" s="10"/>
      <c r="AJ151" s="10"/>
      <c r="AK151" s="10"/>
      <c r="AL151" s="10"/>
      <c r="AM151" s="10"/>
      <c r="AN151" s="13"/>
    </row>
    <row r="152" ht="12.75" customHeight="1">
      <c r="A152" s="424"/>
      <c r="B152" t="s" s="405">
        <v>497</v>
      </c>
      <c r="C152" t="s" s="406">
        <v>203</v>
      </c>
      <c r="D152" t="s" s="406">
        <v>189</v>
      </c>
      <c r="E152" s="407">
        <v>7</v>
      </c>
      <c r="F152" s="425"/>
      <c r="G152" s="425"/>
      <c r="H152" t="s" s="406">
        <v>284</v>
      </c>
      <c r="I152" t="s" s="406">
        <v>189</v>
      </c>
      <c r="J152" s="407">
        <v>7</v>
      </c>
      <c r="K152" s="425"/>
      <c r="L152" s="425"/>
      <c r="M152" t="s" s="406">
        <v>189</v>
      </c>
      <c r="N152" t="s" s="406">
        <v>200</v>
      </c>
      <c r="O152" s="407">
        <v>7</v>
      </c>
      <c r="P152" t="s" s="409">
        <v>498</v>
      </c>
      <c r="Q152" s="410">
        <f>R152*(1-'Bolts'!$E$1157)</f>
        <v>225.263157894737</v>
      </c>
      <c r="R152" s="410">
        <v>225.263157894737</v>
      </c>
      <c r="S152" s="411">
        <f>SUM(T152:AB152)</f>
        <v>0</v>
      </c>
      <c r="T152" s="412"/>
      <c r="U152" s="413"/>
      <c r="V152" s="414"/>
      <c r="W152" s="415"/>
      <c r="X152" s="416"/>
      <c r="Y152" s="417"/>
      <c r="Z152" s="418"/>
      <c r="AA152" s="419"/>
      <c r="AB152" s="420"/>
      <c r="AC152" s="411">
        <f>S152*O152</f>
        <v>0</v>
      </c>
      <c r="AD152" s="421">
        <f>S152*R152</f>
        <v>0</v>
      </c>
      <c r="AE152" s="422">
        <v>3.43662342375034</v>
      </c>
      <c r="AF152" s="423">
        <f>AE152*S152</f>
        <v>0</v>
      </c>
      <c r="AG152" s="31"/>
      <c r="AH152" s="10"/>
      <c r="AI152" s="10"/>
      <c r="AJ152" s="10"/>
      <c r="AK152" s="10"/>
      <c r="AL152" s="10"/>
      <c r="AM152" s="10"/>
      <c r="AN152" s="13"/>
    </row>
    <row r="153" ht="12.75" customHeight="1">
      <c r="A153" s="424"/>
      <c r="B153" t="s" s="405">
        <v>499</v>
      </c>
      <c r="C153" t="s" s="406">
        <v>203</v>
      </c>
      <c r="D153" t="s" s="406">
        <v>189</v>
      </c>
      <c r="E153" s="407">
        <v>5</v>
      </c>
      <c r="F153" s="425"/>
      <c r="G153" s="425"/>
      <c r="H153" t="s" s="406">
        <v>284</v>
      </c>
      <c r="I153" t="s" s="406">
        <v>189</v>
      </c>
      <c r="J153" s="407">
        <v>5</v>
      </c>
      <c r="K153" s="425"/>
      <c r="L153" s="425"/>
      <c r="M153" t="s" s="406">
        <v>189</v>
      </c>
      <c r="N153" t="s" s="406">
        <v>200</v>
      </c>
      <c r="O153" s="407">
        <v>5</v>
      </c>
      <c r="P153" t="s" s="409">
        <v>500</v>
      </c>
      <c r="Q153" s="410">
        <f>R153*(1-'Bolts'!$E$1157)</f>
        <v>93.5263157894737</v>
      </c>
      <c r="R153" s="410">
        <v>93.5263157894737</v>
      </c>
      <c r="S153" s="411">
        <f>SUM(T153:AB153)</f>
        <v>0</v>
      </c>
      <c r="T153" s="412"/>
      <c r="U153" s="413"/>
      <c r="V153" s="414"/>
      <c r="W153" s="415"/>
      <c r="X153" s="416"/>
      <c r="Y153" s="417"/>
      <c r="Z153" s="418"/>
      <c r="AA153" s="419"/>
      <c r="AB153" s="420"/>
      <c r="AC153" s="411">
        <f>S153*O153</f>
        <v>0</v>
      </c>
      <c r="AD153" s="421">
        <f>S153*R153</f>
        <v>0</v>
      </c>
      <c r="AE153" s="422">
        <v>2.12938628322598</v>
      </c>
      <c r="AF153" s="423">
        <f>AE153*S153</f>
        <v>0</v>
      </c>
      <c r="AG153" s="31"/>
      <c r="AH153" s="10"/>
      <c r="AI153" s="10"/>
      <c r="AJ153" s="10"/>
      <c r="AK153" s="10"/>
      <c r="AL153" s="10"/>
      <c r="AM153" s="10"/>
      <c r="AN153" s="13"/>
    </row>
    <row r="154" ht="12.75" customHeight="1">
      <c r="A154" t="s" s="445">
        <v>501</v>
      </c>
      <c r="B154" t="s" s="399">
        <v>502</v>
      </c>
      <c r="C154" t="s" s="400">
        <f>B154</f>
        <v>503</v>
      </c>
      <c r="D154" s="401"/>
      <c r="E154" s="401"/>
      <c r="F154" s="401"/>
      <c r="G154" s="401"/>
      <c r="H154" t="s" s="400">
        <v>284</v>
      </c>
      <c r="I154" t="s" s="400">
        <v>285</v>
      </c>
      <c r="J154" s="401"/>
      <c r="K154" s="401"/>
      <c r="L154" s="401"/>
      <c r="M154" s="401"/>
      <c r="N154" s="401"/>
      <c r="O154" s="401"/>
      <c r="P154" s="401"/>
      <c r="Q154" s="446"/>
      <c r="R154" s="410">
        <v>0</v>
      </c>
      <c r="S154" s="401"/>
      <c r="T154" s="412"/>
      <c r="U154" s="413"/>
      <c r="V154" s="414"/>
      <c r="W154" s="415"/>
      <c r="X154" s="416"/>
      <c r="Y154" s="417"/>
      <c r="Z154" s="418"/>
      <c r="AA154" s="419"/>
      <c r="AB154" s="420"/>
      <c r="AC154" s="401"/>
      <c r="AD154" s="401"/>
      <c r="AE154" s="447">
        <v>0</v>
      </c>
      <c r="AF154" s="403"/>
      <c r="AG154" s="31"/>
      <c r="AH154" s="10"/>
      <c r="AI154" s="10"/>
      <c r="AJ154" s="10"/>
      <c r="AK154" s="10"/>
      <c r="AL154" s="10"/>
      <c r="AM154" s="10"/>
      <c r="AN154" s="13"/>
    </row>
    <row r="155" ht="12.75" customHeight="1">
      <c r="A155" s="426"/>
      <c r="B155" t="s" s="405">
        <v>504</v>
      </c>
      <c r="C155" t="s" s="406">
        <v>203</v>
      </c>
      <c r="D155" t="s" s="406">
        <v>213</v>
      </c>
      <c r="E155" s="407">
        <v>5</v>
      </c>
      <c r="F155" s="425"/>
      <c r="G155" s="425"/>
      <c r="H155" t="s" s="406">
        <v>284</v>
      </c>
      <c r="I155" t="s" s="406">
        <v>180</v>
      </c>
      <c r="J155" s="407">
        <v>5</v>
      </c>
      <c r="K155" s="425"/>
      <c r="L155" s="425"/>
      <c r="M155" t="s" s="406">
        <v>180</v>
      </c>
      <c r="N155" t="s" s="406">
        <v>198</v>
      </c>
      <c r="O155" s="407">
        <v>5</v>
      </c>
      <c r="P155" t="s" s="409">
        <v>505</v>
      </c>
      <c r="Q155" s="410">
        <f>R155*(1-'Bolts'!$E$1157)</f>
        <v>301.394736842105</v>
      </c>
      <c r="R155" s="410">
        <v>301.394736842105</v>
      </c>
      <c r="S155" s="411">
        <f>SUM(T155:AB155)</f>
        <v>0</v>
      </c>
      <c r="T155" s="412"/>
      <c r="U155" s="413"/>
      <c r="V155" s="414"/>
      <c r="W155" s="415"/>
      <c r="X155" s="416"/>
      <c r="Y155" s="417"/>
      <c r="Z155" s="418"/>
      <c r="AA155" s="419"/>
      <c r="AB155" s="420"/>
      <c r="AC155" s="411">
        <f>S155*O155</f>
        <v>0</v>
      </c>
      <c r="AD155" s="421">
        <f>S155*R155</f>
        <v>0</v>
      </c>
      <c r="AE155" s="422">
        <v>5.50666787625873</v>
      </c>
      <c r="AF155" s="423">
        <f>AE155*S155</f>
        <v>0</v>
      </c>
      <c r="AG155" s="31"/>
      <c r="AH155" s="10"/>
      <c r="AI155" s="10"/>
      <c r="AJ155" s="10"/>
      <c r="AK155" s="10"/>
      <c r="AL155" s="10"/>
      <c r="AM155" s="10"/>
      <c r="AN155" s="13"/>
    </row>
    <row r="156" ht="12.75" customHeight="1">
      <c r="A156" t="s" s="448">
        <v>314</v>
      </c>
      <c r="B156" t="s" s="435">
        <v>506</v>
      </c>
      <c r="C156" t="s" s="436">
        <v>203</v>
      </c>
      <c r="D156" t="s" s="436">
        <v>214</v>
      </c>
      <c r="E156" s="437">
        <v>4</v>
      </c>
      <c r="F156" s="438"/>
      <c r="G156" s="438"/>
      <c r="H156" t="s" s="436">
        <v>284</v>
      </c>
      <c r="I156" t="s" s="436">
        <v>180</v>
      </c>
      <c r="J156" s="437">
        <v>4</v>
      </c>
      <c r="K156" s="438"/>
      <c r="L156" s="438"/>
      <c r="M156" t="s" s="436">
        <v>180</v>
      </c>
      <c r="N156" t="s" s="436">
        <v>198</v>
      </c>
      <c r="O156" s="437">
        <v>4</v>
      </c>
      <c r="P156" t="s" s="439">
        <v>507</v>
      </c>
      <c r="Q156" s="410">
        <f>R156*(1-'Bolts'!$E$1157)</f>
        <v>122.157894736842</v>
      </c>
      <c r="R156" s="410">
        <v>122.157894736842</v>
      </c>
      <c r="S156" s="411">
        <f>SUM(T156:AB156)</f>
        <v>0</v>
      </c>
      <c r="T156" s="412"/>
      <c r="U156" s="413"/>
      <c r="V156" s="414"/>
      <c r="W156" s="415"/>
      <c r="X156" s="416"/>
      <c r="Y156" s="417"/>
      <c r="Z156" s="418"/>
      <c r="AA156" s="419"/>
      <c r="AB156" s="420"/>
      <c r="AC156" s="411">
        <f>S156*O156</f>
        <v>0</v>
      </c>
      <c r="AD156" s="421">
        <f>S156*R156</f>
        <v>0</v>
      </c>
      <c r="AE156" s="422">
        <v>1.89562732468475</v>
      </c>
      <c r="AF156" s="423">
        <f>AE156*S156</f>
        <v>0</v>
      </c>
      <c r="AG156" s="31"/>
      <c r="AH156" s="10"/>
      <c r="AI156" s="10"/>
      <c r="AJ156" s="10"/>
      <c r="AK156" s="10"/>
      <c r="AL156" s="10"/>
      <c r="AM156" s="10"/>
      <c r="AN156" s="13"/>
    </row>
    <row r="157" ht="12.75" customHeight="1">
      <c r="A157" t="s" s="398">
        <v>281</v>
      </c>
      <c r="B157" t="s" s="399">
        <v>508</v>
      </c>
      <c r="C157" t="s" s="400">
        <f>B157</f>
        <v>509</v>
      </c>
      <c r="D157" s="401"/>
      <c r="E157" s="401"/>
      <c r="F157" s="401"/>
      <c r="G157" s="401"/>
      <c r="H157" t="s" s="400">
        <v>284</v>
      </c>
      <c r="I157" t="s" s="400">
        <v>285</v>
      </c>
      <c r="J157" s="401"/>
      <c r="K157" s="401"/>
      <c r="L157" s="401"/>
      <c r="M157" s="401"/>
      <c r="N157" s="401"/>
      <c r="O157" s="401"/>
      <c r="P157" s="401"/>
      <c r="Q157" s="446"/>
      <c r="R157" s="410">
        <v>0</v>
      </c>
      <c r="S157" s="401"/>
      <c r="T157" s="412"/>
      <c r="U157" s="413"/>
      <c r="V157" s="414"/>
      <c r="W157" s="415"/>
      <c r="X157" s="416"/>
      <c r="Y157" s="417"/>
      <c r="Z157" s="418"/>
      <c r="AA157" s="419"/>
      <c r="AB157" s="420"/>
      <c r="AC157" s="401"/>
      <c r="AD157" s="401"/>
      <c r="AE157" s="447">
        <v>0</v>
      </c>
      <c r="AF157" s="403"/>
      <c r="AG157" s="31"/>
      <c r="AH157" s="10"/>
      <c r="AI157" s="10"/>
      <c r="AJ157" s="10"/>
      <c r="AK157" s="10"/>
      <c r="AL157" s="10"/>
      <c r="AM157" s="10"/>
      <c r="AN157" s="13"/>
    </row>
    <row r="158" ht="12.75" customHeight="1">
      <c r="A158" s="404"/>
      <c r="B158" t="s" s="405">
        <v>510</v>
      </c>
      <c r="C158" t="s" s="406">
        <v>204</v>
      </c>
      <c r="D158" t="s" s="406">
        <v>211</v>
      </c>
      <c r="E158" s="407">
        <v>3</v>
      </c>
      <c r="F158" s="425"/>
      <c r="G158" s="425"/>
      <c r="H158" t="s" s="406">
        <v>284</v>
      </c>
      <c r="I158" t="s" s="406">
        <v>179</v>
      </c>
      <c r="J158" s="407">
        <v>3</v>
      </c>
      <c r="K158" s="425"/>
      <c r="L158" s="425"/>
      <c r="M158" t="s" s="406">
        <v>179</v>
      </c>
      <c r="N158" t="s" s="406">
        <v>199</v>
      </c>
      <c r="O158" s="407">
        <v>3</v>
      </c>
      <c r="P158" t="s" s="409">
        <v>511</v>
      </c>
      <c r="Q158" s="410">
        <f>R158*(1-'Bolts'!$E$1157)</f>
        <v>282.157894736842</v>
      </c>
      <c r="R158" s="410">
        <v>282.157894736842</v>
      </c>
      <c r="S158" s="411">
        <f>SUM(T158:AB158)</f>
        <v>0</v>
      </c>
      <c r="T158" s="412"/>
      <c r="U158" s="413"/>
      <c r="V158" s="414"/>
      <c r="W158" s="415"/>
      <c r="X158" s="416"/>
      <c r="Y158" s="417"/>
      <c r="Z158" s="418"/>
      <c r="AA158" s="419"/>
      <c r="AB158" s="420"/>
      <c r="AC158" s="411">
        <f>S158*O158</f>
        <v>0</v>
      </c>
      <c r="AD158" s="421">
        <f>S158*R158</f>
        <v>0</v>
      </c>
      <c r="AE158" s="422">
        <v>5.545</v>
      </c>
      <c r="AF158" s="423">
        <f>AE158*S158</f>
        <v>0</v>
      </c>
      <c r="AG158" s="31"/>
      <c r="AH158" s="10"/>
      <c r="AI158" s="10"/>
      <c r="AJ158" s="10"/>
      <c r="AK158" s="10"/>
      <c r="AL158" s="10"/>
      <c r="AM158" s="10"/>
      <c r="AN158" s="13"/>
    </row>
    <row r="159" ht="12.75" customHeight="1">
      <c r="A159" s="424"/>
      <c r="B159" t="s" s="405">
        <v>512</v>
      </c>
      <c r="C159" t="s" s="406">
        <v>204</v>
      </c>
      <c r="D159" t="s" s="406">
        <v>211</v>
      </c>
      <c r="E159" s="407">
        <v>3</v>
      </c>
      <c r="F159" s="425"/>
      <c r="G159" s="425"/>
      <c r="H159" t="s" s="406">
        <v>284</v>
      </c>
      <c r="I159" t="s" s="406">
        <v>179</v>
      </c>
      <c r="J159" s="407">
        <v>3</v>
      </c>
      <c r="K159" s="425"/>
      <c r="L159" s="425"/>
      <c r="M159" t="s" s="406">
        <v>179</v>
      </c>
      <c r="N159" t="s" s="406">
        <v>198</v>
      </c>
      <c r="O159" s="407">
        <v>3</v>
      </c>
      <c r="P159" t="s" s="409">
        <v>513</v>
      </c>
      <c r="Q159" s="410">
        <f>R159*(1-'Bolts'!$E$1157)</f>
        <v>596.973684210526</v>
      </c>
      <c r="R159" s="410">
        <v>596.973684210526</v>
      </c>
      <c r="S159" s="411">
        <f>SUM(T159:AB159)</f>
        <v>0</v>
      </c>
      <c r="T159" s="412"/>
      <c r="U159" s="413"/>
      <c r="V159" s="414"/>
      <c r="W159" s="415"/>
      <c r="X159" s="416"/>
      <c r="Y159" s="417"/>
      <c r="Z159" s="418"/>
      <c r="AA159" s="419"/>
      <c r="AB159" s="420"/>
      <c r="AC159" s="411">
        <f>S159*O159</f>
        <v>0</v>
      </c>
      <c r="AD159" s="421">
        <f>S159*R159</f>
        <v>0</v>
      </c>
      <c r="AE159" s="422">
        <v>11.242</v>
      </c>
      <c r="AF159" s="423">
        <f>AE159*S159</f>
        <v>0</v>
      </c>
      <c r="AG159" s="31"/>
      <c r="AH159" s="10"/>
      <c r="AI159" s="10"/>
      <c r="AJ159" s="10"/>
      <c r="AK159" s="10"/>
      <c r="AL159" s="10"/>
      <c r="AM159" s="10"/>
      <c r="AN159" s="13"/>
    </row>
    <row r="160" ht="12.75" customHeight="1">
      <c r="A160" s="424"/>
      <c r="B160" s="427"/>
      <c r="C160" s="425"/>
      <c r="D160" s="425"/>
      <c r="E160" s="428"/>
      <c r="F160" s="425"/>
      <c r="G160" s="425"/>
      <c r="H160" s="425"/>
      <c r="I160" s="425"/>
      <c r="J160" s="428"/>
      <c r="K160" s="425"/>
      <c r="L160" s="425"/>
      <c r="M160" s="425"/>
      <c r="N160" s="425"/>
      <c r="O160" s="428"/>
      <c r="P160" s="428"/>
      <c r="Q160" s="410"/>
      <c r="R160" s="410">
        <v>0</v>
      </c>
      <c r="S160" s="411"/>
      <c r="T160" s="412"/>
      <c r="U160" s="413"/>
      <c r="V160" s="414"/>
      <c r="W160" s="415"/>
      <c r="X160" s="416"/>
      <c r="Y160" s="417"/>
      <c r="Z160" s="418"/>
      <c r="AA160" s="419"/>
      <c r="AB160" s="420"/>
      <c r="AC160" s="411"/>
      <c r="AD160" s="421"/>
      <c r="AE160" s="422">
        <v>0</v>
      </c>
      <c r="AF160" s="423"/>
      <c r="AG160" s="31"/>
      <c r="AH160" s="10"/>
      <c r="AI160" s="10"/>
      <c r="AJ160" s="10"/>
      <c r="AK160" s="10"/>
      <c r="AL160" s="10"/>
      <c r="AM160" s="10"/>
      <c r="AN160" s="13"/>
    </row>
    <row r="161" ht="12.75" customHeight="1">
      <c r="A161" s="424"/>
      <c r="B161" t="s" s="405">
        <v>514</v>
      </c>
      <c r="C161" t="s" s="406">
        <v>204</v>
      </c>
      <c r="D161" t="s" s="406">
        <v>212</v>
      </c>
      <c r="E161" s="407">
        <v>5</v>
      </c>
      <c r="F161" s="425"/>
      <c r="G161" s="425"/>
      <c r="H161" t="s" s="406">
        <v>284</v>
      </c>
      <c r="I161" t="s" s="406">
        <v>180</v>
      </c>
      <c r="J161" s="407">
        <v>5</v>
      </c>
      <c r="K161" s="425"/>
      <c r="L161" s="425"/>
      <c r="M161" t="s" s="406">
        <v>180</v>
      </c>
      <c r="N161" t="s" s="406">
        <v>198</v>
      </c>
      <c r="O161" s="407">
        <v>5</v>
      </c>
      <c r="P161" t="s" s="409">
        <v>515</v>
      </c>
      <c r="Q161" s="410">
        <f>R161*(1-'Bolts'!$E$1157)</f>
        <v>329.526315789474</v>
      </c>
      <c r="R161" s="410">
        <v>329.526315789474</v>
      </c>
      <c r="S161" s="411">
        <f>SUM(T161:AB161)</f>
        <v>0</v>
      </c>
      <c r="T161" s="412"/>
      <c r="U161" s="413"/>
      <c r="V161" s="414"/>
      <c r="W161" s="415"/>
      <c r="X161" s="416"/>
      <c r="Y161" s="417"/>
      <c r="Z161" s="418"/>
      <c r="AA161" s="419"/>
      <c r="AB161" s="420"/>
      <c r="AC161" s="411">
        <f>S161*O161</f>
        <v>0</v>
      </c>
      <c r="AD161" s="421">
        <f>S161*R161</f>
        <v>0</v>
      </c>
      <c r="AE161" s="422">
        <v>6.122</v>
      </c>
      <c r="AF161" s="423">
        <f>AE161*S161</f>
        <v>0</v>
      </c>
      <c r="AG161" s="31"/>
      <c r="AH161" s="10"/>
      <c r="AI161" s="10"/>
      <c r="AJ161" s="10"/>
      <c r="AK161" s="10"/>
      <c r="AL161" s="10"/>
      <c r="AM161" s="10"/>
      <c r="AN161" s="13"/>
    </row>
    <row r="162" ht="12.75" customHeight="1">
      <c r="A162" s="424"/>
      <c r="B162" t="s" s="405">
        <v>516</v>
      </c>
      <c r="C162" t="s" s="406">
        <v>204</v>
      </c>
      <c r="D162" t="s" s="406">
        <v>212</v>
      </c>
      <c r="E162" s="407">
        <v>3</v>
      </c>
      <c r="F162" s="425"/>
      <c r="G162" s="425"/>
      <c r="H162" t="s" s="406">
        <v>284</v>
      </c>
      <c r="I162" t="s" s="406">
        <v>180</v>
      </c>
      <c r="J162" s="407">
        <v>3</v>
      </c>
      <c r="K162" s="425"/>
      <c r="L162" s="425"/>
      <c r="M162" t="s" s="406">
        <v>180</v>
      </c>
      <c r="N162" t="s" s="406">
        <v>198</v>
      </c>
      <c r="O162" s="407">
        <v>3</v>
      </c>
      <c r="P162" t="s" s="409">
        <v>517</v>
      </c>
      <c r="Q162" s="410">
        <f>R162*(1-'Bolts'!$E$1157)</f>
        <v>275.947368421053</v>
      </c>
      <c r="R162" s="410">
        <v>275.947368421053</v>
      </c>
      <c r="S162" s="411">
        <f>SUM(T162:AB162)</f>
        <v>0</v>
      </c>
      <c r="T162" s="412"/>
      <c r="U162" s="413"/>
      <c r="V162" s="414"/>
      <c r="W162" s="415"/>
      <c r="X162" s="416"/>
      <c r="Y162" s="417"/>
      <c r="Z162" s="418"/>
      <c r="AA162" s="419"/>
      <c r="AB162" s="420"/>
      <c r="AC162" s="411">
        <f>S162*O162</f>
        <v>0</v>
      </c>
      <c r="AD162" s="421">
        <f>S162*R162</f>
        <v>0</v>
      </c>
      <c r="AE162" s="422">
        <v>4.84895219087363</v>
      </c>
      <c r="AF162" s="423">
        <f>AE162*S162</f>
        <v>0</v>
      </c>
      <c r="AG162" s="31"/>
      <c r="AH162" s="10"/>
      <c r="AI162" s="10"/>
      <c r="AJ162" s="10"/>
      <c r="AK162" s="10"/>
      <c r="AL162" s="10"/>
      <c r="AM162" s="10"/>
      <c r="AN162" s="13"/>
    </row>
    <row r="163" ht="12.75" customHeight="1">
      <c r="A163" s="424"/>
      <c r="B163" t="s" s="405">
        <v>518</v>
      </c>
      <c r="C163" t="s" s="406">
        <v>204</v>
      </c>
      <c r="D163" t="s" s="406">
        <v>212</v>
      </c>
      <c r="E163" s="407">
        <v>3</v>
      </c>
      <c r="F163" s="425"/>
      <c r="G163" s="425"/>
      <c r="H163" t="s" s="406">
        <v>284</v>
      </c>
      <c r="I163" t="s" s="406">
        <v>188</v>
      </c>
      <c r="J163" s="407">
        <v>3</v>
      </c>
      <c r="K163" s="425"/>
      <c r="L163" s="425"/>
      <c r="M163" t="s" s="406">
        <v>188</v>
      </c>
      <c r="N163" t="s" s="406">
        <v>199</v>
      </c>
      <c r="O163" s="407">
        <v>3</v>
      </c>
      <c r="P163" t="s" s="409">
        <v>519</v>
      </c>
      <c r="Q163" s="410">
        <f>R163*(1-'Bolts'!$E$1157)</f>
        <v>296.868421052632</v>
      </c>
      <c r="R163" s="410">
        <v>296.868421052632</v>
      </c>
      <c r="S163" s="411">
        <f>SUM(T163:AB163)</f>
        <v>0</v>
      </c>
      <c r="T163" s="412"/>
      <c r="U163" s="413"/>
      <c r="V163" s="414"/>
      <c r="W163" s="415"/>
      <c r="X163" s="416"/>
      <c r="Y163" s="417"/>
      <c r="Z163" s="418"/>
      <c r="AA163" s="419"/>
      <c r="AB163" s="420"/>
      <c r="AC163" s="411">
        <f>S163*O163</f>
        <v>0</v>
      </c>
      <c r="AD163" s="421">
        <f>S163*R163</f>
        <v>0</v>
      </c>
      <c r="AE163" s="422">
        <v>5.69</v>
      </c>
      <c r="AF163" s="423">
        <f>AE163*S163</f>
        <v>0</v>
      </c>
      <c r="AG163" s="31"/>
      <c r="AH163" s="10"/>
      <c r="AI163" s="10"/>
      <c r="AJ163" s="10"/>
      <c r="AK163" s="10"/>
      <c r="AL163" s="10"/>
      <c r="AM163" s="10"/>
      <c r="AN163" s="13"/>
    </row>
    <row r="164" ht="12.75" customHeight="1">
      <c r="A164" s="424"/>
      <c r="B164" s="427"/>
      <c r="C164" s="425"/>
      <c r="D164" s="425"/>
      <c r="E164" s="428"/>
      <c r="F164" s="425"/>
      <c r="G164" s="425"/>
      <c r="H164" s="425"/>
      <c r="I164" s="425"/>
      <c r="J164" s="428"/>
      <c r="K164" s="425"/>
      <c r="L164" s="425"/>
      <c r="M164" s="425"/>
      <c r="N164" s="425"/>
      <c r="O164" s="428"/>
      <c r="P164" s="428"/>
      <c r="Q164" s="410"/>
      <c r="R164" s="410">
        <v>0</v>
      </c>
      <c r="S164" s="411"/>
      <c r="T164" s="412"/>
      <c r="U164" s="413"/>
      <c r="V164" s="414"/>
      <c r="W164" s="415"/>
      <c r="X164" s="416"/>
      <c r="Y164" s="417"/>
      <c r="Z164" s="418"/>
      <c r="AA164" s="419"/>
      <c r="AB164" s="420"/>
      <c r="AC164" s="411"/>
      <c r="AD164" s="421"/>
      <c r="AE164" s="422">
        <v>0</v>
      </c>
      <c r="AF164" s="423"/>
      <c r="AG164" s="31"/>
      <c r="AH164" s="10"/>
      <c r="AI164" s="10"/>
      <c r="AJ164" s="10"/>
      <c r="AK164" s="10"/>
      <c r="AL164" s="10"/>
      <c r="AM164" s="10"/>
      <c r="AN164" s="13"/>
    </row>
    <row r="165" ht="12.75" customHeight="1">
      <c r="A165" s="424"/>
      <c r="B165" t="s" s="405">
        <v>520</v>
      </c>
      <c r="C165" t="s" s="406">
        <v>204</v>
      </c>
      <c r="D165" t="s" s="406">
        <v>213</v>
      </c>
      <c r="E165" s="407">
        <v>5</v>
      </c>
      <c r="F165" s="425"/>
      <c r="G165" s="425"/>
      <c r="H165" t="s" s="406">
        <v>284</v>
      </c>
      <c r="I165" t="s" s="406">
        <v>180</v>
      </c>
      <c r="J165" s="407">
        <v>5</v>
      </c>
      <c r="K165" s="425"/>
      <c r="L165" s="425"/>
      <c r="M165" t="s" s="406">
        <v>180</v>
      </c>
      <c r="N165" t="s" s="406">
        <v>198</v>
      </c>
      <c r="O165" s="407">
        <v>5</v>
      </c>
      <c r="P165" t="s" s="409">
        <v>521</v>
      </c>
      <c r="Q165" s="410">
        <f>R165*(1-'Bolts'!$E$1157)</f>
        <v>175.894736842105</v>
      </c>
      <c r="R165" s="410">
        <v>175.894736842105</v>
      </c>
      <c r="S165" s="411">
        <f>SUM(T165:AB165)</f>
        <v>0</v>
      </c>
      <c r="T165" s="412"/>
      <c r="U165" s="413"/>
      <c r="V165" s="414"/>
      <c r="W165" s="415"/>
      <c r="X165" s="416"/>
      <c r="Y165" s="417"/>
      <c r="Z165" s="418"/>
      <c r="AA165" s="419"/>
      <c r="AB165" s="420"/>
      <c r="AC165" s="411">
        <f>S165*O165</f>
        <v>0</v>
      </c>
      <c r="AD165" s="421">
        <f>S165*R165</f>
        <v>0</v>
      </c>
      <c r="AE165" s="422">
        <v>4.21845232695274</v>
      </c>
      <c r="AF165" s="423">
        <f>AE165*S165</f>
        <v>0</v>
      </c>
      <c r="AG165" s="31"/>
      <c r="AH165" s="10"/>
      <c r="AI165" s="10"/>
      <c r="AJ165" s="10"/>
      <c r="AK165" s="10"/>
      <c r="AL165" s="10"/>
      <c r="AM165" s="10"/>
      <c r="AN165" s="13"/>
    </row>
    <row r="166" ht="12.75" customHeight="1">
      <c r="A166" s="424"/>
      <c r="B166" t="s" s="405">
        <v>522</v>
      </c>
      <c r="C166" t="s" s="406">
        <v>204</v>
      </c>
      <c r="D166" t="s" s="406">
        <v>213</v>
      </c>
      <c r="E166" s="407">
        <v>5</v>
      </c>
      <c r="F166" s="425"/>
      <c r="G166" s="425"/>
      <c r="H166" t="s" s="406">
        <v>284</v>
      </c>
      <c r="I166" t="s" s="406">
        <v>180</v>
      </c>
      <c r="J166" s="407">
        <v>5</v>
      </c>
      <c r="K166" s="425"/>
      <c r="L166" s="425"/>
      <c r="M166" t="s" s="406">
        <v>180</v>
      </c>
      <c r="N166" t="s" s="406">
        <v>198</v>
      </c>
      <c r="O166" s="407">
        <v>5</v>
      </c>
      <c r="P166" t="s" s="409">
        <v>523</v>
      </c>
      <c r="Q166" s="410">
        <f>R166*(1-'Bolts'!$E$1157)</f>
        <v>162.105263157895</v>
      </c>
      <c r="R166" s="410">
        <v>162.105263157895</v>
      </c>
      <c r="S166" s="411">
        <f>SUM(T166:AB166)</f>
        <v>0</v>
      </c>
      <c r="T166" s="412"/>
      <c r="U166" s="413"/>
      <c r="V166" s="414"/>
      <c r="W166" s="415"/>
      <c r="X166" s="416"/>
      <c r="Y166" s="417"/>
      <c r="Z166" s="418"/>
      <c r="AA166" s="419"/>
      <c r="AB166" s="420"/>
      <c r="AC166" s="411">
        <f>S166*O166</f>
        <v>0</v>
      </c>
      <c r="AD166" s="421">
        <f>S166*R166</f>
        <v>0</v>
      </c>
      <c r="AE166" s="422">
        <v>3.85103873718588</v>
      </c>
      <c r="AF166" s="423">
        <f>AE166*S166</f>
        <v>0</v>
      </c>
      <c r="AG166" s="31"/>
      <c r="AH166" s="10"/>
      <c r="AI166" s="10"/>
      <c r="AJ166" s="10"/>
      <c r="AK166" s="10"/>
      <c r="AL166" s="10"/>
      <c r="AM166" s="10"/>
      <c r="AN166" s="13"/>
    </row>
    <row r="167" ht="12.75" customHeight="1">
      <c r="A167" s="424"/>
      <c r="B167" t="s" s="405">
        <v>524</v>
      </c>
      <c r="C167" t="s" s="406">
        <v>204</v>
      </c>
      <c r="D167" t="s" s="406">
        <v>213</v>
      </c>
      <c r="E167" s="407">
        <v>4</v>
      </c>
      <c r="F167" s="425"/>
      <c r="G167" s="425"/>
      <c r="H167" t="s" s="406">
        <v>284</v>
      </c>
      <c r="I167" t="s" s="406">
        <v>188</v>
      </c>
      <c r="J167" s="407">
        <v>4</v>
      </c>
      <c r="K167" s="425"/>
      <c r="L167" s="425"/>
      <c r="M167" t="s" s="406">
        <v>188</v>
      </c>
      <c r="N167" t="s" s="406">
        <v>199</v>
      </c>
      <c r="O167" s="407">
        <v>4</v>
      </c>
      <c r="P167" t="s" s="409">
        <v>525</v>
      </c>
      <c r="Q167" s="410">
        <f>R167*(1-'Bolts'!$E$1157)</f>
        <v>223.105263157895</v>
      </c>
      <c r="R167" s="410">
        <v>223.105263157895</v>
      </c>
      <c r="S167" s="411">
        <f>SUM(T167:AB167)</f>
        <v>0</v>
      </c>
      <c r="T167" s="412"/>
      <c r="U167" s="413"/>
      <c r="V167" s="414"/>
      <c r="W167" s="415"/>
      <c r="X167" s="416"/>
      <c r="Y167" s="417"/>
      <c r="Z167" s="418"/>
      <c r="AA167" s="419"/>
      <c r="AB167" s="420"/>
      <c r="AC167" s="411">
        <f>S167*O167</f>
        <v>0</v>
      </c>
      <c r="AD167" s="421">
        <f>S167*R167</f>
        <v>0</v>
      </c>
      <c r="AE167" s="422">
        <v>4.037</v>
      </c>
      <c r="AF167" s="423">
        <f>AE167*S167</f>
        <v>0</v>
      </c>
      <c r="AG167" s="31"/>
      <c r="AH167" s="10"/>
      <c r="AI167" s="10"/>
      <c r="AJ167" s="10"/>
      <c r="AK167" s="10"/>
      <c r="AL167" s="10"/>
      <c r="AM167" s="10"/>
      <c r="AN167" s="13"/>
    </row>
    <row r="168" ht="12.75" customHeight="1">
      <c r="A168" s="424"/>
      <c r="B168" s="427"/>
      <c r="C168" s="425"/>
      <c r="D168" s="425"/>
      <c r="E168" s="428"/>
      <c r="F168" s="425"/>
      <c r="G168" s="425"/>
      <c r="H168" s="425"/>
      <c r="I168" s="425"/>
      <c r="J168" s="428"/>
      <c r="K168" s="425"/>
      <c r="L168" s="425"/>
      <c r="M168" s="425"/>
      <c r="N168" s="425"/>
      <c r="O168" s="428"/>
      <c r="P168" s="428"/>
      <c r="Q168" s="410"/>
      <c r="R168" s="410">
        <v>0</v>
      </c>
      <c r="S168" s="411"/>
      <c r="T168" s="412"/>
      <c r="U168" s="413"/>
      <c r="V168" s="414"/>
      <c r="W168" s="415"/>
      <c r="X168" s="416"/>
      <c r="Y168" s="417"/>
      <c r="Z168" s="418"/>
      <c r="AA168" s="419"/>
      <c r="AB168" s="420"/>
      <c r="AC168" s="411"/>
      <c r="AD168" s="421"/>
      <c r="AE168" s="422">
        <v>0</v>
      </c>
      <c r="AF168" s="423"/>
      <c r="AG168" s="31"/>
      <c r="AH168" s="10"/>
      <c r="AI168" s="10"/>
      <c r="AJ168" s="10"/>
      <c r="AK168" s="10"/>
      <c r="AL168" s="10"/>
      <c r="AM168" s="10"/>
      <c r="AN168" s="13"/>
    </row>
    <row r="169" ht="12.75" customHeight="1">
      <c r="A169" t="s" s="429">
        <v>314</v>
      </c>
      <c r="B169" t="s" s="435">
        <v>526</v>
      </c>
      <c r="C169" t="s" s="436">
        <v>204</v>
      </c>
      <c r="D169" t="s" s="436">
        <v>199</v>
      </c>
      <c r="E169" s="437">
        <v>5</v>
      </c>
      <c r="F169" s="438"/>
      <c r="G169" s="438"/>
      <c r="H169" t="s" s="436">
        <v>284</v>
      </c>
      <c r="I169" t="s" s="436">
        <v>180</v>
      </c>
      <c r="J169" s="437">
        <v>5</v>
      </c>
      <c r="K169" s="438"/>
      <c r="L169" s="438"/>
      <c r="M169" t="s" s="436">
        <v>180</v>
      </c>
      <c r="N169" t="s" s="436">
        <v>198</v>
      </c>
      <c r="O169" s="437">
        <v>5</v>
      </c>
      <c r="P169" t="s" s="439">
        <v>527</v>
      </c>
      <c r="Q169" s="410">
        <f>R169*(1-'Bolts'!$E$1157)</f>
        <v>78.6052631578947</v>
      </c>
      <c r="R169" s="410">
        <v>78.6052631578947</v>
      </c>
      <c r="S169" s="411">
        <f>SUM(T169:AB169)</f>
        <v>0</v>
      </c>
      <c r="T169" s="412"/>
      <c r="U169" s="413"/>
      <c r="V169" s="414"/>
      <c r="W169" s="415"/>
      <c r="X169" s="416"/>
      <c r="Y169" s="417"/>
      <c r="Z169" s="418"/>
      <c r="AA169" s="419"/>
      <c r="AB169" s="420"/>
      <c r="AC169" s="411">
        <f>S169*O169</f>
        <v>0</v>
      </c>
      <c r="AD169" s="421">
        <f>S169*R169</f>
        <v>0</v>
      </c>
      <c r="AE169" s="422">
        <v>1.82155493059966</v>
      </c>
      <c r="AF169" s="423">
        <f>AE169*S169</f>
        <v>0</v>
      </c>
      <c r="AG169" s="31"/>
      <c r="AH169" s="10"/>
      <c r="AI169" s="10"/>
      <c r="AJ169" s="10"/>
      <c r="AK169" s="10"/>
      <c r="AL169" s="10"/>
      <c r="AM169" s="10"/>
      <c r="AN169" s="13"/>
    </row>
    <row r="170" ht="12.75" customHeight="1">
      <c r="A170" t="s" s="429">
        <v>314</v>
      </c>
      <c r="B170" t="s" s="435">
        <v>528</v>
      </c>
      <c r="C170" t="s" s="436">
        <v>204</v>
      </c>
      <c r="D170" t="s" s="436">
        <v>199</v>
      </c>
      <c r="E170" s="437">
        <v>10</v>
      </c>
      <c r="F170" s="438"/>
      <c r="G170" s="438"/>
      <c r="H170" t="s" s="436">
        <v>284</v>
      </c>
      <c r="I170" t="s" s="436">
        <v>180</v>
      </c>
      <c r="J170" s="437">
        <v>10</v>
      </c>
      <c r="K170" s="438"/>
      <c r="L170" s="438"/>
      <c r="M170" t="s" s="436">
        <v>180</v>
      </c>
      <c r="N170" t="s" s="436">
        <v>198</v>
      </c>
      <c r="O170" s="437">
        <v>10</v>
      </c>
      <c r="P170" t="s" s="439">
        <v>529</v>
      </c>
      <c r="Q170" s="410">
        <f>R170*(1-'Bolts'!$E$1157)</f>
        <v>233.868421052632</v>
      </c>
      <c r="R170" s="410">
        <v>233.868421052632</v>
      </c>
      <c r="S170" s="411">
        <f>SUM(T170:AB170)</f>
        <v>0</v>
      </c>
      <c r="T170" s="412"/>
      <c r="U170" s="413"/>
      <c r="V170" s="414"/>
      <c r="W170" s="415"/>
      <c r="X170" s="416"/>
      <c r="Y170" s="417"/>
      <c r="Z170" s="418"/>
      <c r="AA170" s="419"/>
      <c r="AB170" s="420"/>
      <c r="AC170" s="411">
        <f>S170*O170</f>
        <v>0</v>
      </c>
      <c r="AD170" s="421">
        <f>S170*R170</f>
        <v>0</v>
      </c>
      <c r="AE170" s="422">
        <v>3.07556926426563</v>
      </c>
      <c r="AF170" s="423">
        <f>AE170*S170</f>
        <v>0</v>
      </c>
      <c r="AG170" s="31"/>
      <c r="AH170" s="10"/>
      <c r="AI170" s="10"/>
      <c r="AJ170" s="10"/>
      <c r="AK170" s="10"/>
      <c r="AL170" s="10"/>
      <c r="AM170" s="10"/>
      <c r="AN170" s="13"/>
    </row>
    <row r="171" ht="12.75" customHeight="1">
      <c r="A171" s="424"/>
      <c r="B171" s="427"/>
      <c r="C171" s="425"/>
      <c r="D171" s="425"/>
      <c r="E171" s="428"/>
      <c r="F171" s="425"/>
      <c r="G171" s="425"/>
      <c r="H171" s="425"/>
      <c r="I171" s="425"/>
      <c r="J171" s="428"/>
      <c r="K171" s="425"/>
      <c r="L171" s="425"/>
      <c r="M171" s="425"/>
      <c r="N171" s="425"/>
      <c r="O171" s="428"/>
      <c r="P171" s="428"/>
      <c r="Q171" s="410"/>
      <c r="R171" s="410">
        <v>0</v>
      </c>
      <c r="S171" s="411"/>
      <c r="T171" s="412"/>
      <c r="U171" s="413"/>
      <c r="V171" s="414"/>
      <c r="W171" s="415"/>
      <c r="X171" s="416"/>
      <c r="Y171" s="417"/>
      <c r="Z171" s="418"/>
      <c r="AA171" s="419"/>
      <c r="AB171" s="420"/>
      <c r="AC171" s="411"/>
      <c r="AD171" s="421"/>
      <c r="AE171" s="422">
        <v>0</v>
      </c>
      <c r="AF171" s="423"/>
      <c r="AG171" s="31"/>
      <c r="AH171" s="10"/>
      <c r="AI171" s="10"/>
      <c r="AJ171" s="10"/>
      <c r="AK171" s="10"/>
      <c r="AL171" s="10"/>
      <c r="AM171" s="10"/>
      <c r="AN171" s="13"/>
    </row>
    <row r="172" ht="12.75" customHeight="1">
      <c r="A172" s="424"/>
      <c r="B172" t="s" s="405">
        <v>530</v>
      </c>
      <c r="C172" t="s" s="406">
        <v>204</v>
      </c>
      <c r="D172" t="s" s="406">
        <v>214</v>
      </c>
      <c r="E172" s="407">
        <v>5</v>
      </c>
      <c r="F172" s="425"/>
      <c r="G172" s="425"/>
      <c r="H172" t="s" s="406">
        <v>284</v>
      </c>
      <c r="I172" t="s" s="406">
        <v>186</v>
      </c>
      <c r="J172" s="407">
        <v>5</v>
      </c>
      <c r="K172" s="425"/>
      <c r="L172" s="425"/>
      <c r="M172" t="s" s="406">
        <v>186</v>
      </c>
      <c r="N172" t="s" s="406">
        <v>199</v>
      </c>
      <c r="O172" s="407">
        <v>5</v>
      </c>
      <c r="P172" t="s" s="409">
        <v>531</v>
      </c>
      <c r="Q172" s="410">
        <f>R172*(1-'Bolts'!$E$1157)</f>
        <v>191.552631578947</v>
      </c>
      <c r="R172" s="410">
        <v>191.552631578947</v>
      </c>
      <c r="S172" s="411">
        <f>SUM(T172:AB172)</f>
        <v>0</v>
      </c>
      <c r="T172" s="412"/>
      <c r="U172" s="413"/>
      <c r="V172" s="414"/>
      <c r="W172" s="415"/>
      <c r="X172" s="416"/>
      <c r="Y172" s="417"/>
      <c r="Z172" s="418"/>
      <c r="AA172" s="419"/>
      <c r="AB172" s="420"/>
      <c r="AC172" s="411">
        <f>S172*O172</f>
        <v>0</v>
      </c>
      <c r="AD172" s="421">
        <f>S172*R172</f>
        <v>0</v>
      </c>
      <c r="AE172" s="422">
        <v>3.12981946838429</v>
      </c>
      <c r="AF172" s="423">
        <f>AE172*S172</f>
        <v>0</v>
      </c>
      <c r="AG172" s="31"/>
      <c r="AH172" s="10"/>
      <c r="AI172" s="10"/>
      <c r="AJ172" s="10"/>
      <c r="AK172" s="10"/>
      <c r="AL172" s="10"/>
      <c r="AM172" s="10"/>
      <c r="AN172" s="13"/>
    </row>
    <row r="173" ht="12.75" customHeight="1">
      <c r="A173" s="424"/>
      <c r="B173" s="427"/>
      <c r="C173" s="425"/>
      <c r="D173" s="425"/>
      <c r="E173" s="428"/>
      <c r="F173" s="425"/>
      <c r="G173" s="425"/>
      <c r="H173" s="425"/>
      <c r="I173" s="425"/>
      <c r="J173" s="428"/>
      <c r="K173" s="425"/>
      <c r="L173" s="425"/>
      <c r="M173" s="425"/>
      <c r="N173" s="425"/>
      <c r="O173" s="428"/>
      <c r="P173" s="428"/>
      <c r="Q173" s="410"/>
      <c r="R173" s="410">
        <v>0</v>
      </c>
      <c r="S173" s="411"/>
      <c r="T173" s="412"/>
      <c r="U173" s="413"/>
      <c r="V173" s="414"/>
      <c r="W173" s="415"/>
      <c r="X173" s="416"/>
      <c r="Y173" s="417"/>
      <c r="Z173" s="418"/>
      <c r="AA173" s="419"/>
      <c r="AB173" s="420"/>
      <c r="AC173" s="411"/>
      <c r="AD173" s="421"/>
      <c r="AE173" s="422">
        <v>0</v>
      </c>
      <c r="AF173" s="423"/>
      <c r="AG173" s="31"/>
      <c r="AH173" s="10"/>
      <c r="AI173" s="10"/>
      <c r="AJ173" s="10"/>
      <c r="AK173" s="10"/>
      <c r="AL173" s="10"/>
      <c r="AM173" s="10"/>
      <c r="AN173" s="13"/>
    </row>
    <row r="174" ht="12.75" customHeight="1">
      <c r="A174" s="424"/>
      <c r="B174" t="s" s="405">
        <v>532</v>
      </c>
      <c r="C174" t="s" s="406">
        <v>204</v>
      </c>
      <c r="D174" t="s" s="406">
        <v>189</v>
      </c>
      <c r="E174" s="407">
        <v>4</v>
      </c>
      <c r="F174" s="425"/>
      <c r="G174" s="425"/>
      <c r="H174" t="s" s="406">
        <v>284</v>
      </c>
      <c r="I174" t="s" s="406">
        <v>189</v>
      </c>
      <c r="J174" s="407">
        <v>4</v>
      </c>
      <c r="K174" s="425"/>
      <c r="L174" s="425"/>
      <c r="M174" t="s" s="406">
        <v>189</v>
      </c>
      <c r="N174" t="s" s="406">
        <v>200</v>
      </c>
      <c r="O174" s="407">
        <v>4</v>
      </c>
      <c r="P174" t="s" s="409">
        <v>533</v>
      </c>
      <c r="Q174" s="410">
        <f>R174*(1-'Bolts'!$E$1157)</f>
        <v>173.157894736842</v>
      </c>
      <c r="R174" s="410">
        <v>173.157894736842</v>
      </c>
      <c r="S174" s="411">
        <f>SUM(T174:AB174)</f>
        <v>0</v>
      </c>
      <c r="T174" s="412"/>
      <c r="U174" s="413"/>
      <c r="V174" s="414"/>
      <c r="W174" s="415"/>
      <c r="X174" s="416"/>
      <c r="Y174" s="417"/>
      <c r="Z174" s="418"/>
      <c r="AA174" s="419"/>
      <c r="AB174" s="420"/>
      <c r="AC174" s="411">
        <f>S174*O174</f>
        <v>0</v>
      </c>
      <c r="AD174" s="421">
        <f>S174*R174</f>
        <v>0</v>
      </c>
      <c r="AE174" s="422">
        <v>2.943</v>
      </c>
      <c r="AF174" s="423">
        <f>AE174*S174</f>
        <v>0</v>
      </c>
      <c r="AG174" s="31"/>
      <c r="AH174" s="10"/>
      <c r="AI174" s="10"/>
      <c r="AJ174" s="10"/>
      <c r="AK174" s="10"/>
      <c r="AL174" s="10"/>
      <c r="AM174" s="10"/>
      <c r="AN174" s="13"/>
    </row>
    <row r="175" ht="12.75" customHeight="1">
      <c r="A175" s="440"/>
      <c r="B175" t="s" s="441">
        <v>534</v>
      </c>
      <c r="C175" t="s" s="406">
        <v>204</v>
      </c>
      <c r="D175" t="s" s="406">
        <v>189</v>
      </c>
      <c r="E175" s="407">
        <v>3</v>
      </c>
      <c r="F175" s="425"/>
      <c r="G175" s="425"/>
      <c r="H175" t="s" s="406">
        <v>284</v>
      </c>
      <c r="I175" t="s" s="406">
        <v>189</v>
      </c>
      <c r="J175" s="407">
        <v>3</v>
      </c>
      <c r="K175" s="425"/>
      <c r="L175" s="425"/>
      <c r="M175" t="s" s="406">
        <v>189</v>
      </c>
      <c r="N175" t="s" s="406">
        <v>200</v>
      </c>
      <c r="O175" s="407">
        <v>3</v>
      </c>
      <c r="P175" t="s" s="409">
        <v>535</v>
      </c>
      <c r="Q175" s="410">
        <f>R175*(1-'Bolts'!$E$1157)</f>
        <v>147.947368421053</v>
      </c>
      <c r="R175" s="410">
        <v>147.947368421053</v>
      </c>
      <c r="S175" s="411">
        <f>SUM(T175:AB175)</f>
        <v>0</v>
      </c>
      <c r="T175" s="412"/>
      <c r="U175" s="413"/>
      <c r="V175" s="414"/>
      <c r="W175" s="415"/>
      <c r="X175" s="416"/>
      <c r="Y175" s="417"/>
      <c r="Z175" s="418"/>
      <c r="AA175" s="419"/>
      <c r="AB175" s="420">
        <v>0</v>
      </c>
      <c r="AC175" s="411">
        <f>S175*O175</f>
        <v>0</v>
      </c>
      <c r="AD175" s="421">
        <f>S175*R175</f>
        <v>0</v>
      </c>
      <c r="AE175" s="422">
        <v>2.60818289032024</v>
      </c>
      <c r="AF175" s="423">
        <f>AE175*S175</f>
        <v>0</v>
      </c>
      <c r="AG175" s="31"/>
      <c r="AH175" s="10"/>
      <c r="AI175" s="10"/>
      <c r="AJ175" s="10"/>
      <c r="AK175" s="10"/>
      <c r="AL175" s="10"/>
      <c r="AM175" s="10"/>
      <c r="AN175" s="13"/>
    </row>
    <row r="176" ht="12.75" customHeight="1">
      <c r="A176" s="440"/>
      <c r="B176" t="s" s="405">
        <v>536</v>
      </c>
      <c r="C176" t="s" s="406">
        <v>204</v>
      </c>
      <c r="D176" t="s" s="406">
        <v>189</v>
      </c>
      <c r="E176" s="407">
        <v>3</v>
      </c>
      <c r="F176" s="425"/>
      <c r="G176" s="425"/>
      <c r="H176" t="s" s="406">
        <v>284</v>
      </c>
      <c r="I176" t="s" s="406">
        <v>189</v>
      </c>
      <c r="J176" s="407">
        <v>3</v>
      </c>
      <c r="K176" s="425"/>
      <c r="L176" s="425"/>
      <c r="M176" t="s" s="406">
        <v>189</v>
      </c>
      <c r="N176" t="s" s="406">
        <v>200</v>
      </c>
      <c r="O176" s="407">
        <v>3</v>
      </c>
      <c r="P176" t="s" s="409">
        <v>537</v>
      </c>
      <c r="Q176" s="410">
        <f>R176*(1-'Bolts'!$E$1157)</f>
        <v>199.184210526316</v>
      </c>
      <c r="R176" s="410">
        <v>199.184210526316</v>
      </c>
      <c r="S176" s="411">
        <f>SUM(T176:AB176)</f>
        <v>0</v>
      </c>
      <c r="T176" s="412"/>
      <c r="U176" s="413"/>
      <c r="V176" s="414"/>
      <c r="W176" s="415"/>
      <c r="X176" s="416"/>
      <c r="Y176" s="417"/>
      <c r="Z176" s="418"/>
      <c r="AA176" s="419"/>
      <c r="AB176" s="420">
        <v>0</v>
      </c>
      <c r="AC176" s="411">
        <f>S176*O176</f>
        <v>0</v>
      </c>
      <c r="AD176" s="421">
        <f>S176*R176</f>
        <v>0</v>
      </c>
      <c r="AE176" s="422">
        <v>3.745</v>
      </c>
      <c r="AF176" s="423">
        <f>AE176*S176</f>
        <v>0</v>
      </c>
      <c r="AG176" s="31"/>
      <c r="AH176" s="10"/>
      <c r="AI176" s="10"/>
      <c r="AJ176" s="10"/>
      <c r="AK176" s="10"/>
      <c r="AL176" s="10"/>
      <c r="AM176" s="10"/>
      <c r="AN176" s="13"/>
    </row>
    <row r="177" ht="12.75" customHeight="1">
      <c r="A177" s="424"/>
      <c r="B177" t="s" s="405">
        <v>538</v>
      </c>
      <c r="C177" t="s" s="406">
        <v>204</v>
      </c>
      <c r="D177" t="s" s="406">
        <v>189</v>
      </c>
      <c r="E177" s="407">
        <v>10</v>
      </c>
      <c r="F177" s="425"/>
      <c r="G177" s="425"/>
      <c r="H177" t="s" s="406">
        <v>284</v>
      </c>
      <c r="I177" t="s" s="406">
        <v>189</v>
      </c>
      <c r="J177" s="407">
        <v>10</v>
      </c>
      <c r="K177" s="425"/>
      <c r="L177" s="425"/>
      <c r="M177" t="s" s="406">
        <v>189</v>
      </c>
      <c r="N177" t="s" s="406">
        <v>200</v>
      </c>
      <c r="O177" s="407">
        <v>10</v>
      </c>
      <c r="P177" t="s" s="409">
        <v>539</v>
      </c>
      <c r="Q177" s="410">
        <f>R177*(1-'Bolts'!$E$1157)</f>
        <v>77.23684210526319</v>
      </c>
      <c r="R177" s="410">
        <v>77.23684210526319</v>
      </c>
      <c r="S177" s="411">
        <f>SUM(T177:AB177)</f>
        <v>0</v>
      </c>
      <c r="T177" s="412"/>
      <c r="U177" s="413"/>
      <c r="V177" s="414"/>
      <c r="W177" s="415"/>
      <c r="X177" s="416"/>
      <c r="Y177" s="417"/>
      <c r="Z177" s="418"/>
      <c r="AA177" s="419"/>
      <c r="AB177" s="420"/>
      <c r="AC177" s="411">
        <f>S177*O177</f>
        <v>0</v>
      </c>
      <c r="AD177" s="421">
        <f>S177*R177</f>
        <v>0</v>
      </c>
      <c r="AE177" s="422">
        <v>1.40615077565091</v>
      </c>
      <c r="AF177" s="423">
        <f>AE177*S177</f>
        <v>0</v>
      </c>
      <c r="AG177" s="31"/>
      <c r="AH177" s="10"/>
      <c r="AI177" s="10"/>
      <c r="AJ177" s="10"/>
      <c r="AK177" s="10"/>
      <c r="AL177" s="10"/>
      <c r="AM177" s="10"/>
      <c r="AN177" s="13"/>
    </row>
    <row r="178" ht="12.75" customHeight="1">
      <c r="A178" t="s" s="445">
        <v>501</v>
      </c>
      <c r="B178" t="s" s="399">
        <v>540</v>
      </c>
      <c r="C178" t="s" s="400">
        <f>B178</f>
        <v>541</v>
      </c>
      <c r="D178" s="401"/>
      <c r="E178" s="401"/>
      <c r="F178" s="401"/>
      <c r="G178" s="401"/>
      <c r="H178" t="s" s="400">
        <v>284</v>
      </c>
      <c r="I178" t="s" s="400">
        <v>285</v>
      </c>
      <c r="J178" s="401"/>
      <c r="K178" s="401"/>
      <c r="L178" s="401"/>
      <c r="M178" s="401"/>
      <c r="N178" s="401"/>
      <c r="O178" s="401"/>
      <c r="P178" s="401"/>
      <c r="Q178" s="446"/>
      <c r="R178" s="410">
        <v>0</v>
      </c>
      <c r="S178" s="401"/>
      <c r="T178" s="412"/>
      <c r="U178" s="413"/>
      <c r="V178" s="414"/>
      <c r="W178" s="415"/>
      <c r="X178" s="416"/>
      <c r="Y178" s="417"/>
      <c r="Z178" s="418"/>
      <c r="AA178" s="419"/>
      <c r="AB178" s="420"/>
      <c r="AC178" s="401"/>
      <c r="AD178" s="401"/>
      <c r="AE178" s="447">
        <v>0</v>
      </c>
      <c r="AF178" s="403"/>
      <c r="AG178" s="31"/>
      <c r="AH178" s="10"/>
      <c r="AI178" s="10"/>
      <c r="AJ178" s="10"/>
      <c r="AK178" s="10"/>
      <c r="AL178" s="10"/>
      <c r="AM178" s="10"/>
      <c r="AN178" s="13"/>
    </row>
    <row r="179" ht="12.75" customHeight="1">
      <c r="A179" s="424"/>
      <c r="B179" t="s" s="405">
        <v>542</v>
      </c>
      <c r="C179" t="s" s="406">
        <v>208</v>
      </c>
      <c r="D179" t="s" s="406">
        <v>211</v>
      </c>
      <c r="E179" s="407">
        <v>3</v>
      </c>
      <c r="F179" s="425"/>
      <c r="G179" s="425"/>
      <c r="H179" t="s" s="406">
        <v>284</v>
      </c>
      <c r="I179" t="s" s="406">
        <v>179</v>
      </c>
      <c r="J179" s="407">
        <v>3</v>
      </c>
      <c r="K179" s="425"/>
      <c r="L179" s="425"/>
      <c r="M179" t="s" s="406">
        <v>179</v>
      </c>
      <c r="N179" t="s" s="406">
        <v>199</v>
      </c>
      <c r="O179" s="407">
        <v>3</v>
      </c>
      <c r="P179" t="s" s="409">
        <v>543</v>
      </c>
      <c r="Q179" s="410">
        <f>R179*(1-'Bolts'!$E$1157)</f>
        <v>498.947368421053</v>
      </c>
      <c r="R179" s="410">
        <v>498.947368421053</v>
      </c>
      <c r="S179" s="411">
        <f>SUM(T179:AB179)</f>
        <v>0</v>
      </c>
      <c r="T179" s="412"/>
      <c r="U179" s="413"/>
      <c r="V179" s="414"/>
      <c r="W179" s="415"/>
      <c r="X179" s="416"/>
      <c r="Y179" s="417"/>
      <c r="Z179" s="418"/>
      <c r="AA179" s="419"/>
      <c r="AB179" s="420"/>
      <c r="AC179" s="411">
        <f>S179*O179</f>
        <v>0</v>
      </c>
      <c r="AD179" s="421">
        <f>S179*R179</f>
        <v>0</v>
      </c>
      <c r="AE179" s="422">
        <v>9.29420303002812</v>
      </c>
      <c r="AF179" s="423">
        <f>AE179*S179</f>
        <v>0</v>
      </c>
      <c r="AG179" s="31"/>
      <c r="AH179" s="10"/>
      <c r="AI179" s="10"/>
      <c r="AJ179" s="10"/>
      <c r="AK179" s="10"/>
      <c r="AL179" s="10"/>
      <c r="AM179" s="10"/>
      <c r="AN179" s="13"/>
    </row>
    <row r="180" ht="12.75" customHeight="1">
      <c r="A180" s="424"/>
      <c r="B180" t="s" s="405">
        <v>544</v>
      </c>
      <c r="C180" t="s" s="406">
        <v>208</v>
      </c>
      <c r="D180" t="s" s="406">
        <v>211</v>
      </c>
      <c r="E180" s="407">
        <v>3</v>
      </c>
      <c r="F180" s="425"/>
      <c r="G180" s="425"/>
      <c r="H180" t="s" s="406">
        <v>284</v>
      </c>
      <c r="I180" t="s" s="406">
        <v>179</v>
      </c>
      <c r="J180" s="407">
        <v>3</v>
      </c>
      <c r="K180" s="425"/>
      <c r="L180" s="425"/>
      <c r="M180" t="s" s="406">
        <v>179</v>
      </c>
      <c r="N180" t="s" s="406">
        <v>199</v>
      </c>
      <c r="O180" s="407">
        <v>3</v>
      </c>
      <c r="P180" t="s" s="409">
        <v>545</v>
      </c>
      <c r="Q180" s="410">
        <f>R180*(1-'Bolts'!$E$1157)</f>
        <v>493.736842105263</v>
      </c>
      <c r="R180" s="410">
        <v>493.736842105263</v>
      </c>
      <c r="S180" s="411">
        <f>SUM(T180:AB180)</f>
        <v>0</v>
      </c>
      <c r="T180" s="412"/>
      <c r="U180" s="413"/>
      <c r="V180" s="414"/>
      <c r="W180" s="415"/>
      <c r="X180" s="416"/>
      <c r="Y180" s="417"/>
      <c r="Z180" s="418"/>
      <c r="AA180" s="419"/>
      <c r="AB180" s="420"/>
      <c r="AC180" s="411">
        <f>S180*O180</f>
        <v>0</v>
      </c>
      <c r="AD180" s="421">
        <f>S180*R180</f>
        <v>0</v>
      </c>
      <c r="AE180" s="422">
        <v>7.433</v>
      </c>
      <c r="AF180" s="423">
        <f>AE180*S180</f>
        <v>0</v>
      </c>
      <c r="AG180" s="31"/>
      <c r="AH180" s="10"/>
      <c r="AI180" s="10"/>
      <c r="AJ180" s="10"/>
      <c r="AK180" s="10"/>
      <c r="AL180" s="10"/>
      <c r="AM180" s="10"/>
      <c r="AN180" s="13"/>
    </row>
    <row r="181" ht="12.75" customHeight="1">
      <c r="A181" s="424"/>
      <c r="B181" t="s" s="405">
        <v>546</v>
      </c>
      <c r="C181" t="s" s="406">
        <v>208</v>
      </c>
      <c r="D181" t="s" s="406">
        <v>211</v>
      </c>
      <c r="E181" s="407">
        <v>2</v>
      </c>
      <c r="F181" s="425"/>
      <c r="G181" s="425"/>
      <c r="H181" t="s" s="406">
        <v>284</v>
      </c>
      <c r="I181" t="s" s="406">
        <v>179</v>
      </c>
      <c r="J181" s="407">
        <v>2</v>
      </c>
      <c r="K181" s="425"/>
      <c r="L181" s="425"/>
      <c r="M181" t="s" s="406">
        <v>179</v>
      </c>
      <c r="N181" t="s" s="406">
        <v>199</v>
      </c>
      <c r="O181" s="407">
        <v>2</v>
      </c>
      <c r="P181" t="s" s="409">
        <v>547</v>
      </c>
      <c r="Q181" s="410">
        <f>R181*(1-'Bolts'!$E$1157)</f>
        <v>239.631578947368</v>
      </c>
      <c r="R181" s="410">
        <v>239.631578947368</v>
      </c>
      <c r="S181" s="411">
        <f>SUM(T181:AB181)</f>
        <v>0</v>
      </c>
      <c r="T181" s="412"/>
      <c r="U181" s="413"/>
      <c r="V181" s="414"/>
      <c r="W181" s="415"/>
      <c r="X181" s="416"/>
      <c r="Y181" s="417"/>
      <c r="Z181" s="418"/>
      <c r="AA181" s="419"/>
      <c r="AB181" s="420"/>
      <c r="AC181" s="411">
        <f>S181*O181</f>
        <v>0</v>
      </c>
      <c r="AD181" s="421">
        <f>S181*R181</f>
        <v>0</v>
      </c>
      <c r="AE181" s="422">
        <v>4.077</v>
      </c>
      <c r="AF181" s="423">
        <f>AE181*S181</f>
        <v>0</v>
      </c>
      <c r="AG181" s="31"/>
      <c r="AH181" s="10"/>
      <c r="AI181" s="10"/>
      <c r="AJ181" s="10"/>
      <c r="AK181" s="10"/>
      <c r="AL181" s="10"/>
      <c r="AM181" s="10"/>
      <c r="AN181" s="13"/>
    </row>
    <row r="182" ht="12.75" customHeight="1">
      <c r="A182" s="424"/>
      <c r="B182" s="427"/>
      <c r="C182" s="425"/>
      <c r="D182" s="425"/>
      <c r="E182" s="428"/>
      <c r="F182" s="425"/>
      <c r="G182" s="425"/>
      <c r="H182" s="425"/>
      <c r="I182" s="425"/>
      <c r="J182" s="428"/>
      <c r="K182" s="425"/>
      <c r="L182" s="425"/>
      <c r="M182" s="425"/>
      <c r="N182" s="425"/>
      <c r="O182" s="428"/>
      <c r="P182" s="428"/>
      <c r="Q182" s="410"/>
      <c r="R182" s="410">
        <v>0</v>
      </c>
      <c r="S182" s="411"/>
      <c r="T182" s="412"/>
      <c r="U182" s="413"/>
      <c r="V182" s="414"/>
      <c r="W182" s="415"/>
      <c r="X182" s="416"/>
      <c r="Y182" s="417"/>
      <c r="Z182" s="418"/>
      <c r="AA182" s="419"/>
      <c r="AB182" s="420"/>
      <c r="AC182" s="411"/>
      <c r="AD182" s="421"/>
      <c r="AE182" s="422">
        <v>0</v>
      </c>
      <c r="AF182" s="423"/>
      <c r="AG182" s="31"/>
      <c r="AH182" s="10"/>
      <c r="AI182" s="10"/>
      <c r="AJ182" s="10"/>
      <c r="AK182" s="10"/>
      <c r="AL182" s="10"/>
      <c r="AM182" s="10"/>
      <c r="AN182" s="13"/>
    </row>
    <row r="183" ht="12.75" customHeight="1">
      <c r="A183" s="424"/>
      <c r="B183" t="s" s="405">
        <v>548</v>
      </c>
      <c r="C183" t="s" s="406">
        <v>208</v>
      </c>
      <c r="D183" t="s" s="406">
        <v>213</v>
      </c>
      <c r="E183" s="407">
        <v>5</v>
      </c>
      <c r="F183" s="425"/>
      <c r="G183" s="425"/>
      <c r="H183" t="s" s="406">
        <v>284</v>
      </c>
      <c r="I183" t="s" s="406">
        <v>188</v>
      </c>
      <c r="J183" s="407">
        <v>5</v>
      </c>
      <c r="K183" s="425"/>
      <c r="L183" s="425"/>
      <c r="M183" t="s" s="406">
        <v>188</v>
      </c>
      <c r="N183" t="s" s="406">
        <v>199</v>
      </c>
      <c r="O183" s="407">
        <v>5</v>
      </c>
      <c r="P183" t="s" s="409">
        <v>549</v>
      </c>
      <c r="Q183" s="410">
        <f>R183*(1-'Bolts'!$E$1157)</f>
        <v>225.026315789474</v>
      </c>
      <c r="R183" s="410">
        <v>225.026315789474</v>
      </c>
      <c r="S183" s="411">
        <f>SUM(T183:AB183)</f>
        <v>0</v>
      </c>
      <c r="T183" s="412"/>
      <c r="U183" s="413"/>
      <c r="V183" s="414"/>
      <c r="W183" s="415"/>
      <c r="X183" s="416"/>
      <c r="Y183" s="417"/>
      <c r="Z183" s="418"/>
      <c r="AA183" s="419"/>
      <c r="AB183" s="420"/>
      <c r="AC183" s="411">
        <f>S183*O183</f>
        <v>0</v>
      </c>
      <c r="AD183" s="421">
        <f>S183*R183</f>
        <v>0</v>
      </c>
      <c r="AE183" s="422">
        <v>3.81</v>
      </c>
      <c r="AF183" s="423">
        <f>AE183*S183</f>
        <v>0</v>
      </c>
      <c r="AG183" s="31"/>
      <c r="AH183" s="10"/>
      <c r="AI183" s="10"/>
      <c r="AJ183" s="10"/>
      <c r="AK183" s="10"/>
      <c r="AL183" s="10"/>
      <c r="AM183" s="10"/>
      <c r="AN183" s="13"/>
    </row>
    <row r="184" ht="12.75" customHeight="1">
      <c r="A184" s="424"/>
      <c r="B184" t="s" s="405">
        <v>550</v>
      </c>
      <c r="C184" t="s" s="406">
        <v>208</v>
      </c>
      <c r="D184" t="s" s="406">
        <v>213</v>
      </c>
      <c r="E184" s="407">
        <v>5</v>
      </c>
      <c r="F184" s="425"/>
      <c r="G184" s="425"/>
      <c r="H184" t="s" s="406">
        <v>284</v>
      </c>
      <c r="I184" t="s" s="406">
        <v>188</v>
      </c>
      <c r="J184" s="407">
        <v>5</v>
      </c>
      <c r="K184" s="425"/>
      <c r="L184" s="425"/>
      <c r="M184" t="s" s="406">
        <v>188</v>
      </c>
      <c r="N184" t="s" s="406">
        <v>199</v>
      </c>
      <c r="O184" s="407">
        <v>5</v>
      </c>
      <c r="P184" t="s" s="409">
        <v>551</v>
      </c>
      <c r="Q184" s="410">
        <f>R184*(1-'Bolts'!$E$1157)</f>
        <v>197.315789473684</v>
      </c>
      <c r="R184" s="410">
        <v>197.315789473684</v>
      </c>
      <c r="S184" s="411">
        <f>SUM(T184:AB184)</f>
        <v>0</v>
      </c>
      <c r="T184" s="412"/>
      <c r="U184" s="413"/>
      <c r="V184" s="414"/>
      <c r="W184" s="415"/>
      <c r="X184" s="416"/>
      <c r="Y184" s="417"/>
      <c r="Z184" s="418"/>
      <c r="AA184" s="419"/>
      <c r="AB184" s="420"/>
      <c r="AC184" s="411">
        <f>S184*O184</f>
        <v>0</v>
      </c>
      <c r="AD184" s="421">
        <f>S184*R184</f>
        <v>0</v>
      </c>
      <c r="AE184" s="422">
        <v>3.238</v>
      </c>
      <c r="AF184" s="423">
        <f>AE184*S184</f>
        <v>0</v>
      </c>
      <c r="AG184" s="31"/>
      <c r="AH184" s="10"/>
      <c r="AI184" s="10"/>
      <c r="AJ184" s="10"/>
      <c r="AK184" s="10"/>
      <c r="AL184" s="10"/>
      <c r="AM184" s="10"/>
      <c r="AN184" s="13"/>
    </row>
    <row r="185" ht="12.75" customHeight="1">
      <c r="A185" s="424"/>
      <c r="B185" t="s" s="405">
        <v>552</v>
      </c>
      <c r="C185" t="s" s="406">
        <v>208</v>
      </c>
      <c r="D185" t="s" s="406">
        <v>213</v>
      </c>
      <c r="E185" s="407">
        <v>5</v>
      </c>
      <c r="F185" s="425"/>
      <c r="G185" s="425"/>
      <c r="H185" t="s" s="406">
        <v>284</v>
      </c>
      <c r="I185" t="s" s="406">
        <v>186</v>
      </c>
      <c r="J185" s="407">
        <v>5</v>
      </c>
      <c r="K185" s="425"/>
      <c r="L185" s="425"/>
      <c r="M185" t="s" s="406">
        <v>186</v>
      </c>
      <c r="N185" t="s" s="406">
        <v>200</v>
      </c>
      <c r="O185" s="407">
        <v>5</v>
      </c>
      <c r="P185" t="s" s="409">
        <v>553</v>
      </c>
      <c r="Q185" s="410">
        <f>R185*(1-'Bolts'!$E$1157)</f>
        <v>192.763157894737</v>
      </c>
      <c r="R185" s="410">
        <v>192.763157894737</v>
      </c>
      <c r="S185" s="411">
        <f>SUM(T185:AB185)</f>
        <v>0</v>
      </c>
      <c r="T185" s="412"/>
      <c r="U185" s="413"/>
      <c r="V185" s="414"/>
      <c r="W185" s="415"/>
      <c r="X185" s="416"/>
      <c r="Y185" s="417"/>
      <c r="Z185" s="418"/>
      <c r="AA185" s="419"/>
      <c r="AB185" s="420"/>
      <c r="AC185" s="411">
        <f>S185*O185</f>
        <v>0</v>
      </c>
      <c r="AD185" s="421">
        <f>S185*R185</f>
        <v>0</v>
      </c>
      <c r="AE185" s="422">
        <v>3.139</v>
      </c>
      <c r="AF185" s="423">
        <f>AE185*S185</f>
        <v>0</v>
      </c>
      <c r="AG185" s="31"/>
      <c r="AH185" s="10"/>
      <c r="AI185" s="10"/>
      <c r="AJ185" s="10"/>
      <c r="AK185" s="10"/>
      <c r="AL185" s="10"/>
      <c r="AM185" s="10"/>
      <c r="AN185" s="13"/>
    </row>
    <row r="186" ht="12.75" customHeight="1">
      <c r="A186" s="424"/>
      <c r="B186" t="s" s="405">
        <v>554</v>
      </c>
      <c r="C186" t="s" s="406">
        <v>208</v>
      </c>
      <c r="D186" t="s" s="406">
        <v>213</v>
      </c>
      <c r="E186" s="407">
        <v>5</v>
      </c>
      <c r="F186" s="425"/>
      <c r="G186" s="425"/>
      <c r="H186" t="s" s="406">
        <v>284</v>
      </c>
      <c r="I186" t="s" s="406">
        <v>186</v>
      </c>
      <c r="J186" s="407">
        <v>5</v>
      </c>
      <c r="K186" s="425"/>
      <c r="L186" s="425"/>
      <c r="M186" t="s" s="406">
        <v>186</v>
      </c>
      <c r="N186" t="s" s="406">
        <v>200</v>
      </c>
      <c r="O186" s="407">
        <v>5</v>
      </c>
      <c r="P186" t="s" s="409">
        <v>555</v>
      </c>
      <c r="Q186" s="410">
        <f>R186*(1-'Bolts'!$E$1157)</f>
        <v>190.605263157895</v>
      </c>
      <c r="R186" s="410">
        <v>190.605263157895</v>
      </c>
      <c r="S186" s="411">
        <f>SUM(T186:AB186)</f>
        <v>0</v>
      </c>
      <c r="T186" s="412"/>
      <c r="U186" s="413"/>
      <c r="V186" s="414"/>
      <c r="W186" s="415"/>
      <c r="X186" s="416"/>
      <c r="Y186" s="417"/>
      <c r="Z186" s="418"/>
      <c r="AA186" s="419"/>
      <c r="AB186" s="420"/>
      <c r="AC186" s="411">
        <f>S186*O186</f>
        <v>0</v>
      </c>
      <c r="AD186" s="421">
        <f>S186*R186</f>
        <v>0</v>
      </c>
      <c r="AE186" s="422">
        <v>3.066</v>
      </c>
      <c r="AF186" s="423">
        <f>AE186*S186</f>
        <v>0</v>
      </c>
      <c r="AG186" s="31"/>
      <c r="AH186" s="10"/>
      <c r="AI186" s="10"/>
      <c r="AJ186" s="10"/>
      <c r="AK186" s="10"/>
      <c r="AL186" s="10"/>
      <c r="AM186" s="10"/>
      <c r="AN186" s="13"/>
    </row>
    <row r="187" ht="12.75" customHeight="1">
      <c r="A187" s="424"/>
      <c r="B187" s="427"/>
      <c r="C187" s="425"/>
      <c r="D187" s="425"/>
      <c r="E187" s="428"/>
      <c r="F187" s="425"/>
      <c r="G187" s="425"/>
      <c r="H187" s="425"/>
      <c r="I187" s="425"/>
      <c r="J187" s="428"/>
      <c r="K187" s="425"/>
      <c r="L187" s="425"/>
      <c r="M187" s="425"/>
      <c r="N187" s="425"/>
      <c r="O187" s="428"/>
      <c r="P187" s="428"/>
      <c r="Q187" s="410"/>
      <c r="R187" s="410">
        <v>0</v>
      </c>
      <c r="S187" s="411"/>
      <c r="T187" s="412"/>
      <c r="U187" s="413"/>
      <c r="V187" s="414"/>
      <c r="W187" s="415"/>
      <c r="X187" s="416"/>
      <c r="Y187" s="417"/>
      <c r="Z187" s="418"/>
      <c r="AA187" s="419"/>
      <c r="AB187" s="420"/>
      <c r="AC187" s="411"/>
      <c r="AD187" s="421"/>
      <c r="AE187" s="422">
        <v>0</v>
      </c>
      <c r="AF187" s="423"/>
      <c r="AG187" s="31"/>
      <c r="AH187" s="10"/>
      <c r="AI187" s="10"/>
      <c r="AJ187" s="10"/>
      <c r="AK187" s="10"/>
      <c r="AL187" s="10"/>
      <c r="AM187" s="10"/>
      <c r="AN187" s="13"/>
    </row>
    <row r="188" ht="12.75" customHeight="1">
      <c r="A188" s="424"/>
      <c r="B188" t="s" s="405">
        <v>556</v>
      </c>
      <c r="C188" t="s" s="406">
        <v>208</v>
      </c>
      <c r="D188" t="s" s="406">
        <v>214</v>
      </c>
      <c r="E188" s="407">
        <v>5</v>
      </c>
      <c r="F188" s="425"/>
      <c r="G188" s="425"/>
      <c r="H188" t="s" s="406">
        <v>284</v>
      </c>
      <c r="I188" t="s" s="406">
        <v>188</v>
      </c>
      <c r="J188" s="407">
        <v>5</v>
      </c>
      <c r="K188" s="425"/>
      <c r="L188" s="425"/>
      <c r="M188" t="s" s="406">
        <v>188</v>
      </c>
      <c r="N188" t="s" s="406">
        <v>199</v>
      </c>
      <c r="O188" s="407">
        <v>5</v>
      </c>
      <c r="P188" t="s" s="409">
        <v>557</v>
      </c>
      <c r="Q188" s="410">
        <f>R188*(1-'Bolts'!$E$1157)</f>
        <v>150.842105263158</v>
      </c>
      <c r="R188" s="410">
        <v>150.842105263158</v>
      </c>
      <c r="S188" s="411">
        <f>SUM(T188:AB188)</f>
        <v>0</v>
      </c>
      <c r="T188" s="412"/>
      <c r="U188" s="413"/>
      <c r="V188" s="414"/>
      <c r="W188" s="415"/>
      <c r="X188" s="416"/>
      <c r="Y188" s="417"/>
      <c r="Z188" s="418"/>
      <c r="AA188" s="419"/>
      <c r="AB188" s="420"/>
      <c r="AC188" s="411">
        <f>S188*O188</f>
        <v>0</v>
      </c>
      <c r="AD188" s="421">
        <f>S188*R188</f>
        <v>0</v>
      </c>
      <c r="AE188" s="422">
        <v>3.578</v>
      </c>
      <c r="AF188" s="423">
        <f>AE188*S188</f>
        <v>0</v>
      </c>
      <c r="AG188" s="31"/>
      <c r="AH188" s="10"/>
      <c r="AI188" s="10"/>
      <c r="AJ188" s="10"/>
      <c r="AK188" s="10"/>
      <c r="AL188" s="10"/>
      <c r="AM188" s="10"/>
      <c r="AN188" s="13"/>
    </row>
    <row r="189" ht="12.75" customHeight="1">
      <c r="A189" s="449"/>
      <c r="B189" t="s" s="405">
        <v>558</v>
      </c>
      <c r="C189" t="s" s="406">
        <v>208</v>
      </c>
      <c r="D189" t="s" s="406">
        <v>214</v>
      </c>
      <c r="E189" s="407">
        <v>5</v>
      </c>
      <c r="F189" s="425"/>
      <c r="G189" s="425"/>
      <c r="H189" t="s" s="406">
        <v>284</v>
      </c>
      <c r="I189" t="s" s="406">
        <v>188</v>
      </c>
      <c r="J189" s="407">
        <v>5</v>
      </c>
      <c r="K189" s="425"/>
      <c r="L189" s="425"/>
      <c r="M189" t="s" s="406">
        <v>188</v>
      </c>
      <c r="N189" t="s" s="406">
        <v>199</v>
      </c>
      <c r="O189" s="407">
        <v>5</v>
      </c>
      <c r="P189" t="s" s="409">
        <v>559</v>
      </c>
      <c r="Q189" s="410">
        <f>R189*(1-'Bolts'!$E$1157)</f>
        <v>99</v>
      </c>
      <c r="R189" s="410">
        <v>99</v>
      </c>
      <c r="S189" s="411">
        <f>SUM(T189:AB189)</f>
        <v>0</v>
      </c>
      <c r="T189" s="412"/>
      <c r="U189" s="413"/>
      <c r="V189" s="414"/>
      <c r="W189" s="415"/>
      <c r="X189" s="416"/>
      <c r="Y189" s="417"/>
      <c r="Z189" s="418"/>
      <c r="AA189" s="419"/>
      <c r="AB189" s="420"/>
      <c r="AC189" s="411">
        <f>S189*O189</f>
        <v>0</v>
      </c>
      <c r="AD189" s="421">
        <f>S189*R189</f>
        <v>0</v>
      </c>
      <c r="AE189" s="422">
        <v>2.249</v>
      </c>
      <c r="AF189" s="423">
        <f>AE189*S189</f>
        <v>0</v>
      </c>
      <c r="AG189" s="31"/>
      <c r="AH189" s="10"/>
      <c r="AI189" s="10"/>
      <c r="AJ189" s="10"/>
      <c r="AK189" s="10"/>
      <c r="AL189" s="10"/>
      <c r="AM189" s="10"/>
      <c r="AN189" s="13"/>
    </row>
    <row r="190" ht="12.75" customHeight="1">
      <c r="A190" t="s" s="398">
        <v>501</v>
      </c>
      <c r="B190" t="s" s="399">
        <v>560</v>
      </c>
      <c r="C190" t="s" s="400">
        <f>B190</f>
        <v>561</v>
      </c>
      <c r="D190" s="401"/>
      <c r="E190" s="401"/>
      <c r="F190" s="401"/>
      <c r="G190" s="401"/>
      <c r="H190" t="s" s="400">
        <v>284</v>
      </c>
      <c r="I190" t="s" s="400">
        <v>285</v>
      </c>
      <c r="J190" s="401"/>
      <c r="K190" s="401"/>
      <c r="L190" s="401"/>
      <c r="M190" s="401"/>
      <c r="N190" s="401"/>
      <c r="O190" s="401"/>
      <c r="P190" s="401"/>
      <c r="Q190" s="446"/>
      <c r="R190" s="410">
        <v>0</v>
      </c>
      <c r="S190" s="401"/>
      <c r="T190" s="412"/>
      <c r="U190" s="413"/>
      <c r="V190" s="414"/>
      <c r="W190" s="415"/>
      <c r="X190" s="416"/>
      <c r="Y190" s="417"/>
      <c r="Z190" s="418"/>
      <c r="AA190" s="419"/>
      <c r="AB190" s="420"/>
      <c r="AC190" s="401"/>
      <c r="AD190" s="401"/>
      <c r="AE190" s="447">
        <v>0</v>
      </c>
      <c r="AF190" s="403"/>
      <c r="AG190" s="31"/>
      <c r="AH190" s="10"/>
      <c r="AI190" s="10"/>
      <c r="AJ190" s="10"/>
      <c r="AK190" s="10"/>
      <c r="AL190" s="10"/>
      <c r="AM190" s="10"/>
      <c r="AN190" s="13"/>
    </row>
    <row r="191" ht="12.75" customHeight="1">
      <c r="A191" s="450"/>
      <c r="B191" t="s" s="405">
        <v>562</v>
      </c>
      <c r="C191" t="s" s="406">
        <v>208</v>
      </c>
      <c r="D191" t="s" s="406">
        <v>211</v>
      </c>
      <c r="E191" s="407">
        <v>3</v>
      </c>
      <c r="F191" s="425"/>
      <c r="G191" s="425"/>
      <c r="H191" t="s" s="406">
        <v>284</v>
      </c>
      <c r="I191" t="s" s="406">
        <v>179</v>
      </c>
      <c r="J191" s="407">
        <v>3</v>
      </c>
      <c r="K191" s="425"/>
      <c r="L191" s="425"/>
      <c r="M191" t="s" s="406">
        <v>179</v>
      </c>
      <c r="N191" t="s" s="406">
        <v>198</v>
      </c>
      <c r="O191" s="407">
        <v>3</v>
      </c>
      <c r="P191" t="s" s="409">
        <v>563</v>
      </c>
      <c r="Q191" s="410">
        <f>R191*(1-'Bolts'!$E$1157)</f>
        <v>400.210526315789</v>
      </c>
      <c r="R191" s="410">
        <v>400.210526315789</v>
      </c>
      <c r="S191" s="411">
        <f>SUM(T191:AB191)</f>
        <v>0</v>
      </c>
      <c r="T191" s="412"/>
      <c r="U191" s="413"/>
      <c r="V191" s="414"/>
      <c r="W191" s="415"/>
      <c r="X191" s="416"/>
      <c r="Y191" s="417"/>
      <c r="Z191" s="418"/>
      <c r="AA191" s="419"/>
      <c r="AB191" s="420"/>
      <c r="AC191" s="411">
        <f>S191*O191</f>
        <v>0</v>
      </c>
      <c r="AD191" s="421">
        <f>S191*R191</f>
        <v>0</v>
      </c>
      <c r="AE191" s="422">
        <v>7.334</v>
      </c>
      <c r="AF191" s="423">
        <f>AE191*S191</f>
        <v>0</v>
      </c>
      <c r="AG191" s="31"/>
      <c r="AH191" s="10"/>
      <c r="AI191" s="10"/>
      <c r="AJ191" s="10"/>
      <c r="AK191" s="10"/>
      <c r="AL191" s="10"/>
      <c r="AM191" s="10"/>
      <c r="AN191" s="13"/>
    </row>
    <row r="192" ht="12.75" customHeight="1">
      <c r="A192" s="426"/>
      <c r="B192" t="s" s="405">
        <v>564</v>
      </c>
      <c r="C192" t="s" s="406">
        <v>208</v>
      </c>
      <c r="D192" t="s" s="406">
        <v>213</v>
      </c>
      <c r="E192" s="407">
        <v>5</v>
      </c>
      <c r="F192" s="425"/>
      <c r="G192" s="425"/>
      <c r="H192" t="s" s="406">
        <v>284</v>
      </c>
      <c r="I192" t="s" s="406">
        <v>186</v>
      </c>
      <c r="J192" s="407">
        <v>5</v>
      </c>
      <c r="K192" s="425"/>
      <c r="L192" s="425"/>
      <c r="M192" t="s" s="406">
        <v>186</v>
      </c>
      <c r="N192" t="s" s="406">
        <v>199</v>
      </c>
      <c r="O192" s="407">
        <v>5</v>
      </c>
      <c r="P192" t="s" s="409">
        <v>565</v>
      </c>
      <c r="Q192" s="410">
        <f>R192*(1-'Bolts'!$E$1157)</f>
        <v>234.026315789474</v>
      </c>
      <c r="R192" s="410">
        <v>234.026315789474</v>
      </c>
      <c r="S192" s="411">
        <f>SUM(T192:AB192)</f>
        <v>0</v>
      </c>
      <c r="T192" s="412"/>
      <c r="U192" s="413"/>
      <c r="V192" s="414"/>
      <c r="W192" s="415"/>
      <c r="X192" s="416"/>
      <c r="Y192" s="417"/>
      <c r="Z192" s="418"/>
      <c r="AA192" s="419"/>
      <c r="AB192" s="420"/>
      <c r="AC192" s="411">
        <f>S192*O192</f>
        <v>0</v>
      </c>
      <c r="AD192" s="421">
        <f>S192*R192</f>
        <v>0</v>
      </c>
      <c r="AE192" s="422">
        <v>9.516465571985851</v>
      </c>
      <c r="AF192" s="423">
        <f>AE192*S192</f>
        <v>0</v>
      </c>
      <c r="AG192" s="31"/>
      <c r="AH192" s="10"/>
      <c r="AI192" s="10"/>
      <c r="AJ192" s="10"/>
      <c r="AK192" s="10"/>
      <c r="AL192" s="10"/>
      <c r="AM192" s="10"/>
      <c r="AN192" s="13"/>
    </row>
    <row r="193" ht="12.75" customHeight="1">
      <c r="A193" s="426"/>
      <c r="B193" t="s" s="405">
        <v>566</v>
      </c>
      <c r="C193" t="s" s="406">
        <v>208</v>
      </c>
      <c r="D193" t="s" s="406">
        <v>216</v>
      </c>
      <c r="E193" s="407">
        <v>10</v>
      </c>
      <c r="F193" s="425"/>
      <c r="G193" s="425"/>
      <c r="H193" t="s" s="406">
        <v>284</v>
      </c>
      <c r="I193" t="s" s="406">
        <v>190</v>
      </c>
      <c r="J193" s="407">
        <v>10</v>
      </c>
      <c r="K193" s="425"/>
      <c r="L193" s="425"/>
      <c r="M193" t="s" s="406">
        <v>190</v>
      </c>
      <c r="N193" t="s" s="406">
        <v>198</v>
      </c>
      <c r="O193" s="407">
        <v>10</v>
      </c>
      <c r="P193" t="s" s="409">
        <v>567</v>
      </c>
      <c r="Q193" s="410">
        <f>R193*(1-'Bolts'!$E$1157)</f>
        <v>78.78947368421051</v>
      </c>
      <c r="R193" s="410">
        <v>78.78947368421051</v>
      </c>
      <c r="S193" s="411">
        <f>SUM(T193:AB193)</f>
        <v>0</v>
      </c>
      <c r="T193" s="412"/>
      <c r="U193" s="413"/>
      <c r="V193" s="414"/>
      <c r="W193" s="415"/>
      <c r="X193" s="416"/>
      <c r="Y193" s="417"/>
      <c r="Z193" s="418"/>
      <c r="AA193" s="419"/>
      <c r="AB193" s="420"/>
      <c r="AC193" s="411">
        <f>S193*O193</f>
        <v>0</v>
      </c>
      <c r="AD193" s="421">
        <f>S193*R193</f>
        <v>0</v>
      </c>
      <c r="AE193" s="422">
        <v>1.174</v>
      </c>
      <c r="AF193" s="423">
        <f>AE193*S193</f>
        <v>0</v>
      </c>
      <c r="AG193" s="31"/>
      <c r="AH193" s="10"/>
      <c r="AI193" s="10"/>
      <c r="AJ193" s="10"/>
      <c r="AK193" s="10"/>
      <c r="AL193" s="10"/>
      <c r="AM193" s="10"/>
      <c r="AN193" s="13"/>
    </row>
    <row r="194" ht="12.75" customHeight="1">
      <c r="A194" s="426"/>
      <c r="B194" t="s" s="405">
        <v>568</v>
      </c>
      <c r="C194" t="s" s="406">
        <v>208</v>
      </c>
      <c r="D194" t="s" s="406">
        <v>216</v>
      </c>
      <c r="E194" s="407">
        <v>10</v>
      </c>
      <c r="F194" s="425"/>
      <c r="G194" s="425"/>
      <c r="H194" t="s" s="406">
        <v>284</v>
      </c>
      <c r="I194" t="s" s="406">
        <v>190</v>
      </c>
      <c r="J194" s="407">
        <v>10</v>
      </c>
      <c r="K194" s="425"/>
      <c r="L194" s="425"/>
      <c r="M194" t="s" s="406">
        <v>190</v>
      </c>
      <c r="N194" t="s" s="406">
        <v>200</v>
      </c>
      <c r="O194" s="407">
        <v>10</v>
      </c>
      <c r="P194" t="s" s="409">
        <v>569</v>
      </c>
      <c r="Q194" s="410">
        <f>R194*(1-'Bolts'!$E$1157)</f>
        <v>57.7105263157895</v>
      </c>
      <c r="R194" s="410">
        <v>57.7105263157895</v>
      </c>
      <c r="S194" s="411">
        <f>SUM(T194:AB194)</f>
        <v>0</v>
      </c>
      <c r="T194" s="412"/>
      <c r="U194" s="413"/>
      <c r="V194" s="414"/>
      <c r="W194" s="415"/>
      <c r="X194" s="416"/>
      <c r="Y194" s="417"/>
      <c r="Z194" s="418"/>
      <c r="AA194" s="419"/>
      <c r="AB194" s="420"/>
      <c r="AC194" s="411">
        <f>S194*O194</f>
        <v>0</v>
      </c>
      <c r="AD194" s="421">
        <f>S194*R194</f>
        <v>0</v>
      </c>
      <c r="AE194" s="422">
        <v>0.716</v>
      </c>
      <c r="AF194" s="423">
        <f>AE194*S194</f>
        <v>0</v>
      </c>
      <c r="AG194" s="31"/>
      <c r="AH194" s="10"/>
      <c r="AI194" s="10"/>
      <c r="AJ194" s="10"/>
      <c r="AK194" s="10"/>
      <c r="AL194" s="10"/>
      <c r="AM194" s="10"/>
      <c r="AN194" s="13"/>
    </row>
    <row r="195" ht="12.75" customHeight="1">
      <c r="A195" s="426"/>
      <c r="B195" t="s" s="405">
        <v>570</v>
      </c>
      <c r="C195" t="s" s="406">
        <v>208</v>
      </c>
      <c r="D195" t="s" s="406">
        <v>216</v>
      </c>
      <c r="E195" s="407">
        <v>10</v>
      </c>
      <c r="F195" s="425"/>
      <c r="G195" s="425"/>
      <c r="H195" t="s" s="406">
        <v>284</v>
      </c>
      <c r="I195" t="s" s="406">
        <v>190</v>
      </c>
      <c r="J195" s="407">
        <v>10</v>
      </c>
      <c r="K195" s="425"/>
      <c r="L195" s="425"/>
      <c r="M195" t="s" s="406">
        <v>190</v>
      </c>
      <c r="N195" t="s" s="406">
        <v>199</v>
      </c>
      <c r="O195" s="407">
        <v>10</v>
      </c>
      <c r="P195" t="s" s="409">
        <v>571</v>
      </c>
      <c r="Q195" s="410">
        <f>R195*(1-'Bolts'!$E$1157)</f>
        <v>54.9473684210526</v>
      </c>
      <c r="R195" s="410">
        <v>54.9473684210526</v>
      </c>
      <c r="S195" s="411">
        <f>SUM(T195:AB195)</f>
        <v>0</v>
      </c>
      <c r="T195" s="412"/>
      <c r="U195" s="413"/>
      <c r="V195" s="414"/>
      <c r="W195" s="415"/>
      <c r="X195" s="416"/>
      <c r="Y195" s="417"/>
      <c r="Z195" s="418"/>
      <c r="AA195" s="419"/>
      <c r="AB195" s="420"/>
      <c r="AC195" s="411">
        <f>S195*O195</f>
        <v>0</v>
      </c>
      <c r="AD195" s="421">
        <f>S195*R195</f>
        <v>0</v>
      </c>
      <c r="AE195" s="422">
        <v>0.656</v>
      </c>
      <c r="AF195" s="423">
        <f>AE195*S195</f>
        <v>0</v>
      </c>
      <c r="AG195" s="31"/>
      <c r="AH195" s="10"/>
      <c r="AI195" s="10"/>
      <c r="AJ195" s="10"/>
      <c r="AK195" s="10"/>
      <c r="AL195" s="10"/>
      <c r="AM195" s="10"/>
      <c r="AN195" s="13"/>
    </row>
    <row r="196" ht="12.75" customHeight="1">
      <c r="A196" s="426"/>
      <c r="B196" t="s" s="405">
        <v>572</v>
      </c>
      <c r="C196" t="s" s="406">
        <v>208</v>
      </c>
      <c r="D196" t="s" s="406">
        <v>216</v>
      </c>
      <c r="E196" s="407">
        <v>10</v>
      </c>
      <c r="F196" s="425"/>
      <c r="G196" s="425"/>
      <c r="H196" t="s" s="406">
        <v>284</v>
      </c>
      <c r="I196" t="s" s="406">
        <v>190</v>
      </c>
      <c r="J196" s="407">
        <v>10</v>
      </c>
      <c r="K196" s="425"/>
      <c r="L196" s="425"/>
      <c r="M196" t="s" s="406">
        <v>190</v>
      </c>
      <c r="N196" t="s" s="406">
        <v>200</v>
      </c>
      <c r="O196" s="407">
        <v>10</v>
      </c>
      <c r="P196" t="s" s="409">
        <v>573</v>
      </c>
      <c r="Q196" s="410">
        <f>R196*(1-'Bolts'!$E$1157)</f>
        <v>79.4210526315789</v>
      </c>
      <c r="R196" s="410">
        <v>79.4210526315789</v>
      </c>
      <c r="S196" s="411">
        <f>SUM(T196:AB196)</f>
        <v>0</v>
      </c>
      <c r="T196" s="412"/>
      <c r="U196" s="413"/>
      <c r="V196" s="414"/>
      <c r="W196" s="415"/>
      <c r="X196" s="416"/>
      <c r="Y196" s="417"/>
      <c r="Z196" s="418"/>
      <c r="AA196" s="419"/>
      <c r="AB196" s="420"/>
      <c r="AC196" s="411">
        <f>S196*O196</f>
        <v>0</v>
      </c>
      <c r="AD196" s="421">
        <f>S196*R196</f>
        <v>0</v>
      </c>
      <c r="AE196" s="422">
        <v>1.184</v>
      </c>
      <c r="AF196" s="423">
        <f>AE196*S196</f>
        <v>0</v>
      </c>
      <c r="AG196" s="31"/>
      <c r="AH196" s="10"/>
      <c r="AI196" s="10"/>
      <c r="AJ196" s="10"/>
      <c r="AK196" s="10"/>
      <c r="AL196" s="10"/>
      <c r="AM196" s="10"/>
      <c r="AN196" s="13"/>
    </row>
    <row r="197" ht="12.75" customHeight="1">
      <c r="A197" s="426"/>
      <c r="B197" t="s" s="405">
        <v>574</v>
      </c>
      <c r="C197" t="s" s="406">
        <v>208</v>
      </c>
      <c r="D197" t="s" s="406">
        <v>189</v>
      </c>
      <c r="E197" s="407">
        <v>5</v>
      </c>
      <c r="F197" s="425"/>
      <c r="G197" s="425"/>
      <c r="H197" t="s" s="406">
        <v>284</v>
      </c>
      <c r="I197" t="s" s="406">
        <v>189</v>
      </c>
      <c r="J197" s="407">
        <v>5</v>
      </c>
      <c r="K197" s="425"/>
      <c r="L197" s="425"/>
      <c r="M197" t="s" s="406">
        <v>189</v>
      </c>
      <c r="N197" t="s" s="406">
        <v>200</v>
      </c>
      <c r="O197" s="407">
        <v>5</v>
      </c>
      <c r="P197" t="s" s="409">
        <v>575</v>
      </c>
      <c r="Q197" s="410">
        <f>R197*(1-'Bolts'!$E$1157)</f>
        <v>238.947368421053</v>
      </c>
      <c r="R197" s="410">
        <v>238.947368421053</v>
      </c>
      <c r="S197" s="411">
        <f>SUM(T197:AB197)</f>
        <v>0</v>
      </c>
      <c r="T197" s="412"/>
      <c r="U197" s="413"/>
      <c r="V197" s="414"/>
      <c r="W197" s="415"/>
      <c r="X197" s="416"/>
      <c r="Y197" s="417"/>
      <c r="Z197" s="418"/>
      <c r="AA197" s="419"/>
      <c r="AB197" s="420"/>
      <c r="AC197" s="411">
        <f>S197*O197</f>
        <v>0</v>
      </c>
      <c r="AD197" s="421">
        <f>S197*R197</f>
        <v>0</v>
      </c>
      <c r="AE197" s="422">
        <v>4.16402068402431</v>
      </c>
      <c r="AF197" s="423">
        <f>AE197*S197</f>
        <v>0</v>
      </c>
      <c r="AG197" s="31"/>
      <c r="AH197" s="10"/>
      <c r="AI197" s="10"/>
      <c r="AJ197" s="10"/>
      <c r="AK197" s="10"/>
      <c r="AL197" s="10"/>
      <c r="AM197" s="10"/>
      <c r="AN197" s="13"/>
    </row>
    <row r="198" ht="12.75" customHeight="1">
      <c r="A198" s="451"/>
      <c r="B198" t="s" s="405">
        <v>576</v>
      </c>
      <c r="C198" t="s" s="406">
        <v>208</v>
      </c>
      <c r="D198" t="s" s="406">
        <v>189</v>
      </c>
      <c r="E198" s="407">
        <v>5</v>
      </c>
      <c r="F198" s="425"/>
      <c r="G198" s="425"/>
      <c r="H198" t="s" s="406">
        <v>284</v>
      </c>
      <c r="I198" t="s" s="406">
        <v>189</v>
      </c>
      <c r="J198" s="407">
        <v>5</v>
      </c>
      <c r="K198" s="425"/>
      <c r="L198" s="425"/>
      <c r="M198" t="s" s="406">
        <v>189</v>
      </c>
      <c r="N198" t="s" s="406">
        <v>200</v>
      </c>
      <c r="O198" s="407">
        <v>5</v>
      </c>
      <c r="P198" t="s" s="409">
        <v>577</v>
      </c>
      <c r="Q198" s="410">
        <f>R198*(1-'Bolts'!$E$1157)</f>
        <v>197.5</v>
      </c>
      <c r="R198" s="410">
        <v>197.5</v>
      </c>
      <c r="S198" s="411">
        <f>SUM(T198:AB198)</f>
        <v>0</v>
      </c>
      <c r="T198" s="412"/>
      <c r="U198" s="413"/>
      <c r="V198" s="414"/>
      <c r="W198" s="415"/>
      <c r="X198" s="416"/>
      <c r="Y198" s="417"/>
      <c r="Z198" s="418"/>
      <c r="AA198" s="419"/>
      <c r="AB198" s="420"/>
      <c r="AC198" s="411">
        <f>S198*O198</f>
        <v>0</v>
      </c>
      <c r="AD198" s="421">
        <f>S198*R198</f>
        <v>0</v>
      </c>
      <c r="AE198" s="422">
        <v>3.25682663521727</v>
      </c>
      <c r="AF198" s="423">
        <f>AE198*S198</f>
        <v>0</v>
      </c>
      <c r="AG198" s="31"/>
      <c r="AH198" s="10"/>
      <c r="AI198" s="10"/>
      <c r="AJ198" s="10"/>
      <c r="AK198" s="10"/>
      <c r="AL198" s="10"/>
      <c r="AM198" s="10"/>
      <c r="AN198" s="13"/>
    </row>
    <row r="199" ht="12.75" customHeight="1">
      <c r="A199" t="s" s="398">
        <v>501</v>
      </c>
      <c r="B199" t="s" s="452">
        <v>578</v>
      </c>
      <c r="C199" t="s" s="400">
        <f>B199</f>
        <v>579</v>
      </c>
      <c r="D199" s="401"/>
      <c r="E199" s="401"/>
      <c r="F199" s="401"/>
      <c r="G199" s="401"/>
      <c r="H199" t="s" s="400">
        <v>284</v>
      </c>
      <c r="I199" t="s" s="400">
        <v>285</v>
      </c>
      <c r="J199" s="401"/>
      <c r="K199" s="401"/>
      <c r="L199" s="401"/>
      <c r="M199" s="401"/>
      <c r="N199" s="401"/>
      <c r="O199" s="401"/>
      <c r="P199" s="401"/>
      <c r="Q199" s="446"/>
      <c r="R199" s="410">
        <v>0</v>
      </c>
      <c r="S199" s="401"/>
      <c r="T199" s="412"/>
      <c r="U199" s="413"/>
      <c r="V199" s="414"/>
      <c r="W199" s="415"/>
      <c r="X199" s="416"/>
      <c r="Y199" s="417"/>
      <c r="Z199" s="418"/>
      <c r="AA199" s="419"/>
      <c r="AB199" s="420"/>
      <c r="AC199" s="401"/>
      <c r="AD199" s="401"/>
      <c r="AE199" s="447">
        <v>0</v>
      </c>
      <c r="AF199" s="403"/>
      <c r="AG199" s="31"/>
      <c r="AH199" s="10"/>
      <c r="AI199" s="10"/>
      <c r="AJ199" s="10"/>
      <c r="AK199" s="10"/>
      <c r="AL199" s="10"/>
      <c r="AM199" s="10"/>
      <c r="AN199" s="13"/>
    </row>
    <row r="200" ht="12.75" customHeight="1">
      <c r="A200" s="453"/>
      <c r="B200" t="s" s="405">
        <v>580</v>
      </c>
      <c r="C200" t="s" s="406">
        <v>204</v>
      </c>
      <c r="D200" t="s" s="406">
        <v>189</v>
      </c>
      <c r="E200" s="407">
        <v>5</v>
      </c>
      <c r="F200" s="425"/>
      <c r="G200" s="425"/>
      <c r="H200" t="s" s="406">
        <v>284</v>
      </c>
      <c r="I200" t="s" s="406">
        <v>189</v>
      </c>
      <c r="J200" s="407">
        <v>5</v>
      </c>
      <c r="K200" s="425"/>
      <c r="L200" s="425"/>
      <c r="M200" t="s" s="406">
        <v>189</v>
      </c>
      <c r="N200" t="s" s="406">
        <v>200</v>
      </c>
      <c r="O200" s="407">
        <v>5</v>
      </c>
      <c r="P200" t="s" s="409">
        <v>581</v>
      </c>
      <c r="Q200" s="410">
        <f>R200*(1-'Bolts'!$E$1157)</f>
        <v>201.263157894737</v>
      </c>
      <c r="R200" s="410">
        <v>201.263157894737</v>
      </c>
      <c r="S200" s="411">
        <f>SUM(T200:AB200)</f>
        <v>0</v>
      </c>
      <c r="T200" s="412"/>
      <c r="U200" s="413"/>
      <c r="V200" s="414"/>
      <c r="W200" s="415"/>
      <c r="X200" s="416"/>
      <c r="Y200" s="417"/>
      <c r="Z200" s="418"/>
      <c r="AA200" s="419"/>
      <c r="AB200" s="420"/>
      <c r="AC200" s="411">
        <f>S200*O200</f>
        <v>0</v>
      </c>
      <c r="AD200" s="421">
        <f>S200*R200</f>
        <v>0</v>
      </c>
      <c r="AE200" s="422">
        <v>3.36</v>
      </c>
      <c r="AF200" s="423">
        <f>AE200*S200</f>
        <v>0</v>
      </c>
      <c r="AG200" s="31"/>
      <c r="AH200" s="10"/>
      <c r="AI200" s="10"/>
      <c r="AJ200" s="10"/>
      <c r="AK200" s="10"/>
      <c r="AL200" s="10"/>
      <c r="AM200" s="10"/>
      <c r="AN200" s="13"/>
    </row>
    <row r="201" ht="12.75" customHeight="1">
      <c r="A201" t="s" s="398">
        <v>501</v>
      </c>
      <c r="B201" t="s" s="452">
        <v>582</v>
      </c>
      <c r="C201" t="s" s="400">
        <f>B201</f>
        <v>583</v>
      </c>
      <c r="D201" s="401"/>
      <c r="E201" s="401"/>
      <c r="F201" s="401"/>
      <c r="G201" s="401"/>
      <c r="H201" t="s" s="400">
        <v>284</v>
      </c>
      <c r="I201" t="s" s="400">
        <v>285</v>
      </c>
      <c r="J201" s="401"/>
      <c r="K201" s="401"/>
      <c r="L201" s="401"/>
      <c r="M201" s="401"/>
      <c r="N201" s="401"/>
      <c r="O201" s="401"/>
      <c r="P201" s="401"/>
      <c r="Q201" s="446"/>
      <c r="R201" s="410">
        <v>0</v>
      </c>
      <c r="S201" s="401"/>
      <c r="T201" s="412"/>
      <c r="U201" s="413"/>
      <c r="V201" s="414"/>
      <c r="W201" s="415"/>
      <c r="X201" s="416"/>
      <c r="Y201" s="417"/>
      <c r="Z201" s="418"/>
      <c r="AA201" s="419"/>
      <c r="AB201" s="420"/>
      <c r="AC201" s="401"/>
      <c r="AD201" s="401"/>
      <c r="AE201" s="447">
        <v>0</v>
      </c>
      <c r="AF201" s="403"/>
      <c r="AG201" s="31"/>
      <c r="AH201" s="10"/>
      <c r="AI201" s="10"/>
      <c r="AJ201" s="10"/>
      <c r="AK201" s="10"/>
      <c r="AL201" s="10"/>
      <c r="AM201" s="10"/>
      <c r="AN201" s="13"/>
    </row>
    <row r="202" ht="12.75" customHeight="1">
      <c r="A202" t="s" s="454">
        <v>314</v>
      </c>
      <c r="B202" t="s" s="430">
        <v>584</v>
      </c>
      <c r="C202" t="s" s="431">
        <v>206</v>
      </c>
      <c r="D202" t="s" s="431">
        <v>214</v>
      </c>
      <c r="E202" s="432">
        <v>5</v>
      </c>
      <c r="F202" s="433"/>
      <c r="G202" s="433"/>
      <c r="H202" t="s" s="431">
        <v>284</v>
      </c>
      <c r="I202" t="s" s="431">
        <v>180</v>
      </c>
      <c r="J202" s="432">
        <v>5</v>
      </c>
      <c r="K202" s="433"/>
      <c r="L202" s="433"/>
      <c r="M202" t="s" s="431">
        <v>180</v>
      </c>
      <c r="N202" t="s" s="431">
        <v>198</v>
      </c>
      <c r="O202" s="432">
        <v>5</v>
      </c>
      <c r="P202" t="s" s="434">
        <v>585</v>
      </c>
      <c r="Q202" s="410">
        <f>R202*(1-'Bolts'!$E$1157)</f>
        <v>136.763157894737</v>
      </c>
      <c r="R202" s="410">
        <v>136.763157894737</v>
      </c>
      <c r="S202" s="411">
        <f>SUM(T202:AB202)</f>
        <v>0</v>
      </c>
      <c r="T202" s="412"/>
      <c r="U202" s="413"/>
      <c r="V202" s="414"/>
      <c r="W202" s="415"/>
      <c r="X202" s="416"/>
      <c r="Y202" s="417"/>
      <c r="Z202" s="418"/>
      <c r="AA202" s="419"/>
      <c r="AB202" s="420"/>
      <c r="AC202" s="411">
        <f>S202*O202</f>
        <v>0</v>
      </c>
      <c r="AD202" s="421">
        <f>S202*R202</f>
        <v>0</v>
      </c>
      <c r="AE202" s="422">
        <v>3.35620974326408</v>
      </c>
      <c r="AF202" s="423">
        <f>AE202*S202</f>
        <v>0</v>
      </c>
      <c r="AG202" s="31"/>
      <c r="AH202" s="10"/>
      <c r="AI202" s="10"/>
      <c r="AJ202" s="10"/>
      <c r="AK202" s="10"/>
      <c r="AL202" s="10"/>
      <c r="AM202" s="10"/>
      <c r="AN202" s="13"/>
    </row>
    <row r="203" ht="12.75" customHeight="1">
      <c r="A203" t="s" s="398">
        <v>501</v>
      </c>
      <c r="B203" t="s" s="452">
        <v>586</v>
      </c>
      <c r="C203" t="s" s="400">
        <f>B203</f>
        <v>587</v>
      </c>
      <c r="D203" s="401"/>
      <c r="E203" s="401"/>
      <c r="F203" s="401"/>
      <c r="G203" s="401"/>
      <c r="H203" t="s" s="400">
        <v>284</v>
      </c>
      <c r="I203" t="s" s="400">
        <v>285</v>
      </c>
      <c r="J203" s="401"/>
      <c r="K203" s="401"/>
      <c r="L203" s="401"/>
      <c r="M203" s="401"/>
      <c r="N203" s="401"/>
      <c r="O203" s="401"/>
      <c r="P203" s="401"/>
      <c r="Q203" s="446"/>
      <c r="R203" s="410">
        <v>0</v>
      </c>
      <c r="S203" s="401"/>
      <c r="T203" s="412"/>
      <c r="U203" s="413"/>
      <c r="V203" s="414"/>
      <c r="W203" s="415"/>
      <c r="X203" s="416"/>
      <c r="Y203" s="417"/>
      <c r="Z203" s="418"/>
      <c r="AA203" s="419"/>
      <c r="AB203" s="420"/>
      <c r="AC203" s="401"/>
      <c r="AD203" s="401"/>
      <c r="AE203" s="447">
        <v>0</v>
      </c>
      <c r="AF203" s="403"/>
      <c r="AG203" s="31"/>
      <c r="AH203" s="10"/>
      <c r="AI203" s="10"/>
      <c r="AJ203" s="10"/>
      <c r="AK203" s="10"/>
      <c r="AL203" s="10"/>
      <c r="AM203" s="10"/>
      <c r="AN203" s="13"/>
    </row>
    <row r="204" ht="12.75" customHeight="1">
      <c r="A204" s="453"/>
      <c r="B204" t="s" s="405">
        <v>588</v>
      </c>
      <c r="C204" t="s" s="406">
        <v>203</v>
      </c>
      <c r="D204" t="s" s="406">
        <v>211</v>
      </c>
      <c r="E204" s="407">
        <v>3</v>
      </c>
      <c r="F204" s="425"/>
      <c r="G204" s="425"/>
      <c r="H204" t="s" s="406">
        <v>284</v>
      </c>
      <c r="I204" t="s" s="406">
        <v>179</v>
      </c>
      <c r="J204" s="407">
        <v>3</v>
      </c>
      <c r="K204" s="425"/>
      <c r="L204" s="425"/>
      <c r="M204" t="s" s="406">
        <v>179</v>
      </c>
      <c r="N204" t="s" s="406">
        <v>199</v>
      </c>
      <c r="O204" s="407">
        <v>3</v>
      </c>
      <c r="P204" t="s" s="409">
        <v>589</v>
      </c>
      <c r="Q204" s="410">
        <f>R204*(1-'Bolts'!$E$1157)</f>
        <v>342.263157894737</v>
      </c>
      <c r="R204" s="410">
        <v>342.263157894737</v>
      </c>
      <c r="S204" s="411">
        <f>SUM(T204:AB204)</f>
        <v>0</v>
      </c>
      <c r="T204" s="412"/>
      <c r="U204" s="413"/>
      <c r="V204" s="414"/>
      <c r="W204" s="415"/>
      <c r="X204" s="416"/>
      <c r="Y204" s="417"/>
      <c r="Z204" s="418"/>
      <c r="AA204" s="419"/>
      <c r="AB204" s="420"/>
      <c r="AC204" s="411">
        <f>S204*O204</f>
        <v>0</v>
      </c>
      <c r="AD204" s="421">
        <f>S204*R204</f>
        <v>0</v>
      </c>
      <c r="AE204" s="422">
        <v>6.857</v>
      </c>
      <c r="AF204" s="423">
        <f>AE204*S204</f>
        <v>0</v>
      </c>
      <c r="AG204" s="31"/>
      <c r="AH204" s="10"/>
      <c r="AI204" s="10"/>
      <c r="AJ204" s="10"/>
      <c r="AK204" s="10"/>
      <c r="AL204" s="10"/>
      <c r="AM204" s="10"/>
      <c r="AN204" s="13"/>
    </row>
    <row r="205" ht="12.75" customHeight="1">
      <c r="A205" t="s" s="398">
        <v>281</v>
      </c>
      <c r="B205" t="s" s="399">
        <v>590</v>
      </c>
      <c r="C205" t="s" s="400">
        <f>B205</f>
        <v>591</v>
      </c>
      <c r="D205" s="401"/>
      <c r="E205" s="401"/>
      <c r="F205" s="401"/>
      <c r="G205" s="401"/>
      <c r="H205" t="s" s="400">
        <v>284</v>
      </c>
      <c r="I205" t="s" s="400">
        <v>285</v>
      </c>
      <c r="J205" s="401"/>
      <c r="K205" s="401"/>
      <c r="L205" s="401"/>
      <c r="M205" s="401"/>
      <c r="N205" s="401"/>
      <c r="O205" s="401"/>
      <c r="P205" s="401"/>
      <c r="Q205" s="446"/>
      <c r="R205" s="410">
        <v>0</v>
      </c>
      <c r="S205" s="401"/>
      <c r="T205" s="412"/>
      <c r="U205" s="413"/>
      <c r="V205" s="414"/>
      <c r="W205" s="415"/>
      <c r="X205" s="416"/>
      <c r="Y205" s="417"/>
      <c r="Z205" s="418"/>
      <c r="AA205" s="419"/>
      <c r="AB205" s="420"/>
      <c r="AC205" s="401"/>
      <c r="AD205" s="401"/>
      <c r="AE205" s="447">
        <v>0</v>
      </c>
      <c r="AF205" s="403"/>
      <c r="AG205" s="31"/>
      <c r="AH205" s="10"/>
      <c r="AI205" s="10"/>
      <c r="AJ205" s="10"/>
      <c r="AK205" s="10"/>
      <c r="AL205" s="10"/>
      <c r="AM205" s="10"/>
      <c r="AN205" s="13"/>
    </row>
    <row r="206" ht="12.75" customHeight="1">
      <c r="A206" s="404"/>
      <c r="B206" t="s" s="405">
        <v>592</v>
      </c>
      <c r="C206" t="s" s="406">
        <v>208</v>
      </c>
      <c r="D206" t="s" s="406">
        <v>211</v>
      </c>
      <c r="E206" s="407">
        <v>3</v>
      </c>
      <c r="F206" s="425"/>
      <c r="G206" s="425"/>
      <c r="H206" t="s" s="406">
        <v>284</v>
      </c>
      <c r="I206" t="s" s="406">
        <v>179</v>
      </c>
      <c r="J206" s="407">
        <v>3</v>
      </c>
      <c r="K206" s="425"/>
      <c r="L206" s="425"/>
      <c r="M206" t="s" s="406">
        <v>179</v>
      </c>
      <c r="N206" t="s" s="406">
        <v>198</v>
      </c>
      <c r="O206" s="407">
        <v>3</v>
      </c>
      <c r="P206" t="s" s="409">
        <v>593</v>
      </c>
      <c r="Q206" s="410">
        <f>R206*(1-'Bolts'!$E$1157)</f>
        <v>463.421052631579</v>
      </c>
      <c r="R206" s="410">
        <v>463.421052631579</v>
      </c>
      <c r="S206" s="411">
        <f>SUM(T206:AB206)</f>
        <v>0</v>
      </c>
      <c r="T206" s="412"/>
      <c r="U206" s="413"/>
      <c r="V206" s="414"/>
      <c r="W206" s="415"/>
      <c r="X206" s="416"/>
      <c r="Y206" s="417"/>
      <c r="Z206" s="418"/>
      <c r="AA206" s="419"/>
      <c r="AB206" s="420"/>
      <c r="AC206" s="411">
        <f>S206*O206</f>
        <v>0</v>
      </c>
      <c r="AD206" s="421">
        <f>S206*R206</f>
        <v>0</v>
      </c>
      <c r="AE206" s="422">
        <v>9.50285766125374</v>
      </c>
      <c r="AF206" s="423">
        <f>AE206*S206</f>
        <v>0</v>
      </c>
      <c r="AG206" s="31"/>
      <c r="AH206" s="10"/>
      <c r="AI206" s="10"/>
      <c r="AJ206" s="10"/>
      <c r="AK206" s="10"/>
      <c r="AL206" s="10"/>
      <c r="AM206" s="10"/>
      <c r="AN206" s="13"/>
    </row>
    <row r="207" ht="12.75" customHeight="1">
      <c r="A207" s="424"/>
      <c r="B207" s="427"/>
      <c r="C207" s="425"/>
      <c r="D207" s="425"/>
      <c r="E207" s="428"/>
      <c r="F207" s="425"/>
      <c r="G207" s="425"/>
      <c r="H207" s="425"/>
      <c r="I207" s="425"/>
      <c r="J207" s="428"/>
      <c r="K207" s="425"/>
      <c r="L207" s="425"/>
      <c r="M207" s="425"/>
      <c r="N207" s="425"/>
      <c r="O207" s="428"/>
      <c r="P207" s="428"/>
      <c r="Q207" s="410"/>
      <c r="R207" s="410">
        <v>0</v>
      </c>
      <c r="S207" s="411"/>
      <c r="T207" s="412"/>
      <c r="U207" s="413"/>
      <c r="V207" s="414"/>
      <c r="W207" s="415"/>
      <c r="X207" s="416"/>
      <c r="Y207" s="417"/>
      <c r="Z207" s="418"/>
      <c r="AA207" s="419"/>
      <c r="AB207" s="420"/>
      <c r="AC207" s="411"/>
      <c r="AD207" s="421"/>
      <c r="AE207" s="422">
        <v>0</v>
      </c>
      <c r="AF207" s="423"/>
      <c r="AG207" s="31"/>
      <c r="AH207" s="10"/>
      <c r="AI207" s="10"/>
      <c r="AJ207" s="10"/>
      <c r="AK207" s="10"/>
      <c r="AL207" s="10"/>
      <c r="AM207" s="10"/>
      <c r="AN207" s="13"/>
    </row>
    <row r="208" ht="12.75" customHeight="1">
      <c r="A208" s="424"/>
      <c r="B208" t="s" s="405">
        <v>594</v>
      </c>
      <c r="C208" t="s" s="406">
        <v>208</v>
      </c>
      <c r="D208" t="s" s="406">
        <v>212</v>
      </c>
      <c r="E208" s="407">
        <v>5</v>
      </c>
      <c r="F208" s="425"/>
      <c r="G208" s="425"/>
      <c r="H208" t="s" s="406">
        <v>284</v>
      </c>
      <c r="I208" t="s" s="406">
        <v>180</v>
      </c>
      <c r="J208" s="407">
        <v>5</v>
      </c>
      <c r="K208" s="425"/>
      <c r="L208" s="425"/>
      <c r="M208" t="s" s="406">
        <v>180</v>
      </c>
      <c r="N208" t="s" s="406">
        <v>198</v>
      </c>
      <c r="O208" s="407">
        <v>5</v>
      </c>
      <c r="P208" t="s" s="409">
        <v>595</v>
      </c>
      <c r="Q208" s="410">
        <f>R208*(1-'Bolts'!$E$1157)</f>
        <v>405.394736842105</v>
      </c>
      <c r="R208" s="410">
        <v>405.394736842105</v>
      </c>
      <c r="S208" s="411">
        <f>SUM(T208:AB208)</f>
        <v>0</v>
      </c>
      <c r="T208" s="412"/>
      <c r="U208" s="413"/>
      <c r="V208" s="414"/>
      <c r="W208" s="415"/>
      <c r="X208" s="416"/>
      <c r="Y208" s="417"/>
      <c r="Z208" s="418"/>
      <c r="AA208" s="419"/>
      <c r="AB208" s="420"/>
      <c r="AC208" s="411">
        <f>S208*O208</f>
        <v>0</v>
      </c>
      <c r="AD208" s="421">
        <f>S208*R208</f>
        <v>0</v>
      </c>
      <c r="AE208" s="422">
        <v>7.797</v>
      </c>
      <c r="AF208" s="423">
        <f>AE208*S208</f>
        <v>0</v>
      </c>
      <c r="AG208" s="31"/>
      <c r="AH208" s="10"/>
      <c r="AI208" s="10"/>
      <c r="AJ208" s="10"/>
      <c r="AK208" s="10"/>
      <c r="AL208" s="10"/>
      <c r="AM208" s="10"/>
      <c r="AN208" s="13"/>
    </row>
    <row r="209" ht="12.75" customHeight="1">
      <c r="A209" s="424"/>
      <c r="B209" t="s" s="405">
        <v>596</v>
      </c>
      <c r="C209" t="s" s="406">
        <v>208</v>
      </c>
      <c r="D209" t="s" s="406">
        <v>212</v>
      </c>
      <c r="E209" s="407">
        <v>5</v>
      </c>
      <c r="F209" s="425"/>
      <c r="G209" s="425"/>
      <c r="H209" t="s" s="406">
        <v>284</v>
      </c>
      <c r="I209" t="s" s="406">
        <v>180</v>
      </c>
      <c r="J209" s="407">
        <v>5</v>
      </c>
      <c r="K209" s="425"/>
      <c r="L209" s="425"/>
      <c r="M209" t="s" s="406">
        <v>180</v>
      </c>
      <c r="N209" t="s" s="406">
        <v>198</v>
      </c>
      <c r="O209" s="407">
        <v>5</v>
      </c>
      <c r="P209" t="s" s="409">
        <v>597</v>
      </c>
      <c r="Q209" s="410">
        <f>R209*(1-'Bolts'!$E$1157)</f>
        <v>342.263157894737</v>
      </c>
      <c r="R209" s="410">
        <v>342.263157894737</v>
      </c>
      <c r="S209" s="411">
        <f>SUM(T209:AB209)</f>
        <v>0</v>
      </c>
      <c r="T209" s="412"/>
      <c r="U209" s="413"/>
      <c r="V209" s="414"/>
      <c r="W209" s="415"/>
      <c r="X209" s="416"/>
      <c r="Y209" s="417"/>
      <c r="Z209" s="418"/>
      <c r="AA209" s="419"/>
      <c r="AB209" s="420"/>
      <c r="AC209" s="411">
        <f>S209*O209</f>
        <v>0</v>
      </c>
      <c r="AD209" s="421">
        <f>S209*R209</f>
        <v>0</v>
      </c>
      <c r="AE209" s="422">
        <v>6.418</v>
      </c>
      <c r="AF209" s="423">
        <f>AE209*S209</f>
        <v>0</v>
      </c>
      <c r="AG209" s="31"/>
      <c r="AH209" s="10"/>
      <c r="AI209" s="10"/>
      <c r="AJ209" s="10"/>
      <c r="AK209" s="10"/>
      <c r="AL209" s="10"/>
      <c r="AM209" s="10"/>
      <c r="AN209" s="13"/>
    </row>
    <row r="210" ht="12.75" customHeight="1">
      <c r="A210" s="424"/>
      <c r="B210" t="s" s="405">
        <v>598</v>
      </c>
      <c r="C210" t="s" s="406">
        <v>208</v>
      </c>
      <c r="D210" t="s" s="406">
        <v>212</v>
      </c>
      <c r="E210" s="407">
        <v>5</v>
      </c>
      <c r="F210" s="425"/>
      <c r="G210" s="425"/>
      <c r="H210" t="s" s="406">
        <v>284</v>
      </c>
      <c r="I210" t="s" s="406">
        <v>180</v>
      </c>
      <c r="J210" s="407">
        <v>5</v>
      </c>
      <c r="K210" s="425"/>
      <c r="L210" s="425"/>
      <c r="M210" t="s" s="406">
        <v>180</v>
      </c>
      <c r="N210" t="s" s="406">
        <v>198</v>
      </c>
      <c r="O210" s="407">
        <v>5</v>
      </c>
      <c r="P210" t="s" s="409">
        <v>599</v>
      </c>
      <c r="Q210" s="410">
        <f>R210*(1-'Bolts'!$E$1157)</f>
        <v>323.263157894737</v>
      </c>
      <c r="R210" s="410">
        <v>323.263157894737</v>
      </c>
      <c r="S210" s="411">
        <f>SUM(T210:AB210)</f>
        <v>0</v>
      </c>
      <c r="T210" s="412"/>
      <c r="U210" s="413"/>
      <c r="V210" s="414"/>
      <c r="W210" s="415"/>
      <c r="X210" s="416"/>
      <c r="Y210" s="417"/>
      <c r="Z210" s="418"/>
      <c r="AA210" s="419"/>
      <c r="AB210" s="420"/>
      <c r="AC210" s="411">
        <f>S210*O210</f>
        <v>0</v>
      </c>
      <c r="AD210" s="421">
        <f>S210*R210</f>
        <v>0</v>
      </c>
      <c r="AE210" s="422">
        <v>5.985</v>
      </c>
      <c r="AF210" s="423">
        <f>AE210*S210</f>
        <v>0</v>
      </c>
      <c r="AG210" s="31"/>
      <c r="AH210" s="10"/>
      <c r="AI210" s="10"/>
      <c r="AJ210" s="10"/>
      <c r="AK210" s="10"/>
      <c r="AL210" s="10"/>
      <c r="AM210" s="10"/>
      <c r="AN210" s="13"/>
    </row>
    <row r="211" ht="12.75" customHeight="1">
      <c r="A211" s="424"/>
      <c r="B211" t="s" s="405">
        <v>600</v>
      </c>
      <c r="C211" t="s" s="406">
        <v>208</v>
      </c>
      <c r="D211" t="s" s="406">
        <v>212</v>
      </c>
      <c r="E211" s="407">
        <v>4</v>
      </c>
      <c r="F211" s="425"/>
      <c r="G211" s="425"/>
      <c r="H211" t="s" s="406">
        <v>284</v>
      </c>
      <c r="I211" t="s" s="406">
        <v>186</v>
      </c>
      <c r="J211" s="407">
        <v>4</v>
      </c>
      <c r="K211" s="425"/>
      <c r="L211" s="425"/>
      <c r="M211" t="s" s="406">
        <v>186</v>
      </c>
      <c r="N211" t="s" s="406">
        <v>200</v>
      </c>
      <c r="O211" s="407">
        <v>4</v>
      </c>
      <c r="P211" t="s" s="409">
        <v>601</v>
      </c>
      <c r="Q211" s="410">
        <f>R211*(1-'Bolts'!$E$1157)</f>
        <v>191.710526315789</v>
      </c>
      <c r="R211" s="410">
        <v>191.710526315789</v>
      </c>
      <c r="S211" s="411">
        <f>SUM(T211:AB211)</f>
        <v>0</v>
      </c>
      <c r="T211" s="412"/>
      <c r="U211" s="413"/>
      <c r="V211" s="414"/>
      <c r="W211" s="415"/>
      <c r="X211" s="416"/>
      <c r="Y211" s="417"/>
      <c r="Z211" s="418"/>
      <c r="AA211" s="419"/>
      <c r="AB211" s="420"/>
      <c r="AC211" s="411">
        <f>S211*O211</f>
        <v>0</v>
      </c>
      <c r="AD211" s="421">
        <f>S211*R211</f>
        <v>0</v>
      </c>
      <c r="AE211" s="422">
        <v>3.35208201034201</v>
      </c>
      <c r="AF211" s="423">
        <f>AE211*S211</f>
        <v>0</v>
      </c>
      <c r="AG211" s="31"/>
      <c r="AH211" s="10"/>
      <c r="AI211" s="10"/>
      <c r="AJ211" s="10"/>
      <c r="AK211" s="10"/>
      <c r="AL211" s="10"/>
      <c r="AM211" s="10"/>
      <c r="AN211" s="13"/>
    </row>
    <row r="212" ht="12.75" customHeight="1">
      <c r="A212" s="426"/>
      <c r="B212" t="s" s="405">
        <v>602</v>
      </c>
      <c r="C212" t="s" s="406">
        <v>208</v>
      </c>
      <c r="D212" t="s" s="406">
        <v>212</v>
      </c>
      <c r="E212" s="407">
        <v>4</v>
      </c>
      <c r="F212" s="425"/>
      <c r="G212" s="425"/>
      <c r="H212" t="s" s="406">
        <v>284</v>
      </c>
      <c r="I212" t="s" s="406">
        <v>180</v>
      </c>
      <c r="J212" s="407">
        <v>4</v>
      </c>
      <c r="K212" s="425"/>
      <c r="L212" s="425"/>
      <c r="M212" t="s" s="406">
        <v>180</v>
      </c>
      <c r="N212" t="s" s="406">
        <v>198</v>
      </c>
      <c r="O212" s="407">
        <v>4</v>
      </c>
      <c r="P212" t="s" s="409">
        <v>603</v>
      </c>
      <c r="Q212" s="410">
        <f>R212*(1-'Bolts'!$E$1157)</f>
        <v>414.368421052632</v>
      </c>
      <c r="R212" s="410">
        <v>414.368421052632</v>
      </c>
      <c r="S212" s="411">
        <f>SUM(T212:AB212)</f>
        <v>0</v>
      </c>
      <c r="T212" s="412"/>
      <c r="U212" s="413"/>
      <c r="V212" s="414"/>
      <c r="W212" s="415"/>
      <c r="X212" s="416"/>
      <c r="Y212" s="417"/>
      <c r="Z212" s="418"/>
      <c r="AA212" s="419"/>
      <c r="AB212" s="420"/>
      <c r="AC212" s="411">
        <f>S212*O212</f>
        <v>0</v>
      </c>
      <c r="AD212" s="421">
        <f>S212*R212</f>
        <v>0</v>
      </c>
      <c r="AE212" s="422">
        <v>8.212</v>
      </c>
      <c r="AF212" s="423">
        <f>AE212*S212</f>
        <v>0</v>
      </c>
      <c r="AG212" s="31"/>
      <c r="AH212" s="10"/>
      <c r="AI212" s="10"/>
      <c r="AJ212" s="10"/>
      <c r="AK212" s="10"/>
      <c r="AL212" s="10"/>
      <c r="AM212" s="10"/>
      <c r="AN212" s="13"/>
    </row>
    <row r="213" ht="12.75" customHeight="1">
      <c r="A213" s="426"/>
      <c r="B213" t="s" s="405">
        <v>604</v>
      </c>
      <c r="C213" t="s" s="406">
        <v>208</v>
      </c>
      <c r="D213" t="s" s="406">
        <v>212</v>
      </c>
      <c r="E213" s="407">
        <v>4</v>
      </c>
      <c r="F213" s="425"/>
      <c r="G213" s="425"/>
      <c r="H213" t="s" s="406">
        <v>284</v>
      </c>
      <c r="I213" t="s" s="406">
        <v>180</v>
      </c>
      <c r="J213" s="407">
        <v>4</v>
      </c>
      <c r="K213" s="425"/>
      <c r="L213" s="425"/>
      <c r="M213" t="s" s="406">
        <v>180</v>
      </c>
      <c r="N213" t="s" s="406">
        <v>198</v>
      </c>
      <c r="O213" s="407">
        <v>4</v>
      </c>
      <c r="P213" t="s" s="409">
        <v>605</v>
      </c>
      <c r="Q213" s="410">
        <f>R213*(1-'Bolts'!$E$1157)</f>
        <v>400.421052631579</v>
      </c>
      <c r="R213" s="410">
        <v>400.421052631579</v>
      </c>
      <c r="S213" s="411">
        <f>SUM(T213:AB213)</f>
        <v>0</v>
      </c>
      <c r="T213" s="412"/>
      <c r="U213" s="413"/>
      <c r="V213" s="414"/>
      <c r="W213" s="415"/>
      <c r="X213" s="416"/>
      <c r="Y213" s="417"/>
      <c r="Z213" s="418"/>
      <c r="AA213" s="419"/>
      <c r="AB213" s="420"/>
      <c r="AC213" s="411">
        <f>S213*O213</f>
        <v>0</v>
      </c>
      <c r="AD213" s="421">
        <f>S213*R213</f>
        <v>0</v>
      </c>
      <c r="AE213" s="422">
        <v>7.908</v>
      </c>
      <c r="AF213" s="423">
        <f>AE213*S213</f>
        <v>0</v>
      </c>
      <c r="AG213" s="31"/>
      <c r="AH213" s="10"/>
      <c r="AI213" s="10"/>
      <c r="AJ213" s="10"/>
      <c r="AK213" s="10"/>
      <c r="AL213" s="10"/>
      <c r="AM213" s="10"/>
      <c r="AN213" s="13"/>
    </row>
    <row r="214" ht="12.75" customHeight="1">
      <c r="A214" s="424"/>
      <c r="B214" s="427"/>
      <c r="C214" s="425"/>
      <c r="D214" s="425"/>
      <c r="E214" s="428"/>
      <c r="F214" s="425"/>
      <c r="G214" s="425"/>
      <c r="H214" s="425"/>
      <c r="I214" s="425"/>
      <c r="J214" s="428"/>
      <c r="K214" s="425"/>
      <c r="L214" s="425"/>
      <c r="M214" s="425"/>
      <c r="N214" s="425"/>
      <c r="O214" s="428"/>
      <c r="P214" s="428"/>
      <c r="Q214" s="410"/>
      <c r="R214" s="410">
        <v>0</v>
      </c>
      <c r="S214" s="411"/>
      <c r="T214" s="412"/>
      <c r="U214" s="413"/>
      <c r="V214" s="414"/>
      <c r="W214" s="415"/>
      <c r="X214" s="416"/>
      <c r="Y214" s="417"/>
      <c r="Z214" s="418"/>
      <c r="AA214" s="419"/>
      <c r="AB214" s="420"/>
      <c r="AC214" s="411"/>
      <c r="AD214" s="421"/>
      <c r="AE214" s="422">
        <v>0</v>
      </c>
      <c r="AF214" s="423"/>
      <c r="AG214" s="31"/>
      <c r="AH214" s="10"/>
      <c r="AI214" s="10"/>
      <c r="AJ214" s="10"/>
      <c r="AK214" s="10"/>
      <c r="AL214" s="10"/>
      <c r="AM214" s="10"/>
      <c r="AN214" s="13"/>
    </row>
    <row r="215" ht="12.75" customHeight="1">
      <c r="A215" s="424"/>
      <c r="B215" t="s" s="405">
        <v>606</v>
      </c>
      <c r="C215" t="s" s="406">
        <v>208</v>
      </c>
      <c r="D215" t="s" s="406">
        <v>213</v>
      </c>
      <c r="E215" s="407">
        <v>5</v>
      </c>
      <c r="F215" s="425"/>
      <c r="G215" s="425"/>
      <c r="H215" t="s" s="406">
        <v>284</v>
      </c>
      <c r="I215" t="s" s="406">
        <v>184</v>
      </c>
      <c r="J215" s="407">
        <v>5</v>
      </c>
      <c r="K215" s="425"/>
      <c r="L215" s="425"/>
      <c r="M215" t="s" s="406">
        <v>184</v>
      </c>
      <c r="N215" t="s" s="406">
        <v>199</v>
      </c>
      <c r="O215" s="407">
        <v>5</v>
      </c>
      <c r="P215" t="s" s="409">
        <v>607</v>
      </c>
      <c r="Q215" s="410">
        <f>R215*(1-'Bolts'!$E$1157)</f>
        <v>230.105263157895</v>
      </c>
      <c r="R215" s="410">
        <v>230.105263157895</v>
      </c>
      <c r="S215" s="411">
        <f>SUM(T215:AB215)</f>
        <v>0</v>
      </c>
      <c r="T215" s="412"/>
      <c r="U215" s="413"/>
      <c r="V215" s="414"/>
      <c r="W215" s="415"/>
      <c r="X215" s="416"/>
      <c r="Y215" s="417"/>
      <c r="Z215" s="418"/>
      <c r="AA215" s="419"/>
      <c r="AB215" s="420"/>
      <c r="AC215" s="411">
        <f>S215*O215</f>
        <v>0</v>
      </c>
      <c r="AD215" s="421">
        <f>S215*R215</f>
        <v>0</v>
      </c>
      <c r="AE215" s="422">
        <v>3.953</v>
      </c>
      <c r="AF215" s="423">
        <f>AE215*S215</f>
        <v>0</v>
      </c>
      <c r="AG215" s="31"/>
      <c r="AH215" s="10"/>
      <c r="AI215" s="10"/>
      <c r="AJ215" s="10"/>
      <c r="AK215" s="10"/>
      <c r="AL215" s="10"/>
      <c r="AM215" s="10"/>
      <c r="AN215" s="13"/>
    </row>
    <row r="216" ht="12.75" customHeight="1">
      <c r="A216" s="424"/>
      <c r="B216" t="s" s="405">
        <v>608</v>
      </c>
      <c r="C216" t="s" s="406">
        <v>208</v>
      </c>
      <c r="D216" t="s" s="406">
        <v>213</v>
      </c>
      <c r="E216" s="407">
        <v>5</v>
      </c>
      <c r="F216" s="425"/>
      <c r="G216" s="425"/>
      <c r="H216" t="s" s="406">
        <v>284</v>
      </c>
      <c r="I216" t="s" s="406">
        <v>184</v>
      </c>
      <c r="J216" s="407">
        <v>5</v>
      </c>
      <c r="K216" s="425"/>
      <c r="L216" s="425"/>
      <c r="M216" t="s" s="406">
        <v>184</v>
      </c>
      <c r="N216" t="s" s="406">
        <v>199</v>
      </c>
      <c r="O216" s="407">
        <v>5</v>
      </c>
      <c r="P216" t="s" s="409">
        <v>609</v>
      </c>
      <c r="Q216" s="410">
        <f>R216*(1-'Bolts'!$E$1157)</f>
        <v>251.105263157895</v>
      </c>
      <c r="R216" s="410">
        <v>251.105263157895</v>
      </c>
      <c r="S216" s="411">
        <f>SUM(T216:AB216)</f>
        <v>0</v>
      </c>
      <c r="T216" s="412"/>
      <c r="U216" s="413"/>
      <c r="V216" s="414"/>
      <c r="W216" s="415"/>
      <c r="X216" s="416"/>
      <c r="Y216" s="417"/>
      <c r="Z216" s="418"/>
      <c r="AA216" s="419"/>
      <c r="AB216" s="420"/>
      <c r="AC216" s="411">
        <f>S216*O216</f>
        <v>0</v>
      </c>
      <c r="AD216" s="421">
        <f>S216*R216</f>
        <v>0</v>
      </c>
      <c r="AE216" s="422">
        <v>3.606</v>
      </c>
      <c r="AF216" s="423">
        <f>AE216*S216</f>
        <v>0</v>
      </c>
      <c r="AG216" s="31"/>
      <c r="AH216" s="10"/>
      <c r="AI216" s="10"/>
      <c r="AJ216" s="10"/>
      <c r="AK216" s="10"/>
      <c r="AL216" s="10"/>
      <c r="AM216" s="10"/>
      <c r="AN216" s="13"/>
    </row>
    <row r="217" ht="12.75" customHeight="1">
      <c r="A217" s="424"/>
      <c r="B217" t="s" s="405">
        <v>610</v>
      </c>
      <c r="C217" t="s" s="406">
        <v>208</v>
      </c>
      <c r="D217" t="s" s="406">
        <v>213</v>
      </c>
      <c r="E217" s="407">
        <v>5</v>
      </c>
      <c r="F217" s="425"/>
      <c r="G217" s="425"/>
      <c r="H217" t="s" s="406">
        <v>284</v>
      </c>
      <c r="I217" t="s" s="406">
        <v>184</v>
      </c>
      <c r="J217" s="407">
        <v>5</v>
      </c>
      <c r="K217" s="425"/>
      <c r="L217" s="425"/>
      <c r="M217" t="s" s="406">
        <v>184</v>
      </c>
      <c r="N217" t="s" s="406">
        <v>199</v>
      </c>
      <c r="O217" s="407">
        <v>5</v>
      </c>
      <c r="P217" t="s" s="409">
        <v>611</v>
      </c>
      <c r="Q217" s="410">
        <f>R217*(1-'Bolts'!$E$1157)</f>
        <v>255</v>
      </c>
      <c r="R217" s="410">
        <v>255</v>
      </c>
      <c r="S217" s="411">
        <f>SUM(T217:AB217)</f>
        <v>0</v>
      </c>
      <c r="T217" s="412"/>
      <c r="U217" s="413"/>
      <c r="V217" s="414"/>
      <c r="W217" s="415"/>
      <c r="X217" s="416"/>
      <c r="Y217" s="417"/>
      <c r="Z217" s="418"/>
      <c r="AA217" s="419"/>
      <c r="AB217" s="420"/>
      <c r="AC217" s="411">
        <f>S217*O217</f>
        <v>0</v>
      </c>
      <c r="AD217" s="421">
        <f>S217*R217</f>
        <v>0</v>
      </c>
      <c r="AE217" s="422">
        <v>4.496</v>
      </c>
      <c r="AF217" s="423">
        <f>AE217*S217</f>
        <v>0</v>
      </c>
      <c r="AG217" s="31"/>
      <c r="AH217" s="10"/>
      <c r="AI217" s="10"/>
      <c r="AJ217" s="10"/>
      <c r="AK217" s="10"/>
      <c r="AL217" s="10"/>
      <c r="AM217" s="10"/>
      <c r="AN217" s="13"/>
    </row>
    <row r="218" ht="12.75" customHeight="1">
      <c r="A218" s="424"/>
      <c r="B218" t="s" s="405">
        <v>612</v>
      </c>
      <c r="C218" t="s" s="406">
        <v>208</v>
      </c>
      <c r="D218" t="s" s="406">
        <v>213</v>
      </c>
      <c r="E218" s="407">
        <v>5</v>
      </c>
      <c r="F218" s="425"/>
      <c r="G218" s="425"/>
      <c r="H218" t="s" s="406">
        <v>284</v>
      </c>
      <c r="I218" t="s" s="406">
        <v>180</v>
      </c>
      <c r="J218" s="407">
        <v>5</v>
      </c>
      <c r="K218" s="425"/>
      <c r="L218" s="425"/>
      <c r="M218" t="s" s="406">
        <v>180</v>
      </c>
      <c r="N218" t="s" s="406">
        <v>198</v>
      </c>
      <c r="O218" s="407">
        <v>5</v>
      </c>
      <c r="P218" t="s" s="409">
        <v>613</v>
      </c>
      <c r="Q218" s="410">
        <f>R218*(1-'Bolts'!$E$1157)</f>
        <v>301.894736842105</v>
      </c>
      <c r="R218" s="410">
        <v>301.894736842105</v>
      </c>
      <c r="S218" s="411">
        <f>SUM(T218:AB218)</f>
        <v>0</v>
      </c>
      <c r="T218" s="412"/>
      <c r="U218" s="413"/>
      <c r="V218" s="414"/>
      <c r="W218" s="415"/>
      <c r="X218" s="416"/>
      <c r="Y218" s="417"/>
      <c r="Z218" s="418"/>
      <c r="AA218" s="419"/>
      <c r="AB218" s="420"/>
      <c r="AC218" s="411">
        <f>S218*O218</f>
        <v>0</v>
      </c>
      <c r="AD218" s="421">
        <f>S218*R218</f>
        <v>0</v>
      </c>
      <c r="AE218" s="422">
        <v>7.448</v>
      </c>
      <c r="AF218" s="423">
        <f>AE218*S218</f>
        <v>0</v>
      </c>
      <c r="AG218" s="31"/>
      <c r="AH218" s="10"/>
      <c r="AI218" s="10"/>
      <c r="AJ218" s="10"/>
      <c r="AK218" s="10"/>
      <c r="AL218" s="10"/>
      <c r="AM218" s="10"/>
      <c r="AN218" s="13"/>
    </row>
    <row r="219" ht="12.75" customHeight="1">
      <c r="A219" s="424"/>
      <c r="B219" t="s" s="405">
        <v>614</v>
      </c>
      <c r="C219" t="s" s="406">
        <v>208</v>
      </c>
      <c r="D219" t="s" s="406">
        <v>213</v>
      </c>
      <c r="E219" s="407">
        <v>5</v>
      </c>
      <c r="F219" s="425"/>
      <c r="G219" s="425"/>
      <c r="H219" t="s" s="406">
        <v>284</v>
      </c>
      <c r="I219" t="s" s="406">
        <v>180</v>
      </c>
      <c r="J219" s="407">
        <v>5</v>
      </c>
      <c r="K219" s="425"/>
      <c r="L219" s="425"/>
      <c r="M219" t="s" s="406">
        <v>180</v>
      </c>
      <c r="N219" t="s" s="406">
        <v>198</v>
      </c>
      <c r="O219" s="407">
        <v>5</v>
      </c>
      <c r="P219" t="s" s="409">
        <v>615</v>
      </c>
      <c r="Q219" s="410">
        <f>R219*(1-'Bolts'!$E$1157)</f>
        <v>195.052631578947</v>
      </c>
      <c r="R219" s="410">
        <v>195.052631578947</v>
      </c>
      <c r="S219" s="411">
        <f>SUM(T219:AB219)</f>
        <v>0</v>
      </c>
      <c r="T219" s="412"/>
      <c r="U219" s="413"/>
      <c r="V219" s="414"/>
      <c r="W219" s="415"/>
      <c r="X219" s="416"/>
      <c r="Y219" s="417"/>
      <c r="Z219" s="418"/>
      <c r="AA219" s="419"/>
      <c r="AB219" s="420"/>
      <c r="AC219" s="411">
        <f>S219*O219</f>
        <v>0</v>
      </c>
      <c r="AD219" s="421">
        <f>S219*R219</f>
        <v>0</v>
      </c>
      <c r="AE219" s="422">
        <v>4.71</v>
      </c>
      <c r="AF219" s="423">
        <f>AE219*S219</f>
        <v>0</v>
      </c>
      <c r="AG219" s="31"/>
      <c r="AH219" s="10"/>
      <c r="AI219" s="10"/>
      <c r="AJ219" s="10"/>
      <c r="AK219" s="10"/>
      <c r="AL219" s="10"/>
      <c r="AM219" s="10"/>
      <c r="AN219" s="13"/>
    </row>
    <row r="220" ht="12.75" customHeight="1">
      <c r="A220" s="424"/>
      <c r="B220" t="s" s="405">
        <v>616</v>
      </c>
      <c r="C220" t="s" s="406">
        <v>208</v>
      </c>
      <c r="D220" t="s" s="406">
        <v>213</v>
      </c>
      <c r="E220" s="407">
        <v>5</v>
      </c>
      <c r="F220" s="425"/>
      <c r="G220" s="425"/>
      <c r="H220" t="s" s="406">
        <v>284</v>
      </c>
      <c r="I220" t="s" s="406">
        <v>180</v>
      </c>
      <c r="J220" s="407">
        <v>5</v>
      </c>
      <c r="K220" s="425"/>
      <c r="L220" s="425"/>
      <c r="M220" t="s" s="406">
        <v>180</v>
      </c>
      <c r="N220" t="s" s="406">
        <v>198</v>
      </c>
      <c r="O220" s="407">
        <v>5</v>
      </c>
      <c r="P220" t="s" s="409">
        <v>617</v>
      </c>
      <c r="Q220" s="410">
        <f>R220*(1-'Bolts'!$E$1157)</f>
        <v>203.815789473684</v>
      </c>
      <c r="R220" s="410">
        <v>203.815789473684</v>
      </c>
      <c r="S220" s="411">
        <f>SUM(T220:AB220)</f>
        <v>0</v>
      </c>
      <c r="T220" s="412"/>
      <c r="U220" s="413"/>
      <c r="V220" s="414"/>
      <c r="W220" s="415"/>
      <c r="X220" s="416"/>
      <c r="Y220" s="417"/>
      <c r="Z220" s="418"/>
      <c r="AA220" s="419"/>
      <c r="AB220" s="420"/>
      <c r="AC220" s="411">
        <f>S220*O220</f>
        <v>0</v>
      </c>
      <c r="AD220" s="421">
        <f>S220*R220</f>
        <v>0</v>
      </c>
      <c r="AE220" s="422">
        <v>4.935</v>
      </c>
      <c r="AF220" s="423">
        <f>AE220*S220</f>
        <v>0</v>
      </c>
      <c r="AG220" s="31"/>
      <c r="AH220" s="10"/>
      <c r="AI220" s="10"/>
      <c r="AJ220" s="10"/>
      <c r="AK220" s="10"/>
      <c r="AL220" s="10"/>
      <c r="AM220" s="10"/>
      <c r="AN220" s="13"/>
    </row>
    <row r="221" ht="12.75" customHeight="1">
      <c r="A221" s="424"/>
      <c r="B221" t="s" s="405">
        <v>618</v>
      </c>
      <c r="C221" t="s" s="406">
        <v>208</v>
      </c>
      <c r="D221" t="s" s="406">
        <v>213</v>
      </c>
      <c r="E221" s="407">
        <v>5</v>
      </c>
      <c r="F221" s="425"/>
      <c r="G221" s="425"/>
      <c r="H221" t="s" s="406">
        <v>284</v>
      </c>
      <c r="I221" t="s" s="406">
        <v>180</v>
      </c>
      <c r="J221" s="407">
        <v>5</v>
      </c>
      <c r="K221" s="425"/>
      <c r="L221" s="425"/>
      <c r="M221" t="s" s="406">
        <v>180</v>
      </c>
      <c r="N221" t="s" s="406">
        <v>198</v>
      </c>
      <c r="O221" s="407">
        <v>5</v>
      </c>
      <c r="P221" t="s" s="409">
        <v>619</v>
      </c>
      <c r="Q221" s="410">
        <f>R221*(1-'Bolts'!$E$1157)</f>
        <v>185.289473684211</v>
      </c>
      <c r="R221" s="410">
        <v>185.289473684211</v>
      </c>
      <c r="S221" s="411">
        <f>SUM(T221:AB221)</f>
        <v>0</v>
      </c>
      <c r="T221" s="412"/>
      <c r="U221" s="413"/>
      <c r="V221" s="414"/>
      <c r="W221" s="415"/>
      <c r="X221" s="416"/>
      <c r="Y221" s="417"/>
      <c r="Z221" s="418"/>
      <c r="AA221" s="419"/>
      <c r="AB221" s="420"/>
      <c r="AC221" s="411">
        <f>S221*O221</f>
        <v>0</v>
      </c>
      <c r="AD221" s="421">
        <f>S221*R221</f>
        <v>0</v>
      </c>
      <c r="AE221" s="422">
        <v>4.46</v>
      </c>
      <c r="AF221" s="423">
        <f>AE221*S221</f>
        <v>0</v>
      </c>
      <c r="AG221" s="31"/>
      <c r="AH221" s="10"/>
      <c r="AI221" s="10"/>
      <c r="AJ221" s="10"/>
      <c r="AK221" s="10"/>
      <c r="AL221" s="10"/>
      <c r="AM221" s="10"/>
      <c r="AN221" s="13"/>
    </row>
    <row r="222" ht="12.75" customHeight="1">
      <c r="A222" s="424"/>
      <c r="B222" t="s" s="405">
        <v>620</v>
      </c>
      <c r="C222" t="s" s="406">
        <v>208</v>
      </c>
      <c r="D222" t="s" s="406">
        <v>213</v>
      </c>
      <c r="E222" s="407">
        <v>5</v>
      </c>
      <c r="F222" s="425"/>
      <c r="G222" s="425"/>
      <c r="H222" t="s" s="406">
        <v>284</v>
      </c>
      <c r="I222" t="s" s="406">
        <v>180</v>
      </c>
      <c r="J222" s="407">
        <v>5</v>
      </c>
      <c r="K222" s="425"/>
      <c r="L222" s="425"/>
      <c r="M222" t="s" s="406">
        <v>180</v>
      </c>
      <c r="N222" t="s" s="406">
        <v>198</v>
      </c>
      <c r="O222" s="407">
        <v>5</v>
      </c>
      <c r="P222" t="s" s="409">
        <v>621</v>
      </c>
      <c r="Q222" s="410">
        <f>R222*(1-'Bolts'!$E$1157)</f>
        <v>261.710526315789</v>
      </c>
      <c r="R222" s="410">
        <v>261.710526315789</v>
      </c>
      <c r="S222" s="411">
        <f>SUM(T222:AB222)</f>
        <v>0</v>
      </c>
      <c r="T222" s="412"/>
      <c r="U222" s="413"/>
      <c r="V222" s="414"/>
      <c r="W222" s="415"/>
      <c r="X222" s="416"/>
      <c r="Y222" s="417"/>
      <c r="Z222" s="418"/>
      <c r="AA222" s="419"/>
      <c r="AB222" s="420"/>
      <c r="AC222" s="411">
        <f>S222*O222</f>
        <v>0</v>
      </c>
      <c r="AD222" s="421">
        <f>S222*R222</f>
        <v>0</v>
      </c>
      <c r="AE222" s="422">
        <v>4.642</v>
      </c>
      <c r="AF222" s="423">
        <f>AE222*S222</f>
        <v>0</v>
      </c>
      <c r="AG222" s="31"/>
      <c r="AH222" s="10"/>
      <c r="AI222" s="10"/>
      <c r="AJ222" s="10"/>
      <c r="AK222" s="10"/>
      <c r="AL222" s="10"/>
      <c r="AM222" s="10"/>
      <c r="AN222" s="13"/>
    </row>
    <row r="223" ht="12.75" customHeight="1">
      <c r="A223" s="424"/>
      <c r="B223" t="s" s="405">
        <v>622</v>
      </c>
      <c r="C223" t="s" s="406">
        <v>208</v>
      </c>
      <c r="D223" t="s" s="406">
        <v>213</v>
      </c>
      <c r="E223" s="407">
        <v>5</v>
      </c>
      <c r="F223" s="425"/>
      <c r="G223" s="425"/>
      <c r="H223" t="s" s="406">
        <v>284</v>
      </c>
      <c r="I223" t="s" s="406">
        <v>186</v>
      </c>
      <c r="J223" s="407">
        <v>5</v>
      </c>
      <c r="K223" s="425"/>
      <c r="L223" s="425"/>
      <c r="M223" t="s" s="406">
        <v>186</v>
      </c>
      <c r="N223" t="s" s="406">
        <v>199</v>
      </c>
      <c r="O223" s="407">
        <v>5</v>
      </c>
      <c r="P223" t="s" s="409">
        <v>623</v>
      </c>
      <c r="Q223" s="410">
        <f>R223*(1-'Bolts'!$E$1157)</f>
        <v>217.078947368421</v>
      </c>
      <c r="R223" s="410">
        <v>217.078947368421</v>
      </c>
      <c r="S223" s="411">
        <f>SUM(T223:AB223)</f>
        <v>0</v>
      </c>
      <c r="T223" s="412"/>
      <c r="U223" s="413"/>
      <c r="V223" s="414"/>
      <c r="W223" s="415"/>
      <c r="X223" s="416"/>
      <c r="Y223" s="417"/>
      <c r="Z223" s="418"/>
      <c r="AA223" s="419"/>
      <c r="AB223" s="420"/>
      <c r="AC223" s="411">
        <f>S223*O223</f>
        <v>0</v>
      </c>
      <c r="AD223" s="421">
        <f>S223*R223</f>
        <v>0</v>
      </c>
      <c r="AE223" s="422">
        <v>3.68774380840062</v>
      </c>
      <c r="AF223" s="423">
        <f>AE223*S223</f>
        <v>0</v>
      </c>
      <c r="AG223" s="31"/>
      <c r="AH223" s="10"/>
      <c r="AI223" s="10"/>
      <c r="AJ223" s="10"/>
      <c r="AK223" s="10"/>
      <c r="AL223" s="10"/>
      <c r="AM223" s="10"/>
      <c r="AN223" s="13"/>
    </row>
    <row r="224" ht="12.75" customHeight="1">
      <c r="A224" s="426"/>
      <c r="B224" t="s" s="430">
        <v>624</v>
      </c>
      <c r="C224" t="s" s="431">
        <v>208</v>
      </c>
      <c r="D224" t="s" s="431">
        <v>213</v>
      </c>
      <c r="E224" s="432">
        <v>4</v>
      </c>
      <c r="F224" s="433"/>
      <c r="G224" s="433"/>
      <c r="H224" t="s" s="431">
        <v>284</v>
      </c>
      <c r="I224" t="s" s="431">
        <v>186</v>
      </c>
      <c r="J224" s="432">
        <v>4</v>
      </c>
      <c r="K224" s="433"/>
      <c r="L224" s="433"/>
      <c r="M224" t="s" s="431">
        <v>186</v>
      </c>
      <c r="N224" t="s" s="431">
        <v>200</v>
      </c>
      <c r="O224" s="432">
        <v>4</v>
      </c>
      <c r="P224" t="s" s="434">
        <v>625</v>
      </c>
      <c r="Q224" s="410">
        <f>R224*(1-'Bolts'!$E$1157)</f>
        <v>147.131578947368</v>
      </c>
      <c r="R224" s="410">
        <v>147.131578947368</v>
      </c>
      <c r="S224" s="411">
        <f>SUM(T224:AB224)</f>
        <v>0</v>
      </c>
      <c r="T224" s="412"/>
      <c r="U224" s="413"/>
      <c r="V224" s="414"/>
      <c r="W224" s="415"/>
      <c r="X224" s="416"/>
      <c r="Y224" s="417"/>
      <c r="Z224" s="418"/>
      <c r="AA224" s="419"/>
      <c r="AB224" s="420"/>
      <c r="AC224" s="411">
        <f>S224*O224</f>
        <v>0</v>
      </c>
      <c r="AD224" s="421">
        <f>S224*R224</f>
        <v>0</v>
      </c>
      <c r="AE224" s="422">
        <v>2.48299011158487</v>
      </c>
      <c r="AF224" s="423">
        <f>AE224*S224</f>
        <v>0</v>
      </c>
      <c r="AG224" s="31"/>
      <c r="AH224" s="10"/>
      <c r="AI224" s="10"/>
      <c r="AJ224" s="10"/>
      <c r="AK224" s="10"/>
      <c r="AL224" s="10"/>
      <c r="AM224" s="10"/>
      <c r="AN224" s="13"/>
    </row>
    <row r="225" ht="12.75" customHeight="1">
      <c r="A225" s="426"/>
      <c r="B225" t="s" s="430">
        <v>626</v>
      </c>
      <c r="C225" t="s" s="431">
        <v>208</v>
      </c>
      <c r="D225" t="s" s="431">
        <v>213</v>
      </c>
      <c r="E225" s="432">
        <v>5</v>
      </c>
      <c r="F225" s="433"/>
      <c r="G225" s="433"/>
      <c r="H225" t="s" s="431">
        <v>284</v>
      </c>
      <c r="I225" t="s" s="431">
        <v>186</v>
      </c>
      <c r="J225" s="432">
        <v>5</v>
      </c>
      <c r="K225" s="433"/>
      <c r="L225" s="433"/>
      <c r="M225" t="s" s="431">
        <v>186</v>
      </c>
      <c r="N225" t="s" s="431">
        <v>200</v>
      </c>
      <c r="O225" s="432">
        <v>5</v>
      </c>
      <c r="P225" t="s" s="434">
        <v>627</v>
      </c>
      <c r="Q225" s="410">
        <f>R225*(1-'Bolts'!$E$1157)</f>
        <v>229.105263157895</v>
      </c>
      <c r="R225" s="410">
        <v>229.105263157895</v>
      </c>
      <c r="S225" s="411">
        <f>SUM(T225:AB225)</f>
        <v>0</v>
      </c>
      <c r="T225" s="412"/>
      <c r="U225" s="413"/>
      <c r="V225" s="414"/>
      <c r="W225" s="415"/>
      <c r="X225" s="416"/>
      <c r="Y225" s="417"/>
      <c r="Z225" s="418"/>
      <c r="AA225" s="419"/>
      <c r="AB225" s="420"/>
      <c r="AC225" s="411">
        <f>S225*O225</f>
        <v>0</v>
      </c>
      <c r="AD225" s="421">
        <f>S225*R225</f>
        <v>0</v>
      </c>
      <c r="AE225" s="422">
        <v>3.94175814206659</v>
      </c>
      <c r="AF225" s="423">
        <f>AE225*S225</f>
        <v>0</v>
      </c>
      <c r="AG225" s="31"/>
      <c r="AH225" s="10"/>
      <c r="AI225" s="10"/>
      <c r="AJ225" s="10"/>
      <c r="AK225" s="10"/>
      <c r="AL225" s="10"/>
      <c r="AM225" s="10"/>
      <c r="AN225" s="13"/>
    </row>
    <row r="226" ht="12.75" customHeight="1">
      <c r="A226" s="424"/>
      <c r="B226" s="427"/>
      <c r="C226" s="425"/>
      <c r="D226" s="425"/>
      <c r="E226" s="428"/>
      <c r="F226" s="425"/>
      <c r="G226" s="425"/>
      <c r="H226" s="425"/>
      <c r="I226" s="425"/>
      <c r="J226" s="428"/>
      <c r="K226" s="425"/>
      <c r="L226" s="425"/>
      <c r="M226" s="425"/>
      <c r="N226" s="425"/>
      <c r="O226" s="428"/>
      <c r="P226" s="428"/>
      <c r="Q226" s="410"/>
      <c r="R226" s="410">
        <v>0</v>
      </c>
      <c r="S226" s="411"/>
      <c r="T226" s="412"/>
      <c r="U226" s="413"/>
      <c r="V226" s="414"/>
      <c r="W226" s="415"/>
      <c r="X226" s="416"/>
      <c r="Y226" s="417"/>
      <c r="Z226" s="418"/>
      <c r="AA226" s="419"/>
      <c r="AB226" s="420"/>
      <c r="AC226" s="411"/>
      <c r="AD226" s="421"/>
      <c r="AE226" s="422">
        <v>0</v>
      </c>
      <c r="AF226" s="423"/>
      <c r="AG226" s="31"/>
      <c r="AH226" s="10"/>
      <c r="AI226" s="10"/>
      <c r="AJ226" s="10"/>
      <c r="AK226" s="10"/>
      <c r="AL226" s="10"/>
      <c r="AM226" s="10"/>
      <c r="AN226" s="13"/>
    </row>
    <row r="227" ht="12.75" customHeight="1">
      <c r="A227" s="424"/>
      <c r="B227" t="s" s="405">
        <v>628</v>
      </c>
      <c r="C227" t="s" s="406">
        <v>208</v>
      </c>
      <c r="D227" t="s" s="406">
        <v>214</v>
      </c>
      <c r="E227" s="407">
        <v>5</v>
      </c>
      <c r="F227" s="425"/>
      <c r="G227" s="425"/>
      <c r="H227" t="s" s="406">
        <v>284</v>
      </c>
      <c r="I227" t="s" s="406">
        <v>184</v>
      </c>
      <c r="J227" s="407">
        <v>5</v>
      </c>
      <c r="K227" s="425"/>
      <c r="L227" s="425"/>
      <c r="M227" t="s" s="406">
        <v>184</v>
      </c>
      <c r="N227" t="s" s="406">
        <v>199</v>
      </c>
      <c r="O227" s="407">
        <v>5</v>
      </c>
      <c r="P227" t="s" s="409">
        <v>629</v>
      </c>
      <c r="Q227" s="410">
        <f>R227*(1-'Bolts'!$E$1157)</f>
        <v>185.526315789474</v>
      </c>
      <c r="R227" s="410">
        <v>185.526315789474</v>
      </c>
      <c r="S227" s="411">
        <f>SUM(T227:AB227)</f>
        <v>0</v>
      </c>
      <c r="T227" s="412"/>
      <c r="U227" s="413"/>
      <c r="V227" s="414"/>
      <c r="W227" s="415"/>
      <c r="X227" s="416"/>
      <c r="Y227" s="417"/>
      <c r="Z227" s="418"/>
      <c r="AA227" s="419"/>
      <c r="AB227" s="420"/>
      <c r="AC227" s="411">
        <f>S227*O227</f>
        <v>0</v>
      </c>
      <c r="AD227" s="421">
        <f>S227*R227</f>
        <v>0</v>
      </c>
      <c r="AE227" s="422">
        <v>2.981</v>
      </c>
      <c r="AF227" s="423">
        <f>AE227*S227</f>
        <v>0</v>
      </c>
      <c r="AG227" s="31"/>
      <c r="AH227" s="10"/>
      <c r="AI227" s="10"/>
      <c r="AJ227" s="10"/>
      <c r="AK227" s="10"/>
      <c r="AL227" s="10"/>
      <c r="AM227" s="10"/>
      <c r="AN227" s="13"/>
    </row>
    <row r="228" ht="12.75" customHeight="1">
      <c r="A228" s="424"/>
      <c r="B228" t="s" s="405">
        <v>630</v>
      </c>
      <c r="C228" t="s" s="406">
        <v>208</v>
      </c>
      <c r="D228" t="s" s="406">
        <v>214</v>
      </c>
      <c r="E228" s="407">
        <v>5</v>
      </c>
      <c r="F228" s="425"/>
      <c r="G228" s="425"/>
      <c r="H228" t="s" s="406">
        <v>284</v>
      </c>
      <c r="I228" t="s" s="406">
        <v>184</v>
      </c>
      <c r="J228" s="407">
        <v>5</v>
      </c>
      <c r="K228" s="425"/>
      <c r="L228" s="425"/>
      <c r="M228" t="s" s="406">
        <v>184</v>
      </c>
      <c r="N228" t="s" s="406">
        <v>199</v>
      </c>
      <c r="O228" s="407">
        <v>5</v>
      </c>
      <c r="P228" t="s" s="409">
        <v>631</v>
      </c>
      <c r="Q228" s="410">
        <f>R228*(1-'Bolts'!$E$1157)</f>
        <v>156.815789473684</v>
      </c>
      <c r="R228" s="410">
        <v>156.815789473684</v>
      </c>
      <c r="S228" s="411">
        <f>SUM(T228:AB228)</f>
        <v>0</v>
      </c>
      <c r="T228" s="412"/>
      <c r="U228" s="413"/>
      <c r="V228" s="414"/>
      <c r="W228" s="415"/>
      <c r="X228" s="416"/>
      <c r="Y228" s="417"/>
      <c r="Z228" s="418"/>
      <c r="AA228" s="419"/>
      <c r="AB228" s="420"/>
      <c r="AC228" s="411">
        <f>S228*O228</f>
        <v>0</v>
      </c>
      <c r="AD228" s="421">
        <f>S228*R228</f>
        <v>0</v>
      </c>
      <c r="AE228" s="422">
        <v>2.355</v>
      </c>
      <c r="AF228" s="423">
        <f>AE228*S228</f>
        <v>0</v>
      </c>
      <c r="AG228" s="31"/>
      <c r="AH228" s="10"/>
      <c r="AI228" s="10"/>
      <c r="AJ228" s="10"/>
      <c r="AK228" s="10"/>
      <c r="AL228" s="10"/>
      <c r="AM228" s="10"/>
      <c r="AN228" s="13"/>
    </row>
    <row r="229" ht="12.75" customHeight="1">
      <c r="A229" t="s" s="429">
        <v>314</v>
      </c>
      <c r="B229" t="s" s="430">
        <v>632</v>
      </c>
      <c r="C229" t="s" s="431">
        <v>208</v>
      </c>
      <c r="D229" t="s" s="431">
        <v>214</v>
      </c>
      <c r="E229" s="432">
        <v>5</v>
      </c>
      <c r="F229" s="433"/>
      <c r="G229" s="433"/>
      <c r="H229" t="s" s="431">
        <v>284</v>
      </c>
      <c r="I229" t="s" s="431">
        <v>180</v>
      </c>
      <c r="J229" s="432">
        <v>5</v>
      </c>
      <c r="K229" s="433"/>
      <c r="L229" s="433"/>
      <c r="M229" t="s" s="431">
        <v>180</v>
      </c>
      <c r="N229" t="s" s="431">
        <v>198</v>
      </c>
      <c r="O229" s="432">
        <v>5</v>
      </c>
      <c r="P229" t="s" s="434">
        <v>633</v>
      </c>
      <c r="Q229" s="410">
        <f>R229*(1-'Bolts'!$E$1157)</f>
        <v>93.5526315789474</v>
      </c>
      <c r="R229" s="410">
        <v>93.5526315789474</v>
      </c>
      <c r="S229" s="411">
        <f>SUM(T229:AB229)</f>
        <v>0</v>
      </c>
      <c r="T229" s="412"/>
      <c r="U229" s="413"/>
      <c r="V229" s="414"/>
      <c r="W229" s="415"/>
      <c r="X229" s="416"/>
      <c r="Y229" s="417"/>
      <c r="Z229" s="418"/>
      <c r="AA229" s="419"/>
      <c r="AB229" s="420"/>
      <c r="AC229" s="411">
        <f>S229*O229</f>
        <v>0</v>
      </c>
      <c r="AD229" s="421">
        <f>S229*R229</f>
        <v>0</v>
      </c>
      <c r="AE229" s="422">
        <v>2.20130635943028</v>
      </c>
      <c r="AF229" s="423">
        <f>AE229*S229</f>
        <v>0</v>
      </c>
      <c r="AG229" s="31"/>
      <c r="AH229" s="10"/>
      <c r="AI229" s="10"/>
      <c r="AJ229" s="10"/>
      <c r="AK229" s="10"/>
      <c r="AL229" s="10"/>
      <c r="AM229" s="10"/>
      <c r="AN229" s="13"/>
    </row>
    <row r="230" ht="12.75" customHeight="1">
      <c r="A230" s="426"/>
      <c r="B230" t="s" s="430">
        <v>634</v>
      </c>
      <c r="C230" t="s" s="431">
        <v>208</v>
      </c>
      <c r="D230" t="s" s="431">
        <v>214</v>
      </c>
      <c r="E230" s="432">
        <v>6</v>
      </c>
      <c r="F230" s="433"/>
      <c r="G230" s="433"/>
      <c r="H230" t="s" s="431">
        <v>284</v>
      </c>
      <c r="I230" t="s" s="431">
        <v>186</v>
      </c>
      <c r="J230" s="432">
        <v>6</v>
      </c>
      <c r="K230" s="433"/>
      <c r="L230" s="433"/>
      <c r="M230" t="s" s="431">
        <v>186</v>
      </c>
      <c r="N230" t="s" s="431">
        <v>200</v>
      </c>
      <c r="O230" s="432">
        <v>6</v>
      </c>
      <c r="P230" t="s" s="434">
        <v>635</v>
      </c>
      <c r="Q230" s="410">
        <f>R230*(1-'Bolts'!$E$1157)</f>
        <v>167.657894736842</v>
      </c>
      <c r="R230" s="410">
        <v>167.657894736842</v>
      </c>
      <c r="S230" s="411">
        <f>SUM(T230:AB230)</f>
        <v>0</v>
      </c>
      <c r="T230" s="412"/>
      <c r="U230" s="413"/>
      <c r="V230" s="414"/>
      <c r="W230" s="415"/>
      <c r="X230" s="416"/>
      <c r="Y230" s="417"/>
      <c r="Z230" s="418"/>
      <c r="AA230" s="419"/>
      <c r="AB230" s="420"/>
      <c r="AC230" s="411">
        <f>S230*O230</f>
        <v>0</v>
      </c>
      <c r="AD230" s="421">
        <f>S230*R230</f>
        <v>0</v>
      </c>
      <c r="AE230" s="422">
        <v>2.4767304726481</v>
      </c>
      <c r="AF230" s="423">
        <f>AE230*S230</f>
        <v>0</v>
      </c>
      <c r="AG230" s="31"/>
      <c r="AH230" s="10"/>
      <c r="AI230" s="10"/>
      <c r="AJ230" s="10"/>
      <c r="AK230" s="10"/>
      <c r="AL230" s="10"/>
      <c r="AM230" s="10"/>
      <c r="AN230" s="13"/>
    </row>
    <row r="231" ht="12.75" customHeight="1">
      <c r="A231" t="s" s="429">
        <v>314</v>
      </c>
      <c r="B231" t="s" s="435">
        <v>636</v>
      </c>
      <c r="C231" t="s" s="436">
        <v>208</v>
      </c>
      <c r="D231" t="s" s="436">
        <v>214</v>
      </c>
      <c r="E231" s="437">
        <v>5</v>
      </c>
      <c r="F231" s="438"/>
      <c r="G231" s="438"/>
      <c r="H231" t="s" s="436">
        <v>284</v>
      </c>
      <c r="I231" t="s" s="436">
        <v>180</v>
      </c>
      <c r="J231" s="437">
        <v>5</v>
      </c>
      <c r="K231" s="438"/>
      <c r="L231" s="438"/>
      <c r="M231" t="s" s="436">
        <v>180</v>
      </c>
      <c r="N231" t="s" s="436">
        <v>198</v>
      </c>
      <c r="O231" s="437">
        <v>5</v>
      </c>
      <c r="P231" t="s" s="439">
        <v>637</v>
      </c>
      <c r="Q231" s="410">
        <f>R231*(1-'Bolts'!$E$1157)</f>
        <v>130.052631578947</v>
      </c>
      <c r="R231" s="410">
        <v>130.052631578947</v>
      </c>
      <c r="S231" s="411">
        <f>SUM(T231:AB231)</f>
        <v>0</v>
      </c>
      <c r="T231" s="412"/>
      <c r="U231" s="413"/>
      <c r="V231" s="414"/>
      <c r="W231" s="415"/>
      <c r="X231" s="416"/>
      <c r="Y231" s="417"/>
      <c r="Z231" s="418"/>
      <c r="AA231" s="419"/>
      <c r="AB231" s="420"/>
      <c r="AC231" s="411">
        <f>S231*O231</f>
        <v>0</v>
      </c>
      <c r="AD231" s="421">
        <f>S231*R231</f>
        <v>0</v>
      </c>
      <c r="AE231" s="422">
        <v>1.84868003265899</v>
      </c>
      <c r="AF231" s="423">
        <f>AE231*S231</f>
        <v>0</v>
      </c>
      <c r="AG231" s="31"/>
      <c r="AH231" s="10"/>
      <c r="AI231" s="10"/>
      <c r="AJ231" s="10"/>
      <c r="AK231" s="10"/>
      <c r="AL231" s="10"/>
      <c r="AM231" s="10"/>
      <c r="AN231" s="13"/>
    </row>
    <row r="232" ht="12.75" customHeight="1">
      <c r="A232" s="426"/>
      <c r="B232" t="s" s="435">
        <v>638</v>
      </c>
      <c r="C232" t="s" s="436">
        <v>208</v>
      </c>
      <c r="D232" t="s" s="436">
        <v>214</v>
      </c>
      <c r="E232" s="437">
        <v>10</v>
      </c>
      <c r="F232" s="438"/>
      <c r="G232" s="438"/>
      <c r="H232" t="s" s="436">
        <v>284</v>
      </c>
      <c r="I232" t="s" s="436">
        <v>180</v>
      </c>
      <c r="J232" s="437">
        <v>10</v>
      </c>
      <c r="K232" s="438"/>
      <c r="L232" s="438"/>
      <c r="M232" t="s" s="436">
        <v>180</v>
      </c>
      <c r="N232" t="s" s="436">
        <v>198</v>
      </c>
      <c r="O232" s="437">
        <v>10</v>
      </c>
      <c r="P232" t="s" s="439">
        <v>639</v>
      </c>
      <c r="Q232" s="410">
        <f>R232*(1-'Bolts'!$E$1157)</f>
        <v>254.131578947368</v>
      </c>
      <c r="R232" s="410">
        <v>254.131578947368</v>
      </c>
      <c r="S232" s="411">
        <f>SUM(T232:AB232)</f>
        <v>0</v>
      </c>
      <c r="T232" s="412"/>
      <c r="U232" s="413"/>
      <c r="V232" s="414"/>
      <c r="W232" s="415"/>
      <c r="X232" s="416"/>
      <c r="Y232" s="417"/>
      <c r="Z232" s="418"/>
      <c r="AA232" s="419"/>
      <c r="AB232" s="420"/>
      <c r="AC232" s="411">
        <f>S232*O232</f>
        <v>0</v>
      </c>
      <c r="AD232" s="421">
        <f>S232*R232</f>
        <v>0</v>
      </c>
      <c r="AE232" s="422">
        <v>3.53565272611812</v>
      </c>
      <c r="AF232" s="423">
        <f>AE232*S232</f>
        <v>0</v>
      </c>
      <c r="AG232" s="31"/>
      <c r="AH232" s="10"/>
      <c r="AI232" s="10"/>
      <c r="AJ232" s="10"/>
      <c r="AK232" s="10"/>
      <c r="AL232" s="10"/>
      <c r="AM232" s="10"/>
      <c r="AN232" s="13"/>
    </row>
    <row r="233" ht="12.75" customHeight="1">
      <c r="A233" s="424"/>
      <c r="B233" s="427"/>
      <c r="C233" s="425"/>
      <c r="D233" s="425"/>
      <c r="E233" s="428"/>
      <c r="F233" s="425"/>
      <c r="G233" s="425"/>
      <c r="H233" s="425"/>
      <c r="I233" s="425"/>
      <c r="J233" s="428"/>
      <c r="K233" s="425"/>
      <c r="L233" s="425"/>
      <c r="M233" s="425"/>
      <c r="N233" s="425"/>
      <c r="O233" s="428"/>
      <c r="P233" s="428"/>
      <c r="Q233" s="410"/>
      <c r="R233" s="410">
        <v>0</v>
      </c>
      <c r="S233" s="411"/>
      <c r="T233" s="412"/>
      <c r="U233" s="413"/>
      <c r="V233" s="414"/>
      <c r="W233" s="415"/>
      <c r="X233" s="416"/>
      <c r="Y233" s="417"/>
      <c r="Z233" s="418"/>
      <c r="AA233" s="419"/>
      <c r="AB233" s="420"/>
      <c r="AC233" s="411"/>
      <c r="AD233" s="421"/>
      <c r="AE233" s="422">
        <v>0</v>
      </c>
      <c r="AF233" s="423"/>
      <c r="AG233" s="31"/>
      <c r="AH233" s="10"/>
      <c r="AI233" s="10"/>
      <c r="AJ233" s="10"/>
      <c r="AK233" s="10"/>
      <c r="AL233" s="10"/>
      <c r="AM233" s="10"/>
      <c r="AN233" s="13"/>
    </row>
    <row r="234" ht="12.75" customHeight="1">
      <c r="A234" s="424"/>
      <c r="B234" t="s" s="405">
        <v>640</v>
      </c>
      <c r="C234" t="s" s="406">
        <v>208</v>
      </c>
      <c r="D234" t="s" s="406">
        <v>199</v>
      </c>
      <c r="E234" s="407">
        <v>11</v>
      </c>
      <c r="F234" s="425"/>
      <c r="G234" s="425"/>
      <c r="H234" t="s" s="406">
        <v>284</v>
      </c>
      <c r="I234" t="s" s="406">
        <v>182</v>
      </c>
      <c r="J234" s="407">
        <v>11</v>
      </c>
      <c r="K234" s="425"/>
      <c r="L234" s="425"/>
      <c r="M234" t="s" s="406">
        <v>182</v>
      </c>
      <c r="N234" t="s" s="406">
        <v>199</v>
      </c>
      <c r="O234" s="407">
        <v>11</v>
      </c>
      <c r="P234" t="s" s="409">
        <v>641</v>
      </c>
      <c r="Q234" s="410">
        <f>R234*(1-'Bolts'!$E$1157)</f>
        <v>115.473684210526</v>
      </c>
      <c r="R234" s="410">
        <v>115.473684210526</v>
      </c>
      <c r="S234" s="411">
        <f>SUM(T234:AB234)</f>
        <v>0</v>
      </c>
      <c r="T234" s="412"/>
      <c r="U234" s="413"/>
      <c r="V234" s="414"/>
      <c r="W234" s="415"/>
      <c r="X234" s="416"/>
      <c r="Y234" s="417"/>
      <c r="Z234" s="418"/>
      <c r="AA234" s="419"/>
      <c r="AB234" s="420"/>
      <c r="AC234" s="411">
        <f>S234*O234</f>
        <v>0</v>
      </c>
      <c r="AD234" s="421">
        <f>S234*R234</f>
        <v>0</v>
      </c>
      <c r="AE234" s="422">
        <v>2.283</v>
      </c>
      <c r="AF234" s="423">
        <f>AE234*S234</f>
        <v>0</v>
      </c>
      <c r="AG234" s="31"/>
      <c r="AH234" s="10"/>
      <c r="AI234" s="10"/>
      <c r="AJ234" s="10"/>
      <c r="AK234" s="10"/>
      <c r="AL234" s="10"/>
      <c r="AM234" s="10"/>
      <c r="AN234" s="13"/>
    </row>
    <row r="235" ht="12.75" customHeight="1">
      <c r="A235" t="s" s="429">
        <v>314</v>
      </c>
      <c r="B235" t="s" s="430">
        <v>642</v>
      </c>
      <c r="C235" t="s" s="431">
        <v>208</v>
      </c>
      <c r="D235" t="s" s="431">
        <v>199</v>
      </c>
      <c r="E235" s="432">
        <v>10</v>
      </c>
      <c r="F235" s="433"/>
      <c r="G235" s="433"/>
      <c r="H235" t="s" s="431">
        <v>284</v>
      </c>
      <c r="I235" t="s" s="431">
        <v>180</v>
      </c>
      <c r="J235" s="432">
        <v>10</v>
      </c>
      <c r="K235" s="433"/>
      <c r="L235" s="433"/>
      <c r="M235" t="s" s="431">
        <v>180</v>
      </c>
      <c r="N235" t="s" s="431">
        <v>198</v>
      </c>
      <c r="O235" s="432">
        <v>10</v>
      </c>
      <c r="P235" t="s" s="434">
        <v>643</v>
      </c>
      <c r="Q235" s="410">
        <f>R235*(1-'Bolts'!$E$1157)</f>
        <v>120.210526315789</v>
      </c>
      <c r="R235" s="410">
        <v>120.210526315789</v>
      </c>
      <c r="S235" s="411">
        <f>SUM(T235:AB235)</f>
        <v>0</v>
      </c>
      <c r="T235" s="412"/>
      <c r="U235" s="413"/>
      <c r="V235" s="414"/>
      <c r="W235" s="415"/>
      <c r="X235" s="416"/>
      <c r="Y235" s="417"/>
      <c r="Z235" s="418"/>
      <c r="AA235" s="419"/>
      <c r="AB235" s="420"/>
      <c r="AC235" s="411">
        <f>S235*O235</f>
        <v>0</v>
      </c>
      <c r="AD235" s="421">
        <f>S235*R235</f>
        <v>0</v>
      </c>
      <c r="AE235" s="422">
        <v>2.59044724666606</v>
      </c>
      <c r="AF235" s="423">
        <f>AE235*S235</f>
        <v>0</v>
      </c>
      <c r="AG235" s="31"/>
      <c r="AH235" s="10"/>
      <c r="AI235" s="10"/>
      <c r="AJ235" s="10"/>
      <c r="AK235" s="10"/>
      <c r="AL235" s="10"/>
      <c r="AM235" s="10"/>
      <c r="AN235" s="13"/>
    </row>
    <row r="236" ht="12.75" customHeight="1">
      <c r="A236" s="426"/>
      <c r="B236" t="s" s="430">
        <v>644</v>
      </c>
      <c r="C236" t="s" s="431">
        <v>208</v>
      </c>
      <c r="D236" t="s" s="431">
        <v>199</v>
      </c>
      <c r="E236" s="432">
        <v>10</v>
      </c>
      <c r="F236" s="433"/>
      <c r="G236" s="433"/>
      <c r="H236" t="s" s="431">
        <v>284</v>
      </c>
      <c r="I236" t="s" s="431">
        <v>180</v>
      </c>
      <c r="J236" s="432">
        <v>10</v>
      </c>
      <c r="K236" s="433"/>
      <c r="L236" s="433"/>
      <c r="M236" t="s" s="431">
        <v>180</v>
      </c>
      <c r="N236" t="s" s="431">
        <v>198</v>
      </c>
      <c r="O236" s="432">
        <v>10</v>
      </c>
      <c r="P236" t="s" s="434">
        <v>645</v>
      </c>
      <c r="Q236" s="410">
        <f>R236*(1-'Bolts'!$E$1157)</f>
        <v>116.631578947368</v>
      </c>
      <c r="R236" s="410">
        <v>116.631578947368</v>
      </c>
      <c r="S236" s="411">
        <f>SUM(T236:AB236)</f>
        <v>0</v>
      </c>
      <c r="T236" s="412"/>
      <c r="U236" s="413"/>
      <c r="V236" s="414"/>
      <c r="W236" s="415"/>
      <c r="X236" s="416"/>
      <c r="Y236" s="417"/>
      <c r="Z236" s="418"/>
      <c r="AA236" s="419"/>
      <c r="AB236" s="420"/>
      <c r="AC236" s="411">
        <f>S236*O236</f>
        <v>0</v>
      </c>
      <c r="AD236" s="421">
        <f>S236*R236</f>
        <v>0</v>
      </c>
      <c r="AE236" s="422">
        <v>2.49446611630228</v>
      </c>
      <c r="AF236" s="423">
        <f>AE236*S236</f>
        <v>0</v>
      </c>
      <c r="AG236" s="31"/>
      <c r="AH236" s="10"/>
      <c r="AI236" s="10"/>
      <c r="AJ236" s="10"/>
      <c r="AK236" s="10"/>
      <c r="AL236" s="10"/>
      <c r="AM236" s="10"/>
      <c r="AN236" s="13"/>
    </row>
    <row r="237" ht="12.75" customHeight="1">
      <c r="A237" t="s" s="429">
        <v>314</v>
      </c>
      <c r="B237" t="s" s="430">
        <v>646</v>
      </c>
      <c r="C237" t="s" s="431">
        <v>208</v>
      </c>
      <c r="D237" t="s" s="431">
        <v>199</v>
      </c>
      <c r="E237" s="432">
        <v>5</v>
      </c>
      <c r="F237" s="433"/>
      <c r="G237" s="433"/>
      <c r="H237" t="s" s="431">
        <v>284</v>
      </c>
      <c r="I237" t="s" s="431">
        <v>180</v>
      </c>
      <c r="J237" s="432">
        <v>5</v>
      </c>
      <c r="K237" s="433"/>
      <c r="L237" s="433"/>
      <c r="M237" t="s" s="431">
        <v>180</v>
      </c>
      <c r="N237" t="s" s="431">
        <v>198</v>
      </c>
      <c r="O237" s="432">
        <v>5</v>
      </c>
      <c r="P237" t="s" s="434">
        <v>647</v>
      </c>
      <c r="Q237" s="410">
        <f>R237*(1-'Bolts'!$E$1157)</f>
        <v>98.18421052631579</v>
      </c>
      <c r="R237" s="410">
        <v>98.18421052631579</v>
      </c>
      <c r="S237" s="411">
        <f>SUM(T237:AB237)</f>
        <v>0</v>
      </c>
      <c r="T237" s="412"/>
      <c r="U237" s="413"/>
      <c r="V237" s="414"/>
      <c r="W237" s="415"/>
      <c r="X237" s="416"/>
      <c r="Y237" s="417"/>
      <c r="Z237" s="418"/>
      <c r="AA237" s="419"/>
      <c r="AB237" s="420"/>
      <c r="AC237" s="411">
        <f>S237*O237</f>
        <v>0</v>
      </c>
      <c r="AD237" s="421">
        <f>S237*R237</f>
        <v>0</v>
      </c>
      <c r="AE237" s="422">
        <v>1.12464846230609</v>
      </c>
      <c r="AF237" s="423">
        <f>AE237*S237</f>
        <v>0</v>
      </c>
      <c r="AG237" s="31"/>
      <c r="AH237" s="10"/>
      <c r="AI237" s="10"/>
      <c r="AJ237" s="10"/>
      <c r="AK237" s="10"/>
      <c r="AL237" s="10"/>
      <c r="AM237" s="10"/>
      <c r="AN237" s="13"/>
    </row>
    <row r="238" ht="12.75" customHeight="1">
      <c r="A238" s="424"/>
      <c r="B238" s="427"/>
      <c r="C238" s="425"/>
      <c r="D238" s="425"/>
      <c r="E238" s="428"/>
      <c r="F238" s="425"/>
      <c r="G238" s="425"/>
      <c r="H238" s="425"/>
      <c r="I238" s="425"/>
      <c r="J238" s="428"/>
      <c r="K238" s="425"/>
      <c r="L238" s="425"/>
      <c r="M238" s="425"/>
      <c r="N238" s="425"/>
      <c r="O238" s="428"/>
      <c r="P238" s="428"/>
      <c r="Q238" s="410"/>
      <c r="R238" s="410">
        <v>0</v>
      </c>
      <c r="S238" s="411"/>
      <c r="T238" s="412"/>
      <c r="U238" s="413"/>
      <c r="V238" s="414"/>
      <c r="W238" s="415"/>
      <c r="X238" s="416"/>
      <c r="Y238" s="417"/>
      <c r="Z238" s="418"/>
      <c r="AA238" s="419"/>
      <c r="AB238" s="420"/>
      <c r="AC238" s="411"/>
      <c r="AD238" s="421"/>
      <c r="AE238" s="422">
        <v>0</v>
      </c>
      <c r="AF238" s="423"/>
      <c r="AG238" s="31"/>
      <c r="AH238" s="10"/>
      <c r="AI238" s="10"/>
      <c r="AJ238" s="10"/>
      <c r="AK238" s="10"/>
      <c r="AL238" s="10"/>
      <c r="AM238" s="10"/>
      <c r="AN238" s="13"/>
    </row>
    <row r="239" ht="12.75" customHeight="1">
      <c r="A239" s="424"/>
      <c r="B239" t="s" s="405">
        <v>648</v>
      </c>
      <c r="C239" t="s" s="406">
        <v>208</v>
      </c>
      <c r="D239" t="s" s="406">
        <v>215</v>
      </c>
      <c r="E239" s="407">
        <v>10</v>
      </c>
      <c r="F239" s="425"/>
      <c r="G239" s="425"/>
      <c r="H239" t="s" s="406">
        <v>284</v>
      </c>
      <c r="I239" t="s" s="406">
        <v>182</v>
      </c>
      <c r="J239" s="407">
        <v>10</v>
      </c>
      <c r="K239" s="425"/>
      <c r="L239" s="425"/>
      <c r="M239" t="s" s="406">
        <v>182</v>
      </c>
      <c r="N239" t="s" s="406">
        <v>199</v>
      </c>
      <c r="O239" s="407">
        <v>10</v>
      </c>
      <c r="P239" t="s" s="409">
        <v>649</v>
      </c>
      <c r="Q239" s="410">
        <f>R239*(1-'Bolts'!$E$1157)</f>
        <v>86.3421052631579</v>
      </c>
      <c r="R239" s="410">
        <v>86.3421052631579</v>
      </c>
      <c r="S239" s="411">
        <f>SUM(T239:AB239)</f>
        <v>0</v>
      </c>
      <c r="T239" s="412"/>
      <c r="U239" s="413"/>
      <c r="V239" s="414"/>
      <c r="W239" s="415"/>
      <c r="X239" s="416"/>
      <c r="Y239" s="417"/>
      <c r="Z239" s="418"/>
      <c r="AA239" s="419"/>
      <c r="AB239" s="420"/>
      <c r="AC239" s="411">
        <f>S239*O239</f>
        <v>0</v>
      </c>
      <c r="AD239" s="421">
        <f>S239*R239</f>
        <v>0</v>
      </c>
      <c r="AE239" s="422">
        <v>1.599</v>
      </c>
      <c r="AF239" s="423">
        <f>AE239*S239</f>
        <v>0</v>
      </c>
      <c r="AG239" s="31"/>
      <c r="AH239" s="10"/>
      <c r="AI239" s="10"/>
      <c r="AJ239" s="10"/>
      <c r="AK239" s="10"/>
      <c r="AL239" s="10"/>
      <c r="AM239" s="10"/>
      <c r="AN239" s="13"/>
    </row>
    <row r="240" ht="12.75" customHeight="1">
      <c r="A240" s="424"/>
      <c r="B240" t="s" s="405">
        <v>650</v>
      </c>
      <c r="C240" t="s" s="406">
        <v>208</v>
      </c>
      <c r="D240" t="s" s="406">
        <v>215</v>
      </c>
      <c r="E240" s="407">
        <v>10</v>
      </c>
      <c r="F240" s="425"/>
      <c r="G240" s="425"/>
      <c r="H240" t="s" s="406">
        <v>284</v>
      </c>
      <c r="I240" t="s" s="406">
        <v>182</v>
      </c>
      <c r="J240" s="407">
        <v>10</v>
      </c>
      <c r="K240" s="425"/>
      <c r="L240" s="425"/>
      <c r="M240" t="s" s="406">
        <v>182</v>
      </c>
      <c r="N240" t="s" s="406">
        <v>199</v>
      </c>
      <c r="O240" s="407">
        <v>10</v>
      </c>
      <c r="P240" t="s" s="409">
        <v>651</v>
      </c>
      <c r="Q240" s="410">
        <f>R240*(1-'Bolts'!$E$1157)</f>
        <v>95.18421052631579</v>
      </c>
      <c r="R240" s="410">
        <v>95.18421052631579</v>
      </c>
      <c r="S240" s="411">
        <f>SUM(T240:AB240)</f>
        <v>0</v>
      </c>
      <c r="T240" s="412"/>
      <c r="U240" s="413"/>
      <c r="V240" s="414"/>
      <c r="W240" s="415"/>
      <c r="X240" s="416"/>
      <c r="Y240" s="417"/>
      <c r="Z240" s="418"/>
      <c r="AA240" s="419"/>
      <c r="AB240" s="420"/>
      <c r="AC240" s="411">
        <f>S240*O240</f>
        <v>0</v>
      </c>
      <c r="AD240" s="421">
        <f>S240*R240</f>
        <v>0</v>
      </c>
      <c r="AE240" s="422">
        <v>1.82346003810215</v>
      </c>
      <c r="AF240" s="423">
        <f>AE240*S240</f>
        <v>0</v>
      </c>
      <c r="AG240" s="31"/>
      <c r="AH240" s="10"/>
      <c r="AI240" s="10"/>
      <c r="AJ240" s="10"/>
      <c r="AK240" s="10"/>
      <c r="AL240" s="10"/>
      <c r="AM240" s="10"/>
      <c r="AN240" s="13"/>
    </row>
    <row r="241" ht="12.75" customHeight="1">
      <c r="A241" s="424"/>
      <c r="B241" t="s" s="405">
        <v>652</v>
      </c>
      <c r="C241" t="s" s="406">
        <v>208</v>
      </c>
      <c r="D241" t="s" s="406">
        <v>215</v>
      </c>
      <c r="E241" s="407">
        <v>10</v>
      </c>
      <c r="F241" s="425"/>
      <c r="G241" s="425"/>
      <c r="H241" t="s" s="406">
        <v>284</v>
      </c>
      <c r="I241" t="s" s="406">
        <v>182</v>
      </c>
      <c r="J241" s="407">
        <v>10</v>
      </c>
      <c r="K241" s="425"/>
      <c r="L241" s="425"/>
      <c r="M241" t="s" s="406">
        <v>182</v>
      </c>
      <c r="N241" t="s" s="406">
        <v>200</v>
      </c>
      <c r="O241" s="407">
        <v>10</v>
      </c>
      <c r="P241" t="s" s="409">
        <v>653</v>
      </c>
      <c r="Q241" s="410">
        <f>R241*(1-'Bolts'!$E$1157)</f>
        <v>77.78947368421051</v>
      </c>
      <c r="R241" s="410">
        <v>77.78947368421051</v>
      </c>
      <c r="S241" s="411">
        <f>SUM(T241:AB241)</f>
        <v>0</v>
      </c>
      <c r="T241" s="412"/>
      <c r="U241" s="413"/>
      <c r="V241" s="414"/>
      <c r="W241" s="415"/>
      <c r="X241" s="416"/>
      <c r="Y241" s="417"/>
      <c r="Z241" s="418"/>
      <c r="AA241" s="419"/>
      <c r="AB241" s="420"/>
      <c r="AC241" s="411">
        <f>S241*O241</f>
        <v>0</v>
      </c>
      <c r="AD241" s="421">
        <f>S241*R241</f>
        <v>0</v>
      </c>
      <c r="AE241" s="422">
        <v>1.3789349541867</v>
      </c>
      <c r="AF241" s="423">
        <f>AE241*S241</f>
        <v>0</v>
      </c>
      <c r="AG241" s="31"/>
      <c r="AH241" s="10"/>
      <c r="AI241" s="10"/>
      <c r="AJ241" s="10"/>
      <c r="AK241" s="10"/>
      <c r="AL241" s="10"/>
      <c r="AM241" s="10"/>
      <c r="AN241" s="13"/>
    </row>
    <row r="242" ht="12.75" customHeight="1">
      <c r="A242" s="424"/>
      <c r="B242" t="s" s="405">
        <v>654</v>
      </c>
      <c r="C242" t="s" s="406">
        <v>208</v>
      </c>
      <c r="D242" t="s" s="406">
        <v>215</v>
      </c>
      <c r="E242" s="407">
        <v>10</v>
      </c>
      <c r="F242" s="425"/>
      <c r="G242" s="425"/>
      <c r="H242" t="s" s="406">
        <v>284</v>
      </c>
      <c r="I242" t="s" s="406">
        <v>188</v>
      </c>
      <c r="J242" s="407">
        <v>10</v>
      </c>
      <c r="K242" s="425"/>
      <c r="L242" s="425"/>
      <c r="M242" t="s" s="406">
        <v>188</v>
      </c>
      <c r="N242" t="s" s="406">
        <v>200</v>
      </c>
      <c r="O242" s="407">
        <v>10</v>
      </c>
      <c r="P242" t="s" s="409">
        <v>655</v>
      </c>
      <c r="Q242" s="410">
        <f>R242*(1-'Bolts'!$E$1157)</f>
        <v>103.289473684211</v>
      </c>
      <c r="R242" s="410">
        <v>103.289473684211</v>
      </c>
      <c r="S242" s="411">
        <f>SUM(T242:AB242)</f>
        <v>0</v>
      </c>
      <c r="T242" s="412"/>
      <c r="U242" s="413"/>
      <c r="V242" s="414"/>
      <c r="W242" s="415"/>
      <c r="X242" s="416"/>
      <c r="Y242" s="417"/>
      <c r="Z242" s="418"/>
      <c r="AA242" s="419"/>
      <c r="AB242" s="420"/>
      <c r="AC242" s="411">
        <f>S242*O242</f>
        <v>0</v>
      </c>
      <c r="AD242" s="421">
        <f>S242*R242</f>
        <v>0</v>
      </c>
      <c r="AE242" s="422">
        <v>2.03211466932777</v>
      </c>
      <c r="AF242" s="423">
        <f>AE242*S242</f>
        <v>0</v>
      </c>
      <c r="AG242" s="31"/>
      <c r="AH242" s="10"/>
      <c r="AI242" s="10"/>
      <c r="AJ242" s="10"/>
      <c r="AK242" s="10"/>
      <c r="AL242" s="10"/>
      <c r="AM242" s="10"/>
      <c r="AN242" s="13"/>
    </row>
    <row r="243" ht="12.75" customHeight="1">
      <c r="A243" s="426"/>
      <c r="B243" t="s" s="430">
        <v>656</v>
      </c>
      <c r="C243" t="s" s="431">
        <v>208</v>
      </c>
      <c r="D243" t="s" s="431">
        <v>215</v>
      </c>
      <c r="E243" s="432">
        <v>10</v>
      </c>
      <c r="F243" s="433"/>
      <c r="G243" s="433"/>
      <c r="H243" t="s" s="431">
        <v>284</v>
      </c>
      <c r="I243" t="s" s="431">
        <v>182</v>
      </c>
      <c r="J243" s="432">
        <v>10</v>
      </c>
      <c r="K243" s="433"/>
      <c r="L243" s="433"/>
      <c r="M243" t="s" s="431">
        <v>182</v>
      </c>
      <c r="N243" t="s" s="431">
        <v>198</v>
      </c>
      <c r="O243" s="432">
        <v>10</v>
      </c>
      <c r="P243" t="s" s="434">
        <v>657</v>
      </c>
      <c r="Q243" s="410">
        <f>R243*(1-'Bolts'!$E$1157)</f>
        <v>79.4210526315789</v>
      </c>
      <c r="R243" s="410">
        <v>79.4210526315789</v>
      </c>
      <c r="S243" s="411">
        <f>SUM(T243:AB243)</f>
        <v>0</v>
      </c>
      <c r="T243" s="412"/>
      <c r="U243" s="413"/>
      <c r="V243" s="414"/>
      <c r="W243" s="415"/>
      <c r="X243" s="416"/>
      <c r="Y243" s="417"/>
      <c r="Z243" s="418"/>
      <c r="AA243" s="419"/>
      <c r="AB243" s="420"/>
      <c r="AC243" s="411">
        <f>S243*O243</f>
        <v>0</v>
      </c>
      <c r="AD243" s="421">
        <f>S243*R243</f>
        <v>0</v>
      </c>
      <c r="AE243" s="422">
        <v>1.49918352535607</v>
      </c>
      <c r="AF243" s="423">
        <f>AE243*S243</f>
        <v>0</v>
      </c>
      <c r="AG243" s="31"/>
      <c r="AH243" s="10"/>
      <c r="AI243" s="10"/>
      <c r="AJ243" s="10"/>
      <c r="AK243" s="10"/>
      <c r="AL243" s="10"/>
      <c r="AM243" s="10"/>
      <c r="AN243" s="13"/>
    </row>
    <row r="244" ht="12.5" customHeight="1">
      <c r="A244" s="426"/>
      <c r="B244" t="s" s="430">
        <v>658</v>
      </c>
      <c r="C244" t="s" s="431">
        <v>208</v>
      </c>
      <c r="D244" t="s" s="431">
        <v>215</v>
      </c>
      <c r="E244" s="432">
        <v>10</v>
      </c>
      <c r="F244" s="433"/>
      <c r="G244" s="433"/>
      <c r="H244" t="s" s="431">
        <v>284</v>
      </c>
      <c r="I244" t="s" s="431">
        <v>182</v>
      </c>
      <c r="J244" s="432">
        <v>10</v>
      </c>
      <c r="K244" s="433"/>
      <c r="L244" s="433"/>
      <c r="M244" t="s" s="431">
        <v>182</v>
      </c>
      <c r="N244" t="s" s="431">
        <v>198</v>
      </c>
      <c r="O244" s="432">
        <v>10</v>
      </c>
      <c r="P244" t="s" s="434">
        <v>659</v>
      </c>
      <c r="Q244" s="410">
        <f>R244*(1-'Bolts'!$E$1157)</f>
        <v>78.0263157894737</v>
      </c>
      <c r="R244" s="410">
        <v>78.0263157894737</v>
      </c>
      <c r="S244" s="411">
        <f>SUM(T244:AB244)</f>
        <v>0</v>
      </c>
      <c r="T244" s="412"/>
      <c r="U244" s="413"/>
      <c r="V244" s="414"/>
      <c r="W244" s="415"/>
      <c r="X244" s="416"/>
      <c r="Y244" s="417"/>
      <c r="Z244" s="418"/>
      <c r="AA244" s="419"/>
      <c r="AB244" s="420"/>
      <c r="AC244" s="411">
        <f>S244*O244</f>
        <v>0</v>
      </c>
      <c r="AD244" s="421">
        <f>S244*R244</f>
        <v>0</v>
      </c>
      <c r="AE244" s="422">
        <v>1.46266896489159</v>
      </c>
      <c r="AF244" s="423">
        <f>AE244*S244</f>
        <v>0</v>
      </c>
      <c r="AG244" s="31"/>
      <c r="AH244" s="10"/>
      <c r="AI244" s="10"/>
      <c r="AJ244" s="10"/>
      <c r="AK244" s="10"/>
      <c r="AL244" s="10"/>
      <c r="AM244" s="10"/>
      <c r="AN244" s="13"/>
    </row>
    <row r="245" ht="12.5" customHeight="1">
      <c r="A245" s="426"/>
      <c r="B245" t="s" s="430">
        <v>660</v>
      </c>
      <c r="C245" t="s" s="431">
        <v>208</v>
      </c>
      <c r="D245" t="s" s="431">
        <v>215</v>
      </c>
      <c r="E245" s="432">
        <v>10</v>
      </c>
      <c r="F245" s="433"/>
      <c r="G245" s="433"/>
      <c r="H245" t="s" s="431">
        <v>284</v>
      </c>
      <c r="I245" t="s" s="431">
        <v>182</v>
      </c>
      <c r="J245" s="432">
        <v>10</v>
      </c>
      <c r="K245" s="433"/>
      <c r="L245" s="433"/>
      <c r="M245" t="s" s="431">
        <v>182</v>
      </c>
      <c r="N245" t="s" s="431">
        <v>198</v>
      </c>
      <c r="O245" s="432">
        <v>10</v>
      </c>
      <c r="P245" t="s" s="434">
        <v>661</v>
      </c>
      <c r="Q245" s="410">
        <f>R245*(1-'Bolts'!$E$1157)</f>
        <v>95.3421052631579</v>
      </c>
      <c r="R245" s="410">
        <v>95.3421052631579</v>
      </c>
      <c r="S245" s="411">
        <f>SUM(T245:AB245)</f>
        <v>0</v>
      </c>
      <c r="T245" s="412"/>
      <c r="U245" s="413"/>
      <c r="V245" s="414"/>
      <c r="W245" s="415"/>
      <c r="X245" s="416"/>
      <c r="Y245" s="417"/>
      <c r="Z245" s="418"/>
      <c r="AA245" s="419"/>
      <c r="AB245" s="420"/>
      <c r="AC245" s="411">
        <f>S245*O245</f>
        <v>0</v>
      </c>
      <c r="AD245" s="421">
        <f>S245*R245</f>
        <v>0</v>
      </c>
      <c r="AE245" s="422">
        <v>1.92483897305634</v>
      </c>
      <c r="AF245" s="423">
        <f>AE245*S245</f>
        <v>0</v>
      </c>
      <c r="AG245" s="31"/>
      <c r="AH245" s="10"/>
      <c r="AI245" s="10"/>
      <c r="AJ245" s="10"/>
      <c r="AK245" s="10"/>
      <c r="AL245" s="10"/>
      <c r="AM245" s="10"/>
      <c r="AN245" s="13"/>
    </row>
    <row r="246" ht="12.75" customHeight="1">
      <c r="A246" t="s" s="429">
        <v>314</v>
      </c>
      <c r="B246" t="s" s="435">
        <v>662</v>
      </c>
      <c r="C246" t="s" s="436">
        <v>208</v>
      </c>
      <c r="D246" t="s" s="436">
        <v>215</v>
      </c>
      <c r="E246" s="437">
        <v>10</v>
      </c>
      <c r="F246" s="438"/>
      <c r="G246" s="438"/>
      <c r="H246" t="s" s="436">
        <v>284</v>
      </c>
      <c r="I246" t="s" s="436">
        <v>182</v>
      </c>
      <c r="J246" s="437">
        <v>10</v>
      </c>
      <c r="K246" s="438"/>
      <c r="L246" s="438"/>
      <c r="M246" t="s" s="436">
        <v>182</v>
      </c>
      <c r="N246" t="s" s="436">
        <v>198</v>
      </c>
      <c r="O246" s="437">
        <v>10</v>
      </c>
      <c r="P246" t="s" s="439">
        <v>663</v>
      </c>
      <c r="Q246" s="410">
        <f>R246*(1-'Bolts'!$E$1157)</f>
        <v>96.9210526315789</v>
      </c>
      <c r="R246" s="410">
        <v>96.9210526315789</v>
      </c>
      <c r="S246" s="411">
        <f>SUM(T246:AB246)</f>
        <v>0</v>
      </c>
      <c r="T246" s="412"/>
      <c r="U246" s="413"/>
      <c r="V246" s="414"/>
      <c r="W246" s="415"/>
      <c r="X246" s="416"/>
      <c r="Y246" s="417"/>
      <c r="Z246" s="418"/>
      <c r="AA246" s="419"/>
      <c r="AB246" s="420"/>
      <c r="AC246" s="411">
        <f>S246*O246</f>
        <v>0</v>
      </c>
      <c r="AD246" s="421">
        <f>S246*R246</f>
        <v>0</v>
      </c>
      <c r="AE246" s="422">
        <v>1.96761317245759</v>
      </c>
      <c r="AF246" s="423">
        <f>AE246*S246</f>
        <v>0</v>
      </c>
      <c r="AG246" s="31"/>
      <c r="AH246" s="10"/>
      <c r="AI246" s="10"/>
      <c r="AJ246" s="10"/>
      <c r="AK246" s="10"/>
      <c r="AL246" s="10"/>
      <c r="AM246" s="10"/>
      <c r="AN246" s="13"/>
    </row>
    <row r="247" ht="12.75" customHeight="1">
      <c r="A247" t="s" s="429">
        <v>314</v>
      </c>
      <c r="B247" t="s" s="435">
        <v>664</v>
      </c>
      <c r="C247" t="s" s="436">
        <v>208</v>
      </c>
      <c r="D247" t="s" s="436">
        <v>215</v>
      </c>
      <c r="E247" s="437">
        <v>10</v>
      </c>
      <c r="F247" s="438"/>
      <c r="G247" s="438"/>
      <c r="H247" t="s" s="436">
        <v>284</v>
      </c>
      <c r="I247" t="s" s="436">
        <v>182</v>
      </c>
      <c r="J247" s="437">
        <v>10</v>
      </c>
      <c r="K247" s="438"/>
      <c r="L247" s="438"/>
      <c r="M247" t="s" s="436">
        <v>182</v>
      </c>
      <c r="N247" t="s" s="436">
        <v>198</v>
      </c>
      <c r="O247" s="437">
        <v>10</v>
      </c>
      <c r="P247" t="s" s="439">
        <v>665</v>
      </c>
      <c r="Q247" s="410">
        <f>R247*(1-'Bolts'!$E$1157)</f>
        <v>125.289473684211</v>
      </c>
      <c r="R247" s="410">
        <v>125.289473684211</v>
      </c>
      <c r="S247" s="411">
        <f>SUM(T247:AB247)</f>
        <v>0</v>
      </c>
      <c r="T247" s="412"/>
      <c r="U247" s="413"/>
      <c r="V247" s="414"/>
      <c r="W247" s="415"/>
      <c r="X247" s="416"/>
      <c r="Y247" s="417"/>
      <c r="Z247" s="418"/>
      <c r="AA247" s="419"/>
      <c r="AB247" s="420"/>
      <c r="AC247" s="411">
        <f>S247*O247</f>
        <v>0</v>
      </c>
      <c r="AD247" s="421">
        <f>S247*R247</f>
        <v>0</v>
      </c>
      <c r="AE247" s="422">
        <v>2.72502948380659</v>
      </c>
      <c r="AF247" s="423">
        <f>AE247*S247</f>
        <v>0</v>
      </c>
      <c r="AG247" s="31"/>
      <c r="AH247" s="10"/>
      <c r="AI247" s="10"/>
      <c r="AJ247" s="10"/>
      <c r="AK247" s="10"/>
      <c r="AL247" s="10"/>
      <c r="AM247" s="10"/>
      <c r="AN247" s="13"/>
    </row>
    <row r="248" ht="12.75" customHeight="1">
      <c r="A248" t="s" s="429">
        <v>314</v>
      </c>
      <c r="B248" t="s" s="435">
        <v>666</v>
      </c>
      <c r="C248" t="s" s="436">
        <v>208</v>
      </c>
      <c r="D248" t="s" s="436">
        <v>215</v>
      </c>
      <c r="E248" s="437">
        <v>10</v>
      </c>
      <c r="F248" s="438"/>
      <c r="G248" s="438"/>
      <c r="H248" t="s" s="436">
        <v>284</v>
      </c>
      <c r="I248" t="s" s="436">
        <v>182</v>
      </c>
      <c r="J248" s="437">
        <v>10</v>
      </c>
      <c r="K248" s="438"/>
      <c r="L248" s="438"/>
      <c r="M248" t="s" s="436">
        <v>182</v>
      </c>
      <c r="N248" t="s" s="436">
        <v>198</v>
      </c>
      <c r="O248" s="437">
        <v>10</v>
      </c>
      <c r="P248" t="s" s="439">
        <v>667</v>
      </c>
      <c r="Q248" s="410">
        <f>R248*(1-'Bolts'!$E$1157)</f>
        <v>105.5</v>
      </c>
      <c r="R248" s="410">
        <v>105.5</v>
      </c>
      <c r="S248" s="411">
        <f>SUM(T248:AB248)</f>
        <v>0</v>
      </c>
      <c r="T248" s="412"/>
      <c r="U248" s="413"/>
      <c r="V248" s="414"/>
      <c r="W248" s="415"/>
      <c r="X248" s="416"/>
      <c r="Y248" s="417"/>
      <c r="Z248" s="418"/>
      <c r="AA248" s="419"/>
      <c r="AB248" s="420"/>
      <c r="AC248" s="411">
        <f>S248*O248</f>
        <v>0</v>
      </c>
      <c r="AD248" s="421">
        <f>S248*R248</f>
        <v>0</v>
      </c>
      <c r="AE248" s="422">
        <v>2.19608999364964</v>
      </c>
      <c r="AF248" s="423">
        <f>AE248*S248</f>
        <v>0</v>
      </c>
      <c r="AG248" s="31"/>
      <c r="AH248" s="10"/>
      <c r="AI248" s="10"/>
      <c r="AJ248" s="10"/>
      <c r="AK248" s="10"/>
      <c r="AL248" s="10"/>
      <c r="AM248" s="10"/>
      <c r="AN248" s="13"/>
    </row>
    <row r="249" ht="12.75" customHeight="1">
      <c r="A249" s="424"/>
      <c r="B249" s="444"/>
      <c r="C249" s="425"/>
      <c r="D249" s="425"/>
      <c r="E249" s="428"/>
      <c r="F249" s="425"/>
      <c r="G249" s="425"/>
      <c r="H249" s="425"/>
      <c r="I249" s="425"/>
      <c r="J249" s="428"/>
      <c r="K249" s="425"/>
      <c r="L249" s="425"/>
      <c r="M249" s="425"/>
      <c r="N249" s="425"/>
      <c r="O249" s="428"/>
      <c r="P249" s="428"/>
      <c r="Q249" s="410"/>
      <c r="R249" s="410">
        <v>0</v>
      </c>
      <c r="S249" s="411"/>
      <c r="T249" s="412"/>
      <c r="U249" s="413"/>
      <c r="V249" s="414"/>
      <c r="W249" s="415"/>
      <c r="X249" s="416"/>
      <c r="Y249" s="417"/>
      <c r="Z249" s="418"/>
      <c r="AA249" s="419"/>
      <c r="AB249" s="420"/>
      <c r="AC249" s="411"/>
      <c r="AD249" s="421"/>
      <c r="AE249" s="422">
        <v>0</v>
      </c>
      <c r="AF249" s="423"/>
      <c r="AG249" s="31"/>
      <c r="AH249" s="10"/>
      <c r="AI249" s="10"/>
      <c r="AJ249" s="10"/>
      <c r="AK249" s="10"/>
      <c r="AL249" s="10"/>
      <c r="AM249" s="10"/>
      <c r="AN249" s="13"/>
    </row>
    <row r="250" ht="12.75" customHeight="1">
      <c r="A250" s="426"/>
      <c r="B250" t="s" s="435">
        <v>668</v>
      </c>
      <c r="C250" t="s" s="436">
        <v>208</v>
      </c>
      <c r="D250" t="s" s="436">
        <v>216</v>
      </c>
      <c r="E250" s="437">
        <v>5</v>
      </c>
      <c r="F250" s="438"/>
      <c r="G250" s="438"/>
      <c r="H250" t="s" s="436">
        <v>284</v>
      </c>
      <c r="I250" t="s" s="436">
        <v>190</v>
      </c>
      <c r="J250" s="437">
        <v>10</v>
      </c>
      <c r="K250" s="438"/>
      <c r="L250" s="438"/>
      <c r="M250" t="s" s="436">
        <v>190</v>
      </c>
      <c r="N250" t="s" s="436">
        <v>198</v>
      </c>
      <c r="O250" s="437">
        <v>10</v>
      </c>
      <c r="P250" t="s" s="439">
        <v>669</v>
      </c>
      <c r="Q250" s="410">
        <f>R250*(1-'Bolts'!$E$1157)</f>
        <v>72.6052631578947</v>
      </c>
      <c r="R250" s="410">
        <v>72.6052631578947</v>
      </c>
      <c r="S250" s="411">
        <f>SUM(T250:AB250)</f>
        <v>0</v>
      </c>
      <c r="T250" s="412"/>
      <c r="U250" s="413"/>
      <c r="V250" s="414"/>
      <c r="W250" s="415"/>
      <c r="X250" s="416"/>
      <c r="Y250" s="417"/>
      <c r="Z250" s="418"/>
      <c r="AA250" s="419"/>
      <c r="AB250" s="420"/>
      <c r="AC250" s="411">
        <f>S250*O250</f>
        <v>0</v>
      </c>
      <c r="AD250" s="421">
        <f>S250*R250</f>
        <v>0</v>
      </c>
      <c r="AE250" s="422">
        <v>1.31661072303366</v>
      </c>
      <c r="AF250" s="423">
        <f>AE250*S250</f>
        <v>0</v>
      </c>
      <c r="AG250" s="31"/>
      <c r="AH250" s="10"/>
      <c r="AI250" s="10"/>
      <c r="AJ250" s="10"/>
      <c r="AK250" s="10"/>
      <c r="AL250" s="10"/>
      <c r="AM250" s="10"/>
      <c r="AN250" s="13"/>
    </row>
    <row r="251" ht="12.75" customHeight="1">
      <c r="A251" s="426"/>
      <c r="B251" t="s" s="435">
        <v>670</v>
      </c>
      <c r="C251" t="s" s="436">
        <v>208</v>
      </c>
      <c r="D251" t="s" s="436">
        <v>216</v>
      </c>
      <c r="E251" s="437">
        <v>5</v>
      </c>
      <c r="F251" s="438"/>
      <c r="G251" s="438"/>
      <c r="H251" t="s" s="436">
        <v>284</v>
      </c>
      <c r="I251" t="s" s="436">
        <v>190</v>
      </c>
      <c r="J251" s="437">
        <v>10</v>
      </c>
      <c r="K251" s="438"/>
      <c r="L251" s="438"/>
      <c r="M251" t="s" s="436">
        <v>190</v>
      </c>
      <c r="N251" t="s" s="436">
        <v>198</v>
      </c>
      <c r="O251" s="437">
        <v>10</v>
      </c>
      <c r="P251" t="s" s="439">
        <v>671</v>
      </c>
      <c r="Q251" s="410">
        <f>R251*(1-'Bolts'!$E$1157)</f>
        <v>65.6052631578947</v>
      </c>
      <c r="R251" s="410">
        <v>65.6052631578947</v>
      </c>
      <c r="S251" s="411">
        <f>SUM(T251:AB251)</f>
        <v>0</v>
      </c>
      <c r="T251" s="412"/>
      <c r="U251" s="413"/>
      <c r="V251" s="414"/>
      <c r="W251" s="415"/>
      <c r="X251" s="416"/>
      <c r="Y251" s="417"/>
      <c r="Z251" s="418"/>
      <c r="AA251" s="419"/>
      <c r="AB251" s="420"/>
      <c r="AC251" s="411">
        <f>S251*O251</f>
        <v>0</v>
      </c>
      <c r="AD251" s="421">
        <f>S251*R251</f>
        <v>0</v>
      </c>
      <c r="AE251" s="422">
        <v>1.02345096616166</v>
      </c>
      <c r="AF251" s="423">
        <f>AE251*S251</f>
        <v>0</v>
      </c>
      <c r="AG251" s="31"/>
      <c r="AH251" s="10"/>
      <c r="AI251" s="10"/>
      <c r="AJ251" s="10"/>
      <c r="AK251" s="10"/>
      <c r="AL251" s="10"/>
      <c r="AM251" s="10"/>
      <c r="AN251" s="13"/>
    </row>
    <row r="252" ht="12.75" customHeight="1">
      <c r="A252" t="s" s="448">
        <v>314</v>
      </c>
      <c r="B252" t="s" s="430">
        <v>672</v>
      </c>
      <c r="C252" t="s" s="431">
        <v>208</v>
      </c>
      <c r="D252" t="s" s="431">
        <v>216</v>
      </c>
      <c r="E252" s="432">
        <v>10</v>
      </c>
      <c r="F252" s="433"/>
      <c r="G252" s="433"/>
      <c r="H252" t="s" s="431">
        <v>284</v>
      </c>
      <c r="I252" t="s" s="431">
        <v>190</v>
      </c>
      <c r="J252" s="432">
        <v>10</v>
      </c>
      <c r="K252" s="433"/>
      <c r="L252" s="433"/>
      <c r="M252" t="s" s="431">
        <v>190</v>
      </c>
      <c r="N252" t="s" s="431">
        <v>198</v>
      </c>
      <c r="O252" s="432">
        <v>10</v>
      </c>
      <c r="P252" t="s" s="434">
        <v>673</v>
      </c>
      <c r="Q252" s="410">
        <f>R252*(1-'Bolts'!$E$1157)</f>
        <v>63.2368421052632</v>
      </c>
      <c r="R252" s="410">
        <v>63.2368421052632</v>
      </c>
      <c r="S252" s="411">
        <f>SUM(T252:AB252)</f>
        <v>0</v>
      </c>
      <c r="T252" s="412"/>
      <c r="U252" s="413"/>
      <c r="V252" s="414"/>
      <c r="W252" s="415"/>
      <c r="X252" s="416"/>
      <c r="Y252" s="417"/>
      <c r="Z252" s="418"/>
      <c r="AA252" s="419"/>
      <c r="AB252" s="420"/>
      <c r="AC252" s="411">
        <f>S252*O252</f>
        <v>0</v>
      </c>
      <c r="AD252" s="421">
        <f>S252*R252</f>
        <v>0</v>
      </c>
      <c r="AE252" s="422">
        <v>1.04953279506486</v>
      </c>
      <c r="AF252" s="423">
        <f>AE252*S252</f>
        <v>0</v>
      </c>
      <c r="AG252" s="31"/>
      <c r="AH252" s="10"/>
      <c r="AI252" s="10"/>
      <c r="AJ252" s="10"/>
      <c r="AK252" s="10"/>
      <c r="AL252" s="10"/>
      <c r="AM252" s="10"/>
      <c r="AN252" s="13"/>
    </row>
    <row r="253" ht="12.75" customHeight="1">
      <c r="A253" t="s" s="398">
        <v>281</v>
      </c>
      <c r="B253" t="s" s="399">
        <v>674</v>
      </c>
      <c r="C253" t="s" s="400">
        <f>B253</f>
        <v>675</v>
      </c>
      <c r="D253" s="401"/>
      <c r="E253" s="401"/>
      <c r="F253" s="401"/>
      <c r="G253" s="401"/>
      <c r="H253" t="s" s="400">
        <v>284</v>
      </c>
      <c r="I253" t="s" s="400">
        <v>285</v>
      </c>
      <c r="J253" s="401"/>
      <c r="K253" s="401"/>
      <c r="L253" s="401"/>
      <c r="M253" s="401"/>
      <c r="N253" s="401"/>
      <c r="O253" s="401"/>
      <c r="P253" s="401"/>
      <c r="Q253" s="446"/>
      <c r="R253" s="410">
        <v>0</v>
      </c>
      <c r="S253" s="401"/>
      <c r="T253" s="412"/>
      <c r="U253" s="413"/>
      <c r="V253" s="414"/>
      <c r="W253" s="415"/>
      <c r="X253" s="416"/>
      <c r="Y253" s="417"/>
      <c r="Z253" s="418"/>
      <c r="AA253" s="419"/>
      <c r="AB253" s="420"/>
      <c r="AC253" s="401"/>
      <c r="AD253" s="401"/>
      <c r="AE253" s="447">
        <v>0</v>
      </c>
      <c r="AF253" s="403"/>
      <c r="AG253" s="31"/>
      <c r="AH253" s="10"/>
      <c r="AI253" s="10"/>
      <c r="AJ253" s="10"/>
      <c r="AK253" s="10"/>
      <c r="AL253" s="10"/>
      <c r="AM253" s="10"/>
      <c r="AN253" s="13"/>
    </row>
    <row r="254" ht="12.75" customHeight="1">
      <c r="A254" s="450"/>
      <c r="B254" t="s" s="405">
        <v>676</v>
      </c>
      <c r="C254" t="s" s="406">
        <v>208</v>
      </c>
      <c r="D254" t="s" s="406">
        <v>211</v>
      </c>
      <c r="E254" s="407">
        <v>4</v>
      </c>
      <c r="F254" s="425"/>
      <c r="G254" s="425"/>
      <c r="H254" t="s" s="406">
        <v>284</v>
      </c>
      <c r="I254" t="s" s="406">
        <v>179</v>
      </c>
      <c r="J254" s="407">
        <v>4</v>
      </c>
      <c r="K254" s="425"/>
      <c r="L254" s="425"/>
      <c r="M254" t="s" s="406">
        <v>179</v>
      </c>
      <c r="N254" t="s" s="406">
        <v>199</v>
      </c>
      <c r="O254" s="407">
        <v>4</v>
      </c>
      <c r="P254" t="s" s="409">
        <v>677</v>
      </c>
      <c r="Q254" s="410">
        <f>R254*(1-'Bolts'!$E$1157)</f>
        <v>632.473684210526</v>
      </c>
      <c r="R254" s="410">
        <v>632.473684210526</v>
      </c>
      <c r="S254" s="411">
        <f>SUM(T254:AB254)</f>
        <v>0</v>
      </c>
      <c r="T254" s="412"/>
      <c r="U254" s="413"/>
      <c r="V254" s="414"/>
      <c r="W254" s="415"/>
      <c r="X254" s="416"/>
      <c r="Y254" s="417"/>
      <c r="Z254" s="418"/>
      <c r="AA254" s="419"/>
      <c r="AB254" s="420"/>
      <c r="AC254" s="411">
        <f>S254*O254</f>
        <v>0</v>
      </c>
      <c r="AD254" s="421">
        <f>S254*R254</f>
        <v>0</v>
      </c>
      <c r="AE254" s="422">
        <v>11.725483080831</v>
      </c>
      <c r="AF254" s="423">
        <f>AE254*S254</f>
        <v>0</v>
      </c>
      <c r="AG254" s="31"/>
      <c r="AH254" s="10"/>
      <c r="AI254" s="10"/>
      <c r="AJ254" s="10"/>
      <c r="AK254" s="10"/>
      <c r="AL254" s="10"/>
      <c r="AM254" s="10"/>
      <c r="AN254" s="13"/>
    </row>
    <row r="255" ht="12.75" customHeight="1">
      <c r="A255" s="424"/>
      <c r="B255" s="427"/>
      <c r="C255" s="425"/>
      <c r="D255" s="425"/>
      <c r="E255" s="428"/>
      <c r="F255" s="425"/>
      <c r="G255" s="425"/>
      <c r="H255" s="425"/>
      <c r="I255" s="425"/>
      <c r="J255" s="428"/>
      <c r="K255" s="425"/>
      <c r="L255" s="425"/>
      <c r="M255" s="425"/>
      <c r="N255" s="425"/>
      <c r="O255" s="428"/>
      <c r="P255" s="428"/>
      <c r="Q255" s="410"/>
      <c r="R255" s="410">
        <v>0</v>
      </c>
      <c r="S255" s="411"/>
      <c r="T255" s="412"/>
      <c r="U255" s="413"/>
      <c r="V255" s="414"/>
      <c r="W255" s="415"/>
      <c r="X255" s="416"/>
      <c r="Y255" s="417"/>
      <c r="Z255" s="418"/>
      <c r="AA255" s="419"/>
      <c r="AB255" s="420"/>
      <c r="AC255" s="411"/>
      <c r="AD255" s="421"/>
      <c r="AE255" s="422">
        <v>0</v>
      </c>
      <c r="AF255" s="423"/>
      <c r="AG255" s="31"/>
      <c r="AH255" s="10"/>
      <c r="AI255" s="10"/>
      <c r="AJ255" s="10"/>
      <c r="AK255" s="10"/>
      <c r="AL255" s="10"/>
      <c r="AM255" s="10"/>
      <c r="AN255" s="13"/>
    </row>
    <row r="256" ht="12.75" customHeight="1">
      <c r="A256" s="426"/>
      <c r="B256" t="s" s="405">
        <v>678</v>
      </c>
      <c r="C256" t="s" s="406">
        <v>208</v>
      </c>
      <c r="D256" t="s" s="406">
        <v>212</v>
      </c>
      <c r="E256" s="407">
        <v>8</v>
      </c>
      <c r="F256" s="425"/>
      <c r="G256" s="425"/>
      <c r="H256" t="s" s="406">
        <v>284</v>
      </c>
      <c r="I256" t="s" s="406">
        <v>180</v>
      </c>
      <c r="J256" s="407">
        <v>4</v>
      </c>
      <c r="K256" t="s" s="406">
        <v>184</v>
      </c>
      <c r="L256" s="408">
        <v>4</v>
      </c>
      <c r="M256" t="s" s="406">
        <v>180</v>
      </c>
      <c r="N256" t="s" s="406">
        <v>198</v>
      </c>
      <c r="O256" s="407">
        <v>8</v>
      </c>
      <c r="P256" t="s" s="409">
        <v>679</v>
      </c>
      <c r="Q256" s="410">
        <f>R256*(1-'Bolts'!$E$1157)</f>
        <v>416.34</v>
      </c>
      <c r="R256" s="410">
        <v>416.34</v>
      </c>
      <c r="S256" s="411">
        <f>SUM(T256:AB256)</f>
        <v>0</v>
      </c>
      <c r="T256" s="412"/>
      <c r="U256" s="413"/>
      <c r="V256" s="414"/>
      <c r="W256" s="415"/>
      <c r="X256" s="416"/>
      <c r="Y256" s="417"/>
      <c r="Z256" s="418"/>
      <c r="AA256" s="419"/>
      <c r="AB256" s="420"/>
      <c r="AC256" s="411">
        <f>S256*O256</f>
        <v>0</v>
      </c>
      <c r="AD256" s="421">
        <f>S256*R256</f>
        <v>0</v>
      </c>
      <c r="AE256" s="422">
        <v>7.38909552753334</v>
      </c>
      <c r="AF256" s="423">
        <f>AE256*S256</f>
        <v>0</v>
      </c>
      <c r="AG256" s="31"/>
      <c r="AH256" s="10"/>
      <c r="AI256" s="10"/>
      <c r="AJ256" s="10"/>
      <c r="AK256" s="10"/>
      <c r="AL256" s="10"/>
      <c r="AM256" s="10"/>
      <c r="AN256" s="13"/>
    </row>
    <row r="257" ht="12.75" customHeight="1">
      <c r="A257" s="426"/>
      <c r="B257" t="s" s="405">
        <v>680</v>
      </c>
      <c r="C257" t="s" s="406">
        <v>208</v>
      </c>
      <c r="D257" t="s" s="406">
        <v>212</v>
      </c>
      <c r="E257" s="407">
        <v>4</v>
      </c>
      <c r="F257" s="425"/>
      <c r="G257" s="425"/>
      <c r="H257" t="s" s="406">
        <v>284</v>
      </c>
      <c r="I257" t="s" s="406">
        <v>180</v>
      </c>
      <c r="J257" s="407">
        <v>4</v>
      </c>
      <c r="K257" s="425"/>
      <c r="L257" s="425"/>
      <c r="M257" t="s" s="406">
        <v>180</v>
      </c>
      <c r="N257" t="s" s="406">
        <v>198</v>
      </c>
      <c r="O257" s="407">
        <v>4</v>
      </c>
      <c r="P257" t="s" s="409">
        <v>681</v>
      </c>
      <c r="Q257" s="410">
        <f>R257*(1-'Bolts'!$E$1157)</f>
        <v>136.342105263158</v>
      </c>
      <c r="R257" s="410">
        <v>136.342105263158</v>
      </c>
      <c r="S257" s="411">
        <f>SUM(T257:AB257)</f>
        <v>0</v>
      </c>
      <c r="T257" s="412"/>
      <c r="U257" s="413"/>
      <c r="V257" s="414"/>
      <c r="W257" s="415"/>
      <c r="X257" s="416"/>
      <c r="Y257" s="417"/>
      <c r="Z257" s="418"/>
      <c r="AA257" s="419"/>
      <c r="AB257" s="420"/>
      <c r="AC257" s="411">
        <f>S257*O257</f>
        <v>0</v>
      </c>
      <c r="AD257" s="421">
        <f>S257*R257</f>
        <v>0</v>
      </c>
      <c r="AE257" s="422">
        <v>2.12156400254014</v>
      </c>
      <c r="AF257" s="423">
        <f>AE257*S257</f>
        <v>0</v>
      </c>
      <c r="AG257" s="31"/>
      <c r="AH257" s="10"/>
      <c r="AI257" s="10"/>
      <c r="AJ257" s="10"/>
      <c r="AK257" s="10"/>
      <c r="AL257" s="10"/>
      <c r="AM257" s="10"/>
      <c r="AN257" s="13"/>
    </row>
    <row r="258" ht="12.75" customHeight="1">
      <c r="A258" s="426"/>
      <c r="B258" t="s" s="405">
        <v>682</v>
      </c>
      <c r="C258" t="s" s="406">
        <v>208</v>
      </c>
      <c r="D258" t="s" s="406">
        <v>212</v>
      </c>
      <c r="E258" s="407">
        <v>4</v>
      </c>
      <c r="F258" s="425"/>
      <c r="G258" s="425"/>
      <c r="H258" t="s" s="406">
        <v>284</v>
      </c>
      <c r="I258" t="s" s="406">
        <v>184</v>
      </c>
      <c r="J258" s="407">
        <v>4</v>
      </c>
      <c r="K258" s="425"/>
      <c r="L258" s="425"/>
      <c r="M258" t="s" s="406">
        <v>184</v>
      </c>
      <c r="N258" t="s" s="406">
        <v>199</v>
      </c>
      <c r="O258" s="407">
        <v>4</v>
      </c>
      <c r="P258" t="s" s="409">
        <v>683</v>
      </c>
      <c r="Q258" s="410">
        <f>R258*(1-'Bolts'!$E$1157)</f>
        <v>280</v>
      </c>
      <c r="R258" s="410">
        <v>280</v>
      </c>
      <c r="S258" s="411">
        <f>SUM(T258:AB258)</f>
        <v>0</v>
      </c>
      <c r="T258" s="412"/>
      <c r="U258" s="413"/>
      <c r="V258" s="414"/>
      <c r="W258" s="415"/>
      <c r="X258" s="416"/>
      <c r="Y258" s="417"/>
      <c r="Z258" s="418"/>
      <c r="AA258" s="419"/>
      <c r="AB258" s="420"/>
      <c r="AC258" s="411">
        <f>S258*O258</f>
        <v>0</v>
      </c>
      <c r="AD258" s="421">
        <f>S258*R258</f>
        <v>0</v>
      </c>
      <c r="AE258" s="422">
        <v>5.2679851220176</v>
      </c>
      <c r="AF258" s="423">
        <f>AE258*S258</f>
        <v>0</v>
      </c>
      <c r="AG258" s="31"/>
      <c r="AH258" s="10"/>
      <c r="AI258" s="10"/>
      <c r="AJ258" s="10"/>
      <c r="AK258" s="10"/>
      <c r="AL258" s="10"/>
      <c r="AM258" s="10"/>
      <c r="AN258" s="13"/>
    </row>
    <row r="259" ht="12.75" customHeight="1">
      <c r="A259" s="424"/>
      <c r="B259" s="444"/>
      <c r="C259" s="425"/>
      <c r="D259" s="425"/>
      <c r="E259" s="428"/>
      <c r="F259" s="425"/>
      <c r="G259" s="425"/>
      <c r="H259" s="425"/>
      <c r="I259" s="425"/>
      <c r="J259" s="428"/>
      <c r="K259" s="425"/>
      <c r="L259" s="425"/>
      <c r="M259" s="425"/>
      <c r="N259" s="425"/>
      <c r="O259" s="428"/>
      <c r="P259" s="428"/>
      <c r="Q259" s="410"/>
      <c r="R259" s="410">
        <v>0</v>
      </c>
      <c r="S259" s="411"/>
      <c r="T259" s="412"/>
      <c r="U259" s="413"/>
      <c r="V259" s="414"/>
      <c r="W259" s="415"/>
      <c r="X259" s="416"/>
      <c r="Y259" s="417"/>
      <c r="Z259" s="418"/>
      <c r="AA259" s="419"/>
      <c r="AB259" s="420"/>
      <c r="AC259" s="411"/>
      <c r="AD259" s="421"/>
      <c r="AE259" s="422">
        <v>0</v>
      </c>
      <c r="AF259" s="423"/>
      <c r="AG259" s="31"/>
      <c r="AH259" s="10"/>
      <c r="AI259" s="10"/>
      <c r="AJ259" s="10"/>
      <c r="AK259" s="10"/>
      <c r="AL259" s="10"/>
      <c r="AM259" s="10"/>
      <c r="AN259" s="13"/>
    </row>
    <row r="260" ht="12.75" customHeight="1">
      <c r="A260" s="426"/>
      <c r="B260" t="s" s="405">
        <v>684</v>
      </c>
      <c r="C260" t="s" s="406">
        <v>208</v>
      </c>
      <c r="D260" t="s" s="406">
        <v>213</v>
      </c>
      <c r="E260" s="407">
        <v>6</v>
      </c>
      <c r="F260" s="425"/>
      <c r="G260" s="425"/>
      <c r="H260" t="s" s="406">
        <v>284</v>
      </c>
      <c r="I260" t="s" s="406">
        <v>184</v>
      </c>
      <c r="J260" s="407">
        <v>6</v>
      </c>
      <c r="K260" s="425"/>
      <c r="L260" s="425"/>
      <c r="M260" t="s" s="406">
        <v>184</v>
      </c>
      <c r="N260" t="s" s="406">
        <v>199</v>
      </c>
      <c r="O260" s="407">
        <v>6</v>
      </c>
      <c r="P260" t="s" s="409">
        <v>685</v>
      </c>
      <c r="Q260" s="410">
        <f>R260*(1-'Bolts'!$E$1157)</f>
        <v>272.210526315789</v>
      </c>
      <c r="R260" s="410">
        <v>272.210526315789</v>
      </c>
      <c r="S260" s="411">
        <f>SUM(T260:AB260)</f>
        <v>0</v>
      </c>
      <c r="T260" s="412"/>
      <c r="U260" s="413"/>
      <c r="V260" s="414"/>
      <c r="W260" s="415"/>
      <c r="X260" s="416"/>
      <c r="Y260" s="417"/>
      <c r="Z260" s="418"/>
      <c r="AA260" s="419"/>
      <c r="AB260" s="420"/>
      <c r="AC260" s="411">
        <f>S260*O260</f>
        <v>0</v>
      </c>
      <c r="AD260" s="421">
        <f>S260*R260</f>
        <v>0</v>
      </c>
      <c r="AE260" s="422">
        <v>4.672</v>
      </c>
      <c r="AF260" s="423">
        <f>AE260*S260</f>
        <v>0</v>
      </c>
      <c r="AG260" s="31"/>
      <c r="AH260" s="10"/>
      <c r="AI260" s="10"/>
      <c r="AJ260" s="10"/>
      <c r="AK260" s="10"/>
      <c r="AL260" s="10"/>
      <c r="AM260" s="10"/>
      <c r="AN260" s="13"/>
    </row>
    <row r="261" ht="12.75" customHeight="1">
      <c r="A261" s="426"/>
      <c r="B261" t="s" s="405">
        <v>686</v>
      </c>
      <c r="C261" t="s" s="406">
        <v>208</v>
      </c>
      <c r="D261" t="s" s="406">
        <v>213</v>
      </c>
      <c r="E261" s="407">
        <v>8</v>
      </c>
      <c r="F261" s="425"/>
      <c r="G261" s="425"/>
      <c r="H261" t="s" s="406">
        <v>284</v>
      </c>
      <c r="I261" t="s" s="406">
        <v>184</v>
      </c>
      <c r="J261" s="407">
        <v>8</v>
      </c>
      <c r="K261" s="425"/>
      <c r="L261" s="425"/>
      <c r="M261" t="s" s="406">
        <v>184</v>
      </c>
      <c r="N261" t="s" s="406">
        <v>199</v>
      </c>
      <c r="O261" s="407">
        <v>8</v>
      </c>
      <c r="P261" t="s" s="409">
        <v>687</v>
      </c>
      <c r="Q261" s="410">
        <f>R261*(1-'Bolts'!$E$1157)</f>
        <v>427.578947368421</v>
      </c>
      <c r="R261" s="410">
        <v>427.578947368421</v>
      </c>
      <c r="S261" s="411">
        <f>SUM(T261:AB261)</f>
        <v>0</v>
      </c>
      <c r="T261" s="412"/>
      <c r="U261" s="413"/>
      <c r="V261" s="414"/>
      <c r="W261" s="415"/>
      <c r="X261" s="416"/>
      <c r="Y261" s="417"/>
      <c r="Z261" s="418"/>
      <c r="AA261" s="419"/>
      <c r="AB261" s="420"/>
      <c r="AC261" s="411">
        <f>S261*O261</f>
        <v>0</v>
      </c>
      <c r="AD261" s="421">
        <f>S261*R261</f>
        <v>0</v>
      </c>
      <c r="AE261" s="422">
        <v>7.624</v>
      </c>
      <c r="AF261" s="423">
        <f>AE261*S261</f>
        <v>0</v>
      </c>
      <c r="AG261" s="31"/>
      <c r="AH261" s="10"/>
      <c r="AI261" s="10"/>
      <c r="AJ261" s="10"/>
      <c r="AK261" s="10"/>
      <c r="AL261" s="10"/>
      <c r="AM261" s="10"/>
      <c r="AN261" s="13"/>
    </row>
    <row r="262" ht="12.75" customHeight="1">
      <c r="A262" s="424"/>
      <c r="B262" s="444"/>
      <c r="C262" s="425"/>
      <c r="D262" s="425"/>
      <c r="E262" s="428"/>
      <c r="F262" s="425"/>
      <c r="G262" s="425"/>
      <c r="H262" s="425"/>
      <c r="I262" s="425"/>
      <c r="J262" s="428"/>
      <c r="K262" s="425"/>
      <c r="L262" s="425"/>
      <c r="M262" s="425"/>
      <c r="N262" s="425"/>
      <c r="O262" s="428"/>
      <c r="P262" s="428"/>
      <c r="Q262" s="410"/>
      <c r="R262" s="410">
        <v>0</v>
      </c>
      <c r="S262" s="411"/>
      <c r="T262" s="412"/>
      <c r="U262" s="413"/>
      <c r="V262" s="414"/>
      <c r="W262" s="415"/>
      <c r="X262" s="416"/>
      <c r="Y262" s="417"/>
      <c r="Z262" s="418"/>
      <c r="AA262" s="419"/>
      <c r="AB262" s="420"/>
      <c r="AC262" s="411"/>
      <c r="AD262" s="421"/>
      <c r="AE262" s="422">
        <v>0</v>
      </c>
      <c r="AF262" s="423"/>
      <c r="AG262" s="31"/>
      <c r="AH262" s="10"/>
      <c r="AI262" s="10"/>
      <c r="AJ262" s="10"/>
      <c r="AK262" s="10"/>
      <c r="AL262" s="10"/>
      <c r="AM262" s="10"/>
      <c r="AN262" s="13"/>
    </row>
    <row r="263" ht="12.75" customHeight="1">
      <c r="A263" s="426"/>
      <c r="B263" t="s" s="405">
        <v>688</v>
      </c>
      <c r="C263" t="s" s="406">
        <v>208</v>
      </c>
      <c r="D263" t="s" s="406">
        <v>214</v>
      </c>
      <c r="E263" s="407">
        <v>10</v>
      </c>
      <c r="F263" s="425"/>
      <c r="G263" s="425"/>
      <c r="H263" t="s" s="406">
        <v>284</v>
      </c>
      <c r="I263" t="s" s="406">
        <v>184</v>
      </c>
      <c r="J263" s="407">
        <v>10</v>
      </c>
      <c r="K263" s="425"/>
      <c r="L263" s="425"/>
      <c r="M263" t="s" s="406">
        <v>184</v>
      </c>
      <c r="N263" t="s" s="406">
        <v>199</v>
      </c>
      <c r="O263" s="407">
        <v>10</v>
      </c>
      <c r="P263" t="s" s="409">
        <v>689</v>
      </c>
      <c r="Q263" s="410">
        <f>R263*(1-'Bolts'!$E$1157)</f>
        <v>427.973684210526</v>
      </c>
      <c r="R263" s="410">
        <v>427.973684210526</v>
      </c>
      <c r="S263" s="411">
        <f>SUM(T263:AB263)</f>
        <v>0</v>
      </c>
      <c r="T263" s="412"/>
      <c r="U263" s="413"/>
      <c r="V263" s="414"/>
      <c r="W263" s="415"/>
      <c r="X263" s="416"/>
      <c r="Y263" s="417"/>
      <c r="Z263" s="418"/>
      <c r="AA263" s="419"/>
      <c r="AB263" s="420"/>
      <c r="AC263" s="411">
        <f>S263*O263</f>
        <v>0</v>
      </c>
      <c r="AD263" s="421">
        <f>S263*R263</f>
        <v>0</v>
      </c>
      <c r="AE263" s="422">
        <v>7.197</v>
      </c>
      <c r="AF263" s="423">
        <f>AE263*S263</f>
        <v>0</v>
      </c>
      <c r="AG263" s="31"/>
      <c r="AH263" s="10"/>
      <c r="AI263" s="10"/>
      <c r="AJ263" s="10"/>
      <c r="AK263" s="10"/>
      <c r="AL263" s="10"/>
      <c r="AM263" s="10"/>
      <c r="AN263" s="13"/>
    </row>
    <row r="264" ht="12.75" customHeight="1">
      <c r="A264" s="426"/>
      <c r="B264" t="s" s="405">
        <v>690</v>
      </c>
      <c r="C264" t="s" s="406">
        <v>208</v>
      </c>
      <c r="D264" t="s" s="406">
        <v>214</v>
      </c>
      <c r="E264" s="407">
        <v>11</v>
      </c>
      <c r="F264" s="425"/>
      <c r="G264" s="425"/>
      <c r="H264" t="s" s="406">
        <v>284</v>
      </c>
      <c r="I264" t="s" s="406">
        <v>184</v>
      </c>
      <c r="J264" s="407">
        <v>11</v>
      </c>
      <c r="K264" s="425"/>
      <c r="L264" s="425"/>
      <c r="M264" t="s" s="406">
        <v>184</v>
      </c>
      <c r="N264" t="s" s="406">
        <v>199</v>
      </c>
      <c r="O264" s="407">
        <v>11</v>
      </c>
      <c r="P264" t="s" s="409">
        <v>691</v>
      </c>
      <c r="Q264" s="410">
        <f>R264*(1-'Bolts'!$E$1157)</f>
        <v>388.421052631579</v>
      </c>
      <c r="R264" s="410">
        <v>388.421052631579</v>
      </c>
      <c r="S264" s="411">
        <f>SUM(T264:AB264)</f>
        <v>0</v>
      </c>
      <c r="T264" s="412"/>
      <c r="U264" s="413"/>
      <c r="V264" s="414"/>
      <c r="W264" s="415"/>
      <c r="X264" s="416"/>
      <c r="Y264" s="417"/>
      <c r="Z264" s="418"/>
      <c r="AA264" s="419"/>
      <c r="AB264" s="420"/>
      <c r="AC264" s="411">
        <f>S264*O264</f>
        <v>0</v>
      </c>
      <c r="AD264" s="421">
        <f>S264*R264</f>
        <v>0</v>
      </c>
      <c r="AE264" s="422">
        <v>5.113308536696</v>
      </c>
      <c r="AF264" s="423">
        <f>AE264*S264</f>
        <v>0</v>
      </c>
      <c r="AG264" s="31"/>
      <c r="AH264" s="10"/>
      <c r="AI264" s="10"/>
      <c r="AJ264" s="10"/>
      <c r="AK264" s="10"/>
      <c r="AL264" s="10"/>
      <c r="AM264" s="10"/>
      <c r="AN264" s="13"/>
    </row>
    <row r="265" ht="12.75" customHeight="1">
      <c r="A265" s="426"/>
      <c r="B265" t="s" s="405">
        <v>692</v>
      </c>
      <c r="C265" t="s" s="406">
        <v>208</v>
      </c>
      <c r="D265" t="s" s="406">
        <v>214</v>
      </c>
      <c r="E265" s="407">
        <v>10</v>
      </c>
      <c r="F265" s="425"/>
      <c r="G265" s="425"/>
      <c r="H265" t="s" s="406">
        <v>284</v>
      </c>
      <c r="I265" t="s" s="406">
        <v>188</v>
      </c>
      <c r="J265" s="407">
        <v>10</v>
      </c>
      <c r="K265" s="425"/>
      <c r="L265" s="425"/>
      <c r="M265" t="s" s="406">
        <v>188</v>
      </c>
      <c r="N265" t="s" s="406">
        <v>200</v>
      </c>
      <c r="O265" s="407">
        <v>10</v>
      </c>
      <c r="P265" t="s" s="409">
        <v>693</v>
      </c>
      <c r="Q265" s="410">
        <f>R265*(1-'Bolts'!$E$1157)</f>
        <v>326.894736842105</v>
      </c>
      <c r="R265" s="410">
        <v>326.894736842105</v>
      </c>
      <c r="S265" s="411">
        <f>SUM(T265:AB265)</f>
        <v>0</v>
      </c>
      <c r="T265" s="412"/>
      <c r="U265" s="413"/>
      <c r="V265" s="414"/>
      <c r="W265" s="415"/>
      <c r="X265" s="416"/>
      <c r="Y265" s="417"/>
      <c r="Z265" s="418"/>
      <c r="AA265" s="419"/>
      <c r="AB265" s="420"/>
      <c r="AC265" s="411">
        <f>S265*O265</f>
        <v>0</v>
      </c>
      <c r="AD265" s="421">
        <f>S265*R265</f>
        <v>0</v>
      </c>
      <c r="AE265" s="422">
        <v>4.16329492878527</v>
      </c>
      <c r="AF265" s="423">
        <f>AE265*S265</f>
        <v>0</v>
      </c>
      <c r="AG265" s="31"/>
      <c r="AH265" s="10"/>
      <c r="AI265" s="10"/>
      <c r="AJ265" s="10"/>
      <c r="AK265" s="10"/>
      <c r="AL265" s="10"/>
      <c r="AM265" s="10"/>
      <c r="AN265" s="13"/>
    </row>
    <row r="266" ht="12.75" customHeight="1">
      <c r="A266" s="426"/>
      <c r="B266" t="s" s="405">
        <v>694</v>
      </c>
      <c r="C266" t="s" s="406">
        <v>208</v>
      </c>
      <c r="D266" t="s" s="406">
        <v>214</v>
      </c>
      <c r="E266" s="407">
        <v>10</v>
      </c>
      <c r="F266" s="425"/>
      <c r="G266" s="425"/>
      <c r="H266" t="s" s="406">
        <v>284</v>
      </c>
      <c r="I266" t="s" s="406">
        <v>188</v>
      </c>
      <c r="J266" s="407">
        <v>10</v>
      </c>
      <c r="K266" s="425"/>
      <c r="L266" s="425"/>
      <c r="M266" t="s" s="406">
        <v>188</v>
      </c>
      <c r="N266" t="s" s="406">
        <v>200</v>
      </c>
      <c r="O266" s="407">
        <v>10</v>
      </c>
      <c r="P266" t="s" s="409">
        <v>695</v>
      </c>
      <c r="Q266" s="410">
        <f>R266*(1-'Bolts'!$E$1157)</f>
        <v>339.447368421053</v>
      </c>
      <c r="R266" s="410">
        <v>339.447368421053</v>
      </c>
      <c r="S266" s="411">
        <f>SUM(T266:AB266)</f>
        <v>0</v>
      </c>
      <c r="T266" s="412"/>
      <c r="U266" s="413"/>
      <c r="V266" s="414"/>
      <c r="W266" s="415"/>
      <c r="X266" s="416"/>
      <c r="Y266" s="417"/>
      <c r="Z266" s="418"/>
      <c r="AA266" s="419"/>
      <c r="AB266" s="420"/>
      <c r="AC266" s="411">
        <f>S266*O266</f>
        <v>0</v>
      </c>
      <c r="AD266" s="421">
        <f>S266*R266</f>
        <v>0</v>
      </c>
      <c r="AE266" s="422">
        <v>5.49491971332668</v>
      </c>
      <c r="AF266" s="423">
        <f>AE266*S266</f>
        <v>0</v>
      </c>
      <c r="AG266" s="31"/>
      <c r="AH266" s="10"/>
      <c r="AI266" s="10"/>
      <c r="AJ266" s="10"/>
      <c r="AK266" s="10"/>
      <c r="AL266" s="10"/>
      <c r="AM266" s="10"/>
      <c r="AN266" s="13"/>
    </row>
    <row r="267" ht="12.75" customHeight="1">
      <c r="A267" s="424"/>
      <c r="B267" s="444"/>
      <c r="C267" s="425"/>
      <c r="D267" s="425"/>
      <c r="E267" s="428"/>
      <c r="F267" s="425"/>
      <c r="G267" s="425"/>
      <c r="H267" s="425"/>
      <c r="I267" s="425"/>
      <c r="J267" s="428"/>
      <c r="K267" s="425"/>
      <c r="L267" s="425"/>
      <c r="M267" s="425"/>
      <c r="N267" s="425"/>
      <c r="O267" s="428"/>
      <c r="P267" s="428"/>
      <c r="Q267" s="410"/>
      <c r="R267" s="410">
        <v>0</v>
      </c>
      <c r="S267" s="411"/>
      <c r="T267" s="412"/>
      <c r="U267" s="413"/>
      <c r="V267" s="414"/>
      <c r="W267" s="415"/>
      <c r="X267" s="416"/>
      <c r="Y267" s="417"/>
      <c r="Z267" s="418"/>
      <c r="AA267" s="419"/>
      <c r="AB267" s="420"/>
      <c r="AC267" s="411"/>
      <c r="AD267" s="421"/>
      <c r="AE267" s="422">
        <v>0</v>
      </c>
      <c r="AF267" s="423"/>
      <c r="AG267" s="31"/>
      <c r="AH267" s="10"/>
      <c r="AI267" s="10"/>
      <c r="AJ267" s="10"/>
      <c r="AK267" s="10"/>
      <c r="AL267" s="10"/>
      <c r="AM267" s="10"/>
      <c r="AN267" s="13"/>
    </row>
    <row r="268" ht="12.75" customHeight="1">
      <c r="A268" s="426"/>
      <c r="B268" t="s" s="405">
        <v>696</v>
      </c>
      <c r="C268" t="s" s="406">
        <v>208</v>
      </c>
      <c r="D268" t="s" s="406">
        <v>199</v>
      </c>
      <c r="E268" s="407">
        <v>20</v>
      </c>
      <c r="F268" s="425"/>
      <c r="G268" s="425"/>
      <c r="H268" t="s" s="406">
        <v>284</v>
      </c>
      <c r="I268" t="s" s="406">
        <v>182</v>
      </c>
      <c r="J268" s="407">
        <v>20</v>
      </c>
      <c r="K268" s="425"/>
      <c r="L268" s="425"/>
      <c r="M268" t="s" s="406">
        <v>182</v>
      </c>
      <c r="N268" t="s" s="406">
        <v>198</v>
      </c>
      <c r="O268" s="407">
        <v>20</v>
      </c>
      <c r="P268" t="s" s="409">
        <v>697</v>
      </c>
      <c r="Q268" s="410">
        <f>R268*(1-'Bolts'!$E$1157)</f>
        <v>426.24</v>
      </c>
      <c r="R268" s="410">
        <v>426.24</v>
      </c>
      <c r="S268" s="411">
        <f>SUM(T268:AB268)</f>
        <v>0</v>
      </c>
      <c r="T268" s="412"/>
      <c r="U268" s="413"/>
      <c r="V268" s="414"/>
      <c r="W268" s="415"/>
      <c r="X268" s="416"/>
      <c r="Y268" s="417"/>
      <c r="Z268" s="418"/>
      <c r="AA268" s="419"/>
      <c r="AB268" s="420"/>
      <c r="AC268" s="411">
        <f>S268*O268</f>
        <v>0</v>
      </c>
      <c r="AD268" s="421">
        <f>S268*R268</f>
        <v>0</v>
      </c>
      <c r="AE268" s="422">
        <v>7.14415313435544</v>
      </c>
      <c r="AF268" s="423">
        <f>AE268*S268</f>
        <v>0</v>
      </c>
      <c r="AG268" s="31"/>
      <c r="AH268" s="10"/>
      <c r="AI268" s="10"/>
      <c r="AJ268" s="10"/>
      <c r="AK268" s="10"/>
      <c r="AL268" s="10"/>
      <c r="AM268" s="10"/>
      <c r="AN268" s="13"/>
    </row>
    <row r="269" ht="12.75" customHeight="1">
      <c r="A269" s="426"/>
      <c r="B269" t="s" s="405">
        <v>698</v>
      </c>
      <c r="C269" t="s" s="406">
        <v>208</v>
      </c>
      <c r="D269" t="s" s="406">
        <v>199</v>
      </c>
      <c r="E269" s="407">
        <v>10</v>
      </c>
      <c r="F269" s="425"/>
      <c r="G269" s="425"/>
      <c r="H269" t="s" s="406">
        <v>284</v>
      </c>
      <c r="I269" t="s" s="406">
        <v>182</v>
      </c>
      <c r="J269" s="407">
        <v>10</v>
      </c>
      <c r="K269" s="425"/>
      <c r="L269" s="425"/>
      <c r="M269" t="s" s="406">
        <v>182</v>
      </c>
      <c r="N269" t="s" s="406">
        <v>198</v>
      </c>
      <c r="O269" s="407">
        <v>10</v>
      </c>
      <c r="P269" t="s" s="409">
        <v>699</v>
      </c>
      <c r="Q269" s="410">
        <f>R269*(1-'Bolts'!$E$1157)</f>
        <v>260.526315789474</v>
      </c>
      <c r="R269" s="410">
        <v>260.526315789474</v>
      </c>
      <c r="S269" s="411">
        <f>SUM(T269:AB269)</f>
        <v>0</v>
      </c>
      <c r="T269" s="412"/>
      <c r="U269" s="413"/>
      <c r="V269" s="414"/>
      <c r="W269" s="415"/>
      <c r="X269" s="416"/>
      <c r="Y269" s="417"/>
      <c r="Z269" s="418"/>
      <c r="AA269" s="419"/>
      <c r="AB269" s="420"/>
      <c r="AC269" s="411">
        <f>S269*O269</f>
        <v>0</v>
      </c>
      <c r="AD269" s="421">
        <f>S269*R269</f>
        <v>0</v>
      </c>
      <c r="AE269" s="422">
        <v>3.52063866461036</v>
      </c>
      <c r="AF269" s="423">
        <f>AE269*S269</f>
        <v>0</v>
      </c>
      <c r="AG269" s="31"/>
      <c r="AH269" s="10"/>
      <c r="AI269" s="10"/>
      <c r="AJ269" s="10"/>
      <c r="AK269" s="10"/>
      <c r="AL269" s="10"/>
      <c r="AM269" s="10"/>
      <c r="AN269" s="13"/>
    </row>
    <row r="270" ht="12.75" customHeight="1">
      <c r="A270" s="426"/>
      <c r="B270" t="s" s="405">
        <v>700</v>
      </c>
      <c r="C270" t="s" s="406">
        <v>208</v>
      </c>
      <c r="D270" t="s" s="406">
        <v>199</v>
      </c>
      <c r="E270" s="407">
        <v>10</v>
      </c>
      <c r="F270" s="425"/>
      <c r="G270" s="425"/>
      <c r="H270" t="s" s="406">
        <v>284</v>
      </c>
      <c r="I270" t="s" s="406">
        <v>189</v>
      </c>
      <c r="J270" s="407">
        <v>10</v>
      </c>
      <c r="K270" s="425"/>
      <c r="L270" s="425"/>
      <c r="M270" t="s" s="406">
        <v>189</v>
      </c>
      <c r="N270" t="s" s="406">
        <v>200</v>
      </c>
      <c r="O270" s="407">
        <v>10</v>
      </c>
      <c r="P270" t="s" s="409">
        <v>701</v>
      </c>
      <c r="Q270" s="410">
        <f>R270*(1-'Bolts'!$E$1157)</f>
        <v>165.710526315789</v>
      </c>
      <c r="R270" s="410">
        <v>165.710526315789</v>
      </c>
      <c r="S270" s="411">
        <f>SUM(T270:AB270)</f>
        <v>0</v>
      </c>
      <c r="T270" s="412"/>
      <c r="U270" s="413"/>
      <c r="V270" s="414"/>
      <c r="W270" s="415"/>
      <c r="X270" s="416"/>
      <c r="Y270" s="417"/>
      <c r="Z270" s="418"/>
      <c r="AA270" s="419"/>
      <c r="AB270" s="420"/>
      <c r="AC270" s="411">
        <f>S270*O270</f>
        <v>0</v>
      </c>
      <c r="AD270" s="421">
        <f>S270*R270</f>
        <v>0</v>
      </c>
      <c r="AE270" s="422">
        <v>3.62442166379389</v>
      </c>
      <c r="AF270" s="423">
        <f>AE270*S270</f>
        <v>0</v>
      </c>
      <c r="AG270" s="31"/>
      <c r="AH270" s="10"/>
      <c r="AI270" s="10"/>
      <c r="AJ270" s="10"/>
      <c r="AK270" s="10"/>
      <c r="AL270" s="10"/>
      <c r="AM270" s="10"/>
      <c r="AN270" s="13"/>
    </row>
    <row r="271" ht="12.5" customHeight="1">
      <c r="A271" s="426"/>
      <c r="B271" t="s" s="435">
        <v>702</v>
      </c>
      <c r="C271" t="s" s="436">
        <v>208</v>
      </c>
      <c r="D271" t="s" s="436">
        <v>199</v>
      </c>
      <c r="E271" s="437">
        <v>9</v>
      </c>
      <c r="F271" s="438"/>
      <c r="G271" s="438"/>
      <c r="H271" t="s" s="436">
        <v>284</v>
      </c>
      <c r="I271" t="s" s="436">
        <v>180</v>
      </c>
      <c r="J271" s="437">
        <v>9</v>
      </c>
      <c r="K271" s="438"/>
      <c r="L271" s="438"/>
      <c r="M271" t="s" s="436">
        <v>180</v>
      </c>
      <c r="N271" t="s" s="436">
        <v>198</v>
      </c>
      <c r="O271" s="437">
        <v>9</v>
      </c>
      <c r="P271" t="s" s="439">
        <v>703</v>
      </c>
      <c r="Q271" s="410">
        <f>R271*(1-'Bolts'!$E$1157)</f>
        <v>146</v>
      </c>
      <c r="R271" s="410">
        <v>146</v>
      </c>
      <c r="S271" s="411">
        <f>SUM(T271:AB271)</f>
        <v>0</v>
      </c>
      <c r="T271" s="412"/>
      <c r="U271" s="413"/>
      <c r="V271" s="414"/>
      <c r="W271" s="415"/>
      <c r="X271" s="416"/>
      <c r="Y271" s="417"/>
      <c r="Z271" s="418"/>
      <c r="AA271" s="419"/>
      <c r="AB271" s="420"/>
      <c r="AC271" s="411">
        <f>S271*O271</f>
        <v>0</v>
      </c>
      <c r="AD271" s="421">
        <f>S271*R271</f>
        <v>0</v>
      </c>
      <c r="AE271" s="422">
        <v>2.98689104599474</v>
      </c>
      <c r="AF271" s="423">
        <f>AE271*S271</f>
        <v>0</v>
      </c>
      <c r="AG271" s="31"/>
      <c r="AH271" s="10"/>
      <c r="AI271" s="10"/>
      <c r="AJ271" s="10"/>
      <c r="AK271" s="10"/>
      <c r="AL271" s="10"/>
      <c r="AM271" s="10"/>
      <c r="AN271" s="13"/>
    </row>
    <row r="272" ht="12.75" customHeight="1">
      <c r="A272" t="s" s="429">
        <v>314</v>
      </c>
      <c r="B272" t="s" s="435">
        <v>704</v>
      </c>
      <c r="C272" t="s" s="436">
        <v>208</v>
      </c>
      <c r="D272" t="s" s="436">
        <v>199</v>
      </c>
      <c r="E272" s="437">
        <v>5</v>
      </c>
      <c r="F272" s="438"/>
      <c r="G272" s="438"/>
      <c r="H272" t="s" s="436">
        <v>284</v>
      </c>
      <c r="I272" t="s" s="436">
        <v>180</v>
      </c>
      <c r="J272" s="437">
        <v>5</v>
      </c>
      <c r="K272" s="438"/>
      <c r="L272" s="438"/>
      <c r="M272" t="s" s="436">
        <v>180</v>
      </c>
      <c r="N272" t="s" s="436">
        <v>198</v>
      </c>
      <c r="O272" s="437">
        <v>5</v>
      </c>
      <c r="P272" t="s" s="439">
        <v>705</v>
      </c>
      <c r="Q272" s="410">
        <f>R272*(1-'Bolts'!$E$1157)</f>
        <v>96.8684210526316</v>
      </c>
      <c r="R272" s="410">
        <v>96.8684210526316</v>
      </c>
      <c r="S272" s="411">
        <f>SUM(T272:AB272)</f>
        <v>0</v>
      </c>
      <c r="T272" s="412"/>
      <c r="U272" s="413"/>
      <c r="V272" s="414"/>
      <c r="W272" s="415"/>
      <c r="X272" s="416"/>
      <c r="Y272" s="417"/>
      <c r="Z272" s="418"/>
      <c r="AA272" s="419"/>
      <c r="AB272" s="420"/>
      <c r="AC272" s="411">
        <f>S272*O272</f>
        <v>0</v>
      </c>
      <c r="AD272" s="421">
        <f>S272*R272</f>
        <v>0</v>
      </c>
      <c r="AE272" s="422">
        <v>1.0954368139345</v>
      </c>
      <c r="AF272" s="423">
        <f>AE272*S272</f>
        <v>0</v>
      </c>
      <c r="AG272" s="31"/>
      <c r="AH272" s="10"/>
      <c r="AI272" s="10"/>
      <c r="AJ272" s="10"/>
      <c r="AK272" s="10"/>
      <c r="AL272" s="10"/>
      <c r="AM272" s="10"/>
      <c r="AN272" s="13"/>
    </row>
    <row r="273" ht="12.75" customHeight="1">
      <c r="A273" s="426"/>
      <c r="B273" s="444"/>
      <c r="C273" s="425"/>
      <c r="D273" s="425"/>
      <c r="E273" s="428"/>
      <c r="F273" s="425"/>
      <c r="G273" s="425"/>
      <c r="H273" s="425"/>
      <c r="I273" s="425"/>
      <c r="J273" s="428"/>
      <c r="K273" s="425"/>
      <c r="L273" s="425"/>
      <c r="M273" s="425"/>
      <c r="N273" s="425"/>
      <c r="O273" s="428"/>
      <c r="P273" s="428"/>
      <c r="Q273" s="410"/>
      <c r="R273" s="410">
        <v>0</v>
      </c>
      <c r="S273" s="411"/>
      <c r="T273" s="412"/>
      <c r="U273" s="413"/>
      <c r="V273" s="414"/>
      <c r="W273" s="415"/>
      <c r="X273" s="416"/>
      <c r="Y273" s="417"/>
      <c r="Z273" s="418"/>
      <c r="AA273" s="419"/>
      <c r="AB273" s="420"/>
      <c r="AC273" s="411"/>
      <c r="AD273" s="421"/>
      <c r="AE273" s="422">
        <v>0</v>
      </c>
      <c r="AF273" s="423"/>
      <c r="AG273" s="31"/>
      <c r="AH273" s="10"/>
      <c r="AI273" s="10"/>
      <c r="AJ273" s="10"/>
      <c r="AK273" s="10"/>
      <c r="AL273" s="10"/>
      <c r="AM273" s="10"/>
      <c r="AN273" s="13"/>
    </row>
    <row r="274" ht="12.75" customHeight="1">
      <c r="A274" t="s" s="448">
        <v>314</v>
      </c>
      <c r="B274" t="s" s="430">
        <v>706</v>
      </c>
      <c r="C274" t="s" s="431">
        <v>208</v>
      </c>
      <c r="D274" t="s" s="431">
        <v>215</v>
      </c>
      <c r="E274" s="432">
        <v>10</v>
      </c>
      <c r="F274" s="433"/>
      <c r="G274" s="433"/>
      <c r="H274" t="s" s="431">
        <v>284</v>
      </c>
      <c r="I274" t="s" s="431">
        <v>180</v>
      </c>
      <c r="J274" s="432">
        <v>10</v>
      </c>
      <c r="K274" s="433"/>
      <c r="L274" s="433"/>
      <c r="M274" t="s" s="431">
        <v>180</v>
      </c>
      <c r="N274" t="s" s="431">
        <v>198</v>
      </c>
      <c r="O274" s="432">
        <v>10</v>
      </c>
      <c r="P274" t="s" s="434">
        <v>707</v>
      </c>
      <c r="Q274" s="410">
        <f>R274*(1-'Bolts'!$E$1157)</f>
        <v>101.894736842105</v>
      </c>
      <c r="R274" s="410">
        <v>101.894736842105</v>
      </c>
      <c r="S274" s="411">
        <f>SUM(T274:AB274)</f>
        <v>0</v>
      </c>
      <c r="T274" s="412"/>
      <c r="U274" s="413"/>
      <c r="V274" s="414"/>
      <c r="W274" s="415"/>
      <c r="X274" s="416"/>
      <c r="Y274" s="417"/>
      <c r="Z274" s="418"/>
      <c r="AA274" s="419"/>
      <c r="AB274" s="420"/>
      <c r="AC274" s="411">
        <f>S274*O274</f>
        <v>0</v>
      </c>
      <c r="AD274" s="421">
        <f>S274*R274</f>
        <v>0</v>
      </c>
      <c r="AE274" s="422">
        <v>2.10010886328586</v>
      </c>
      <c r="AF274" s="423">
        <f>AE274*S274</f>
        <v>0</v>
      </c>
      <c r="AG274" s="31"/>
      <c r="AH274" s="10"/>
      <c r="AI274" s="10"/>
      <c r="AJ274" s="10"/>
      <c r="AK274" s="10"/>
      <c r="AL274" s="10"/>
      <c r="AM274" s="10"/>
      <c r="AN274" s="13"/>
    </row>
    <row r="275" ht="12.75" customHeight="1">
      <c r="A275" t="s" s="398">
        <v>281</v>
      </c>
      <c r="B275" t="s" s="399">
        <v>708</v>
      </c>
      <c r="C275" t="s" s="400">
        <f>B275</f>
        <v>709</v>
      </c>
      <c r="D275" s="401"/>
      <c r="E275" s="401"/>
      <c r="F275" s="401"/>
      <c r="G275" s="401"/>
      <c r="H275" t="s" s="400">
        <v>284</v>
      </c>
      <c r="I275" t="s" s="400">
        <v>285</v>
      </c>
      <c r="J275" s="401"/>
      <c r="K275" s="401"/>
      <c r="L275" s="401"/>
      <c r="M275" s="401"/>
      <c r="N275" s="401"/>
      <c r="O275" s="401"/>
      <c r="P275" s="401"/>
      <c r="Q275" s="446"/>
      <c r="R275" s="410">
        <v>0</v>
      </c>
      <c r="S275" s="401"/>
      <c r="T275" s="412"/>
      <c r="U275" s="413"/>
      <c r="V275" s="414"/>
      <c r="W275" s="415"/>
      <c r="X275" s="416"/>
      <c r="Y275" s="417"/>
      <c r="Z275" s="418"/>
      <c r="AA275" s="419"/>
      <c r="AB275" s="420"/>
      <c r="AC275" s="401"/>
      <c r="AD275" s="401"/>
      <c r="AE275" s="447">
        <v>0</v>
      </c>
      <c r="AF275" s="403"/>
      <c r="AG275" s="31"/>
      <c r="AH275" s="10"/>
      <c r="AI275" s="10"/>
      <c r="AJ275" s="10"/>
      <c r="AK275" s="10"/>
      <c r="AL275" s="10"/>
      <c r="AM275" s="10"/>
      <c r="AN275" s="13"/>
    </row>
    <row r="276" ht="12.75" customHeight="1">
      <c r="A276" s="403"/>
      <c r="B276" t="s" s="452">
        <v>710</v>
      </c>
      <c r="C276" t="s" s="400">
        <f>B276</f>
        <v>711</v>
      </c>
      <c r="D276" s="401"/>
      <c r="E276" s="401"/>
      <c r="F276" s="401"/>
      <c r="G276" s="401"/>
      <c r="H276" s="401"/>
      <c r="I276" s="401"/>
      <c r="J276" s="401"/>
      <c r="K276" s="401"/>
      <c r="L276" s="401"/>
      <c r="M276" s="401"/>
      <c r="N276" s="401"/>
      <c r="O276" s="401"/>
      <c r="P276" s="401"/>
      <c r="Q276" s="446"/>
      <c r="R276" s="410">
        <v>0</v>
      </c>
      <c r="S276" s="401"/>
      <c r="T276" s="412"/>
      <c r="U276" s="413"/>
      <c r="V276" s="414"/>
      <c r="W276" s="415"/>
      <c r="X276" s="416"/>
      <c r="Y276" s="417"/>
      <c r="Z276" s="418"/>
      <c r="AA276" s="419"/>
      <c r="AB276" s="420"/>
      <c r="AC276" s="401"/>
      <c r="AD276" s="401"/>
      <c r="AE276" s="447">
        <v>0</v>
      </c>
      <c r="AF276" s="403"/>
      <c r="AG276" s="31"/>
      <c r="AH276" s="10"/>
      <c r="AI276" s="10"/>
      <c r="AJ276" s="10"/>
      <c r="AK276" s="10"/>
      <c r="AL276" s="10"/>
      <c r="AM276" s="10"/>
      <c r="AN276" s="13"/>
    </row>
    <row r="277" ht="12.75" customHeight="1">
      <c r="A277" s="450"/>
      <c r="B277" t="s" s="405">
        <v>712</v>
      </c>
      <c r="C277" t="s" s="406">
        <v>208</v>
      </c>
      <c r="D277" t="s" s="406">
        <v>213</v>
      </c>
      <c r="E277" s="407">
        <v>1</v>
      </c>
      <c r="F277" s="425"/>
      <c r="G277" s="425"/>
      <c r="H277" t="s" s="406">
        <v>284</v>
      </c>
      <c r="I277" t="s" s="406">
        <v>188</v>
      </c>
      <c r="J277" s="407">
        <v>1</v>
      </c>
      <c r="K277" s="425"/>
      <c r="L277" s="425"/>
      <c r="M277" t="s" s="406">
        <v>188</v>
      </c>
      <c r="N277" t="s" s="406">
        <v>200</v>
      </c>
      <c r="O277" s="407">
        <v>1</v>
      </c>
      <c r="P277" t="s" s="409">
        <v>713</v>
      </c>
      <c r="Q277" s="410">
        <f>R277*(1-'Bolts'!$E$1157)</f>
        <v>79.3947368421053</v>
      </c>
      <c r="R277" s="410">
        <v>79.3947368421053</v>
      </c>
      <c r="S277" s="411">
        <f>SUM(T277:AB277)</f>
        <v>0</v>
      </c>
      <c r="T277" s="412"/>
      <c r="U277" s="413"/>
      <c r="V277" s="414"/>
      <c r="W277" s="415"/>
      <c r="X277" s="416"/>
      <c r="Y277" s="417"/>
      <c r="Z277" s="418"/>
      <c r="AA277" s="419"/>
      <c r="AB277" s="420"/>
      <c r="AC277" s="411">
        <f>S277*O277</f>
        <v>0</v>
      </c>
      <c r="AD277" s="421">
        <f>S277*R277</f>
        <v>0</v>
      </c>
      <c r="AE277" s="422">
        <v>1.36986301369863</v>
      </c>
      <c r="AF277" s="423">
        <f>AE277*S277</f>
        <v>0</v>
      </c>
      <c r="AG277" s="31"/>
      <c r="AH277" s="10"/>
      <c r="AI277" s="10"/>
      <c r="AJ277" s="10"/>
      <c r="AK277" s="10"/>
      <c r="AL277" s="10"/>
      <c r="AM277" s="10"/>
      <c r="AN277" s="13"/>
    </row>
    <row r="278" ht="12.75" customHeight="1">
      <c r="A278" s="426"/>
      <c r="B278" t="s" s="405">
        <v>714</v>
      </c>
      <c r="C278" t="s" s="406">
        <v>208</v>
      </c>
      <c r="D278" t="s" s="406">
        <v>213</v>
      </c>
      <c r="E278" s="407">
        <v>1</v>
      </c>
      <c r="F278" s="425"/>
      <c r="G278" s="425"/>
      <c r="H278" t="s" s="406">
        <v>284</v>
      </c>
      <c r="I278" t="s" s="406">
        <v>188</v>
      </c>
      <c r="J278" s="407">
        <v>1</v>
      </c>
      <c r="K278" s="425"/>
      <c r="L278" s="425"/>
      <c r="M278" t="s" s="406">
        <v>188</v>
      </c>
      <c r="N278" t="s" s="406">
        <v>200</v>
      </c>
      <c r="O278" s="407">
        <v>1</v>
      </c>
      <c r="P278" t="s" s="409">
        <v>715</v>
      </c>
      <c r="Q278" s="410">
        <f>R278*(1-'Bolts'!$E$1157)</f>
        <v>92.6315789473684</v>
      </c>
      <c r="R278" s="410">
        <v>92.6315789473684</v>
      </c>
      <c r="S278" s="411">
        <f>SUM(T278:AB278)</f>
        <v>0</v>
      </c>
      <c r="T278" s="412"/>
      <c r="U278" s="413"/>
      <c r="V278" s="414"/>
      <c r="W278" s="415"/>
      <c r="X278" s="416"/>
      <c r="Y278" s="417"/>
      <c r="Z278" s="418"/>
      <c r="AA278" s="419"/>
      <c r="AB278" s="420"/>
      <c r="AC278" s="411">
        <f>S278*O278</f>
        <v>0</v>
      </c>
      <c r="AD278" s="421">
        <f>S278*R278</f>
        <v>0</v>
      </c>
      <c r="AE278" s="422">
        <v>1.65109316882881</v>
      </c>
      <c r="AF278" s="423">
        <f>AE278*S278</f>
        <v>0</v>
      </c>
      <c r="AG278" s="31"/>
      <c r="AH278" s="10"/>
      <c r="AI278" s="10"/>
      <c r="AJ278" s="10"/>
      <c r="AK278" s="10"/>
      <c r="AL278" s="10"/>
      <c r="AM278" s="10"/>
      <c r="AN278" s="13"/>
    </row>
    <row r="279" ht="12.75" customHeight="1">
      <c r="A279" s="426"/>
      <c r="B279" t="s" s="405">
        <v>716</v>
      </c>
      <c r="C279" t="s" s="406">
        <v>208</v>
      </c>
      <c r="D279" t="s" s="406">
        <v>213</v>
      </c>
      <c r="E279" s="407">
        <v>1</v>
      </c>
      <c r="F279" s="425"/>
      <c r="G279" s="425"/>
      <c r="H279" t="s" s="406">
        <v>284</v>
      </c>
      <c r="I279" t="s" s="406">
        <v>186</v>
      </c>
      <c r="J279" s="407">
        <v>1</v>
      </c>
      <c r="K279" s="425"/>
      <c r="L279" s="425"/>
      <c r="M279" t="s" s="406">
        <v>186</v>
      </c>
      <c r="N279" t="s" s="406">
        <v>200</v>
      </c>
      <c r="O279" s="407">
        <v>1</v>
      </c>
      <c r="P279" t="s" s="409">
        <v>717</v>
      </c>
      <c r="Q279" s="410">
        <f>R279*(1-'Bolts'!$E$1157)</f>
        <v>63.6578947368421</v>
      </c>
      <c r="R279" s="410">
        <v>63.6578947368421</v>
      </c>
      <c r="S279" s="411">
        <f>SUM(T279:AB279)</f>
        <v>0</v>
      </c>
      <c r="T279" s="412"/>
      <c r="U279" s="413"/>
      <c r="V279" s="414"/>
      <c r="W279" s="415"/>
      <c r="X279" s="416"/>
      <c r="Y279" s="417"/>
      <c r="Z279" s="418"/>
      <c r="AA279" s="419"/>
      <c r="AB279" s="420"/>
      <c r="AC279" s="411">
        <f>S279*O279</f>
        <v>0</v>
      </c>
      <c r="AD279" s="421">
        <f>S279*R279</f>
        <v>0</v>
      </c>
      <c r="AE279" s="422">
        <v>1.199</v>
      </c>
      <c r="AF279" s="423">
        <f>AE279*S279</f>
        <v>0</v>
      </c>
      <c r="AG279" s="31"/>
      <c r="AH279" s="10"/>
      <c r="AI279" s="10"/>
      <c r="AJ279" s="10"/>
      <c r="AK279" s="10"/>
      <c r="AL279" s="10"/>
      <c r="AM279" s="10"/>
      <c r="AN279" s="13"/>
    </row>
    <row r="280" ht="12.75" customHeight="1">
      <c r="A280" s="426"/>
      <c r="B280" t="s" s="405">
        <v>712</v>
      </c>
      <c r="C280" t="s" s="406">
        <v>208</v>
      </c>
      <c r="D280" t="s" s="406">
        <v>213</v>
      </c>
      <c r="E280" s="407">
        <v>1</v>
      </c>
      <c r="F280" s="425"/>
      <c r="G280" s="425"/>
      <c r="H280" t="s" s="406">
        <v>284</v>
      </c>
      <c r="I280" t="s" s="406">
        <v>186</v>
      </c>
      <c r="J280" s="407">
        <v>1</v>
      </c>
      <c r="K280" s="425"/>
      <c r="L280" s="425"/>
      <c r="M280" t="s" s="406">
        <v>188</v>
      </c>
      <c r="N280" t="s" s="406">
        <v>200</v>
      </c>
      <c r="O280" s="407">
        <v>1</v>
      </c>
      <c r="P280" t="s" s="409">
        <v>718</v>
      </c>
      <c r="Q280" s="410">
        <f>R280*(1-'Bolts'!$E$1157)</f>
        <v>78.3421052631579</v>
      </c>
      <c r="R280" s="410">
        <v>78.3421052631579</v>
      </c>
      <c r="S280" s="411">
        <f>SUM(T280:AB280)</f>
        <v>0</v>
      </c>
      <c r="T280" s="412"/>
      <c r="U280" s="413"/>
      <c r="V280" s="414"/>
      <c r="W280" s="415"/>
      <c r="X280" s="416"/>
      <c r="Y280" s="417"/>
      <c r="Z280" s="418"/>
      <c r="AA280" s="419"/>
      <c r="AB280" s="420"/>
      <c r="AC280" s="411">
        <f>S280*O280</f>
        <v>0</v>
      </c>
      <c r="AD280" s="421">
        <f>S280*R280</f>
        <v>0</v>
      </c>
      <c r="AE280" s="422">
        <v>1.36532704345459</v>
      </c>
      <c r="AF280" s="423">
        <f>AE280*S280</f>
        <v>0</v>
      </c>
      <c r="AG280" s="31"/>
      <c r="AH280" s="10"/>
      <c r="AI280" s="10"/>
      <c r="AJ280" s="10"/>
      <c r="AK280" s="10"/>
      <c r="AL280" s="10"/>
      <c r="AM280" s="10"/>
      <c r="AN280" s="13"/>
    </row>
    <row r="281" ht="12.75" customHeight="1">
      <c r="A281" s="426"/>
      <c r="B281" t="s" s="405">
        <v>714</v>
      </c>
      <c r="C281" t="s" s="406">
        <v>208</v>
      </c>
      <c r="D281" t="s" s="406">
        <v>213</v>
      </c>
      <c r="E281" s="407">
        <v>1</v>
      </c>
      <c r="F281" s="425"/>
      <c r="G281" s="425"/>
      <c r="H281" t="s" s="406">
        <v>284</v>
      </c>
      <c r="I281" t="s" s="406">
        <v>188</v>
      </c>
      <c r="J281" s="407">
        <v>1</v>
      </c>
      <c r="K281" s="425"/>
      <c r="L281" s="425"/>
      <c r="M281" t="s" s="406">
        <v>188</v>
      </c>
      <c r="N281" t="s" s="406">
        <v>200</v>
      </c>
      <c r="O281" s="407">
        <v>1</v>
      </c>
      <c r="P281" t="s" s="409">
        <v>719</v>
      </c>
      <c r="Q281" s="410">
        <f>R281*(1-'Bolts'!$E$1157)</f>
        <v>77.71052631578949</v>
      </c>
      <c r="R281" s="410">
        <v>77.71052631578949</v>
      </c>
      <c r="S281" s="411">
        <f>SUM(T281:AB281)</f>
        <v>0</v>
      </c>
      <c r="T281" s="412"/>
      <c r="U281" s="413"/>
      <c r="V281" s="414"/>
      <c r="W281" s="415"/>
      <c r="X281" s="416"/>
      <c r="Y281" s="417"/>
      <c r="Z281" s="418"/>
      <c r="AA281" s="419"/>
      <c r="AB281" s="420"/>
      <c r="AC281" s="411">
        <f>S281*O281</f>
        <v>0</v>
      </c>
      <c r="AD281" s="421">
        <f>S281*R281</f>
        <v>0</v>
      </c>
      <c r="AE281" s="422">
        <v>1.50594212101969</v>
      </c>
      <c r="AF281" s="423">
        <f>AE281*S281</f>
        <v>0</v>
      </c>
      <c r="AG281" s="31"/>
      <c r="AH281" s="10"/>
      <c r="AI281" s="10"/>
      <c r="AJ281" s="10"/>
      <c r="AK281" s="10"/>
      <c r="AL281" s="10"/>
      <c r="AM281" s="10"/>
      <c r="AN281" s="13"/>
    </row>
    <row r="282" ht="12.75" customHeight="1">
      <c r="A282" s="426"/>
      <c r="B282" t="s" s="405">
        <v>712</v>
      </c>
      <c r="C282" t="s" s="406">
        <v>208</v>
      </c>
      <c r="D282" t="s" s="406">
        <v>213</v>
      </c>
      <c r="E282" s="407">
        <v>1</v>
      </c>
      <c r="F282" s="425"/>
      <c r="G282" s="425"/>
      <c r="H282" t="s" s="406">
        <v>284</v>
      </c>
      <c r="I282" t="s" s="406">
        <v>188</v>
      </c>
      <c r="J282" s="407">
        <v>1</v>
      </c>
      <c r="K282" s="425"/>
      <c r="L282" s="425"/>
      <c r="M282" t="s" s="406">
        <v>188</v>
      </c>
      <c r="N282" t="s" s="406">
        <v>200</v>
      </c>
      <c r="O282" s="407">
        <v>1</v>
      </c>
      <c r="P282" t="s" s="409">
        <v>720</v>
      </c>
      <c r="Q282" s="410">
        <f>R282*(1-'Bolts'!$E$1157)</f>
        <v>75.3684210526316</v>
      </c>
      <c r="R282" s="410">
        <v>75.3684210526316</v>
      </c>
      <c r="S282" s="411">
        <f>SUM(T282:AB282)</f>
        <v>0</v>
      </c>
      <c r="T282" s="412"/>
      <c r="U282" s="413"/>
      <c r="V282" s="414"/>
      <c r="W282" s="415"/>
      <c r="X282" s="416"/>
      <c r="Y282" s="417"/>
      <c r="Z282" s="418"/>
      <c r="AA282" s="419"/>
      <c r="AB282" s="420"/>
      <c r="AC282" s="411">
        <f>S282*O282</f>
        <v>0</v>
      </c>
      <c r="AD282" s="421">
        <f>S282*R282</f>
        <v>0</v>
      </c>
      <c r="AE282" s="422">
        <v>1.307</v>
      </c>
      <c r="AF282" s="423">
        <f>AE282*S282</f>
        <v>0</v>
      </c>
      <c r="AG282" s="31"/>
      <c r="AH282" s="10"/>
      <c r="AI282" s="10"/>
      <c r="AJ282" s="10"/>
      <c r="AK282" s="10"/>
      <c r="AL282" s="10"/>
      <c r="AM282" s="10"/>
      <c r="AN282" s="13"/>
    </row>
    <row r="283" ht="12.75" customHeight="1">
      <c r="A283" s="426"/>
      <c r="B283" t="s" s="405">
        <v>714</v>
      </c>
      <c r="C283" t="s" s="406">
        <v>208</v>
      </c>
      <c r="D283" t="s" s="406">
        <v>213</v>
      </c>
      <c r="E283" s="407">
        <v>1</v>
      </c>
      <c r="F283" s="425"/>
      <c r="G283" s="425"/>
      <c r="H283" t="s" s="406">
        <v>284</v>
      </c>
      <c r="I283" t="s" s="406">
        <v>188</v>
      </c>
      <c r="J283" s="407">
        <v>1</v>
      </c>
      <c r="K283" s="425"/>
      <c r="L283" s="425"/>
      <c r="M283" t="s" s="406">
        <v>188</v>
      </c>
      <c r="N283" t="s" s="406">
        <v>200</v>
      </c>
      <c r="O283" s="407">
        <v>1</v>
      </c>
      <c r="P283" t="s" s="409">
        <v>721</v>
      </c>
      <c r="Q283" s="410">
        <f>R283*(1-'Bolts'!$E$1157)</f>
        <v>82.6578947368421</v>
      </c>
      <c r="R283" s="410">
        <v>82.6578947368421</v>
      </c>
      <c r="S283" s="411">
        <f>SUM(T283:AB283)</f>
        <v>0</v>
      </c>
      <c r="T283" s="412"/>
      <c r="U283" s="413"/>
      <c r="V283" s="414"/>
      <c r="W283" s="415"/>
      <c r="X283" s="416"/>
      <c r="Y283" s="417"/>
      <c r="Z283" s="418"/>
      <c r="AA283" s="419"/>
      <c r="AB283" s="420"/>
      <c r="AC283" s="411">
        <f>S283*O283</f>
        <v>0</v>
      </c>
      <c r="AD283" s="421">
        <f>S283*R283</f>
        <v>0</v>
      </c>
      <c r="AE283" s="422">
        <v>1.47419032931144</v>
      </c>
      <c r="AF283" s="423">
        <f>AE283*S283</f>
        <v>0</v>
      </c>
      <c r="AG283" s="31"/>
      <c r="AH283" s="10"/>
      <c r="AI283" s="10"/>
      <c r="AJ283" s="10"/>
      <c r="AK283" s="10"/>
      <c r="AL283" s="10"/>
      <c r="AM283" s="10"/>
      <c r="AN283" s="13"/>
    </row>
    <row r="284" ht="12.75" customHeight="1">
      <c r="A284" s="426"/>
      <c r="B284" t="s" s="405">
        <v>722</v>
      </c>
      <c r="C284" t="s" s="406">
        <v>208</v>
      </c>
      <c r="D284" t="s" s="406">
        <v>213</v>
      </c>
      <c r="E284" s="407">
        <v>1</v>
      </c>
      <c r="F284" s="425"/>
      <c r="G284" s="425"/>
      <c r="H284" t="s" s="406">
        <v>284</v>
      </c>
      <c r="I284" t="s" s="406">
        <v>188</v>
      </c>
      <c r="J284" s="407">
        <v>1</v>
      </c>
      <c r="K284" s="425"/>
      <c r="L284" s="425"/>
      <c r="M284" t="s" s="406">
        <v>182</v>
      </c>
      <c r="N284" t="s" s="406">
        <v>198</v>
      </c>
      <c r="O284" s="407">
        <v>1</v>
      </c>
      <c r="P284" t="s" s="409">
        <v>723</v>
      </c>
      <c r="Q284" s="410">
        <f>R284*(1-'Bolts'!$E$1157)</f>
        <v>88.6052631578947</v>
      </c>
      <c r="R284" s="410">
        <v>88.6052631578947</v>
      </c>
      <c r="S284" s="411">
        <f>SUM(T284:AB284)</f>
        <v>0</v>
      </c>
      <c r="T284" s="412"/>
      <c r="U284" s="413"/>
      <c r="V284" s="414"/>
      <c r="W284" s="415"/>
      <c r="X284" s="416"/>
      <c r="Y284" s="417"/>
      <c r="Z284" s="418"/>
      <c r="AA284" s="419"/>
      <c r="AB284" s="420"/>
      <c r="AC284" s="411">
        <f>S284*O284</f>
        <v>0</v>
      </c>
      <c r="AD284" s="421">
        <f>S284*R284</f>
        <v>0</v>
      </c>
      <c r="AE284" s="422">
        <v>1.59212555565635</v>
      </c>
      <c r="AF284" s="423">
        <f>AE284*S284</f>
        <v>0</v>
      </c>
      <c r="AG284" s="31"/>
      <c r="AH284" s="10"/>
      <c r="AI284" s="10"/>
      <c r="AJ284" s="10"/>
      <c r="AK284" s="10"/>
      <c r="AL284" s="10"/>
      <c r="AM284" s="10"/>
      <c r="AN284" s="13"/>
    </row>
    <row r="285" ht="12.75" customHeight="1">
      <c r="A285" s="426"/>
      <c r="B285" t="s" s="405">
        <v>722</v>
      </c>
      <c r="C285" t="s" s="406">
        <v>208</v>
      </c>
      <c r="D285" t="s" s="406">
        <v>213</v>
      </c>
      <c r="E285" s="407">
        <v>1</v>
      </c>
      <c r="F285" s="425"/>
      <c r="G285" s="425"/>
      <c r="H285" t="s" s="406">
        <v>284</v>
      </c>
      <c r="I285" t="s" s="406">
        <v>188</v>
      </c>
      <c r="J285" s="407">
        <v>1</v>
      </c>
      <c r="K285" s="425"/>
      <c r="L285" s="425"/>
      <c r="M285" t="s" s="406">
        <v>188</v>
      </c>
      <c r="N285" t="s" s="406">
        <v>198</v>
      </c>
      <c r="O285" s="407">
        <v>1</v>
      </c>
      <c r="P285" t="s" s="409">
        <v>724</v>
      </c>
      <c r="Q285" s="410">
        <f>R285*(1-'Bolts'!$E$1157)</f>
        <v>90.4736842105263</v>
      </c>
      <c r="R285" s="410">
        <v>90.4736842105263</v>
      </c>
      <c r="S285" s="411">
        <f>SUM(T285:AB285)</f>
        <v>0</v>
      </c>
      <c r="T285" s="412"/>
      <c r="U285" s="413"/>
      <c r="V285" s="414"/>
      <c r="W285" s="415"/>
      <c r="X285" s="416"/>
      <c r="Y285" s="417"/>
      <c r="Z285" s="418"/>
      <c r="AA285" s="419"/>
      <c r="AB285" s="420"/>
      <c r="AC285" s="411">
        <f>S285*O285</f>
        <v>0</v>
      </c>
      <c r="AD285" s="421">
        <f>S285*R285</f>
        <v>0</v>
      </c>
      <c r="AE285" s="422">
        <v>1.58758958541232</v>
      </c>
      <c r="AF285" s="423">
        <f>AE285*S285</f>
        <v>0</v>
      </c>
      <c r="AG285" s="31"/>
      <c r="AH285" s="10"/>
      <c r="AI285" s="10"/>
      <c r="AJ285" s="10"/>
      <c r="AK285" s="10"/>
      <c r="AL285" s="10"/>
      <c r="AM285" s="10"/>
      <c r="AN285" s="13"/>
    </row>
    <row r="286" ht="12.75" customHeight="1">
      <c r="A286" s="426"/>
      <c r="B286" t="s" s="405">
        <v>725</v>
      </c>
      <c r="C286" t="s" s="406">
        <v>208</v>
      </c>
      <c r="D286" t="s" s="406">
        <v>213</v>
      </c>
      <c r="E286" s="407">
        <v>1</v>
      </c>
      <c r="F286" s="425"/>
      <c r="G286" s="425"/>
      <c r="H286" t="s" s="406">
        <v>284</v>
      </c>
      <c r="I286" t="s" s="406">
        <v>188</v>
      </c>
      <c r="J286" s="407">
        <v>1</v>
      </c>
      <c r="K286" s="425"/>
      <c r="L286" s="425"/>
      <c r="M286" t="s" s="406">
        <v>188</v>
      </c>
      <c r="N286" t="s" s="406">
        <v>200</v>
      </c>
      <c r="O286" s="407">
        <v>1</v>
      </c>
      <c r="P286" t="s" s="409">
        <v>726</v>
      </c>
      <c r="Q286" s="410">
        <f>R286*(1-'Bolts'!$E$1157)</f>
        <v>130.078947368421</v>
      </c>
      <c r="R286" s="410">
        <v>130.078947368421</v>
      </c>
      <c r="S286" s="411">
        <f>SUM(T286:AB286)</f>
        <v>0</v>
      </c>
      <c r="T286" s="412"/>
      <c r="U286" s="413"/>
      <c r="V286" s="414"/>
      <c r="W286" s="415"/>
      <c r="X286" s="416"/>
      <c r="Y286" s="417"/>
      <c r="Z286" s="418"/>
      <c r="AA286" s="419"/>
      <c r="AB286" s="420"/>
      <c r="AC286" s="411">
        <f>S286*O286</f>
        <v>0</v>
      </c>
      <c r="AD286" s="421">
        <f>S286*R286</f>
        <v>0</v>
      </c>
      <c r="AE286" s="422">
        <v>2.393</v>
      </c>
      <c r="AF286" s="423">
        <f>AE286*S286</f>
        <v>0</v>
      </c>
      <c r="AG286" s="31"/>
      <c r="AH286" s="10"/>
      <c r="AI286" s="10"/>
      <c r="AJ286" s="10"/>
      <c r="AK286" s="10"/>
      <c r="AL286" s="10"/>
      <c r="AM286" s="10"/>
      <c r="AN286" s="13"/>
    </row>
    <row r="287" ht="12.75" customHeight="1">
      <c r="A287" s="426"/>
      <c r="B287" t="s" s="405">
        <v>727</v>
      </c>
      <c r="C287" t="s" s="406">
        <v>208</v>
      </c>
      <c r="D287" t="s" s="406">
        <v>213</v>
      </c>
      <c r="E287" s="407">
        <v>1</v>
      </c>
      <c r="F287" s="425"/>
      <c r="G287" s="425"/>
      <c r="H287" t="s" s="406">
        <v>284</v>
      </c>
      <c r="I287" t="s" s="406">
        <v>188</v>
      </c>
      <c r="J287" s="407">
        <v>1</v>
      </c>
      <c r="K287" s="425"/>
      <c r="L287" s="425"/>
      <c r="M287" t="s" s="406">
        <v>188</v>
      </c>
      <c r="N287" t="s" s="406">
        <v>200</v>
      </c>
      <c r="O287" s="407">
        <v>1</v>
      </c>
      <c r="P287" t="s" s="409">
        <v>728</v>
      </c>
      <c r="Q287" s="410">
        <f>R287*(1-'Bolts'!$E$1157)</f>
        <v>89.76315789473681</v>
      </c>
      <c r="R287" s="410">
        <v>89.76315789473681</v>
      </c>
      <c r="S287" s="411">
        <f>SUM(T287:AB287)</f>
        <v>0</v>
      </c>
      <c r="T287" s="412"/>
      <c r="U287" s="413"/>
      <c r="V287" s="414"/>
      <c r="W287" s="415"/>
      <c r="X287" s="416"/>
      <c r="Y287" s="417"/>
      <c r="Z287" s="418"/>
      <c r="AA287" s="419"/>
      <c r="AB287" s="420"/>
      <c r="AC287" s="411">
        <f>S287*O287</f>
        <v>0</v>
      </c>
      <c r="AD287" s="421">
        <f>S287*R287</f>
        <v>0</v>
      </c>
      <c r="AE287" s="422">
        <v>1.59212555565635</v>
      </c>
      <c r="AF287" s="423">
        <f>AE287*S287</f>
        <v>0</v>
      </c>
      <c r="AG287" s="31"/>
      <c r="AH287" s="10"/>
      <c r="AI287" s="10"/>
      <c r="AJ287" s="10"/>
      <c r="AK287" s="10"/>
      <c r="AL287" s="10"/>
      <c r="AM287" s="10"/>
      <c r="AN287" s="13"/>
    </row>
    <row r="288" ht="12.75" customHeight="1">
      <c r="A288" s="426"/>
      <c r="B288" t="s" s="405">
        <v>727</v>
      </c>
      <c r="C288" t="s" s="406">
        <v>208</v>
      </c>
      <c r="D288" t="s" s="406">
        <v>213</v>
      </c>
      <c r="E288" s="407">
        <v>1</v>
      </c>
      <c r="F288" s="425"/>
      <c r="G288" s="425"/>
      <c r="H288" t="s" s="406">
        <v>284</v>
      </c>
      <c r="I288" t="s" s="406">
        <v>188</v>
      </c>
      <c r="J288" s="407">
        <v>1</v>
      </c>
      <c r="K288" s="425"/>
      <c r="L288" s="425"/>
      <c r="M288" t="s" s="406">
        <v>188</v>
      </c>
      <c r="N288" t="s" s="406">
        <v>200</v>
      </c>
      <c r="O288" s="407">
        <v>1</v>
      </c>
      <c r="P288" t="s" s="409">
        <v>729</v>
      </c>
      <c r="Q288" s="410">
        <f>R288*(1-'Bolts'!$E$1157)</f>
        <v>97.9736842105263</v>
      </c>
      <c r="R288" s="410">
        <v>97.9736842105263</v>
      </c>
      <c r="S288" s="411">
        <f>SUM(T288:AB288)</f>
        <v>0</v>
      </c>
      <c r="T288" s="412"/>
      <c r="U288" s="413"/>
      <c r="V288" s="414"/>
      <c r="W288" s="415"/>
      <c r="X288" s="416"/>
      <c r="Y288" s="417"/>
      <c r="Z288" s="418"/>
      <c r="AA288" s="419"/>
      <c r="AB288" s="420"/>
      <c r="AC288" s="411">
        <f>S288*O288</f>
        <v>0</v>
      </c>
      <c r="AD288" s="421">
        <f>S288*R288</f>
        <v>0</v>
      </c>
      <c r="AE288" s="422">
        <v>1.75542048444162</v>
      </c>
      <c r="AF288" s="423">
        <f>AE288*S288</f>
        <v>0</v>
      </c>
      <c r="AG288" s="31"/>
      <c r="AH288" s="10"/>
      <c r="AI288" s="10"/>
      <c r="AJ288" s="10"/>
      <c r="AK288" s="10"/>
      <c r="AL288" s="10"/>
      <c r="AM288" s="10"/>
      <c r="AN288" s="13"/>
    </row>
    <row r="289" ht="12.75" customHeight="1">
      <c r="A289" s="426"/>
      <c r="B289" t="s" s="405">
        <v>730</v>
      </c>
      <c r="C289" t="s" s="406">
        <v>208</v>
      </c>
      <c r="D289" t="s" s="406">
        <v>213</v>
      </c>
      <c r="E289" s="407">
        <v>1</v>
      </c>
      <c r="F289" s="425"/>
      <c r="G289" s="425"/>
      <c r="H289" t="s" s="406">
        <v>284</v>
      </c>
      <c r="I289" t="s" s="406">
        <v>188</v>
      </c>
      <c r="J289" s="407">
        <v>1</v>
      </c>
      <c r="K289" s="425"/>
      <c r="L289" s="425"/>
      <c r="M289" t="s" s="406">
        <v>182</v>
      </c>
      <c r="N289" t="s" s="406">
        <v>198</v>
      </c>
      <c r="O289" s="407">
        <v>1</v>
      </c>
      <c r="P289" t="s" s="409">
        <v>731</v>
      </c>
      <c r="Q289" s="410">
        <f>R289*(1-'Bolts'!$E$1157)</f>
        <v>210.368421052632</v>
      </c>
      <c r="R289" s="410">
        <v>210.368421052632</v>
      </c>
      <c r="S289" s="411">
        <f>SUM(T289:AB289)</f>
        <v>0</v>
      </c>
      <c r="T289" s="412"/>
      <c r="U289" s="413"/>
      <c r="V289" s="414"/>
      <c r="W289" s="415"/>
      <c r="X289" s="416"/>
      <c r="Y289" s="417"/>
      <c r="Z289" s="418"/>
      <c r="AA289" s="419"/>
      <c r="AB289" s="420"/>
      <c r="AC289" s="411">
        <f>S289*O289</f>
        <v>0</v>
      </c>
      <c r="AD289" s="421">
        <f>S289*R289</f>
        <v>0</v>
      </c>
      <c r="AE289" s="422">
        <v>4.00526172548308</v>
      </c>
      <c r="AF289" s="423">
        <f>AE289*S289</f>
        <v>0</v>
      </c>
      <c r="AG289" s="31"/>
      <c r="AH289" s="10"/>
      <c r="AI289" s="10"/>
      <c r="AJ289" s="10"/>
      <c r="AK289" s="10"/>
      <c r="AL289" s="10"/>
      <c r="AM289" s="10"/>
      <c r="AN289" s="13"/>
    </row>
    <row r="290" ht="12.75" customHeight="1">
      <c r="A290" s="426"/>
      <c r="B290" t="s" s="405">
        <v>732</v>
      </c>
      <c r="C290" t="s" s="406">
        <v>208</v>
      </c>
      <c r="D290" t="s" s="406">
        <v>213</v>
      </c>
      <c r="E290" s="407">
        <v>1</v>
      </c>
      <c r="F290" s="425"/>
      <c r="G290" s="425"/>
      <c r="H290" t="s" s="406">
        <v>284</v>
      </c>
      <c r="I290" t="s" s="406">
        <v>188</v>
      </c>
      <c r="J290" s="407">
        <v>1</v>
      </c>
      <c r="K290" s="425"/>
      <c r="L290" s="425"/>
      <c r="M290" t="s" s="406">
        <v>188</v>
      </c>
      <c r="N290" t="s" s="406">
        <v>200</v>
      </c>
      <c r="O290" s="407">
        <v>1</v>
      </c>
      <c r="P290" t="s" s="409">
        <v>733</v>
      </c>
      <c r="Q290" s="410">
        <f>R290*(1-'Bolts'!$E$1157)</f>
        <v>118.684210526316</v>
      </c>
      <c r="R290" s="410">
        <v>118.684210526316</v>
      </c>
      <c r="S290" s="411">
        <f>SUM(T290:AB290)</f>
        <v>0</v>
      </c>
      <c r="T290" s="412"/>
      <c r="U290" s="413"/>
      <c r="V290" s="414"/>
      <c r="W290" s="415"/>
      <c r="X290" s="416"/>
      <c r="Y290" s="417"/>
      <c r="Z290" s="418"/>
      <c r="AA290" s="419"/>
      <c r="AB290" s="420"/>
      <c r="AC290" s="411">
        <f>S290*O290</f>
        <v>0</v>
      </c>
      <c r="AD290" s="421">
        <f>S290*R290</f>
        <v>0</v>
      </c>
      <c r="AE290" s="422">
        <v>2.18633765762497</v>
      </c>
      <c r="AF290" s="423">
        <f>AE290*S290</f>
        <v>0</v>
      </c>
      <c r="AG290" s="31"/>
      <c r="AH290" s="10"/>
      <c r="AI290" s="10"/>
      <c r="AJ290" s="10"/>
      <c r="AK290" s="10"/>
      <c r="AL290" s="10"/>
      <c r="AM290" s="10"/>
      <c r="AN290" s="13"/>
    </row>
    <row r="291" ht="12.75" customHeight="1">
      <c r="A291" s="426"/>
      <c r="B291" t="s" s="405">
        <v>725</v>
      </c>
      <c r="C291" t="s" s="406">
        <v>208</v>
      </c>
      <c r="D291" t="s" s="406">
        <v>213</v>
      </c>
      <c r="E291" s="407">
        <v>1</v>
      </c>
      <c r="F291" s="425"/>
      <c r="G291" s="425"/>
      <c r="H291" t="s" s="406">
        <v>284</v>
      </c>
      <c r="I291" t="s" s="406">
        <v>188</v>
      </c>
      <c r="J291" s="407">
        <v>1</v>
      </c>
      <c r="K291" s="425"/>
      <c r="L291" s="425"/>
      <c r="M291" t="s" s="406">
        <v>188</v>
      </c>
      <c r="N291" t="s" s="406">
        <v>200</v>
      </c>
      <c r="O291" s="407">
        <v>1</v>
      </c>
      <c r="P291" t="s" s="409">
        <v>734</v>
      </c>
      <c r="Q291" s="410">
        <f>R291*(1-'Bolts'!$E$1157)</f>
        <v>80.26315789473681</v>
      </c>
      <c r="R291" s="410">
        <v>80.26315789473681</v>
      </c>
      <c r="S291" s="411">
        <f>SUM(T291:AB291)</f>
        <v>0</v>
      </c>
      <c r="T291" s="412"/>
      <c r="U291" s="413"/>
      <c r="V291" s="414"/>
      <c r="W291" s="415"/>
      <c r="X291" s="416"/>
      <c r="Y291" s="417"/>
      <c r="Z291" s="418"/>
      <c r="AA291" s="419"/>
      <c r="AB291" s="420"/>
      <c r="AC291" s="411">
        <f>S291*O291</f>
        <v>0</v>
      </c>
      <c r="AD291" s="421">
        <f>S291*R291</f>
        <v>0</v>
      </c>
      <c r="AE291" s="422">
        <v>1.40615077565091</v>
      </c>
      <c r="AF291" s="423">
        <f>AE291*S291</f>
        <v>0</v>
      </c>
      <c r="AG291" s="31"/>
      <c r="AH291" s="10"/>
      <c r="AI291" s="10"/>
      <c r="AJ291" s="10"/>
      <c r="AK291" s="10"/>
      <c r="AL291" s="10"/>
      <c r="AM291" s="10"/>
      <c r="AN291" s="13"/>
    </row>
    <row r="292" ht="12.75" customHeight="1">
      <c r="A292" s="426"/>
      <c r="B292" t="s" s="405">
        <v>735</v>
      </c>
      <c r="C292" t="s" s="406">
        <v>208</v>
      </c>
      <c r="D292" t="s" s="406">
        <v>213</v>
      </c>
      <c r="E292" s="407">
        <v>1</v>
      </c>
      <c r="F292" s="425"/>
      <c r="G292" s="425"/>
      <c r="H292" t="s" s="406">
        <v>284</v>
      </c>
      <c r="I292" t="s" s="406">
        <v>188</v>
      </c>
      <c r="J292" s="407">
        <v>1</v>
      </c>
      <c r="K292" s="425"/>
      <c r="L292" s="425"/>
      <c r="M292" t="s" s="406">
        <v>188</v>
      </c>
      <c r="N292" t="s" s="406">
        <v>200</v>
      </c>
      <c r="O292" s="407">
        <v>1</v>
      </c>
      <c r="P292" t="s" s="409">
        <v>736</v>
      </c>
      <c r="Q292" s="410">
        <f>R292*(1-'Bolts'!$E$1157)</f>
        <v>92.73684210526319</v>
      </c>
      <c r="R292" s="410">
        <v>92.73684210526319</v>
      </c>
      <c r="S292" s="411">
        <f>SUM(T292:AB292)</f>
        <v>0</v>
      </c>
      <c r="T292" s="412"/>
      <c r="U292" s="413"/>
      <c r="V292" s="414"/>
      <c r="W292" s="415"/>
      <c r="X292" s="416"/>
      <c r="Y292" s="417"/>
      <c r="Z292" s="418"/>
      <c r="AA292" s="419"/>
      <c r="AB292" s="420"/>
      <c r="AC292" s="411">
        <f>S292*O292</f>
        <v>0</v>
      </c>
      <c r="AD292" s="421">
        <f>S292*R292</f>
        <v>0</v>
      </c>
      <c r="AE292" s="422">
        <v>1.65109316882881</v>
      </c>
      <c r="AF292" s="423">
        <f>AE292*S292</f>
        <v>0</v>
      </c>
      <c r="AG292" s="31"/>
      <c r="AH292" s="10"/>
      <c r="AI292" s="10"/>
      <c r="AJ292" s="10"/>
      <c r="AK292" s="10"/>
      <c r="AL292" s="10"/>
      <c r="AM292" s="10"/>
      <c r="AN292" s="13"/>
    </row>
    <row r="293" ht="12.75" customHeight="1">
      <c r="A293" s="426"/>
      <c r="B293" t="s" s="405">
        <v>737</v>
      </c>
      <c r="C293" t="s" s="406">
        <v>208</v>
      </c>
      <c r="D293" t="s" s="406">
        <v>213</v>
      </c>
      <c r="E293" s="407">
        <v>1</v>
      </c>
      <c r="F293" s="425"/>
      <c r="G293" s="425"/>
      <c r="H293" t="s" s="406">
        <v>284</v>
      </c>
      <c r="I293" t="s" s="406">
        <v>180</v>
      </c>
      <c r="J293" s="407">
        <v>1</v>
      </c>
      <c r="K293" s="425"/>
      <c r="L293" s="425"/>
      <c r="M293" t="s" s="406">
        <v>180</v>
      </c>
      <c r="N293" t="s" s="406">
        <v>198</v>
      </c>
      <c r="O293" s="407">
        <v>1</v>
      </c>
      <c r="P293" t="s" s="409">
        <v>738</v>
      </c>
      <c r="Q293" s="410">
        <f>R293*(1-'Bolts'!$E$1157)</f>
        <v>158.552631578947</v>
      </c>
      <c r="R293" s="410">
        <v>158.552631578947</v>
      </c>
      <c r="S293" s="411">
        <f>SUM(T293:AB293)</f>
        <v>0</v>
      </c>
      <c r="T293" s="412"/>
      <c r="U293" s="413"/>
      <c r="V293" s="414"/>
      <c r="W293" s="415"/>
      <c r="X293" s="416"/>
      <c r="Y293" s="417"/>
      <c r="Z293" s="418"/>
      <c r="AA293" s="419"/>
      <c r="AB293" s="420"/>
      <c r="AC293" s="411">
        <f>S293*O293</f>
        <v>0</v>
      </c>
      <c r="AD293" s="421">
        <f>S293*R293</f>
        <v>0</v>
      </c>
      <c r="AE293" s="422">
        <v>2.97559648008709</v>
      </c>
      <c r="AF293" s="423">
        <f>AE293*S293</f>
        <v>0</v>
      </c>
      <c r="AG293" s="31"/>
      <c r="AH293" s="10"/>
      <c r="AI293" s="10"/>
      <c r="AJ293" s="10"/>
      <c r="AK293" s="10"/>
      <c r="AL293" s="10"/>
      <c r="AM293" s="10"/>
      <c r="AN293" s="13"/>
    </row>
    <row r="294" ht="12.75" customHeight="1">
      <c r="A294" s="426"/>
      <c r="B294" t="s" s="405">
        <v>737</v>
      </c>
      <c r="C294" t="s" s="406">
        <v>208</v>
      </c>
      <c r="D294" t="s" s="406">
        <v>213</v>
      </c>
      <c r="E294" s="407">
        <v>1</v>
      </c>
      <c r="F294" s="425"/>
      <c r="G294" s="425"/>
      <c r="H294" t="s" s="406">
        <v>284</v>
      </c>
      <c r="I294" t="s" s="406">
        <v>180</v>
      </c>
      <c r="J294" s="407">
        <v>1</v>
      </c>
      <c r="K294" s="425"/>
      <c r="L294" s="425"/>
      <c r="M294" t="s" s="406">
        <v>180</v>
      </c>
      <c r="N294" t="s" s="406">
        <v>198</v>
      </c>
      <c r="O294" s="407">
        <v>1</v>
      </c>
      <c r="P294" t="s" s="409">
        <v>739</v>
      </c>
      <c r="Q294" s="410">
        <f>R294*(1-'Bolts'!$E$1157)</f>
        <v>158.684210526316</v>
      </c>
      <c r="R294" s="410">
        <v>158.684210526316</v>
      </c>
      <c r="S294" s="411">
        <f>SUM(T294:AB294)</f>
        <v>0</v>
      </c>
      <c r="T294" s="412"/>
      <c r="U294" s="413"/>
      <c r="V294" s="414"/>
      <c r="W294" s="415"/>
      <c r="X294" s="416"/>
      <c r="Y294" s="417"/>
      <c r="Z294" s="418"/>
      <c r="AA294" s="419"/>
      <c r="AB294" s="420"/>
      <c r="AC294" s="411">
        <f>S294*O294</f>
        <v>0</v>
      </c>
      <c r="AD294" s="421">
        <f>S294*R294</f>
        <v>0</v>
      </c>
      <c r="AE294" s="422">
        <v>2.978</v>
      </c>
      <c r="AF294" s="423">
        <f>AE294*S294</f>
        <v>0</v>
      </c>
      <c r="AG294" s="31"/>
      <c r="AH294" s="10"/>
      <c r="AI294" s="10"/>
      <c r="AJ294" s="10"/>
      <c r="AK294" s="10"/>
      <c r="AL294" s="10"/>
      <c r="AM294" s="10"/>
      <c r="AN294" s="13"/>
    </row>
    <row r="295" ht="12.75" customHeight="1">
      <c r="A295" s="426"/>
      <c r="B295" t="s" s="405">
        <v>740</v>
      </c>
      <c r="C295" t="s" s="406">
        <v>208</v>
      </c>
      <c r="D295" t="s" s="406">
        <v>213</v>
      </c>
      <c r="E295" s="407">
        <v>1</v>
      </c>
      <c r="F295" s="425"/>
      <c r="G295" s="425"/>
      <c r="H295" t="s" s="406">
        <v>284</v>
      </c>
      <c r="I295" t="s" s="406">
        <v>188</v>
      </c>
      <c r="J295" s="407">
        <v>1</v>
      </c>
      <c r="K295" s="425"/>
      <c r="L295" s="425"/>
      <c r="M295" t="s" s="406">
        <v>188</v>
      </c>
      <c r="N295" t="s" s="406">
        <v>200</v>
      </c>
      <c r="O295" s="407">
        <v>1</v>
      </c>
      <c r="P295" t="s" s="409">
        <v>741</v>
      </c>
      <c r="Q295" s="410">
        <f>R295*(1-'Bolts'!$E$1157)</f>
        <v>128.5</v>
      </c>
      <c r="R295" s="410">
        <v>128.5</v>
      </c>
      <c r="S295" s="411">
        <f>SUM(T295:AB295)</f>
        <v>0</v>
      </c>
      <c r="T295" s="412"/>
      <c r="U295" s="413"/>
      <c r="V295" s="414"/>
      <c r="W295" s="415"/>
      <c r="X295" s="416"/>
      <c r="Y295" s="417"/>
      <c r="Z295" s="418"/>
      <c r="AA295" s="419"/>
      <c r="AB295" s="420">
        <v>0</v>
      </c>
      <c r="AC295" s="411">
        <f>S295*O295</f>
        <v>0</v>
      </c>
      <c r="AD295" s="421">
        <f>S295*R295</f>
        <v>0</v>
      </c>
      <c r="AE295" s="422">
        <v>2.362</v>
      </c>
      <c r="AF295" s="423">
        <f>AE295*S295</f>
        <v>0</v>
      </c>
      <c r="AG295" s="31"/>
      <c r="AH295" s="10"/>
      <c r="AI295" s="10"/>
      <c r="AJ295" s="10"/>
      <c r="AK295" s="10"/>
      <c r="AL295" s="10"/>
      <c r="AM295" s="10"/>
      <c r="AN295" s="13"/>
    </row>
    <row r="296" ht="12.75" customHeight="1">
      <c r="A296" s="426"/>
      <c r="B296" t="s" s="405">
        <v>742</v>
      </c>
      <c r="C296" t="s" s="406">
        <v>208</v>
      </c>
      <c r="D296" t="s" s="406">
        <v>213</v>
      </c>
      <c r="E296" s="407">
        <v>1</v>
      </c>
      <c r="F296" s="425"/>
      <c r="G296" s="425"/>
      <c r="H296" t="s" s="406">
        <v>284</v>
      </c>
      <c r="I296" t="s" s="406">
        <v>186</v>
      </c>
      <c r="J296" s="407">
        <v>1</v>
      </c>
      <c r="K296" s="425"/>
      <c r="L296" s="425"/>
      <c r="M296" t="s" s="406">
        <v>186</v>
      </c>
      <c r="N296" t="s" s="406">
        <v>200</v>
      </c>
      <c r="O296" s="407">
        <v>1</v>
      </c>
      <c r="P296" t="s" s="409">
        <v>743</v>
      </c>
      <c r="Q296" s="410">
        <f>R296*(1-'Bolts'!$E$1157)</f>
        <v>81.6315789473684</v>
      </c>
      <c r="R296" s="410">
        <v>81.6315789473684</v>
      </c>
      <c r="S296" s="411">
        <f>SUM(T296:AB296)</f>
        <v>0</v>
      </c>
      <c r="T296" s="412"/>
      <c r="U296" s="413"/>
      <c r="V296" s="414"/>
      <c r="W296" s="415"/>
      <c r="X296" s="416"/>
      <c r="Y296" s="417"/>
      <c r="Z296" s="418"/>
      <c r="AA296" s="419"/>
      <c r="AB296" s="420">
        <v>0</v>
      </c>
      <c r="AC296" s="411">
        <f>S296*O296</f>
        <v>0</v>
      </c>
      <c r="AD296" s="421">
        <f>S296*R296</f>
        <v>0</v>
      </c>
      <c r="AE296" s="422">
        <v>1.42883062687109</v>
      </c>
      <c r="AF296" s="423">
        <f>AE296*S296</f>
        <v>0</v>
      </c>
      <c r="AG296" s="31"/>
      <c r="AH296" s="10"/>
      <c r="AI296" s="10"/>
      <c r="AJ296" s="10"/>
      <c r="AK296" s="10"/>
      <c r="AL296" s="10"/>
      <c r="AM296" s="10"/>
      <c r="AN296" s="13"/>
    </row>
    <row r="297" ht="12.75" customHeight="1">
      <c r="A297" s="426"/>
      <c r="B297" t="s" s="405">
        <v>744</v>
      </c>
      <c r="C297" t="s" s="406">
        <v>208</v>
      </c>
      <c r="D297" t="s" s="406">
        <v>213</v>
      </c>
      <c r="E297" s="407">
        <v>1</v>
      </c>
      <c r="F297" s="425"/>
      <c r="G297" s="425"/>
      <c r="H297" t="s" s="406">
        <v>284</v>
      </c>
      <c r="I297" t="s" s="406">
        <v>188</v>
      </c>
      <c r="J297" s="407">
        <v>1</v>
      </c>
      <c r="K297" s="425"/>
      <c r="L297" s="425"/>
      <c r="M297" t="s" s="406">
        <v>188</v>
      </c>
      <c r="N297" t="s" s="406">
        <v>200</v>
      </c>
      <c r="O297" s="407">
        <v>1</v>
      </c>
      <c r="P297" t="s" s="409">
        <v>745</v>
      </c>
      <c r="Q297" s="410">
        <f>R297*(1-'Bolts'!$E$1157)</f>
        <v>77.71052631578949</v>
      </c>
      <c r="R297" s="410">
        <v>77.71052631578949</v>
      </c>
      <c r="S297" s="411">
        <f>SUM(T297:AB297)</f>
        <v>0</v>
      </c>
      <c r="T297" s="412"/>
      <c r="U297" s="413"/>
      <c r="V297" s="414"/>
      <c r="W297" s="415"/>
      <c r="X297" s="416"/>
      <c r="Y297" s="417"/>
      <c r="Z297" s="418"/>
      <c r="AA297" s="419"/>
      <c r="AB297" s="420">
        <v>0</v>
      </c>
      <c r="AC297" s="411">
        <f>S297*O297</f>
        <v>0</v>
      </c>
      <c r="AD297" s="421">
        <f>S297*R297</f>
        <v>0</v>
      </c>
      <c r="AE297" s="422">
        <v>1.506</v>
      </c>
      <c r="AF297" s="423">
        <f>AE297*S297</f>
        <v>0</v>
      </c>
      <c r="AG297" s="31"/>
      <c r="AH297" s="10"/>
      <c r="AI297" s="10"/>
      <c r="AJ297" s="10"/>
      <c r="AK297" s="10"/>
      <c r="AL297" s="10"/>
      <c r="AM297" s="10"/>
      <c r="AN297" s="13"/>
    </row>
    <row r="298" ht="12.75" customHeight="1">
      <c r="A298" s="426"/>
      <c r="B298" t="s" s="405">
        <v>722</v>
      </c>
      <c r="C298" t="s" s="406">
        <v>208</v>
      </c>
      <c r="D298" t="s" s="406">
        <v>213</v>
      </c>
      <c r="E298" s="407">
        <v>1</v>
      </c>
      <c r="F298" s="425"/>
      <c r="G298" s="425"/>
      <c r="H298" t="s" s="406">
        <v>284</v>
      </c>
      <c r="I298" t="s" s="406">
        <v>182</v>
      </c>
      <c r="J298" s="407">
        <v>1</v>
      </c>
      <c r="K298" s="425"/>
      <c r="L298" s="425"/>
      <c r="M298" t="s" s="406">
        <v>182</v>
      </c>
      <c r="N298" t="s" s="406">
        <v>198</v>
      </c>
      <c r="O298" s="407">
        <v>1</v>
      </c>
      <c r="P298" t="s" s="409">
        <v>746</v>
      </c>
      <c r="Q298" s="410">
        <f>R298*(1-'Bolts'!$E$1157)</f>
        <v>169.921052631579</v>
      </c>
      <c r="R298" s="410">
        <v>169.921052631579</v>
      </c>
      <c r="S298" s="411">
        <f>SUM(T298:AB298)</f>
        <v>0</v>
      </c>
      <c r="T298" s="412"/>
      <c r="U298" s="413"/>
      <c r="V298" s="414"/>
      <c r="W298" s="415"/>
      <c r="X298" s="416"/>
      <c r="Y298" s="417"/>
      <c r="Z298" s="418"/>
      <c r="AA298" s="419"/>
      <c r="AB298" s="420">
        <v>0</v>
      </c>
      <c r="AC298" s="411">
        <f>S298*O298</f>
        <v>0</v>
      </c>
      <c r="AD298" s="421">
        <f>S298*R298</f>
        <v>0</v>
      </c>
      <c r="AE298" s="422">
        <v>3.181</v>
      </c>
      <c r="AF298" s="423">
        <f>AE298*S298</f>
        <v>0</v>
      </c>
      <c r="AG298" s="31"/>
      <c r="AH298" s="10"/>
      <c r="AI298" s="10"/>
      <c r="AJ298" s="10"/>
      <c r="AK298" s="10"/>
      <c r="AL298" s="10"/>
      <c r="AM298" s="10"/>
      <c r="AN298" s="13"/>
    </row>
    <row r="299" ht="12.75" customHeight="1">
      <c r="A299" s="426"/>
      <c r="B299" t="s" s="405">
        <v>747</v>
      </c>
      <c r="C299" t="s" s="406">
        <v>208</v>
      </c>
      <c r="D299" t="s" s="406">
        <v>213</v>
      </c>
      <c r="E299" s="407">
        <v>1</v>
      </c>
      <c r="F299" s="425"/>
      <c r="G299" s="425"/>
      <c r="H299" t="s" s="406">
        <v>284</v>
      </c>
      <c r="I299" t="s" s="406">
        <v>188</v>
      </c>
      <c r="J299" s="407">
        <v>1</v>
      </c>
      <c r="K299" s="425"/>
      <c r="L299" s="425"/>
      <c r="M299" t="s" s="406">
        <v>188</v>
      </c>
      <c r="N299" t="s" s="406">
        <v>199</v>
      </c>
      <c r="O299" s="407">
        <v>1</v>
      </c>
      <c r="P299" t="s" s="409">
        <v>748</v>
      </c>
      <c r="Q299" s="410">
        <f>R299*(1-'Bolts'!$E$1157)</f>
        <v>55.9736842105263</v>
      </c>
      <c r="R299" s="410">
        <v>55.9736842105263</v>
      </c>
      <c r="S299" s="411">
        <f>SUM(T299:AB299)</f>
        <v>0</v>
      </c>
      <c r="T299" s="412"/>
      <c r="U299" s="413"/>
      <c r="V299" s="414"/>
      <c r="W299" s="415"/>
      <c r="X299" s="416"/>
      <c r="Y299" s="417"/>
      <c r="Z299" s="418"/>
      <c r="AA299" s="419"/>
      <c r="AB299" s="420">
        <v>0</v>
      </c>
      <c r="AC299" s="411">
        <f>S299*O299</f>
        <v>0</v>
      </c>
      <c r="AD299" s="421">
        <f>S299*R299</f>
        <v>0</v>
      </c>
      <c r="AE299" s="422">
        <v>1.02966524539599</v>
      </c>
      <c r="AF299" s="423">
        <f>AE299*S299</f>
        <v>0</v>
      </c>
      <c r="AG299" s="31"/>
      <c r="AH299" s="10"/>
      <c r="AI299" s="10"/>
      <c r="AJ299" s="10"/>
      <c r="AK299" s="10"/>
      <c r="AL299" s="10"/>
      <c r="AM299" s="10"/>
      <c r="AN299" s="13"/>
    </row>
    <row r="300" ht="12.75" customHeight="1">
      <c r="A300" s="426"/>
      <c r="B300" t="s" s="405">
        <v>749</v>
      </c>
      <c r="C300" t="s" s="406">
        <v>208</v>
      </c>
      <c r="D300" t="s" s="406">
        <v>213</v>
      </c>
      <c r="E300" s="407">
        <v>1</v>
      </c>
      <c r="F300" s="425"/>
      <c r="G300" s="425"/>
      <c r="H300" t="s" s="406">
        <v>284</v>
      </c>
      <c r="I300" t="s" s="406">
        <v>186</v>
      </c>
      <c r="J300" s="407">
        <v>1</v>
      </c>
      <c r="K300" s="425"/>
      <c r="L300" s="425"/>
      <c r="M300" t="s" s="406">
        <v>186</v>
      </c>
      <c r="N300" t="s" s="406">
        <v>200</v>
      </c>
      <c r="O300" s="407">
        <v>1</v>
      </c>
      <c r="P300" t="s" s="409">
        <v>750</v>
      </c>
      <c r="Q300" s="410">
        <f>R300*(1-'Bolts'!$E$1157)</f>
        <v>148.736842105263</v>
      </c>
      <c r="R300" s="410">
        <v>148.736842105263</v>
      </c>
      <c r="S300" s="411">
        <f>SUM(T300:AB300)</f>
        <v>0</v>
      </c>
      <c r="T300" s="412"/>
      <c r="U300" s="413"/>
      <c r="V300" s="414"/>
      <c r="W300" s="415"/>
      <c r="X300" s="416"/>
      <c r="Y300" s="417"/>
      <c r="Z300" s="418"/>
      <c r="AA300" s="419"/>
      <c r="AB300" s="420">
        <v>0</v>
      </c>
      <c r="AC300" s="411">
        <f>S300*O300</f>
        <v>0</v>
      </c>
      <c r="AD300" s="421">
        <f>S300*R300</f>
        <v>0</v>
      </c>
      <c r="AE300" s="422">
        <v>3.056</v>
      </c>
      <c r="AF300" s="423">
        <f>AE300*S300</f>
        <v>0</v>
      </c>
      <c r="AG300" s="31"/>
      <c r="AH300" s="10"/>
      <c r="AI300" s="10"/>
      <c r="AJ300" s="10"/>
      <c r="AK300" s="10"/>
      <c r="AL300" s="10"/>
      <c r="AM300" s="10"/>
      <c r="AN300" s="13"/>
    </row>
    <row r="301" ht="12.75" customHeight="1">
      <c r="A301" s="426"/>
      <c r="B301" t="s" s="405">
        <v>751</v>
      </c>
      <c r="C301" t="s" s="406">
        <v>208</v>
      </c>
      <c r="D301" t="s" s="406">
        <v>213</v>
      </c>
      <c r="E301" s="407">
        <v>1</v>
      </c>
      <c r="F301" s="425"/>
      <c r="G301" s="425"/>
      <c r="H301" t="s" s="406">
        <v>284</v>
      </c>
      <c r="I301" t="s" s="406">
        <v>186</v>
      </c>
      <c r="J301" s="407">
        <v>1</v>
      </c>
      <c r="K301" s="425"/>
      <c r="L301" s="425"/>
      <c r="M301" t="s" s="406">
        <v>186</v>
      </c>
      <c r="N301" t="s" s="406">
        <v>200</v>
      </c>
      <c r="O301" s="407">
        <v>1</v>
      </c>
      <c r="P301" t="s" s="409">
        <v>752</v>
      </c>
      <c r="Q301" s="410">
        <f>R301*(1-'Bolts'!$E$1157)</f>
        <v>51.7105263157895</v>
      </c>
      <c r="R301" s="410">
        <v>51.7105263157895</v>
      </c>
      <c r="S301" s="411">
        <f>SUM(T301:AB301)</f>
        <v>0</v>
      </c>
      <c r="T301" s="412"/>
      <c r="U301" s="413"/>
      <c r="V301" s="414"/>
      <c r="W301" s="415"/>
      <c r="X301" s="416"/>
      <c r="Y301" s="417"/>
      <c r="Z301" s="418"/>
      <c r="AA301" s="419"/>
      <c r="AB301" s="420">
        <v>0</v>
      </c>
      <c r="AC301" s="411">
        <f>S301*O301</f>
        <v>0</v>
      </c>
      <c r="AD301" s="421">
        <f>S301*R301</f>
        <v>0</v>
      </c>
      <c r="AE301" s="422">
        <v>0.838</v>
      </c>
      <c r="AF301" s="423">
        <f>AE301*S301</f>
        <v>0</v>
      </c>
      <c r="AG301" s="31"/>
      <c r="AH301" s="10"/>
      <c r="AI301" s="10"/>
      <c r="AJ301" s="10"/>
      <c r="AK301" s="10"/>
      <c r="AL301" s="10"/>
      <c r="AM301" s="10"/>
      <c r="AN301" s="13"/>
    </row>
    <row r="302" ht="12.75" customHeight="1">
      <c r="A302" s="451"/>
      <c r="B302" t="s" s="405">
        <v>732</v>
      </c>
      <c r="C302" t="s" s="406">
        <v>208</v>
      </c>
      <c r="D302" t="s" s="406">
        <v>213</v>
      </c>
      <c r="E302" s="407">
        <v>1</v>
      </c>
      <c r="F302" s="425"/>
      <c r="G302" s="425"/>
      <c r="H302" t="s" s="406">
        <v>284</v>
      </c>
      <c r="I302" t="s" s="406">
        <v>182</v>
      </c>
      <c r="J302" s="407">
        <v>1</v>
      </c>
      <c r="K302" s="425"/>
      <c r="L302" s="425"/>
      <c r="M302" t="s" s="406">
        <v>182</v>
      </c>
      <c r="N302" t="s" s="406">
        <v>199</v>
      </c>
      <c r="O302" s="407">
        <v>1</v>
      </c>
      <c r="P302" t="s" s="409">
        <v>753</v>
      </c>
      <c r="Q302" s="410">
        <f>R302*(1-'Bolts'!$E$1157)</f>
        <v>82.6315789473684</v>
      </c>
      <c r="R302" s="410">
        <v>82.6315789473684</v>
      </c>
      <c r="S302" s="411">
        <f>SUM(T302:AB302)</f>
        <v>0</v>
      </c>
      <c r="T302" s="412"/>
      <c r="U302" s="413"/>
      <c r="V302" s="414"/>
      <c r="W302" s="415"/>
      <c r="X302" s="416"/>
      <c r="Y302" s="417"/>
      <c r="Z302" s="418"/>
      <c r="AA302" s="419"/>
      <c r="AB302" s="420">
        <v>0</v>
      </c>
      <c r="AC302" s="411">
        <f>S302*O302</f>
        <v>0</v>
      </c>
      <c r="AD302" s="421">
        <f>S302*R302</f>
        <v>0</v>
      </c>
      <c r="AE302" s="422">
        <v>1.451</v>
      </c>
      <c r="AF302" s="423">
        <f>AE302*S302</f>
        <v>0</v>
      </c>
      <c r="AG302" s="31"/>
      <c r="AH302" s="10"/>
      <c r="AI302" s="10"/>
      <c r="AJ302" s="10"/>
      <c r="AK302" s="10"/>
      <c r="AL302" s="10"/>
      <c r="AM302" s="10"/>
      <c r="AN302" s="13"/>
    </row>
    <row r="303" ht="12.75" customHeight="1">
      <c r="A303" s="403"/>
      <c r="B303" t="s" s="452">
        <v>754</v>
      </c>
      <c r="C303" t="s" s="400">
        <f>B303</f>
        <v>755</v>
      </c>
      <c r="D303" s="401"/>
      <c r="E303" s="401"/>
      <c r="F303" s="401"/>
      <c r="G303" s="401"/>
      <c r="H303" s="401"/>
      <c r="I303" s="401"/>
      <c r="J303" s="401"/>
      <c r="K303" s="401"/>
      <c r="L303" s="401"/>
      <c r="M303" s="401"/>
      <c r="N303" s="401"/>
      <c r="O303" s="401"/>
      <c r="P303" s="401"/>
      <c r="Q303" s="446"/>
      <c r="R303" s="410">
        <v>0</v>
      </c>
      <c r="S303" s="401"/>
      <c r="T303" s="412"/>
      <c r="U303" s="413"/>
      <c r="V303" s="414"/>
      <c r="W303" s="415"/>
      <c r="X303" s="416"/>
      <c r="Y303" s="417"/>
      <c r="Z303" s="418"/>
      <c r="AA303" s="419"/>
      <c r="AB303" s="420">
        <v>0</v>
      </c>
      <c r="AC303" s="401"/>
      <c r="AD303" s="401"/>
      <c r="AE303" s="447">
        <v>0</v>
      </c>
      <c r="AF303" s="403"/>
      <c r="AG303" s="31"/>
      <c r="AH303" s="10"/>
      <c r="AI303" s="10"/>
      <c r="AJ303" s="10"/>
      <c r="AK303" s="10"/>
      <c r="AL303" s="10"/>
      <c r="AM303" s="10"/>
      <c r="AN303" s="13"/>
    </row>
    <row r="304" ht="12.75" customHeight="1">
      <c r="A304" s="450"/>
      <c r="B304" t="s" s="405">
        <v>756</v>
      </c>
      <c r="C304" t="s" s="406">
        <v>208</v>
      </c>
      <c r="D304" t="s" s="406">
        <v>213</v>
      </c>
      <c r="E304" s="407">
        <v>1</v>
      </c>
      <c r="F304" s="425"/>
      <c r="G304" s="425"/>
      <c r="H304" t="s" s="406">
        <v>284</v>
      </c>
      <c r="I304" t="s" s="406">
        <v>186</v>
      </c>
      <c r="J304" s="407">
        <v>1</v>
      </c>
      <c r="K304" s="425"/>
      <c r="L304" s="425"/>
      <c r="M304" t="s" s="406">
        <v>186</v>
      </c>
      <c r="N304" t="s" s="406">
        <v>199</v>
      </c>
      <c r="O304" s="407">
        <v>1</v>
      </c>
      <c r="P304" t="s" s="409">
        <v>757</v>
      </c>
      <c r="Q304" s="410">
        <f>R304*(1-'Bolts'!$E$1157)</f>
        <v>58.9473684210526</v>
      </c>
      <c r="R304" s="410">
        <v>58.9473684210526</v>
      </c>
      <c r="S304" s="411">
        <f>SUM(T304:AB304)</f>
        <v>0</v>
      </c>
      <c r="T304" s="412"/>
      <c r="U304" s="413"/>
      <c r="V304" s="414"/>
      <c r="W304" s="415"/>
      <c r="X304" s="416"/>
      <c r="Y304" s="417"/>
      <c r="Z304" s="418"/>
      <c r="AA304" s="419"/>
      <c r="AB304" s="420">
        <v>0</v>
      </c>
      <c r="AC304" s="411">
        <f>S304*O304</f>
        <v>0</v>
      </c>
      <c r="AD304" s="421">
        <f>S304*R304</f>
        <v>0</v>
      </c>
      <c r="AE304" s="422">
        <v>1.093</v>
      </c>
      <c r="AF304" s="423">
        <f>AE304*S304</f>
        <v>0</v>
      </c>
      <c r="AG304" s="31"/>
      <c r="AH304" s="10"/>
      <c r="AI304" s="10"/>
      <c r="AJ304" s="10"/>
      <c r="AK304" s="10"/>
      <c r="AL304" s="10"/>
      <c r="AM304" s="10"/>
      <c r="AN304" s="13"/>
    </row>
    <row r="305" ht="12.75" customHeight="1">
      <c r="A305" s="426"/>
      <c r="B305" t="s" s="405">
        <v>756</v>
      </c>
      <c r="C305" t="s" s="406">
        <v>208</v>
      </c>
      <c r="D305" t="s" s="406">
        <v>213</v>
      </c>
      <c r="E305" s="407">
        <v>1</v>
      </c>
      <c r="F305" s="425"/>
      <c r="G305" s="425"/>
      <c r="H305" t="s" s="406">
        <v>284</v>
      </c>
      <c r="I305" t="s" s="406">
        <v>186</v>
      </c>
      <c r="J305" s="407">
        <v>1</v>
      </c>
      <c r="K305" s="425"/>
      <c r="L305" s="425"/>
      <c r="M305" t="s" s="406">
        <v>186</v>
      </c>
      <c r="N305" t="s" s="406">
        <v>199</v>
      </c>
      <c r="O305" s="407">
        <v>1</v>
      </c>
      <c r="P305" t="s" s="409">
        <v>758</v>
      </c>
      <c r="Q305" s="410">
        <f>R305*(1-'Bolts'!$E$1157)</f>
        <v>60.3421052631579</v>
      </c>
      <c r="R305" s="410">
        <v>60.3421052631579</v>
      </c>
      <c r="S305" s="411">
        <f>SUM(T305:AB305)</f>
        <v>0</v>
      </c>
      <c r="T305" s="412"/>
      <c r="U305" s="413"/>
      <c r="V305" s="414"/>
      <c r="W305" s="415"/>
      <c r="X305" s="416"/>
      <c r="Y305" s="417"/>
      <c r="Z305" s="418"/>
      <c r="AA305" s="419"/>
      <c r="AB305" s="420">
        <v>0</v>
      </c>
      <c r="AC305" s="411">
        <f>S305*O305</f>
        <v>0</v>
      </c>
      <c r="AD305" s="421">
        <f>S305*R305</f>
        <v>0</v>
      </c>
      <c r="AE305" s="422">
        <v>1.12492062052073</v>
      </c>
      <c r="AF305" s="423">
        <f>AE305*S305</f>
        <v>0</v>
      </c>
      <c r="AG305" s="31"/>
      <c r="AH305" s="10"/>
      <c r="AI305" s="10"/>
      <c r="AJ305" s="10"/>
      <c r="AK305" s="10"/>
      <c r="AL305" s="10"/>
      <c r="AM305" s="10"/>
      <c r="AN305" s="13"/>
    </row>
    <row r="306" ht="12.75" customHeight="1">
      <c r="A306" s="426"/>
      <c r="B306" t="s" s="405">
        <v>759</v>
      </c>
      <c r="C306" t="s" s="406">
        <v>208</v>
      </c>
      <c r="D306" t="s" s="406">
        <v>213</v>
      </c>
      <c r="E306" s="407">
        <v>1</v>
      </c>
      <c r="F306" s="425"/>
      <c r="G306" s="425"/>
      <c r="H306" t="s" s="406">
        <v>284</v>
      </c>
      <c r="I306" t="s" s="406">
        <v>188</v>
      </c>
      <c r="J306" s="407">
        <v>1</v>
      </c>
      <c r="K306" s="425"/>
      <c r="L306" s="425"/>
      <c r="M306" t="s" s="406">
        <v>182</v>
      </c>
      <c r="N306" t="s" s="406">
        <v>199</v>
      </c>
      <c r="O306" s="407">
        <v>1</v>
      </c>
      <c r="P306" t="s" s="409">
        <v>760</v>
      </c>
      <c r="Q306" s="410">
        <f>R306*(1-'Bolts'!$E$1157)</f>
        <v>192.315789473684</v>
      </c>
      <c r="R306" s="410">
        <v>192.315789473684</v>
      </c>
      <c r="S306" s="411">
        <f>SUM(T306:AB306)</f>
        <v>0</v>
      </c>
      <c r="T306" s="412"/>
      <c r="U306" s="413"/>
      <c r="V306" s="414"/>
      <c r="W306" s="415"/>
      <c r="X306" s="416"/>
      <c r="Y306" s="417"/>
      <c r="Z306" s="418"/>
      <c r="AA306" s="419"/>
      <c r="AB306" s="420"/>
      <c r="AC306" s="411">
        <f>S306*O306</f>
        <v>0</v>
      </c>
      <c r="AD306" s="421">
        <f>S306*R306</f>
        <v>0</v>
      </c>
      <c r="AE306" s="422">
        <v>3.6469200762043</v>
      </c>
      <c r="AF306" s="423">
        <f>AE306*S306</f>
        <v>0</v>
      </c>
      <c r="AG306" s="31"/>
      <c r="AH306" s="10"/>
      <c r="AI306" s="10"/>
      <c r="AJ306" s="10"/>
      <c r="AK306" s="10"/>
      <c r="AL306" s="10"/>
      <c r="AM306" s="10"/>
      <c r="AN306" s="13"/>
    </row>
    <row r="307" ht="12.75" customHeight="1">
      <c r="A307" s="426"/>
      <c r="B307" t="s" s="405">
        <v>761</v>
      </c>
      <c r="C307" t="s" s="406">
        <v>208</v>
      </c>
      <c r="D307" t="s" s="406">
        <v>213</v>
      </c>
      <c r="E307" s="407">
        <v>1</v>
      </c>
      <c r="F307" s="425"/>
      <c r="G307" s="425"/>
      <c r="H307" t="s" s="406">
        <v>284</v>
      </c>
      <c r="I307" t="s" s="406">
        <v>182</v>
      </c>
      <c r="J307" s="407">
        <v>1</v>
      </c>
      <c r="K307" s="425"/>
      <c r="L307" s="425"/>
      <c r="M307" t="s" s="406">
        <v>182</v>
      </c>
      <c r="N307" t="s" s="406">
        <v>198</v>
      </c>
      <c r="O307" s="407">
        <v>1</v>
      </c>
      <c r="P307" t="s" s="409">
        <v>762</v>
      </c>
      <c r="Q307" s="410">
        <f>R307*(1-'Bolts'!$E$1157)</f>
        <v>106.947368421053</v>
      </c>
      <c r="R307" s="410">
        <v>106.947368421053</v>
      </c>
      <c r="S307" s="411">
        <f>SUM(T307:AB307)</f>
        <v>0</v>
      </c>
      <c r="T307" s="412"/>
      <c r="U307" s="413"/>
      <c r="V307" s="414"/>
      <c r="W307" s="415"/>
      <c r="X307" s="416"/>
      <c r="Y307" s="417"/>
      <c r="Z307" s="418"/>
      <c r="AA307" s="419"/>
      <c r="AB307" s="420"/>
      <c r="AC307" s="411">
        <f>S307*O307</f>
        <v>0</v>
      </c>
      <c r="AD307" s="421">
        <f>S307*R307</f>
        <v>0</v>
      </c>
      <c r="AE307" s="422">
        <v>1.92778735371496</v>
      </c>
      <c r="AF307" s="423">
        <f>AE307*S307</f>
        <v>0</v>
      </c>
      <c r="AG307" s="31"/>
      <c r="AH307" s="10"/>
      <c r="AI307" s="10"/>
      <c r="AJ307" s="10"/>
      <c r="AK307" s="10"/>
      <c r="AL307" s="10"/>
      <c r="AM307" s="10"/>
      <c r="AN307" s="13"/>
    </row>
    <row r="308" ht="12.75" customHeight="1">
      <c r="A308" s="426"/>
      <c r="B308" t="s" s="405">
        <v>763</v>
      </c>
      <c r="C308" t="s" s="406">
        <v>208</v>
      </c>
      <c r="D308" t="s" s="406">
        <v>213</v>
      </c>
      <c r="E308" s="407">
        <v>1</v>
      </c>
      <c r="F308" s="425"/>
      <c r="G308" s="425"/>
      <c r="H308" t="s" s="406">
        <v>284</v>
      </c>
      <c r="I308" t="s" s="406">
        <v>183</v>
      </c>
      <c r="J308" s="407">
        <v>1</v>
      </c>
      <c r="K308" s="425"/>
      <c r="L308" s="425"/>
      <c r="M308" t="s" s="406">
        <v>183</v>
      </c>
      <c r="N308" t="s" s="406">
        <v>199</v>
      </c>
      <c r="O308" s="407">
        <v>1</v>
      </c>
      <c r="P308" t="s" s="409">
        <v>764</v>
      </c>
      <c r="Q308" s="410">
        <f>R308*(1-'Bolts'!$E$1157)</f>
        <v>61.3947368421053</v>
      </c>
      <c r="R308" s="410">
        <v>61.3947368421053</v>
      </c>
      <c r="S308" s="411">
        <f>SUM(T308:AB308)</f>
        <v>0</v>
      </c>
      <c r="T308" s="412"/>
      <c r="U308" s="413"/>
      <c r="V308" s="414"/>
      <c r="W308" s="415"/>
      <c r="X308" s="416"/>
      <c r="Y308" s="417"/>
      <c r="Z308" s="418"/>
      <c r="AA308" s="419"/>
      <c r="AB308" s="420"/>
      <c r="AC308" s="411">
        <f>S308*O308</f>
        <v>0</v>
      </c>
      <c r="AD308" s="421">
        <f>S308*R308</f>
        <v>0</v>
      </c>
      <c r="AE308" s="422">
        <v>1.149</v>
      </c>
      <c r="AF308" s="423">
        <f>AE308*S308</f>
        <v>0</v>
      </c>
      <c r="AG308" s="31"/>
      <c r="AH308" s="10"/>
      <c r="AI308" s="10"/>
      <c r="AJ308" s="10"/>
      <c r="AK308" s="10"/>
      <c r="AL308" s="10"/>
      <c r="AM308" s="10"/>
      <c r="AN308" s="13"/>
    </row>
    <row r="309" ht="12.75" customHeight="1">
      <c r="A309" s="426"/>
      <c r="B309" t="s" s="405">
        <v>763</v>
      </c>
      <c r="C309" t="s" s="406">
        <v>208</v>
      </c>
      <c r="D309" t="s" s="406">
        <v>213</v>
      </c>
      <c r="E309" s="407">
        <v>1</v>
      </c>
      <c r="F309" s="425"/>
      <c r="G309" s="425"/>
      <c r="H309" t="s" s="406">
        <v>284</v>
      </c>
      <c r="I309" t="s" s="406">
        <v>184</v>
      </c>
      <c r="J309" s="407">
        <v>1</v>
      </c>
      <c r="K309" s="425"/>
      <c r="L309" s="425"/>
      <c r="M309" t="s" s="406">
        <v>184</v>
      </c>
      <c r="N309" t="s" s="406">
        <v>199</v>
      </c>
      <c r="O309" s="407">
        <v>1</v>
      </c>
      <c r="P309" t="s" s="409">
        <v>765</v>
      </c>
      <c r="Q309" s="410">
        <f>R309*(1-'Bolts'!$E$1157)</f>
        <v>115.736842105263</v>
      </c>
      <c r="R309" s="410">
        <v>115.736842105263</v>
      </c>
      <c r="S309" s="411">
        <f>SUM(T309:AB309)</f>
        <v>0</v>
      </c>
      <c r="T309" s="412"/>
      <c r="U309" s="413"/>
      <c r="V309" s="414"/>
      <c r="W309" s="415"/>
      <c r="X309" s="416"/>
      <c r="Y309" s="417"/>
      <c r="Z309" s="418"/>
      <c r="AA309" s="419"/>
      <c r="AB309" s="420"/>
      <c r="AC309" s="411">
        <f>S309*O309</f>
        <v>0</v>
      </c>
      <c r="AD309" s="421">
        <f>S309*R309</f>
        <v>0</v>
      </c>
      <c r="AE309" s="422">
        <v>2.35416855665427</v>
      </c>
      <c r="AF309" s="423">
        <f>AE309*S309</f>
        <v>0</v>
      </c>
      <c r="AG309" s="31"/>
      <c r="AH309" s="10"/>
      <c r="AI309" s="10"/>
      <c r="AJ309" s="10"/>
      <c r="AK309" s="10"/>
      <c r="AL309" s="10"/>
      <c r="AM309" s="10"/>
      <c r="AN309" s="13"/>
    </row>
    <row r="310" ht="12.75" customHeight="1">
      <c r="A310" s="426"/>
      <c r="B310" t="s" s="405">
        <v>766</v>
      </c>
      <c r="C310" t="s" s="406">
        <v>208</v>
      </c>
      <c r="D310" t="s" s="406">
        <v>213</v>
      </c>
      <c r="E310" s="407">
        <v>1</v>
      </c>
      <c r="F310" s="425"/>
      <c r="G310" s="425"/>
      <c r="H310" t="s" s="406">
        <v>284</v>
      </c>
      <c r="I310" t="s" s="406">
        <v>180</v>
      </c>
      <c r="J310" s="407">
        <v>1</v>
      </c>
      <c r="K310" s="425"/>
      <c r="L310" s="425"/>
      <c r="M310" t="s" s="406">
        <v>180</v>
      </c>
      <c r="N310" t="s" s="406">
        <v>198</v>
      </c>
      <c r="O310" s="407">
        <v>1</v>
      </c>
      <c r="P310" t="s" s="409">
        <v>767</v>
      </c>
      <c r="Q310" s="410">
        <f>R310*(1-'Bolts'!$E$1157)</f>
        <v>173.368421052632</v>
      </c>
      <c r="R310" s="410">
        <v>173.368421052632</v>
      </c>
      <c r="S310" s="411">
        <f>SUM(T310:AB310)</f>
        <v>0</v>
      </c>
      <c r="T310" s="412"/>
      <c r="U310" s="413"/>
      <c r="V310" s="414"/>
      <c r="W310" s="415"/>
      <c r="X310" s="416"/>
      <c r="Y310" s="417"/>
      <c r="Z310" s="418"/>
      <c r="AA310" s="419"/>
      <c r="AB310" s="420"/>
      <c r="AC310" s="411">
        <f>S310*O310</f>
        <v>0</v>
      </c>
      <c r="AD310" s="421">
        <f>S310*R310</f>
        <v>0</v>
      </c>
      <c r="AE310" s="422">
        <v>3.61</v>
      </c>
      <c r="AF310" s="423">
        <f>AE310*S310</f>
        <v>0</v>
      </c>
      <c r="AG310" s="31"/>
      <c r="AH310" s="10"/>
      <c r="AI310" s="10"/>
      <c r="AJ310" s="10"/>
      <c r="AK310" s="10"/>
      <c r="AL310" s="10"/>
      <c r="AM310" s="10"/>
      <c r="AN310" s="13"/>
    </row>
    <row r="311" ht="12.75" customHeight="1">
      <c r="A311" s="426"/>
      <c r="B311" t="s" s="405">
        <v>766</v>
      </c>
      <c r="C311" t="s" s="406">
        <v>208</v>
      </c>
      <c r="D311" t="s" s="406">
        <v>213</v>
      </c>
      <c r="E311" s="407">
        <v>1</v>
      </c>
      <c r="F311" s="425"/>
      <c r="G311" s="425"/>
      <c r="H311" t="s" s="406">
        <v>284</v>
      </c>
      <c r="I311" t="s" s="406">
        <v>180</v>
      </c>
      <c r="J311" s="407">
        <v>1</v>
      </c>
      <c r="K311" s="425"/>
      <c r="L311" s="425"/>
      <c r="M311" t="s" s="406">
        <v>180</v>
      </c>
      <c r="N311" t="s" s="406">
        <v>198</v>
      </c>
      <c r="O311" s="407">
        <v>1</v>
      </c>
      <c r="P311" t="s" s="409">
        <v>768</v>
      </c>
      <c r="Q311" s="410">
        <f>R311*(1-'Bolts'!$E$1157)</f>
        <v>202.026315789474</v>
      </c>
      <c r="R311" s="410">
        <v>202.026315789474</v>
      </c>
      <c r="S311" s="411">
        <f>SUM(T311:AB311)</f>
        <v>0</v>
      </c>
      <c r="T311" s="412"/>
      <c r="U311" s="413"/>
      <c r="V311" s="414"/>
      <c r="W311" s="415"/>
      <c r="X311" s="416"/>
      <c r="Y311" s="417"/>
      <c r="Z311" s="418"/>
      <c r="AA311" s="419"/>
      <c r="AB311" s="420"/>
      <c r="AC311" s="411">
        <f>S311*O311</f>
        <v>0</v>
      </c>
      <c r="AD311" s="421">
        <f>S311*R311</f>
        <v>0</v>
      </c>
      <c r="AE311" s="422">
        <v>3.818</v>
      </c>
      <c r="AF311" s="423">
        <f>AE311*S311</f>
        <v>0</v>
      </c>
      <c r="AG311" s="31"/>
      <c r="AH311" s="10"/>
      <c r="AI311" s="10"/>
      <c r="AJ311" s="10"/>
      <c r="AK311" s="10"/>
      <c r="AL311" s="10"/>
      <c r="AM311" s="10"/>
      <c r="AN311" s="13"/>
    </row>
    <row r="312" ht="12.75" customHeight="1">
      <c r="A312" t="s" s="429">
        <v>314</v>
      </c>
      <c r="B312" t="s" s="430">
        <v>769</v>
      </c>
      <c r="C312" t="s" s="431">
        <v>208</v>
      </c>
      <c r="D312" t="s" s="431">
        <v>213</v>
      </c>
      <c r="E312" s="432">
        <v>1</v>
      </c>
      <c r="F312" s="433"/>
      <c r="G312" s="433"/>
      <c r="H312" t="s" s="431">
        <v>284</v>
      </c>
      <c r="I312" t="s" s="431">
        <v>182</v>
      </c>
      <c r="J312" s="432">
        <v>1</v>
      </c>
      <c r="K312" s="433"/>
      <c r="L312" s="433"/>
      <c r="M312" t="s" s="431">
        <v>182</v>
      </c>
      <c r="N312" t="s" s="431">
        <v>198</v>
      </c>
      <c r="O312" s="432">
        <v>1</v>
      </c>
      <c r="P312" t="s" s="434">
        <v>770</v>
      </c>
      <c r="Q312" s="410">
        <f>R312*(1-'Bolts'!$E$1157)</f>
        <v>243.605263157895</v>
      </c>
      <c r="R312" s="410">
        <v>243.605263157895</v>
      </c>
      <c r="S312" s="411">
        <f>SUM(T312:AB312)</f>
        <v>0</v>
      </c>
      <c r="T312" s="412"/>
      <c r="U312" s="413"/>
      <c r="V312" s="414"/>
      <c r="W312" s="415"/>
      <c r="X312" s="416"/>
      <c r="Y312" s="417"/>
      <c r="Z312" s="418"/>
      <c r="AA312" s="419"/>
      <c r="AB312" s="420"/>
      <c r="AC312" s="411">
        <f>S312*O312</f>
        <v>0</v>
      </c>
      <c r="AD312" s="421">
        <f>S312*R312</f>
        <v>0</v>
      </c>
      <c r="AE312" s="422">
        <v>5.36659711512292</v>
      </c>
      <c r="AF312" s="423">
        <f>AE312*S312</f>
        <v>0</v>
      </c>
      <c r="AG312" s="31"/>
      <c r="AH312" s="10"/>
      <c r="AI312" s="10"/>
      <c r="AJ312" s="10"/>
      <c r="AK312" s="10"/>
      <c r="AL312" s="10"/>
      <c r="AM312" s="10"/>
      <c r="AN312" s="13"/>
    </row>
    <row r="313" ht="12.75" customHeight="1">
      <c r="A313" s="426"/>
      <c r="B313" t="s" s="405">
        <v>771</v>
      </c>
      <c r="C313" t="s" s="406">
        <v>206</v>
      </c>
      <c r="D313" t="s" s="406">
        <v>213</v>
      </c>
      <c r="E313" s="407">
        <v>1</v>
      </c>
      <c r="F313" s="425"/>
      <c r="G313" s="425"/>
      <c r="H313" t="s" s="406">
        <v>284</v>
      </c>
      <c r="I313" t="s" s="406">
        <v>188</v>
      </c>
      <c r="J313" s="407">
        <v>1</v>
      </c>
      <c r="K313" s="425"/>
      <c r="L313" s="425"/>
      <c r="M313" t="s" s="406">
        <v>188</v>
      </c>
      <c r="N313" t="s" s="406">
        <v>199</v>
      </c>
      <c r="O313" s="407">
        <v>1</v>
      </c>
      <c r="P313" t="s" s="409">
        <v>772</v>
      </c>
      <c r="Q313" s="410">
        <f>R313*(1-'Bolts'!$E$1157)</f>
        <v>155.447368421053</v>
      </c>
      <c r="R313" s="410">
        <v>155.447368421053</v>
      </c>
      <c r="S313" s="411">
        <f>SUM(T313:AB313)</f>
        <v>0</v>
      </c>
      <c r="T313" s="412"/>
      <c r="U313" s="413"/>
      <c r="V313" s="414"/>
      <c r="W313" s="415"/>
      <c r="X313" s="416"/>
      <c r="Y313" s="417"/>
      <c r="Z313" s="418"/>
      <c r="AA313" s="419"/>
      <c r="AB313" s="420"/>
      <c r="AC313" s="411">
        <f>S313*O313</f>
        <v>0</v>
      </c>
      <c r="AD313" s="421">
        <f>S313*R313</f>
        <v>0</v>
      </c>
      <c r="AE313" s="422">
        <v>3.218</v>
      </c>
      <c r="AF313" s="423">
        <f>AE313*S313</f>
        <v>0</v>
      </c>
      <c r="AG313" s="31"/>
      <c r="AH313" s="10"/>
      <c r="AI313" s="10"/>
      <c r="AJ313" s="10"/>
      <c r="AK313" s="10"/>
      <c r="AL313" s="10"/>
      <c r="AM313" s="10"/>
      <c r="AN313" s="13"/>
    </row>
    <row r="314" ht="12.75" customHeight="1">
      <c r="A314" s="426"/>
      <c r="B314" t="s" s="405">
        <v>773</v>
      </c>
      <c r="C314" t="s" s="406">
        <v>208</v>
      </c>
      <c r="D314" t="s" s="406">
        <v>213</v>
      </c>
      <c r="E314" s="407">
        <v>1</v>
      </c>
      <c r="F314" s="425"/>
      <c r="G314" s="425"/>
      <c r="H314" t="s" s="406">
        <v>284</v>
      </c>
      <c r="I314" t="s" s="406">
        <v>188</v>
      </c>
      <c r="J314" s="407">
        <v>1</v>
      </c>
      <c r="K314" s="425"/>
      <c r="L314" s="425"/>
      <c r="M314" t="s" s="406">
        <v>188</v>
      </c>
      <c r="N314" t="s" s="406">
        <v>200</v>
      </c>
      <c r="O314" s="407">
        <v>1</v>
      </c>
      <c r="P314" t="s" s="409">
        <v>774</v>
      </c>
      <c r="Q314" s="410">
        <f>R314*(1-'Bolts'!$E$1157)</f>
        <v>76.5789473684211</v>
      </c>
      <c r="R314" s="410">
        <v>76.5789473684211</v>
      </c>
      <c r="S314" s="411">
        <f>SUM(T314:AB314)</f>
        <v>0</v>
      </c>
      <c r="T314" s="412"/>
      <c r="U314" s="413"/>
      <c r="V314" s="414"/>
      <c r="W314" s="415"/>
      <c r="X314" s="416"/>
      <c r="Y314" s="417"/>
      <c r="Z314" s="418"/>
      <c r="AA314" s="419"/>
      <c r="AB314" s="420">
        <v>0</v>
      </c>
      <c r="AC314" s="411">
        <f>S314*O314</f>
        <v>0</v>
      </c>
      <c r="AD314" s="421">
        <f>S314*R314</f>
        <v>0</v>
      </c>
      <c r="AE314" s="422">
        <v>1.47872629955547</v>
      </c>
      <c r="AF314" s="423">
        <f>AE314*S314</f>
        <v>0</v>
      </c>
      <c r="AG314" s="31"/>
      <c r="AH314" s="10"/>
      <c r="AI314" s="10"/>
      <c r="AJ314" s="10"/>
      <c r="AK314" s="10"/>
      <c r="AL314" s="10"/>
      <c r="AM314" s="10"/>
      <c r="AN314" s="13"/>
    </row>
    <row r="315" ht="12.75" customHeight="1">
      <c r="A315" s="426"/>
      <c r="B315" t="s" s="405">
        <v>763</v>
      </c>
      <c r="C315" t="s" s="406">
        <v>208</v>
      </c>
      <c r="D315" t="s" s="406">
        <v>213</v>
      </c>
      <c r="E315" s="407">
        <v>1</v>
      </c>
      <c r="F315" s="425"/>
      <c r="G315" s="425"/>
      <c r="H315" t="s" s="406">
        <v>284</v>
      </c>
      <c r="I315" t="s" s="406">
        <v>182</v>
      </c>
      <c r="J315" s="407">
        <v>1</v>
      </c>
      <c r="K315" s="425"/>
      <c r="L315" s="425"/>
      <c r="M315" t="s" s="406">
        <v>182</v>
      </c>
      <c r="N315" t="s" s="406">
        <v>199</v>
      </c>
      <c r="O315" s="407">
        <v>1</v>
      </c>
      <c r="P315" t="s" s="409">
        <v>775</v>
      </c>
      <c r="Q315" s="410">
        <f>R315*(1-'Bolts'!$E$1157)</f>
        <v>111.763157894737</v>
      </c>
      <c r="R315" s="410">
        <v>111.763157894737</v>
      </c>
      <c r="S315" s="411">
        <f>SUM(T315:AB315)</f>
        <v>0</v>
      </c>
      <c r="T315" s="412"/>
      <c r="U315" s="413"/>
      <c r="V315" s="414"/>
      <c r="W315" s="415"/>
      <c r="X315" s="416"/>
      <c r="Y315" s="417"/>
      <c r="Z315" s="418"/>
      <c r="AA315" s="419"/>
      <c r="AB315" s="420">
        <v>0</v>
      </c>
      <c r="AC315" s="411">
        <f>S315*O315</f>
        <v>0</v>
      </c>
      <c r="AD315" s="421">
        <f>S315*R315</f>
        <v>0</v>
      </c>
      <c r="AE315" s="422">
        <v>2.0295</v>
      </c>
      <c r="AF315" s="423">
        <f>AE315*S315</f>
        <v>0</v>
      </c>
      <c r="AG315" s="31"/>
      <c r="AH315" s="10"/>
      <c r="AI315" s="10"/>
      <c r="AJ315" s="10"/>
      <c r="AK315" s="10"/>
      <c r="AL315" s="10"/>
      <c r="AM315" s="10"/>
      <c r="AN315" s="13"/>
    </row>
    <row r="316" ht="12.75" customHeight="1">
      <c r="A316" s="426"/>
      <c r="B316" t="s" s="405">
        <v>776</v>
      </c>
      <c r="C316" t="s" s="406">
        <v>208</v>
      </c>
      <c r="D316" t="s" s="406">
        <v>213</v>
      </c>
      <c r="E316" s="407">
        <v>1</v>
      </c>
      <c r="F316" s="425"/>
      <c r="G316" s="425"/>
      <c r="H316" t="s" s="406">
        <v>284</v>
      </c>
      <c r="I316" t="s" s="406">
        <v>182</v>
      </c>
      <c r="J316" s="407">
        <v>1</v>
      </c>
      <c r="K316" s="425"/>
      <c r="L316" s="425"/>
      <c r="M316" t="s" s="406">
        <v>182</v>
      </c>
      <c r="N316" t="s" s="406">
        <v>199</v>
      </c>
      <c r="O316" s="407">
        <v>1</v>
      </c>
      <c r="P316" t="s" s="409">
        <v>777</v>
      </c>
      <c r="Q316" s="410">
        <f>R316*(1-'Bolts'!$E$1157)</f>
        <v>59.5526315789474</v>
      </c>
      <c r="R316" s="410">
        <v>59.5526315789474</v>
      </c>
      <c r="S316" s="411">
        <f>SUM(T316:AB316)</f>
        <v>0</v>
      </c>
      <c r="T316" s="412"/>
      <c r="U316" s="413"/>
      <c r="V316" s="414"/>
      <c r="W316" s="415"/>
      <c r="X316" s="416"/>
      <c r="Y316" s="417"/>
      <c r="Z316" s="418"/>
      <c r="AA316" s="419"/>
      <c r="AB316" s="420">
        <v>0</v>
      </c>
      <c r="AC316" s="411">
        <f>S316*O316</f>
        <v>0</v>
      </c>
      <c r="AD316" s="421">
        <f>S316*R316</f>
        <v>0</v>
      </c>
      <c r="AE316" s="422">
        <v>1.10677673954459</v>
      </c>
      <c r="AF316" s="423">
        <f>AE316*S316</f>
        <v>0</v>
      </c>
      <c r="AG316" s="31"/>
      <c r="AH316" s="10"/>
      <c r="AI316" s="10"/>
      <c r="AJ316" s="10"/>
      <c r="AK316" s="10"/>
      <c r="AL316" s="10"/>
      <c r="AM316" s="10"/>
      <c r="AN316" s="13"/>
    </row>
    <row r="317" ht="12.75" customHeight="1">
      <c r="A317" s="426"/>
      <c r="B317" t="s" s="405">
        <v>778</v>
      </c>
      <c r="C317" t="s" s="406">
        <v>208</v>
      </c>
      <c r="D317" t="s" s="406">
        <v>213</v>
      </c>
      <c r="E317" s="407">
        <v>1</v>
      </c>
      <c r="F317" s="425"/>
      <c r="G317" s="425"/>
      <c r="H317" t="s" s="406">
        <v>284</v>
      </c>
      <c r="I317" t="s" s="406">
        <v>182</v>
      </c>
      <c r="J317" s="407">
        <v>1</v>
      </c>
      <c r="K317" s="425"/>
      <c r="L317" s="425"/>
      <c r="M317" t="s" s="406">
        <v>182</v>
      </c>
      <c r="N317" t="s" s="406">
        <v>198</v>
      </c>
      <c r="O317" s="407">
        <v>1</v>
      </c>
      <c r="P317" t="s" s="409">
        <v>779</v>
      </c>
      <c r="Q317" s="410">
        <f>R317*(1-'Bolts'!$E$1157)</f>
        <v>174.131578947368</v>
      </c>
      <c r="R317" s="410">
        <v>174.131578947368</v>
      </c>
      <c r="S317" s="411">
        <f>SUM(T317:AB317)</f>
        <v>0</v>
      </c>
      <c r="T317" s="412"/>
      <c r="U317" s="413"/>
      <c r="V317" s="414"/>
      <c r="W317" s="415"/>
      <c r="X317" s="416"/>
      <c r="Y317" s="417"/>
      <c r="Z317" s="418"/>
      <c r="AA317" s="419"/>
      <c r="AB317" s="420">
        <v>0</v>
      </c>
      <c r="AC317" s="411">
        <f>S317*O317</f>
        <v>0</v>
      </c>
      <c r="AD317" s="421">
        <f>S317*R317</f>
        <v>0</v>
      </c>
      <c r="AE317" s="422">
        <v>3.28404245668148</v>
      </c>
      <c r="AF317" s="423">
        <f>AE317*S317</f>
        <v>0</v>
      </c>
      <c r="AG317" s="31"/>
      <c r="AH317" s="10"/>
      <c r="AI317" s="10"/>
      <c r="AJ317" s="10"/>
      <c r="AK317" s="10"/>
      <c r="AL317" s="10"/>
      <c r="AM317" s="10"/>
      <c r="AN317" s="13"/>
    </row>
    <row r="318" ht="12.75" customHeight="1">
      <c r="A318" s="426"/>
      <c r="B318" t="s" s="405">
        <v>780</v>
      </c>
      <c r="C318" t="s" s="406">
        <v>208</v>
      </c>
      <c r="D318" t="s" s="406">
        <v>213</v>
      </c>
      <c r="E318" s="407">
        <v>1</v>
      </c>
      <c r="F318" s="425"/>
      <c r="G318" s="425"/>
      <c r="H318" t="s" s="406">
        <v>284</v>
      </c>
      <c r="I318" t="s" s="406">
        <v>180</v>
      </c>
      <c r="J318" s="407">
        <v>1</v>
      </c>
      <c r="K318" s="425"/>
      <c r="L318" s="425"/>
      <c r="M318" t="s" s="406">
        <v>180</v>
      </c>
      <c r="N318" t="s" s="406">
        <v>198</v>
      </c>
      <c r="O318" s="407">
        <v>1</v>
      </c>
      <c r="P318" t="s" s="409">
        <v>781</v>
      </c>
      <c r="Q318" s="410">
        <f>R318*(1-'Bolts'!$E$1157)</f>
        <v>117.342105263158</v>
      </c>
      <c r="R318" s="410">
        <v>117.342105263158</v>
      </c>
      <c r="S318" s="411">
        <f>SUM(T318:AB318)</f>
        <v>0</v>
      </c>
      <c r="T318" s="412"/>
      <c r="U318" s="413"/>
      <c r="V318" s="414"/>
      <c r="W318" s="415"/>
      <c r="X318" s="416"/>
      <c r="Y318" s="417"/>
      <c r="Z318" s="418"/>
      <c r="AA318" s="419"/>
      <c r="AB318" s="420">
        <v>0</v>
      </c>
      <c r="AC318" s="411">
        <f>S318*O318</f>
        <v>0</v>
      </c>
      <c r="AD318" s="421">
        <f>S318*R318</f>
        <v>0</v>
      </c>
      <c r="AE318" s="422">
        <v>2.36777646738637</v>
      </c>
      <c r="AF318" s="423">
        <f>AE318*S318</f>
        <v>0</v>
      </c>
      <c r="AG318" s="31"/>
      <c r="AH318" s="10"/>
      <c r="AI318" s="10"/>
      <c r="AJ318" s="10"/>
      <c r="AK318" s="10"/>
      <c r="AL318" s="10"/>
      <c r="AM318" s="10"/>
      <c r="AN318" s="13"/>
    </row>
    <row r="319" ht="12.75" customHeight="1">
      <c r="A319" s="426"/>
      <c r="B319" t="s" s="405">
        <v>782</v>
      </c>
      <c r="C319" t="s" s="406">
        <v>208</v>
      </c>
      <c r="D319" t="s" s="406">
        <v>213</v>
      </c>
      <c r="E319" s="407">
        <v>1</v>
      </c>
      <c r="F319" s="425"/>
      <c r="G319" s="425"/>
      <c r="H319" t="s" s="406">
        <v>284</v>
      </c>
      <c r="I319" t="s" s="406">
        <v>180</v>
      </c>
      <c r="J319" s="407">
        <v>1</v>
      </c>
      <c r="K319" s="425"/>
      <c r="L319" s="425"/>
      <c r="M319" t="s" s="406">
        <v>180</v>
      </c>
      <c r="N319" t="s" s="406">
        <v>198</v>
      </c>
      <c r="O319" s="407">
        <v>1</v>
      </c>
      <c r="P319" t="s" s="409">
        <v>783</v>
      </c>
      <c r="Q319" s="410">
        <f>R319*(1-'Bolts'!$E$1157)</f>
        <v>144.894736842105</v>
      </c>
      <c r="R319" s="410">
        <v>144.894736842105</v>
      </c>
      <c r="S319" s="411">
        <f>SUM(T319:AB319)</f>
        <v>0</v>
      </c>
      <c r="T319" s="412"/>
      <c r="U319" s="413"/>
      <c r="V319" s="414"/>
      <c r="W319" s="415"/>
      <c r="X319" s="416"/>
      <c r="Y319" s="417"/>
      <c r="Z319" s="418"/>
      <c r="AA319" s="419"/>
      <c r="AB319" s="420">
        <v>0</v>
      </c>
      <c r="AC319" s="411">
        <f>S319*O319</f>
        <v>0</v>
      </c>
      <c r="AD319" s="421">
        <f>S319*R319</f>
        <v>0</v>
      </c>
      <c r="AE319" s="422">
        <v>2.969</v>
      </c>
      <c r="AF319" s="423">
        <f>AE319*S319</f>
        <v>0</v>
      </c>
      <c r="AG319" s="31"/>
      <c r="AH319" s="10"/>
      <c r="AI319" s="10"/>
      <c r="AJ319" s="10"/>
      <c r="AK319" s="10"/>
      <c r="AL319" s="10"/>
      <c r="AM319" s="10"/>
      <c r="AN319" s="13"/>
    </row>
    <row r="320" ht="12.75" customHeight="1">
      <c r="A320" s="426"/>
      <c r="B320" t="s" s="405">
        <v>784</v>
      </c>
      <c r="C320" t="s" s="406">
        <v>208</v>
      </c>
      <c r="D320" t="s" s="406">
        <v>213</v>
      </c>
      <c r="E320" s="407">
        <v>1</v>
      </c>
      <c r="F320" s="425"/>
      <c r="G320" s="425"/>
      <c r="H320" t="s" s="406">
        <v>284</v>
      </c>
      <c r="I320" t="s" s="406">
        <v>186</v>
      </c>
      <c r="J320" s="407">
        <v>1</v>
      </c>
      <c r="K320" s="425"/>
      <c r="L320" s="425"/>
      <c r="M320" t="s" s="406">
        <v>186</v>
      </c>
      <c r="N320" t="s" s="406">
        <v>200</v>
      </c>
      <c r="O320" s="407">
        <v>1</v>
      </c>
      <c r="P320" t="s" s="409">
        <v>785</v>
      </c>
      <c r="Q320" s="410">
        <f>R320*(1-'Bolts'!$E$1157)</f>
        <v>76.73684210526319</v>
      </c>
      <c r="R320" s="410">
        <v>76.73684210526319</v>
      </c>
      <c r="S320" s="411">
        <f>SUM(T320:AB320)</f>
        <v>0</v>
      </c>
      <c r="T320" s="412"/>
      <c r="U320" s="413"/>
      <c r="V320" s="414"/>
      <c r="W320" s="415"/>
      <c r="X320" s="416"/>
      <c r="Y320" s="417"/>
      <c r="Z320" s="418"/>
      <c r="AA320" s="419"/>
      <c r="AB320" s="420">
        <v>0</v>
      </c>
      <c r="AC320" s="411">
        <f>S320*O320</f>
        <v>0</v>
      </c>
      <c r="AD320" s="421">
        <f>S320*R320</f>
        <v>0</v>
      </c>
      <c r="AE320" s="422">
        <v>1.227</v>
      </c>
      <c r="AF320" s="423">
        <f>AE320*S320</f>
        <v>0</v>
      </c>
      <c r="AG320" s="31"/>
      <c r="AH320" s="10"/>
      <c r="AI320" s="10"/>
      <c r="AJ320" s="10"/>
      <c r="AK320" s="10"/>
      <c r="AL320" s="10"/>
      <c r="AM320" s="10"/>
      <c r="AN320" s="13"/>
    </row>
    <row r="321" ht="12.75" customHeight="1">
      <c r="A321" s="426"/>
      <c r="B321" t="s" s="405">
        <v>786</v>
      </c>
      <c r="C321" t="s" s="406">
        <v>208</v>
      </c>
      <c r="D321" t="s" s="406">
        <v>213</v>
      </c>
      <c r="E321" s="407">
        <v>1</v>
      </c>
      <c r="F321" s="425"/>
      <c r="G321" s="425"/>
      <c r="H321" t="s" s="406">
        <v>284</v>
      </c>
      <c r="I321" t="s" s="406">
        <v>188</v>
      </c>
      <c r="J321" s="407">
        <v>1</v>
      </c>
      <c r="K321" s="425"/>
      <c r="L321" s="425"/>
      <c r="M321" t="s" s="406">
        <v>188</v>
      </c>
      <c r="N321" t="s" s="406">
        <v>200</v>
      </c>
      <c r="O321" s="407">
        <v>1</v>
      </c>
      <c r="P321" t="s" s="409">
        <v>787</v>
      </c>
      <c r="Q321" s="410">
        <f>R321*(1-'Bolts'!$E$1157)</f>
        <v>63</v>
      </c>
      <c r="R321" s="410">
        <v>63</v>
      </c>
      <c r="S321" s="411">
        <f>SUM(T321:AB321)</f>
        <v>0</v>
      </c>
      <c r="T321" s="412"/>
      <c r="U321" s="413"/>
      <c r="V321" s="414"/>
      <c r="W321" s="415"/>
      <c r="X321" s="416"/>
      <c r="Y321" s="417"/>
      <c r="Z321" s="418"/>
      <c r="AA321" s="419"/>
      <c r="AB321" s="420">
        <v>0</v>
      </c>
      <c r="AC321" s="411">
        <f>S321*O321</f>
        <v>0</v>
      </c>
      <c r="AD321" s="421">
        <f>S321*R321</f>
        <v>0</v>
      </c>
      <c r="AE321" s="422">
        <v>1.18388823369319</v>
      </c>
      <c r="AF321" s="423">
        <f>AE321*S321</f>
        <v>0</v>
      </c>
      <c r="AG321" s="31"/>
      <c r="AH321" s="10"/>
      <c r="AI321" s="10"/>
      <c r="AJ321" s="10"/>
      <c r="AK321" s="10"/>
      <c r="AL321" s="10"/>
      <c r="AM321" s="10"/>
      <c r="AN321" s="13"/>
    </row>
    <row r="322" ht="12.75" customHeight="1">
      <c r="A322" s="426"/>
      <c r="B322" t="s" s="405">
        <v>788</v>
      </c>
      <c r="C322" t="s" s="406">
        <v>208</v>
      </c>
      <c r="D322" t="s" s="406">
        <v>213</v>
      </c>
      <c r="E322" s="407">
        <v>1</v>
      </c>
      <c r="F322" s="425"/>
      <c r="G322" s="425"/>
      <c r="H322" t="s" s="406">
        <v>284</v>
      </c>
      <c r="I322" t="s" s="406">
        <v>188</v>
      </c>
      <c r="J322" s="407">
        <v>1</v>
      </c>
      <c r="K322" s="425"/>
      <c r="L322" s="425"/>
      <c r="M322" t="s" s="406">
        <v>188</v>
      </c>
      <c r="N322" t="s" s="406">
        <v>200</v>
      </c>
      <c r="O322" s="407">
        <v>1</v>
      </c>
      <c r="P322" t="s" s="409">
        <v>789</v>
      </c>
      <c r="Q322" s="410">
        <f>R322*(1-'Bolts'!$E$1157)</f>
        <v>90.1315789473684</v>
      </c>
      <c r="R322" s="410">
        <v>90.1315789473684</v>
      </c>
      <c r="S322" s="411">
        <f>SUM(T322:AB322)</f>
        <v>0</v>
      </c>
      <c r="T322" s="412"/>
      <c r="U322" s="413"/>
      <c r="V322" s="414"/>
      <c r="W322" s="415"/>
      <c r="X322" s="416"/>
      <c r="Y322" s="417"/>
      <c r="Z322" s="418"/>
      <c r="AA322" s="419"/>
      <c r="AB322" s="420">
        <v>0</v>
      </c>
      <c r="AC322" s="411">
        <f>S322*O322</f>
        <v>0</v>
      </c>
      <c r="AD322" s="421">
        <f>S322*R322</f>
        <v>0</v>
      </c>
      <c r="AE322" s="422">
        <v>1.60119749614443</v>
      </c>
      <c r="AF322" s="423">
        <f>AE322*S322</f>
        <v>0</v>
      </c>
      <c r="AG322" s="31"/>
      <c r="AH322" s="10"/>
      <c r="AI322" s="10"/>
      <c r="AJ322" s="10"/>
      <c r="AK322" s="10"/>
      <c r="AL322" s="10"/>
      <c r="AM322" s="10"/>
      <c r="AN322" s="13"/>
    </row>
    <row r="323" ht="12.75" customHeight="1">
      <c r="A323" s="426"/>
      <c r="B323" t="s" s="405">
        <v>778</v>
      </c>
      <c r="C323" t="s" s="406">
        <v>208</v>
      </c>
      <c r="D323" t="s" s="406">
        <v>213</v>
      </c>
      <c r="E323" s="407">
        <v>1</v>
      </c>
      <c r="F323" s="425"/>
      <c r="G323" s="425"/>
      <c r="H323" t="s" s="406">
        <v>284</v>
      </c>
      <c r="I323" t="s" s="406">
        <v>182</v>
      </c>
      <c r="J323" s="407">
        <v>1</v>
      </c>
      <c r="K323" s="425"/>
      <c r="L323" s="425"/>
      <c r="M323" t="s" s="406">
        <v>182</v>
      </c>
      <c r="N323" t="s" s="406">
        <v>198</v>
      </c>
      <c r="O323" s="407">
        <v>1</v>
      </c>
      <c r="P323" t="s" s="409">
        <v>790</v>
      </c>
      <c r="Q323" s="410">
        <f>R323*(1-'Bolts'!$E$1157)</f>
        <v>149.052631578947</v>
      </c>
      <c r="R323" s="410">
        <v>149.052631578947</v>
      </c>
      <c r="S323" s="411">
        <f>SUM(T323:AB323)</f>
        <v>0</v>
      </c>
      <c r="T323" s="412"/>
      <c r="U323" s="413"/>
      <c r="V323" s="414"/>
      <c r="W323" s="415"/>
      <c r="X323" s="416"/>
      <c r="Y323" s="417"/>
      <c r="Z323" s="418"/>
      <c r="AA323" s="419"/>
      <c r="AB323" s="420">
        <v>0</v>
      </c>
      <c r="AC323" s="411">
        <f>S323*O323</f>
        <v>0</v>
      </c>
      <c r="AD323" s="421">
        <f>S323*R323</f>
        <v>0</v>
      </c>
      <c r="AE323" s="422">
        <v>2.786</v>
      </c>
      <c r="AF323" s="423">
        <f>AE323*S323</f>
        <v>0</v>
      </c>
      <c r="AG323" s="31"/>
      <c r="AH323" s="10"/>
      <c r="AI323" s="10"/>
      <c r="AJ323" s="10"/>
      <c r="AK323" s="10"/>
      <c r="AL323" s="10"/>
      <c r="AM323" s="10"/>
      <c r="AN323" s="13"/>
    </row>
    <row r="324" ht="12.75" customHeight="1">
      <c r="A324" s="426"/>
      <c r="B324" t="s" s="405">
        <v>791</v>
      </c>
      <c r="C324" t="s" s="406">
        <v>208</v>
      </c>
      <c r="D324" t="s" s="406">
        <v>213</v>
      </c>
      <c r="E324" s="407">
        <v>1</v>
      </c>
      <c r="F324" s="425"/>
      <c r="G324" s="425"/>
      <c r="H324" t="s" s="406">
        <v>284</v>
      </c>
      <c r="I324" t="s" s="406">
        <v>182</v>
      </c>
      <c r="J324" s="407">
        <v>1</v>
      </c>
      <c r="K324" s="425"/>
      <c r="L324" s="425"/>
      <c r="M324" t="s" s="406">
        <v>182</v>
      </c>
      <c r="N324" t="s" s="406">
        <v>199</v>
      </c>
      <c r="O324" s="407">
        <v>1</v>
      </c>
      <c r="P324" t="s" s="409">
        <v>792</v>
      </c>
      <c r="Q324" s="410">
        <f>R324*(1-'Bolts'!$E$1157)</f>
        <v>169.842105263158</v>
      </c>
      <c r="R324" s="410">
        <v>169.842105263158</v>
      </c>
      <c r="S324" s="411">
        <f>SUM(T324:AB324)</f>
        <v>0</v>
      </c>
      <c r="T324" s="412"/>
      <c r="U324" s="413"/>
      <c r="V324" s="414"/>
      <c r="W324" s="415"/>
      <c r="X324" s="416"/>
      <c r="Y324" s="417"/>
      <c r="Z324" s="418"/>
      <c r="AA324" s="419"/>
      <c r="AB324" s="420">
        <v>0</v>
      </c>
      <c r="AC324" s="411">
        <f>S324*O324</f>
        <v>0</v>
      </c>
      <c r="AD324" s="421">
        <f>S324*R324</f>
        <v>0</v>
      </c>
      <c r="AE324" s="422">
        <v>3.199</v>
      </c>
      <c r="AF324" s="423">
        <f>AE324*S324</f>
        <v>0</v>
      </c>
      <c r="AG324" s="31"/>
      <c r="AH324" s="10"/>
      <c r="AI324" s="10"/>
      <c r="AJ324" s="10"/>
      <c r="AK324" s="10"/>
      <c r="AL324" s="10"/>
      <c r="AM324" s="10"/>
      <c r="AN324" s="13"/>
    </row>
    <row r="325" ht="12.75" customHeight="1">
      <c r="A325" s="426"/>
      <c r="B325" t="s" s="405">
        <v>786</v>
      </c>
      <c r="C325" t="s" s="406">
        <v>208</v>
      </c>
      <c r="D325" t="s" s="406">
        <v>213</v>
      </c>
      <c r="E325" s="407">
        <v>1</v>
      </c>
      <c r="F325" s="425"/>
      <c r="G325" s="425"/>
      <c r="H325" t="s" s="406">
        <v>284</v>
      </c>
      <c r="I325" t="s" s="406">
        <v>188</v>
      </c>
      <c r="J325" s="407">
        <v>1</v>
      </c>
      <c r="K325" s="425"/>
      <c r="L325" s="425"/>
      <c r="M325" t="s" s="406">
        <v>188</v>
      </c>
      <c r="N325" t="s" s="406">
        <v>200</v>
      </c>
      <c r="O325" s="407">
        <v>1</v>
      </c>
      <c r="P325" t="s" s="409">
        <v>793</v>
      </c>
      <c r="Q325" s="410">
        <f>R325*(1-'Bolts'!$E$1157)</f>
        <v>185.657894736842</v>
      </c>
      <c r="R325" s="410">
        <v>185.657894736842</v>
      </c>
      <c r="S325" s="411">
        <f>SUM(T325:AB325)</f>
        <v>0</v>
      </c>
      <c r="T325" s="412"/>
      <c r="U325" s="413"/>
      <c r="V325" s="414"/>
      <c r="W325" s="415"/>
      <c r="X325" s="416"/>
      <c r="Y325" s="417"/>
      <c r="Z325" s="418"/>
      <c r="AA325" s="419"/>
      <c r="AB325" s="420">
        <v>0</v>
      </c>
      <c r="AC325" s="411">
        <f>S325*O325</f>
        <v>0</v>
      </c>
      <c r="AD325" s="421">
        <f>S325*R325</f>
        <v>0</v>
      </c>
      <c r="AE325" s="422">
        <v>3.513</v>
      </c>
      <c r="AF325" s="423">
        <f>AE325*S325</f>
        <v>0</v>
      </c>
      <c r="AG325" s="31"/>
      <c r="AH325" s="10"/>
      <c r="AI325" s="10"/>
      <c r="AJ325" s="10"/>
      <c r="AK325" s="10"/>
      <c r="AL325" s="10"/>
      <c r="AM325" s="10"/>
      <c r="AN325" s="13"/>
    </row>
    <row r="326" ht="12.75" customHeight="1">
      <c r="A326" s="426"/>
      <c r="B326" t="s" s="405">
        <v>786</v>
      </c>
      <c r="C326" t="s" s="406">
        <v>208</v>
      </c>
      <c r="D326" t="s" s="406">
        <v>213</v>
      </c>
      <c r="E326" s="407">
        <v>1</v>
      </c>
      <c r="F326" s="425"/>
      <c r="G326" s="425"/>
      <c r="H326" t="s" s="406">
        <v>284</v>
      </c>
      <c r="I326" t="s" s="406">
        <v>188</v>
      </c>
      <c r="J326" s="407">
        <v>1</v>
      </c>
      <c r="K326" s="425"/>
      <c r="L326" s="425"/>
      <c r="M326" t="s" s="406">
        <v>188</v>
      </c>
      <c r="N326" t="s" s="406">
        <v>200</v>
      </c>
      <c r="O326" s="407">
        <v>1</v>
      </c>
      <c r="P326" t="s" s="409">
        <v>794</v>
      </c>
      <c r="Q326" s="410">
        <f>R326*(1-'Bolts'!$E$1157)</f>
        <v>189.815789473684</v>
      </c>
      <c r="R326" s="410">
        <v>189.815789473684</v>
      </c>
      <c r="S326" s="411">
        <f>SUM(T326:AB326)</f>
        <v>0</v>
      </c>
      <c r="T326" s="412"/>
      <c r="U326" s="413"/>
      <c r="V326" s="414"/>
      <c r="W326" s="415"/>
      <c r="X326" s="416"/>
      <c r="Y326" s="417"/>
      <c r="Z326" s="418"/>
      <c r="AA326" s="419"/>
      <c r="AB326" s="420">
        <v>0</v>
      </c>
      <c r="AC326" s="411">
        <f>S326*O326</f>
        <v>0</v>
      </c>
      <c r="AD326" s="421">
        <f>S326*R326</f>
        <v>0</v>
      </c>
      <c r="AE326" s="422">
        <v>3.59702440351991</v>
      </c>
      <c r="AF326" s="423">
        <f>AE326*S326</f>
        <v>0</v>
      </c>
      <c r="AG326" s="31"/>
      <c r="AH326" s="10"/>
      <c r="AI326" s="10"/>
      <c r="AJ326" s="10"/>
      <c r="AK326" s="10"/>
      <c r="AL326" s="10"/>
      <c r="AM326" s="10"/>
      <c r="AN326" s="13"/>
    </row>
    <row r="327" ht="12.75" customHeight="1">
      <c r="A327" s="426"/>
      <c r="B327" t="s" s="405">
        <v>795</v>
      </c>
      <c r="C327" t="s" s="406">
        <v>208</v>
      </c>
      <c r="D327" t="s" s="406">
        <v>213</v>
      </c>
      <c r="E327" s="407">
        <v>1</v>
      </c>
      <c r="F327" s="425"/>
      <c r="G327" s="425"/>
      <c r="H327" t="s" s="406">
        <v>284</v>
      </c>
      <c r="I327" t="s" s="406">
        <v>188</v>
      </c>
      <c r="J327" s="407">
        <v>1</v>
      </c>
      <c r="K327" s="425"/>
      <c r="L327" s="425"/>
      <c r="M327" t="s" s="406">
        <v>188</v>
      </c>
      <c r="N327" t="s" s="406">
        <v>199</v>
      </c>
      <c r="O327" s="407">
        <v>1</v>
      </c>
      <c r="P327" t="s" s="409">
        <v>796</v>
      </c>
      <c r="Q327" s="410">
        <f>R327*(1-'Bolts'!$E$1157)</f>
        <v>279.052631578947</v>
      </c>
      <c r="R327" s="410">
        <v>279.052631578947</v>
      </c>
      <c r="S327" s="411">
        <f>SUM(T327:AB327)</f>
        <v>0</v>
      </c>
      <c r="T327" s="412"/>
      <c r="U327" s="413"/>
      <c r="V327" s="414"/>
      <c r="W327" s="415"/>
      <c r="X327" s="416"/>
      <c r="Y327" s="417"/>
      <c r="Z327" s="418"/>
      <c r="AA327" s="419"/>
      <c r="AB327" s="420"/>
      <c r="AC327" s="411">
        <f>S327*O327</f>
        <v>0</v>
      </c>
      <c r="AD327" s="421">
        <f>S327*R327</f>
        <v>0</v>
      </c>
      <c r="AE327" s="422">
        <v>5.368</v>
      </c>
      <c r="AF327" s="423">
        <f>AE327*S327</f>
        <v>0</v>
      </c>
      <c r="AG327" s="31"/>
      <c r="AH327" s="10"/>
      <c r="AI327" s="10"/>
      <c r="AJ327" s="10"/>
      <c r="AK327" s="10"/>
      <c r="AL327" s="10"/>
      <c r="AM327" s="10"/>
      <c r="AN327" s="13"/>
    </row>
    <row r="328" ht="12.75" customHeight="1">
      <c r="A328" s="426"/>
      <c r="B328" t="s" s="405">
        <v>778</v>
      </c>
      <c r="C328" t="s" s="406">
        <v>208</v>
      </c>
      <c r="D328" t="s" s="406">
        <v>213</v>
      </c>
      <c r="E328" s="407">
        <v>1</v>
      </c>
      <c r="F328" s="425"/>
      <c r="G328" s="425"/>
      <c r="H328" t="s" s="406">
        <v>284</v>
      </c>
      <c r="I328" t="s" s="406">
        <v>182</v>
      </c>
      <c r="J328" s="407">
        <v>1</v>
      </c>
      <c r="K328" s="425"/>
      <c r="L328" s="425"/>
      <c r="M328" t="s" s="406">
        <v>182</v>
      </c>
      <c r="N328" t="s" s="406">
        <v>198</v>
      </c>
      <c r="O328" s="407">
        <v>1</v>
      </c>
      <c r="P328" t="s" s="409">
        <v>797</v>
      </c>
      <c r="Q328" s="410">
        <f>R328*(1-'Bolts'!$E$1157)</f>
        <v>204.657894736842</v>
      </c>
      <c r="R328" s="410">
        <v>204.657894736842</v>
      </c>
      <c r="S328" s="411">
        <f>SUM(T328:AB328)</f>
        <v>0</v>
      </c>
      <c r="T328" s="412"/>
      <c r="U328" s="413"/>
      <c r="V328" s="414"/>
      <c r="W328" s="415"/>
      <c r="X328" s="416"/>
      <c r="Y328" s="417"/>
      <c r="Z328" s="418"/>
      <c r="AA328" s="419"/>
      <c r="AB328" s="420">
        <v>0</v>
      </c>
      <c r="AC328" s="411">
        <f>S328*O328</f>
        <v>0</v>
      </c>
      <c r="AD328" s="421">
        <f>S328*R328</f>
        <v>0</v>
      </c>
      <c r="AE328" s="422">
        <v>3.891</v>
      </c>
      <c r="AF328" s="423">
        <f>AE328*S328</f>
        <v>0</v>
      </c>
      <c r="AG328" s="31"/>
      <c r="AH328" s="10"/>
      <c r="AI328" s="10"/>
      <c r="AJ328" s="10"/>
      <c r="AK328" s="10"/>
      <c r="AL328" s="10"/>
      <c r="AM328" s="10"/>
      <c r="AN328" s="13"/>
    </row>
    <row r="329" ht="12.75" customHeight="1">
      <c r="A329" s="451"/>
      <c r="B329" t="s" s="405">
        <v>778</v>
      </c>
      <c r="C329" t="s" s="406">
        <v>208</v>
      </c>
      <c r="D329" t="s" s="406">
        <v>213</v>
      </c>
      <c r="E329" s="407">
        <v>1</v>
      </c>
      <c r="F329" s="425"/>
      <c r="G329" s="425"/>
      <c r="H329" t="s" s="406">
        <v>284</v>
      </c>
      <c r="I329" t="s" s="406">
        <v>182</v>
      </c>
      <c r="J329" s="407">
        <v>1</v>
      </c>
      <c r="K329" s="425"/>
      <c r="L329" s="425"/>
      <c r="M329" t="s" s="406">
        <v>182</v>
      </c>
      <c r="N329" t="s" s="406">
        <v>198</v>
      </c>
      <c r="O329" s="407">
        <v>1</v>
      </c>
      <c r="P329" t="s" s="409">
        <v>798</v>
      </c>
      <c r="Q329" s="410">
        <f>R329*(1-'Bolts'!$E$1157)</f>
        <v>180.894736842105</v>
      </c>
      <c r="R329" s="410">
        <v>180.894736842105</v>
      </c>
      <c r="S329" s="411">
        <f>SUM(T329:AB329)</f>
        <v>0</v>
      </c>
      <c r="T329" s="412"/>
      <c r="U329" s="413"/>
      <c r="V329" s="414"/>
      <c r="W329" s="415"/>
      <c r="X329" s="416"/>
      <c r="Y329" s="417"/>
      <c r="Z329" s="418"/>
      <c r="AA329" s="419"/>
      <c r="AB329" s="420">
        <v>0</v>
      </c>
      <c r="AC329" s="411">
        <f>S329*O329</f>
        <v>0</v>
      </c>
      <c r="AD329" s="421">
        <f>S329*R329</f>
        <v>0</v>
      </c>
      <c r="AE329" s="422">
        <v>3.419</v>
      </c>
      <c r="AF329" s="423">
        <f>AE329*S329</f>
        <v>0</v>
      </c>
      <c r="AG329" s="31"/>
      <c r="AH329" s="10"/>
      <c r="AI329" s="10"/>
      <c r="AJ329" s="10"/>
      <c r="AK329" s="10"/>
      <c r="AL329" s="10"/>
      <c r="AM329" s="10"/>
      <c r="AN329" s="13"/>
    </row>
    <row r="330" ht="12.75" customHeight="1">
      <c r="A330" s="403"/>
      <c r="B330" t="s" s="452">
        <v>799</v>
      </c>
      <c r="C330" t="s" s="400">
        <f>B330</f>
        <v>800</v>
      </c>
      <c r="D330" s="401"/>
      <c r="E330" s="401"/>
      <c r="F330" s="401"/>
      <c r="G330" s="401"/>
      <c r="H330" s="401"/>
      <c r="I330" s="401"/>
      <c r="J330" s="401"/>
      <c r="K330" s="401"/>
      <c r="L330" s="401"/>
      <c r="M330" s="401"/>
      <c r="N330" s="401"/>
      <c r="O330" s="401"/>
      <c r="P330" s="401"/>
      <c r="Q330" s="446"/>
      <c r="R330" s="410">
        <v>0</v>
      </c>
      <c r="S330" s="401"/>
      <c r="T330" s="412"/>
      <c r="U330" s="413"/>
      <c r="V330" s="414"/>
      <c r="W330" s="415"/>
      <c r="X330" s="416"/>
      <c r="Y330" s="417"/>
      <c r="Z330" s="418"/>
      <c r="AA330" s="419"/>
      <c r="AB330" s="420">
        <v>0</v>
      </c>
      <c r="AC330" s="401"/>
      <c r="AD330" s="401"/>
      <c r="AE330" s="447">
        <v>0</v>
      </c>
      <c r="AF330" s="403"/>
      <c r="AG330" s="31"/>
      <c r="AH330" s="10"/>
      <c r="AI330" s="10"/>
      <c r="AJ330" s="10"/>
      <c r="AK330" s="10"/>
      <c r="AL330" s="10"/>
      <c r="AM330" s="10"/>
      <c r="AN330" s="13"/>
    </row>
    <row r="331" ht="12.75" customHeight="1">
      <c r="A331" s="450"/>
      <c r="B331" t="s" s="405">
        <v>801</v>
      </c>
      <c r="C331" t="s" s="406">
        <v>208</v>
      </c>
      <c r="D331" t="s" s="406">
        <v>216</v>
      </c>
      <c r="E331" s="407">
        <v>5</v>
      </c>
      <c r="F331" s="425"/>
      <c r="G331" s="425"/>
      <c r="H331" t="s" s="406">
        <v>284</v>
      </c>
      <c r="I331" t="s" s="406">
        <v>189</v>
      </c>
      <c r="J331" s="407">
        <v>5</v>
      </c>
      <c r="K331" s="425"/>
      <c r="L331" s="425"/>
      <c r="M331" t="s" s="406">
        <v>189</v>
      </c>
      <c r="N331" t="s" s="406">
        <v>200</v>
      </c>
      <c r="O331" s="407">
        <v>5</v>
      </c>
      <c r="P331" t="s" s="409">
        <v>802</v>
      </c>
      <c r="Q331" s="410">
        <f>R331*(1-'Bolts'!$E$1157)</f>
        <v>28.8947368421053</v>
      </c>
      <c r="R331" s="410">
        <v>28.8947368421053</v>
      </c>
      <c r="S331" s="411">
        <f>SUM(T331:AB331)</f>
        <v>0</v>
      </c>
      <c r="T331" s="412"/>
      <c r="U331" s="413"/>
      <c r="V331" s="414"/>
      <c r="W331" s="415"/>
      <c r="X331" s="416"/>
      <c r="Y331" s="417"/>
      <c r="Z331" s="418"/>
      <c r="AA331" s="419"/>
      <c r="AB331" s="420">
        <v>0</v>
      </c>
      <c r="AC331" s="411">
        <f>S331*O331</f>
        <v>0</v>
      </c>
      <c r="AD331" s="421">
        <f>S331*R331</f>
        <v>0</v>
      </c>
      <c r="AE331" s="422">
        <v>0.458132994647555</v>
      </c>
      <c r="AF331" s="423">
        <f>AE331*S331</f>
        <v>0</v>
      </c>
      <c r="AG331" s="31"/>
      <c r="AH331" s="10"/>
      <c r="AI331" s="10"/>
      <c r="AJ331" s="10"/>
      <c r="AK331" s="10"/>
      <c r="AL331" s="10"/>
      <c r="AM331" s="10"/>
      <c r="AN331" s="13"/>
    </row>
    <row r="332" ht="12.75" customHeight="1">
      <c r="A332" s="426"/>
      <c r="B332" t="s" s="405">
        <v>803</v>
      </c>
      <c r="C332" t="s" s="406">
        <v>206</v>
      </c>
      <c r="D332" t="s" s="406">
        <v>216</v>
      </c>
      <c r="E332" s="407">
        <v>10</v>
      </c>
      <c r="F332" s="425"/>
      <c r="G332" s="425"/>
      <c r="H332" t="s" s="406">
        <v>284</v>
      </c>
      <c r="I332" t="s" s="406">
        <v>189</v>
      </c>
      <c r="J332" s="407">
        <v>10</v>
      </c>
      <c r="K332" s="425"/>
      <c r="L332" s="425"/>
      <c r="M332" t="s" s="406">
        <v>189</v>
      </c>
      <c r="N332" t="s" s="406">
        <v>200</v>
      </c>
      <c r="O332" s="407">
        <v>10</v>
      </c>
      <c r="P332" t="s" s="409">
        <v>804</v>
      </c>
      <c r="Q332" s="410">
        <f>R332*(1-'Bolts'!$E$1157)</f>
        <v>129.447368421053</v>
      </c>
      <c r="R332" s="410">
        <v>129.447368421053</v>
      </c>
      <c r="S332" s="411">
        <f>SUM(T332:AB332)</f>
        <v>0</v>
      </c>
      <c r="T332" s="412"/>
      <c r="U332" s="413"/>
      <c r="V332" s="414"/>
      <c r="W332" s="415"/>
      <c r="X332" s="416"/>
      <c r="Y332" s="417"/>
      <c r="Z332" s="418"/>
      <c r="AA332" s="419"/>
      <c r="AB332" s="420">
        <v>0</v>
      </c>
      <c r="AC332" s="411">
        <f>S332*O332</f>
        <v>0</v>
      </c>
      <c r="AD332" s="421">
        <f>S332*R332</f>
        <v>0</v>
      </c>
      <c r="AE332" s="422">
        <v>2.7442619976413</v>
      </c>
      <c r="AF332" s="423">
        <f>AE332*S332</f>
        <v>0</v>
      </c>
      <c r="AG332" s="31"/>
      <c r="AH332" s="10"/>
      <c r="AI332" s="10"/>
      <c r="AJ332" s="10"/>
      <c r="AK332" s="10"/>
      <c r="AL332" s="10"/>
      <c r="AM332" s="10"/>
      <c r="AN332" s="13"/>
    </row>
    <row r="333" ht="12.75" customHeight="1">
      <c r="A333" s="426"/>
      <c r="B333" t="s" s="405">
        <v>805</v>
      </c>
      <c r="C333" t="s" s="406">
        <v>208</v>
      </c>
      <c r="D333" t="s" s="406">
        <v>216</v>
      </c>
      <c r="E333" s="407">
        <v>10</v>
      </c>
      <c r="F333" s="425"/>
      <c r="G333" s="425"/>
      <c r="H333" t="s" s="406">
        <v>284</v>
      </c>
      <c r="I333" t="s" s="406">
        <v>189</v>
      </c>
      <c r="J333" s="407">
        <v>10</v>
      </c>
      <c r="K333" s="425"/>
      <c r="L333" s="425"/>
      <c r="M333" t="s" s="406">
        <v>189</v>
      </c>
      <c r="N333" t="s" s="406">
        <v>200</v>
      </c>
      <c r="O333" s="407">
        <v>10</v>
      </c>
      <c r="P333" t="s" s="409">
        <v>806</v>
      </c>
      <c r="Q333" s="410">
        <f>R333*(1-'Bolts'!$E$1157)</f>
        <v>81.1052631578947</v>
      </c>
      <c r="R333" s="410">
        <v>81.1052631578947</v>
      </c>
      <c r="S333" s="411">
        <f>SUM(T333:AB333)</f>
        <v>0</v>
      </c>
      <c r="T333" s="412"/>
      <c r="U333" s="413"/>
      <c r="V333" s="414"/>
      <c r="W333" s="415"/>
      <c r="X333" s="416"/>
      <c r="Y333" s="417"/>
      <c r="Z333" s="418"/>
      <c r="AA333" s="419"/>
      <c r="AB333" s="420">
        <v>0</v>
      </c>
      <c r="AC333" s="411">
        <f>S333*O333</f>
        <v>0</v>
      </c>
      <c r="AD333" s="421">
        <f>S333*R333</f>
        <v>0</v>
      </c>
      <c r="AE333" s="422">
        <v>1.504</v>
      </c>
      <c r="AF333" s="423">
        <f>AE333*S333</f>
        <v>0</v>
      </c>
      <c r="AG333" s="31"/>
      <c r="AH333" s="10"/>
      <c r="AI333" s="10"/>
      <c r="AJ333" s="10"/>
      <c r="AK333" s="10"/>
      <c r="AL333" s="10"/>
      <c r="AM333" s="10"/>
      <c r="AN333" s="13"/>
    </row>
    <row r="334" ht="12.75" customHeight="1">
      <c r="A334" s="426"/>
      <c r="B334" t="s" s="405">
        <v>807</v>
      </c>
      <c r="C334" t="s" s="406">
        <v>208</v>
      </c>
      <c r="D334" t="s" s="406">
        <v>216</v>
      </c>
      <c r="E334" s="407">
        <v>10</v>
      </c>
      <c r="F334" s="425"/>
      <c r="G334" s="425"/>
      <c r="H334" t="s" s="406">
        <v>284</v>
      </c>
      <c r="I334" t="s" s="406">
        <v>189</v>
      </c>
      <c r="J334" s="407">
        <v>10</v>
      </c>
      <c r="K334" s="425"/>
      <c r="L334" s="425"/>
      <c r="M334" t="s" s="406">
        <v>189</v>
      </c>
      <c r="N334" t="s" s="406">
        <v>200</v>
      </c>
      <c r="O334" s="407">
        <v>10</v>
      </c>
      <c r="P334" t="s" s="409">
        <v>808</v>
      </c>
      <c r="Q334" s="410">
        <f>R334*(1-'Bolts'!$E$1157)</f>
        <v>75.3947368421053</v>
      </c>
      <c r="R334" s="410">
        <v>75.3947368421053</v>
      </c>
      <c r="S334" s="411">
        <f>SUM(T334:AB334)</f>
        <v>0</v>
      </c>
      <c r="T334" s="412"/>
      <c r="U334" s="413"/>
      <c r="V334" s="414"/>
      <c r="W334" s="415"/>
      <c r="X334" s="416"/>
      <c r="Y334" s="417"/>
      <c r="Z334" s="418"/>
      <c r="AA334" s="419"/>
      <c r="AB334" s="420">
        <v>0</v>
      </c>
      <c r="AC334" s="411">
        <f>S334*O334</f>
        <v>0</v>
      </c>
      <c r="AD334" s="421">
        <f>S334*R334</f>
        <v>0</v>
      </c>
      <c r="AE334" s="422">
        <v>1.35625510296652</v>
      </c>
      <c r="AF334" s="423">
        <f>AE334*S334</f>
        <v>0</v>
      </c>
      <c r="AG334" s="31"/>
      <c r="AH334" s="10"/>
      <c r="AI334" s="10"/>
      <c r="AJ334" s="10"/>
      <c r="AK334" s="10"/>
      <c r="AL334" s="10"/>
      <c r="AM334" s="10"/>
      <c r="AN334" s="13"/>
    </row>
    <row r="335" ht="12.75" customHeight="1">
      <c r="A335" s="426"/>
      <c r="B335" t="s" s="405">
        <v>809</v>
      </c>
      <c r="C335" t="s" s="406">
        <v>208</v>
      </c>
      <c r="D335" t="s" s="406">
        <v>216</v>
      </c>
      <c r="E335" s="407">
        <v>10</v>
      </c>
      <c r="F335" s="425"/>
      <c r="G335" s="425"/>
      <c r="H335" t="s" s="406">
        <v>284</v>
      </c>
      <c r="I335" t="s" s="406">
        <v>189</v>
      </c>
      <c r="J335" s="407">
        <v>10</v>
      </c>
      <c r="K335" s="425"/>
      <c r="L335" s="425"/>
      <c r="M335" t="s" s="406">
        <v>189</v>
      </c>
      <c r="N335" t="s" s="406">
        <v>200</v>
      </c>
      <c r="O335" s="407">
        <v>10</v>
      </c>
      <c r="P335" t="s" s="409">
        <v>810</v>
      </c>
      <c r="Q335" s="410">
        <f>R335*(1-'Bolts'!$E$1157)</f>
        <v>80.3684210526316</v>
      </c>
      <c r="R335" s="410">
        <v>80.3684210526316</v>
      </c>
      <c r="S335" s="411">
        <f>SUM(T335:AB335)</f>
        <v>0</v>
      </c>
      <c r="T335" s="412"/>
      <c r="U335" s="413"/>
      <c r="V335" s="414"/>
      <c r="W335" s="415"/>
      <c r="X335" s="416"/>
      <c r="Y335" s="417"/>
      <c r="Z335" s="418"/>
      <c r="AA335" s="419"/>
      <c r="AB335" s="420">
        <v>0</v>
      </c>
      <c r="AC335" s="411">
        <f>S335*O335</f>
        <v>0</v>
      </c>
      <c r="AD335" s="421">
        <f>S335*R335</f>
        <v>0</v>
      </c>
      <c r="AE335" s="422">
        <v>1.48779824004355</v>
      </c>
      <c r="AF335" s="423">
        <f>AE335*S335</f>
        <v>0</v>
      </c>
      <c r="AG335" s="31"/>
      <c r="AH335" s="10"/>
      <c r="AI335" s="10"/>
      <c r="AJ335" s="10"/>
      <c r="AK335" s="10"/>
      <c r="AL335" s="10"/>
      <c r="AM335" s="10"/>
      <c r="AN335" s="13"/>
    </row>
    <row r="336" ht="12.75" customHeight="1">
      <c r="A336" s="426"/>
      <c r="B336" t="s" s="405">
        <v>811</v>
      </c>
      <c r="C336" t="s" s="406">
        <v>208</v>
      </c>
      <c r="D336" t="s" s="406">
        <v>216</v>
      </c>
      <c r="E336" s="407">
        <v>10</v>
      </c>
      <c r="F336" s="425"/>
      <c r="G336" s="425"/>
      <c r="H336" t="s" s="406">
        <v>284</v>
      </c>
      <c r="I336" t="s" s="406">
        <v>189</v>
      </c>
      <c r="J336" s="407">
        <v>10</v>
      </c>
      <c r="K336" s="425"/>
      <c r="L336" s="425"/>
      <c r="M336" t="s" s="406">
        <v>189</v>
      </c>
      <c r="N336" t="s" s="406">
        <v>200</v>
      </c>
      <c r="O336" s="407">
        <v>10</v>
      </c>
      <c r="P336" t="s" s="409">
        <v>812</v>
      </c>
      <c r="Q336" s="410">
        <f>R336*(1-'Bolts'!$E$1157)</f>
        <v>86.6315789473684</v>
      </c>
      <c r="R336" s="410">
        <v>86.6315789473684</v>
      </c>
      <c r="S336" s="411">
        <f>SUM(T336:AB336)</f>
        <v>0</v>
      </c>
      <c r="T336" s="412"/>
      <c r="U336" s="413"/>
      <c r="V336" s="414"/>
      <c r="W336" s="415"/>
      <c r="X336" s="416"/>
      <c r="Y336" s="417"/>
      <c r="Z336" s="418"/>
      <c r="AA336" s="419"/>
      <c r="AB336" s="420">
        <v>0</v>
      </c>
      <c r="AC336" s="411">
        <f>S336*O336</f>
        <v>0</v>
      </c>
      <c r="AD336" s="421">
        <f>S336*R336</f>
        <v>0</v>
      </c>
      <c r="AE336" s="422">
        <v>1.646</v>
      </c>
      <c r="AF336" s="423">
        <f>AE336*S336</f>
        <v>0</v>
      </c>
      <c r="AG336" s="31"/>
      <c r="AH336" s="10"/>
      <c r="AI336" s="10"/>
      <c r="AJ336" s="10"/>
      <c r="AK336" s="10"/>
      <c r="AL336" s="10"/>
      <c r="AM336" s="10"/>
      <c r="AN336" s="13"/>
    </row>
    <row r="337" ht="12.75" customHeight="1">
      <c r="A337" s="426"/>
      <c r="B337" t="s" s="405">
        <v>813</v>
      </c>
      <c r="C337" t="s" s="406">
        <v>208</v>
      </c>
      <c r="D337" t="s" s="406">
        <v>216</v>
      </c>
      <c r="E337" s="407">
        <v>10</v>
      </c>
      <c r="F337" s="425"/>
      <c r="G337" s="425"/>
      <c r="H337" t="s" s="406">
        <v>284</v>
      </c>
      <c r="I337" t="s" s="406">
        <v>189</v>
      </c>
      <c r="J337" s="407">
        <v>10</v>
      </c>
      <c r="K337" s="425"/>
      <c r="L337" s="425"/>
      <c r="M337" t="s" s="406">
        <v>189</v>
      </c>
      <c r="N337" t="s" s="406">
        <v>200</v>
      </c>
      <c r="O337" s="407">
        <v>10</v>
      </c>
      <c r="P337" t="s" s="409">
        <v>814</v>
      </c>
      <c r="Q337" s="410">
        <f>R337*(1-'Bolts'!$E$1157)</f>
        <v>57.6052631578947</v>
      </c>
      <c r="R337" s="410">
        <v>57.6052631578947</v>
      </c>
      <c r="S337" s="411">
        <f>SUM(T337:AB337)</f>
        <v>0</v>
      </c>
      <c r="T337" s="412"/>
      <c r="U337" s="413"/>
      <c r="V337" s="414"/>
      <c r="W337" s="415"/>
      <c r="X337" s="416"/>
      <c r="Y337" s="417"/>
      <c r="Z337" s="418"/>
      <c r="AA337" s="419"/>
      <c r="AB337" s="420">
        <v>0</v>
      </c>
      <c r="AC337" s="411">
        <f>S337*O337</f>
        <v>0</v>
      </c>
      <c r="AD337" s="421">
        <f>S337*R337</f>
        <v>0</v>
      </c>
      <c r="AE337" s="422">
        <v>0.902658078563005</v>
      </c>
      <c r="AF337" s="423">
        <f>AE337*S337</f>
        <v>0</v>
      </c>
      <c r="AG337" s="31"/>
      <c r="AH337" s="10"/>
      <c r="AI337" s="10"/>
      <c r="AJ337" s="10"/>
      <c r="AK337" s="10"/>
      <c r="AL337" s="10"/>
      <c r="AM337" s="10"/>
      <c r="AN337" s="13"/>
    </row>
    <row r="338" ht="12.75" customHeight="1">
      <c r="A338" s="426"/>
      <c r="B338" t="s" s="405">
        <v>815</v>
      </c>
      <c r="C338" t="s" s="406">
        <v>208</v>
      </c>
      <c r="D338" t="s" s="406">
        <v>189</v>
      </c>
      <c r="E338" s="407">
        <v>5</v>
      </c>
      <c r="F338" s="425"/>
      <c r="G338" s="425"/>
      <c r="H338" t="s" s="406">
        <v>284</v>
      </c>
      <c r="I338" t="s" s="406">
        <v>189</v>
      </c>
      <c r="J338" s="407">
        <v>5</v>
      </c>
      <c r="K338" s="425"/>
      <c r="L338" s="425"/>
      <c r="M338" t="s" s="406">
        <v>189</v>
      </c>
      <c r="N338" t="s" s="406">
        <v>200</v>
      </c>
      <c r="O338" s="407">
        <v>5</v>
      </c>
      <c r="P338" t="s" s="409">
        <v>816</v>
      </c>
      <c r="Q338" s="410">
        <f>R338*(1-'Bolts'!$E$1157)</f>
        <v>243.973684210526</v>
      </c>
      <c r="R338" s="410">
        <v>243.973684210526</v>
      </c>
      <c r="S338" s="411">
        <f>SUM(T338:AB338)</f>
        <v>0</v>
      </c>
      <c r="T338" s="412"/>
      <c r="U338" s="413"/>
      <c r="V338" s="414"/>
      <c r="W338" s="415"/>
      <c r="X338" s="416"/>
      <c r="Y338" s="417"/>
      <c r="Z338" s="418"/>
      <c r="AA338" s="419"/>
      <c r="AB338" s="420"/>
      <c r="AC338" s="411">
        <f>S338*O338</f>
        <v>0</v>
      </c>
      <c r="AD338" s="421">
        <f>S338*R338</f>
        <v>0</v>
      </c>
      <c r="AE338" s="422">
        <v>5.94</v>
      </c>
      <c r="AF338" s="423">
        <f>AE338*S338</f>
        <v>0</v>
      </c>
      <c r="AG338" s="31"/>
      <c r="AH338" s="10"/>
      <c r="AI338" s="10"/>
      <c r="AJ338" s="10"/>
      <c r="AK338" s="10"/>
      <c r="AL338" s="10"/>
      <c r="AM338" s="10"/>
      <c r="AN338" s="13"/>
    </row>
    <row r="339" ht="12.75" customHeight="1">
      <c r="A339" s="451"/>
      <c r="B339" t="s" s="405">
        <v>817</v>
      </c>
      <c r="C339" t="s" s="406">
        <v>208</v>
      </c>
      <c r="D339" t="s" s="406">
        <v>189</v>
      </c>
      <c r="E339" s="407">
        <v>5</v>
      </c>
      <c r="F339" s="425"/>
      <c r="G339" s="425"/>
      <c r="H339" t="s" s="406">
        <v>284</v>
      </c>
      <c r="I339" t="s" s="406">
        <v>189</v>
      </c>
      <c r="J339" s="407">
        <v>5</v>
      </c>
      <c r="K339" s="425"/>
      <c r="L339" s="425"/>
      <c r="M339" t="s" s="406">
        <v>189</v>
      </c>
      <c r="N339" t="s" s="406">
        <v>200</v>
      </c>
      <c r="O339" s="407">
        <v>5</v>
      </c>
      <c r="P339" t="s" s="409">
        <v>818</v>
      </c>
      <c r="Q339" s="410">
        <f>R339*(1-'Bolts'!$E$1157)</f>
        <v>204.763157894737</v>
      </c>
      <c r="R339" s="410">
        <v>204.763157894737</v>
      </c>
      <c r="S339" s="411">
        <f>SUM(T339:AB339)</f>
        <v>0</v>
      </c>
      <c r="T339" s="412"/>
      <c r="U339" s="413"/>
      <c r="V339" s="414"/>
      <c r="W339" s="415"/>
      <c r="X339" s="416"/>
      <c r="Y339" s="417"/>
      <c r="Z339" s="418"/>
      <c r="AA339" s="419"/>
      <c r="AB339" s="420">
        <v>0</v>
      </c>
      <c r="AC339" s="411">
        <f>S339*O339</f>
        <v>0</v>
      </c>
      <c r="AD339" s="421">
        <f>S339*R339</f>
        <v>0</v>
      </c>
      <c r="AE339" s="422">
        <v>3.417</v>
      </c>
      <c r="AF339" s="423">
        <f>AE339*S339</f>
        <v>0</v>
      </c>
      <c r="AG339" s="31"/>
      <c r="AH339" s="10"/>
      <c r="AI339" s="10"/>
      <c r="AJ339" s="10"/>
      <c r="AK339" s="10"/>
      <c r="AL339" s="10"/>
      <c r="AM339" s="10"/>
      <c r="AN339" s="13"/>
    </row>
    <row r="340" ht="12.75" customHeight="1">
      <c r="A340" s="403"/>
      <c r="B340" t="s" s="452">
        <v>819</v>
      </c>
      <c r="C340" t="s" s="400">
        <f>B340</f>
        <v>820</v>
      </c>
      <c r="D340" s="401"/>
      <c r="E340" s="401"/>
      <c r="F340" s="401"/>
      <c r="G340" s="401"/>
      <c r="H340" s="401"/>
      <c r="I340" s="401"/>
      <c r="J340" s="401"/>
      <c r="K340" s="401"/>
      <c r="L340" s="401"/>
      <c r="M340" s="401"/>
      <c r="N340" s="401"/>
      <c r="O340" s="401"/>
      <c r="P340" s="401"/>
      <c r="Q340" s="446"/>
      <c r="R340" s="410">
        <v>0</v>
      </c>
      <c r="S340" s="401"/>
      <c r="T340" s="412"/>
      <c r="U340" s="413"/>
      <c r="V340" s="414"/>
      <c r="W340" s="415"/>
      <c r="X340" s="416"/>
      <c r="Y340" s="417"/>
      <c r="Z340" s="418"/>
      <c r="AA340" s="419"/>
      <c r="AB340" s="420">
        <v>0</v>
      </c>
      <c r="AC340" s="401"/>
      <c r="AD340" s="401"/>
      <c r="AE340" s="447">
        <v>0</v>
      </c>
      <c r="AF340" s="403"/>
      <c r="AG340" s="31"/>
      <c r="AH340" s="10"/>
      <c r="AI340" s="10"/>
      <c r="AJ340" s="10"/>
      <c r="AK340" s="10"/>
      <c r="AL340" s="10"/>
      <c r="AM340" s="10"/>
      <c r="AN340" s="13"/>
    </row>
    <row r="341" ht="12.75" customHeight="1">
      <c r="A341" s="450"/>
      <c r="B341" t="s" s="405">
        <v>821</v>
      </c>
      <c r="C341" t="s" s="406">
        <v>208</v>
      </c>
      <c r="D341" t="s" s="406">
        <v>213</v>
      </c>
      <c r="E341" s="407">
        <v>1</v>
      </c>
      <c r="F341" s="425"/>
      <c r="G341" s="425"/>
      <c r="H341" t="s" s="406">
        <v>284</v>
      </c>
      <c r="I341" t="s" s="406">
        <v>180</v>
      </c>
      <c r="J341" s="407">
        <v>1</v>
      </c>
      <c r="K341" s="425"/>
      <c r="L341" s="425"/>
      <c r="M341" t="s" s="406">
        <v>180</v>
      </c>
      <c r="N341" t="s" s="406">
        <v>198</v>
      </c>
      <c r="O341" s="407">
        <v>1</v>
      </c>
      <c r="P341" t="s" s="409">
        <v>822</v>
      </c>
      <c r="Q341" s="410">
        <f>R341*(1-'Bolts'!$E$1157)</f>
        <v>115.710526315789</v>
      </c>
      <c r="R341" s="410">
        <v>115.710526315789</v>
      </c>
      <c r="S341" s="411">
        <f>SUM(T341:AB341)</f>
        <v>0</v>
      </c>
      <c r="T341" s="412"/>
      <c r="U341" s="413"/>
      <c r="V341" s="414"/>
      <c r="W341" s="415"/>
      <c r="X341" s="416"/>
      <c r="Y341" s="417"/>
      <c r="Z341" s="418"/>
      <c r="AA341" s="419"/>
      <c r="AB341" s="420">
        <v>0</v>
      </c>
      <c r="AC341" s="411">
        <f>S341*O341</f>
        <v>0</v>
      </c>
      <c r="AD341" s="421">
        <f>S341*R341</f>
        <v>0</v>
      </c>
      <c r="AE341" s="422">
        <v>2.332</v>
      </c>
      <c r="AF341" s="423">
        <f>AE341*S341</f>
        <v>0</v>
      </c>
      <c r="AG341" s="31"/>
      <c r="AH341" s="10"/>
      <c r="AI341" s="10"/>
      <c r="AJ341" s="10"/>
      <c r="AK341" s="10"/>
      <c r="AL341" s="10"/>
      <c r="AM341" s="10"/>
      <c r="AN341" s="13"/>
    </row>
    <row r="342" ht="12.75" customHeight="1">
      <c r="A342" s="426"/>
      <c r="B342" t="s" s="405">
        <v>823</v>
      </c>
      <c r="C342" t="s" s="406">
        <v>208</v>
      </c>
      <c r="D342" t="s" s="406">
        <v>213</v>
      </c>
      <c r="E342" s="407">
        <v>1</v>
      </c>
      <c r="F342" s="425"/>
      <c r="G342" s="425"/>
      <c r="H342" t="s" s="406">
        <v>284</v>
      </c>
      <c r="I342" t="s" s="406">
        <v>180</v>
      </c>
      <c r="J342" s="407">
        <v>1</v>
      </c>
      <c r="K342" s="425"/>
      <c r="L342" s="425"/>
      <c r="M342" t="s" s="406">
        <v>180</v>
      </c>
      <c r="N342" t="s" s="406">
        <v>198</v>
      </c>
      <c r="O342" s="407">
        <v>1</v>
      </c>
      <c r="P342" t="s" s="409">
        <v>824</v>
      </c>
      <c r="Q342" s="410">
        <f>R342*(1-'Bolts'!$E$1157)</f>
        <v>120.394736842105</v>
      </c>
      <c r="R342" s="410">
        <v>120.394736842105</v>
      </c>
      <c r="S342" s="411">
        <f>SUM(T342:AB342)</f>
        <v>0</v>
      </c>
      <c r="T342" s="412"/>
      <c r="U342" s="413"/>
      <c r="V342" s="414"/>
      <c r="W342" s="415"/>
      <c r="X342" s="416"/>
      <c r="Y342" s="417"/>
      <c r="Z342" s="418"/>
      <c r="AA342" s="419"/>
      <c r="AB342" s="420">
        <v>0</v>
      </c>
      <c r="AC342" s="411">
        <f>S342*O342</f>
        <v>0</v>
      </c>
      <c r="AD342" s="421">
        <f>S342*R342</f>
        <v>0</v>
      </c>
      <c r="AE342" s="422">
        <v>2.218</v>
      </c>
      <c r="AF342" s="423">
        <f>AE342*S342</f>
        <v>0</v>
      </c>
      <c r="AG342" s="31"/>
      <c r="AH342" s="10"/>
      <c r="AI342" s="10"/>
      <c r="AJ342" s="10"/>
      <c r="AK342" s="10"/>
      <c r="AL342" s="10"/>
      <c r="AM342" s="10"/>
      <c r="AN342" s="13"/>
    </row>
    <row r="343" ht="40" customHeight="1">
      <c r="A343" t="s" s="455">
        <v>825</v>
      </c>
      <c r="B343" t="s" s="456">
        <v>826</v>
      </c>
      <c r="C343" s="401"/>
      <c r="D343" s="401"/>
      <c r="E343" s="457"/>
      <c r="F343" s="401"/>
      <c r="G343" s="401"/>
      <c r="H343" s="401"/>
      <c r="I343" s="401"/>
      <c r="J343" s="457"/>
      <c r="K343" s="401"/>
      <c r="L343" s="401"/>
      <c r="M343" s="401"/>
      <c r="N343" s="401"/>
      <c r="O343" s="457"/>
      <c r="P343" s="457"/>
      <c r="Q343" s="458"/>
      <c r="R343" s="459">
        <v>0</v>
      </c>
      <c r="S343" s="460"/>
      <c r="T343" t="s" s="461">
        <v>285</v>
      </c>
      <c r="U343" s="462"/>
      <c r="V343" s="462"/>
      <c r="W343" s="462"/>
      <c r="X343" s="462"/>
      <c r="Y343" s="462"/>
      <c r="Z343" s="462"/>
      <c r="AA343" s="462"/>
      <c r="AB343" s="463"/>
      <c r="AC343" s="460"/>
      <c r="AD343" s="464"/>
      <c r="AE343" s="465">
        <v>0</v>
      </c>
      <c r="AF343" s="466"/>
      <c r="AG343" s="31"/>
      <c r="AH343" s="10"/>
      <c r="AI343" s="10"/>
      <c r="AJ343" s="10"/>
      <c r="AK343" s="10"/>
      <c r="AL343" s="10"/>
      <c r="AM343" s="10"/>
      <c r="AN343" s="13"/>
    </row>
    <row r="344" ht="60" customHeight="1">
      <c r="A344" s="467"/>
      <c r="B344" s="468"/>
      <c r="C344" s="401"/>
      <c r="D344" s="401"/>
      <c r="E344" s="457"/>
      <c r="F344" s="401"/>
      <c r="G344" s="401"/>
      <c r="H344" s="401"/>
      <c r="I344" s="401"/>
      <c r="J344" s="457"/>
      <c r="K344" s="401"/>
      <c r="L344" s="401"/>
      <c r="M344" s="401"/>
      <c r="N344" s="401"/>
      <c r="O344" s="457"/>
      <c r="P344" s="457"/>
      <c r="Q344" s="458"/>
      <c r="R344" s="459">
        <v>0</v>
      </c>
      <c r="S344" s="460"/>
      <c r="T344" t="s" s="469">
        <v>827</v>
      </c>
      <c r="U344" t="s" s="470">
        <v>828</v>
      </c>
      <c r="V344" t="s" s="299">
        <v>829</v>
      </c>
      <c r="W344" t="s" s="300">
        <v>830</v>
      </c>
      <c r="X344" t="s" s="471">
        <v>831</v>
      </c>
      <c r="Y344" t="s" s="472">
        <v>832</v>
      </c>
      <c r="Z344" t="s" s="473">
        <v>833</v>
      </c>
      <c r="AA344" t="s" s="304">
        <v>834</v>
      </c>
      <c r="AB344" t="s" s="304">
        <v>835</v>
      </c>
      <c r="AC344" s="460"/>
      <c r="AD344" s="464"/>
      <c r="AE344" s="465">
        <v>0</v>
      </c>
      <c r="AF344" s="466"/>
      <c r="AG344" s="31"/>
      <c r="AH344" s="10"/>
      <c r="AI344" s="10"/>
      <c r="AJ344" s="10"/>
      <c r="AK344" s="10"/>
      <c r="AL344" s="10"/>
      <c r="AM344" s="10"/>
      <c r="AN344" s="13"/>
    </row>
    <row r="345" ht="13.5" customHeight="1">
      <c r="A345" s="426"/>
      <c r="B345" t="s" s="405">
        <v>836</v>
      </c>
      <c r="C345" t="s" s="406">
        <v>208</v>
      </c>
      <c r="D345" t="s" s="406">
        <v>211</v>
      </c>
      <c r="E345" s="407">
        <v>2</v>
      </c>
      <c r="F345" s="425"/>
      <c r="G345" s="425"/>
      <c r="H345" t="s" s="406">
        <v>837</v>
      </c>
      <c r="I345" t="s" s="406">
        <v>178</v>
      </c>
      <c r="J345" s="407">
        <v>2</v>
      </c>
      <c r="K345" s="425"/>
      <c r="L345" s="425"/>
      <c r="M345" t="s" s="406">
        <v>178</v>
      </c>
      <c r="N345" t="s" s="406">
        <v>199</v>
      </c>
      <c r="O345" s="407">
        <v>2</v>
      </c>
      <c r="P345" t="s" s="409">
        <v>838</v>
      </c>
      <c r="Q345" s="410">
        <f>R345*(1-'Bolts'!$E$1157)</f>
        <v>378.842105263158</v>
      </c>
      <c r="R345" s="410">
        <v>378.842105263158</v>
      </c>
      <c r="S345" s="411">
        <f>SUM(T345:AB345)</f>
        <v>0</v>
      </c>
      <c r="T345" s="412"/>
      <c r="U345" s="474"/>
      <c r="V345" s="414"/>
      <c r="W345" s="415"/>
      <c r="X345" s="416"/>
      <c r="Y345" s="417"/>
      <c r="Z345" s="418"/>
      <c r="AA345" s="419"/>
      <c r="AB345" s="420"/>
      <c r="AC345" s="411">
        <f>S345*O345</f>
        <v>0</v>
      </c>
      <c r="AD345" s="421">
        <f>S345*R345</f>
        <v>0</v>
      </c>
      <c r="AE345" s="422">
        <v>5.32976503674136</v>
      </c>
      <c r="AF345" s="423">
        <f>AE345*S345</f>
        <v>0</v>
      </c>
      <c r="AG345" s="31"/>
      <c r="AH345" s="10"/>
      <c r="AI345" s="10"/>
      <c r="AJ345" s="10"/>
      <c r="AK345" s="10"/>
      <c r="AL345" s="10"/>
      <c r="AM345" s="10"/>
      <c r="AN345" s="13"/>
    </row>
    <row r="346" ht="12.75" customHeight="1">
      <c r="A346" s="426"/>
      <c r="B346" t="s" s="405">
        <v>839</v>
      </c>
      <c r="C346" t="s" s="406">
        <v>208</v>
      </c>
      <c r="D346" t="s" s="406">
        <v>211</v>
      </c>
      <c r="E346" s="407">
        <v>1</v>
      </c>
      <c r="F346" s="425"/>
      <c r="G346" s="425"/>
      <c r="H346" t="s" s="406">
        <v>837</v>
      </c>
      <c r="I346" t="s" s="406">
        <v>178</v>
      </c>
      <c r="J346" s="407">
        <v>1</v>
      </c>
      <c r="K346" s="425"/>
      <c r="L346" s="425"/>
      <c r="M346" t="s" s="406">
        <v>178</v>
      </c>
      <c r="N346" t="s" s="406">
        <v>199</v>
      </c>
      <c r="O346" s="407">
        <v>1</v>
      </c>
      <c r="P346" t="s" s="409">
        <v>840</v>
      </c>
      <c r="Q346" s="410">
        <f>R346*(1-'Bolts'!$E$1157)</f>
        <v>189.421052631579</v>
      </c>
      <c r="R346" s="410">
        <v>189.421052631579</v>
      </c>
      <c r="S346" s="411">
        <f>SUM(T346:AB346)</f>
        <v>0</v>
      </c>
      <c r="T346" s="412"/>
      <c r="U346" s="474"/>
      <c r="V346" s="414"/>
      <c r="W346" s="415"/>
      <c r="X346" s="416"/>
      <c r="Y346" s="417"/>
      <c r="Z346" s="418"/>
      <c r="AA346" s="419"/>
      <c r="AB346" s="420"/>
      <c r="AC346" s="411">
        <f>S346*O346</f>
        <v>0</v>
      </c>
      <c r="AD346" s="421">
        <f>S346*R346</f>
        <v>0</v>
      </c>
      <c r="AE346" s="422">
        <v>2.78508572983761</v>
      </c>
      <c r="AF346" s="423">
        <f>AE346*S346</f>
        <v>0</v>
      </c>
      <c r="AG346" s="31"/>
      <c r="AH346" s="10"/>
      <c r="AI346" s="10"/>
      <c r="AJ346" s="10"/>
      <c r="AK346" s="10"/>
      <c r="AL346" s="10"/>
      <c r="AM346" s="10"/>
      <c r="AN346" s="13"/>
    </row>
    <row r="347" ht="12.75" customHeight="1">
      <c r="A347" s="426"/>
      <c r="B347" t="s" s="405">
        <v>841</v>
      </c>
      <c r="C347" t="s" s="406">
        <v>208</v>
      </c>
      <c r="D347" t="s" s="406">
        <v>211</v>
      </c>
      <c r="E347" s="407">
        <v>1</v>
      </c>
      <c r="F347" s="425"/>
      <c r="G347" s="425"/>
      <c r="H347" t="s" s="406">
        <v>837</v>
      </c>
      <c r="I347" t="s" s="406">
        <v>178</v>
      </c>
      <c r="J347" s="407">
        <v>1</v>
      </c>
      <c r="K347" s="425"/>
      <c r="L347" s="425"/>
      <c r="M347" t="s" s="406">
        <v>178</v>
      </c>
      <c r="N347" t="s" s="406">
        <v>199</v>
      </c>
      <c r="O347" s="407">
        <v>1</v>
      </c>
      <c r="P347" t="s" s="409">
        <v>842</v>
      </c>
      <c r="Q347" s="410">
        <f>R347*(1-'Bolts'!$E$1157)</f>
        <v>189.421052631579</v>
      </c>
      <c r="R347" s="410">
        <v>189.421052631579</v>
      </c>
      <c r="S347" s="411">
        <f>SUM(T347:AB347)</f>
        <v>0</v>
      </c>
      <c r="T347" s="412"/>
      <c r="U347" s="474"/>
      <c r="V347" s="414"/>
      <c r="W347" s="415"/>
      <c r="X347" s="416"/>
      <c r="Y347" s="417"/>
      <c r="Z347" s="418"/>
      <c r="AA347" s="419"/>
      <c r="AB347" s="420"/>
      <c r="AC347" s="411">
        <f>S347*O347</f>
        <v>0</v>
      </c>
      <c r="AD347" s="421">
        <f>S347*R347</f>
        <v>0</v>
      </c>
      <c r="AE347" s="422">
        <v>2.54467930690375</v>
      </c>
      <c r="AF347" s="423">
        <f>AE347*S347</f>
        <v>0</v>
      </c>
      <c r="AG347" s="31"/>
      <c r="AH347" s="10"/>
      <c r="AI347" s="10"/>
      <c r="AJ347" s="10"/>
      <c r="AK347" s="10"/>
      <c r="AL347" s="10"/>
      <c r="AM347" s="10"/>
      <c r="AN347" s="13"/>
    </row>
    <row r="348" ht="12.75" customHeight="1">
      <c r="A348" s="426"/>
      <c r="B348" t="s" s="405">
        <v>843</v>
      </c>
      <c r="C348" t="s" s="406">
        <v>206</v>
      </c>
      <c r="D348" t="s" s="406">
        <v>212</v>
      </c>
      <c r="E348" s="407">
        <v>5</v>
      </c>
      <c r="F348" s="425"/>
      <c r="G348" s="425"/>
      <c r="H348" t="s" s="406">
        <v>837</v>
      </c>
      <c r="I348" t="s" s="406">
        <v>178</v>
      </c>
      <c r="J348" s="407">
        <v>5</v>
      </c>
      <c r="K348" s="425"/>
      <c r="L348" s="425"/>
      <c r="M348" t="s" s="406">
        <v>178</v>
      </c>
      <c r="N348" t="s" s="406">
        <v>199</v>
      </c>
      <c r="O348" s="407">
        <v>5</v>
      </c>
      <c r="P348" t="s" s="409">
        <v>844</v>
      </c>
      <c r="Q348" s="410">
        <f>R348*(1-'Bolts'!$E$1157)</f>
        <v>527.894736842105</v>
      </c>
      <c r="R348" s="410">
        <v>527.894736842105</v>
      </c>
      <c r="S348" s="411">
        <f>SUM(T348:AB348)</f>
        <v>0</v>
      </c>
      <c r="T348" s="412"/>
      <c r="U348" s="474"/>
      <c r="V348" s="414"/>
      <c r="W348" s="415"/>
      <c r="X348" s="416"/>
      <c r="Y348" s="417"/>
      <c r="Z348" s="418"/>
      <c r="AA348" s="419"/>
      <c r="AB348" s="420"/>
      <c r="AC348" s="411">
        <f>S348*O348</f>
        <v>0</v>
      </c>
      <c r="AD348" s="421">
        <f>S348*R348</f>
        <v>0</v>
      </c>
      <c r="AE348" s="422">
        <v>6.4047899845777</v>
      </c>
      <c r="AF348" s="423">
        <f>AE348*S348</f>
        <v>0</v>
      </c>
      <c r="AG348" s="31"/>
      <c r="AH348" s="10"/>
      <c r="AI348" s="10"/>
      <c r="AJ348" s="10"/>
      <c r="AK348" s="10"/>
      <c r="AL348" s="10"/>
      <c r="AM348" s="10"/>
      <c r="AN348" s="13"/>
    </row>
    <row r="349" ht="12.75" customHeight="1">
      <c r="A349" s="426"/>
      <c r="B349" t="s" s="405">
        <v>845</v>
      </c>
      <c r="C349" t="s" s="406">
        <v>208</v>
      </c>
      <c r="D349" t="s" s="406">
        <v>211</v>
      </c>
      <c r="E349" s="407">
        <v>2</v>
      </c>
      <c r="F349" s="425"/>
      <c r="G349" s="425"/>
      <c r="H349" t="s" s="406">
        <v>837</v>
      </c>
      <c r="I349" t="s" s="406">
        <v>178</v>
      </c>
      <c r="J349" s="407">
        <v>2</v>
      </c>
      <c r="K349" s="425"/>
      <c r="L349" s="425"/>
      <c r="M349" t="s" s="406">
        <v>178</v>
      </c>
      <c r="N349" t="s" s="406">
        <v>199</v>
      </c>
      <c r="O349" s="407">
        <v>2</v>
      </c>
      <c r="P349" t="s" s="409">
        <v>846</v>
      </c>
      <c r="Q349" s="410">
        <f>R349*(1-'Bolts'!$E$1157)</f>
        <v>325.394736842105</v>
      </c>
      <c r="R349" s="410">
        <v>325.394736842105</v>
      </c>
      <c r="S349" s="411">
        <f>SUM(T349:AB349)</f>
        <v>0</v>
      </c>
      <c r="T349" s="412"/>
      <c r="U349" s="474"/>
      <c r="V349" s="414"/>
      <c r="W349" s="415"/>
      <c r="X349" s="416"/>
      <c r="Y349" s="417"/>
      <c r="Z349" s="418"/>
      <c r="AA349" s="419"/>
      <c r="AB349" s="420"/>
      <c r="AC349" s="411">
        <f>S349*O349</f>
        <v>0</v>
      </c>
      <c r="AD349" s="421">
        <f>S349*R349</f>
        <v>0</v>
      </c>
      <c r="AE349" s="422">
        <v>7.25755239045632</v>
      </c>
      <c r="AF349" s="423">
        <f>AE349*S349</f>
        <v>0</v>
      </c>
      <c r="AG349" s="31"/>
      <c r="AH349" s="10"/>
      <c r="AI349" s="10"/>
      <c r="AJ349" s="10"/>
      <c r="AK349" s="10"/>
      <c r="AL349" s="10"/>
      <c r="AM349" s="10"/>
      <c r="AN349" s="13"/>
    </row>
    <row r="350" ht="12.75" customHeight="1">
      <c r="A350" s="426"/>
      <c r="B350" t="s" s="405">
        <v>847</v>
      </c>
      <c r="C350" t="s" s="406">
        <v>208</v>
      </c>
      <c r="D350" t="s" s="406">
        <v>212</v>
      </c>
      <c r="E350" s="407">
        <v>3</v>
      </c>
      <c r="F350" s="425"/>
      <c r="G350" s="425"/>
      <c r="H350" t="s" s="406">
        <v>837</v>
      </c>
      <c r="I350" t="s" s="406">
        <v>178</v>
      </c>
      <c r="J350" s="407">
        <v>3</v>
      </c>
      <c r="K350" s="425"/>
      <c r="L350" s="425"/>
      <c r="M350" t="s" s="406">
        <v>178</v>
      </c>
      <c r="N350" t="s" s="406">
        <v>199</v>
      </c>
      <c r="O350" s="407">
        <v>3</v>
      </c>
      <c r="P350" t="s" s="409">
        <v>848</v>
      </c>
      <c r="Q350" s="410">
        <f>R350*(1-'Bolts'!$E$1157)</f>
        <v>525</v>
      </c>
      <c r="R350" s="410">
        <v>525</v>
      </c>
      <c r="S350" s="411">
        <f>SUM(T350:AB350)</f>
        <v>0</v>
      </c>
      <c r="T350" s="412"/>
      <c r="U350" s="474"/>
      <c r="V350" s="414"/>
      <c r="W350" s="415"/>
      <c r="X350" s="416"/>
      <c r="Y350" s="417"/>
      <c r="Z350" s="418"/>
      <c r="AA350" s="419"/>
      <c r="AB350" s="420"/>
      <c r="AC350" s="411">
        <f>S350*O350</f>
        <v>0</v>
      </c>
      <c r="AD350" s="421">
        <f>S350*R350</f>
        <v>0</v>
      </c>
      <c r="AE350" s="422">
        <v>4.71740905379661</v>
      </c>
      <c r="AF350" s="423">
        <f>AE350*S350</f>
        <v>0</v>
      </c>
      <c r="AG350" s="31"/>
      <c r="AH350" s="10"/>
      <c r="AI350" s="10"/>
      <c r="AJ350" s="10"/>
      <c r="AK350" s="10"/>
      <c r="AL350" s="10"/>
      <c r="AM350" s="10"/>
      <c r="AN350" s="13"/>
    </row>
    <row r="351" ht="12.75" customHeight="1">
      <c r="A351" s="426"/>
      <c r="B351" t="s" s="405">
        <v>849</v>
      </c>
      <c r="C351" t="s" s="406">
        <v>208</v>
      </c>
      <c r="D351" t="s" s="406">
        <v>211</v>
      </c>
      <c r="E351" s="407">
        <v>2</v>
      </c>
      <c r="F351" s="425"/>
      <c r="G351" s="425"/>
      <c r="H351" t="s" s="406">
        <v>837</v>
      </c>
      <c r="I351" t="s" s="406">
        <v>178</v>
      </c>
      <c r="J351" s="407">
        <v>2</v>
      </c>
      <c r="K351" s="425"/>
      <c r="L351" s="425"/>
      <c r="M351" t="s" s="406">
        <v>178</v>
      </c>
      <c r="N351" t="s" s="406">
        <v>199</v>
      </c>
      <c r="O351" s="407">
        <v>2</v>
      </c>
      <c r="P351" t="s" s="409">
        <v>850</v>
      </c>
      <c r="Q351" s="410">
        <f>R351*(1-'Bolts'!$E$1157)</f>
        <v>342.552631578947</v>
      </c>
      <c r="R351" s="410">
        <v>342.552631578947</v>
      </c>
      <c r="S351" s="411">
        <f>SUM(T351:AB351)</f>
        <v>0</v>
      </c>
      <c r="T351" s="412"/>
      <c r="U351" s="474"/>
      <c r="V351" s="414"/>
      <c r="W351" s="415"/>
      <c r="X351" s="416"/>
      <c r="Y351" s="417"/>
      <c r="Z351" s="418"/>
      <c r="AA351" s="419"/>
      <c r="AB351" s="420"/>
      <c r="AC351" s="411">
        <f>S351*O351</f>
        <v>0</v>
      </c>
      <c r="AD351" s="421">
        <f>S351*R351</f>
        <v>0</v>
      </c>
      <c r="AE351" s="422">
        <v>7.16683298557561</v>
      </c>
      <c r="AF351" s="423">
        <f>AE351*S351</f>
        <v>0</v>
      </c>
      <c r="AG351" s="31"/>
      <c r="AH351" s="10"/>
      <c r="AI351" s="10"/>
      <c r="AJ351" s="10"/>
      <c r="AK351" s="10"/>
      <c r="AL351" s="10"/>
      <c r="AM351" s="10"/>
      <c r="AN351" s="13"/>
    </row>
    <row r="352" ht="12.75" customHeight="1">
      <c r="A352" s="426"/>
      <c r="B352" t="s" s="405">
        <v>851</v>
      </c>
      <c r="C352" t="s" s="406">
        <v>208</v>
      </c>
      <c r="D352" t="s" s="406">
        <v>211</v>
      </c>
      <c r="E352" s="407">
        <v>1</v>
      </c>
      <c r="F352" s="425"/>
      <c r="G352" s="425"/>
      <c r="H352" t="s" s="406">
        <v>837</v>
      </c>
      <c r="I352" t="s" s="406">
        <v>178</v>
      </c>
      <c r="J352" s="407">
        <v>1</v>
      </c>
      <c r="K352" s="425"/>
      <c r="L352" s="425"/>
      <c r="M352" t="s" s="406">
        <v>178</v>
      </c>
      <c r="N352" t="s" s="406">
        <v>199</v>
      </c>
      <c r="O352" s="407">
        <v>1</v>
      </c>
      <c r="P352" t="s" s="409">
        <v>852</v>
      </c>
      <c r="Q352" s="410">
        <f>R352*(1-'Bolts'!$E$1157)</f>
        <v>357.210526315789</v>
      </c>
      <c r="R352" s="410">
        <v>357.210526315789</v>
      </c>
      <c r="S352" s="411">
        <f>SUM(T352:AB352)</f>
        <v>0</v>
      </c>
      <c r="T352" s="412"/>
      <c r="U352" s="474"/>
      <c r="V352" s="414"/>
      <c r="W352" s="415"/>
      <c r="X352" s="416"/>
      <c r="Y352" s="417"/>
      <c r="Z352" s="418"/>
      <c r="AA352" s="419"/>
      <c r="AB352" s="420"/>
      <c r="AC352" s="411">
        <f>S352*O352</f>
        <v>0</v>
      </c>
      <c r="AD352" s="421">
        <f>S352*R352</f>
        <v>0</v>
      </c>
      <c r="AE352" s="422">
        <v>4.12773292207203</v>
      </c>
      <c r="AF352" s="423">
        <f>AE352*S352</f>
        <v>0</v>
      </c>
      <c r="AG352" s="31"/>
      <c r="AH352" s="10"/>
      <c r="AI352" s="10"/>
      <c r="AJ352" s="10"/>
      <c r="AK352" s="10"/>
      <c r="AL352" s="10"/>
      <c r="AM352" s="10"/>
      <c r="AN352" s="13"/>
    </row>
    <row r="353" ht="12.75" customHeight="1">
      <c r="A353" s="426"/>
      <c r="B353" t="s" s="405">
        <v>853</v>
      </c>
      <c r="C353" t="s" s="406">
        <v>208</v>
      </c>
      <c r="D353" t="s" s="406">
        <v>211</v>
      </c>
      <c r="E353" s="407">
        <v>2</v>
      </c>
      <c r="F353" s="425"/>
      <c r="G353" s="425"/>
      <c r="H353" t="s" s="406">
        <v>837</v>
      </c>
      <c r="I353" t="s" s="406">
        <v>178</v>
      </c>
      <c r="J353" s="407">
        <v>2</v>
      </c>
      <c r="K353" s="425"/>
      <c r="L353" s="425"/>
      <c r="M353" t="s" s="406">
        <v>178</v>
      </c>
      <c r="N353" t="s" s="406">
        <v>199</v>
      </c>
      <c r="O353" s="407">
        <v>2</v>
      </c>
      <c r="P353" t="s" s="409">
        <v>854</v>
      </c>
      <c r="Q353" s="410">
        <f>R353*(1-'Bolts'!$E$1157)</f>
        <v>419</v>
      </c>
      <c r="R353" s="410">
        <v>419</v>
      </c>
      <c r="S353" s="411">
        <f>SUM(T353:AB353)</f>
        <v>0</v>
      </c>
      <c r="T353" s="412"/>
      <c r="U353" s="474"/>
      <c r="V353" s="414"/>
      <c r="W353" s="415"/>
      <c r="X353" s="416"/>
      <c r="Y353" s="417"/>
      <c r="Z353" s="418"/>
      <c r="AA353" s="419"/>
      <c r="AB353" s="420"/>
      <c r="AC353" s="411">
        <f>S353*O353</f>
        <v>0</v>
      </c>
      <c r="AD353" s="421">
        <f>S353*R353</f>
        <v>0</v>
      </c>
      <c r="AE353" s="422">
        <v>5.08028667331942</v>
      </c>
      <c r="AF353" s="423">
        <f>AE353*S353</f>
        <v>0</v>
      </c>
      <c r="AG353" s="31"/>
      <c r="AH353" s="10"/>
      <c r="AI353" s="10"/>
      <c r="AJ353" s="10"/>
      <c r="AK353" s="10"/>
      <c r="AL353" s="10"/>
      <c r="AM353" s="10"/>
      <c r="AN353" s="13"/>
    </row>
    <row r="354" ht="12.75" customHeight="1">
      <c r="A354" s="426"/>
      <c r="B354" t="s" s="405">
        <v>855</v>
      </c>
      <c r="C354" t="s" s="406">
        <v>208</v>
      </c>
      <c r="D354" t="s" s="406">
        <v>211</v>
      </c>
      <c r="E354" s="407">
        <v>2</v>
      </c>
      <c r="F354" s="425"/>
      <c r="G354" s="425"/>
      <c r="H354" t="s" s="406">
        <v>837</v>
      </c>
      <c r="I354" t="s" s="406">
        <v>178</v>
      </c>
      <c r="J354" s="407">
        <v>2</v>
      </c>
      <c r="K354" s="425"/>
      <c r="L354" s="425"/>
      <c r="M354" t="s" s="406">
        <v>178</v>
      </c>
      <c r="N354" t="s" s="406">
        <v>199</v>
      </c>
      <c r="O354" s="407">
        <v>2</v>
      </c>
      <c r="P354" t="s" s="409">
        <v>856</v>
      </c>
      <c r="Q354" s="410">
        <f>R354*(1-'Bolts'!$E$1157)</f>
        <v>248.736842105263</v>
      </c>
      <c r="R354" s="410">
        <v>248.736842105263</v>
      </c>
      <c r="S354" s="411">
        <f>SUM(T354:AB354)</f>
        <v>0</v>
      </c>
      <c r="T354" s="412"/>
      <c r="U354" s="474"/>
      <c r="V354" s="414"/>
      <c r="W354" s="415"/>
      <c r="X354" s="416"/>
      <c r="Y354" s="417"/>
      <c r="Z354" s="418"/>
      <c r="AA354" s="419"/>
      <c r="AB354" s="420"/>
      <c r="AC354" s="411">
        <f>S354*O354</f>
        <v>0</v>
      </c>
      <c r="AD354" s="421">
        <f>S354*R354</f>
        <v>0</v>
      </c>
      <c r="AE354" s="422">
        <v>5.669962805044</v>
      </c>
      <c r="AF354" s="423">
        <f>AE354*S354</f>
        <v>0</v>
      </c>
      <c r="AG354" s="31"/>
      <c r="AH354" s="10"/>
      <c r="AI354" s="10"/>
      <c r="AJ354" s="10"/>
      <c r="AK354" s="10"/>
      <c r="AL354" s="10"/>
      <c r="AM354" s="10"/>
      <c r="AN354" s="13"/>
    </row>
    <row r="355" ht="12.75" customHeight="1">
      <c r="A355" s="426"/>
      <c r="B355" t="s" s="405">
        <v>857</v>
      </c>
      <c r="C355" t="s" s="406">
        <v>208</v>
      </c>
      <c r="D355" t="s" s="406">
        <v>211</v>
      </c>
      <c r="E355" s="407">
        <v>1</v>
      </c>
      <c r="F355" s="425"/>
      <c r="G355" s="425"/>
      <c r="H355" t="s" s="406">
        <v>837</v>
      </c>
      <c r="I355" t="s" s="406">
        <v>178</v>
      </c>
      <c r="J355" s="407">
        <v>1</v>
      </c>
      <c r="K355" s="425"/>
      <c r="L355" s="425"/>
      <c r="M355" t="s" s="406">
        <v>178</v>
      </c>
      <c r="N355" t="s" s="406">
        <v>199</v>
      </c>
      <c r="O355" s="407">
        <v>1</v>
      </c>
      <c r="P355" t="s" s="409">
        <v>858</v>
      </c>
      <c r="Q355" s="410">
        <f>R355*(1-'Bolts'!$E$1157)</f>
        <v>225.842105263158</v>
      </c>
      <c r="R355" s="410">
        <v>225.842105263158</v>
      </c>
      <c r="S355" s="411">
        <f>SUM(T355:AB355)</f>
        <v>0</v>
      </c>
      <c r="T355" s="412"/>
      <c r="U355" s="474"/>
      <c r="V355" s="414"/>
      <c r="W355" s="415"/>
      <c r="X355" s="416"/>
      <c r="Y355" s="417"/>
      <c r="Z355" s="418"/>
      <c r="AA355" s="419"/>
      <c r="AB355" s="420"/>
      <c r="AC355" s="411">
        <f>S355*O355</f>
        <v>0</v>
      </c>
      <c r="AD355" s="421">
        <f>S355*R355</f>
        <v>0</v>
      </c>
      <c r="AE355" s="422">
        <v>6.94003447337385</v>
      </c>
      <c r="AF355" s="423">
        <f>AE355*S355</f>
        <v>0</v>
      </c>
      <c r="AG355" s="31"/>
      <c r="AH355" s="10"/>
      <c r="AI355" s="10"/>
      <c r="AJ355" s="10"/>
      <c r="AK355" s="10"/>
      <c r="AL355" s="10"/>
      <c r="AM355" s="10"/>
      <c r="AN355" s="13"/>
    </row>
    <row r="356" ht="12.75" customHeight="1">
      <c r="A356" s="424"/>
      <c r="B356" s="427"/>
      <c r="C356" s="425"/>
      <c r="D356" s="425"/>
      <c r="E356" s="428"/>
      <c r="F356" s="425"/>
      <c r="G356" s="425"/>
      <c r="H356" s="425"/>
      <c r="I356" s="425"/>
      <c r="J356" s="428"/>
      <c r="K356" s="425"/>
      <c r="L356" s="425"/>
      <c r="M356" s="425"/>
      <c r="N356" s="425"/>
      <c r="O356" s="428"/>
      <c r="P356" s="428"/>
      <c r="Q356" s="410"/>
      <c r="R356" s="410">
        <v>0</v>
      </c>
      <c r="S356" s="411"/>
      <c r="T356" s="475"/>
      <c r="U356" s="475"/>
      <c r="V356" s="420"/>
      <c r="W356" s="475"/>
      <c r="X356" s="475"/>
      <c r="Y356" s="475"/>
      <c r="Z356" s="475"/>
      <c r="AA356" s="475"/>
      <c r="AB356" s="420"/>
      <c r="AC356" s="411"/>
      <c r="AD356" s="421"/>
      <c r="AE356" s="422">
        <v>0</v>
      </c>
      <c r="AF356" s="423"/>
      <c r="AG356" s="31"/>
      <c r="AH356" s="10"/>
      <c r="AI356" s="10"/>
      <c r="AJ356" s="10"/>
      <c r="AK356" s="10"/>
      <c r="AL356" s="10"/>
      <c r="AM356" s="10"/>
      <c r="AN356" s="13"/>
    </row>
    <row r="357" ht="12.75" customHeight="1">
      <c r="A357" s="426"/>
      <c r="B357" t="s" s="405">
        <v>859</v>
      </c>
      <c r="C357" t="s" s="406">
        <v>203</v>
      </c>
      <c r="D357" t="s" s="406">
        <v>211</v>
      </c>
      <c r="E357" s="407">
        <v>2</v>
      </c>
      <c r="F357" s="425"/>
      <c r="G357" s="425"/>
      <c r="H357" t="s" s="406">
        <v>837</v>
      </c>
      <c r="I357" t="s" s="406">
        <v>178</v>
      </c>
      <c r="J357" s="407">
        <v>2</v>
      </c>
      <c r="K357" s="425"/>
      <c r="L357" s="425"/>
      <c r="M357" t="s" s="406">
        <v>178</v>
      </c>
      <c r="N357" t="s" s="406">
        <v>199</v>
      </c>
      <c r="O357" s="407">
        <v>2</v>
      </c>
      <c r="P357" t="s" s="409">
        <v>860</v>
      </c>
      <c r="Q357" s="410">
        <f>R357*(1-'Bolts'!$E$1157)</f>
        <v>427.657894736842</v>
      </c>
      <c r="R357" s="410">
        <v>427.657894736842</v>
      </c>
      <c r="S357" s="411">
        <f>SUM(T357:AB357)</f>
        <v>0</v>
      </c>
      <c r="T357" s="412"/>
      <c r="U357" s="474"/>
      <c r="V357" s="414"/>
      <c r="W357" s="415"/>
      <c r="X357" s="416"/>
      <c r="Y357" s="417"/>
      <c r="Z357" s="418"/>
      <c r="AA357" s="419"/>
      <c r="AB357" s="420"/>
      <c r="AC357" s="411">
        <f>S357*O357</f>
        <v>0</v>
      </c>
      <c r="AD357" s="421">
        <f>S357*R357</f>
        <v>0</v>
      </c>
      <c r="AE357" s="422">
        <v>8.346185249024771</v>
      </c>
      <c r="AF357" s="423">
        <f>AE357*S357</f>
        <v>0</v>
      </c>
      <c r="AG357" s="31"/>
      <c r="AH357" s="10"/>
      <c r="AI357" s="10"/>
      <c r="AJ357" s="10"/>
      <c r="AK357" s="10"/>
      <c r="AL357" s="10"/>
      <c r="AM357" s="10"/>
      <c r="AN357" s="13"/>
    </row>
    <row r="358" ht="12.75" customHeight="1">
      <c r="A358" s="426"/>
      <c r="B358" t="s" s="405">
        <v>861</v>
      </c>
      <c r="C358" t="s" s="406">
        <v>203</v>
      </c>
      <c r="D358" t="s" s="406">
        <v>212</v>
      </c>
      <c r="E358" s="407">
        <v>4</v>
      </c>
      <c r="F358" s="425"/>
      <c r="G358" s="425"/>
      <c r="H358" t="s" s="406">
        <v>837</v>
      </c>
      <c r="I358" t="s" s="406">
        <v>178</v>
      </c>
      <c r="J358" s="407">
        <v>4</v>
      </c>
      <c r="K358" s="425"/>
      <c r="L358" s="425"/>
      <c r="M358" t="s" s="406">
        <v>178</v>
      </c>
      <c r="N358" t="s" s="406">
        <v>199</v>
      </c>
      <c r="O358" s="407">
        <v>4</v>
      </c>
      <c r="P358" t="s" s="409">
        <v>862</v>
      </c>
      <c r="Q358" s="410">
        <f>R358*(1-'Bolts'!$E$1157)</f>
        <v>465.789473684211</v>
      </c>
      <c r="R358" s="410">
        <v>465.789473684211</v>
      </c>
      <c r="S358" s="411">
        <f>SUM(T358:AB358)</f>
        <v>0</v>
      </c>
      <c r="T358" s="412"/>
      <c r="U358" s="474"/>
      <c r="V358" s="414"/>
      <c r="W358" s="415"/>
      <c r="X358" s="416"/>
      <c r="Y358" s="417"/>
      <c r="Z358" s="418"/>
      <c r="AA358" s="419"/>
      <c r="AB358" s="420"/>
      <c r="AC358" s="411">
        <f>S358*O358</f>
        <v>0</v>
      </c>
      <c r="AD358" s="421">
        <f>S358*R358</f>
        <v>0</v>
      </c>
      <c r="AE358" s="422">
        <v>4.27288396988116</v>
      </c>
      <c r="AF358" s="423">
        <f>AE358*S358</f>
        <v>0</v>
      </c>
      <c r="AG358" s="31"/>
      <c r="AH358" s="10"/>
      <c r="AI358" s="10"/>
      <c r="AJ358" s="10"/>
      <c r="AK358" s="10"/>
      <c r="AL358" s="10"/>
      <c r="AM358" s="10"/>
      <c r="AN358" s="13"/>
    </row>
    <row r="359" ht="12.75" customHeight="1">
      <c r="A359" s="426"/>
      <c r="B359" t="s" s="405">
        <v>863</v>
      </c>
      <c r="C359" t="s" s="406">
        <v>203</v>
      </c>
      <c r="D359" t="s" s="406">
        <v>212</v>
      </c>
      <c r="E359" s="407">
        <v>4</v>
      </c>
      <c r="F359" s="425"/>
      <c r="G359" s="425"/>
      <c r="H359" t="s" s="406">
        <v>837</v>
      </c>
      <c r="I359" t="s" s="406">
        <v>178</v>
      </c>
      <c r="J359" s="407">
        <v>4</v>
      </c>
      <c r="K359" s="425"/>
      <c r="L359" s="425"/>
      <c r="M359" t="s" s="406">
        <v>178</v>
      </c>
      <c r="N359" t="s" s="406">
        <v>199</v>
      </c>
      <c r="O359" s="407">
        <v>4</v>
      </c>
      <c r="P359" t="s" s="409">
        <v>864</v>
      </c>
      <c r="Q359" s="410">
        <f>R359*(1-'Bolts'!$E$1157)</f>
        <v>650.842105263158</v>
      </c>
      <c r="R359" s="410">
        <v>650.842105263158</v>
      </c>
      <c r="S359" s="411">
        <f>SUM(T359:AB359)</f>
        <v>0</v>
      </c>
      <c r="T359" s="412"/>
      <c r="U359" s="474"/>
      <c r="V359" s="414"/>
      <c r="W359" s="415"/>
      <c r="X359" s="416"/>
      <c r="Y359" s="417"/>
      <c r="Z359" s="418"/>
      <c r="AA359" s="419"/>
      <c r="AB359" s="420"/>
      <c r="AC359" s="411">
        <f>S359*O359</f>
        <v>0</v>
      </c>
      <c r="AD359" s="421">
        <f>S359*R359</f>
        <v>0</v>
      </c>
      <c r="AE359" s="422">
        <v>6.98539417581421</v>
      </c>
      <c r="AF359" s="423">
        <f>AE359*S359</f>
        <v>0</v>
      </c>
      <c r="AG359" s="31"/>
      <c r="AH359" s="10"/>
      <c r="AI359" s="10"/>
      <c r="AJ359" s="10"/>
      <c r="AK359" s="10"/>
      <c r="AL359" s="10"/>
      <c r="AM359" s="10"/>
      <c r="AN359" s="13"/>
    </row>
    <row r="360" ht="12.75" customHeight="1">
      <c r="A360" s="426"/>
      <c r="B360" t="s" s="405">
        <v>865</v>
      </c>
      <c r="C360" t="s" s="406">
        <v>203</v>
      </c>
      <c r="D360" t="s" s="406">
        <v>211</v>
      </c>
      <c r="E360" s="407">
        <v>2</v>
      </c>
      <c r="F360" s="425"/>
      <c r="G360" s="425"/>
      <c r="H360" t="s" s="406">
        <v>837</v>
      </c>
      <c r="I360" t="s" s="406">
        <v>178</v>
      </c>
      <c r="J360" s="407">
        <v>2</v>
      </c>
      <c r="K360" s="425"/>
      <c r="L360" s="425"/>
      <c r="M360" t="s" s="406">
        <v>178</v>
      </c>
      <c r="N360" t="s" s="406">
        <v>199</v>
      </c>
      <c r="O360" s="407">
        <v>2</v>
      </c>
      <c r="P360" t="s" s="409">
        <v>866</v>
      </c>
      <c r="Q360" s="410">
        <f>R360*(1-'Bolts'!$E$1157)</f>
        <v>353.868421052632</v>
      </c>
      <c r="R360" s="410">
        <v>353.868421052632</v>
      </c>
      <c r="S360" s="411">
        <f>SUM(T360:AB360)</f>
        <v>0</v>
      </c>
      <c r="T360" s="412"/>
      <c r="U360" s="474"/>
      <c r="V360" s="414"/>
      <c r="W360" s="415"/>
      <c r="X360" s="416"/>
      <c r="Y360" s="417"/>
      <c r="Z360" s="418"/>
      <c r="AA360" s="419"/>
      <c r="AB360" s="420"/>
      <c r="AC360" s="411">
        <f>S360*O360</f>
        <v>0</v>
      </c>
      <c r="AD360" s="421">
        <f>S360*R360</f>
        <v>0</v>
      </c>
      <c r="AE360" s="422">
        <v>5.35244488796153</v>
      </c>
      <c r="AF360" s="423">
        <f>AE360*S360</f>
        <v>0</v>
      </c>
      <c r="AG360" s="31"/>
      <c r="AH360" s="10"/>
      <c r="AI360" s="10"/>
      <c r="AJ360" s="10"/>
      <c r="AK360" s="10"/>
      <c r="AL360" s="10"/>
      <c r="AM360" s="10"/>
      <c r="AN360" s="13"/>
    </row>
    <row r="361" ht="12.75" customHeight="1">
      <c r="A361" s="426"/>
      <c r="B361" t="s" s="405">
        <v>867</v>
      </c>
      <c r="C361" t="s" s="406">
        <v>203</v>
      </c>
      <c r="D361" t="s" s="406">
        <v>211</v>
      </c>
      <c r="E361" s="407">
        <v>2</v>
      </c>
      <c r="F361" s="425"/>
      <c r="G361" s="425"/>
      <c r="H361" t="s" s="406">
        <v>837</v>
      </c>
      <c r="I361" t="s" s="406">
        <v>178</v>
      </c>
      <c r="J361" s="407">
        <v>2</v>
      </c>
      <c r="K361" s="425"/>
      <c r="L361" s="425"/>
      <c r="M361" t="s" s="406">
        <v>178</v>
      </c>
      <c r="N361" t="s" s="406">
        <v>199</v>
      </c>
      <c r="O361" s="407">
        <v>2</v>
      </c>
      <c r="P361" t="s" s="409">
        <v>868</v>
      </c>
      <c r="Q361" s="410">
        <f>R361*(1-'Bolts'!$E$1157)</f>
        <v>340.526315789474</v>
      </c>
      <c r="R361" s="410">
        <v>340.526315789474</v>
      </c>
      <c r="S361" s="411">
        <f>SUM(T361:AB361)</f>
        <v>0</v>
      </c>
      <c r="T361" s="412"/>
      <c r="U361" s="474"/>
      <c r="V361" s="414"/>
      <c r="W361" s="415"/>
      <c r="X361" s="416"/>
      <c r="Y361" s="417"/>
      <c r="Z361" s="418"/>
      <c r="AA361" s="419"/>
      <c r="AB361" s="420"/>
      <c r="AC361" s="411">
        <f>S361*O361</f>
        <v>0</v>
      </c>
      <c r="AD361" s="421">
        <f>S361*R361</f>
        <v>0</v>
      </c>
      <c r="AE361" s="422">
        <v>3.99165381475098</v>
      </c>
      <c r="AF361" s="423">
        <f>AE361*S361</f>
        <v>0</v>
      </c>
      <c r="AG361" s="31"/>
      <c r="AH361" s="10"/>
      <c r="AI361" s="10"/>
      <c r="AJ361" s="10"/>
      <c r="AK361" s="10"/>
      <c r="AL361" s="10"/>
      <c r="AM361" s="10"/>
      <c r="AN361" s="13"/>
    </row>
    <row r="362" ht="12.75" customHeight="1">
      <c r="A362" s="426"/>
      <c r="B362" t="s" s="405">
        <v>869</v>
      </c>
      <c r="C362" t="s" s="406">
        <v>203</v>
      </c>
      <c r="D362" t="s" s="406">
        <v>213</v>
      </c>
      <c r="E362" s="407">
        <v>6</v>
      </c>
      <c r="F362" s="425"/>
      <c r="G362" s="425"/>
      <c r="H362" t="s" s="406">
        <v>837</v>
      </c>
      <c r="I362" t="s" s="406">
        <v>178</v>
      </c>
      <c r="J362" s="407">
        <v>6</v>
      </c>
      <c r="K362" s="425"/>
      <c r="L362" s="425"/>
      <c r="M362" t="s" s="406">
        <v>178</v>
      </c>
      <c r="N362" t="s" s="406">
        <v>199</v>
      </c>
      <c r="O362" s="407">
        <v>6</v>
      </c>
      <c r="P362" t="s" s="409">
        <v>870</v>
      </c>
      <c r="Q362" s="410">
        <f>R362*(1-'Bolts'!$E$1157)</f>
        <v>1016.921052631580</v>
      </c>
      <c r="R362" s="410">
        <v>1016.921052631580</v>
      </c>
      <c r="S362" s="411">
        <f>SUM(T362:AB362)</f>
        <v>0</v>
      </c>
      <c r="T362" s="412"/>
      <c r="U362" s="474"/>
      <c r="V362" s="414"/>
      <c r="W362" s="415"/>
      <c r="X362" s="416"/>
      <c r="Y362" s="417"/>
      <c r="Z362" s="418"/>
      <c r="AA362" s="419"/>
      <c r="AB362" s="420"/>
      <c r="AC362" s="411">
        <f>S362*O362</f>
        <v>0</v>
      </c>
      <c r="AD362" s="421">
        <f>S362*R362</f>
        <v>0</v>
      </c>
      <c r="AE362" s="422">
        <v>7.03075387825456</v>
      </c>
      <c r="AF362" s="423">
        <f>AE362*S362</f>
        <v>0</v>
      </c>
      <c r="AG362" s="31"/>
      <c r="AH362" s="10"/>
      <c r="AI362" s="10"/>
      <c r="AJ362" s="10"/>
      <c r="AK362" s="10"/>
      <c r="AL362" s="10"/>
      <c r="AM362" s="10"/>
      <c r="AN362" s="13"/>
    </row>
    <row r="363" ht="12.75" customHeight="1">
      <c r="A363" s="426"/>
      <c r="B363" t="s" s="405">
        <v>871</v>
      </c>
      <c r="C363" t="s" s="406">
        <v>203</v>
      </c>
      <c r="D363" t="s" s="406">
        <v>212</v>
      </c>
      <c r="E363" s="407">
        <v>3</v>
      </c>
      <c r="F363" s="425"/>
      <c r="G363" s="425"/>
      <c r="H363" t="s" s="406">
        <v>837</v>
      </c>
      <c r="I363" t="s" s="406">
        <v>178</v>
      </c>
      <c r="J363" s="407">
        <v>3</v>
      </c>
      <c r="K363" s="425"/>
      <c r="L363" s="425"/>
      <c r="M363" t="s" s="406">
        <v>178</v>
      </c>
      <c r="N363" t="s" s="406">
        <v>199</v>
      </c>
      <c r="O363" s="407">
        <v>3</v>
      </c>
      <c r="P363" t="s" s="409">
        <v>872</v>
      </c>
      <c r="Q363" s="410">
        <f>R363*(1-'Bolts'!$E$1157)</f>
        <v>581.5</v>
      </c>
      <c r="R363" s="410">
        <v>581.5</v>
      </c>
      <c r="S363" s="411">
        <f>SUM(T363:AB363)</f>
        <v>0</v>
      </c>
      <c r="T363" s="412"/>
      <c r="U363" s="474"/>
      <c r="V363" s="414"/>
      <c r="W363" s="415"/>
      <c r="X363" s="416"/>
      <c r="Y363" s="417"/>
      <c r="Z363" s="418"/>
      <c r="AA363" s="419"/>
      <c r="AB363" s="420"/>
      <c r="AC363" s="411">
        <f>S363*O363</f>
        <v>0</v>
      </c>
      <c r="AD363" s="421">
        <f>S363*R363</f>
        <v>0</v>
      </c>
      <c r="AE363" s="422">
        <v>6.62251655629139</v>
      </c>
      <c r="AF363" s="423">
        <f>AE363*S363</f>
        <v>0</v>
      </c>
      <c r="AG363" s="31"/>
      <c r="AH363" s="10"/>
      <c r="AI363" s="10"/>
      <c r="AJ363" s="10"/>
      <c r="AK363" s="10"/>
      <c r="AL363" s="10"/>
      <c r="AM363" s="10"/>
      <c r="AN363" s="13"/>
    </row>
    <row r="364" ht="12.75" customHeight="1">
      <c r="A364" s="426"/>
      <c r="B364" t="s" s="405">
        <v>873</v>
      </c>
      <c r="C364" t="s" s="406">
        <v>203</v>
      </c>
      <c r="D364" t="s" s="406">
        <v>211</v>
      </c>
      <c r="E364" s="407">
        <v>2</v>
      </c>
      <c r="F364" s="425"/>
      <c r="G364" s="425"/>
      <c r="H364" t="s" s="406">
        <v>837</v>
      </c>
      <c r="I364" t="s" s="406">
        <v>178</v>
      </c>
      <c r="J364" s="407">
        <v>2</v>
      </c>
      <c r="K364" s="425"/>
      <c r="L364" s="425"/>
      <c r="M364" t="s" s="406">
        <v>178</v>
      </c>
      <c r="N364" t="s" s="406">
        <v>199</v>
      </c>
      <c r="O364" s="407">
        <v>2</v>
      </c>
      <c r="P364" t="s" s="409">
        <v>874</v>
      </c>
      <c r="Q364" s="410">
        <f>R364*(1-'Bolts'!$E$1157)</f>
        <v>395.631578947368</v>
      </c>
      <c r="R364" s="410">
        <v>395.631578947368</v>
      </c>
      <c r="S364" s="411">
        <f>SUM(T364:AB364)</f>
        <v>0</v>
      </c>
      <c r="T364" s="412"/>
      <c r="U364" s="474"/>
      <c r="V364" s="414"/>
      <c r="W364" s="415"/>
      <c r="X364" s="416"/>
      <c r="Y364" s="417"/>
      <c r="Z364" s="418"/>
      <c r="AA364" s="419"/>
      <c r="AB364" s="420"/>
      <c r="AC364" s="411">
        <f>S364*O364</f>
        <v>0</v>
      </c>
      <c r="AD364" s="421">
        <f>S364*R364</f>
        <v>0</v>
      </c>
      <c r="AE364" s="422">
        <v>6.16891953188787</v>
      </c>
      <c r="AF364" s="423">
        <f>AE364*S364</f>
        <v>0</v>
      </c>
      <c r="AG364" s="31"/>
      <c r="AH364" s="10"/>
      <c r="AI364" s="10"/>
      <c r="AJ364" s="10"/>
      <c r="AK364" s="10"/>
      <c r="AL364" s="10"/>
      <c r="AM364" s="10"/>
      <c r="AN364" s="13"/>
    </row>
    <row r="365" ht="12.75" customHeight="1">
      <c r="A365" s="424"/>
      <c r="B365" s="427"/>
      <c r="C365" s="425"/>
      <c r="D365" s="425"/>
      <c r="E365" s="428"/>
      <c r="F365" s="425"/>
      <c r="G365" s="425"/>
      <c r="H365" s="425"/>
      <c r="I365" s="425"/>
      <c r="J365" s="428"/>
      <c r="K365" s="425"/>
      <c r="L365" s="425"/>
      <c r="M365" s="425"/>
      <c r="N365" s="425"/>
      <c r="O365" s="428"/>
      <c r="P365" s="428"/>
      <c r="Q365" s="410"/>
      <c r="R365" s="410">
        <v>0</v>
      </c>
      <c r="S365" s="411"/>
      <c r="T365" s="475"/>
      <c r="U365" s="475"/>
      <c r="V365" s="420"/>
      <c r="W365" s="475"/>
      <c r="X365" s="475"/>
      <c r="Y365" s="475"/>
      <c r="Z365" s="475"/>
      <c r="AA365" s="475"/>
      <c r="AB365" s="420"/>
      <c r="AC365" s="411"/>
      <c r="AD365" s="421"/>
      <c r="AE365" s="422">
        <v>0</v>
      </c>
      <c r="AF365" s="423"/>
      <c r="AG365" s="31"/>
      <c r="AH365" s="10"/>
      <c r="AI365" s="10"/>
      <c r="AJ365" s="10"/>
      <c r="AK365" s="10"/>
      <c r="AL365" s="10"/>
      <c r="AM365" s="10"/>
      <c r="AN365" s="13"/>
    </row>
    <row r="366" ht="12.75" customHeight="1">
      <c r="A366" s="426"/>
      <c r="B366" t="s" s="405">
        <v>875</v>
      </c>
      <c r="C366" t="s" s="406">
        <v>208</v>
      </c>
      <c r="D366" t="s" s="406">
        <v>211</v>
      </c>
      <c r="E366" s="407">
        <v>1</v>
      </c>
      <c r="F366" s="425"/>
      <c r="G366" s="425"/>
      <c r="H366" t="s" s="406">
        <v>837</v>
      </c>
      <c r="I366" t="s" s="406">
        <v>178</v>
      </c>
      <c r="J366" s="407">
        <v>1</v>
      </c>
      <c r="K366" s="425"/>
      <c r="L366" s="425"/>
      <c r="M366" t="s" s="406">
        <v>178</v>
      </c>
      <c r="N366" t="s" s="406">
        <v>199</v>
      </c>
      <c r="O366" s="407">
        <v>1</v>
      </c>
      <c r="P366" t="s" s="409">
        <v>876</v>
      </c>
      <c r="Q366" s="410">
        <f>R366*(1-'Bolts'!$E$1157)</f>
        <v>201.605263157895</v>
      </c>
      <c r="R366" s="410">
        <v>201.605263157895</v>
      </c>
      <c r="S366" s="411">
        <f>SUM(T366:AB366)</f>
        <v>0</v>
      </c>
      <c r="T366" s="412"/>
      <c r="U366" s="474"/>
      <c r="V366" s="414"/>
      <c r="W366" s="415"/>
      <c r="X366" s="416"/>
      <c r="Y366" s="417"/>
      <c r="Z366" s="418"/>
      <c r="AA366" s="419"/>
      <c r="AB366" s="420"/>
      <c r="AC366" s="411">
        <f>S366*O366</f>
        <v>0</v>
      </c>
      <c r="AD366" s="421">
        <f>S366*R366</f>
        <v>0</v>
      </c>
      <c r="AE366" s="422">
        <v>5.03492697087907</v>
      </c>
      <c r="AF366" s="423">
        <f>AE366*S366</f>
        <v>0</v>
      </c>
      <c r="AG366" s="31"/>
      <c r="AH366" s="10"/>
      <c r="AI366" s="10"/>
      <c r="AJ366" s="10"/>
      <c r="AK366" s="10"/>
      <c r="AL366" s="10"/>
      <c r="AM366" s="10"/>
      <c r="AN366" s="13"/>
    </row>
    <row r="367" ht="12.75" customHeight="1">
      <c r="A367" s="424"/>
      <c r="B367" s="427"/>
      <c r="C367" s="425"/>
      <c r="D367" s="425"/>
      <c r="E367" s="428"/>
      <c r="F367" s="425"/>
      <c r="G367" s="425"/>
      <c r="H367" s="425"/>
      <c r="I367" s="425"/>
      <c r="J367" s="428"/>
      <c r="K367" s="425"/>
      <c r="L367" s="425"/>
      <c r="M367" s="425"/>
      <c r="N367" s="425"/>
      <c r="O367" s="428"/>
      <c r="P367" s="428"/>
      <c r="Q367" s="410"/>
      <c r="R367" s="410">
        <v>0</v>
      </c>
      <c r="S367" s="411"/>
      <c r="T367" s="475"/>
      <c r="U367" s="475"/>
      <c r="V367" s="420"/>
      <c r="W367" s="475"/>
      <c r="X367" s="475"/>
      <c r="Y367" s="475"/>
      <c r="Z367" s="475"/>
      <c r="AA367" s="475"/>
      <c r="AB367" s="420"/>
      <c r="AC367" s="411"/>
      <c r="AD367" s="421"/>
      <c r="AE367" s="422">
        <v>0</v>
      </c>
      <c r="AF367" s="423"/>
      <c r="AG367" s="31"/>
      <c r="AH367" s="10"/>
      <c r="AI367" s="10"/>
      <c r="AJ367" s="10"/>
      <c r="AK367" s="10"/>
      <c r="AL367" s="10"/>
      <c r="AM367" s="10"/>
      <c r="AN367" s="13"/>
    </row>
    <row r="368" ht="12.75" customHeight="1">
      <c r="A368" s="426"/>
      <c r="B368" t="s" s="405">
        <v>877</v>
      </c>
      <c r="C368" t="s" s="406">
        <v>208</v>
      </c>
      <c r="D368" t="s" s="406">
        <v>213</v>
      </c>
      <c r="E368" s="407">
        <v>5</v>
      </c>
      <c r="F368" s="425"/>
      <c r="G368" s="425"/>
      <c r="H368" t="s" s="406">
        <v>837</v>
      </c>
      <c r="I368" t="s" s="406">
        <v>178</v>
      </c>
      <c r="J368" s="407">
        <v>5</v>
      </c>
      <c r="K368" s="425"/>
      <c r="L368" s="425"/>
      <c r="M368" t="s" s="406">
        <v>178</v>
      </c>
      <c r="N368" t="s" s="406">
        <v>199</v>
      </c>
      <c r="O368" s="407">
        <v>5</v>
      </c>
      <c r="P368" t="s" s="409">
        <v>878</v>
      </c>
      <c r="Q368" s="410">
        <f>R368*(1-'Bolts'!$E$1157)</f>
        <v>481.315789473684</v>
      </c>
      <c r="R368" s="410">
        <v>481.315789473684</v>
      </c>
      <c r="S368" s="411">
        <f>SUM(T368:AB368)</f>
        <v>0</v>
      </c>
      <c r="T368" s="412"/>
      <c r="U368" s="474"/>
      <c r="V368" s="414"/>
      <c r="W368" s="415"/>
      <c r="X368" s="416"/>
      <c r="Y368" s="417"/>
      <c r="Z368" s="418"/>
      <c r="AA368" s="419"/>
      <c r="AB368" s="420"/>
      <c r="AC368" s="411">
        <f>S368*O368</f>
        <v>0</v>
      </c>
      <c r="AD368" s="421">
        <f>S368*R368</f>
        <v>0</v>
      </c>
      <c r="AE368" s="422">
        <v>4.85348816111766</v>
      </c>
      <c r="AF368" s="423">
        <f>AE368*S368</f>
        <v>0</v>
      </c>
      <c r="AG368" s="31"/>
      <c r="AH368" s="10"/>
      <c r="AI368" s="10"/>
      <c r="AJ368" s="10"/>
      <c r="AK368" s="10"/>
      <c r="AL368" s="10"/>
      <c r="AM368" s="10"/>
      <c r="AN368" s="13"/>
    </row>
    <row r="369" ht="12.75" customHeight="1">
      <c r="A369" s="426"/>
      <c r="B369" t="s" s="405">
        <v>879</v>
      </c>
      <c r="C369" t="s" s="406">
        <v>208</v>
      </c>
      <c r="D369" t="s" s="406">
        <v>212</v>
      </c>
      <c r="E369" s="407">
        <v>2</v>
      </c>
      <c r="F369" s="425"/>
      <c r="G369" s="425"/>
      <c r="H369" t="s" s="406">
        <v>837</v>
      </c>
      <c r="I369" t="s" s="406">
        <v>178</v>
      </c>
      <c r="J369" s="407">
        <v>2</v>
      </c>
      <c r="K369" s="425"/>
      <c r="L369" s="425"/>
      <c r="M369" t="s" s="406">
        <v>178</v>
      </c>
      <c r="N369" t="s" s="406">
        <v>199</v>
      </c>
      <c r="O369" s="407">
        <v>2</v>
      </c>
      <c r="P369" t="s" s="409">
        <v>880</v>
      </c>
      <c r="Q369" s="410">
        <f>R369*(1-'Bolts'!$E$1157)</f>
        <v>269.157894736842</v>
      </c>
      <c r="R369" s="410">
        <v>269.157894736842</v>
      </c>
      <c r="S369" s="411">
        <f>SUM(T369:AB369)</f>
        <v>0</v>
      </c>
      <c r="T369" s="412"/>
      <c r="U369" s="474"/>
      <c r="V369" s="414"/>
      <c r="W369" s="415"/>
      <c r="X369" s="416"/>
      <c r="Y369" s="417"/>
      <c r="Z369" s="418"/>
      <c r="AA369" s="419"/>
      <c r="AB369" s="420"/>
      <c r="AC369" s="411">
        <f>S369*O369</f>
        <v>0</v>
      </c>
      <c r="AD369" s="421">
        <f>S369*R369</f>
        <v>0</v>
      </c>
      <c r="AE369" s="422">
        <v>3.90093440987027</v>
      </c>
      <c r="AF369" s="423">
        <f>AE369*S369</f>
        <v>0</v>
      </c>
      <c r="AG369" s="31"/>
      <c r="AH369" s="10"/>
      <c r="AI369" s="10"/>
      <c r="AJ369" s="10"/>
      <c r="AK369" s="10"/>
      <c r="AL369" s="10"/>
      <c r="AM369" s="10"/>
      <c r="AN369" s="13"/>
    </row>
    <row r="370" ht="12.75" customHeight="1">
      <c r="A370" s="426"/>
      <c r="B370" t="s" s="405">
        <v>881</v>
      </c>
      <c r="C370" t="s" s="406">
        <v>208</v>
      </c>
      <c r="D370" t="s" s="406">
        <v>211</v>
      </c>
      <c r="E370" s="407">
        <v>4</v>
      </c>
      <c r="F370" s="425"/>
      <c r="G370" s="425"/>
      <c r="H370" t="s" s="406">
        <v>837</v>
      </c>
      <c r="I370" t="s" s="406">
        <v>178</v>
      </c>
      <c r="J370" s="407">
        <v>4</v>
      </c>
      <c r="K370" s="425"/>
      <c r="L370" s="425"/>
      <c r="M370" t="s" s="406">
        <v>178</v>
      </c>
      <c r="N370" t="s" s="406">
        <v>199</v>
      </c>
      <c r="O370" s="407">
        <v>4</v>
      </c>
      <c r="P370" t="s" s="409">
        <v>882</v>
      </c>
      <c r="Q370" s="476">
        <f>R370*(1-'Bolts'!$E$1157)</f>
        <v>654.368421052632</v>
      </c>
      <c r="R370" s="410">
        <v>654.368421052632</v>
      </c>
      <c r="S370" s="477">
        <f>SUM(T370:AB370)</f>
        <v>0</v>
      </c>
      <c r="T370" s="412"/>
      <c r="U370" s="474"/>
      <c r="V370" s="414"/>
      <c r="W370" s="415"/>
      <c r="X370" s="416"/>
      <c r="Y370" s="417"/>
      <c r="Z370" s="418"/>
      <c r="AA370" s="419"/>
      <c r="AB370" s="420"/>
      <c r="AC370" s="477">
        <f>S370*O370</f>
        <v>0</v>
      </c>
      <c r="AD370" s="478">
        <f>S370*R370</f>
        <v>0</v>
      </c>
      <c r="AE370" s="479">
        <v>10.568810668602</v>
      </c>
      <c r="AF370" s="480">
        <f>AE370*S370</f>
        <v>0</v>
      </c>
      <c r="AG370" s="31"/>
      <c r="AH370" s="10"/>
      <c r="AI370" s="10"/>
      <c r="AJ370" s="10"/>
      <c r="AK370" s="10"/>
      <c r="AL370" s="10"/>
      <c r="AM370" s="10"/>
      <c r="AN370" s="13"/>
    </row>
    <row r="371" ht="30" customHeight="1">
      <c r="A371" s="481"/>
      <c r="B371" s="425"/>
      <c r="C371" s="425"/>
      <c r="D371" s="425"/>
      <c r="E371" s="425"/>
      <c r="F371" s="425"/>
      <c r="G371" s="425"/>
      <c r="H371" s="425"/>
      <c r="I371" s="425"/>
      <c r="J371" s="425"/>
      <c r="K371" s="425"/>
      <c r="L371" s="425"/>
      <c r="M371" s="425"/>
      <c r="N371" s="425"/>
      <c r="O371" s="428"/>
      <c r="P371" s="428"/>
      <c r="Q371" t="s" s="482">
        <v>276</v>
      </c>
      <c r="R371" s="483"/>
      <c r="S371" s="484">
        <f>SUM(S36:S370)</f>
        <v>0</v>
      </c>
      <c r="T371" s="485"/>
      <c r="U371" s="459"/>
      <c r="V371" s="485"/>
      <c r="W371" s="485"/>
      <c r="X371" s="485"/>
      <c r="Y371" s="485"/>
      <c r="Z371" s="485"/>
      <c r="AA371" s="459"/>
      <c r="AB371" s="411"/>
      <c r="AC371" s="486"/>
      <c r="AD371" s="487"/>
      <c r="AE371" t="s" s="488">
        <v>883</v>
      </c>
      <c r="AF371" s="489">
        <f>SUM(AF36:AF370)</f>
        <v>0</v>
      </c>
      <c r="AG371" s="375"/>
      <c r="AH371" s="10"/>
      <c r="AI371" s="10"/>
      <c r="AJ371" s="10"/>
      <c r="AK371" s="10"/>
      <c r="AL371" s="10"/>
      <c r="AM371" s="10"/>
      <c r="AN371" s="13"/>
    </row>
    <row r="372" ht="12.75" customHeight="1">
      <c r="A372" s="21"/>
      <c r="B372" s="359"/>
      <c r="C372" s="359"/>
      <c r="D372" s="359"/>
      <c r="E372" s="359"/>
      <c r="F372" s="359"/>
      <c r="G372" s="359"/>
      <c r="H372" s="359"/>
      <c r="I372" s="359"/>
      <c r="J372" s="359"/>
      <c r="K372" s="359"/>
      <c r="L372" s="359"/>
      <c r="M372" s="359"/>
      <c r="N372" s="359"/>
      <c r="O372" s="359"/>
      <c r="P372" t="s" s="490">
        <v>884</v>
      </c>
      <c r="Q372" s="491"/>
      <c r="R372" s="491"/>
      <c r="S372" s="492"/>
      <c r="T372" s="493">
        <f>SUM(T36:T371)</f>
        <v>0</v>
      </c>
      <c r="U372" s="493">
        <f>SUM(U36:U371)</f>
        <v>0</v>
      </c>
      <c r="V372" s="493">
        <f>SUM(V36:V371)</f>
        <v>0</v>
      </c>
      <c r="W372" s="493">
        <f>SUM(W36:W371)</f>
        <v>0</v>
      </c>
      <c r="X372" s="493">
        <f>SUM(X36:X371)</f>
        <v>0</v>
      </c>
      <c r="Y372" s="493">
        <f>SUM(Y36:Y371)</f>
        <v>0</v>
      </c>
      <c r="Z372" s="493">
        <f>SUM(Z36:Z371)</f>
        <v>0</v>
      </c>
      <c r="AA372" s="493">
        <f>SUM(AA36:AA371)</f>
        <v>0</v>
      </c>
      <c r="AB372" s="493">
        <f>SUM(AB36:AB371)</f>
        <v>0</v>
      </c>
      <c r="AC372" s="494"/>
      <c r="AD372" s="495"/>
      <c r="AE372" s="496"/>
      <c r="AF372" s="497"/>
      <c r="AG372" s="10"/>
      <c r="AH372" s="10"/>
      <c r="AI372" s="10"/>
      <c r="AJ372" s="10"/>
      <c r="AK372" s="10"/>
      <c r="AL372" s="10"/>
      <c r="AM372" s="10"/>
      <c r="AN372" s="13"/>
    </row>
    <row r="373" ht="12.75" customHeight="1">
      <c r="A373" s="21"/>
      <c r="B373" s="10"/>
      <c r="C373" s="10"/>
      <c r="D373" s="10"/>
      <c r="E373" s="10"/>
      <c r="F373" s="10"/>
      <c r="G373" s="10"/>
      <c r="H373" s="10"/>
      <c r="I373" s="10"/>
      <c r="J373" s="10"/>
      <c r="K373" s="10"/>
      <c r="L373" s="10"/>
      <c r="M373" s="10"/>
      <c r="N373" s="10"/>
      <c r="O373" s="28"/>
      <c r="P373" t="s" s="498">
        <v>885</v>
      </c>
      <c r="Q373" s="499"/>
      <c r="R373" s="499"/>
      <c r="S373" s="499"/>
      <c r="T373" s="499"/>
      <c r="U373" s="499"/>
      <c r="V373" s="499"/>
      <c r="W373" s="499"/>
      <c r="X373" s="499"/>
      <c r="Y373" s="499"/>
      <c r="Z373" s="499"/>
      <c r="AA373" s="499"/>
      <c r="AB373" s="500">
        <f>SUM(AC36:AC371)</f>
        <v>0</v>
      </c>
      <c r="AC373" s="501"/>
      <c r="AD373" s="502"/>
      <c r="AE373" t="s" s="503">
        <v>886</v>
      </c>
      <c r="AF373" s="31"/>
      <c r="AG373" s="10"/>
      <c r="AH373" s="10"/>
      <c r="AI373" s="10"/>
      <c r="AJ373" s="10"/>
      <c r="AK373" s="10"/>
      <c r="AL373" s="10"/>
      <c r="AM373" s="10"/>
      <c r="AN373" s="13"/>
    </row>
    <row r="374" ht="13.5" customHeight="1">
      <c r="A374" s="21"/>
      <c r="B374" s="10"/>
      <c r="C374" s="10"/>
      <c r="D374" s="10"/>
      <c r="E374" s="10"/>
      <c r="F374" s="10"/>
      <c r="G374" s="10"/>
      <c r="H374" s="10"/>
      <c r="I374" s="10"/>
      <c r="J374" s="10"/>
      <c r="K374" s="10"/>
      <c r="L374" s="10"/>
      <c r="M374" s="10"/>
      <c r="N374" s="10"/>
      <c r="O374" s="10"/>
      <c r="P374" t="s" s="504">
        <v>887</v>
      </c>
      <c r="Q374" s="505"/>
      <c r="R374" s="505"/>
      <c r="S374" s="505"/>
      <c r="T374" s="505"/>
      <c r="U374" s="505"/>
      <c r="V374" s="505"/>
      <c r="W374" s="505"/>
      <c r="X374" s="505"/>
      <c r="Y374" s="505"/>
      <c r="Z374" s="505"/>
      <c r="AA374" s="505"/>
      <c r="AB374" s="506"/>
      <c r="AC374" s="507">
        <f>SUMIF(H36:H370,"Aragon",AD36:AD370)</f>
        <v>0</v>
      </c>
      <c r="AD374" s="28"/>
      <c r="AE374" s="508"/>
      <c r="AF374" s="31"/>
      <c r="AG374" s="10"/>
      <c r="AH374" s="10"/>
      <c r="AI374" s="10"/>
      <c r="AJ374" s="10"/>
      <c r="AK374" s="10"/>
      <c r="AL374" s="10"/>
      <c r="AM374" s="10"/>
      <c r="AN374" s="13"/>
    </row>
    <row r="375" ht="13.5" customHeight="1">
      <c r="A375" s="509"/>
      <c r="B375" s="510"/>
      <c r="C375" s="510"/>
      <c r="D375" s="510"/>
      <c r="E375" s="510"/>
      <c r="F375" s="510"/>
      <c r="G375" s="510"/>
      <c r="H375" s="510"/>
      <c r="I375" s="510"/>
      <c r="J375" s="510"/>
      <c r="K375" s="510"/>
      <c r="L375" s="510"/>
      <c r="M375" s="10"/>
      <c r="N375" s="10"/>
      <c r="O375" s="10"/>
      <c r="P375" t="s" s="511">
        <v>888</v>
      </c>
      <c r="Q375" s="512"/>
      <c r="R375" s="512"/>
      <c r="S375" s="512"/>
      <c r="T375" s="512"/>
      <c r="U375" s="512"/>
      <c r="V375" s="512"/>
      <c r="W375" s="512"/>
      <c r="X375" s="512"/>
      <c r="Y375" s="512"/>
      <c r="Z375" s="512"/>
      <c r="AA375" s="512"/>
      <c r="AB375" s="513">
        <f>'Bolts'!E1157</f>
        <v>0</v>
      </c>
      <c r="AC375" s="514">
        <f>-SUM(AC374*AB375)</f>
        <v>0</v>
      </c>
      <c r="AD375" s="28"/>
      <c r="AE375" s="508"/>
      <c r="AF375" s="31"/>
      <c r="AG375" s="10"/>
      <c r="AH375" s="10"/>
      <c r="AI375" s="10"/>
      <c r="AJ375" s="10"/>
      <c r="AK375" s="10"/>
      <c r="AL375" s="10"/>
      <c r="AM375" s="10"/>
      <c r="AN375" s="13"/>
    </row>
    <row r="376" ht="12.75" customHeight="1">
      <c r="A376" s="509"/>
      <c r="B376" s="510"/>
      <c r="C376" s="510"/>
      <c r="D376" s="510"/>
      <c r="E376" s="510"/>
      <c r="F376" s="510"/>
      <c r="G376" s="510"/>
      <c r="H376" s="510"/>
      <c r="I376" s="510"/>
      <c r="J376" s="510"/>
      <c r="K376" s="510"/>
      <c r="L376" s="510"/>
      <c r="M376" s="10"/>
      <c r="N376" s="10"/>
      <c r="O376" s="10"/>
      <c r="P376" t="s" s="515">
        <v>889</v>
      </c>
      <c r="Q376" s="516"/>
      <c r="R376" s="516"/>
      <c r="S376" s="516"/>
      <c r="T376" s="516"/>
      <c r="U376" s="516"/>
      <c r="V376" s="516"/>
      <c r="W376" s="516"/>
      <c r="X376" s="516"/>
      <c r="Y376" s="516"/>
      <c r="Z376" s="516"/>
      <c r="AA376" s="516"/>
      <c r="AB376" s="517"/>
      <c r="AC376" s="518">
        <f>SUM(AC374:AC375)</f>
        <v>0</v>
      </c>
      <c r="AD376" s="28"/>
      <c r="AE376" s="508"/>
      <c r="AF376" s="31"/>
      <c r="AG376" s="10"/>
      <c r="AH376" s="10"/>
      <c r="AI376" s="10"/>
      <c r="AJ376" s="10"/>
      <c r="AK376" s="10"/>
      <c r="AL376" s="10"/>
      <c r="AM376" s="10"/>
      <c r="AN376" s="13"/>
    </row>
    <row r="377" ht="12.75" customHeight="1">
      <c r="A377" s="509"/>
      <c r="B377" s="510"/>
      <c r="C377" s="510"/>
      <c r="D377" s="510"/>
      <c r="E377" s="510"/>
      <c r="F377" s="510"/>
      <c r="G377" s="510"/>
      <c r="H377" s="510"/>
      <c r="I377" s="510"/>
      <c r="J377" s="510"/>
      <c r="K377" s="510"/>
      <c r="L377" s="510"/>
      <c r="M377" s="10"/>
      <c r="N377" s="10"/>
      <c r="O377" s="10"/>
      <c r="P377" s="519"/>
      <c r="Q377" s="519"/>
      <c r="R377" s="519"/>
      <c r="S377" s="519"/>
      <c r="T377" s="519"/>
      <c r="U377" s="519"/>
      <c r="V377" s="519"/>
      <c r="W377" s="519"/>
      <c r="X377" s="519"/>
      <c r="Y377" t="s" s="520">
        <v>890</v>
      </c>
      <c r="Z377" s="521"/>
      <c r="AA377" s="521"/>
      <c r="AB377" s="522"/>
      <c r="AC377" s="523">
        <f>IF(W6="Yes",('Bolts'!D1146*'Bolts'!K1149),0)</f>
        <v>0</v>
      </c>
      <c r="AD377" s="524"/>
      <c r="AE377" s="508"/>
      <c r="AF377" s="31"/>
      <c r="AG377" s="10"/>
      <c r="AH377" s="10"/>
      <c r="AI377" s="10"/>
      <c r="AJ377" s="10"/>
      <c r="AK377" s="10"/>
      <c r="AL377" s="10"/>
      <c r="AM377" s="10"/>
      <c r="AN377" s="13"/>
    </row>
    <row r="378" ht="12.75" customHeight="1">
      <c r="A378" s="509"/>
      <c r="B378" s="510"/>
      <c r="C378" s="510"/>
      <c r="D378" s="510"/>
      <c r="E378" s="510"/>
      <c r="F378" s="510"/>
      <c r="G378" s="510"/>
      <c r="H378" s="510"/>
      <c r="I378" s="510"/>
      <c r="J378" s="510"/>
      <c r="K378" s="510"/>
      <c r="L378" s="510"/>
      <c r="M378" s="10"/>
      <c r="N378" s="525"/>
      <c r="O378" s="10"/>
      <c r="P378" t="s" s="520">
        <v>891</v>
      </c>
      <c r="Q378" s="521"/>
      <c r="R378" s="521"/>
      <c r="S378" s="521"/>
      <c r="T378" s="521"/>
      <c r="U378" s="521"/>
      <c r="V378" s="521"/>
      <c r="W378" s="521"/>
      <c r="X378" s="521"/>
      <c r="Y378" s="521"/>
      <c r="Z378" s="521"/>
      <c r="AA378" s="521"/>
      <c r="AB378" s="513">
        <v>0.05</v>
      </c>
      <c r="AC378" s="526">
        <v>0</v>
      </c>
      <c r="AD378" s="524"/>
      <c r="AE378" s="508"/>
      <c r="AF378" s="31"/>
      <c r="AG378" s="10"/>
      <c r="AH378" s="10"/>
      <c r="AI378" s="10"/>
      <c r="AJ378" s="10"/>
      <c r="AK378" s="10"/>
      <c r="AL378" s="10"/>
      <c r="AM378" s="10"/>
      <c r="AN378" s="13"/>
    </row>
    <row r="379" ht="12.75" customHeight="1">
      <c r="A379" s="509"/>
      <c r="B379" s="510"/>
      <c r="C379" s="510"/>
      <c r="D379" s="510"/>
      <c r="E379" s="510"/>
      <c r="F379" s="510"/>
      <c r="G379" s="510"/>
      <c r="H379" s="510"/>
      <c r="I379" s="510"/>
      <c r="J379" s="510"/>
      <c r="K379" s="510"/>
      <c r="L379" s="510"/>
      <c r="M379" s="10"/>
      <c r="N379" s="525"/>
      <c r="O379" s="10"/>
      <c r="P379" s="521"/>
      <c r="Q379" s="521"/>
      <c r="R379" s="521"/>
      <c r="S379" s="521"/>
      <c r="T379" s="521"/>
      <c r="U379" s="521"/>
      <c r="V379" s="521"/>
      <c r="W379" s="521"/>
      <c r="X379" s="521"/>
      <c r="Y379" t="s" s="520">
        <v>892</v>
      </c>
      <c r="Z379" s="521"/>
      <c r="AA379" s="521"/>
      <c r="AB379" s="513"/>
      <c r="AC379" s="523"/>
      <c r="AD379" s="524"/>
      <c r="AE379" s="508"/>
      <c r="AF379" s="31"/>
      <c r="AG379" s="10"/>
      <c r="AH379" s="10"/>
      <c r="AI379" s="10"/>
      <c r="AJ379" s="10"/>
      <c r="AK379" s="10"/>
      <c r="AL379" s="10"/>
      <c r="AM379" s="10"/>
      <c r="AN379" s="13"/>
    </row>
    <row r="380" ht="12.75" customHeight="1">
      <c r="A380" s="509"/>
      <c r="B380" s="510"/>
      <c r="C380" s="510"/>
      <c r="D380" s="510"/>
      <c r="E380" s="510"/>
      <c r="F380" s="510"/>
      <c r="G380" s="510"/>
      <c r="H380" s="510"/>
      <c r="I380" s="510"/>
      <c r="J380" s="510"/>
      <c r="K380" s="510"/>
      <c r="L380" s="510"/>
      <c r="M380" s="10"/>
      <c r="N380" s="525"/>
      <c r="O380" s="10"/>
      <c r="P380" t="s" s="515">
        <v>893</v>
      </c>
      <c r="Q380" s="516"/>
      <c r="R380" s="516"/>
      <c r="S380" s="516"/>
      <c r="T380" s="516"/>
      <c r="U380" s="516"/>
      <c r="V380" s="516"/>
      <c r="W380" s="516"/>
      <c r="X380" s="516"/>
      <c r="Y380" s="516"/>
      <c r="Z380" s="516"/>
      <c r="AA380" s="516"/>
      <c r="AB380" s="513"/>
      <c r="AC380" s="523">
        <f>SUM(AC376:AC379)</f>
        <v>0</v>
      </c>
      <c r="AD380" s="524"/>
      <c r="AE380" s="508"/>
      <c r="AF380" s="31"/>
      <c r="AG380" s="10"/>
      <c r="AH380" s="10"/>
      <c r="AI380" s="10"/>
      <c r="AJ380" s="10"/>
      <c r="AK380" s="10"/>
      <c r="AL380" s="10"/>
      <c r="AM380" s="10"/>
      <c r="AN380" s="13"/>
    </row>
    <row r="381" ht="12.75" customHeight="1">
      <c r="A381" s="509"/>
      <c r="B381" s="510"/>
      <c r="C381" s="510"/>
      <c r="D381" s="510"/>
      <c r="E381" s="510"/>
      <c r="F381" s="510"/>
      <c r="G381" s="510"/>
      <c r="H381" s="510"/>
      <c r="I381" s="510"/>
      <c r="J381" s="510"/>
      <c r="K381" s="510"/>
      <c r="L381" s="510"/>
      <c r="M381" s="10"/>
      <c r="N381" s="525"/>
      <c r="O381" s="10"/>
      <c r="P381" t="s" s="511">
        <v>894</v>
      </c>
      <c r="Q381" s="512"/>
      <c r="R381" s="512"/>
      <c r="S381" s="512"/>
      <c r="T381" s="512"/>
      <c r="U381" s="512"/>
      <c r="V381" s="512"/>
      <c r="W381" s="512"/>
      <c r="X381" s="512"/>
      <c r="Y381" s="512"/>
      <c r="Z381" s="512"/>
      <c r="AA381" s="512"/>
      <c r="AB381" s="527">
        <v>0</v>
      </c>
      <c r="AC381" s="523">
        <f>AC380*AB381</f>
        <v>0</v>
      </c>
      <c r="AD381" s="524"/>
      <c r="AE381" s="508"/>
      <c r="AF381" s="31"/>
      <c r="AG381" s="10"/>
      <c r="AH381" s="10"/>
      <c r="AI381" s="10"/>
      <c r="AJ381" s="10"/>
      <c r="AK381" s="10"/>
      <c r="AL381" s="10"/>
      <c r="AM381" s="10"/>
      <c r="AN381" s="13"/>
    </row>
    <row r="382" ht="12.75" customHeight="1">
      <c r="A382" s="509"/>
      <c r="B382" s="510"/>
      <c r="C382" s="510"/>
      <c r="D382" s="510"/>
      <c r="E382" s="510"/>
      <c r="F382" s="510"/>
      <c r="G382" s="510"/>
      <c r="H382" s="510"/>
      <c r="I382" s="510"/>
      <c r="J382" s="510"/>
      <c r="K382" s="510"/>
      <c r="L382" s="510"/>
      <c r="M382" s="10"/>
      <c r="N382" s="525"/>
      <c r="O382" s="10"/>
      <c r="P382" t="s" s="528">
        <v>895</v>
      </c>
      <c r="Q382" s="529"/>
      <c r="R382" s="529"/>
      <c r="S382" s="529"/>
      <c r="T382" s="529"/>
      <c r="U382" s="529"/>
      <c r="V382" s="529"/>
      <c r="W382" s="529"/>
      <c r="X382" s="529"/>
      <c r="Y382" s="529"/>
      <c r="Z382" s="529"/>
      <c r="AA382" s="529"/>
      <c r="AB382" s="517"/>
      <c r="AC382" s="523">
        <f>IF(('Bolts'!H1149+'Bolts'!H1152)&gt;0,'Bolts'!B1163*'Bolts'!J1149,0)</f>
        <v>0</v>
      </c>
      <c r="AD382" s="530"/>
      <c r="AE382" s="508"/>
      <c r="AF382" s="531"/>
      <c r="AG382" s="27"/>
      <c r="AH382" s="10"/>
      <c r="AI382" s="10"/>
      <c r="AJ382" s="10"/>
      <c r="AK382" s="10"/>
      <c r="AL382" s="10"/>
      <c r="AM382" s="10"/>
      <c r="AN382" s="13"/>
    </row>
    <row r="383" ht="14" customHeight="1">
      <c r="A383" s="509"/>
      <c r="B383" s="510"/>
      <c r="C383" s="510"/>
      <c r="D383" s="510"/>
      <c r="E383" s="510"/>
      <c r="F383" s="510"/>
      <c r="G383" s="510"/>
      <c r="H383" s="510"/>
      <c r="I383" s="510"/>
      <c r="J383" s="510"/>
      <c r="K383" s="510"/>
      <c r="L383" s="510"/>
      <c r="M383" s="10"/>
      <c r="N383" s="525"/>
      <c r="O383" s="10"/>
      <c r="P383" s="529"/>
      <c r="Q383" t="s" s="528">
        <v>896</v>
      </c>
      <c r="R383" s="529"/>
      <c r="S383" s="529"/>
      <c r="T383" s="529"/>
      <c r="U383" s="529"/>
      <c r="V383" s="529"/>
      <c r="W383" s="529"/>
      <c r="X383" s="529"/>
      <c r="Y383" s="529"/>
      <c r="Z383" s="529"/>
      <c r="AA383" s="529"/>
      <c r="AB383" s="517"/>
      <c r="AC383" s="523">
        <v>0</v>
      </c>
      <c r="AD383" s="524"/>
      <c r="AE383" s="508"/>
      <c r="AF383" t="s" s="532">
        <v>897</v>
      </c>
      <c r="AG383" s="533">
        <f>SUMIF(H36:H371,"Aragon",AD36:AD371)</f>
        <v>0</v>
      </c>
      <c r="AH383" s="31"/>
      <c r="AI383" s="10"/>
      <c r="AJ383" s="10"/>
      <c r="AK383" s="10"/>
      <c r="AL383" s="10"/>
      <c r="AM383" s="10"/>
      <c r="AN383" s="13"/>
    </row>
    <row r="384" ht="20.5" customHeight="1">
      <c r="A384" s="509"/>
      <c r="B384" s="510"/>
      <c r="C384" s="510"/>
      <c r="D384" s="510"/>
      <c r="E384" s="510"/>
      <c r="F384" s="510"/>
      <c r="G384" s="510"/>
      <c r="H384" s="510"/>
      <c r="I384" s="510"/>
      <c r="J384" s="510"/>
      <c r="K384" s="510"/>
      <c r="L384" s="510"/>
      <c r="M384" s="10"/>
      <c r="N384" s="10"/>
      <c r="O384" s="10"/>
      <c r="P384" t="s" s="534">
        <v>898</v>
      </c>
      <c r="Q384" s="535"/>
      <c r="R384" s="535"/>
      <c r="S384" s="535"/>
      <c r="T384" s="535"/>
      <c r="U384" s="535"/>
      <c r="V384" s="535"/>
      <c r="W384" s="535"/>
      <c r="X384" s="535"/>
      <c r="Y384" s="535"/>
      <c r="Z384" s="535"/>
      <c r="AA384" s="535"/>
      <c r="AB384" s="517"/>
      <c r="AC384" s="523">
        <f>SUM(AC380:AC383)</f>
        <v>0</v>
      </c>
      <c r="AD384" s="530"/>
      <c r="AE384" s="508"/>
      <c r="AF384" t="s" s="532">
        <v>899</v>
      </c>
      <c r="AG384" s="533">
        <f>'Bolts'!E1157*AG383</f>
        <v>0</v>
      </c>
      <c r="AH384" s="31"/>
      <c r="AI384" s="10"/>
      <c r="AJ384" s="10"/>
      <c r="AK384" s="10"/>
      <c r="AL384" s="10"/>
      <c r="AM384" s="10"/>
      <c r="AN384" s="13"/>
    </row>
    <row r="385" ht="13.5" customHeight="1">
      <c r="A385" s="509"/>
      <c r="B385" s="510"/>
      <c r="C385" s="510"/>
      <c r="D385" s="510"/>
      <c r="E385" s="510"/>
      <c r="F385" s="510"/>
      <c r="G385" s="510"/>
      <c r="H385" s="510"/>
      <c r="I385" s="510"/>
      <c r="J385" s="510"/>
      <c r="K385" s="510"/>
      <c r="L385" s="510"/>
      <c r="M385" s="10"/>
      <c r="N385" s="10"/>
      <c r="O385" s="10"/>
      <c r="P385" t="s" s="528">
        <v>900</v>
      </c>
      <c r="Q385" s="529"/>
      <c r="R385" s="529"/>
      <c r="S385" s="529"/>
      <c r="T385" s="529"/>
      <c r="U385" s="529"/>
      <c r="V385" s="529"/>
      <c r="W385" s="529"/>
      <c r="X385" s="529"/>
      <c r="Y385" s="529"/>
      <c r="Z385" s="529"/>
      <c r="AA385" s="529"/>
      <c r="AB385" s="517"/>
      <c r="AC385" s="523">
        <v>0</v>
      </c>
      <c r="AD385" s="530"/>
      <c r="AE385" s="508"/>
      <c r="AF385" t="s" s="536">
        <v>901</v>
      </c>
      <c r="AG385" s="537">
        <f>SUMIF(H36:H371,"Aragon",S36:S371)</f>
        <v>0</v>
      </c>
      <c r="AH385" s="31"/>
      <c r="AI385" s="10"/>
      <c r="AJ385" s="10"/>
      <c r="AK385" s="10"/>
      <c r="AL385" s="10"/>
      <c r="AM385" s="10"/>
      <c r="AN385" s="13"/>
    </row>
    <row r="386" ht="13.5" customHeight="1">
      <c r="A386" s="509"/>
      <c r="B386" s="510"/>
      <c r="C386" s="510"/>
      <c r="D386" s="510"/>
      <c r="E386" s="510"/>
      <c r="F386" s="510"/>
      <c r="G386" s="510"/>
      <c r="H386" s="510"/>
      <c r="I386" s="510"/>
      <c r="J386" s="510"/>
      <c r="K386" s="510"/>
      <c r="L386" s="510"/>
      <c r="M386" s="10"/>
      <c r="N386" s="10"/>
      <c r="O386" s="10"/>
      <c r="P386" s="529"/>
      <c r="Q386" s="529"/>
      <c r="R386" s="529"/>
      <c r="S386" s="529"/>
      <c r="T386" s="529"/>
      <c r="U386" s="529"/>
      <c r="V386" s="529"/>
      <c r="W386" s="529"/>
      <c r="X386" s="529"/>
      <c r="Y386" s="529"/>
      <c r="Z386" s="529"/>
      <c r="AA386" s="529"/>
      <c r="AB386" s="517"/>
      <c r="AC386" s="523"/>
      <c r="AD386" s="28"/>
      <c r="AE386" s="508"/>
      <c r="AF386" t="s" s="538">
        <v>902</v>
      </c>
      <c r="AG386" s="539">
        <f>SUMIF(H36:H371,"Aragon",AC36:AC371)</f>
        <v>0</v>
      </c>
      <c r="AH386" s="31"/>
      <c r="AI386" s="10"/>
      <c r="AJ386" s="10"/>
      <c r="AK386" s="10"/>
      <c r="AL386" s="10"/>
      <c r="AM386" s="10"/>
      <c r="AN386" s="13"/>
    </row>
    <row r="387" ht="14" customHeight="1">
      <c r="A387" s="509"/>
      <c r="B387" s="510"/>
      <c r="C387" s="510"/>
      <c r="D387" s="510"/>
      <c r="E387" s="510"/>
      <c r="F387" s="510"/>
      <c r="G387" s="510"/>
      <c r="H387" s="510"/>
      <c r="I387" s="510"/>
      <c r="J387" s="510"/>
      <c r="K387" s="510"/>
      <c r="L387" s="510"/>
      <c r="M387" s="10"/>
      <c r="N387" s="10"/>
      <c r="O387" s="10"/>
      <c r="P387" t="s" s="534">
        <v>903</v>
      </c>
      <c r="Q387" s="535"/>
      <c r="R387" s="535"/>
      <c r="S387" s="535"/>
      <c r="T387" s="535"/>
      <c r="U387" s="535"/>
      <c r="V387" s="535"/>
      <c r="W387" s="535"/>
      <c r="X387" s="535"/>
      <c r="Y387" s="535"/>
      <c r="Z387" s="535"/>
      <c r="AA387" s="535"/>
      <c r="AB387" s="517"/>
      <c r="AC387" s="523">
        <f>SUM(AC384-AC385)</f>
        <v>0</v>
      </c>
      <c r="AD387" s="28"/>
      <c r="AE387" s="540"/>
      <c r="AF387" t="s" s="541">
        <v>883</v>
      </c>
      <c r="AG387" s="542">
        <f>SUMIF(H36:H371,"Aragon",AF36:AF371)</f>
        <v>0</v>
      </c>
      <c r="AH387" s="31"/>
      <c r="AI387" s="10"/>
      <c r="AJ387" s="10"/>
      <c r="AK387" s="10"/>
      <c r="AL387" s="10"/>
      <c r="AM387" s="10"/>
      <c r="AN387" s="13"/>
    </row>
    <row r="388" ht="14" customHeight="1" hidden="1">
      <c r="A388" s="509"/>
      <c r="B388" s="510"/>
      <c r="C388" s="510"/>
      <c r="D388" s="510"/>
      <c r="E388" s="510"/>
      <c r="F388" s="510"/>
      <c r="G388" s="510"/>
      <c r="H388" s="510"/>
      <c r="I388" s="510"/>
      <c r="J388" s="510"/>
      <c r="K388" s="510"/>
      <c r="L388" s="510"/>
      <c r="M388" s="10"/>
      <c r="N388" s="10"/>
      <c r="O388" s="10"/>
      <c r="P388" s="10"/>
      <c r="Q388" s="10"/>
      <c r="R388" s="10"/>
      <c r="S388" s="10"/>
      <c r="T388" s="10"/>
      <c r="U388" s="10"/>
      <c r="V388" s="10"/>
      <c r="W388" s="10"/>
      <c r="X388" s="10"/>
      <c r="Y388" s="10"/>
      <c r="Z388" s="10"/>
      <c r="AA388" s="10"/>
      <c r="AB388" s="10"/>
      <c r="AC388" s="10"/>
      <c r="AD388" s="10"/>
      <c r="AE388" s="543"/>
      <c r="AF388" s="499"/>
      <c r="AG388" s="499"/>
      <c r="AH388" s="10"/>
      <c r="AI388" s="10"/>
      <c r="AJ388" s="10"/>
      <c r="AK388" s="10"/>
      <c r="AL388" s="10"/>
      <c r="AM388" s="10"/>
      <c r="AN388" s="13"/>
    </row>
    <row r="389" ht="13.5" customHeight="1">
      <c r="A389" s="509"/>
      <c r="B389" s="510"/>
      <c r="C389" s="510"/>
      <c r="D389" s="510"/>
      <c r="E389" s="510"/>
      <c r="F389" s="510"/>
      <c r="G389" s="510"/>
      <c r="H389" s="510"/>
      <c r="I389" s="510"/>
      <c r="J389" s="510"/>
      <c r="K389" s="510"/>
      <c r="L389" s="510"/>
      <c r="M389" s="10"/>
      <c r="N389" s="10"/>
      <c r="O389" s="10"/>
      <c r="P389" t="s" s="515">
        <v>887</v>
      </c>
      <c r="Q389" s="10"/>
      <c r="R389" s="10"/>
      <c r="S389" s="10"/>
      <c r="T389" s="10"/>
      <c r="U389" s="10"/>
      <c r="V389" s="10"/>
      <c r="W389" s="10"/>
      <c r="X389" s="10"/>
      <c r="Y389" s="10"/>
      <c r="Z389" s="10"/>
      <c r="AA389" s="10"/>
      <c r="AB389" s="517"/>
      <c r="AC389" s="514">
        <f>SUMIF(H36:H370,"Composite X",AD36:AD370)</f>
        <v>0</v>
      </c>
      <c r="AD389" s="524"/>
      <c r="AE389" t="s" s="503">
        <v>904</v>
      </c>
      <c r="AF389" s="544"/>
      <c r="AG389" s="51"/>
      <c r="AH389" s="10"/>
      <c r="AI389" s="10"/>
      <c r="AJ389" s="10"/>
      <c r="AK389" s="10"/>
      <c r="AL389" s="10"/>
      <c r="AM389" s="10"/>
      <c r="AN389" s="13"/>
    </row>
    <row r="390" ht="13.5" customHeight="1">
      <c r="A390" s="21"/>
      <c r="B390" s="510"/>
      <c r="C390" s="510"/>
      <c r="D390" s="510"/>
      <c r="E390" s="510"/>
      <c r="F390" s="510"/>
      <c r="G390" s="510"/>
      <c r="H390" s="510"/>
      <c r="I390" s="510"/>
      <c r="J390" s="510"/>
      <c r="K390" s="510"/>
      <c r="L390" s="510"/>
      <c r="M390" s="10"/>
      <c r="N390" s="10"/>
      <c r="O390" s="10"/>
      <c r="P390" t="s" s="511">
        <v>888</v>
      </c>
      <c r="Q390" s="512"/>
      <c r="R390" s="512"/>
      <c r="S390" s="512"/>
      <c r="T390" s="512"/>
      <c r="U390" s="512"/>
      <c r="V390" s="512"/>
      <c r="W390" s="512"/>
      <c r="X390" s="512"/>
      <c r="Y390" s="512"/>
      <c r="Z390" s="512"/>
      <c r="AA390" s="512"/>
      <c r="AB390" s="513">
        <f>'Bolts'!E1157</f>
        <v>0</v>
      </c>
      <c r="AC390" s="514">
        <f>-SUM(AC389*AB390)</f>
        <v>0</v>
      </c>
      <c r="AD390" s="524"/>
      <c r="AE390" s="508"/>
      <c r="AF390" s="31"/>
      <c r="AG390" s="10"/>
      <c r="AH390" s="10"/>
      <c r="AI390" s="10"/>
      <c r="AJ390" s="10"/>
      <c r="AK390" s="10"/>
      <c r="AL390" s="10"/>
      <c r="AM390" s="10"/>
      <c r="AN390" s="13"/>
    </row>
    <row r="391" ht="12.75" customHeight="1">
      <c r="A391" s="21"/>
      <c r="B391" s="510"/>
      <c r="C391" s="510"/>
      <c r="D391" s="510"/>
      <c r="E391" s="510"/>
      <c r="F391" s="510"/>
      <c r="G391" s="510"/>
      <c r="H391" s="510"/>
      <c r="I391" s="510"/>
      <c r="J391" s="510"/>
      <c r="K391" s="510"/>
      <c r="L391" s="510"/>
      <c r="M391" s="10"/>
      <c r="N391" s="10"/>
      <c r="O391" s="10"/>
      <c r="P391" t="s" s="515">
        <v>889</v>
      </c>
      <c r="Q391" s="516"/>
      <c r="R391" s="516"/>
      <c r="S391" s="516"/>
      <c r="T391" s="516"/>
      <c r="U391" s="516"/>
      <c r="V391" s="516"/>
      <c r="W391" s="516"/>
      <c r="X391" s="516"/>
      <c r="Y391" s="516"/>
      <c r="Z391" s="516"/>
      <c r="AA391" s="516"/>
      <c r="AB391" s="517"/>
      <c r="AC391" s="518">
        <f>SUM(AC389:AC390)</f>
        <v>0</v>
      </c>
      <c r="AD391" s="524"/>
      <c r="AE391" s="508"/>
      <c r="AF391" s="31"/>
      <c r="AG391" s="10"/>
      <c r="AH391" s="10"/>
      <c r="AI391" s="10"/>
      <c r="AJ391" s="10"/>
      <c r="AK391" s="10"/>
      <c r="AL391" s="10"/>
      <c r="AM391" s="10"/>
      <c r="AN391" s="13"/>
    </row>
    <row r="392" ht="12.75" customHeight="1">
      <c r="A392" s="21"/>
      <c r="B392" s="10"/>
      <c r="C392" s="10"/>
      <c r="D392" s="10"/>
      <c r="E392" s="10"/>
      <c r="F392" s="10"/>
      <c r="G392" s="10"/>
      <c r="H392" s="10"/>
      <c r="I392" s="10"/>
      <c r="J392" s="10"/>
      <c r="K392" s="10"/>
      <c r="L392" s="10"/>
      <c r="M392" s="10"/>
      <c r="N392" s="10"/>
      <c r="O392" s="10"/>
      <c r="P392" s="519"/>
      <c r="Q392" s="519"/>
      <c r="R392" s="519"/>
      <c r="S392" s="519"/>
      <c r="T392" s="519"/>
      <c r="U392" s="519"/>
      <c r="V392" s="519"/>
      <c r="W392" s="519"/>
      <c r="X392" s="519"/>
      <c r="Y392" t="s" s="520">
        <v>890</v>
      </c>
      <c r="Z392" s="521"/>
      <c r="AA392" s="521"/>
      <c r="AB392" s="522"/>
      <c r="AC392" s="523">
        <f>IF(W6="Yes",('Bolts'!D1146*'Bolts'!K1150),0)</f>
        <v>0</v>
      </c>
      <c r="AD392" s="28"/>
      <c r="AE392" s="508"/>
      <c r="AF392" s="31"/>
      <c r="AG392" s="10"/>
      <c r="AH392" s="10"/>
      <c r="AI392" s="10"/>
      <c r="AJ392" s="10"/>
      <c r="AK392" s="10"/>
      <c r="AL392" s="10"/>
      <c r="AM392" s="10"/>
      <c r="AN392" s="13"/>
    </row>
    <row r="393" ht="13.5" customHeight="1">
      <c r="A393" s="21"/>
      <c r="B393" s="10"/>
      <c r="C393" s="10"/>
      <c r="D393" s="10"/>
      <c r="E393" s="10"/>
      <c r="F393" s="10"/>
      <c r="G393" s="10"/>
      <c r="H393" s="10"/>
      <c r="I393" s="10"/>
      <c r="J393" s="10"/>
      <c r="K393" s="10"/>
      <c r="L393" s="10"/>
      <c r="M393" s="10"/>
      <c r="N393" s="10"/>
      <c r="O393" s="10"/>
      <c r="P393" s="521"/>
      <c r="Q393" s="521"/>
      <c r="R393" s="521"/>
      <c r="S393" s="521"/>
      <c r="T393" s="521"/>
      <c r="U393" s="521"/>
      <c r="V393" s="521"/>
      <c r="W393" s="521"/>
      <c r="X393" s="521"/>
      <c r="Y393" t="s" s="520">
        <v>892</v>
      </c>
      <c r="Z393" s="521"/>
      <c r="AA393" s="521"/>
      <c r="AB393" s="513"/>
      <c r="AC393" s="523"/>
      <c r="AD393" s="28"/>
      <c r="AE393" s="508"/>
      <c r="AF393" s="31"/>
      <c r="AG393" s="10"/>
      <c r="AH393" s="10"/>
      <c r="AI393" s="10"/>
      <c r="AJ393" s="10"/>
      <c r="AK393" s="10"/>
      <c r="AL393" s="10"/>
      <c r="AM393" s="10"/>
      <c r="AN393" s="13"/>
    </row>
    <row r="394" ht="13.5" customHeight="1">
      <c r="A394" s="21"/>
      <c r="B394" s="10"/>
      <c r="C394" s="10"/>
      <c r="D394" s="10"/>
      <c r="E394" s="10"/>
      <c r="F394" s="10"/>
      <c r="G394" s="10"/>
      <c r="H394" s="10"/>
      <c r="I394" s="10"/>
      <c r="J394" s="10"/>
      <c r="K394" s="10"/>
      <c r="L394" s="10"/>
      <c r="M394" s="10"/>
      <c r="N394" s="10"/>
      <c r="O394" s="10"/>
      <c r="P394" t="s" s="515">
        <v>893</v>
      </c>
      <c r="Q394" s="516"/>
      <c r="R394" s="516"/>
      <c r="S394" s="516"/>
      <c r="T394" s="516"/>
      <c r="U394" s="516"/>
      <c r="V394" s="516"/>
      <c r="W394" s="516"/>
      <c r="X394" s="516"/>
      <c r="Y394" s="516"/>
      <c r="Z394" s="516"/>
      <c r="AA394" s="516"/>
      <c r="AB394" s="513"/>
      <c r="AC394" s="523">
        <f>SUM(AC391:AC393)</f>
        <v>0</v>
      </c>
      <c r="AD394" s="28"/>
      <c r="AE394" s="508"/>
      <c r="AF394" s="31"/>
      <c r="AG394" s="10"/>
      <c r="AH394" s="10"/>
      <c r="AI394" s="10"/>
      <c r="AJ394" s="10"/>
      <c r="AK394" s="10"/>
      <c r="AL394" s="10"/>
      <c r="AM394" s="10"/>
      <c r="AN394" s="13"/>
    </row>
    <row r="395" ht="13.5" customHeight="1">
      <c r="A395" s="21"/>
      <c r="B395" s="10"/>
      <c r="C395" s="10"/>
      <c r="D395" s="10"/>
      <c r="E395" s="10"/>
      <c r="F395" s="10"/>
      <c r="G395" s="10"/>
      <c r="H395" s="10"/>
      <c r="I395" s="10"/>
      <c r="J395" s="10"/>
      <c r="K395" s="10"/>
      <c r="L395" s="10"/>
      <c r="M395" s="10"/>
      <c r="N395" s="10"/>
      <c r="O395" s="10"/>
      <c r="P395" t="s" s="511">
        <v>894</v>
      </c>
      <c r="Q395" s="512"/>
      <c r="R395" s="512"/>
      <c r="S395" s="512"/>
      <c r="T395" s="512"/>
      <c r="U395" s="512"/>
      <c r="V395" s="512"/>
      <c r="W395" s="512"/>
      <c r="X395" s="512"/>
      <c r="Y395" s="512"/>
      <c r="Z395" s="512"/>
      <c r="AA395" s="512"/>
      <c r="AB395" s="527">
        <v>0</v>
      </c>
      <c r="AC395" s="523">
        <f>AC394*AB395</f>
        <v>0</v>
      </c>
      <c r="AD395" s="28"/>
      <c r="AE395" s="508"/>
      <c r="AF395" s="31"/>
      <c r="AG395" s="10"/>
      <c r="AH395" s="10"/>
      <c r="AI395" s="10"/>
      <c r="AJ395" s="10"/>
      <c r="AK395" s="10"/>
      <c r="AL395" s="10"/>
      <c r="AM395" s="10"/>
      <c r="AN395" s="13"/>
    </row>
    <row r="396" ht="14" customHeight="1">
      <c r="A396" s="21"/>
      <c r="B396" s="10"/>
      <c r="C396" s="10"/>
      <c r="D396" s="10"/>
      <c r="E396" s="10"/>
      <c r="F396" s="10"/>
      <c r="G396" s="10"/>
      <c r="H396" s="10"/>
      <c r="I396" s="10"/>
      <c r="J396" s="10"/>
      <c r="K396" s="10"/>
      <c r="L396" s="10"/>
      <c r="M396" s="10"/>
      <c r="N396" s="10"/>
      <c r="O396" s="10"/>
      <c r="P396" t="s" s="528">
        <v>895</v>
      </c>
      <c r="Q396" s="529"/>
      <c r="R396" s="529"/>
      <c r="S396" s="529"/>
      <c r="T396" s="529"/>
      <c r="U396" s="529"/>
      <c r="V396" s="529"/>
      <c r="W396" s="529"/>
      <c r="X396" s="529"/>
      <c r="Y396" s="529"/>
      <c r="Z396" s="529"/>
      <c r="AA396" s="529"/>
      <c r="AB396" s="517"/>
      <c r="AC396" s="523">
        <f>100*'Bolts'!J1150</f>
        <v>0</v>
      </c>
      <c r="AD396" s="28"/>
      <c r="AE396" s="508"/>
      <c r="AF396" s="531"/>
      <c r="AG396" s="27"/>
      <c r="AH396" s="10"/>
      <c r="AI396" s="10"/>
      <c r="AJ396" s="10"/>
      <c r="AK396" s="10"/>
      <c r="AL396" s="10"/>
      <c r="AM396" s="10"/>
      <c r="AN396" s="13"/>
    </row>
    <row r="397" ht="14" customHeight="1">
      <c r="A397" s="21"/>
      <c r="B397" s="10"/>
      <c r="C397" s="10"/>
      <c r="D397" s="10"/>
      <c r="E397" s="10"/>
      <c r="F397" s="10"/>
      <c r="G397" s="10"/>
      <c r="H397" s="10"/>
      <c r="I397" s="10"/>
      <c r="J397" s="10"/>
      <c r="K397" s="10"/>
      <c r="L397" s="10"/>
      <c r="M397" s="10"/>
      <c r="N397" s="10"/>
      <c r="O397" s="10"/>
      <c r="P397" s="529"/>
      <c r="Q397" t="s" s="528">
        <v>896</v>
      </c>
      <c r="R397" s="529"/>
      <c r="S397" s="529"/>
      <c r="T397" s="529"/>
      <c r="U397" s="529"/>
      <c r="V397" s="529"/>
      <c r="W397" s="529"/>
      <c r="X397" s="529"/>
      <c r="Y397" s="529"/>
      <c r="Z397" s="529"/>
      <c r="AA397" s="529"/>
      <c r="AB397" s="517"/>
      <c r="AC397" s="523">
        <f>1.8*AG401</f>
        <v>0</v>
      </c>
      <c r="AD397" s="28"/>
      <c r="AE397" s="508"/>
      <c r="AF397" t="s" s="532">
        <v>897</v>
      </c>
      <c r="AG397" s="533">
        <f>SUMIF(H36:H371,"Composite X",AD36:AD371)</f>
        <v>0</v>
      </c>
      <c r="AH397" s="31"/>
      <c r="AI397" s="10"/>
      <c r="AJ397" s="10"/>
      <c r="AK397" s="10"/>
      <c r="AL397" s="10"/>
      <c r="AM397" s="10"/>
      <c r="AN397" s="13"/>
    </row>
    <row r="398" ht="20.5" customHeight="1">
      <c r="A398" s="21"/>
      <c r="B398" s="10"/>
      <c r="C398" s="10"/>
      <c r="D398" s="10"/>
      <c r="E398" s="10"/>
      <c r="F398" s="10"/>
      <c r="G398" s="10"/>
      <c r="H398" s="10"/>
      <c r="I398" s="10"/>
      <c r="J398" s="10"/>
      <c r="K398" s="10"/>
      <c r="L398" s="10"/>
      <c r="M398" s="10"/>
      <c r="N398" s="10"/>
      <c r="O398" s="10"/>
      <c r="P398" t="s" s="534">
        <v>898</v>
      </c>
      <c r="Q398" s="535"/>
      <c r="R398" s="535"/>
      <c r="S398" s="535"/>
      <c r="T398" s="535"/>
      <c r="U398" s="535"/>
      <c r="V398" s="535"/>
      <c r="W398" s="535"/>
      <c r="X398" s="535"/>
      <c r="Y398" s="535"/>
      <c r="Z398" s="535"/>
      <c r="AA398" s="535"/>
      <c r="AB398" s="517"/>
      <c r="AC398" s="523">
        <f>SUM(AC394:AC397)</f>
        <v>0</v>
      </c>
      <c r="AD398" s="28"/>
      <c r="AE398" s="508"/>
      <c r="AF398" t="s" s="532">
        <v>899</v>
      </c>
      <c r="AG398" s="533">
        <f>AG397*'Bolts'!E1157</f>
        <v>0</v>
      </c>
      <c r="AH398" s="31"/>
      <c r="AI398" s="10"/>
      <c r="AJ398" s="10"/>
      <c r="AK398" s="10"/>
      <c r="AL398" s="10"/>
      <c r="AM398" s="10"/>
      <c r="AN398" s="13"/>
    </row>
    <row r="399" ht="13.5" customHeight="1">
      <c r="A399" s="21"/>
      <c r="B399" s="10"/>
      <c r="C399" s="10"/>
      <c r="D399" s="10"/>
      <c r="E399" s="10"/>
      <c r="F399" s="10"/>
      <c r="G399" s="10"/>
      <c r="H399" s="10"/>
      <c r="I399" s="10"/>
      <c r="J399" s="10"/>
      <c r="K399" s="10"/>
      <c r="L399" s="10"/>
      <c r="M399" s="10"/>
      <c r="N399" s="10"/>
      <c r="O399" s="10"/>
      <c r="P399" t="s" s="528">
        <v>900</v>
      </c>
      <c r="Q399" s="529"/>
      <c r="R399" s="529"/>
      <c r="S399" s="529"/>
      <c r="T399" s="529"/>
      <c r="U399" s="529"/>
      <c r="V399" s="529"/>
      <c r="W399" s="529"/>
      <c r="X399" s="529"/>
      <c r="Y399" s="529"/>
      <c r="Z399" s="529"/>
      <c r="AA399" s="529"/>
      <c r="AB399" s="517"/>
      <c r="AC399" s="523">
        <v>0</v>
      </c>
      <c r="AD399" s="28"/>
      <c r="AE399" s="508"/>
      <c r="AF399" t="s" s="536">
        <v>901</v>
      </c>
      <c r="AG399" s="537">
        <f>SUMIF(H36:H371,"Composite X",S36:S371)</f>
        <v>0</v>
      </c>
      <c r="AH399" s="31"/>
      <c r="AI399" s="10"/>
      <c r="AJ399" s="10"/>
      <c r="AK399" s="10"/>
      <c r="AL399" s="10"/>
      <c r="AM399" s="10"/>
      <c r="AN399" s="13"/>
    </row>
    <row r="400" ht="13.5" customHeight="1">
      <c r="A400" s="21"/>
      <c r="B400" s="10"/>
      <c r="C400" s="10"/>
      <c r="D400" s="10"/>
      <c r="E400" s="10"/>
      <c r="F400" s="10"/>
      <c r="G400" s="10"/>
      <c r="H400" s="10"/>
      <c r="I400" s="10"/>
      <c r="J400" s="10"/>
      <c r="K400" s="10"/>
      <c r="L400" s="10"/>
      <c r="M400" s="10"/>
      <c r="N400" s="10"/>
      <c r="O400" s="10"/>
      <c r="P400" s="529"/>
      <c r="Q400" s="529"/>
      <c r="R400" s="529"/>
      <c r="S400" s="529"/>
      <c r="T400" s="529"/>
      <c r="U400" s="529"/>
      <c r="V400" s="529"/>
      <c r="W400" s="529"/>
      <c r="X400" s="529"/>
      <c r="Y400" s="529"/>
      <c r="Z400" s="529"/>
      <c r="AA400" s="529"/>
      <c r="AB400" s="517"/>
      <c r="AC400" s="523"/>
      <c r="AD400" s="28"/>
      <c r="AE400" s="508"/>
      <c r="AF400" t="s" s="538">
        <v>902</v>
      </c>
      <c r="AG400" s="539">
        <f>SUMIF(H36:H371,"Composite X",AC36:AC371)</f>
        <v>0</v>
      </c>
      <c r="AH400" s="31"/>
      <c r="AI400" s="10"/>
      <c r="AJ400" s="10"/>
      <c r="AK400" s="10"/>
      <c r="AL400" s="10"/>
      <c r="AM400" s="10"/>
      <c r="AN400" s="13"/>
    </row>
    <row r="401" ht="14" customHeight="1">
      <c r="A401" s="21"/>
      <c r="B401" s="10"/>
      <c r="C401" s="10"/>
      <c r="D401" s="10"/>
      <c r="E401" s="10"/>
      <c r="F401" s="10"/>
      <c r="G401" s="10"/>
      <c r="H401" s="10"/>
      <c r="I401" s="10"/>
      <c r="J401" s="10"/>
      <c r="K401" s="10"/>
      <c r="L401" s="10"/>
      <c r="M401" s="10"/>
      <c r="N401" s="10"/>
      <c r="O401" s="10"/>
      <c r="P401" t="s" s="534">
        <v>903</v>
      </c>
      <c r="Q401" s="535"/>
      <c r="R401" s="535"/>
      <c r="S401" s="535"/>
      <c r="T401" s="535"/>
      <c r="U401" s="535"/>
      <c r="V401" s="535"/>
      <c r="W401" s="535"/>
      <c r="X401" s="535"/>
      <c r="Y401" s="535"/>
      <c r="Z401" s="535"/>
      <c r="AA401" s="535"/>
      <c r="AB401" s="517"/>
      <c r="AC401" s="523">
        <f>SUM(AC398-AC399)</f>
        <v>0</v>
      </c>
      <c r="AD401" s="28"/>
      <c r="AE401" s="540"/>
      <c r="AF401" t="s" s="541">
        <v>883</v>
      </c>
      <c r="AG401" s="542">
        <f>SUMIF(H36:H371,"Composite X",AF36:AF371)</f>
        <v>0</v>
      </c>
      <c r="AH401" s="31"/>
      <c r="AI401" s="10"/>
      <c r="AJ401" s="10"/>
      <c r="AK401" s="10"/>
      <c r="AL401" s="10"/>
      <c r="AM401" s="10"/>
      <c r="AN401" s="13"/>
    </row>
    <row r="402" ht="14" customHeight="1">
      <c r="A402" s="21"/>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543"/>
      <c r="AF402" s="51"/>
      <c r="AG402" s="51"/>
      <c r="AH402" s="10"/>
      <c r="AI402" s="10"/>
      <c r="AJ402" s="10"/>
      <c r="AK402" s="10"/>
      <c r="AL402" s="10"/>
      <c r="AM402" s="10"/>
      <c r="AN402" s="13"/>
    </row>
    <row r="403" ht="13.5" customHeight="1">
      <c r="A403" s="21"/>
      <c r="B403" s="10"/>
      <c r="C403" s="10"/>
      <c r="D403" s="10"/>
      <c r="E403" s="10"/>
      <c r="F403" s="10"/>
      <c r="G403" s="10"/>
      <c r="H403" s="10"/>
      <c r="I403" s="10"/>
      <c r="J403" s="10"/>
      <c r="K403" s="10"/>
      <c r="L403" s="10"/>
      <c r="M403" s="10"/>
      <c r="N403" s="10"/>
      <c r="O403" s="10"/>
      <c r="P403" t="s" s="515">
        <v>887</v>
      </c>
      <c r="Q403" s="10"/>
      <c r="R403" s="10"/>
      <c r="S403" s="10"/>
      <c r="T403" s="10"/>
      <c r="U403" s="10"/>
      <c r="V403" s="10"/>
      <c r="W403" s="10"/>
      <c r="X403" s="10"/>
      <c r="Y403" s="10"/>
      <c r="Z403" s="10"/>
      <c r="AA403" s="10"/>
      <c r="AB403" s="517"/>
      <c r="AC403" s="514">
        <f>SUMIF(H36:H384,"Walltopia",AD36:AD384)</f>
        <v>0</v>
      </c>
      <c r="AD403" s="524"/>
      <c r="AE403" t="s" s="503">
        <v>905</v>
      </c>
      <c r="AF403" s="31"/>
      <c r="AG403" s="10"/>
      <c r="AH403" s="10"/>
      <c r="AI403" s="10"/>
      <c r="AJ403" s="10"/>
      <c r="AK403" s="10"/>
      <c r="AL403" s="10"/>
      <c r="AM403" s="10"/>
      <c r="AN403" s="13"/>
    </row>
    <row r="404" ht="13.5" customHeight="1">
      <c r="A404" s="21"/>
      <c r="B404" s="10"/>
      <c r="C404" s="10"/>
      <c r="D404" s="10"/>
      <c r="E404" s="10"/>
      <c r="F404" s="10"/>
      <c r="G404" s="10"/>
      <c r="H404" s="10"/>
      <c r="I404" s="10"/>
      <c r="J404" s="10"/>
      <c r="K404" s="10"/>
      <c r="L404" s="10"/>
      <c r="M404" s="10"/>
      <c r="N404" s="10"/>
      <c r="O404" s="10"/>
      <c r="P404" t="s" s="511">
        <v>888</v>
      </c>
      <c r="Q404" s="512"/>
      <c r="R404" s="512"/>
      <c r="S404" s="512"/>
      <c r="T404" s="512"/>
      <c r="U404" s="512"/>
      <c r="V404" s="512"/>
      <c r="W404" s="512"/>
      <c r="X404" s="512"/>
      <c r="Y404" s="512"/>
      <c r="Z404" s="512"/>
      <c r="AA404" s="512"/>
      <c r="AB404" s="513">
        <f>'Bolts'!E1157</f>
        <v>0</v>
      </c>
      <c r="AC404" s="514">
        <f>-SUM(AC403*AB404)</f>
        <v>0</v>
      </c>
      <c r="AD404" s="524"/>
      <c r="AE404" s="508"/>
      <c r="AF404" s="31"/>
      <c r="AG404" s="10"/>
      <c r="AH404" s="10"/>
      <c r="AI404" s="10"/>
      <c r="AJ404" s="10"/>
      <c r="AK404" s="10"/>
      <c r="AL404" s="10"/>
      <c r="AM404" s="10"/>
      <c r="AN404" s="13"/>
    </row>
    <row r="405" ht="13.5" customHeight="1">
      <c r="A405" s="21"/>
      <c r="B405" s="10"/>
      <c r="C405" s="10"/>
      <c r="D405" s="10"/>
      <c r="E405" s="10"/>
      <c r="F405" s="10"/>
      <c r="G405" s="10"/>
      <c r="H405" s="10"/>
      <c r="I405" s="10"/>
      <c r="J405" s="10"/>
      <c r="K405" s="10"/>
      <c r="L405" s="10"/>
      <c r="M405" s="10"/>
      <c r="N405" s="10"/>
      <c r="O405" s="10"/>
      <c r="P405" t="s" s="515">
        <v>889</v>
      </c>
      <c r="Q405" s="516"/>
      <c r="R405" s="516"/>
      <c r="S405" s="516"/>
      <c r="T405" s="516"/>
      <c r="U405" s="516"/>
      <c r="V405" s="516"/>
      <c r="W405" s="516"/>
      <c r="X405" s="516"/>
      <c r="Y405" s="516"/>
      <c r="Z405" s="516"/>
      <c r="AA405" s="516"/>
      <c r="AB405" s="517"/>
      <c r="AC405" s="518">
        <f>SUM(AC403:AC404)</f>
        <v>0</v>
      </c>
      <c r="AD405" s="524"/>
      <c r="AE405" s="508"/>
      <c r="AF405" s="31"/>
      <c r="AG405" s="10"/>
      <c r="AH405" s="10"/>
      <c r="AI405" s="10"/>
      <c r="AJ405" s="10"/>
      <c r="AK405" s="10"/>
      <c r="AL405" s="10"/>
      <c r="AM405" s="10"/>
      <c r="AN405" s="13"/>
    </row>
    <row r="406" ht="13.5" customHeight="1">
      <c r="A406" s="21"/>
      <c r="B406" s="10"/>
      <c r="C406" s="10"/>
      <c r="D406" s="10"/>
      <c r="E406" s="10"/>
      <c r="F406" s="10"/>
      <c r="G406" s="10"/>
      <c r="H406" s="10"/>
      <c r="I406" s="10"/>
      <c r="J406" s="10"/>
      <c r="K406" s="10"/>
      <c r="L406" s="10"/>
      <c r="M406" s="10"/>
      <c r="N406" s="10"/>
      <c r="O406" s="10"/>
      <c r="P406" s="519"/>
      <c r="Q406" s="519"/>
      <c r="R406" s="519"/>
      <c r="S406" s="519"/>
      <c r="T406" s="519"/>
      <c r="U406" s="519"/>
      <c r="V406" s="519"/>
      <c r="W406" s="519"/>
      <c r="X406" s="519"/>
      <c r="Y406" t="s" s="520">
        <v>890</v>
      </c>
      <c r="Z406" s="521"/>
      <c r="AA406" s="521"/>
      <c r="AB406" s="522"/>
      <c r="AC406" s="523">
        <f>IF(W6="Yes",('Bolts'!D1146*'Bolts'!K1151),0)</f>
        <v>0</v>
      </c>
      <c r="AD406" s="28"/>
      <c r="AE406" s="508"/>
      <c r="AF406" s="31"/>
      <c r="AG406" s="10"/>
      <c r="AH406" s="10"/>
      <c r="AI406" s="10"/>
      <c r="AJ406" s="10"/>
      <c r="AK406" s="10"/>
      <c r="AL406" s="10"/>
      <c r="AM406" s="10"/>
      <c r="AN406" s="13"/>
    </row>
    <row r="407" ht="13.5" customHeight="1">
      <c r="A407" s="21"/>
      <c r="B407" s="10"/>
      <c r="C407" s="10"/>
      <c r="D407" s="10"/>
      <c r="E407" s="10"/>
      <c r="F407" s="10"/>
      <c r="G407" s="10"/>
      <c r="H407" s="10"/>
      <c r="I407" s="10"/>
      <c r="J407" s="10"/>
      <c r="K407" s="10"/>
      <c r="L407" s="10"/>
      <c r="M407" s="10"/>
      <c r="N407" s="10"/>
      <c r="O407" s="10"/>
      <c r="P407" s="521"/>
      <c r="Q407" s="521"/>
      <c r="R407" s="521"/>
      <c r="S407" s="521"/>
      <c r="T407" s="521"/>
      <c r="U407" s="521"/>
      <c r="V407" s="521"/>
      <c r="W407" s="521"/>
      <c r="X407" s="521"/>
      <c r="Y407" t="s" s="520">
        <v>892</v>
      </c>
      <c r="Z407" s="521"/>
      <c r="AA407" s="521"/>
      <c r="AB407" s="513"/>
      <c r="AC407" s="523"/>
      <c r="AD407" s="28"/>
      <c r="AE407" s="508"/>
      <c r="AF407" s="31"/>
      <c r="AG407" s="10"/>
      <c r="AH407" s="10"/>
      <c r="AI407" s="10"/>
      <c r="AJ407" s="10"/>
      <c r="AK407" s="10"/>
      <c r="AL407" s="10"/>
      <c r="AM407" s="10"/>
      <c r="AN407" s="13"/>
    </row>
    <row r="408" ht="13.5" customHeight="1">
      <c r="A408" s="21"/>
      <c r="B408" s="10"/>
      <c r="C408" s="10"/>
      <c r="D408" s="10"/>
      <c r="E408" s="10"/>
      <c r="F408" s="10"/>
      <c r="G408" s="10"/>
      <c r="H408" s="10"/>
      <c r="I408" s="10"/>
      <c r="J408" s="10"/>
      <c r="K408" s="10"/>
      <c r="L408" s="10"/>
      <c r="M408" s="10"/>
      <c r="N408" s="10"/>
      <c r="O408" s="10"/>
      <c r="P408" t="s" s="515">
        <v>893</v>
      </c>
      <c r="Q408" s="516"/>
      <c r="R408" s="516"/>
      <c r="S408" s="516"/>
      <c r="T408" s="516"/>
      <c r="U408" s="516"/>
      <c r="V408" s="516"/>
      <c r="W408" s="516"/>
      <c r="X408" s="516"/>
      <c r="Y408" s="516"/>
      <c r="Z408" s="516"/>
      <c r="AA408" s="516"/>
      <c r="AB408" s="513"/>
      <c r="AC408" s="523">
        <f>SUM(AC405:AC407)</f>
        <v>0</v>
      </c>
      <c r="AD408" s="28"/>
      <c r="AE408" s="508"/>
      <c r="AF408" s="31"/>
      <c r="AG408" s="10"/>
      <c r="AH408" s="10"/>
      <c r="AI408" s="10"/>
      <c r="AJ408" s="10"/>
      <c r="AK408" s="10"/>
      <c r="AL408" s="10"/>
      <c r="AM408" s="10"/>
      <c r="AN408" s="13"/>
    </row>
    <row r="409" ht="13.5" customHeight="1">
      <c r="A409" s="21"/>
      <c r="B409" s="10"/>
      <c r="C409" s="10"/>
      <c r="D409" s="10"/>
      <c r="E409" s="10"/>
      <c r="F409" s="10"/>
      <c r="G409" s="10"/>
      <c r="H409" s="10"/>
      <c r="I409" s="10"/>
      <c r="J409" s="10"/>
      <c r="K409" s="10"/>
      <c r="L409" s="10"/>
      <c r="M409" s="10"/>
      <c r="N409" s="10"/>
      <c r="O409" s="10"/>
      <c r="P409" t="s" s="511">
        <v>894</v>
      </c>
      <c r="Q409" s="512"/>
      <c r="R409" s="512"/>
      <c r="S409" s="512"/>
      <c r="T409" s="512"/>
      <c r="U409" s="512"/>
      <c r="V409" s="512"/>
      <c r="W409" s="512"/>
      <c r="X409" s="512"/>
      <c r="Y409" s="512"/>
      <c r="Z409" s="512"/>
      <c r="AA409" s="512"/>
      <c r="AB409" s="527">
        <v>0</v>
      </c>
      <c r="AC409" s="523">
        <f>AC408*AB409</f>
        <v>0</v>
      </c>
      <c r="AD409" s="28"/>
      <c r="AE409" s="508"/>
      <c r="AF409" s="31"/>
      <c r="AG409" s="10"/>
      <c r="AH409" s="10"/>
      <c r="AI409" s="10"/>
      <c r="AJ409" s="10"/>
      <c r="AK409" s="10"/>
      <c r="AL409" s="10"/>
      <c r="AM409" s="10"/>
      <c r="AN409" s="13"/>
    </row>
    <row r="410" ht="14" customHeight="1">
      <c r="A410" s="21"/>
      <c r="B410" s="10"/>
      <c r="C410" s="10"/>
      <c r="D410" s="10"/>
      <c r="E410" s="10"/>
      <c r="F410" s="10"/>
      <c r="G410" s="10"/>
      <c r="H410" s="10"/>
      <c r="I410" s="10"/>
      <c r="J410" s="10"/>
      <c r="K410" s="10"/>
      <c r="L410" s="10"/>
      <c r="M410" s="10"/>
      <c r="N410" s="10"/>
      <c r="O410" s="10"/>
      <c r="P410" t="s" s="528">
        <v>895</v>
      </c>
      <c r="Q410" s="529"/>
      <c r="R410" s="529"/>
      <c r="S410" s="529"/>
      <c r="T410" s="529"/>
      <c r="U410" s="529"/>
      <c r="V410" s="529"/>
      <c r="W410" s="529"/>
      <c r="X410" s="529"/>
      <c r="Y410" s="529"/>
      <c r="Z410" s="529"/>
      <c r="AA410" s="529"/>
      <c r="AB410" s="517"/>
      <c r="AC410" s="523">
        <f>50*'Bolts'!J1151</f>
        <v>0</v>
      </c>
      <c r="AD410" s="28"/>
      <c r="AE410" s="508"/>
      <c r="AF410" s="531"/>
      <c r="AG410" s="27"/>
      <c r="AH410" s="10"/>
      <c r="AI410" s="10"/>
      <c r="AJ410" s="10"/>
      <c r="AK410" s="10"/>
      <c r="AL410" s="10"/>
      <c r="AM410" s="10"/>
      <c r="AN410" s="13"/>
    </row>
    <row r="411" ht="14" customHeight="1">
      <c r="A411" s="21"/>
      <c r="B411" s="10"/>
      <c r="C411" s="10"/>
      <c r="D411" s="10"/>
      <c r="E411" s="10"/>
      <c r="F411" s="10"/>
      <c r="G411" s="10"/>
      <c r="H411" s="10"/>
      <c r="I411" s="10"/>
      <c r="J411" s="10"/>
      <c r="K411" s="10"/>
      <c r="L411" s="10"/>
      <c r="M411" s="10"/>
      <c r="N411" s="10"/>
      <c r="O411" s="10"/>
      <c r="P411" s="529"/>
      <c r="Q411" t="s" s="528">
        <v>896</v>
      </c>
      <c r="R411" s="529"/>
      <c r="S411" s="529"/>
      <c r="T411" s="529"/>
      <c r="U411" s="529"/>
      <c r="V411" s="529"/>
      <c r="W411" s="529"/>
      <c r="X411" s="529"/>
      <c r="Y411" s="529"/>
      <c r="Z411" s="529"/>
      <c r="AA411" s="529"/>
      <c r="AB411" s="517"/>
      <c r="AC411" s="523">
        <v>0</v>
      </c>
      <c r="AD411" s="28"/>
      <c r="AE411" s="508"/>
      <c r="AF411" t="s" s="532">
        <v>897</v>
      </c>
      <c r="AG411" s="533">
        <f>SUMIF(H36:H371,"Walltopia",AD36:AD371)</f>
        <v>0</v>
      </c>
      <c r="AH411" s="31"/>
      <c r="AI411" s="10"/>
      <c r="AJ411" s="10"/>
      <c r="AK411" s="10"/>
      <c r="AL411" s="10"/>
      <c r="AM411" s="10"/>
      <c r="AN411" s="13"/>
    </row>
    <row r="412" ht="20.5" customHeight="1">
      <c r="A412" s="21"/>
      <c r="B412" s="10"/>
      <c r="C412" s="10"/>
      <c r="D412" s="10"/>
      <c r="E412" s="10"/>
      <c r="F412" s="10"/>
      <c r="G412" s="10"/>
      <c r="H412" s="10"/>
      <c r="I412" s="10"/>
      <c r="J412" s="10"/>
      <c r="K412" s="10"/>
      <c r="L412" s="10"/>
      <c r="M412" s="10"/>
      <c r="N412" s="10"/>
      <c r="O412" s="10"/>
      <c r="P412" t="s" s="534">
        <v>898</v>
      </c>
      <c r="Q412" s="535"/>
      <c r="R412" s="535"/>
      <c r="S412" s="535"/>
      <c r="T412" s="535"/>
      <c r="U412" s="535"/>
      <c r="V412" s="535"/>
      <c r="W412" s="535"/>
      <c r="X412" s="535"/>
      <c r="Y412" s="535"/>
      <c r="Z412" s="535"/>
      <c r="AA412" s="535"/>
      <c r="AB412" s="517"/>
      <c r="AC412" s="523">
        <f>SUM(AC408:AC411)</f>
        <v>0</v>
      </c>
      <c r="AD412" s="28"/>
      <c r="AE412" s="508"/>
      <c r="AF412" t="s" s="532">
        <v>899</v>
      </c>
      <c r="AG412" s="533">
        <f>AG411*'Bolts'!E1157</f>
        <v>0</v>
      </c>
      <c r="AH412" s="31"/>
      <c r="AI412" s="10"/>
      <c r="AJ412" s="10"/>
      <c r="AK412" s="10"/>
      <c r="AL412" s="10"/>
      <c r="AM412" s="10"/>
      <c r="AN412" s="13"/>
    </row>
    <row r="413" ht="13.5" customHeight="1">
      <c r="A413" s="21"/>
      <c r="B413" s="10"/>
      <c r="C413" s="10"/>
      <c r="D413" s="10"/>
      <c r="E413" s="10"/>
      <c r="F413" s="10"/>
      <c r="G413" s="10"/>
      <c r="H413" s="10"/>
      <c r="I413" s="10"/>
      <c r="J413" s="10"/>
      <c r="K413" s="10"/>
      <c r="L413" s="10"/>
      <c r="M413" s="10"/>
      <c r="N413" s="10"/>
      <c r="O413" s="10"/>
      <c r="P413" t="s" s="528">
        <v>900</v>
      </c>
      <c r="Q413" s="529"/>
      <c r="R413" s="529"/>
      <c r="S413" s="529"/>
      <c r="T413" s="529"/>
      <c r="U413" s="529"/>
      <c r="V413" s="529"/>
      <c r="W413" s="529"/>
      <c r="X413" s="529"/>
      <c r="Y413" s="529"/>
      <c r="Z413" s="529"/>
      <c r="AA413" s="529"/>
      <c r="AB413" s="517"/>
      <c r="AC413" s="523">
        <v>0</v>
      </c>
      <c r="AD413" s="28"/>
      <c r="AE413" s="508"/>
      <c r="AF413" t="s" s="536">
        <v>901</v>
      </c>
      <c r="AG413" s="537">
        <f>SUMIF(H36:H371,"Walltopia",S36:S371)</f>
        <v>0</v>
      </c>
      <c r="AH413" s="31"/>
      <c r="AI413" s="10"/>
      <c r="AJ413" s="10"/>
      <c r="AK413" s="10"/>
      <c r="AL413" s="10"/>
      <c r="AM413" s="10"/>
      <c r="AN413" s="13"/>
    </row>
    <row r="414" ht="13.5" customHeight="1">
      <c r="A414" s="21"/>
      <c r="B414" s="10"/>
      <c r="C414" s="10"/>
      <c r="D414" s="10"/>
      <c r="E414" s="10"/>
      <c r="F414" s="10"/>
      <c r="G414" s="10"/>
      <c r="H414" s="10"/>
      <c r="I414" s="10"/>
      <c r="J414" s="10"/>
      <c r="K414" s="10"/>
      <c r="L414" s="10"/>
      <c r="M414" s="10"/>
      <c r="N414" s="10"/>
      <c r="O414" s="10"/>
      <c r="P414" s="529"/>
      <c r="Q414" s="529"/>
      <c r="R414" s="529"/>
      <c r="S414" s="529"/>
      <c r="T414" s="529"/>
      <c r="U414" s="529"/>
      <c r="V414" s="529"/>
      <c r="W414" s="529"/>
      <c r="X414" s="529"/>
      <c r="Y414" s="529"/>
      <c r="Z414" s="529"/>
      <c r="AA414" s="529"/>
      <c r="AB414" s="517"/>
      <c r="AC414" s="523"/>
      <c r="AD414" s="28"/>
      <c r="AE414" s="508"/>
      <c r="AF414" t="s" s="538">
        <v>902</v>
      </c>
      <c r="AG414" s="539">
        <f>SUMIF(H36:H371,"Walltopia",AC36:AC371)</f>
        <v>0</v>
      </c>
      <c r="AH414" s="31"/>
      <c r="AI414" s="10"/>
      <c r="AJ414" s="10"/>
      <c r="AK414" s="10"/>
      <c r="AL414" s="10"/>
      <c r="AM414" s="10"/>
      <c r="AN414" s="13"/>
    </row>
    <row r="415" ht="14" customHeight="1">
      <c r="A415" s="21"/>
      <c r="B415" s="10"/>
      <c r="C415" s="10"/>
      <c r="D415" s="10"/>
      <c r="E415" s="10"/>
      <c r="F415" s="10"/>
      <c r="G415" s="10"/>
      <c r="H415" s="10"/>
      <c r="I415" s="10"/>
      <c r="J415" s="10"/>
      <c r="K415" s="10"/>
      <c r="L415" s="10"/>
      <c r="M415" s="10"/>
      <c r="N415" s="10"/>
      <c r="O415" s="10"/>
      <c r="P415" t="s" s="534">
        <v>903</v>
      </c>
      <c r="Q415" s="535"/>
      <c r="R415" s="535"/>
      <c r="S415" s="535"/>
      <c r="T415" s="535"/>
      <c r="U415" s="535"/>
      <c r="V415" s="535"/>
      <c r="W415" s="535"/>
      <c r="X415" s="535"/>
      <c r="Y415" s="535"/>
      <c r="Z415" s="535"/>
      <c r="AA415" s="535"/>
      <c r="AB415" s="517"/>
      <c r="AC415" s="523">
        <f>SUM(AC412-AC413)</f>
        <v>0</v>
      </c>
      <c r="AD415" s="28"/>
      <c r="AE415" s="540"/>
      <c r="AF415" t="s" s="541">
        <v>883</v>
      </c>
      <c r="AG415" s="542">
        <f>SUMIF(H36:H371,"Walltopia",AF36:AF371)</f>
        <v>0</v>
      </c>
      <c r="AH415" s="31"/>
      <c r="AI415" s="10"/>
      <c r="AJ415" s="10"/>
      <c r="AK415" s="10"/>
      <c r="AL415" s="10"/>
      <c r="AM415" s="10"/>
      <c r="AN415" s="13"/>
    </row>
    <row r="416" ht="14" customHeight="1">
      <c r="A416" s="21"/>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543"/>
      <c r="AF416" s="51"/>
      <c r="AG416" s="51"/>
      <c r="AH416" s="10"/>
      <c r="AI416" s="10"/>
      <c r="AJ416" s="10"/>
      <c r="AK416" s="10"/>
      <c r="AL416" s="10"/>
      <c r="AM416" s="10"/>
      <c r="AN416" s="13"/>
    </row>
    <row r="417" ht="13.5" customHeight="1">
      <c r="A417" s="21"/>
      <c r="B417" s="10"/>
      <c r="C417" s="10"/>
      <c r="D417" s="10"/>
      <c r="E417" s="10"/>
      <c r="F417" s="10"/>
      <c r="G417" s="10"/>
      <c r="H417" s="10"/>
      <c r="I417" s="10"/>
      <c r="J417" s="10"/>
      <c r="K417" s="10"/>
      <c r="L417" s="10"/>
      <c r="M417" s="10"/>
      <c r="N417" s="10"/>
      <c r="O417" s="10"/>
      <c r="P417" t="s" s="515">
        <v>893</v>
      </c>
      <c r="Q417" s="516"/>
      <c r="R417" s="516"/>
      <c r="S417" s="516"/>
      <c r="T417" s="516"/>
      <c r="U417" s="516"/>
      <c r="V417" s="516"/>
      <c r="W417" s="516"/>
      <c r="X417" s="516"/>
      <c r="Y417" s="516"/>
      <c r="Z417" s="516"/>
      <c r="AA417" s="516"/>
      <c r="AB417" s="513"/>
      <c r="AC417" s="523">
        <f>AC380+AC394+AC408</f>
        <v>0</v>
      </c>
      <c r="AD417" s="545"/>
      <c r="AE417" t="s" s="503">
        <v>906</v>
      </c>
      <c r="AF417" s="31"/>
      <c r="AG417" s="10"/>
      <c r="AH417" s="10"/>
      <c r="AI417" s="10"/>
      <c r="AJ417" s="10"/>
      <c r="AK417" s="10"/>
      <c r="AL417" s="10"/>
      <c r="AM417" s="10"/>
      <c r="AN417" s="13"/>
    </row>
    <row r="418" ht="13.5" customHeight="1">
      <c r="A418" s="21"/>
      <c r="B418" s="10"/>
      <c r="C418" s="10"/>
      <c r="D418" s="10"/>
      <c r="E418" s="10"/>
      <c r="F418" s="10"/>
      <c r="G418" s="10"/>
      <c r="H418" s="10"/>
      <c r="I418" s="10"/>
      <c r="J418" s="10"/>
      <c r="K418" s="10"/>
      <c r="L418" s="10"/>
      <c r="M418" s="10"/>
      <c r="N418" s="10"/>
      <c r="O418" s="10"/>
      <c r="P418" t="s" s="511">
        <v>894</v>
      </c>
      <c r="Q418" s="512"/>
      <c r="R418" s="512"/>
      <c r="S418" s="512"/>
      <c r="T418" s="512"/>
      <c r="U418" s="512"/>
      <c r="V418" s="512"/>
      <c r="W418" s="512"/>
      <c r="X418" s="512"/>
      <c r="Y418" s="512"/>
      <c r="Z418" s="512"/>
      <c r="AA418" s="512"/>
      <c r="AB418" s="527">
        <v>0</v>
      </c>
      <c r="AC418" s="523">
        <f>AC381+AC395+AC409</f>
        <v>0</v>
      </c>
      <c r="AD418" s="28"/>
      <c r="AE418" s="508"/>
      <c r="AF418" s="31"/>
      <c r="AG418" s="10"/>
      <c r="AH418" s="10"/>
      <c r="AI418" s="10"/>
      <c r="AJ418" s="10"/>
      <c r="AK418" s="10"/>
      <c r="AL418" s="10"/>
      <c r="AM418" s="10"/>
      <c r="AN418" s="13"/>
    </row>
    <row r="419" ht="14" customHeight="1">
      <c r="A419" s="21"/>
      <c r="B419" s="10"/>
      <c r="C419" s="10"/>
      <c r="D419" s="10"/>
      <c r="E419" s="10"/>
      <c r="F419" s="10"/>
      <c r="G419" s="10"/>
      <c r="H419" s="10"/>
      <c r="I419" s="10"/>
      <c r="J419" s="10"/>
      <c r="K419" s="10"/>
      <c r="L419" s="10"/>
      <c r="M419" s="10"/>
      <c r="N419" s="10"/>
      <c r="O419" s="10"/>
      <c r="P419" t="s" s="528">
        <v>895</v>
      </c>
      <c r="Q419" s="529"/>
      <c r="R419" s="529"/>
      <c r="S419" s="529"/>
      <c r="T419" s="529"/>
      <c r="U419" s="529"/>
      <c r="V419" s="529"/>
      <c r="W419" s="529"/>
      <c r="X419" s="529"/>
      <c r="Y419" s="529"/>
      <c r="Z419" s="529"/>
      <c r="AA419" s="529"/>
      <c r="AB419" s="517"/>
      <c r="AC419" s="523">
        <f>AC382+AC396+AC410</f>
        <v>0</v>
      </c>
      <c r="AD419" s="28"/>
      <c r="AE419" s="508"/>
      <c r="AF419" s="531"/>
      <c r="AG419" s="27"/>
      <c r="AH419" s="10"/>
      <c r="AI419" s="10"/>
      <c r="AJ419" s="10"/>
      <c r="AK419" s="10"/>
      <c r="AL419" s="10"/>
      <c r="AM419" s="10"/>
      <c r="AN419" s="13"/>
    </row>
    <row r="420" ht="14" customHeight="1">
      <c r="A420" s="21"/>
      <c r="B420" s="10"/>
      <c r="C420" s="10"/>
      <c r="D420" s="10"/>
      <c r="E420" s="10"/>
      <c r="F420" s="10"/>
      <c r="G420" s="10"/>
      <c r="H420" s="10"/>
      <c r="I420" s="10"/>
      <c r="J420" s="10"/>
      <c r="K420" s="10"/>
      <c r="L420" s="10"/>
      <c r="M420" s="10"/>
      <c r="N420" s="10"/>
      <c r="O420" s="10"/>
      <c r="P420" s="529"/>
      <c r="Q420" t="s" s="528">
        <v>896</v>
      </c>
      <c r="R420" s="529"/>
      <c r="S420" s="529"/>
      <c r="T420" s="529"/>
      <c r="U420" s="529"/>
      <c r="V420" s="529"/>
      <c r="W420" s="529"/>
      <c r="X420" s="529"/>
      <c r="Y420" s="529"/>
      <c r="Z420" s="529"/>
      <c r="AA420" s="529"/>
      <c r="AB420" s="517"/>
      <c r="AC420" s="523">
        <f>AC383+AC397+AC411</f>
        <v>0</v>
      </c>
      <c r="AD420" s="28"/>
      <c r="AE420" s="508"/>
      <c r="AF420" t="s" s="532">
        <v>897</v>
      </c>
      <c r="AG420" s="533">
        <f>AG383+AG397+AG411</f>
        <v>0</v>
      </c>
      <c r="AH420" s="31"/>
      <c r="AI420" s="10"/>
      <c r="AJ420" s="10"/>
      <c r="AK420" s="10"/>
      <c r="AL420" s="10"/>
      <c r="AM420" s="10"/>
      <c r="AN420" s="13"/>
    </row>
    <row r="421" ht="20.5" customHeight="1">
      <c r="A421" s="21"/>
      <c r="B421" s="10"/>
      <c r="C421" s="10"/>
      <c r="D421" s="10"/>
      <c r="E421" s="10"/>
      <c r="F421" s="10"/>
      <c r="G421" s="10"/>
      <c r="H421" s="10"/>
      <c r="I421" s="10"/>
      <c r="J421" s="10"/>
      <c r="K421" s="10"/>
      <c r="L421" s="10"/>
      <c r="M421" s="10"/>
      <c r="N421" s="10"/>
      <c r="O421" s="10"/>
      <c r="P421" t="s" s="534">
        <v>898</v>
      </c>
      <c r="Q421" s="535"/>
      <c r="R421" s="535"/>
      <c r="S421" s="535"/>
      <c r="T421" s="535"/>
      <c r="U421" s="535"/>
      <c r="V421" s="535"/>
      <c r="W421" s="535"/>
      <c r="X421" s="535"/>
      <c r="Y421" s="535"/>
      <c r="Z421" s="535"/>
      <c r="AA421" s="535"/>
      <c r="AB421" s="517"/>
      <c r="AC421" s="523">
        <f>SUM(AC417:AC420)</f>
        <v>0</v>
      </c>
      <c r="AD421" s="28"/>
      <c r="AE421" s="508"/>
      <c r="AF421" t="s" s="532">
        <v>899</v>
      </c>
      <c r="AG421" s="533">
        <f>AG384+AG398+AG412</f>
        <v>0</v>
      </c>
      <c r="AH421" s="31"/>
      <c r="AI421" s="10"/>
      <c r="AJ421" s="10"/>
      <c r="AK421" s="10"/>
      <c r="AL421" s="10"/>
      <c r="AM421" s="10"/>
      <c r="AN421" s="13"/>
    </row>
    <row r="422" ht="13.5" customHeight="1">
      <c r="A422" s="21"/>
      <c r="B422" s="10"/>
      <c r="C422" s="10"/>
      <c r="D422" s="10"/>
      <c r="E422" s="10"/>
      <c r="F422" s="10"/>
      <c r="G422" s="10"/>
      <c r="H422" s="10"/>
      <c r="I422" s="10"/>
      <c r="J422" s="10"/>
      <c r="K422" s="10"/>
      <c r="L422" s="10"/>
      <c r="M422" s="10"/>
      <c r="N422" s="10"/>
      <c r="O422" s="10"/>
      <c r="P422" t="s" s="528">
        <v>900</v>
      </c>
      <c r="Q422" s="529"/>
      <c r="R422" s="529"/>
      <c r="S422" s="529"/>
      <c r="T422" s="529"/>
      <c r="U422" s="529"/>
      <c r="V422" s="529"/>
      <c r="W422" s="529"/>
      <c r="X422" s="529"/>
      <c r="Y422" s="529"/>
      <c r="Z422" s="529"/>
      <c r="AA422" s="529"/>
      <c r="AB422" s="517"/>
      <c r="AC422" s="523">
        <v>0</v>
      </c>
      <c r="AD422" s="28"/>
      <c r="AE422" s="508"/>
      <c r="AF422" t="s" s="536">
        <v>901</v>
      </c>
      <c r="AG422" s="537">
        <f>AG385+AG399+AG413</f>
        <v>0</v>
      </c>
      <c r="AH422" s="31"/>
      <c r="AI422" s="10"/>
      <c r="AJ422" s="10"/>
      <c r="AK422" s="10"/>
      <c r="AL422" s="10"/>
      <c r="AM422" s="10"/>
      <c r="AN422" s="13"/>
    </row>
    <row r="423" ht="13.5" customHeight="1">
      <c r="A423" s="21"/>
      <c r="B423" s="10"/>
      <c r="C423" s="10"/>
      <c r="D423" s="10"/>
      <c r="E423" s="10"/>
      <c r="F423" s="10"/>
      <c r="G423" s="10"/>
      <c r="H423" s="10"/>
      <c r="I423" s="10"/>
      <c r="J423" s="10"/>
      <c r="K423" s="10"/>
      <c r="L423" s="10"/>
      <c r="M423" s="10"/>
      <c r="N423" s="10"/>
      <c r="O423" s="10"/>
      <c r="P423" s="529"/>
      <c r="Q423" s="529"/>
      <c r="R423" s="529"/>
      <c r="S423" s="529"/>
      <c r="T423" s="529"/>
      <c r="U423" s="529"/>
      <c r="V423" s="529"/>
      <c r="W423" s="529"/>
      <c r="X423" s="529"/>
      <c r="Y423" s="529"/>
      <c r="Z423" s="529"/>
      <c r="AA423" s="529"/>
      <c r="AB423" s="517"/>
      <c r="AC423" s="523"/>
      <c r="AD423" s="28"/>
      <c r="AE423" s="508"/>
      <c r="AF423" t="s" s="538">
        <v>902</v>
      </c>
      <c r="AG423" s="539">
        <f>AG386+AG400+AG414</f>
        <v>0</v>
      </c>
      <c r="AH423" s="31"/>
      <c r="AI423" s="10"/>
      <c r="AJ423" s="10"/>
      <c r="AK423" s="10"/>
      <c r="AL423" s="10"/>
      <c r="AM423" s="10"/>
      <c r="AN423" s="13"/>
    </row>
    <row r="424" ht="14" customHeight="1">
      <c r="A424" s="21"/>
      <c r="B424" s="10"/>
      <c r="C424" s="10"/>
      <c r="D424" s="10"/>
      <c r="E424" s="10"/>
      <c r="F424" s="10"/>
      <c r="G424" s="10"/>
      <c r="H424" s="10"/>
      <c r="I424" s="10"/>
      <c r="J424" s="10"/>
      <c r="K424" s="10"/>
      <c r="L424" s="10"/>
      <c r="M424" s="10"/>
      <c r="N424" s="10"/>
      <c r="O424" s="10"/>
      <c r="P424" t="s" s="534">
        <v>903</v>
      </c>
      <c r="Q424" s="535"/>
      <c r="R424" s="535"/>
      <c r="S424" s="535"/>
      <c r="T424" s="535"/>
      <c r="U424" s="535"/>
      <c r="V424" s="535"/>
      <c r="W424" s="535"/>
      <c r="X424" s="535"/>
      <c r="Y424" s="535"/>
      <c r="Z424" s="535"/>
      <c r="AA424" s="535"/>
      <c r="AB424" s="517"/>
      <c r="AC424" s="523">
        <f>SUM(AC421-AC422)</f>
        <v>0</v>
      </c>
      <c r="AD424" s="28"/>
      <c r="AE424" s="540"/>
      <c r="AF424" t="s" s="541">
        <v>883</v>
      </c>
      <c r="AG424" s="542">
        <f>AG387+AG401+AG415</f>
        <v>0</v>
      </c>
      <c r="AH424" s="31"/>
      <c r="AI424" s="10"/>
      <c r="AJ424" s="10"/>
      <c r="AK424" s="10"/>
      <c r="AL424" s="10"/>
      <c r="AM424" s="10"/>
      <c r="AN424" s="13"/>
    </row>
    <row r="425" ht="13.5" customHeight="1">
      <c r="A425" s="21"/>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51"/>
      <c r="AF425" s="51"/>
      <c r="AG425" s="51"/>
      <c r="AH425" s="10"/>
      <c r="AI425" s="10"/>
      <c r="AJ425" s="10"/>
      <c r="AK425" s="10"/>
      <c r="AL425" s="10"/>
      <c r="AM425" s="10"/>
      <c r="AN425" s="13"/>
    </row>
    <row r="426" ht="13.5" customHeight="1">
      <c r="A426" s="21"/>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3"/>
    </row>
    <row r="427" ht="13.5" customHeight="1">
      <c r="A427" s="21"/>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3"/>
    </row>
    <row r="428" ht="13.5" customHeight="1">
      <c r="A428" s="21"/>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3"/>
    </row>
    <row r="429" ht="13.5" customHeight="1">
      <c r="A429" s="21"/>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3"/>
    </row>
    <row r="430" ht="13.5" customHeight="1">
      <c r="A430" s="21"/>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3"/>
    </row>
    <row r="431" ht="13.5" customHeight="1">
      <c r="A431" s="21"/>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3"/>
    </row>
    <row r="432" ht="13.5" customHeight="1">
      <c r="A432" s="21"/>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3"/>
    </row>
    <row r="433" ht="13.5" customHeight="1">
      <c r="A433" s="21"/>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3"/>
    </row>
    <row r="434" ht="13.5" customHeight="1">
      <c r="A434" s="21"/>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3"/>
    </row>
    <row r="435" ht="13.5" customHeight="1">
      <c r="A435" s="21"/>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3"/>
    </row>
    <row r="436" ht="13.5" customHeight="1">
      <c r="A436" s="21"/>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3"/>
    </row>
    <row r="437" ht="13.5" customHeight="1">
      <c r="A437" s="21"/>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3"/>
    </row>
    <row r="438" ht="13.5" customHeight="1">
      <c r="A438" s="21"/>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3"/>
    </row>
    <row r="439" ht="13.5" customHeight="1">
      <c r="A439" s="21"/>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3"/>
    </row>
    <row r="440" ht="13.5" customHeight="1">
      <c r="A440" s="21"/>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3"/>
    </row>
    <row r="441" ht="13.5" customHeight="1">
      <c r="A441" s="21"/>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3"/>
    </row>
    <row r="442" ht="13.5" customHeight="1">
      <c r="A442" s="21"/>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3"/>
    </row>
    <row r="443" ht="13.5" customHeight="1">
      <c r="A443" s="21"/>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3"/>
    </row>
    <row r="444" ht="13.5" customHeight="1">
      <c r="A444" s="21"/>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3"/>
    </row>
    <row r="445" ht="13.5" customHeight="1">
      <c r="A445" s="21"/>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3"/>
    </row>
    <row r="446" ht="13.5" customHeight="1">
      <c r="A446" s="21"/>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3"/>
    </row>
    <row r="447" ht="13.5" customHeight="1">
      <c r="A447" s="21"/>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3"/>
    </row>
    <row r="448" ht="13.5" customHeight="1">
      <c r="A448" s="21"/>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3"/>
    </row>
    <row r="449" ht="13.5" customHeight="1">
      <c r="A449" s="21"/>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3"/>
    </row>
    <row r="450" ht="13.5" customHeight="1">
      <c r="A450" s="21"/>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3"/>
    </row>
    <row r="451" ht="13.5" customHeight="1">
      <c r="A451" s="21"/>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3"/>
    </row>
    <row r="452" ht="13.5" customHeight="1">
      <c r="A452" s="21"/>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3"/>
    </row>
    <row r="453" ht="13.5" customHeight="1">
      <c r="A453" s="21"/>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3"/>
    </row>
    <row r="454" ht="13.5" customHeight="1">
      <c r="A454" s="21"/>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3"/>
    </row>
    <row r="455" ht="13.5" customHeight="1">
      <c r="A455" s="21"/>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3"/>
    </row>
    <row r="456" ht="13.5" customHeight="1">
      <c r="A456" s="21"/>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3"/>
    </row>
    <row r="457" ht="13.5" customHeight="1">
      <c r="A457" s="21"/>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3"/>
    </row>
    <row r="458" ht="13.5" customHeight="1">
      <c r="A458" s="21"/>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3"/>
    </row>
    <row r="459" ht="13.5" customHeight="1">
      <c r="A459" s="21"/>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3"/>
    </row>
    <row r="460" ht="13.5" customHeight="1">
      <c r="A460" s="21"/>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3"/>
    </row>
    <row r="461" ht="13.5" customHeight="1">
      <c r="A461" s="21"/>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3"/>
    </row>
    <row r="462" ht="13.5" customHeight="1">
      <c r="A462" s="21"/>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3"/>
    </row>
    <row r="463" ht="13.5" customHeight="1">
      <c r="A463" s="21"/>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3"/>
    </row>
    <row r="464" ht="13.5" customHeight="1">
      <c r="A464" s="21"/>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3"/>
    </row>
    <row r="465" ht="13.5" customHeight="1">
      <c r="A465" s="21"/>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3"/>
    </row>
    <row r="466" ht="13.5" customHeight="1">
      <c r="A466" s="21"/>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3"/>
    </row>
    <row r="467" ht="13.5" customHeight="1">
      <c r="A467" s="21"/>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3"/>
    </row>
    <row r="468" ht="13.5" customHeight="1">
      <c r="A468" s="21"/>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3"/>
    </row>
    <row r="469" ht="13.5" customHeight="1">
      <c r="A469" s="21"/>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3"/>
    </row>
    <row r="470" ht="13.5" customHeight="1">
      <c r="A470" s="21"/>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3"/>
    </row>
    <row r="471" ht="13.5" customHeight="1">
      <c r="A471" s="21"/>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3"/>
    </row>
    <row r="472" ht="13.5" customHeight="1">
      <c r="A472" s="21"/>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3"/>
    </row>
    <row r="473" ht="13.5" customHeight="1">
      <c r="A473" s="21"/>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3"/>
    </row>
    <row r="474" ht="13.5" customHeight="1">
      <c r="A474" s="21"/>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3"/>
    </row>
    <row r="475" ht="13.5" customHeight="1">
      <c r="A475" s="21"/>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3"/>
    </row>
    <row r="476" ht="13.5" customHeight="1">
      <c r="A476" s="21"/>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3"/>
    </row>
    <row r="477" ht="13.5" customHeight="1">
      <c r="A477" s="21"/>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3"/>
    </row>
    <row r="478" ht="13.5" customHeight="1">
      <c r="A478" s="21"/>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3"/>
    </row>
    <row r="479" ht="13.5" customHeight="1">
      <c r="A479" s="21"/>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3"/>
    </row>
    <row r="480" ht="13.5" customHeight="1">
      <c r="A480" s="21"/>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3"/>
    </row>
    <row r="481" ht="13.5" customHeight="1">
      <c r="A481" s="21"/>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3"/>
    </row>
    <row r="482" ht="13.5" customHeight="1">
      <c r="A482" s="21"/>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3"/>
    </row>
    <row r="483" ht="13.5" customHeight="1">
      <c r="A483" s="21"/>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3"/>
    </row>
    <row r="484" ht="13.5" customHeight="1">
      <c r="A484" s="21"/>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3"/>
    </row>
    <row r="485" ht="13.5" customHeight="1">
      <c r="A485" s="21"/>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3"/>
    </row>
    <row r="486" ht="13.5" customHeight="1">
      <c r="A486" s="21"/>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3"/>
    </row>
    <row r="487" ht="13.5" customHeight="1">
      <c r="A487" s="21"/>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3"/>
    </row>
    <row r="488" ht="13.5" customHeight="1">
      <c r="A488" s="21"/>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3"/>
    </row>
    <row r="489" ht="13.5" customHeight="1">
      <c r="A489" s="21"/>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3"/>
    </row>
    <row r="490" ht="13.5" customHeight="1">
      <c r="A490" s="21"/>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3"/>
    </row>
    <row r="491" ht="13.5" customHeight="1">
      <c r="A491" s="21"/>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3"/>
    </row>
    <row r="492" ht="13.5" customHeight="1">
      <c r="A492" s="21"/>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3"/>
    </row>
    <row r="493" ht="13.5" customHeight="1">
      <c r="A493" s="21"/>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3"/>
    </row>
    <row r="494" ht="13.5" customHeight="1">
      <c r="A494" s="21"/>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3"/>
    </row>
    <row r="495" ht="13.5" customHeight="1">
      <c r="A495" s="21"/>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3"/>
    </row>
    <row r="496" ht="13.5" customHeight="1">
      <c r="A496" s="21"/>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3"/>
    </row>
    <row r="497" ht="13.5" customHeight="1">
      <c r="A497" s="21"/>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3"/>
    </row>
    <row r="498" ht="13.5" customHeight="1">
      <c r="A498" s="21"/>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3"/>
    </row>
    <row r="499" ht="13.5" customHeight="1">
      <c r="A499" s="21"/>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3"/>
    </row>
    <row r="500" ht="13.5" customHeight="1">
      <c r="A500" s="21"/>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3"/>
    </row>
    <row r="501" ht="13.5" customHeight="1">
      <c r="A501" s="21"/>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3"/>
    </row>
    <row r="502" ht="13.5" customHeight="1">
      <c r="A502" s="21"/>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3"/>
    </row>
    <row r="503" ht="13.5" customHeight="1">
      <c r="A503" s="21"/>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3"/>
    </row>
    <row r="504" ht="13.5" customHeight="1">
      <c r="A504" s="21"/>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3"/>
    </row>
    <row r="505" ht="13.5" customHeight="1">
      <c r="A505" s="21"/>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3"/>
    </row>
    <row r="506" ht="13.5" customHeight="1">
      <c r="A506" s="21"/>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3"/>
    </row>
    <row r="507" ht="13.5" customHeight="1">
      <c r="A507" s="21"/>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3"/>
    </row>
    <row r="508" ht="13.5" customHeight="1">
      <c r="A508" s="21"/>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3"/>
    </row>
    <row r="509" ht="13.5" customHeight="1">
      <c r="A509" s="21"/>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3"/>
    </row>
    <row r="510" ht="13.5" customHeight="1">
      <c r="A510" s="21"/>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3"/>
    </row>
    <row r="511" ht="13.5" customHeight="1">
      <c r="A511" s="21"/>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3"/>
    </row>
    <row r="512" ht="13.5" customHeight="1">
      <c r="A512" s="21"/>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3"/>
    </row>
    <row r="513" ht="13.5" customHeight="1">
      <c r="A513" s="21"/>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3"/>
    </row>
    <row r="514" ht="13.5" customHeight="1">
      <c r="A514" s="21"/>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3"/>
    </row>
    <row r="515" ht="13.5" customHeight="1">
      <c r="A515" s="21"/>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3"/>
    </row>
    <row r="516" ht="13.5" customHeight="1">
      <c r="A516" s="21"/>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3"/>
    </row>
    <row r="517" ht="13.5" customHeight="1">
      <c r="A517" s="21"/>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3"/>
    </row>
    <row r="518" ht="13.5" customHeight="1">
      <c r="A518" s="21"/>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3"/>
    </row>
    <row r="519" ht="13.5" customHeight="1">
      <c r="A519" s="21"/>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3"/>
    </row>
    <row r="520" ht="13.5" customHeight="1">
      <c r="A520" s="21"/>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3"/>
    </row>
    <row r="521" ht="13.5" customHeight="1">
      <c r="A521" s="21"/>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3"/>
    </row>
    <row r="522" ht="13.5" customHeight="1">
      <c r="A522" s="21"/>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3"/>
    </row>
    <row r="523" ht="13.5" customHeight="1">
      <c r="A523" s="21"/>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3"/>
    </row>
    <row r="524" ht="13.5" customHeight="1">
      <c r="A524" s="21"/>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3"/>
    </row>
    <row r="525" ht="13.5" customHeight="1">
      <c r="A525" s="21"/>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3"/>
    </row>
    <row r="526" ht="13.5" customHeight="1">
      <c r="A526" s="21"/>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3"/>
    </row>
    <row r="527" ht="13.5" customHeight="1">
      <c r="A527" s="21"/>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3"/>
    </row>
    <row r="528" ht="13.5" customHeight="1">
      <c r="A528" s="21"/>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3"/>
    </row>
    <row r="529" ht="13.5" customHeight="1">
      <c r="A529" s="21"/>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3"/>
    </row>
    <row r="530" ht="13.5" customHeight="1">
      <c r="A530" s="21"/>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3"/>
    </row>
    <row r="531" ht="13.5" customHeight="1">
      <c r="A531" s="21"/>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3"/>
    </row>
    <row r="532" ht="13.5" customHeight="1">
      <c r="A532" s="21"/>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3"/>
    </row>
    <row r="533" ht="13.5" customHeight="1">
      <c r="A533" s="21"/>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3"/>
    </row>
    <row r="534" ht="13.5" customHeight="1">
      <c r="A534" s="21"/>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3"/>
    </row>
    <row r="535" ht="13.5" customHeight="1">
      <c r="A535" s="21"/>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3"/>
    </row>
    <row r="536" ht="13.5" customHeight="1">
      <c r="A536" s="21"/>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3"/>
    </row>
    <row r="537" ht="13.5" customHeight="1">
      <c r="A537" s="21"/>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3"/>
    </row>
    <row r="538" ht="13.5" customHeight="1">
      <c r="A538" s="21"/>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3"/>
    </row>
    <row r="539" ht="13.5" customHeight="1">
      <c r="A539" s="21"/>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3"/>
    </row>
    <row r="540" ht="13.5" customHeight="1">
      <c r="A540" s="21"/>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3"/>
    </row>
    <row r="541" ht="13.5" customHeight="1">
      <c r="A541" s="21"/>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3"/>
    </row>
    <row r="542" ht="13.5" customHeight="1">
      <c r="A542" s="21"/>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3"/>
    </row>
    <row r="543" ht="13.5" customHeight="1">
      <c r="A543" s="21"/>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3"/>
    </row>
    <row r="544" ht="13.5" customHeight="1">
      <c r="A544" s="21"/>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3"/>
    </row>
    <row r="545" ht="13.5" customHeight="1">
      <c r="A545" s="21"/>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3"/>
    </row>
    <row r="546" ht="13.5" customHeight="1">
      <c r="A546" s="21"/>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3"/>
    </row>
    <row r="547" ht="13.5" customHeight="1">
      <c r="A547" s="21"/>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3"/>
    </row>
    <row r="548" ht="13.5" customHeight="1">
      <c r="A548" s="21"/>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3"/>
    </row>
    <row r="549" ht="13.5" customHeight="1">
      <c r="A549" s="21"/>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3"/>
    </row>
    <row r="550" ht="13.5" customHeight="1">
      <c r="A550" s="21"/>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3"/>
    </row>
    <row r="551" ht="13.5" customHeight="1">
      <c r="A551" s="21"/>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3"/>
    </row>
    <row r="552" ht="13.5" customHeight="1">
      <c r="A552" s="21"/>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3"/>
    </row>
    <row r="553" ht="13.5" customHeight="1">
      <c r="A553" s="21"/>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3"/>
    </row>
    <row r="554" ht="13.5" customHeight="1">
      <c r="A554" s="21"/>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3"/>
    </row>
    <row r="555" ht="13.5" customHeight="1">
      <c r="A555" s="21"/>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3"/>
    </row>
    <row r="556" ht="13.5" customHeight="1">
      <c r="A556" s="21"/>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3"/>
    </row>
    <row r="557" ht="13.5" customHeight="1">
      <c r="A557" s="21"/>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3"/>
    </row>
    <row r="558" ht="13.5" customHeight="1">
      <c r="A558" s="21"/>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3"/>
    </row>
    <row r="559" ht="13.5" customHeight="1">
      <c r="A559" s="21"/>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3"/>
    </row>
    <row r="560" ht="13.5" customHeight="1">
      <c r="A560" s="21"/>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3"/>
    </row>
    <row r="561" ht="13.5" customHeight="1">
      <c r="A561" s="21"/>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3"/>
    </row>
    <row r="562" ht="13.5" customHeight="1">
      <c r="A562" s="21"/>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3"/>
    </row>
    <row r="563" ht="13.5" customHeight="1">
      <c r="A563" s="21"/>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3"/>
    </row>
    <row r="564" ht="13.5" customHeight="1">
      <c r="A564" s="21"/>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3"/>
    </row>
    <row r="565" ht="13.5" customHeight="1">
      <c r="A565" s="21"/>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3"/>
    </row>
    <row r="566" ht="13.5" customHeight="1">
      <c r="A566" s="21"/>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3"/>
    </row>
    <row r="567" ht="13.5" customHeight="1">
      <c r="A567" s="21"/>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3"/>
    </row>
    <row r="568" ht="13.5" customHeight="1">
      <c r="A568" s="21"/>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3"/>
    </row>
    <row r="569" ht="13.5" customHeight="1">
      <c r="A569" s="21"/>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3"/>
    </row>
    <row r="570" ht="13.5" customHeight="1">
      <c r="A570" s="21"/>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3"/>
    </row>
    <row r="571" ht="13.5" customHeight="1">
      <c r="A571" s="21"/>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3"/>
    </row>
    <row r="572" ht="13.5" customHeight="1">
      <c r="A572" s="21"/>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3"/>
    </row>
    <row r="573" ht="13.5" customHeight="1">
      <c r="A573" s="21"/>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3"/>
    </row>
    <row r="574" ht="13.5" customHeight="1">
      <c r="A574" s="21"/>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3"/>
    </row>
    <row r="575" ht="13.5" customHeight="1">
      <c r="A575" s="21"/>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3"/>
    </row>
    <row r="576" ht="13.5" customHeight="1">
      <c r="A576" s="21"/>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3"/>
    </row>
    <row r="577" ht="13.5" customHeight="1">
      <c r="A577" s="21"/>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3"/>
    </row>
    <row r="578" ht="13.5" customHeight="1">
      <c r="A578" s="21"/>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3"/>
    </row>
    <row r="579" ht="13.5" customHeight="1">
      <c r="A579" s="21"/>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3"/>
    </row>
    <row r="580" ht="13.5" customHeight="1">
      <c r="A580" s="21"/>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3"/>
    </row>
    <row r="581" ht="13.5" customHeight="1">
      <c r="A581" s="21"/>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3"/>
    </row>
    <row r="582" ht="13.5" customHeight="1">
      <c r="A582" s="21"/>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3"/>
    </row>
    <row r="583" ht="13.5" customHeight="1">
      <c r="A583" s="21"/>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3"/>
    </row>
    <row r="584" ht="13.5" customHeight="1">
      <c r="A584" s="21"/>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3"/>
    </row>
    <row r="585" ht="13.5" customHeight="1">
      <c r="A585" s="21"/>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3"/>
    </row>
    <row r="586" ht="13.5" customHeight="1">
      <c r="A586" s="21"/>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3"/>
    </row>
    <row r="587" ht="13.5" customHeight="1">
      <c r="A587" s="21"/>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3"/>
    </row>
    <row r="588" ht="13.5" customHeight="1">
      <c r="A588" s="21"/>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3"/>
    </row>
    <row r="589" ht="13.5" customHeight="1">
      <c r="A589" s="21"/>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3"/>
    </row>
    <row r="590" ht="13.5" customHeight="1">
      <c r="A590" s="21"/>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3"/>
    </row>
    <row r="591" ht="13.5" customHeight="1">
      <c r="A591" s="21"/>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3"/>
    </row>
    <row r="592" ht="13.5" customHeight="1">
      <c r="A592" s="21"/>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3"/>
    </row>
    <row r="593" ht="13.5" customHeight="1">
      <c r="A593" s="21"/>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3"/>
    </row>
    <row r="594" ht="13.5" customHeight="1">
      <c r="A594" s="21"/>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3"/>
    </row>
    <row r="595" ht="13.5" customHeight="1">
      <c r="A595" s="21"/>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3"/>
    </row>
    <row r="596" ht="13.5" customHeight="1">
      <c r="A596" s="21"/>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3"/>
    </row>
    <row r="597" ht="13.5" customHeight="1">
      <c r="A597" s="21"/>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3"/>
    </row>
    <row r="598" ht="13.5" customHeight="1">
      <c r="A598" s="21"/>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3"/>
    </row>
    <row r="599" ht="13.5" customHeight="1">
      <c r="A599" s="21"/>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3"/>
    </row>
    <row r="600" ht="13.5" customHeight="1">
      <c r="A600" s="21"/>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3"/>
    </row>
    <row r="601" ht="13.5" customHeight="1">
      <c r="A601" s="21"/>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3"/>
    </row>
    <row r="602" ht="13.5" customHeight="1">
      <c r="A602" s="21"/>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3"/>
    </row>
    <row r="603" ht="13.5" customHeight="1">
      <c r="A603" s="21"/>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3"/>
    </row>
    <row r="604" ht="13.5" customHeight="1">
      <c r="A604" s="21"/>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3"/>
    </row>
    <row r="605" ht="13.5" customHeight="1">
      <c r="A605" s="21"/>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3"/>
    </row>
    <row r="606" ht="13.5" customHeight="1">
      <c r="A606" s="21"/>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3"/>
    </row>
    <row r="607" ht="13.5" customHeight="1">
      <c r="A607" s="21"/>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3"/>
    </row>
    <row r="608" ht="13.5" customHeight="1">
      <c r="A608" s="21"/>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3"/>
    </row>
    <row r="609" ht="13.5" customHeight="1">
      <c r="A609" s="21"/>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3"/>
    </row>
    <row r="610" ht="13.5" customHeight="1">
      <c r="A610" s="21"/>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3"/>
    </row>
    <row r="611" ht="13.5" customHeight="1">
      <c r="A611" s="21"/>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3"/>
    </row>
    <row r="612" ht="13.5" customHeight="1">
      <c r="A612" s="21"/>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3"/>
    </row>
    <row r="613" ht="13.5" customHeight="1">
      <c r="A613" s="21"/>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3"/>
    </row>
    <row r="614" ht="13.5" customHeight="1">
      <c r="A614" s="21"/>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3"/>
    </row>
    <row r="615" ht="13.5" customHeight="1">
      <c r="A615" s="21"/>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3"/>
    </row>
    <row r="616" ht="13.5" customHeight="1">
      <c r="A616" s="21"/>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3"/>
    </row>
    <row r="617" ht="13.5" customHeight="1">
      <c r="A617" s="21"/>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3"/>
    </row>
    <row r="618" ht="13.5" customHeight="1">
      <c r="A618" s="21"/>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3"/>
    </row>
    <row r="619" ht="13.5" customHeight="1">
      <c r="A619" s="21"/>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3"/>
    </row>
    <row r="620" ht="13.5" customHeight="1">
      <c r="A620" s="21"/>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3"/>
    </row>
    <row r="621" ht="13.5" customHeight="1">
      <c r="A621" s="21"/>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3"/>
    </row>
    <row r="622" ht="13.5" customHeight="1">
      <c r="A622" s="21"/>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3"/>
    </row>
    <row r="623" ht="13.5" customHeight="1">
      <c r="A623" s="21"/>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3"/>
    </row>
    <row r="624" ht="13.5" customHeight="1">
      <c r="A624" s="21"/>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3"/>
    </row>
    <row r="625" ht="13.5" customHeight="1">
      <c r="A625" s="21"/>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3"/>
    </row>
    <row r="626" ht="13.5" customHeight="1">
      <c r="A626" s="21"/>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3"/>
    </row>
    <row r="627" ht="13.5" customHeight="1">
      <c r="A627" s="21"/>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3"/>
    </row>
    <row r="628" ht="13.5" customHeight="1">
      <c r="A628" s="21"/>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3"/>
    </row>
    <row r="629" ht="13.5" customHeight="1">
      <c r="A629" s="21"/>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3"/>
    </row>
    <row r="630" ht="13.5" customHeight="1">
      <c r="A630" s="21"/>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3"/>
    </row>
    <row r="631" ht="13.5" customHeight="1">
      <c r="A631" s="21"/>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3"/>
    </row>
    <row r="632" ht="13.5" customHeight="1">
      <c r="A632" s="21"/>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3"/>
    </row>
    <row r="633" ht="13.5" customHeight="1">
      <c r="A633" s="21"/>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3"/>
    </row>
    <row r="634" ht="13.5" customHeight="1">
      <c r="A634" s="21"/>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3"/>
    </row>
    <row r="635" ht="13.5" customHeight="1">
      <c r="A635" s="21"/>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3"/>
    </row>
    <row r="636" ht="13.5" customHeight="1">
      <c r="A636" s="21"/>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3"/>
    </row>
    <row r="637" ht="13.5" customHeight="1">
      <c r="A637" s="21"/>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3"/>
    </row>
    <row r="638" ht="13.5" customHeight="1">
      <c r="A638" s="21"/>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3"/>
    </row>
    <row r="639" ht="13.5" customHeight="1">
      <c r="A639" s="21"/>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3"/>
    </row>
    <row r="640" ht="13.5" customHeight="1">
      <c r="A640" s="21"/>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3"/>
    </row>
    <row r="641" ht="13.5" customHeight="1">
      <c r="A641" s="21"/>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3"/>
    </row>
    <row r="642" ht="13.5" customHeight="1">
      <c r="A642" s="21"/>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3"/>
    </row>
    <row r="643" ht="13.5" customHeight="1">
      <c r="A643" s="21"/>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3"/>
    </row>
    <row r="644" ht="13.5" customHeight="1">
      <c r="A644" s="21"/>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3"/>
    </row>
    <row r="645" ht="13.5" customHeight="1">
      <c r="A645" s="21"/>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3"/>
    </row>
    <row r="646" ht="13.5" customHeight="1">
      <c r="A646" s="21"/>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3"/>
    </row>
    <row r="647" ht="13.5" customHeight="1">
      <c r="A647" s="21"/>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3"/>
    </row>
    <row r="648" ht="13.5" customHeight="1">
      <c r="A648" s="21"/>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3"/>
    </row>
    <row r="649" ht="13.5" customHeight="1">
      <c r="A649" s="21"/>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3"/>
    </row>
    <row r="650" ht="13.5" customHeight="1">
      <c r="A650" s="21"/>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3"/>
    </row>
    <row r="651" ht="13.5" customHeight="1">
      <c r="A651" s="21"/>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3"/>
    </row>
    <row r="652" ht="13.5" customHeight="1">
      <c r="A652" s="21"/>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3"/>
    </row>
    <row r="653" ht="13.5" customHeight="1">
      <c r="A653" s="21"/>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3"/>
    </row>
    <row r="654" ht="13.5" customHeight="1">
      <c r="A654" s="21"/>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3"/>
    </row>
    <row r="655" ht="13.5" customHeight="1">
      <c r="A655" s="21"/>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3"/>
    </row>
    <row r="656" ht="13.5" customHeight="1">
      <c r="A656" s="21"/>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3"/>
    </row>
    <row r="657" ht="13.5" customHeight="1">
      <c r="A657" s="21"/>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3"/>
    </row>
    <row r="658" ht="13.5" customHeight="1">
      <c r="A658" s="21"/>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3"/>
    </row>
    <row r="659" ht="13.5" customHeight="1">
      <c r="A659" s="21"/>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3"/>
    </row>
    <row r="660" ht="13.5" customHeight="1">
      <c r="A660" s="21"/>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3"/>
    </row>
    <row r="661" ht="13.5" customHeight="1">
      <c r="A661" s="21"/>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3"/>
    </row>
    <row r="662" ht="13.5" customHeight="1">
      <c r="A662" s="21"/>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3"/>
    </row>
    <row r="663" ht="13.5" customHeight="1">
      <c r="A663" s="21"/>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3"/>
    </row>
    <row r="664" ht="13.5" customHeight="1">
      <c r="A664" s="21"/>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3"/>
    </row>
    <row r="665" ht="13.5" customHeight="1">
      <c r="A665" s="21"/>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3"/>
    </row>
    <row r="666" ht="13.5" customHeight="1">
      <c r="A666" s="21"/>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3"/>
    </row>
    <row r="667" ht="13.5" customHeight="1">
      <c r="A667" s="21"/>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3"/>
    </row>
    <row r="668" ht="13.5" customHeight="1">
      <c r="A668" s="21"/>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3"/>
    </row>
    <row r="669" ht="13.5" customHeight="1">
      <c r="A669" s="21"/>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3"/>
    </row>
    <row r="670" ht="13.5" customHeight="1">
      <c r="A670" s="21"/>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3"/>
    </row>
    <row r="671" ht="13.5" customHeight="1">
      <c r="A671" s="21"/>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3"/>
    </row>
    <row r="672" ht="13.5" customHeight="1">
      <c r="A672" s="21"/>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3"/>
    </row>
    <row r="673" ht="13.5" customHeight="1">
      <c r="A673" s="21"/>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3"/>
    </row>
    <row r="674" ht="13.5" customHeight="1">
      <c r="A674" s="21"/>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3"/>
    </row>
    <row r="675" ht="13.5" customHeight="1">
      <c r="A675" s="21"/>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3"/>
    </row>
    <row r="676" ht="13.5" customHeight="1">
      <c r="A676" s="21"/>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3"/>
    </row>
    <row r="677" ht="13.5" customHeight="1">
      <c r="A677" s="21"/>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3"/>
    </row>
    <row r="678" ht="13.5" customHeight="1">
      <c r="A678" s="21"/>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3"/>
    </row>
    <row r="679" ht="13.5" customHeight="1">
      <c r="A679" s="21"/>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3"/>
    </row>
    <row r="680" ht="13.5" customHeight="1">
      <c r="A680" s="21"/>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3"/>
    </row>
    <row r="681" ht="13.5" customHeight="1">
      <c r="A681" s="21"/>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3"/>
    </row>
    <row r="682" ht="13.5" customHeight="1">
      <c r="A682" s="21"/>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3"/>
    </row>
    <row r="683" ht="13.5" customHeight="1">
      <c r="A683" s="21"/>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3"/>
    </row>
    <row r="684" ht="13.5" customHeight="1">
      <c r="A684" s="21"/>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3"/>
    </row>
    <row r="685" ht="13.5" customHeight="1">
      <c r="A685" s="21"/>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3"/>
    </row>
    <row r="686" ht="13.5" customHeight="1">
      <c r="A686" s="21"/>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3"/>
    </row>
    <row r="687" ht="13.5" customHeight="1">
      <c r="A687" s="21"/>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3"/>
    </row>
    <row r="688" ht="13.5" customHeight="1">
      <c r="A688" s="21"/>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3"/>
    </row>
    <row r="689" ht="13.5" customHeight="1">
      <c r="A689" s="21"/>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3"/>
    </row>
    <row r="690" ht="13.5" customHeight="1">
      <c r="A690" s="21"/>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3"/>
    </row>
    <row r="691" ht="13.5" customHeight="1">
      <c r="A691" s="21"/>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3"/>
    </row>
    <row r="692" ht="13.5" customHeight="1">
      <c r="A692" s="21"/>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3"/>
    </row>
    <row r="693" ht="13.5" customHeight="1">
      <c r="A693" s="21"/>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3"/>
    </row>
    <row r="694" ht="13.5" customHeight="1">
      <c r="A694" s="21"/>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3"/>
    </row>
    <row r="695" ht="13.5" customHeight="1">
      <c r="A695" s="21"/>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3"/>
    </row>
    <row r="696" ht="13.5" customHeight="1">
      <c r="A696" s="21"/>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3"/>
    </row>
    <row r="697" ht="13.5" customHeight="1">
      <c r="A697" s="21"/>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3"/>
    </row>
    <row r="698" ht="13.5" customHeight="1">
      <c r="A698" s="21"/>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3"/>
    </row>
    <row r="699" ht="13.5" customHeight="1">
      <c r="A699" s="21"/>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3"/>
    </row>
    <row r="700" ht="13.5" customHeight="1">
      <c r="A700" s="21"/>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3"/>
    </row>
    <row r="701" ht="13.5" customHeight="1">
      <c r="A701" s="21"/>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3"/>
    </row>
    <row r="702" ht="13.5" customHeight="1">
      <c r="A702" s="21"/>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3"/>
    </row>
    <row r="703" ht="13.5" customHeight="1">
      <c r="A703" s="21"/>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3"/>
    </row>
    <row r="704" ht="13.5" customHeight="1">
      <c r="A704" s="21"/>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3"/>
    </row>
    <row r="705" ht="13.5" customHeight="1">
      <c r="A705" s="21"/>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3"/>
    </row>
    <row r="706" ht="13.5" customHeight="1">
      <c r="A706" s="21"/>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3"/>
    </row>
    <row r="707" ht="13.5" customHeight="1">
      <c r="A707" s="21"/>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3"/>
    </row>
    <row r="708" ht="13.5" customHeight="1">
      <c r="A708" s="21"/>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3"/>
    </row>
    <row r="709" ht="13.5" customHeight="1">
      <c r="A709" s="21"/>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3"/>
    </row>
    <row r="710" ht="13.5" customHeight="1">
      <c r="A710" s="21"/>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3"/>
    </row>
    <row r="711" ht="13.5" customHeight="1">
      <c r="A711" s="21"/>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3"/>
    </row>
    <row r="712" ht="13.5" customHeight="1">
      <c r="A712" s="21"/>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3"/>
    </row>
    <row r="713" ht="13.5" customHeight="1">
      <c r="A713" s="21"/>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3"/>
    </row>
    <row r="714" ht="13.5" customHeight="1">
      <c r="A714" s="21"/>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3"/>
    </row>
    <row r="715" ht="13.5" customHeight="1">
      <c r="A715" s="21"/>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3"/>
    </row>
    <row r="716" ht="13.5" customHeight="1">
      <c r="A716" s="21"/>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3"/>
    </row>
    <row r="717" ht="13.5" customHeight="1">
      <c r="A717" s="21"/>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3"/>
    </row>
    <row r="718" ht="13.5" customHeight="1">
      <c r="A718" s="21"/>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3"/>
    </row>
    <row r="719" ht="13.5" customHeight="1">
      <c r="A719" s="21"/>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3"/>
    </row>
    <row r="720" ht="13.5" customHeight="1">
      <c r="A720" s="21"/>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3"/>
    </row>
    <row r="721" ht="13.5" customHeight="1">
      <c r="A721" s="21"/>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3"/>
    </row>
    <row r="722" ht="13.5" customHeight="1">
      <c r="A722" s="21"/>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3"/>
    </row>
    <row r="723" ht="13.5" customHeight="1">
      <c r="A723" s="21"/>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3"/>
    </row>
    <row r="724" ht="13.5" customHeight="1">
      <c r="A724" s="21"/>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3"/>
    </row>
    <row r="725" ht="13.5" customHeight="1">
      <c r="A725" s="21"/>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3"/>
    </row>
    <row r="726" ht="13.5" customHeight="1">
      <c r="A726" s="21"/>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3"/>
    </row>
    <row r="727" ht="13.5" customHeight="1">
      <c r="A727" s="21"/>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3"/>
    </row>
    <row r="728" ht="13.5" customHeight="1">
      <c r="A728" s="21"/>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3"/>
    </row>
    <row r="729" ht="13.5" customHeight="1">
      <c r="A729" s="21"/>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3"/>
    </row>
    <row r="730" ht="13.5" customHeight="1">
      <c r="A730" s="21"/>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3"/>
    </row>
    <row r="731" ht="13.5" customHeight="1">
      <c r="A731" s="21"/>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3"/>
    </row>
    <row r="732" ht="13.5" customHeight="1">
      <c r="A732" s="21"/>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3"/>
    </row>
    <row r="733" ht="13.5" customHeight="1">
      <c r="A733" s="21"/>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3"/>
    </row>
    <row r="734" ht="13.5" customHeight="1">
      <c r="A734" s="21"/>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3"/>
    </row>
    <row r="735" ht="13.5" customHeight="1">
      <c r="A735" s="21"/>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3"/>
    </row>
    <row r="736" ht="13.5" customHeight="1">
      <c r="A736" s="21"/>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3"/>
    </row>
    <row r="737" ht="13.5" customHeight="1">
      <c r="A737" s="21"/>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3"/>
    </row>
    <row r="738" ht="13.5" customHeight="1">
      <c r="A738" s="21"/>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3"/>
    </row>
    <row r="739" ht="13.5" customHeight="1">
      <c r="A739" s="21"/>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3"/>
    </row>
    <row r="740" ht="13.5" customHeight="1">
      <c r="A740" s="21"/>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3"/>
    </row>
    <row r="741" ht="13.5" customHeight="1">
      <c r="A741" s="21"/>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3"/>
    </row>
    <row r="742" ht="13.5" customHeight="1">
      <c r="A742" s="21"/>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3"/>
    </row>
    <row r="743" ht="13.5" customHeight="1">
      <c r="A743" s="21"/>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3"/>
    </row>
    <row r="744" ht="13.5" customHeight="1">
      <c r="A744" s="21"/>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3"/>
    </row>
    <row r="745" ht="13.5" customHeight="1">
      <c r="A745" s="21"/>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3"/>
    </row>
    <row r="746" ht="13.5" customHeight="1">
      <c r="A746" s="21"/>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3"/>
    </row>
    <row r="747" ht="13.5" customHeight="1">
      <c r="A747" s="21"/>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3"/>
    </row>
    <row r="748" ht="13.5" customHeight="1">
      <c r="A748" s="21"/>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3"/>
    </row>
    <row r="749" ht="13.5" customHeight="1">
      <c r="A749" s="21"/>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3"/>
    </row>
    <row r="750" ht="13.5" customHeight="1">
      <c r="A750" s="21"/>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3"/>
    </row>
    <row r="751" ht="13.5" customHeight="1">
      <c r="A751" s="21"/>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3"/>
    </row>
    <row r="752" ht="13.5" customHeight="1">
      <c r="A752" s="21"/>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3"/>
    </row>
    <row r="753" ht="13.5" customHeight="1">
      <c r="A753" s="21"/>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3"/>
    </row>
    <row r="754" ht="13.5" customHeight="1">
      <c r="A754" s="21"/>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3"/>
    </row>
    <row r="755" ht="13.5" customHeight="1">
      <c r="A755" s="21"/>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3"/>
    </row>
    <row r="756" ht="13.5" customHeight="1">
      <c r="A756" s="21"/>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3"/>
    </row>
    <row r="757" ht="13.5" customHeight="1">
      <c r="A757" s="21"/>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3"/>
    </row>
    <row r="758" ht="13.5" customHeight="1">
      <c r="A758" s="21"/>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3"/>
    </row>
    <row r="759" ht="13.5" customHeight="1">
      <c r="A759" s="21"/>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3"/>
    </row>
    <row r="760" ht="13.5" customHeight="1">
      <c r="A760" s="21"/>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3"/>
    </row>
    <row r="761" ht="13.5" customHeight="1">
      <c r="A761" s="21"/>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3"/>
    </row>
    <row r="762" ht="13.5" customHeight="1">
      <c r="A762" s="21"/>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3"/>
    </row>
    <row r="763" ht="13.5" customHeight="1">
      <c r="A763" s="21"/>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c r="AH763" s="10"/>
      <c r="AI763" s="10"/>
      <c r="AJ763" s="10"/>
      <c r="AK763" s="10"/>
      <c r="AL763" s="10"/>
      <c r="AM763" s="10"/>
      <c r="AN763" s="13"/>
    </row>
    <row r="764" ht="13.5" customHeight="1">
      <c r="A764" s="21"/>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c r="AH764" s="10"/>
      <c r="AI764" s="10"/>
      <c r="AJ764" s="10"/>
      <c r="AK764" s="10"/>
      <c r="AL764" s="10"/>
      <c r="AM764" s="10"/>
      <c r="AN764" s="13"/>
    </row>
    <row r="765" ht="13.5" customHeight="1">
      <c r="A765" s="21"/>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c r="AH765" s="10"/>
      <c r="AI765" s="10"/>
      <c r="AJ765" s="10"/>
      <c r="AK765" s="10"/>
      <c r="AL765" s="10"/>
      <c r="AM765" s="10"/>
      <c r="AN765" s="13"/>
    </row>
    <row r="766" ht="13.5" customHeight="1">
      <c r="A766" s="21"/>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c r="AN766" s="13"/>
    </row>
    <row r="767" ht="13.5" customHeight="1">
      <c r="A767" s="21"/>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0"/>
      <c r="AK767" s="10"/>
      <c r="AL767" s="10"/>
      <c r="AM767" s="10"/>
      <c r="AN767" s="13"/>
    </row>
    <row r="768" ht="13.5" customHeight="1">
      <c r="A768" s="21"/>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0"/>
      <c r="AK768" s="10"/>
      <c r="AL768" s="10"/>
      <c r="AM768" s="10"/>
      <c r="AN768" s="13"/>
    </row>
    <row r="769" ht="13.5" customHeight="1">
      <c r="A769" s="21"/>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0"/>
      <c r="AK769" s="10"/>
      <c r="AL769" s="10"/>
      <c r="AM769" s="10"/>
      <c r="AN769" s="13"/>
    </row>
    <row r="770" ht="13.5" customHeight="1">
      <c r="A770" s="21"/>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0"/>
      <c r="AK770" s="10"/>
      <c r="AL770" s="10"/>
      <c r="AM770" s="10"/>
      <c r="AN770" s="13"/>
    </row>
    <row r="771" ht="13.5" customHeight="1">
      <c r="A771" s="21"/>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0"/>
      <c r="AK771" s="10"/>
      <c r="AL771" s="10"/>
      <c r="AM771" s="10"/>
      <c r="AN771" s="13"/>
    </row>
    <row r="772" ht="13.5" customHeight="1">
      <c r="A772" s="21"/>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0"/>
      <c r="AK772" s="10"/>
      <c r="AL772" s="10"/>
      <c r="AM772" s="10"/>
      <c r="AN772" s="13"/>
    </row>
    <row r="773" ht="13.5" customHeight="1">
      <c r="A773" s="21"/>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0"/>
      <c r="AK773" s="10"/>
      <c r="AL773" s="10"/>
      <c r="AM773" s="10"/>
      <c r="AN773" s="13"/>
    </row>
    <row r="774" ht="13.5" customHeight="1">
      <c r="A774" s="21"/>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c r="AH774" s="10"/>
      <c r="AI774" s="10"/>
      <c r="AJ774" s="10"/>
      <c r="AK774" s="10"/>
      <c r="AL774" s="10"/>
      <c r="AM774" s="10"/>
      <c r="AN774" s="13"/>
    </row>
    <row r="775" ht="13.5" customHeight="1">
      <c r="A775" s="21"/>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c r="AH775" s="10"/>
      <c r="AI775" s="10"/>
      <c r="AJ775" s="10"/>
      <c r="AK775" s="10"/>
      <c r="AL775" s="10"/>
      <c r="AM775" s="10"/>
      <c r="AN775" s="13"/>
    </row>
    <row r="776" ht="13.5" customHeight="1">
      <c r="A776" s="21"/>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c r="AH776" s="10"/>
      <c r="AI776" s="10"/>
      <c r="AJ776" s="10"/>
      <c r="AK776" s="10"/>
      <c r="AL776" s="10"/>
      <c r="AM776" s="10"/>
      <c r="AN776" s="13"/>
    </row>
    <row r="777" ht="13.5" customHeight="1">
      <c r="A777" s="21"/>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c r="AH777" s="10"/>
      <c r="AI777" s="10"/>
      <c r="AJ777" s="10"/>
      <c r="AK777" s="10"/>
      <c r="AL777" s="10"/>
      <c r="AM777" s="10"/>
      <c r="AN777" s="13"/>
    </row>
    <row r="778" ht="13.5" customHeight="1">
      <c r="A778" s="21"/>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0"/>
      <c r="AK778" s="10"/>
      <c r="AL778" s="10"/>
      <c r="AM778" s="10"/>
      <c r="AN778" s="13"/>
    </row>
    <row r="779" ht="13.5" customHeight="1">
      <c r="A779" s="21"/>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0"/>
      <c r="AK779" s="10"/>
      <c r="AL779" s="10"/>
      <c r="AM779" s="10"/>
      <c r="AN779" s="13"/>
    </row>
    <row r="780" ht="13.5" customHeight="1">
      <c r="A780" s="21"/>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0"/>
      <c r="AK780" s="10"/>
      <c r="AL780" s="10"/>
      <c r="AM780" s="10"/>
      <c r="AN780" s="13"/>
    </row>
    <row r="781" ht="13.5" customHeight="1">
      <c r="A781" s="21"/>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0"/>
      <c r="AK781" s="10"/>
      <c r="AL781" s="10"/>
      <c r="AM781" s="10"/>
      <c r="AN781" s="13"/>
    </row>
    <row r="782" ht="13.5" customHeight="1">
      <c r="A782" s="21"/>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c r="AK782" s="10"/>
      <c r="AL782" s="10"/>
      <c r="AM782" s="10"/>
      <c r="AN782" s="13"/>
    </row>
    <row r="783" ht="13.5" customHeight="1">
      <c r="A783" s="21"/>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0"/>
      <c r="AK783" s="10"/>
      <c r="AL783" s="10"/>
      <c r="AM783" s="10"/>
      <c r="AN783" s="13"/>
    </row>
    <row r="784" ht="13.5" customHeight="1">
      <c r="A784" s="21"/>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0"/>
      <c r="AK784" s="10"/>
      <c r="AL784" s="10"/>
      <c r="AM784" s="10"/>
      <c r="AN784" s="13"/>
    </row>
    <row r="785" ht="13.5" customHeight="1">
      <c r="A785" s="21"/>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c r="AH785" s="10"/>
      <c r="AI785" s="10"/>
      <c r="AJ785" s="10"/>
      <c r="AK785" s="10"/>
      <c r="AL785" s="10"/>
      <c r="AM785" s="10"/>
      <c r="AN785" s="13"/>
    </row>
    <row r="786" ht="13.5" customHeight="1">
      <c r="A786" s="21"/>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0"/>
      <c r="AK786" s="10"/>
      <c r="AL786" s="10"/>
      <c r="AM786" s="10"/>
      <c r="AN786" s="13"/>
    </row>
    <row r="787" ht="13.5" customHeight="1">
      <c r="A787" s="21"/>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c r="AH787" s="10"/>
      <c r="AI787" s="10"/>
      <c r="AJ787" s="10"/>
      <c r="AK787" s="10"/>
      <c r="AL787" s="10"/>
      <c r="AM787" s="10"/>
      <c r="AN787" s="13"/>
    </row>
    <row r="788" ht="13.5" customHeight="1">
      <c r="A788" s="21"/>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0"/>
      <c r="AK788" s="10"/>
      <c r="AL788" s="10"/>
      <c r="AM788" s="10"/>
      <c r="AN788" s="13"/>
    </row>
    <row r="789" ht="13.5" customHeight="1">
      <c r="A789" s="21"/>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0"/>
      <c r="AK789" s="10"/>
      <c r="AL789" s="10"/>
      <c r="AM789" s="10"/>
      <c r="AN789" s="13"/>
    </row>
    <row r="790" ht="13.5" customHeight="1">
      <c r="A790" s="21"/>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0"/>
      <c r="AK790" s="10"/>
      <c r="AL790" s="10"/>
      <c r="AM790" s="10"/>
      <c r="AN790" s="13"/>
    </row>
    <row r="791" ht="13.5" customHeight="1">
      <c r="A791" s="21"/>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0"/>
      <c r="AK791" s="10"/>
      <c r="AL791" s="10"/>
      <c r="AM791" s="10"/>
      <c r="AN791" s="13"/>
    </row>
    <row r="792" ht="13.5" customHeight="1">
      <c r="A792" s="21"/>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0"/>
      <c r="AK792" s="10"/>
      <c r="AL792" s="10"/>
      <c r="AM792" s="10"/>
      <c r="AN792" s="13"/>
    </row>
    <row r="793" ht="13.5" customHeight="1">
      <c r="A793" s="21"/>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0"/>
      <c r="AK793" s="10"/>
      <c r="AL793" s="10"/>
      <c r="AM793" s="10"/>
      <c r="AN793" s="13"/>
    </row>
    <row r="794" ht="13.5" customHeight="1">
      <c r="A794" s="21"/>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0"/>
      <c r="AK794" s="10"/>
      <c r="AL794" s="10"/>
      <c r="AM794" s="10"/>
      <c r="AN794" s="13"/>
    </row>
    <row r="795" ht="13.5" customHeight="1">
      <c r="A795" s="21"/>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0"/>
      <c r="AK795" s="10"/>
      <c r="AL795" s="10"/>
      <c r="AM795" s="10"/>
      <c r="AN795" s="13"/>
    </row>
    <row r="796" ht="13.5" customHeight="1">
      <c r="A796" s="21"/>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c r="AH796" s="10"/>
      <c r="AI796" s="10"/>
      <c r="AJ796" s="10"/>
      <c r="AK796" s="10"/>
      <c r="AL796" s="10"/>
      <c r="AM796" s="10"/>
      <c r="AN796" s="13"/>
    </row>
    <row r="797" ht="13.5" customHeight="1">
      <c r="A797" s="21"/>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0"/>
      <c r="AK797" s="10"/>
      <c r="AL797" s="10"/>
      <c r="AM797" s="10"/>
      <c r="AN797" s="13"/>
    </row>
    <row r="798" ht="13.5" customHeight="1">
      <c r="A798" s="21"/>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c r="AH798" s="10"/>
      <c r="AI798" s="10"/>
      <c r="AJ798" s="10"/>
      <c r="AK798" s="10"/>
      <c r="AL798" s="10"/>
      <c r="AM798" s="10"/>
      <c r="AN798" s="13"/>
    </row>
    <row r="799" ht="13.5" customHeight="1">
      <c r="A799" s="21"/>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0"/>
      <c r="AK799" s="10"/>
      <c r="AL799" s="10"/>
      <c r="AM799" s="10"/>
      <c r="AN799" s="13"/>
    </row>
    <row r="800" ht="13.5" customHeight="1">
      <c r="A800" s="21"/>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0"/>
      <c r="AK800" s="10"/>
      <c r="AL800" s="10"/>
      <c r="AM800" s="10"/>
      <c r="AN800" s="13"/>
    </row>
    <row r="801" ht="13.5" customHeight="1">
      <c r="A801" s="21"/>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0"/>
      <c r="AK801" s="10"/>
      <c r="AL801" s="10"/>
      <c r="AM801" s="10"/>
      <c r="AN801" s="13"/>
    </row>
    <row r="802" ht="13.5" customHeight="1">
      <c r="A802" s="21"/>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0"/>
      <c r="AK802" s="10"/>
      <c r="AL802" s="10"/>
      <c r="AM802" s="10"/>
      <c r="AN802" s="13"/>
    </row>
    <row r="803" ht="13.5" customHeight="1">
      <c r="A803" s="21"/>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0"/>
      <c r="AK803" s="10"/>
      <c r="AL803" s="10"/>
      <c r="AM803" s="10"/>
      <c r="AN803" s="13"/>
    </row>
    <row r="804" ht="13.5" customHeight="1">
      <c r="A804" s="21"/>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0"/>
      <c r="AK804" s="10"/>
      <c r="AL804" s="10"/>
      <c r="AM804" s="10"/>
      <c r="AN804" s="13"/>
    </row>
    <row r="805" ht="13.5" customHeight="1">
      <c r="A805" s="21"/>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0"/>
      <c r="AK805" s="10"/>
      <c r="AL805" s="10"/>
      <c r="AM805" s="10"/>
      <c r="AN805" s="13"/>
    </row>
    <row r="806" ht="13.5" customHeight="1">
      <c r="A806" s="21"/>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0"/>
      <c r="AK806" s="10"/>
      <c r="AL806" s="10"/>
      <c r="AM806" s="10"/>
      <c r="AN806" s="13"/>
    </row>
    <row r="807" ht="13.5" customHeight="1">
      <c r="A807" s="21"/>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0"/>
      <c r="AK807" s="10"/>
      <c r="AL807" s="10"/>
      <c r="AM807" s="10"/>
      <c r="AN807" s="13"/>
    </row>
    <row r="808" ht="13.5" customHeight="1">
      <c r="A808" s="21"/>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c r="AH808" s="10"/>
      <c r="AI808" s="10"/>
      <c r="AJ808" s="10"/>
      <c r="AK808" s="10"/>
      <c r="AL808" s="10"/>
      <c r="AM808" s="10"/>
      <c r="AN808" s="13"/>
    </row>
    <row r="809" ht="13.5" customHeight="1">
      <c r="A809" s="21"/>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c r="AH809" s="10"/>
      <c r="AI809" s="10"/>
      <c r="AJ809" s="10"/>
      <c r="AK809" s="10"/>
      <c r="AL809" s="10"/>
      <c r="AM809" s="10"/>
      <c r="AN809" s="13"/>
    </row>
    <row r="810" ht="13.5" customHeight="1">
      <c r="A810" s="21"/>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0"/>
      <c r="AK810" s="10"/>
      <c r="AL810" s="10"/>
      <c r="AM810" s="10"/>
      <c r="AN810" s="13"/>
    </row>
    <row r="811" ht="13.5" customHeight="1">
      <c r="A811" s="21"/>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0"/>
      <c r="AK811" s="10"/>
      <c r="AL811" s="10"/>
      <c r="AM811" s="10"/>
      <c r="AN811" s="13"/>
    </row>
    <row r="812" ht="13.5" customHeight="1">
      <c r="A812" s="21"/>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0"/>
      <c r="AK812" s="10"/>
      <c r="AL812" s="10"/>
      <c r="AM812" s="10"/>
      <c r="AN812" s="13"/>
    </row>
    <row r="813" ht="13.5" customHeight="1">
      <c r="A813" s="21"/>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0"/>
      <c r="AK813" s="10"/>
      <c r="AL813" s="10"/>
      <c r="AM813" s="10"/>
      <c r="AN813" s="13"/>
    </row>
    <row r="814" ht="13.5" customHeight="1">
      <c r="A814" s="21"/>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0"/>
      <c r="AK814" s="10"/>
      <c r="AL814" s="10"/>
      <c r="AM814" s="10"/>
      <c r="AN814" s="13"/>
    </row>
    <row r="815" ht="13.5" customHeight="1">
      <c r="A815" s="21"/>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c r="AH815" s="10"/>
      <c r="AI815" s="10"/>
      <c r="AJ815" s="10"/>
      <c r="AK815" s="10"/>
      <c r="AL815" s="10"/>
      <c r="AM815" s="10"/>
      <c r="AN815" s="13"/>
    </row>
    <row r="816" ht="13.5" customHeight="1">
      <c r="A816" s="21"/>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0"/>
      <c r="AK816" s="10"/>
      <c r="AL816" s="10"/>
      <c r="AM816" s="10"/>
      <c r="AN816" s="13"/>
    </row>
    <row r="817" ht="13.5" customHeight="1">
      <c r="A817" s="21"/>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0"/>
      <c r="AK817" s="10"/>
      <c r="AL817" s="10"/>
      <c r="AM817" s="10"/>
      <c r="AN817" s="13"/>
    </row>
    <row r="818" ht="13.5" customHeight="1">
      <c r="A818" s="21"/>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c r="AH818" s="10"/>
      <c r="AI818" s="10"/>
      <c r="AJ818" s="10"/>
      <c r="AK818" s="10"/>
      <c r="AL818" s="10"/>
      <c r="AM818" s="10"/>
      <c r="AN818" s="13"/>
    </row>
    <row r="819" ht="13.5" customHeight="1">
      <c r="A819" s="21"/>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c r="AH819" s="10"/>
      <c r="AI819" s="10"/>
      <c r="AJ819" s="10"/>
      <c r="AK819" s="10"/>
      <c r="AL819" s="10"/>
      <c r="AM819" s="10"/>
      <c r="AN819" s="13"/>
    </row>
    <row r="820" ht="13.5" customHeight="1">
      <c r="A820" s="21"/>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c r="AG820" s="10"/>
      <c r="AH820" s="10"/>
      <c r="AI820" s="10"/>
      <c r="AJ820" s="10"/>
      <c r="AK820" s="10"/>
      <c r="AL820" s="10"/>
      <c r="AM820" s="10"/>
      <c r="AN820" s="13"/>
    </row>
    <row r="821" ht="13.5" customHeight="1">
      <c r="A821" s="21"/>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0"/>
      <c r="AK821" s="10"/>
      <c r="AL821" s="10"/>
      <c r="AM821" s="10"/>
      <c r="AN821" s="13"/>
    </row>
    <row r="822" ht="13.5" customHeight="1">
      <c r="A822" s="21"/>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0"/>
      <c r="AK822" s="10"/>
      <c r="AL822" s="10"/>
      <c r="AM822" s="10"/>
      <c r="AN822" s="13"/>
    </row>
    <row r="823" ht="13.5" customHeight="1">
      <c r="A823" s="21"/>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0"/>
      <c r="AK823" s="10"/>
      <c r="AL823" s="10"/>
      <c r="AM823" s="10"/>
      <c r="AN823" s="13"/>
    </row>
    <row r="824" ht="13.5" customHeight="1">
      <c r="A824" s="21"/>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0"/>
      <c r="AK824" s="10"/>
      <c r="AL824" s="10"/>
      <c r="AM824" s="10"/>
      <c r="AN824" s="13"/>
    </row>
    <row r="825" ht="13.5" customHeight="1">
      <c r="A825" s="21"/>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0"/>
      <c r="AK825" s="10"/>
      <c r="AL825" s="10"/>
      <c r="AM825" s="10"/>
      <c r="AN825" s="13"/>
    </row>
    <row r="826" ht="13.5" customHeight="1">
      <c r="A826" s="21"/>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0"/>
      <c r="AK826" s="10"/>
      <c r="AL826" s="10"/>
      <c r="AM826" s="10"/>
      <c r="AN826" s="13"/>
    </row>
    <row r="827" ht="13.5" customHeight="1">
      <c r="A827" s="21"/>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0"/>
      <c r="AK827" s="10"/>
      <c r="AL827" s="10"/>
      <c r="AM827" s="10"/>
      <c r="AN827" s="13"/>
    </row>
    <row r="828" ht="13.5" customHeight="1">
      <c r="A828" s="21"/>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0"/>
      <c r="AK828" s="10"/>
      <c r="AL828" s="10"/>
      <c r="AM828" s="10"/>
      <c r="AN828" s="13"/>
    </row>
    <row r="829" ht="13.5" customHeight="1">
      <c r="A829" s="21"/>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c r="AI829" s="10"/>
      <c r="AJ829" s="10"/>
      <c r="AK829" s="10"/>
      <c r="AL829" s="10"/>
      <c r="AM829" s="10"/>
      <c r="AN829" s="13"/>
    </row>
    <row r="830" ht="13.5" customHeight="1">
      <c r="A830" s="21"/>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c r="AI830" s="10"/>
      <c r="AJ830" s="10"/>
      <c r="AK830" s="10"/>
      <c r="AL830" s="10"/>
      <c r="AM830" s="10"/>
      <c r="AN830" s="13"/>
    </row>
    <row r="831" ht="13.5" customHeight="1">
      <c r="A831" s="21"/>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c r="AH831" s="10"/>
      <c r="AI831" s="10"/>
      <c r="AJ831" s="10"/>
      <c r="AK831" s="10"/>
      <c r="AL831" s="10"/>
      <c r="AM831" s="10"/>
      <c r="AN831" s="13"/>
    </row>
    <row r="832" ht="13.5" customHeight="1">
      <c r="A832" s="21"/>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0"/>
      <c r="AK832" s="10"/>
      <c r="AL832" s="10"/>
      <c r="AM832" s="10"/>
      <c r="AN832" s="13"/>
    </row>
    <row r="833" ht="13.5" customHeight="1">
      <c r="A833" s="21"/>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0"/>
      <c r="AK833" s="10"/>
      <c r="AL833" s="10"/>
      <c r="AM833" s="10"/>
      <c r="AN833" s="13"/>
    </row>
    <row r="834" ht="13.5" customHeight="1">
      <c r="A834" s="21"/>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0"/>
      <c r="AK834" s="10"/>
      <c r="AL834" s="10"/>
      <c r="AM834" s="10"/>
      <c r="AN834" s="13"/>
    </row>
    <row r="835" ht="13.5" customHeight="1">
      <c r="A835" s="21"/>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0"/>
      <c r="AK835" s="10"/>
      <c r="AL835" s="10"/>
      <c r="AM835" s="10"/>
      <c r="AN835" s="13"/>
    </row>
    <row r="836" ht="13.5" customHeight="1">
      <c r="A836" s="21"/>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0"/>
      <c r="AK836" s="10"/>
      <c r="AL836" s="10"/>
      <c r="AM836" s="10"/>
      <c r="AN836" s="13"/>
    </row>
    <row r="837" ht="13.5" customHeight="1">
      <c r="A837" s="21"/>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0"/>
      <c r="AK837" s="10"/>
      <c r="AL837" s="10"/>
      <c r="AM837" s="10"/>
      <c r="AN837" s="13"/>
    </row>
    <row r="838" ht="13.5" customHeight="1">
      <c r="A838" s="21"/>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0"/>
      <c r="AK838" s="10"/>
      <c r="AL838" s="10"/>
      <c r="AM838" s="10"/>
      <c r="AN838" s="13"/>
    </row>
    <row r="839" ht="13.5" customHeight="1">
      <c r="A839" s="21"/>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0"/>
      <c r="AK839" s="10"/>
      <c r="AL839" s="10"/>
      <c r="AM839" s="10"/>
      <c r="AN839" s="13"/>
    </row>
    <row r="840" ht="13.5" customHeight="1">
      <c r="A840" s="21"/>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c r="AH840" s="10"/>
      <c r="AI840" s="10"/>
      <c r="AJ840" s="10"/>
      <c r="AK840" s="10"/>
      <c r="AL840" s="10"/>
      <c r="AM840" s="10"/>
      <c r="AN840" s="13"/>
    </row>
    <row r="841" ht="13.5" customHeight="1">
      <c r="A841" s="21"/>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0"/>
      <c r="AK841" s="10"/>
      <c r="AL841" s="10"/>
      <c r="AM841" s="10"/>
      <c r="AN841" s="13"/>
    </row>
    <row r="842" ht="13.5" customHeight="1">
      <c r="A842" s="21"/>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c r="AH842" s="10"/>
      <c r="AI842" s="10"/>
      <c r="AJ842" s="10"/>
      <c r="AK842" s="10"/>
      <c r="AL842" s="10"/>
      <c r="AM842" s="10"/>
      <c r="AN842" s="13"/>
    </row>
    <row r="843" ht="13.5" customHeight="1">
      <c r="A843" s="21"/>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0"/>
      <c r="AK843" s="10"/>
      <c r="AL843" s="10"/>
      <c r="AM843" s="10"/>
      <c r="AN843" s="13"/>
    </row>
    <row r="844" ht="13.5" customHeight="1">
      <c r="A844" s="21"/>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0"/>
      <c r="AK844" s="10"/>
      <c r="AL844" s="10"/>
      <c r="AM844" s="10"/>
      <c r="AN844" s="13"/>
    </row>
    <row r="845" ht="13.5" customHeight="1">
      <c r="A845" s="21"/>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0"/>
      <c r="AK845" s="10"/>
      <c r="AL845" s="10"/>
      <c r="AM845" s="10"/>
      <c r="AN845" s="13"/>
    </row>
    <row r="846" ht="13.5" customHeight="1">
      <c r="A846" s="21"/>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0"/>
      <c r="AK846" s="10"/>
      <c r="AL846" s="10"/>
      <c r="AM846" s="10"/>
      <c r="AN846" s="13"/>
    </row>
    <row r="847" ht="13.5" customHeight="1">
      <c r="A847" s="21"/>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0"/>
      <c r="AK847" s="10"/>
      <c r="AL847" s="10"/>
      <c r="AM847" s="10"/>
      <c r="AN847" s="13"/>
    </row>
    <row r="848" ht="13.5" customHeight="1">
      <c r="A848" s="21"/>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0"/>
      <c r="AK848" s="10"/>
      <c r="AL848" s="10"/>
      <c r="AM848" s="10"/>
      <c r="AN848" s="13"/>
    </row>
    <row r="849" ht="13.5" customHeight="1">
      <c r="A849" s="21"/>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0"/>
      <c r="AK849" s="10"/>
      <c r="AL849" s="10"/>
      <c r="AM849" s="10"/>
      <c r="AN849" s="13"/>
    </row>
    <row r="850" ht="13.5" customHeight="1">
      <c r="A850" s="21"/>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c r="AK850" s="10"/>
      <c r="AL850" s="10"/>
      <c r="AM850" s="10"/>
      <c r="AN850" s="13"/>
    </row>
    <row r="851" ht="13.5" customHeight="1">
      <c r="A851" s="21"/>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c r="AN851" s="13"/>
    </row>
    <row r="852" ht="13.5" customHeight="1">
      <c r="A852" s="21"/>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c r="AH852" s="10"/>
      <c r="AI852" s="10"/>
      <c r="AJ852" s="10"/>
      <c r="AK852" s="10"/>
      <c r="AL852" s="10"/>
      <c r="AM852" s="10"/>
      <c r="AN852" s="13"/>
    </row>
    <row r="853" ht="13.5" customHeight="1">
      <c r="A853" s="21"/>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0"/>
      <c r="AK853" s="10"/>
      <c r="AL853" s="10"/>
      <c r="AM853" s="10"/>
      <c r="AN853" s="13"/>
    </row>
    <row r="854" ht="13.5" customHeight="1">
      <c r="A854" s="21"/>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c r="AK854" s="10"/>
      <c r="AL854" s="10"/>
      <c r="AM854" s="10"/>
      <c r="AN854" s="13"/>
    </row>
    <row r="855" ht="13.5" customHeight="1">
      <c r="A855" s="21"/>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c r="AK855" s="10"/>
      <c r="AL855" s="10"/>
      <c r="AM855" s="10"/>
      <c r="AN855" s="13"/>
    </row>
    <row r="856" ht="13.5" customHeight="1">
      <c r="A856" s="21"/>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c r="AN856" s="13"/>
    </row>
    <row r="857" ht="13.5" customHeight="1">
      <c r="A857" s="21"/>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c r="AN857" s="13"/>
    </row>
    <row r="858" ht="13.5" customHeight="1">
      <c r="A858" s="21"/>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c r="AN858" s="13"/>
    </row>
    <row r="859" ht="13.5" customHeight="1">
      <c r="A859" s="21"/>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c r="AN859" s="13"/>
    </row>
    <row r="860" ht="13.5" customHeight="1">
      <c r="A860" s="21"/>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c r="AN860" s="13"/>
    </row>
    <row r="861" ht="13.5" customHeight="1">
      <c r="A861" s="21"/>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c r="AN861" s="13"/>
    </row>
    <row r="862" ht="13.5" customHeight="1">
      <c r="A862" s="21"/>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c r="AN862" s="13"/>
    </row>
    <row r="863" ht="13.5" customHeight="1">
      <c r="A863" s="21"/>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c r="AN863" s="13"/>
    </row>
    <row r="864" ht="13.5" customHeight="1">
      <c r="A864" s="21"/>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c r="AN864" s="13"/>
    </row>
    <row r="865" ht="13.5" customHeight="1">
      <c r="A865" s="21"/>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c r="AN865" s="13"/>
    </row>
    <row r="866" ht="13.5" customHeight="1">
      <c r="A866" s="21"/>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c r="AN866" s="13"/>
    </row>
    <row r="867" ht="13.5" customHeight="1">
      <c r="A867" s="21"/>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c r="AN867" s="13"/>
    </row>
    <row r="868" ht="13.5" customHeight="1">
      <c r="A868" s="21"/>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c r="AN868" s="13"/>
    </row>
    <row r="869" ht="13.5" customHeight="1">
      <c r="A869" s="21"/>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c r="AN869" s="13"/>
    </row>
    <row r="870" ht="13.5" customHeight="1">
      <c r="A870" s="21"/>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c r="AN870" s="13"/>
    </row>
    <row r="871" ht="13.5" customHeight="1">
      <c r="A871" s="21"/>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c r="AN871" s="13"/>
    </row>
    <row r="872" ht="13.5" customHeight="1">
      <c r="A872" s="21"/>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0"/>
      <c r="AK872" s="10"/>
      <c r="AL872" s="10"/>
      <c r="AM872" s="10"/>
      <c r="AN872" s="13"/>
    </row>
    <row r="873" ht="13.5" customHeight="1">
      <c r="A873" s="21"/>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c r="AN873" s="13"/>
    </row>
    <row r="874" ht="13.5" customHeight="1">
      <c r="A874" s="21"/>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c r="AN874" s="13"/>
    </row>
    <row r="875" ht="13.5" customHeight="1">
      <c r="A875" s="21"/>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c r="AN875" s="13"/>
    </row>
    <row r="876" ht="13.5" customHeight="1">
      <c r="A876" s="21"/>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c r="AN876" s="13"/>
    </row>
    <row r="877" ht="13.5" customHeight="1">
      <c r="A877" s="21"/>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c r="AN877" s="13"/>
    </row>
    <row r="878" ht="13.5" customHeight="1">
      <c r="A878" s="21"/>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c r="AN878" s="13"/>
    </row>
    <row r="879" ht="13.5" customHeight="1">
      <c r="A879" s="21"/>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c r="AN879" s="13"/>
    </row>
    <row r="880" ht="13.5" customHeight="1">
      <c r="A880" s="21"/>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c r="AN880" s="13"/>
    </row>
    <row r="881" ht="13.5" customHeight="1">
      <c r="A881" s="21"/>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c r="AN881" s="13"/>
    </row>
    <row r="882" ht="13.5" customHeight="1">
      <c r="A882" s="21"/>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c r="AN882" s="13"/>
    </row>
    <row r="883" ht="13.5" customHeight="1">
      <c r="A883" s="21"/>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c r="AK883" s="10"/>
      <c r="AL883" s="10"/>
      <c r="AM883" s="10"/>
      <c r="AN883" s="13"/>
    </row>
    <row r="884" ht="13.5" customHeight="1">
      <c r="A884" s="21"/>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0"/>
      <c r="AK884" s="10"/>
      <c r="AL884" s="10"/>
      <c r="AM884" s="10"/>
      <c r="AN884" s="13"/>
    </row>
    <row r="885" ht="13.5" customHeight="1">
      <c r="A885" s="21"/>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3"/>
    </row>
    <row r="886" ht="13.5" customHeight="1">
      <c r="A886" s="21"/>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3"/>
    </row>
    <row r="887" ht="13.5" customHeight="1">
      <c r="A887" s="21"/>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c r="AN887" s="13"/>
    </row>
    <row r="888" ht="13.5" customHeight="1">
      <c r="A888" s="21"/>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c r="AN888" s="13"/>
    </row>
    <row r="889" ht="13.5" customHeight="1">
      <c r="A889" s="21"/>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c r="AN889" s="13"/>
    </row>
    <row r="890" ht="13.5" customHeight="1">
      <c r="A890" s="21"/>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3"/>
    </row>
    <row r="891" ht="13.5" customHeight="1">
      <c r="A891" s="21"/>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3"/>
    </row>
    <row r="892" ht="13.5" customHeight="1">
      <c r="A892" s="21"/>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c r="AN892" s="13"/>
    </row>
    <row r="893" ht="13.5" customHeight="1">
      <c r="A893" s="21"/>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3"/>
    </row>
    <row r="894" ht="13.5" customHeight="1">
      <c r="A894" s="21"/>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3"/>
    </row>
    <row r="895" ht="13.5" customHeight="1">
      <c r="A895" s="21"/>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3"/>
    </row>
    <row r="896" ht="13.5" customHeight="1">
      <c r="A896" s="21"/>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3"/>
    </row>
    <row r="897" ht="13.5" customHeight="1">
      <c r="A897" s="21"/>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3"/>
    </row>
    <row r="898" ht="13.5" customHeight="1">
      <c r="A898" s="21"/>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3"/>
    </row>
    <row r="899" ht="13.5" customHeight="1">
      <c r="A899" s="21"/>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3"/>
    </row>
    <row r="900" ht="13.5" customHeight="1">
      <c r="A900" s="21"/>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3"/>
    </row>
    <row r="901" ht="13.5" customHeight="1">
      <c r="A901" s="21"/>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3"/>
    </row>
    <row r="902" ht="13.5" customHeight="1">
      <c r="A902" s="21"/>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c r="AN902" s="13"/>
    </row>
    <row r="903" ht="13.5" customHeight="1">
      <c r="A903" s="21"/>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c r="AN903" s="13"/>
    </row>
    <row r="904" ht="13.5" customHeight="1">
      <c r="A904" s="21"/>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c r="AK904" s="10"/>
      <c r="AL904" s="10"/>
      <c r="AM904" s="10"/>
      <c r="AN904" s="13"/>
    </row>
    <row r="905" ht="13.5" customHeight="1">
      <c r="A905" s="21"/>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c r="AK905" s="10"/>
      <c r="AL905" s="10"/>
      <c r="AM905" s="10"/>
      <c r="AN905" s="13"/>
    </row>
    <row r="906" ht="13.5" customHeight="1">
      <c r="A906" s="21"/>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0"/>
      <c r="AK906" s="10"/>
      <c r="AL906" s="10"/>
      <c r="AM906" s="10"/>
      <c r="AN906" s="13"/>
    </row>
    <row r="907" ht="13.5" customHeight="1">
      <c r="A907" s="21"/>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0"/>
      <c r="AK907" s="10"/>
      <c r="AL907" s="10"/>
      <c r="AM907" s="10"/>
      <c r="AN907" s="13"/>
    </row>
    <row r="908" ht="13.5" customHeight="1">
      <c r="A908" s="21"/>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c r="AK908" s="10"/>
      <c r="AL908" s="10"/>
      <c r="AM908" s="10"/>
      <c r="AN908" s="13"/>
    </row>
    <row r="909" ht="13.5" customHeight="1">
      <c r="A909" s="21"/>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c r="AK909" s="10"/>
      <c r="AL909" s="10"/>
      <c r="AM909" s="10"/>
      <c r="AN909" s="13"/>
    </row>
    <row r="910" ht="13.5" customHeight="1">
      <c r="A910" s="21"/>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c r="AK910" s="10"/>
      <c r="AL910" s="10"/>
      <c r="AM910" s="10"/>
      <c r="AN910" s="13"/>
    </row>
    <row r="911" ht="13.5" customHeight="1">
      <c r="A911" s="21"/>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c r="AK911" s="10"/>
      <c r="AL911" s="10"/>
      <c r="AM911" s="10"/>
      <c r="AN911" s="13"/>
    </row>
    <row r="912" ht="13.5" customHeight="1">
      <c r="A912" s="21"/>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c r="AK912" s="10"/>
      <c r="AL912" s="10"/>
      <c r="AM912" s="10"/>
      <c r="AN912" s="13"/>
    </row>
    <row r="913" ht="13.5" customHeight="1">
      <c r="A913" s="21"/>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c r="AK913" s="10"/>
      <c r="AL913" s="10"/>
      <c r="AM913" s="10"/>
      <c r="AN913" s="13"/>
    </row>
    <row r="914" ht="13.5" customHeight="1">
      <c r="A914" s="21"/>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c r="AN914" s="13"/>
    </row>
    <row r="915" ht="13.5" customHeight="1">
      <c r="A915" s="21"/>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c r="AK915" s="10"/>
      <c r="AL915" s="10"/>
      <c r="AM915" s="10"/>
      <c r="AN915" s="13"/>
    </row>
    <row r="916" ht="13.5" customHeight="1">
      <c r="A916" s="21"/>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c r="AK916" s="10"/>
      <c r="AL916" s="10"/>
      <c r="AM916" s="10"/>
      <c r="AN916" s="13"/>
    </row>
    <row r="917" ht="13.5" customHeight="1">
      <c r="A917" s="21"/>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c r="AK917" s="10"/>
      <c r="AL917" s="10"/>
      <c r="AM917" s="10"/>
      <c r="AN917" s="13"/>
    </row>
    <row r="918" ht="13.5" customHeight="1">
      <c r="A918" s="21"/>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c r="AN918" s="13"/>
    </row>
    <row r="919" ht="13.5" customHeight="1">
      <c r="A919" s="21"/>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c r="AN919" s="13"/>
    </row>
    <row r="920" ht="13.5" customHeight="1">
      <c r="A920" s="21"/>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c r="AK920" s="10"/>
      <c r="AL920" s="10"/>
      <c r="AM920" s="10"/>
      <c r="AN920" s="13"/>
    </row>
    <row r="921" ht="13.5" customHeight="1">
      <c r="A921" s="21"/>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c r="AK921" s="10"/>
      <c r="AL921" s="10"/>
      <c r="AM921" s="10"/>
      <c r="AN921" s="13"/>
    </row>
    <row r="922" ht="13.5" customHeight="1">
      <c r="A922" s="21"/>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c r="AK922" s="10"/>
      <c r="AL922" s="10"/>
      <c r="AM922" s="10"/>
      <c r="AN922" s="13"/>
    </row>
    <row r="923" ht="13.5" customHeight="1">
      <c r="A923" s="21"/>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c r="AK923" s="10"/>
      <c r="AL923" s="10"/>
      <c r="AM923" s="10"/>
      <c r="AN923" s="13"/>
    </row>
    <row r="924" ht="13.5" customHeight="1">
      <c r="A924" s="21"/>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c r="AN924" s="13"/>
    </row>
    <row r="925" ht="13.5" customHeight="1">
      <c r="A925" s="21"/>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c r="AN925" s="13"/>
    </row>
    <row r="926" ht="13.5" customHeight="1">
      <c r="A926" s="21"/>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c r="AK926" s="10"/>
      <c r="AL926" s="10"/>
      <c r="AM926" s="10"/>
      <c r="AN926" s="13"/>
    </row>
    <row r="927" ht="13.5" customHeight="1">
      <c r="A927" s="21"/>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0"/>
      <c r="AK927" s="10"/>
      <c r="AL927" s="10"/>
      <c r="AM927" s="10"/>
      <c r="AN927" s="13"/>
    </row>
    <row r="928" ht="13.5" customHeight="1">
      <c r="A928" s="21"/>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0"/>
      <c r="AK928" s="10"/>
      <c r="AL928" s="10"/>
      <c r="AM928" s="10"/>
      <c r="AN928" s="13"/>
    </row>
    <row r="929" ht="13.5" customHeight="1">
      <c r="A929" s="21"/>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0"/>
      <c r="AK929" s="10"/>
      <c r="AL929" s="10"/>
      <c r="AM929" s="10"/>
      <c r="AN929" s="13"/>
    </row>
    <row r="930" ht="13.5" customHeight="1">
      <c r="A930" s="21"/>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c r="AH930" s="10"/>
      <c r="AI930" s="10"/>
      <c r="AJ930" s="10"/>
      <c r="AK930" s="10"/>
      <c r="AL930" s="10"/>
      <c r="AM930" s="10"/>
      <c r="AN930" s="13"/>
    </row>
    <row r="931" ht="13.5" customHeight="1">
      <c r="A931" s="21"/>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0"/>
      <c r="AK931" s="10"/>
      <c r="AL931" s="10"/>
      <c r="AM931" s="10"/>
      <c r="AN931" s="13"/>
    </row>
    <row r="932" ht="13.5" customHeight="1">
      <c r="A932" s="21"/>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0"/>
      <c r="AK932" s="10"/>
      <c r="AL932" s="10"/>
      <c r="AM932" s="10"/>
      <c r="AN932" s="13"/>
    </row>
    <row r="933" ht="13.5" customHeight="1">
      <c r="A933" s="546"/>
      <c r="B933" s="225"/>
      <c r="C933" s="225"/>
      <c r="D933" s="225"/>
      <c r="E933" s="225"/>
      <c r="F933" s="225"/>
      <c r="G933" s="225"/>
      <c r="H933" s="225"/>
      <c r="I933" s="225"/>
      <c r="J933" s="225"/>
      <c r="K933" s="225"/>
      <c r="L933" s="225"/>
      <c r="M933" s="225"/>
      <c r="N933" s="225"/>
      <c r="O933" s="225"/>
      <c r="P933" s="225"/>
      <c r="Q933" s="225"/>
      <c r="R933" s="225"/>
      <c r="S933" s="225"/>
      <c r="T933" s="225"/>
      <c r="U933" s="225"/>
      <c r="V933" s="225"/>
      <c r="W933" s="225"/>
      <c r="X933" s="225"/>
      <c r="Y933" s="225"/>
      <c r="Z933" s="225"/>
      <c r="AA933" s="225"/>
      <c r="AB933" s="225"/>
      <c r="AC933" s="225"/>
      <c r="AD933" s="225"/>
      <c r="AE933" s="225"/>
      <c r="AF933" s="225"/>
      <c r="AG933" s="225"/>
      <c r="AH933" s="225"/>
      <c r="AI933" s="225"/>
      <c r="AJ933" s="225"/>
      <c r="AK933" s="225"/>
      <c r="AL933" s="225"/>
      <c r="AM933" s="225"/>
      <c r="AN933" s="226"/>
    </row>
  </sheetData>
  <mergeCells count="64">
    <mergeCell ref="AD33:AE33"/>
    <mergeCell ref="Q13:W20"/>
    <mergeCell ref="O23:S23"/>
    <mergeCell ref="O22:S22"/>
    <mergeCell ref="B26:AC31"/>
    <mergeCell ref="AE373:AE387"/>
    <mergeCell ref="P374:AA374"/>
    <mergeCell ref="P380:AA380"/>
    <mergeCell ref="P378:AA378"/>
    <mergeCell ref="Y379:AA379"/>
    <mergeCell ref="P385:AA385"/>
    <mergeCell ref="P386:AA386"/>
    <mergeCell ref="P387:AA387"/>
    <mergeCell ref="P373:AA373"/>
    <mergeCell ref="P376:AA376"/>
    <mergeCell ref="P384:AA384"/>
    <mergeCell ref="P381:AA381"/>
    <mergeCell ref="Q383:AA383"/>
    <mergeCell ref="P382:AA382"/>
    <mergeCell ref="P375:AA375"/>
    <mergeCell ref="Y377:AA377"/>
    <mergeCell ref="B1:AB1"/>
    <mergeCell ref="T9:U9"/>
    <mergeCell ref="V9:W9"/>
    <mergeCell ref="W7:W8"/>
    <mergeCell ref="V7:V8"/>
    <mergeCell ref="M2:T2"/>
    <mergeCell ref="P398:AA398"/>
    <mergeCell ref="P399:AA399"/>
    <mergeCell ref="P390:AA390"/>
    <mergeCell ref="Y392:AA392"/>
    <mergeCell ref="Y393:AA393"/>
    <mergeCell ref="P394:AA394"/>
    <mergeCell ref="P391:AA391"/>
    <mergeCell ref="P389:AA389"/>
    <mergeCell ref="AE389:AE401"/>
    <mergeCell ref="AE417:AE424"/>
    <mergeCell ref="Q420:AA420"/>
    <mergeCell ref="P421:AA421"/>
    <mergeCell ref="P422:AA422"/>
    <mergeCell ref="P423:AA423"/>
    <mergeCell ref="P424:AA424"/>
    <mergeCell ref="P418:AA418"/>
    <mergeCell ref="P417:AA417"/>
    <mergeCell ref="P419:AA419"/>
    <mergeCell ref="P400:AA400"/>
    <mergeCell ref="P401:AA401"/>
    <mergeCell ref="P395:AA395"/>
    <mergeCell ref="P396:AA396"/>
    <mergeCell ref="Q397:AA397"/>
    <mergeCell ref="P403:AA403"/>
    <mergeCell ref="AE403:AE415"/>
    <mergeCell ref="P404:AA404"/>
    <mergeCell ref="P405:AA405"/>
    <mergeCell ref="Y406:AA406"/>
    <mergeCell ref="Y407:AA407"/>
    <mergeCell ref="P408:AA408"/>
    <mergeCell ref="P409:AA409"/>
    <mergeCell ref="P410:AA410"/>
    <mergeCell ref="Q411:AA411"/>
    <mergeCell ref="P412:AA412"/>
    <mergeCell ref="P413:AA413"/>
    <mergeCell ref="P414:AA414"/>
    <mergeCell ref="P415:AA415"/>
  </mergeCells>
  <conditionalFormatting sqref="R36 Q343:R344 Q371:R371 T371:AA371 P372 S372">
    <cfRule type="cellIs" dxfId="1" priority="1" operator="lessThan" stopIfTrue="1">
      <formula>0</formula>
    </cfRule>
  </conditionalFormatting>
  <conditionalFormatting sqref="AB37:AB342 AB345:AB371 AA373:AA374 AA376 AA389 AA391 AA403 AA405">
    <cfRule type="cellIs" dxfId="2" priority="1" operator="equal" stopIfTrue="1">
      <formula>0</formula>
    </cfRule>
  </conditionalFormatting>
  <conditionalFormatting sqref="AC379:AD379 AC393 AC407">
    <cfRule type="cellIs" dxfId="3" priority="1" operator="greaterThan" stopIfTrue="1">
      <formula>0</formula>
    </cfRule>
  </conditionalFormatting>
  <dataValidations count="10">
    <dataValidation type="list" allowBlank="1" showInputMessage="1" showErrorMessage="1" sqref="W6:W8">
      <formula1>"Yes,No"</formula1>
    </dataValidation>
    <dataValidation type="list" allowBlank="1" showInputMessage="1" showErrorMessage="1" sqref="T35">
      <formula1>"11-12,11-01,11-24,11-09,5,11-12,11-12,11-12"</formula1>
    </dataValidation>
    <dataValidation type="list" allowBlank="1" showInputMessage="1" showErrorMessage="1" sqref="U35">
      <formula1>"14-1,14-6,14-4,14-11,76,11,14-1,14-1,14-01"</formula1>
    </dataValidation>
    <dataValidation type="list" allowBlank="1" showInputMessage="1" showErrorMessage="1" sqref="V35">
      <formula1>"15-12,15-1,15-9,2,15-12,15-12,15-12"</formula1>
    </dataValidation>
    <dataValidation type="list" allowBlank="1" showInputMessage="1" showErrorMessage="1" sqref="W35">
      <formula1>"16-16,16-9,16-8,16-13,16-29,6-6,16-18,77,12,69"</formula1>
    </dataValidation>
    <dataValidation type="list" allowBlank="1" showInputMessage="1" showErrorMessage="1" sqref="X35">
      <formula1>"13-1,13-15,13-14,13-18,7,13-24,13-27,13-1,13-1,13-01"</formula1>
    </dataValidation>
    <dataValidation type="list" allowBlank="1" showInputMessage="1" showErrorMessage="1" sqref="Y35">
      <formula1>"7-13,17-16,17-18,17-16,78,16,7-13,7-13,07-13"</formula1>
    </dataValidation>
    <dataValidation type="list" allowBlank="1" showInputMessage="1" showErrorMessage="1" sqref="Z35">
      <formula1>"11-26,11-20,11-25,13,11-25,11-25,11-25"</formula1>
    </dataValidation>
    <dataValidation type="list" allowBlank="1" showInputMessage="1" showErrorMessage="1" sqref="AA35">
      <formula1>"18-1,18-1,18-1,18-01"</formula1>
    </dataValidation>
    <dataValidation type="list" allowBlank="1" showInputMessage="1" showErrorMessage="1" sqref="AB35">
      <formula1>"18-3,18-9,15-14,15-6,11-17,18-12,12-01,11-30,11-11,79,12-01,12-01,12-01"</formula1>
    </dataValidation>
  </dataValidations>
  <hyperlinks>
    <hyperlink ref="Q7" r:id="rId1" location="" tooltip="" display="holds@kiltergrips.com"/>
    <hyperlink ref="B36" r:id="rId2" location="" tooltip="" display="Brushed Sandstone and Sandstone"/>
    <hyperlink ref="C36" r:id="rId3" location="" tooltip="" display="Brushed Sandstone and Sandstone"/>
    <hyperlink ref="B37" r:id="rId4" location="" tooltip="" display="Brushed Sandstone Complex Stalactite and Blockers"/>
    <hyperlink ref="B38" r:id="rId5" location="" tooltip="" display="Brushed Sandstone Kaiju 3-5 - Stalactites"/>
    <hyperlink ref="B39" r:id="rId6" location="" tooltip="" display="Brushed Sandstone Mega Jibs Set 3 - Sloper Kaiju Blockers"/>
    <hyperlink ref="B40" r:id="rId7" location="" tooltip="" display="Brushed Sandstone Complex Ledges and Blockers"/>
    <hyperlink ref="B41" r:id="rId8" location="" tooltip="" display="Brushed Sandstone Kaiju 6-8 - Ledges"/>
    <hyperlink ref="B42" r:id="rId9" location="" tooltip="" display="Brushed Sandstone Mega Jibs Set 4 - Sloper Kaiju Blockers"/>
    <hyperlink ref="B43" r:id="rId10" location="" tooltip="" display="Brushed Sandstone Complex - Fat Incut Kaiju 9 and Blocker Jibs"/>
    <hyperlink ref="B44" r:id="rId11" location="" tooltip="" display="Brushed Sandstone Complex 2XL 4 - Blocky Edges"/>
    <hyperlink ref="B45" r:id="rId12" location="" tooltip="" display="Brushed Sandstone Mega Jibs Set 6 - Blockers"/>
    <hyperlink ref="B47" r:id="rId13" location="" tooltip="" display="Brushed Sandstone Daikaiju 1 - Hueco"/>
    <hyperlink ref="B49" r:id="rId14" location="" tooltip="" display="Brushed Sandstone Kaiju 1-2 - Huecos"/>
    <hyperlink ref="B50" r:id="rId15" location="" tooltip="" display="Brushed Sandstone Kaiju 9-11 - Ribs"/>
    <hyperlink ref="B51" r:id="rId16" location="" tooltip="" display="Brushed Sandstone Kaiju 12-14 - Ribs"/>
    <hyperlink ref="B52" r:id="rId17" location="" tooltip="" display="Brushed Sandstone Kaiju 15-16 - Dishes"/>
    <hyperlink ref="B57" r:id="rId18" location="" tooltip="" display="Sandstone Kaiju 1-2 - Ledges"/>
    <hyperlink ref="B58" r:id="rId19" location="" tooltip="" display="Sandstone Kaiju 4-5 - Huecos"/>
    <hyperlink ref="B60" r:id="rId20" location="" tooltip="" display="Brushed Sandstone 2XL 1 - Slopey and Flat Pinches"/>
    <hyperlink ref="B61" r:id="rId21" location="" tooltip="" display="Brushed Sandstone 2XL 2 - Ledges"/>
    <hyperlink ref="B62" r:id="rId22" location="" tooltip="" display="Brushed Sandstone 2XL 3 - Ribs"/>
    <hyperlink ref="B63" r:id="rId23" location="" tooltip="" display="Brushed Sandstone 2XL 5 - Rounded Incuts"/>
    <hyperlink ref="B64" r:id="rId24" location="" tooltip="" display="Brushed Sandstone 2XL 6 - Rounded Incuts"/>
    <hyperlink ref="B65" r:id="rId25" location="" tooltip="" display="Brushed Sandstone 2XL 7 - Incut Ledges"/>
    <hyperlink ref="B67" r:id="rId26" location="" tooltip="" display="Sandstone 2XL Set 1 - Super Jugs"/>
    <hyperlink ref="B68" r:id="rId27" location="" tooltip="" display="Sandstone 2XL Set 2 - Jugs"/>
    <hyperlink ref="B69" r:id="rId28" location="" tooltip="" display="Sandstone 2XL Set 3 - Jugs"/>
    <hyperlink ref="B70" r:id="rId29" location="" tooltip="" display="Sandstone 2XL Set 4 - Jugs"/>
    <hyperlink ref="B71" r:id="rId30" location="" tooltip="" display="Sandstone 2XL Set 5 - Super Jugs"/>
    <hyperlink ref="B72" r:id="rId31" location="" tooltip="" display="Sandstone 2XL Set 6 - Mixed Set"/>
    <hyperlink ref="B73" r:id="rId32" location="" tooltip="" display="Sanstone 2XL Set 7 - Plated Sandstone Hueco"/>
    <hyperlink ref="B75" r:id="rId33" location="" tooltip="" display="Brushed Sandstone XL 1 - Ledges"/>
    <hyperlink ref="B76" r:id="rId34" location="" tooltip="" display="Brushed Sandstone XL 2 - Slopey and Flat Pinches"/>
    <hyperlink ref="B77" r:id="rId35" location="" tooltip="" display="Brushed Sandstone XL 3 - Flat and Incut Pinches"/>
    <hyperlink ref="B78" r:id="rId36" location="" tooltip="" display="Brushed Sandstone XL 4 - Slopers"/>
    <hyperlink ref="B79" r:id="rId37" location="" tooltip="" display="Brushed Sandstone XL 5 - Incut Ledges"/>
    <hyperlink ref="B80" r:id="rId38" location="" tooltip="" display="Brushed Sandstone XL 6 - Jugs"/>
    <hyperlink ref="B84" r:id="rId39" location="" tooltip="" display="Sandstone XL 1 - Fins"/>
    <hyperlink ref="B85" r:id="rId40" location="" tooltip="" display="Sandstone XL 2 - Jugs"/>
    <hyperlink ref="B86" r:id="rId41" location="" tooltip="" display="Sandstone XL 4 - Jugs"/>
    <hyperlink ref="B87" r:id="rId42" location="" tooltip="" display="Sandstone XL 5 - Jugs"/>
    <hyperlink ref="B88" r:id="rId43" location="" tooltip="" display="Sandstone XL 6 - Over Jugs"/>
    <hyperlink ref="B89" r:id="rId44" location="" tooltip="" display="Sandstone XL 7 - Over Jugs"/>
    <hyperlink ref="B91" r:id="rId45" location="" tooltip="" display="Brushed Sandstone Large 1 - Mixed Incuts"/>
    <hyperlink ref="B92" r:id="rId46" location="" tooltip="" display="Brushed Sandstone Large 2 - Plate Slopers"/>
    <hyperlink ref="B94" r:id="rId47" location="" tooltip="" display="Brushed Sandstone Large 4 - Incuts"/>
    <hyperlink ref="B95" r:id="rId48" location="" tooltip="" display="Brushed Sandstone Large 5 - Pinches"/>
    <hyperlink ref="B99" r:id="rId49" location="" tooltip="" display="Sandstone Large 1 - Jugs"/>
    <hyperlink ref="B100" r:id="rId50" location="" tooltip="" display="Sandstone Large 2 - Mini Jugs and Incuts"/>
    <hyperlink ref="B101" r:id="rId51" location="" tooltip="" display="Sandstone Large 3 - Jugs"/>
    <hyperlink ref="B102" r:id="rId52" location="" tooltip="" display="Sandstone Large 4 - Mixed Edges"/>
    <hyperlink ref="B105" r:id="rId53" location="" tooltip="" display="Brushed Sandstone Medium 1 - Slopey Edges"/>
    <hyperlink ref="B106" r:id="rId54" location="" tooltip="" display="Brushed Sandstone Medium 2 - Incut Edges"/>
    <hyperlink ref="B107" r:id="rId55" location="" tooltip="" display="Brushed Sandstone Medium 3 - Mini Jugs"/>
    <hyperlink ref="B112" r:id="rId56" location="" tooltip="" display="Sandstone Medium 1 - Crimps"/>
    <hyperlink ref="B113" r:id="rId57" location="" tooltip="" display="Sandstone Medium 2 - Crimps"/>
    <hyperlink ref="B115" r:id="rId58" location="" tooltip="" display="Brushed Sandstone Small 1 - Slopey Edges"/>
    <hyperlink ref="B116" r:id="rId59" location="" tooltip="" display="Brushed Sandstone Small 2 - Crimps and Edges"/>
    <hyperlink ref="B124" r:id="rId60" location="" tooltip="" display="Sandstone XS 1 - Crimps and Edges"/>
    <hyperlink ref="B125" r:id="rId61" location="" tooltip="" display="Sandstone XS 2 - Slopers/Feet"/>
    <hyperlink ref="B126" r:id="rId62" location="" tooltip="" display="Sandstone XS 3 - Blocky and Slopey Edges/Feet"/>
    <hyperlink ref="B129" r:id="rId63" location="" tooltip="" display="Brushed Sandstone Mega Jibs Set 2 - Brushed Plate Slopers"/>
    <hyperlink ref="B130" r:id="rId64" location="" tooltip="" display="Sandstone Mega Jibs Set 1 - Big Hueco"/>
    <hyperlink ref="B131" r:id="rId65" location="" tooltip="" display="Brushed Sandstone Mega Jibs Set 7"/>
    <hyperlink ref="B134" r:id="rId66" location="" tooltip="" display="Brushed Sandstone Jibs Set 1"/>
    <hyperlink ref="B135" r:id="rId67" location="" tooltip="" display="Brushed Sandstone Jibs Set 2"/>
    <hyperlink ref="B136" r:id="rId68" location="" tooltip="" display="Brushed Sandstone Jibs Set 3"/>
    <hyperlink ref="B137" r:id="rId69" location="" tooltip="" display="Brushed Sandstone Jibs Set 4"/>
    <hyperlink ref="B138" r:id="rId70" location="" tooltip="" display="Brushed Sandstone Jibs Set 5"/>
    <hyperlink ref="B139" r:id="rId71" location="" tooltip="" display="Brushed Sandstone Jibs Set 6"/>
    <hyperlink ref="B140" r:id="rId72" location="" tooltip="" display="Brushed Sandstone Jibs Set 7"/>
    <hyperlink ref="B141" r:id="rId73" location="" tooltip="" display="Brushed Sandstone Jibs Set 8"/>
    <hyperlink ref="B142" r:id="rId74" location="" tooltip="" display="Brushed Sandstone Jibs Set 9 - Rails"/>
    <hyperlink ref="B143" r:id="rId75" location="" tooltip="" display="Brushed Sandstone Jibs Set 10 - Slopers"/>
    <hyperlink ref="B144" r:id="rId76" location="" tooltip="" display="Brushed Sandstone Jibs Set 11 - Pods and Slopers"/>
    <hyperlink ref="B148" r:id="rId77" location="" tooltip="" display="Sandstone Jibs Set 1 - Edges and Incuts"/>
    <hyperlink ref="B149" r:id="rId78" location="" tooltip="" display="Font Sandstone"/>
    <hyperlink ref="C149" r:id="rId79" location="" tooltip="" display="Font Sandstone"/>
    <hyperlink ref="B150" r:id="rId80" location="" tooltip="" display="Font Volume Stacks XL Set 1 - 30 degrees"/>
    <hyperlink ref="B152" r:id="rId81" location="" tooltip="" display="Font Jib Plates Large Set 1"/>
    <hyperlink ref="B153" r:id="rId82" location="" tooltip="" display="Font Jib Plates Large Set 2"/>
    <hyperlink ref="B154" r:id="rId83" location="" tooltip="" display="Moses Plated Sandstone"/>
    <hyperlink ref="C154" r:id="rId84" location="" tooltip="" display="Moses Plated Sandstone"/>
    <hyperlink ref="B155" r:id="rId85" location="" tooltip="" display="Keith Dickey Moses Sandstone XL 1 - Huecos"/>
    <hyperlink ref="B157" r:id="rId86" location="" tooltip="" display="Granite"/>
    <hyperlink ref="C157" r:id="rId87" location="" tooltip="" display="Granite"/>
    <hyperlink ref="B158" r:id="rId88" location="" tooltip="" display="Granite Kaiju 1-3 Roof Slopers"/>
    <hyperlink ref="B159" r:id="rId89" location="" tooltip="" display="Granite Kaiju 4-6 - Huecos"/>
    <hyperlink ref="B161" r:id="rId90" location="" tooltip="" display="Granite 2XL Set 1 - Super Jugs"/>
    <hyperlink ref="B162" r:id="rId91" location="" tooltip="" display="Granite 2XL Set 2 - Huecos"/>
    <hyperlink ref="B163" r:id="rId92" location="" tooltip="" display="Granite Teagan 2XL Set 1 - Mixed Set"/>
    <hyperlink ref="B165" r:id="rId93" location="" tooltip="" display="Granite XL 1 - Over Jugs"/>
    <hyperlink ref="B166" r:id="rId94" location="" tooltip="" display="Granite XL 2 - Over Jugs"/>
    <hyperlink ref="B167" r:id="rId95" location="" tooltip="" display="Granite Teagan XL Set 1 - Pinches"/>
    <hyperlink ref="B172" r:id="rId96" location="" tooltip="" display="Keith Dickey Stella Granite Large 1 - Puffy Junction Balls"/>
    <hyperlink ref="B174" r:id="rId97" location="" tooltip="" display="Granite Mega Jibs Set 1 - Granite Texture Plates"/>
    <hyperlink ref="B176" r:id="rId98" location="" tooltip="" display="Granite Mega Jibs Set 3 - Granite Sloper Plates"/>
    <hyperlink ref="B177" r:id="rId99" location="" tooltip="" display="Granite Jibs Set 1"/>
    <hyperlink ref="B178" r:id="rId100" location="" tooltip="" display="Jeremy Ho - Lo Riders"/>
    <hyperlink ref="C178" r:id="rId101" location="" tooltip="" display="Jeremy Ho - Lo Riders"/>
    <hyperlink ref="B179" r:id="rId102" location="" tooltip="" display="Jeremy Ho Lo Riders Kaiju 1-3 - Crescents"/>
    <hyperlink ref="B180" r:id="rId103" location="" tooltip="" display="Jeremy Ho Lo Riders Kaiju 4-6 - Crescents"/>
    <hyperlink ref="B181" r:id="rId104" location="" tooltip="" display="Jeremy Ho Lo Riders Kaiju 7-8 - Crescents"/>
    <hyperlink ref="B183" r:id="rId105" location="" tooltip="" display="Jeremy Ho Lo Riders XL 1 - Crescents"/>
    <hyperlink ref="B184" r:id="rId106" location="" tooltip="" display="Jeremy Ho Lo Riders XL 2 - Crescents"/>
    <hyperlink ref="B185" r:id="rId107" location="" tooltip="" display="Jeremy Ho Lo Riders XL 3 - Pinches"/>
    <hyperlink ref="B186" r:id="rId108" location="" tooltip="" display="Jeremy Ho Lo Riders XL 4 - Pinches"/>
    <hyperlink ref="B188" r:id="rId109" location="" tooltip="" display="Jeremy Ho Lo Riders Large 1 - Crescents"/>
    <hyperlink ref="B189" r:id="rId110" location="" tooltip="" display="Jeremy Ho Lo Riders Large 2 - Crescents"/>
    <hyperlink ref="B190" r:id="rId111" location="" tooltip="" display="Peter Juhl - Flo"/>
    <hyperlink ref="C190" r:id="rId112" location="" tooltip="" display="Peter Juhl - Flo"/>
    <hyperlink ref="B191" r:id="rId113" location="" tooltip="" display="Peter Juhl Flo Kaiju 1-3 - Fins"/>
    <hyperlink ref="B192" r:id="rId114" location="" tooltip="" display="Peter Juhl Flo XL Set 1 - Smooth Horns"/>
    <hyperlink ref="B193" r:id="rId115" location="" tooltip="" display="Peter Juhl Flo XS Set 1 - Smooth Horn Feet"/>
    <hyperlink ref="B194" r:id="rId116" location="" tooltip="" display="Peter Juhl Flo XS Set 2 - Slash Feet"/>
    <hyperlink ref="B195" r:id="rId117" location="" tooltip="" display="Peter Juhl Flo XS Set 3 - Cobbles Feet"/>
    <hyperlink ref="B196" r:id="rId118" location="" tooltip="" display="Peter Juhl Flo XS Set 4 - Slopey Disc Feet"/>
    <hyperlink ref="B197" r:id="rId119" location="" tooltip="" display="Peter Juhl Flo Mega Jibs Set 1 - Casper Huecos"/>
    <hyperlink ref="B198" r:id="rId120" location="" tooltip="" display="Peter Juhl Flo Mega Jibs Set 2 - Casper Huecos"/>
    <hyperlink ref="B200" r:id="rId121" location="" tooltip="" display="Peter Juhl Rok XL Set 1 - Plates"/>
    <hyperlink ref="B204" r:id="rId122" location="" tooltip="" display="Jimmy's Southern Sandstone Kaiju 1 - Slots"/>
    <hyperlink ref="B205" r:id="rId123" location="" tooltip="" display="Noah"/>
    <hyperlink ref="C205" r:id="rId124" location="" tooltip="" display="Noah"/>
    <hyperlink ref="B206" r:id="rId125" location="" tooltip="" display="Noah Kaiju 1-3 - Huecos"/>
    <hyperlink ref="B208" r:id="rId126" location="" tooltip="" display="Noah 2XL 1 - Rails"/>
    <hyperlink ref="B209" r:id="rId127" location="" tooltip="" display="Noah 2XL 2 - Rails"/>
    <hyperlink ref="B210" r:id="rId128" location="" tooltip="" display="Noah 2XL 3 - Rails"/>
    <hyperlink ref="B211" r:id="rId129" location="" tooltip="" display="Noah 2XL 4 - Slopey Pinches"/>
    <hyperlink ref="B212" r:id="rId130" location="" tooltip="" display="Noah 2XL 5 - Huecos"/>
    <hyperlink ref="B213" r:id="rId131" location="" tooltip="" display="Noah 2XL 6 - Fins"/>
    <hyperlink ref="B215" r:id="rId132" location="" tooltip="" display="Noah XL 1 - Rails"/>
    <hyperlink ref="B216" r:id="rId133" location="" tooltip="" display="Noah XL 2 - Rails"/>
    <hyperlink ref="B217" r:id="rId134" location="" tooltip="" display="Noah XL 3 - Rails"/>
    <hyperlink ref="B218" r:id="rId135" location="" tooltip="" display="Noah XL 4 - Over Jugs"/>
    <hyperlink ref="B219" r:id="rId136" location="" tooltip="" display="Noah XL 5 - Over Jugs"/>
    <hyperlink ref="B220" r:id="rId137" location="" tooltip="" display="Noah XL 6 - Over Jugs"/>
    <hyperlink ref="B221" r:id="rId138" location="" tooltip="" display="Noah XL 7 - Over Jugs"/>
    <hyperlink ref="B222" r:id="rId139" location="" tooltip="" display="Noah XL 9 - Over Jugs"/>
    <hyperlink ref="B223" r:id="rId140" location="" tooltip="" display="Noah XL 10 - Pinches"/>
    <hyperlink ref="B224" r:id="rId141" location="" tooltip="" display="Noah XL 11 - Slopey Pinches"/>
    <hyperlink ref="B225" r:id="rId142" location="" tooltip="" display="Noah XL 12 - Pinches"/>
    <hyperlink ref="B227" r:id="rId143" location="" tooltip="" display="Noah Large 1 - Rails"/>
    <hyperlink ref="B228" r:id="rId144" location="" tooltip="" display="Noah Large 2 - Rails"/>
    <hyperlink ref="B230" r:id="rId145" location="" tooltip="" display="Noah Large 4 - Pinches"/>
    <hyperlink ref="B232" r:id="rId146" location="" tooltip="" display="Noah Large 6 - Jugs"/>
    <hyperlink ref="B234" r:id="rId147" location="" tooltip="" display="Noah Medium 1 - Incut Edges"/>
    <hyperlink ref="B236" r:id="rId148" location="" tooltip="" display="Noah Medium 3 - Jugs"/>
    <hyperlink ref="B239" r:id="rId149" location="" tooltip="" display="Noah Small 1 - Incut Ears"/>
    <hyperlink ref="B240" r:id="rId150" location="" tooltip="" display="Noah Small 2 - Incut Ears"/>
    <hyperlink ref="B241" r:id="rId151" location="" tooltip="" display="Noah Small 3 - Incut Ears"/>
    <hyperlink ref="B242" r:id="rId152" location="" tooltip="" display="Noah Small 4 - Slopey Dishes"/>
    <hyperlink ref="B243" r:id="rId153" location="" tooltip="" display="Noah Small 5 - Incut Ears"/>
    <hyperlink ref="B244" r:id="rId154" location="" tooltip="" display="Noah Small 6 - Incut Ears"/>
    <hyperlink ref="B245" r:id="rId155" location="" tooltip="" display="Noah Small 7 - Incut Ears"/>
    <hyperlink ref="B250" r:id="rId156" location="" tooltip="" display="&#9;Noah XS 5 - Small Incut Ears"/>
    <hyperlink ref="B251" r:id="rId157" location="" tooltip="" display="&#9;Noah XS 6 - Small Incut Ears"/>
    <hyperlink ref="B253" r:id="rId158" location="" tooltip="" display="Winter"/>
    <hyperlink ref="C253" r:id="rId159" location="" tooltip="" display="Winter"/>
    <hyperlink ref="B254" r:id="rId160" location="" tooltip="" display="Winter Kaiju 1-4 - Huecos"/>
    <hyperlink ref="B256" r:id="rId161" location="" tooltip="" display="Winter 2XL 1 Kit - 60/30 Degree Jugs and Stacks"/>
    <hyperlink ref="B257" r:id="rId162" location="" tooltip="" display="Winter 2XL 1 - 60/30 Degree Jugs"/>
    <hyperlink ref="B258" r:id="rId163" location="" tooltip="" display="Winter 2XL 1 - 60/30 Degree Stacks"/>
    <hyperlink ref="B260" r:id="rId164" location="" tooltip="" display="Winter XL 1 - 90 Degree Stacks"/>
    <hyperlink ref="B261" r:id="rId165" location="" tooltip="" display="Winter XL 2 - 60/30 Degree Stacks"/>
    <hyperlink ref="B263" r:id="rId166" location="" tooltip="" display="Winter Large 1 - 60/30 Degree Stacks"/>
    <hyperlink ref="B264" r:id="rId167" location="" tooltip="" display="Winter Large 2 - 90 Degree Stacks"/>
    <hyperlink ref="B265" r:id="rId168" location="" tooltip="" display="Winter Large 3 - Slopey Stacks"/>
    <hyperlink ref="B266" r:id="rId169" location="" tooltip="" display="Winter Large 4 - Slopier Stacks"/>
    <hyperlink ref="B268" r:id="rId170" location="" tooltip="" display="Winter Medium 1 Kit - 60/30 Degree Incuts and Stacks"/>
    <hyperlink ref="B269" r:id="rId171" location="" tooltip="" display="Winter Medium 1 - 60/30 Degree Incuts"/>
    <hyperlink ref="B270" r:id="rId172" location="" tooltip="" display="Winter Medium 1 - 60/30 Degree Stacks"/>
    <hyperlink ref="B271" r:id="rId173" location="" tooltip="" display="Winter Medium 2 - Jugs"/>
    <hyperlink ref="B275" r:id="rId174" location="" tooltip="" display="Smooth Tufa System"/>
    <hyperlink ref="C275" r:id="rId175" location="" tooltip="" display="Smooth Tufa System"/>
    <hyperlink ref="B277" r:id="rId176" location="" tooltip="" display="Smooth Tufa - Center - Slopey"/>
    <hyperlink ref="B278" r:id="rId177" location="" tooltip="" display="Smooth Tufa - Center - Y Slopey"/>
    <hyperlink ref="B279" r:id="rId178" location="" tooltip="" display="Smooth Tufa - Center - Slopey Y Pinch"/>
    <hyperlink ref="B280" r:id="rId179" location="" tooltip="" display="Smooth Tufa - Center - Slopey"/>
    <hyperlink ref="B281" r:id="rId180" location="" tooltip="" display="Smooth Tufa - Center - Y Slopey"/>
    <hyperlink ref="B282" r:id="rId181" location="" tooltip="" display="Smooth Tufa - Center - Slopey"/>
    <hyperlink ref="B283" r:id="rId182" location="" tooltip="" display="Smooth Tufa - Center - Y Slopey"/>
    <hyperlink ref="B284" r:id="rId183" location="" tooltip="" display="Smooth Tufa - Center - Incut Directional"/>
    <hyperlink ref="B285" r:id="rId184" location="" tooltip="" display="Smooth Tufa - Center - Incut Directional"/>
    <hyperlink ref="B286" r:id="rId185" location="" tooltip="" display="Smooth Tufa - Center - Slopey Y Directional"/>
    <hyperlink ref="B287" r:id="rId186" location="" tooltip="" display="Smooth Tufa - Center - Slopey and Flat Directional"/>
    <hyperlink ref="B288" r:id="rId187" location="" tooltip="" display="Smooth Tufa - Center - Slopey and Flat Directional"/>
    <hyperlink ref="B289" r:id="rId188" location="" tooltip="" display="Smooth Tufa - Center - Big Incut"/>
    <hyperlink ref="B290" r:id="rId189" location="" tooltip="" display="Smooth Tufa - Center - Slopey Incut Directional"/>
    <hyperlink ref="B291" r:id="rId190" location="" tooltip="" display="Smooth Tufa - Center - Slopey Y Directional"/>
    <hyperlink ref="B292" r:id="rId191" location="" tooltip="" display="Smooth Tufa - Center - Slopey Directional"/>
    <hyperlink ref="B293" r:id="rId192" location="" tooltip="" display="Smooth Tufa - Center - Jug"/>
    <hyperlink ref="B294" r:id="rId193" location="" tooltip="" display="Smooth Tufa - Center - Jug"/>
    <hyperlink ref="B295" r:id="rId194" location="" tooltip="" display="Smooth Tufa - Center - Big Flat Y Directional"/>
    <hyperlink ref="B296" r:id="rId195" location="" tooltip="" display="Smooth Tufa - Center - Slopey Pinch"/>
    <hyperlink ref="B297" r:id="rId196" location="" tooltip="" display="Smooth Tufa - Center - Slopey Ledge"/>
    <hyperlink ref="B298" r:id="rId197" location="" tooltip="" display="Smooth Tufa - Center - Incut Directional"/>
    <hyperlink ref="B299" r:id="rId198" location="" tooltip="" display="Smooth Tufa - Center - Slopey Jug"/>
    <hyperlink ref="B300" r:id="rId199" location="" tooltip="" display="Smooth Tufa - Center - Slopey Rib Pinch"/>
    <hyperlink ref="B301" r:id="rId200" location="" tooltip="" display="Smooth Tufa - Center - Pinch"/>
    <hyperlink ref="B302" r:id="rId201" location="" tooltip="" display="Smooth Tufa - Center - Slopey Incut Directional"/>
    <hyperlink ref="B304" r:id="rId202" location="" tooltip="" display="Smooth Tufa - End - Incut Pinch"/>
    <hyperlink ref="B305" r:id="rId203" location="" tooltip="" display="Smooth Tufa - End - Incut Pinch"/>
    <hyperlink ref="B306" r:id="rId204" location="" tooltip="" display="Smooth Tufa - End - Slopey Incut Hueco"/>
    <hyperlink ref="B307" r:id="rId205" location="" tooltip="" display="Smooth Tufa - End - Incut C Hueco"/>
    <hyperlink ref="B308" r:id="rId206" location="" tooltip="" display="Smooth Tufa - End - Flat Directional Hueco"/>
    <hyperlink ref="B309" r:id="rId207" location="" tooltip="" display="Smooth Tufa - End - Flat Directional Hueco"/>
    <hyperlink ref="B310" r:id="rId208" location="" tooltip="" display="Smooth Tufa - End - Incut Teagan Knob"/>
    <hyperlink ref="B311" r:id="rId209" location="" tooltip="" display="Smooth Tufa - End - Incut Teagan Knob"/>
    <hyperlink ref="B313" r:id="rId210" location="" tooltip="" display="Smooth Tufa - End - Junction Teagan Knob"/>
    <hyperlink ref="B314" r:id="rId211" location="" tooltip="" display="Smooth Tufa - End - Big Ball"/>
    <hyperlink ref="B315" r:id="rId212" location="" tooltip="" display="Smooth Tufa - End - Flat Directional Hueco"/>
    <hyperlink ref="B316" r:id="rId213" location="" tooltip="" display="Smooth Tufa - End - Slopey Incut Directional"/>
    <hyperlink ref="B317" r:id="rId214" location="" tooltip="" display="Smooth Tufa - End - Incut Directional Hueco"/>
    <hyperlink ref="B318" r:id="rId215" location="" tooltip="" display="Smooth Tufa - End - Ball Jug"/>
    <hyperlink ref="B319" r:id="rId216" location="" tooltip="" display="Smooth Tufa - End - Rounded Horn Jug"/>
    <hyperlink ref="B320" r:id="rId217" location="" tooltip="" display="Smooth Tufa - End - Slopey Pinch"/>
    <hyperlink ref="B321" r:id="rId218" location="" tooltip="" display="Smooth Tufa - End - Slopey Directional Hueco"/>
    <hyperlink ref="B323" r:id="rId219" location="" tooltip="" display="Smooth Tufa - End - Incut Directional Hueco"/>
    <hyperlink ref="B324" r:id="rId220" location="" tooltip="" display="Smooth Tufa - End - Slopey Incut Fin"/>
    <hyperlink ref="B325" r:id="rId221" location="" tooltip="" display="Smooth Tufa - End - Slopey Directional Hueco"/>
    <hyperlink ref="B326" r:id="rId222" location="" tooltip="" display="Smooth Tufa - End - Slopey Directional Hueco"/>
    <hyperlink ref="B327" r:id="rId223" location="" tooltip="" display="Smooth Tufa - End - Rounded Ball Sloper"/>
    <hyperlink ref="B328" r:id="rId224" location="" tooltip="" display="Smooth Tufa - End - Incut Directional Hueco"/>
    <hyperlink ref="B329" r:id="rId225" location="" tooltip="" display="Smooth Tufa - End - Incut Directional Hueco"/>
    <hyperlink ref="B331" r:id="rId226" location="" tooltip="" display="Smooth Tufa - Angled Spacers - Set 1"/>
    <hyperlink ref="B332" r:id="rId227" location="" tooltip="" display="Smooth Tufa - End Cap - Teagan Knobs"/>
    <hyperlink ref="B333" r:id="rId228" location="" tooltip="" display="Smooth Tufa - End Cap - Irregular Badges"/>
    <hyperlink ref="B334" r:id="rId229" location="" tooltip="" display="Smooth Tufa - End Cap - Pointy Badges"/>
    <hyperlink ref="B335" r:id="rId230" location="" tooltip="" display="Smooth Tufa - End Cap - Badgy Badges"/>
    <hyperlink ref="B336" r:id="rId231" location="" tooltip="" display="Smooth Tufa - End Cap"/>
    <hyperlink ref="B337" r:id="rId232" location="" tooltip="" display="Smooth Tufa - End Cap - Cut Offs"/>
    <hyperlink ref="B338" r:id="rId233" location="" tooltip="" display="Smooth Tufa - Center - Junctions"/>
    <hyperlink ref="B339" r:id="rId234" location="" tooltip="" display="Smooth Tufa - End - Center - Junctions Reduced"/>
    <hyperlink ref="B341" r:id="rId235" location="" tooltip="" display="Smooth Tufa - Companion - Incut Teagan Knob"/>
    <hyperlink ref="B342" r:id="rId236" location="" tooltip="" display="Smooth Tufa - Companion - Puffy Jug"/>
    <hyperlink ref="A343" r:id="rId237" location="" tooltip="" display="Walltopia"/>
    <hyperlink ref="B345" r:id="rId238" location="" tooltip="" display="Fiberglass Kit 1 - Noah Kaiju 1-2 - Big Rail Pinches"/>
    <hyperlink ref="B346" r:id="rId239" location="" tooltip="" display="Noah Fiberglass Kaiju 1 - Big Rail Pinch"/>
    <hyperlink ref="B347" r:id="rId240" location="" tooltip="" display="Noah Fiberglass Kaiju 2 - Big Rail Pinch"/>
    <hyperlink ref="B348" r:id="rId241" location="" tooltip="" display="Fiberglass Kit 3 - Noah XL 1-5 - Big Edges"/>
    <hyperlink ref="B349" r:id="rId242" location="" tooltip="" display="Fiberglass Kit 7 - Noah Kaiju 3-4 - Big Scoops"/>
    <hyperlink ref="B350" r:id="rId243" location="" tooltip="" display="Fiberglass Kit 15 - Noah Kaiju 5, 2XL 6, &amp; XL 6 - Raised Plate Slopers"/>
    <hyperlink ref="B351" r:id="rId244" location="" tooltip="" display="Fiberglass Kit 16 - Noah Daikaiju 1 &amp; Kaiju 6 - Incut Raised Rails"/>
    <hyperlink ref="B352" r:id="rId245" location="" tooltip="" display="Noah Fiberglass Kaiju 8 - 90 Degree Rounded Ledge"/>
    <hyperlink ref="B353" r:id="rId246" location="" tooltip="" display="Fiberglass Kit 26 - Noah Kaiju 9 &amp; 2XL 7 - 30/60 Degree Complex Rounded Ledges"/>
    <hyperlink ref="B354" r:id="rId247" location="" tooltip="" display="Fiberglass Kit 29 - Noah Kaiju 13 &amp; 2XL 9 - 30/60 Degree Complex Rounded Ledges"/>
    <hyperlink ref="B355" r:id="rId248" location="" tooltip="" display="Noah Fiberglass Daikaiju 2 - Fat Lip Rounded Dish"/>
    <hyperlink ref="B357" r:id="rId249" location="" tooltip="" display="Fiberglass Kit 5 - Wingate Sandstone Kaiju 1-2 - Slopey Crescent Ledges"/>
    <hyperlink ref="B358" r:id="rId250" location="" tooltip="" display="Fiberglass Kit 8 - Wingate Sandstone 2XL 1-3 &amp; L1 - Flat to Slopey Ledges"/>
    <hyperlink ref="B359" r:id="rId251" location="" tooltip="" display="Fiberglass Kit 12 - Wingate Sandstone Kaiju 5 &amp; XL 4-6 - Pinches"/>
    <hyperlink ref="B360" r:id="rId252" location="" tooltip="" display="Fiberglass Kit 31 - Wingate Sandstone Kaiju 6-7 - Slopey Crescent Ledges"/>
    <hyperlink ref="B361" r:id="rId253" location="" tooltip="" display="Fiberglass Kit 32 - Wingate Sandstone Kaiju 8-9 - Flat Ledges"/>
    <hyperlink ref="B362" r:id="rId254" location="" tooltip="" display="Fiberglass Kit 34 - Wingate Sandstone XL 7-10, L2-4 - Slopey Crescent Ledges"/>
    <hyperlink ref="B363" r:id="rId255" location="" tooltip="" display="Fiberglass Kit 38 - Wingate Sandstone 2XL 1-3 - Slopey Pinches"/>
    <hyperlink ref="B364" r:id="rId256" location="" tooltip="" display="Fiberglass Kit 45 - Wingate Sandstone Kaiju 12 &amp; 2XL 4 - Crescent Sloper"/>
    <hyperlink ref="B366" r:id="rId257" location="" tooltip="" display="Flo Fiberglass Daikaiju 1 - Mega Casper Hueco"/>
    <hyperlink ref="B368" r:id="rId258" location="" tooltip="" display="Fiberglass Kit 2 - Winter XL 1-5 - Pinches"/>
    <hyperlink ref="B369" r:id="rId259" location="" tooltip="" display="Fiberglass Kit 20 - Winter 2XL 8-9 - 10/80 Complex Rounded Ledges"/>
    <hyperlink ref="B370" r:id="rId260" location="" tooltip="" display="Fiberglass Kit 22 - Winter Kaiju 1-2 &amp; 2XL 10-11 - 20/70 Degree Complex Rounded Ledges"/>
  </hyperlinks>
  <pageMargins left="0.7" right="0.7" top="0.75" bottom="0.75" header="0" footer="0"/>
  <pageSetup firstPageNumber="1" fitToHeight="1" fitToWidth="1" scale="74" useFirstPageNumber="0" orientation="portrait" pageOrder="downThenOver"/>
  <headerFooter>
    <oddFooter>&amp;C&amp;"Helvetica Neue,Regular"&amp;12&amp;K000000&amp;P</oddFooter>
  </headerFooter>
  <drawing r:id="rId261"/>
</worksheet>
</file>

<file path=xl/worksheets/sheet4.xml><?xml version="1.0" encoding="utf-8"?>
<worksheet xmlns:r="http://schemas.openxmlformats.org/officeDocument/2006/relationships" xmlns="http://schemas.openxmlformats.org/spreadsheetml/2006/main">
  <sheetPr>
    <pageSetUpPr fitToPage="1"/>
  </sheetPr>
  <dimension ref="A1:AG711"/>
  <sheetViews>
    <sheetView workbookViewId="0" showGridLines="0" defaultGridColor="1"/>
  </sheetViews>
  <sheetFormatPr defaultColWidth="14.3333" defaultRowHeight="15" customHeight="1" outlineLevelRow="0" outlineLevelCol="0"/>
  <cols>
    <col min="1" max="1" width="12" style="547" customWidth="1"/>
    <col min="2" max="2" width="45.6719" style="547" customWidth="1"/>
    <col min="3" max="4" width="8.5" style="547" customWidth="1"/>
    <col min="5" max="5" width="11.8516" style="547" customWidth="1"/>
    <col min="6" max="6" width="9.17188" style="547" customWidth="1"/>
    <col min="7" max="7" width="11.3516" style="547" customWidth="1"/>
    <col min="8" max="8" width="10.5" style="547" customWidth="1"/>
    <col min="9" max="9" width="11.5" style="547" customWidth="1"/>
    <col min="10" max="10" width="11" style="547" customWidth="1"/>
    <col min="11" max="11" width="7.35156" style="547" customWidth="1"/>
    <col min="12" max="12" width="9" style="547" customWidth="1"/>
    <col min="13" max="13" width="7" style="547" customWidth="1"/>
    <col min="14" max="17" width="8.17188" style="547" customWidth="1"/>
    <col min="18" max="18" width="7.85156" style="547" customWidth="1"/>
    <col min="19" max="19" width="6.85156" style="547" customWidth="1"/>
    <col min="20" max="20" width="7.85156" style="547" customWidth="1"/>
    <col min="21" max="21" width="11.8516" style="547" customWidth="1"/>
    <col min="22" max="22" width="10.8516" style="547" customWidth="1"/>
    <col min="23" max="23" width="9" style="547" customWidth="1"/>
    <col min="24" max="24" width="7.17188" style="547" customWidth="1"/>
    <col min="25" max="25" width="9.67188" style="547" customWidth="1"/>
    <col min="26" max="26" width="27.8516" style="547" customWidth="1"/>
    <col min="27" max="27" width="14.3516" style="547" customWidth="1"/>
    <col min="28" max="28" width="15.1719" style="547" customWidth="1"/>
    <col min="29" max="29" width="18.5" style="547" customWidth="1"/>
    <col min="30" max="33" width="14.3516" style="547" customWidth="1"/>
    <col min="34" max="16384" width="14.3516" style="547" customWidth="1"/>
  </cols>
  <sheetData>
    <row r="1" ht="23.25" customHeight="1">
      <c r="A1" s="342"/>
      <c r="B1" t="s" s="343">
        <v>907</v>
      </c>
      <c r="C1" s="5"/>
      <c r="D1" s="5"/>
      <c r="E1" s="5"/>
      <c r="F1" s="4"/>
      <c r="G1" s="4"/>
      <c r="H1" s="4"/>
      <c r="I1" s="4"/>
      <c r="J1" s="4"/>
      <c r="K1" s="4"/>
      <c r="L1" s="4"/>
      <c r="M1" s="4"/>
      <c r="N1" s="4"/>
      <c r="O1" s="4"/>
      <c r="P1" s="4"/>
      <c r="Q1" s="4"/>
      <c r="R1" s="4"/>
      <c r="S1" s="4"/>
      <c r="T1" s="4"/>
      <c r="U1" s="4"/>
      <c r="V1" s="5"/>
      <c r="W1" s="5"/>
      <c r="X1" s="6"/>
      <c r="Y1" s="4"/>
      <c r="Z1" s="4"/>
      <c r="AA1" s="4"/>
      <c r="AB1" s="4"/>
      <c r="AC1" s="4"/>
      <c r="AD1" s="4"/>
      <c r="AE1" s="4"/>
      <c r="AF1" s="4"/>
      <c r="AG1" s="7"/>
    </row>
    <row r="2" ht="12" customHeight="1">
      <c r="A2" s="344"/>
      <c r="B2" s="17"/>
      <c r="C2" s="17"/>
      <c r="D2" s="17"/>
      <c r="E2" s="10"/>
      <c r="F2" t="s" s="345">
        <v>223</v>
      </c>
      <c r="G2" s="15"/>
      <c r="H2" s="15"/>
      <c r="I2" s="15"/>
      <c r="J2" s="15"/>
      <c r="K2" s="15"/>
      <c r="L2" s="15"/>
      <c r="M2" s="15"/>
      <c r="N2" s="10"/>
      <c r="O2" s="10"/>
      <c r="P2" s="17"/>
      <c r="Q2" s="17"/>
      <c r="R2" s="17"/>
      <c r="S2" s="17"/>
      <c r="T2" s="17"/>
      <c r="U2" s="17"/>
      <c r="V2" s="18"/>
      <c r="W2" s="18"/>
      <c r="X2" s="19"/>
      <c r="Y2" s="10"/>
      <c r="Z2" s="10"/>
      <c r="AA2" s="10"/>
      <c r="AB2" s="10"/>
      <c r="AC2" s="10"/>
      <c r="AD2" s="10"/>
      <c r="AE2" s="10"/>
      <c r="AF2" s="10"/>
      <c r="AG2" s="13"/>
    </row>
    <row r="3" ht="12" customHeight="1">
      <c r="A3" s="344"/>
      <c r="B3" s="18"/>
      <c r="C3" s="18"/>
      <c r="D3" s="18"/>
      <c r="E3" s="18"/>
      <c r="F3" s="18"/>
      <c r="G3" s="17"/>
      <c r="H3" s="17"/>
      <c r="I3" s="17"/>
      <c r="J3" s="17"/>
      <c r="K3" s="17"/>
      <c r="L3" s="17"/>
      <c r="M3" s="17"/>
      <c r="N3" s="10"/>
      <c r="O3" s="10"/>
      <c r="P3" s="17"/>
      <c r="Q3" s="17"/>
      <c r="R3" s="17"/>
      <c r="S3" s="17"/>
      <c r="T3" s="17"/>
      <c r="U3" s="17"/>
      <c r="V3" s="18"/>
      <c r="W3" s="18"/>
      <c r="X3" s="19"/>
      <c r="Y3" s="10"/>
      <c r="Z3" s="10"/>
      <c r="AA3" s="10"/>
      <c r="AB3" s="10"/>
      <c r="AC3" s="10"/>
      <c r="AD3" s="10"/>
      <c r="AE3" s="10"/>
      <c r="AF3" s="10"/>
      <c r="AG3" s="13"/>
    </row>
    <row r="4" ht="12" customHeight="1">
      <c r="A4" t="s" s="346">
        <v>224</v>
      </c>
      <c r="B4" t="s" s="130">
        <v>225</v>
      </c>
      <c r="C4" s="10"/>
      <c r="D4" s="10"/>
      <c r="E4" s="10"/>
      <c r="F4" s="10"/>
      <c r="G4" s="17"/>
      <c r="H4" s="17"/>
      <c r="I4" t="s" s="347">
        <v>226</v>
      </c>
      <c r="J4" t="s" s="348">
        <v>908</v>
      </c>
      <c r="K4" s="349"/>
      <c r="L4" s="349"/>
      <c r="M4" s="17"/>
      <c r="N4" s="10"/>
      <c r="O4" s="10"/>
      <c r="P4" s="10"/>
      <c r="Q4" s="10"/>
      <c r="R4" s="10"/>
      <c r="S4" s="10"/>
      <c r="T4" s="10"/>
      <c r="U4" s="10"/>
      <c r="V4" s="10"/>
      <c r="W4" s="10"/>
      <c r="X4" s="22"/>
      <c r="Y4" s="10"/>
      <c r="Z4" s="10"/>
      <c r="AA4" s="10"/>
      <c r="AB4" s="10"/>
      <c r="AC4" s="10"/>
      <c r="AD4" s="10"/>
      <c r="AE4" s="10"/>
      <c r="AF4" s="10"/>
      <c r="AG4" s="13"/>
    </row>
    <row r="5" ht="12.75" customHeight="1">
      <c r="A5" s="344"/>
      <c r="B5" s="10"/>
      <c r="C5" s="10"/>
      <c r="D5" s="10"/>
      <c r="E5" s="10"/>
      <c r="F5" s="10"/>
      <c r="G5" s="17"/>
      <c r="H5" s="17"/>
      <c r="I5" s="17"/>
      <c r="J5" t="s" s="348">
        <v>228</v>
      </c>
      <c r="K5" s="349"/>
      <c r="L5" s="349"/>
      <c r="M5" s="17"/>
      <c r="N5" s="10"/>
      <c r="O5" s="10"/>
      <c r="P5" s="350"/>
      <c r="Q5" s="23"/>
      <c r="R5" s="17"/>
      <c r="S5" s="17"/>
      <c r="T5" s="10"/>
      <c r="U5" s="10"/>
      <c r="V5" s="10"/>
      <c r="W5" s="10"/>
      <c r="X5" s="22"/>
      <c r="Y5" s="10"/>
      <c r="Z5" s="10"/>
      <c r="AA5" s="10"/>
      <c r="AB5" s="10"/>
      <c r="AC5" s="10"/>
      <c r="AD5" s="10"/>
      <c r="AE5" s="10"/>
      <c r="AF5" s="10"/>
      <c r="AG5" s="13"/>
    </row>
    <row r="6" ht="12.75" customHeight="1">
      <c r="A6" s="344"/>
      <c r="B6" s="10"/>
      <c r="C6" s="10"/>
      <c r="D6" s="10"/>
      <c r="E6" s="10"/>
      <c r="F6" s="10"/>
      <c r="G6" s="17"/>
      <c r="H6" s="17"/>
      <c r="I6" s="17"/>
      <c r="J6" t="s" s="348">
        <v>229</v>
      </c>
      <c r="K6" s="349"/>
      <c r="L6" s="349"/>
      <c r="M6" s="17"/>
      <c r="N6" s="10"/>
      <c r="O6" t="s" s="351">
        <v>230</v>
      </c>
      <c r="P6" t="s" s="352">
        <v>231</v>
      </c>
      <c r="Q6" s="353"/>
      <c r="R6" s="10"/>
      <c r="S6" s="10"/>
      <c r="T6" s="10"/>
      <c r="U6" s="10"/>
      <c r="V6" s="10"/>
      <c r="W6" s="10"/>
      <c r="X6" s="22"/>
      <c r="Y6" s="10"/>
      <c r="Z6" s="10"/>
      <c r="AA6" s="10"/>
      <c r="AB6" s="10"/>
      <c r="AC6" s="10"/>
      <c r="AD6" s="10"/>
      <c r="AE6" s="10"/>
      <c r="AF6" s="10"/>
      <c r="AG6" s="13"/>
    </row>
    <row r="7" ht="12.75" customHeight="1">
      <c r="A7" s="344"/>
      <c r="B7" s="10"/>
      <c r="C7" s="10"/>
      <c r="D7" s="10"/>
      <c r="E7" s="10"/>
      <c r="F7" s="10"/>
      <c r="G7" s="17"/>
      <c r="H7" s="17"/>
      <c r="I7" s="17"/>
      <c r="J7" t="s" s="348">
        <v>21</v>
      </c>
      <c r="K7" s="349"/>
      <c r="L7" s="349"/>
      <c r="M7" s="17"/>
      <c r="N7" s="10"/>
      <c r="O7" t="s" s="354">
        <v>232</v>
      </c>
      <c r="P7" t="s" s="355">
        <v>233</v>
      </c>
      <c r="Q7" s="356"/>
      <c r="R7" s="25"/>
      <c r="S7" s="25"/>
      <c r="T7" s="25"/>
      <c r="U7" s="25"/>
      <c r="V7" s="25"/>
      <c r="W7" s="25"/>
      <c r="X7" s="22"/>
      <c r="Y7" s="10"/>
      <c r="Z7" s="10"/>
      <c r="AA7" s="10"/>
      <c r="AB7" s="10"/>
      <c r="AC7" s="10"/>
      <c r="AD7" s="10"/>
      <c r="AE7" s="10"/>
      <c r="AF7" s="10"/>
      <c r="AG7" s="13"/>
    </row>
    <row r="8" ht="12.75" customHeight="1">
      <c r="A8" s="344"/>
      <c r="B8" s="17"/>
      <c r="C8" s="17"/>
      <c r="D8" s="17"/>
      <c r="E8" s="17"/>
      <c r="F8" s="17"/>
      <c r="G8" s="17"/>
      <c r="H8" s="17"/>
      <c r="I8" s="17"/>
      <c r="J8" s="349"/>
      <c r="K8" s="349"/>
      <c r="L8" s="349"/>
      <c r="M8" s="17"/>
      <c r="N8" s="10"/>
      <c r="O8" s="357"/>
      <c r="P8" s="358"/>
      <c r="Q8" s="356"/>
      <c r="R8" s="25"/>
      <c r="S8" s="25"/>
      <c r="T8" s="25"/>
      <c r="U8" s="25"/>
      <c r="V8" s="25"/>
      <c r="W8" s="25"/>
      <c r="X8" s="22"/>
      <c r="Y8" s="10"/>
      <c r="Z8" s="10"/>
      <c r="AA8" s="10"/>
      <c r="AB8" s="10"/>
      <c r="AC8" s="10"/>
      <c r="AD8" s="10"/>
      <c r="AE8" s="10"/>
      <c r="AF8" s="10"/>
      <c r="AG8" s="13"/>
    </row>
    <row r="9" ht="12.75" customHeight="1">
      <c r="A9" t="s" s="346">
        <v>234</v>
      </c>
      <c r="B9" s="17"/>
      <c r="C9" s="17"/>
      <c r="D9" s="17"/>
      <c r="E9" s="17"/>
      <c r="F9" s="17"/>
      <c r="G9" s="17"/>
      <c r="H9" s="17"/>
      <c r="I9" t="s" s="347">
        <v>235</v>
      </c>
      <c r="J9" t="s" s="348">
        <v>236</v>
      </c>
      <c r="K9" s="349"/>
      <c r="L9" s="349"/>
      <c r="M9" t="s" s="347">
        <v>237</v>
      </c>
      <c r="N9" s="10"/>
      <c r="O9" s="10"/>
      <c r="P9" s="359"/>
      <c r="Q9" s="25"/>
      <c r="R9" s="25"/>
      <c r="S9" s="25"/>
      <c r="T9" s="10"/>
      <c r="U9" s="10"/>
      <c r="V9" s="10"/>
      <c r="W9" s="10"/>
      <c r="X9" s="22"/>
      <c r="Y9" s="10"/>
      <c r="Z9" s="10"/>
      <c r="AA9" s="10"/>
      <c r="AB9" s="10"/>
      <c r="AC9" s="10"/>
      <c r="AD9" s="10"/>
      <c r="AE9" s="10"/>
      <c r="AF9" s="10"/>
      <c r="AG9" s="13"/>
    </row>
    <row r="10" ht="12.75" customHeight="1">
      <c r="A10" t="s" s="360">
        <v>238</v>
      </c>
      <c r="B10" s="17"/>
      <c r="C10" s="17"/>
      <c r="D10" s="17"/>
      <c r="E10" s="17"/>
      <c r="F10" s="10"/>
      <c r="G10" s="10"/>
      <c r="H10" s="10"/>
      <c r="I10" s="17"/>
      <c r="J10" s="349"/>
      <c r="K10" s="349"/>
      <c r="L10" s="349"/>
      <c r="M10" s="17"/>
      <c r="N10" s="10"/>
      <c r="O10" s="10"/>
      <c r="P10" s="10"/>
      <c r="Q10" s="25"/>
      <c r="R10" s="25"/>
      <c r="S10" s="25"/>
      <c r="T10" s="25"/>
      <c r="U10" s="25"/>
      <c r="V10" s="10"/>
      <c r="W10" s="10"/>
      <c r="X10" s="22"/>
      <c r="Y10" s="10"/>
      <c r="Z10" s="10"/>
      <c r="AA10" s="10"/>
      <c r="AB10" s="10"/>
      <c r="AC10" s="10"/>
      <c r="AD10" s="10"/>
      <c r="AE10" s="10"/>
      <c r="AF10" s="10"/>
      <c r="AG10" s="13"/>
    </row>
    <row r="11" ht="12.75" customHeight="1">
      <c r="A11" t="s" s="360">
        <v>239</v>
      </c>
      <c r="B11" s="17"/>
      <c r="C11" s="17"/>
      <c r="D11" s="17"/>
      <c r="E11" s="17"/>
      <c r="F11" s="10"/>
      <c r="G11" s="10"/>
      <c r="H11" s="10"/>
      <c r="I11" t="s" s="347">
        <v>240</v>
      </c>
      <c r="J11" t="s" s="130">
        <v>241</v>
      </c>
      <c r="K11" s="10"/>
      <c r="L11" s="10"/>
      <c r="M11" s="10"/>
      <c r="N11" s="10"/>
      <c r="O11" s="10"/>
      <c r="P11" s="10"/>
      <c r="Q11" s="17"/>
      <c r="R11" s="17"/>
      <c r="S11" s="17"/>
      <c r="T11" s="10"/>
      <c r="U11" s="10"/>
      <c r="V11" s="10"/>
      <c r="W11" s="10"/>
      <c r="X11" s="22"/>
      <c r="Y11" s="10"/>
      <c r="Z11" s="10"/>
      <c r="AA11" s="10"/>
      <c r="AB11" s="10"/>
      <c r="AC11" s="10"/>
      <c r="AD11" s="10"/>
      <c r="AE11" s="10"/>
      <c r="AF11" s="10"/>
      <c r="AG11" s="13"/>
    </row>
    <row r="12" ht="12.75" customHeight="1">
      <c r="A12" t="s" s="360">
        <v>242</v>
      </c>
      <c r="B12" s="17"/>
      <c r="C12" s="17"/>
      <c r="D12" s="17"/>
      <c r="E12" s="17"/>
      <c r="F12" s="10"/>
      <c r="G12" s="10"/>
      <c r="H12" s="10"/>
      <c r="I12" s="17"/>
      <c r="J12" s="17"/>
      <c r="K12" s="17"/>
      <c r="L12" s="17"/>
      <c r="M12" s="17"/>
      <c r="N12" s="10"/>
      <c r="O12" s="10"/>
      <c r="P12" s="10"/>
      <c r="Q12" s="361"/>
      <c r="R12" s="17"/>
      <c r="S12" s="17"/>
      <c r="T12" s="10"/>
      <c r="U12" s="10"/>
      <c r="V12" s="10"/>
      <c r="W12" s="10"/>
      <c r="X12" s="22"/>
      <c r="Y12" s="10"/>
      <c r="Z12" s="10"/>
      <c r="AA12" s="10"/>
      <c r="AB12" s="10"/>
      <c r="AC12" s="10"/>
      <c r="AD12" s="10"/>
      <c r="AE12" s="10"/>
      <c r="AF12" s="10"/>
      <c r="AG12" s="13"/>
    </row>
    <row r="13" ht="12.75" customHeight="1">
      <c r="A13" t="s" s="360">
        <v>243</v>
      </c>
      <c r="B13" s="17"/>
      <c r="C13" s="17"/>
      <c r="D13" s="17"/>
      <c r="E13" s="17"/>
      <c r="F13" s="10"/>
      <c r="G13" s="10"/>
      <c r="H13" s="10"/>
      <c r="I13" t="s" s="347">
        <v>244</v>
      </c>
      <c r="J13" t="s" s="362">
        <v>245</v>
      </c>
      <c r="K13" s="363"/>
      <c r="L13" s="10"/>
      <c r="M13" s="10"/>
      <c r="N13" s="10"/>
      <c r="O13" s="10"/>
      <c r="P13" s="10"/>
      <c r="Q13" t="s" s="130">
        <v>246</v>
      </c>
      <c r="R13" s="17"/>
      <c r="S13" s="10"/>
      <c r="T13" s="364"/>
      <c r="U13" s="10"/>
      <c r="V13" s="10"/>
      <c r="W13" s="10"/>
      <c r="X13" s="22"/>
      <c r="Y13" s="10"/>
      <c r="Z13" s="10"/>
      <c r="AA13" s="10"/>
      <c r="AB13" s="10"/>
      <c r="AC13" s="10"/>
      <c r="AD13" s="10"/>
      <c r="AE13" s="10"/>
      <c r="AF13" s="10"/>
      <c r="AG13" s="13"/>
    </row>
    <row r="14" ht="12.75" customHeight="1">
      <c r="A14" t="s" s="360">
        <v>243</v>
      </c>
      <c r="B14" s="17"/>
      <c r="C14" s="17"/>
      <c r="D14" s="17"/>
      <c r="E14" s="17"/>
      <c r="F14" s="10"/>
      <c r="G14" s="10"/>
      <c r="H14" s="10"/>
      <c r="I14" s="17"/>
      <c r="J14" s="10"/>
      <c r="K14" s="10"/>
      <c r="L14" s="10"/>
      <c r="M14" s="10"/>
      <c r="N14" s="10"/>
      <c r="O14" s="10"/>
      <c r="P14" s="10"/>
      <c r="Q14" s="10"/>
      <c r="R14" s="10"/>
      <c r="S14" s="10"/>
      <c r="T14" s="10"/>
      <c r="U14" s="10"/>
      <c r="V14" s="10"/>
      <c r="W14" s="10"/>
      <c r="X14" s="22"/>
      <c r="Y14" s="10"/>
      <c r="Z14" s="10"/>
      <c r="AA14" s="10"/>
      <c r="AB14" s="10"/>
      <c r="AC14" s="10"/>
      <c r="AD14" s="10"/>
      <c r="AE14" s="10"/>
      <c r="AF14" s="10"/>
      <c r="AG14" s="13"/>
    </row>
    <row r="15" ht="12.75" customHeight="1">
      <c r="A15" t="s" s="360">
        <v>247</v>
      </c>
      <c r="B15" s="17"/>
      <c r="C15" s="17"/>
      <c r="D15" s="17"/>
      <c r="E15" s="17"/>
      <c r="F15" s="17"/>
      <c r="G15" s="17"/>
      <c r="H15" s="10"/>
      <c r="I15" s="17"/>
      <c r="J15" s="10"/>
      <c r="K15" s="10"/>
      <c r="L15" s="10"/>
      <c r="M15" s="10"/>
      <c r="N15" s="10"/>
      <c r="O15" s="10"/>
      <c r="P15" s="10"/>
      <c r="Q15" t="s" s="130">
        <v>248</v>
      </c>
      <c r="R15" s="10"/>
      <c r="S15" s="10"/>
      <c r="T15" s="10"/>
      <c r="U15" s="10"/>
      <c r="V15" s="10"/>
      <c r="W15" s="10"/>
      <c r="X15" s="22"/>
      <c r="Y15" s="45"/>
      <c r="Z15" s="10"/>
      <c r="AA15" s="10"/>
      <c r="AB15" s="10"/>
      <c r="AC15" s="10"/>
      <c r="AD15" s="10"/>
      <c r="AE15" s="10"/>
      <c r="AF15" s="10"/>
      <c r="AG15" s="13"/>
    </row>
    <row r="16" ht="12.75" customHeight="1">
      <c r="A16" t="s" s="360">
        <v>249</v>
      </c>
      <c r="B16" s="17"/>
      <c r="C16" s="17"/>
      <c r="D16" s="17"/>
      <c r="E16" s="17"/>
      <c r="F16" s="10"/>
      <c r="G16" s="10"/>
      <c r="H16" s="10"/>
      <c r="I16" s="17"/>
      <c r="J16" s="10"/>
      <c r="K16" s="10"/>
      <c r="L16" s="10"/>
      <c r="M16" s="10"/>
      <c r="N16" s="10"/>
      <c r="O16" s="10"/>
      <c r="P16" s="10"/>
      <c r="Q16" s="10"/>
      <c r="R16" s="17"/>
      <c r="S16" s="17"/>
      <c r="T16" s="10"/>
      <c r="U16" s="10"/>
      <c r="V16" s="10"/>
      <c r="W16" s="10"/>
      <c r="X16" s="22"/>
      <c r="Y16" s="45"/>
      <c r="Z16" s="10"/>
      <c r="AA16" s="10"/>
      <c r="AB16" s="10"/>
      <c r="AC16" s="10"/>
      <c r="AD16" s="10"/>
      <c r="AE16" s="10"/>
      <c r="AF16" s="10"/>
      <c r="AG16" s="13"/>
    </row>
    <row r="17" ht="12.75" customHeight="1">
      <c r="A17" t="s" s="360">
        <v>250</v>
      </c>
      <c r="B17" s="365"/>
      <c r="C17" s="365"/>
      <c r="D17" s="365"/>
      <c r="E17" s="365"/>
      <c r="F17" s="10"/>
      <c r="G17" s="10"/>
      <c r="H17" s="10"/>
      <c r="I17" t="s" s="366">
        <v>251</v>
      </c>
      <c r="J17" s="10"/>
      <c r="K17" s="10"/>
      <c r="L17" s="10"/>
      <c r="M17" s="10"/>
      <c r="N17" s="10"/>
      <c r="O17" s="10"/>
      <c r="P17" s="10"/>
      <c r="Q17" t="s" s="130">
        <v>252</v>
      </c>
      <c r="R17" s="10"/>
      <c r="S17" s="10"/>
      <c r="T17" s="10"/>
      <c r="U17" s="10"/>
      <c r="V17" s="10"/>
      <c r="W17" s="10"/>
      <c r="X17" s="22"/>
      <c r="Y17" s="45"/>
      <c r="Z17" s="10"/>
      <c r="AA17" s="10"/>
      <c r="AB17" s="10"/>
      <c r="AC17" s="10"/>
      <c r="AD17" s="10"/>
      <c r="AE17" s="10"/>
      <c r="AF17" s="10"/>
      <c r="AG17" s="13"/>
    </row>
    <row r="18" ht="12.75" customHeight="1">
      <c r="A18" t="s" s="360">
        <v>253</v>
      </c>
      <c r="B18" s="17"/>
      <c r="C18" s="17"/>
      <c r="D18" s="17"/>
      <c r="E18" s="17"/>
      <c r="F18" s="10"/>
      <c r="G18" s="10"/>
      <c r="H18" s="10"/>
      <c r="I18" s="17"/>
      <c r="J18" s="10"/>
      <c r="K18" s="10"/>
      <c r="L18" s="10"/>
      <c r="M18" s="10"/>
      <c r="N18" s="10"/>
      <c r="O18" s="10"/>
      <c r="P18" s="10"/>
      <c r="Q18" s="10"/>
      <c r="R18" s="10"/>
      <c r="S18" s="10"/>
      <c r="T18" s="10"/>
      <c r="U18" s="10"/>
      <c r="V18" s="10"/>
      <c r="W18" s="10"/>
      <c r="X18" s="22"/>
      <c r="Y18" s="45"/>
      <c r="Z18" s="10"/>
      <c r="AA18" s="10"/>
      <c r="AB18" s="10"/>
      <c r="AC18" s="10"/>
      <c r="AD18" s="10"/>
      <c r="AE18" s="10"/>
      <c r="AF18" s="10"/>
      <c r="AG18" s="13"/>
    </row>
    <row r="19" ht="12.75" customHeight="1">
      <c r="A19" t="s" s="360">
        <v>254</v>
      </c>
      <c r="B19" s="367"/>
      <c r="C19" s="367"/>
      <c r="D19" s="367"/>
      <c r="E19" s="367"/>
      <c r="F19" s="367"/>
      <c r="G19" s="10"/>
      <c r="H19" s="10"/>
      <c r="I19" s="17"/>
      <c r="J19" s="10"/>
      <c r="K19" s="10"/>
      <c r="L19" s="10"/>
      <c r="M19" s="10"/>
      <c r="N19" s="10"/>
      <c r="O19" s="10"/>
      <c r="P19" s="10"/>
      <c r="Q19" t="s" s="130">
        <v>255</v>
      </c>
      <c r="R19" s="10"/>
      <c r="S19" s="10"/>
      <c r="T19" s="10"/>
      <c r="U19" s="10"/>
      <c r="V19" s="10"/>
      <c r="W19" s="10"/>
      <c r="X19" s="22"/>
      <c r="Y19" s="45"/>
      <c r="Z19" s="10"/>
      <c r="AA19" s="10"/>
      <c r="AB19" s="10"/>
      <c r="AC19" s="10"/>
      <c r="AD19" s="10"/>
      <c r="AE19" s="10"/>
      <c r="AF19" s="10"/>
      <c r="AG19" s="13"/>
    </row>
    <row r="20" ht="12.75" customHeight="1">
      <c r="A20" s="368"/>
      <c r="B20" s="369"/>
      <c r="C20" s="369"/>
      <c r="D20" s="369"/>
      <c r="E20" s="369"/>
      <c r="F20" s="369"/>
      <c r="G20" s="10"/>
      <c r="H20" s="10"/>
      <c r="I20" s="10"/>
      <c r="J20" s="10"/>
      <c r="K20" s="10"/>
      <c r="L20" s="10"/>
      <c r="M20" s="10"/>
      <c r="N20" s="10"/>
      <c r="O20" s="10"/>
      <c r="P20" s="10"/>
      <c r="Q20" t="s" s="130">
        <v>256</v>
      </c>
      <c r="R20" s="10"/>
      <c r="S20" s="10"/>
      <c r="T20" s="10"/>
      <c r="U20" s="10"/>
      <c r="V20" s="10"/>
      <c r="W20" s="10"/>
      <c r="X20" s="22"/>
      <c r="Y20" s="45"/>
      <c r="Z20" s="10"/>
      <c r="AA20" s="10"/>
      <c r="AB20" s="10"/>
      <c r="AC20" s="10"/>
      <c r="AD20" s="10"/>
      <c r="AE20" s="10"/>
      <c r="AF20" s="10"/>
      <c r="AG20" s="13"/>
    </row>
    <row r="21" ht="12.75" customHeight="1">
      <c r="A21" s="21"/>
      <c r="B21" s="10"/>
      <c r="C21" s="10"/>
      <c r="D21" s="10"/>
      <c r="E21" s="10"/>
      <c r="F21" s="10"/>
      <c r="G21" s="10"/>
      <c r="H21" s="350"/>
      <c r="I21" s="350"/>
      <c r="J21" s="370"/>
      <c r="K21" s="370"/>
      <c r="L21" s="370"/>
      <c r="M21" s="24"/>
      <c r="N21" s="24"/>
      <c r="O21" s="24"/>
      <c r="P21" s="24"/>
      <c r="Q21" s="10"/>
      <c r="R21" s="10"/>
      <c r="S21" s="10"/>
      <c r="T21" s="10"/>
      <c r="U21" s="10"/>
      <c r="V21" s="10"/>
      <c r="W21" s="10"/>
      <c r="X21" s="22"/>
      <c r="Y21" s="45"/>
      <c r="Z21" s="10"/>
      <c r="AA21" s="10"/>
      <c r="AB21" s="10"/>
      <c r="AC21" s="10"/>
      <c r="AD21" s="10"/>
      <c r="AE21" s="10"/>
      <c r="AF21" s="10"/>
      <c r="AG21" s="13"/>
    </row>
    <row r="22" ht="12.75" customHeight="1">
      <c r="A22" s="21"/>
      <c r="B22" s="10"/>
      <c r="C22" s="10"/>
      <c r="D22" s="10"/>
      <c r="E22" s="10"/>
      <c r="F22" s="10"/>
      <c r="G22" t="s" s="371">
        <v>257</v>
      </c>
      <c r="H22" s="372"/>
      <c r="I22" s="373"/>
      <c r="J22" s="373"/>
      <c r="K22" s="373"/>
      <c r="L22" s="374"/>
      <c r="M22" s="375"/>
      <c r="N22" s="10"/>
      <c r="O22" s="10"/>
      <c r="P22" s="10"/>
      <c r="Q22" s="10"/>
      <c r="R22" s="10"/>
      <c r="S22" s="10"/>
      <c r="T22" s="10"/>
      <c r="U22" s="10"/>
      <c r="V22" s="10"/>
      <c r="W22" s="10"/>
      <c r="X22" s="22"/>
      <c r="Y22" s="45"/>
      <c r="Z22" s="10"/>
      <c r="AA22" s="10"/>
      <c r="AB22" s="10"/>
      <c r="AC22" s="10"/>
      <c r="AD22" s="10"/>
      <c r="AE22" s="10"/>
      <c r="AF22" s="10"/>
      <c r="AG22" s="13"/>
    </row>
    <row r="23" ht="12.75" customHeight="1">
      <c r="A23" s="21"/>
      <c r="B23" s="10"/>
      <c r="C23" s="10"/>
      <c r="D23" s="10"/>
      <c r="E23" s="10"/>
      <c r="F23" s="10"/>
      <c r="G23" t="s" s="371">
        <v>258</v>
      </c>
      <c r="H23" s="372"/>
      <c r="I23" s="373"/>
      <c r="J23" s="373"/>
      <c r="K23" s="373"/>
      <c r="L23" s="374"/>
      <c r="M23" s="375"/>
      <c r="N23" s="10"/>
      <c r="O23" s="10"/>
      <c r="P23" s="10"/>
      <c r="Q23" s="10"/>
      <c r="R23" s="10"/>
      <c r="S23" s="10"/>
      <c r="T23" s="10"/>
      <c r="U23" s="10"/>
      <c r="V23" s="10"/>
      <c r="W23" s="10"/>
      <c r="X23" s="22"/>
      <c r="Y23" s="45"/>
      <c r="Z23" s="10"/>
      <c r="AA23" s="10"/>
      <c r="AB23" s="10"/>
      <c r="AC23" s="10"/>
      <c r="AD23" s="10"/>
      <c r="AE23" s="10"/>
      <c r="AF23" s="10"/>
      <c r="AG23" s="13"/>
    </row>
    <row r="24" ht="12.75" customHeight="1">
      <c r="A24" s="21"/>
      <c r="B24" s="10"/>
      <c r="C24" s="10"/>
      <c r="D24" s="10"/>
      <c r="E24" s="10"/>
      <c r="F24" s="10"/>
      <c r="G24" s="10"/>
      <c r="H24" s="359"/>
      <c r="I24" s="359"/>
      <c r="J24" s="359"/>
      <c r="K24" s="359"/>
      <c r="L24" s="359"/>
      <c r="M24" s="10"/>
      <c r="N24" s="10"/>
      <c r="O24" s="10"/>
      <c r="P24" s="10"/>
      <c r="Q24" s="10"/>
      <c r="R24" s="10"/>
      <c r="S24" s="10"/>
      <c r="T24" s="10"/>
      <c r="U24" s="10"/>
      <c r="V24" s="10"/>
      <c r="W24" s="10"/>
      <c r="X24" s="22"/>
      <c r="Y24" s="45"/>
      <c r="Z24" s="10"/>
      <c r="AA24" s="10"/>
      <c r="AB24" s="10"/>
      <c r="AC24" s="10"/>
      <c r="AD24" s="10"/>
      <c r="AE24" s="10"/>
      <c r="AF24" s="10"/>
      <c r="AG24" s="13"/>
    </row>
    <row r="25" ht="12.75" customHeight="1">
      <c r="A25" s="368"/>
      <c r="B25" t="s" s="376">
        <v>259</v>
      </c>
      <c r="C25" s="369"/>
      <c r="D25" s="369"/>
      <c r="E25" s="369"/>
      <c r="F25" s="369"/>
      <c r="G25" s="10"/>
      <c r="H25" s="10"/>
      <c r="I25" s="10"/>
      <c r="J25" s="10"/>
      <c r="K25" s="10"/>
      <c r="L25" s="10"/>
      <c r="M25" s="10"/>
      <c r="N25" s="10"/>
      <c r="O25" s="10"/>
      <c r="P25" s="10"/>
      <c r="Q25" s="10"/>
      <c r="R25" s="10"/>
      <c r="S25" s="10"/>
      <c r="T25" s="10"/>
      <c r="U25" s="10"/>
      <c r="V25" s="10"/>
      <c r="W25" s="10"/>
      <c r="X25" s="22"/>
      <c r="Y25" s="45"/>
      <c r="Z25" s="10"/>
      <c r="AA25" s="10"/>
      <c r="AB25" s="10"/>
      <c r="AC25" s="10"/>
      <c r="AD25" s="10"/>
      <c r="AE25" s="10"/>
      <c r="AF25" s="10"/>
      <c r="AG25" s="13"/>
    </row>
    <row r="26" ht="12.75" customHeight="1">
      <c r="A26" s="368"/>
      <c r="B26" t="s" s="377">
        <v>260</v>
      </c>
      <c r="C26" s="378"/>
      <c r="D26" s="378"/>
      <c r="E26" s="378"/>
      <c r="F26" s="10"/>
      <c r="G26" s="10"/>
      <c r="H26" s="10"/>
      <c r="I26" s="10"/>
      <c r="J26" s="10"/>
      <c r="K26" s="10"/>
      <c r="L26" s="10"/>
      <c r="M26" s="10"/>
      <c r="N26" s="10"/>
      <c r="O26" s="10"/>
      <c r="P26" s="10"/>
      <c r="Q26" s="10"/>
      <c r="R26" s="10"/>
      <c r="S26" s="10"/>
      <c r="T26" s="10"/>
      <c r="U26" s="10"/>
      <c r="V26" s="10"/>
      <c r="W26" s="10"/>
      <c r="X26" s="22"/>
      <c r="Y26" s="45"/>
      <c r="Z26" s="10"/>
      <c r="AA26" s="10"/>
      <c r="AB26" s="10"/>
      <c r="AC26" s="10"/>
      <c r="AD26" s="10"/>
      <c r="AE26" s="10"/>
      <c r="AF26" s="10"/>
      <c r="AG26" s="13"/>
    </row>
    <row r="27" ht="12.75" customHeight="1">
      <c r="A27" s="368"/>
      <c r="B27" s="10"/>
      <c r="C27" s="10"/>
      <c r="D27" s="10"/>
      <c r="E27" s="10"/>
      <c r="F27" s="10"/>
      <c r="G27" s="10"/>
      <c r="H27" s="10"/>
      <c r="I27" s="10"/>
      <c r="J27" s="10"/>
      <c r="K27" s="10"/>
      <c r="L27" s="10"/>
      <c r="M27" s="10"/>
      <c r="N27" s="10"/>
      <c r="O27" s="10"/>
      <c r="P27" s="10"/>
      <c r="Q27" s="10"/>
      <c r="R27" s="10"/>
      <c r="S27" s="10"/>
      <c r="T27" s="10"/>
      <c r="U27" s="10"/>
      <c r="V27" s="10"/>
      <c r="W27" s="10"/>
      <c r="X27" s="22"/>
      <c r="Y27" s="45"/>
      <c r="Z27" s="10"/>
      <c r="AA27" s="10"/>
      <c r="AB27" s="10"/>
      <c r="AC27" s="10"/>
      <c r="AD27" s="10"/>
      <c r="AE27" s="10"/>
      <c r="AF27" s="10"/>
      <c r="AG27" s="13"/>
    </row>
    <row r="28" ht="12.75" customHeight="1">
      <c r="A28" s="368"/>
      <c r="B28" s="10"/>
      <c r="C28" s="10"/>
      <c r="D28" s="10"/>
      <c r="E28" s="10"/>
      <c r="F28" s="10"/>
      <c r="G28" s="10"/>
      <c r="H28" s="10"/>
      <c r="I28" s="10"/>
      <c r="J28" s="10"/>
      <c r="K28" s="10"/>
      <c r="L28" s="10"/>
      <c r="M28" s="10"/>
      <c r="N28" s="10"/>
      <c r="O28" s="10"/>
      <c r="P28" s="10"/>
      <c r="Q28" s="10"/>
      <c r="R28" s="10"/>
      <c r="S28" s="10"/>
      <c r="T28" s="10"/>
      <c r="U28" s="10"/>
      <c r="V28" s="10"/>
      <c r="W28" s="10"/>
      <c r="X28" s="22"/>
      <c r="Y28" s="45"/>
      <c r="Z28" s="10"/>
      <c r="AA28" s="10"/>
      <c r="AB28" s="10"/>
      <c r="AC28" s="10"/>
      <c r="AD28" s="10"/>
      <c r="AE28" s="10"/>
      <c r="AF28" s="10"/>
      <c r="AG28" s="13"/>
    </row>
    <row r="29" ht="12.75" customHeight="1">
      <c r="A29" s="368"/>
      <c r="B29" s="10"/>
      <c r="C29" s="10"/>
      <c r="D29" s="10"/>
      <c r="E29" s="10"/>
      <c r="F29" s="10"/>
      <c r="G29" s="10"/>
      <c r="H29" s="10"/>
      <c r="I29" s="10"/>
      <c r="J29" s="10"/>
      <c r="K29" s="10"/>
      <c r="L29" s="10"/>
      <c r="M29" s="10"/>
      <c r="N29" s="10"/>
      <c r="O29" s="10"/>
      <c r="P29" s="10"/>
      <c r="Q29" s="10"/>
      <c r="R29" s="10"/>
      <c r="S29" s="10"/>
      <c r="T29" s="10"/>
      <c r="U29" s="10"/>
      <c r="V29" s="10"/>
      <c r="W29" s="10"/>
      <c r="X29" s="22"/>
      <c r="Y29" s="45"/>
      <c r="Z29" s="10"/>
      <c r="AA29" s="10"/>
      <c r="AB29" s="10"/>
      <c r="AC29" s="10"/>
      <c r="AD29" s="10"/>
      <c r="AE29" s="10"/>
      <c r="AF29" s="10"/>
      <c r="AG29" s="13"/>
    </row>
    <row r="30" ht="12.75" customHeight="1">
      <c r="A30" s="368"/>
      <c r="B30" s="10"/>
      <c r="C30" s="10"/>
      <c r="D30" s="10"/>
      <c r="E30" s="10"/>
      <c r="F30" s="10"/>
      <c r="G30" s="10"/>
      <c r="H30" s="10"/>
      <c r="I30" s="10"/>
      <c r="J30" s="10"/>
      <c r="K30" s="10"/>
      <c r="L30" s="10"/>
      <c r="M30" s="10"/>
      <c r="N30" s="10"/>
      <c r="O30" s="10"/>
      <c r="P30" s="10"/>
      <c r="Q30" s="10"/>
      <c r="R30" s="10"/>
      <c r="S30" s="10"/>
      <c r="T30" s="10"/>
      <c r="U30" s="10"/>
      <c r="V30" s="10"/>
      <c r="W30" s="10"/>
      <c r="X30" s="22"/>
      <c r="Y30" s="45"/>
      <c r="Z30" s="10"/>
      <c r="AA30" s="10"/>
      <c r="AB30" s="10"/>
      <c r="AC30" s="10"/>
      <c r="AD30" s="10"/>
      <c r="AE30" s="10"/>
      <c r="AF30" s="10"/>
      <c r="AG30" s="13"/>
    </row>
    <row r="31" ht="12.75" customHeight="1">
      <c r="A31" s="368"/>
      <c r="B31" s="27"/>
      <c r="C31" s="10"/>
      <c r="D31" s="10"/>
      <c r="E31" s="10"/>
      <c r="F31" s="10"/>
      <c r="G31" s="10"/>
      <c r="H31" s="10"/>
      <c r="I31" s="10"/>
      <c r="J31" s="10"/>
      <c r="K31" s="10"/>
      <c r="L31" s="10"/>
      <c r="M31" s="10"/>
      <c r="N31" s="10"/>
      <c r="O31" s="10"/>
      <c r="P31" s="10"/>
      <c r="Q31" s="10"/>
      <c r="R31" s="10"/>
      <c r="S31" s="10"/>
      <c r="T31" s="10"/>
      <c r="U31" s="10"/>
      <c r="V31" s="10"/>
      <c r="W31" s="10"/>
      <c r="X31" s="22"/>
      <c r="Y31" s="45"/>
      <c r="Z31" s="10"/>
      <c r="AA31" s="10"/>
      <c r="AB31" s="10"/>
      <c r="AC31" s="10"/>
      <c r="AD31" s="10"/>
      <c r="AE31" s="10"/>
      <c r="AF31" s="10"/>
      <c r="AG31" s="13"/>
    </row>
    <row r="32" ht="12.75" customHeight="1">
      <c r="A32" s="379"/>
      <c r="B32" t="s" s="380">
        <v>261</v>
      </c>
      <c r="C32" s="31"/>
      <c r="D32" s="10"/>
      <c r="E32" s="10"/>
      <c r="F32" s="10"/>
      <c r="G32" s="10"/>
      <c r="H32" s="10"/>
      <c r="I32" s="10"/>
      <c r="J32" s="10"/>
      <c r="K32" s="10"/>
      <c r="L32" s="10"/>
      <c r="M32" s="10"/>
      <c r="N32" s="10"/>
      <c r="O32" s="10"/>
      <c r="P32" s="10"/>
      <c r="Q32" s="10"/>
      <c r="R32" s="10"/>
      <c r="S32" s="10"/>
      <c r="T32" s="10"/>
      <c r="U32" s="10"/>
      <c r="V32" s="10"/>
      <c r="W32" s="10"/>
      <c r="X32" s="22"/>
      <c r="Y32" s="10"/>
      <c r="Z32" s="10"/>
      <c r="AA32" s="10"/>
      <c r="AB32" s="10"/>
      <c r="AC32" s="10"/>
      <c r="AD32" s="10"/>
      <c r="AE32" s="10"/>
      <c r="AF32" s="10"/>
      <c r="AG32" s="13"/>
    </row>
    <row r="33" ht="14" customHeight="1">
      <c r="A33" s="381"/>
      <c r="B33" t="s" s="382">
        <v>262</v>
      </c>
      <c r="C33" s="383"/>
      <c r="D33" s="17"/>
      <c r="E33" s="17"/>
      <c r="F33" s="17"/>
      <c r="G33" s="17"/>
      <c r="H33" s="17"/>
      <c r="I33" s="17"/>
      <c r="J33" s="17"/>
      <c r="K33" s="17"/>
      <c r="L33" s="17"/>
      <c r="M33" s="384"/>
      <c r="N33" s="385"/>
      <c r="O33" s="384"/>
      <c r="P33" t="s" s="386">
        <v>263</v>
      </c>
      <c r="Q33" s="384"/>
      <c r="R33" s="385"/>
      <c r="S33" s="385"/>
      <c r="T33" s="385"/>
      <c r="U33" s="385"/>
      <c r="V33" s="17"/>
      <c r="W33" t="s" s="387">
        <v>264</v>
      </c>
      <c r="X33" s="10"/>
      <c r="Y33" s="10"/>
      <c r="Z33" s="10"/>
      <c r="AA33" s="10"/>
      <c r="AB33" s="10"/>
      <c r="AC33" s="10"/>
      <c r="AD33" s="10"/>
      <c r="AE33" s="10"/>
      <c r="AF33" s="10"/>
      <c r="AG33" s="13"/>
    </row>
    <row r="34" ht="23.5" customHeight="1">
      <c r="A34" s="344"/>
      <c r="B34" t="s" s="388">
        <v>265</v>
      </c>
      <c r="C34" s="385"/>
      <c r="D34" s="385"/>
      <c r="E34" s="385"/>
      <c r="F34" s="385"/>
      <c r="G34" s="385"/>
      <c r="H34" s="385"/>
      <c r="I34" s="385"/>
      <c r="J34" s="385"/>
      <c r="K34" s="385"/>
      <c r="L34" s="389"/>
      <c r="M34" t="s" s="297">
        <v>29</v>
      </c>
      <c r="N34" t="s" s="298">
        <v>31</v>
      </c>
      <c r="O34" t="s" s="299">
        <v>33</v>
      </c>
      <c r="P34" t="s" s="300">
        <v>35</v>
      </c>
      <c r="Q34" t="s" s="301">
        <v>37</v>
      </c>
      <c r="R34" t="s" s="302">
        <v>39</v>
      </c>
      <c r="S34" t="s" s="303">
        <v>41</v>
      </c>
      <c r="T34" t="s" s="304">
        <v>43</v>
      </c>
      <c r="U34" t="s" s="390">
        <v>87</v>
      </c>
      <c r="V34" s="391"/>
      <c r="W34" s="392"/>
      <c r="X34" s="350"/>
      <c r="Y34" s="350"/>
      <c r="Z34" s="10"/>
      <c r="AA34" s="10"/>
      <c r="AB34" s="10"/>
      <c r="AC34" s="10"/>
      <c r="AD34" s="10"/>
      <c r="AE34" s="10"/>
      <c r="AF34" s="10"/>
      <c r="AG34" s="13"/>
    </row>
    <row r="35" ht="20" customHeight="1">
      <c r="A35" s="548"/>
      <c r="B35" t="s" s="304">
        <v>266</v>
      </c>
      <c r="C35" t="s" s="394">
        <v>267</v>
      </c>
      <c r="D35" t="s" s="395">
        <v>268</v>
      </c>
      <c r="E35" t="s" s="395">
        <v>269</v>
      </c>
      <c r="F35" t="s" s="395">
        <v>270</v>
      </c>
      <c r="G35" t="s" s="397">
        <v>271</v>
      </c>
      <c r="H35" t="s" s="304">
        <v>272</v>
      </c>
      <c r="I35" t="s" s="304">
        <v>273</v>
      </c>
      <c r="J35" t="s" s="304">
        <v>274</v>
      </c>
      <c r="K35" t="s" s="304">
        <v>275</v>
      </c>
      <c r="L35" t="s" s="304">
        <v>276</v>
      </c>
      <c r="M35" t="s" s="297">
        <v>30</v>
      </c>
      <c r="N35" t="s" s="298">
        <v>32</v>
      </c>
      <c r="O35" t="s" s="299">
        <v>34</v>
      </c>
      <c r="P35" t="s" s="300">
        <v>36</v>
      </c>
      <c r="Q35" t="s" s="301">
        <v>38</v>
      </c>
      <c r="R35" t="s" s="302">
        <v>40</v>
      </c>
      <c r="S35" t="s" s="303">
        <v>125</v>
      </c>
      <c r="T35" t="s" s="304">
        <v>44</v>
      </c>
      <c r="U35" t="s" s="390">
        <v>88</v>
      </c>
      <c r="V35" t="s" s="304">
        <v>277</v>
      </c>
      <c r="W35" t="s" s="304">
        <v>278</v>
      </c>
      <c r="X35" t="s" s="394">
        <v>279</v>
      </c>
      <c r="Y35" t="s" s="397">
        <v>280</v>
      </c>
      <c r="Z35" s="375"/>
      <c r="AA35" s="10"/>
      <c r="AB35" s="10"/>
      <c r="AC35" s="10"/>
      <c r="AD35" s="10"/>
      <c r="AE35" s="10"/>
      <c r="AF35" s="10"/>
      <c r="AG35" s="13"/>
    </row>
    <row r="36" ht="13.5" customHeight="1">
      <c r="A36" t="s" s="549">
        <v>909</v>
      </c>
      <c r="B36" s="550"/>
      <c r="C36" s="447">
        <f>B36</f>
        <v>0</v>
      </c>
      <c r="D36" s="401"/>
      <c r="E36" t="s" s="400">
        <v>284</v>
      </c>
      <c r="F36" s="401"/>
      <c r="G36" s="401"/>
      <c r="H36" s="401"/>
      <c r="I36" s="401"/>
      <c r="J36" s="401"/>
      <c r="K36" s="401"/>
      <c r="L36" s="401"/>
      <c r="M36" s="401"/>
      <c r="N36" s="401"/>
      <c r="O36" s="401"/>
      <c r="P36" s="401"/>
      <c r="Q36" s="401"/>
      <c r="R36" s="401"/>
      <c r="S36" s="401"/>
      <c r="T36" s="401"/>
      <c r="U36" s="401"/>
      <c r="V36" s="401"/>
      <c r="W36" s="401"/>
      <c r="X36" s="401"/>
      <c r="Y36" s="403"/>
      <c r="Z36" s="31"/>
      <c r="AA36" s="10"/>
      <c r="AB36" s="10"/>
      <c r="AC36" s="10"/>
      <c r="AD36" s="10"/>
      <c r="AE36" s="10"/>
      <c r="AF36" s="10"/>
      <c r="AG36" s="13"/>
    </row>
    <row r="37" ht="13.5" customHeight="1">
      <c r="A37" s="424"/>
      <c r="B37" t="s" s="405">
        <v>910</v>
      </c>
      <c r="C37" t="s" s="406">
        <v>209</v>
      </c>
      <c r="D37" t="s" s="406">
        <v>212</v>
      </c>
      <c r="E37" t="s" s="406">
        <v>284</v>
      </c>
      <c r="F37" t="s" s="406">
        <v>180</v>
      </c>
      <c r="G37" t="s" s="406">
        <v>198</v>
      </c>
      <c r="H37" s="407">
        <v>2</v>
      </c>
      <c r="I37" t="s" s="409">
        <v>911</v>
      </c>
      <c r="J37" s="410">
        <f>K37*(1-'Bolts'!$E$1157)</f>
        <v>164.026315789474</v>
      </c>
      <c r="K37" s="410">
        <v>164.026315789474</v>
      </c>
      <c r="L37" s="411">
        <f>SUM(M37:U37)</f>
        <v>0</v>
      </c>
      <c r="M37" s="412"/>
      <c r="N37" s="413"/>
      <c r="O37" s="414"/>
      <c r="P37" s="415"/>
      <c r="Q37" s="416"/>
      <c r="R37" s="417"/>
      <c r="S37" s="418"/>
      <c r="T37" s="419"/>
      <c r="U37" s="420"/>
      <c r="V37" s="411">
        <f>L37*H37</f>
        <v>0</v>
      </c>
      <c r="W37" s="421">
        <f>L37*K37</f>
        <v>0</v>
      </c>
      <c r="X37" s="422">
        <v>3.16002866733194</v>
      </c>
      <c r="Y37" s="423">
        <f>X37*L37</f>
        <v>0</v>
      </c>
      <c r="Z37" s="31"/>
      <c r="AA37" s="10"/>
      <c r="AB37" s="10"/>
      <c r="AC37" s="10"/>
      <c r="AD37" s="10"/>
      <c r="AE37" s="10"/>
      <c r="AF37" s="10"/>
      <c r="AG37" s="13"/>
    </row>
    <row r="38" ht="13.5" customHeight="1">
      <c r="A38" s="424"/>
      <c r="B38" t="s" s="405">
        <v>912</v>
      </c>
      <c r="C38" t="s" s="406">
        <v>209</v>
      </c>
      <c r="D38" t="s" s="406">
        <v>212</v>
      </c>
      <c r="E38" t="s" s="406">
        <v>284</v>
      </c>
      <c r="F38" t="s" s="406">
        <v>180</v>
      </c>
      <c r="G38" t="s" s="406">
        <v>198</v>
      </c>
      <c r="H38" s="407">
        <v>3</v>
      </c>
      <c r="I38" t="s" s="409">
        <v>913</v>
      </c>
      <c r="J38" s="410">
        <f>K38*(1-'Bolts'!$E$1157)</f>
        <v>149.078947368421</v>
      </c>
      <c r="K38" s="410">
        <v>149.078947368421</v>
      </c>
      <c r="L38" s="411">
        <f>SUM(M38:U38)</f>
        <v>0</v>
      </c>
      <c r="M38" s="412"/>
      <c r="N38" s="413"/>
      <c r="O38" s="414"/>
      <c r="P38" s="415"/>
      <c r="Q38" s="416"/>
      <c r="R38" s="417"/>
      <c r="S38" s="418"/>
      <c r="T38" s="419"/>
      <c r="U38" s="420"/>
      <c r="V38" s="411">
        <f>L38*H38</f>
        <v>0</v>
      </c>
      <c r="W38" s="421">
        <f>L38*K38</f>
        <v>0</v>
      </c>
      <c r="X38" s="422">
        <v>2.63102386827542</v>
      </c>
      <c r="Y38" s="423">
        <f>X38*L38</f>
        <v>0</v>
      </c>
      <c r="Z38" s="31"/>
      <c r="AA38" s="10"/>
      <c r="AB38" s="10"/>
      <c r="AC38" s="10"/>
      <c r="AD38" s="10"/>
      <c r="AE38" s="10"/>
      <c r="AF38" s="10"/>
      <c r="AG38" s="13"/>
    </row>
    <row r="39" ht="13.5" customHeight="1">
      <c r="A39" s="424"/>
      <c r="B39" t="s" s="405">
        <v>914</v>
      </c>
      <c r="C39" t="s" s="406">
        <v>209</v>
      </c>
      <c r="D39" t="s" s="406">
        <v>213</v>
      </c>
      <c r="E39" t="s" s="406">
        <v>284</v>
      </c>
      <c r="F39" t="s" s="406">
        <v>180</v>
      </c>
      <c r="G39" t="s" s="406">
        <v>198</v>
      </c>
      <c r="H39" s="407">
        <v>2</v>
      </c>
      <c r="I39" t="s" s="409">
        <v>915</v>
      </c>
      <c r="J39" s="410">
        <f>K39*(1-'Bolts'!$E$1157)</f>
        <v>103.657894736842</v>
      </c>
      <c r="K39" s="410">
        <v>103.657894736842</v>
      </c>
      <c r="L39" s="411">
        <f>SUM(M39:U39)</f>
        <v>0</v>
      </c>
      <c r="M39" s="412"/>
      <c r="N39" s="413"/>
      <c r="O39" s="414"/>
      <c r="P39" s="415"/>
      <c r="Q39" s="416"/>
      <c r="R39" s="417"/>
      <c r="S39" s="418"/>
      <c r="T39" s="419"/>
      <c r="U39" s="420"/>
      <c r="V39" s="411">
        <f>L39*H39</f>
        <v>0</v>
      </c>
      <c r="W39" s="421">
        <f>L39*K39</f>
        <v>0</v>
      </c>
      <c r="X39" s="422">
        <v>1.84301671958632</v>
      </c>
      <c r="Y39" s="423">
        <f>X39*L39</f>
        <v>0</v>
      </c>
      <c r="Z39" s="31"/>
      <c r="AA39" s="10"/>
      <c r="AB39" s="10"/>
      <c r="AC39" s="10"/>
      <c r="AD39" s="10"/>
      <c r="AE39" s="10"/>
      <c r="AF39" s="10"/>
      <c r="AG39" s="13"/>
    </row>
    <row r="40" ht="13.5" customHeight="1">
      <c r="A40" s="424"/>
      <c r="B40" t="s" s="405">
        <v>916</v>
      </c>
      <c r="C40" t="s" s="406">
        <v>209</v>
      </c>
      <c r="D40" t="s" s="406">
        <v>213</v>
      </c>
      <c r="E40" t="s" s="406">
        <v>284</v>
      </c>
      <c r="F40" t="s" s="406">
        <v>188</v>
      </c>
      <c r="G40" t="s" s="406">
        <v>200</v>
      </c>
      <c r="H40" s="407">
        <v>5</v>
      </c>
      <c r="I40" t="s" s="409">
        <v>917</v>
      </c>
      <c r="J40" s="410">
        <f>K40*(1-'Bolts'!$E$1157)</f>
        <v>223.342105263158</v>
      </c>
      <c r="K40" s="410">
        <v>223.342105263158</v>
      </c>
      <c r="L40" s="411">
        <f>SUM(M40:U40)</f>
        <v>0</v>
      </c>
      <c r="M40" s="412"/>
      <c r="N40" s="413"/>
      <c r="O40" s="414"/>
      <c r="P40" s="415"/>
      <c r="Q40" s="416"/>
      <c r="R40" s="417"/>
      <c r="S40" s="418"/>
      <c r="T40" s="419"/>
      <c r="U40" s="420"/>
      <c r="V40" s="411">
        <f>L40*H40</f>
        <v>0</v>
      </c>
      <c r="W40" s="421">
        <f>L40*K40</f>
        <v>0</v>
      </c>
      <c r="X40" s="422">
        <v>3.78803436451057</v>
      </c>
      <c r="Y40" s="423">
        <f>X40*L40</f>
        <v>0</v>
      </c>
      <c r="Z40" s="31"/>
      <c r="AA40" s="10"/>
      <c r="AB40" s="10"/>
      <c r="AC40" s="10"/>
      <c r="AD40" s="10"/>
      <c r="AE40" s="10"/>
      <c r="AF40" s="10"/>
      <c r="AG40" s="13"/>
    </row>
    <row r="41" ht="13.5" customHeight="1">
      <c r="A41" s="424"/>
      <c r="B41" t="s" s="405">
        <v>918</v>
      </c>
      <c r="C41" t="s" s="406">
        <v>209</v>
      </c>
      <c r="D41" t="s" s="406">
        <v>214</v>
      </c>
      <c r="E41" t="s" s="406">
        <v>284</v>
      </c>
      <c r="F41" t="s" s="406">
        <v>181</v>
      </c>
      <c r="G41" t="s" s="406">
        <v>199</v>
      </c>
      <c r="H41" s="407">
        <v>2</v>
      </c>
      <c r="I41" t="s" s="409">
        <v>919</v>
      </c>
      <c r="J41" s="410">
        <f>K41*(1-'Bolts'!$E$1157)</f>
        <v>90.4736842105263</v>
      </c>
      <c r="K41" s="410">
        <v>90.4736842105263</v>
      </c>
      <c r="L41" s="411">
        <f>SUM(M41:U41)</f>
        <v>0</v>
      </c>
      <c r="M41" s="412"/>
      <c r="N41" s="413"/>
      <c r="O41" s="414"/>
      <c r="P41" s="415"/>
      <c r="Q41" s="416"/>
      <c r="R41" s="417"/>
      <c r="S41" s="418"/>
      <c r="T41" s="419"/>
      <c r="U41" s="420"/>
      <c r="V41" s="411">
        <f>L41*H41</f>
        <v>0</v>
      </c>
      <c r="W41" s="421">
        <f>L41*K41</f>
        <v>0</v>
      </c>
      <c r="X41" s="422">
        <v>1.55501410686746</v>
      </c>
      <c r="Y41" s="423">
        <f>X41*L41</f>
        <v>0</v>
      </c>
      <c r="Z41" s="31"/>
      <c r="AA41" s="10"/>
      <c r="AB41" s="10"/>
      <c r="AC41" s="10"/>
      <c r="AD41" s="10"/>
      <c r="AE41" s="10"/>
      <c r="AF41" s="10"/>
      <c r="AG41" s="13"/>
    </row>
    <row r="42" ht="13.5" customHeight="1">
      <c r="A42" s="424"/>
      <c r="B42" t="s" s="405">
        <v>920</v>
      </c>
      <c r="C42" t="s" s="406">
        <v>209</v>
      </c>
      <c r="D42" t="s" s="406">
        <v>214</v>
      </c>
      <c r="E42" t="s" s="406">
        <v>284</v>
      </c>
      <c r="F42" t="s" s="406">
        <v>182</v>
      </c>
      <c r="G42" t="s" s="406">
        <v>198</v>
      </c>
      <c r="H42" s="407">
        <v>5</v>
      </c>
      <c r="I42" t="s" s="409">
        <v>921</v>
      </c>
      <c r="J42" s="410">
        <f>K42*(1-'Bolts'!$E$1157)</f>
        <v>177.105263157895</v>
      </c>
      <c r="K42" s="410">
        <v>177.105263157895</v>
      </c>
      <c r="L42" s="411">
        <f>SUM(M42:U42)</f>
        <v>0</v>
      </c>
      <c r="M42" s="412"/>
      <c r="N42" s="413"/>
      <c r="O42" s="414"/>
      <c r="P42" s="415"/>
      <c r="Q42" s="416"/>
      <c r="R42" s="417"/>
      <c r="S42" s="418"/>
      <c r="T42" s="419"/>
      <c r="U42" s="420"/>
      <c r="V42" s="411">
        <f>L42*H42</f>
        <v>0</v>
      </c>
      <c r="W42" s="421">
        <f>L42*K42</f>
        <v>0</v>
      </c>
      <c r="X42" s="422">
        <v>2.78002521999456</v>
      </c>
      <c r="Y42" s="423">
        <f>X42*L42</f>
        <v>0</v>
      </c>
      <c r="Z42" s="31"/>
      <c r="AA42" s="10"/>
      <c r="AB42" s="10"/>
      <c r="AC42" s="10"/>
      <c r="AD42" s="10"/>
      <c r="AE42" s="10"/>
      <c r="AF42" s="10"/>
      <c r="AG42" s="13"/>
    </row>
    <row r="43" ht="13.5" customHeight="1">
      <c r="A43" s="424"/>
      <c r="B43" t="s" s="405">
        <v>922</v>
      </c>
      <c r="C43" t="s" s="406">
        <v>209</v>
      </c>
      <c r="D43" t="s" s="406">
        <v>215</v>
      </c>
      <c r="E43" t="s" s="406">
        <v>284</v>
      </c>
      <c r="F43" t="s" s="406">
        <v>183</v>
      </c>
      <c r="G43" t="s" s="406">
        <v>200</v>
      </c>
      <c r="H43" s="407">
        <v>15</v>
      </c>
      <c r="I43" t="s" s="409">
        <v>923</v>
      </c>
      <c r="J43" s="410">
        <f>K43*(1-'Bolts'!$E$1157)</f>
        <v>158.447368421053</v>
      </c>
      <c r="K43" s="410">
        <v>158.447368421053</v>
      </c>
      <c r="L43" s="411">
        <f>SUM(M43:U43)</f>
        <v>0</v>
      </c>
      <c r="M43" s="412"/>
      <c r="N43" s="413"/>
      <c r="O43" s="414"/>
      <c r="P43" s="415"/>
      <c r="Q43" s="416"/>
      <c r="R43" s="417"/>
      <c r="S43" s="418"/>
      <c r="T43" s="419"/>
      <c r="U43" s="420"/>
      <c r="V43" s="411">
        <f>L43*H43</f>
        <v>0</v>
      </c>
      <c r="W43" s="421">
        <f>L43*K43</f>
        <v>0</v>
      </c>
      <c r="X43" s="422">
        <v>3.09102804136805</v>
      </c>
      <c r="Y43" s="423">
        <f>X43*L43</f>
        <v>0</v>
      </c>
      <c r="Z43" s="31"/>
      <c r="AA43" s="10"/>
      <c r="AB43" s="10"/>
      <c r="AC43" s="10"/>
      <c r="AD43" s="10"/>
      <c r="AE43" s="10"/>
      <c r="AF43" s="10"/>
      <c r="AG43" s="13"/>
    </row>
    <row r="44" ht="13.5" customHeight="1">
      <c r="A44" s="424"/>
      <c r="B44" t="s" s="405">
        <v>924</v>
      </c>
      <c r="C44" t="s" s="406">
        <v>209</v>
      </c>
      <c r="D44" t="s" s="406">
        <v>216</v>
      </c>
      <c r="E44" t="s" s="406">
        <v>284</v>
      </c>
      <c r="F44" t="s" s="406">
        <v>190</v>
      </c>
      <c r="G44" t="s" s="406">
        <v>199</v>
      </c>
      <c r="H44" s="407">
        <v>25</v>
      </c>
      <c r="I44" t="s" s="409">
        <v>925</v>
      </c>
      <c r="J44" s="410">
        <f>K44*(1-'Bolts'!$E$1157)</f>
        <v>196.421052631579</v>
      </c>
      <c r="K44" s="410">
        <v>196.421052631579</v>
      </c>
      <c r="L44" s="411">
        <f>SUM(M44:U44)</f>
        <v>0</v>
      </c>
      <c r="M44" s="412"/>
      <c r="N44" s="413"/>
      <c r="O44" s="414"/>
      <c r="P44" s="415"/>
      <c r="Q44" s="416"/>
      <c r="R44" s="417"/>
      <c r="S44" s="418"/>
      <c r="T44" s="419"/>
      <c r="U44" s="420"/>
      <c r="V44" s="411">
        <f>L44*H44</f>
        <v>0</v>
      </c>
      <c r="W44" s="421">
        <f>L44*K44</f>
        <v>0</v>
      </c>
      <c r="X44" s="422">
        <v>3.38803073573437</v>
      </c>
      <c r="Y44" s="423">
        <f>X44*L44</f>
        <v>0</v>
      </c>
      <c r="Z44" s="31"/>
      <c r="AA44" s="10"/>
      <c r="AB44" s="10"/>
      <c r="AC44" s="10"/>
      <c r="AD44" s="10"/>
      <c r="AE44" s="10"/>
      <c r="AF44" s="10"/>
      <c r="AG44" s="13"/>
    </row>
    <row r="45" ht="13.5" customHeight="1">
      <c r="A45" t="s" s="549">
        <v>926</v>
      </c>
      <c r="B45" s="550"/>
      <c r="C45" s="447">
        <f>B45</f>
        <v>0</v>
      </c>
      <c r="D45" s="401"/>
      <c r="E45" t="s" s="400">
        <v>284</v>
      </c>
      <c r="F45" s="401"/>
      <c r="G45" s="401"/>
      <c r="H45" s="401"/>
      <c r="I45" s="401"/>
      <c r="J45" s="446"/>
      <c r="K45" s="410">
        <v>0</v>
      </c>
      <c r="L45" s="401"/>
      <c r="M45" s="412"/>
      <c r="N45" s="413"/>
      <c r="O45" s="414"/>
      <c r="P45" s="415"/>
      <c r="Q45" s="416"/>
      <c r="R45" s="417"/>
      <c r="S45" s="418"/>
      <c r="T45" s="419"/>
      <c r="U45" s="420"/>
      <c r="V45" s="401"/>
      <c r="W45" s="401"/>
      <c r="X45" s="447">
        <v>0</v>
      </c>
      <c r="Y45" s="403"/>
      <c r="Z45" s="31"/>
      <c r="AA45" s="10"/>
      <c r="AB45" s="10"/>
      <c r="AC45" s="10"/>
      <c r="AD45" s="10"/>
      <c r="AE45" s="10"/>
      <c r="AF45" s="10"/>
      <c r="AG45" s="13"/>
    </row>
    <row r="46" ht="13.5" customHeight="1">
      <c r="A46" s="424"/>
      <c r="B46" t="s" s="405">
        <v>927</v>
      </c>
      <c r="C46" t="s" s="406">
        <v>203</v>
      </c>
      <c r="D46" t="s" s="406">
        <v>211</v>
      </c>
      <c r="E46" t="s" s="406">
        <v>284</v>
      </c>
      <c r="F46" t="s" s="406">
        <v>179</v>
      </c>
      <c r="G46" t="s" s="406">
        <v>198</v>
      </c>
      <c r="H46" s="407">
        <v>1</v>
      </c>
      <c r="I46" t="s" s="409">
        <v>928</v>
      </c>
      <c r="J46" s="410">
        <f>K46*(1-'Bolts'!$E$1157)</f>
        <v>263.315789473684</v>
      </c>
      <c r="K46" s="410">
        <v>263.315789473684</v>
      </c>
      <c r="L46" s="411">
        <f>SUM(M46:U46)</f>
        <v>0</v>
      </c>
      <c r="M46" s="412"/>
      <c r="N46" s="413"/>
      <c r="O46" s="414"/>
      <c r="P46" s="415"/>
      <c r="Q46" s="416"/>
      <c r="R46" s="417"/>
      <c r="S46" s="418"/>
      <c r="T46" s="419"/>
      <c r="U46" s="420"/>
      <c r="V46" s="411">
        <f>L46*H46</f>
        <v>0</v>
      </c>
      <c r="W46" s="421">
        <f>L46*K46</f>
        <v>0</v>
      </c>
      <c r="X46" s="422">
        <v>5.57105053978046</v>
      </c>
      <c r="Y46" s="423">
        <f>X46*L46</f>
        <v>0</v>
      </c>
      <c r="Z46" s="31"/>
      <c r="AA46" s="10"/>
      <c r="AB46" s="10"/>
      <c r="AC46" s="10"/>
      <c r="AD46" s="10"/>
      <c r="AE46" s="10"/>
      <c r="AF46" s="10"/>
      <c r="AG46" s="13"/>
    </row>
    <row r="47" ht="13.5" customHeight="1">
      <c r="A47" s="424"/>
      <c r="B47" t="s" s="405">
        <v>929</v>
      </c>
      <c r="C47" t="s" s="406">
        <v>203</v>
      </c>
      <c r="D47" t="s" s="406">
        <v>211</v>
      </c>
      <c r="E47" t="s" s="406">
        <v>284</v>
      </c>
      <c r="F47" t="s" s="406">
        <v>179</v>
      </c>
      <c r="G47" t="s" s="406">
        <v>200</v>
      </c>
      <c r="H47" s="407">
        <v>1</v>
      </c>
      <c r="I47" t="s" s="409">
        <v>930</v>
      </c>
      <c r="J47" s="410">
        <f>K47*(1-'Bolts'!$E$1157)</f>
        <v>195.026315789474</v>
      </c>
      <c r="K47" s="410">
        <v>195.026315789474</v>
      </c>
      <c r="L47" s="411">
        <f>SUM(M47:U47)</f>
        <v>0</v>
      </c>
      <c r="M47" s="412"/>
      <c r="N47" s="413"/>
      <c r="O47" s="414"/>
      <c r="P47" s="415"/>
      <c r="Q47" s="416"/>
      <c r="R47" s="417"/>
      <c r="S47" s="418"/>
      <c r="T47" s="419"/>
      <c r="U47" s="420"/>
      <c r="V47" s="411">
        <f>L47*H47</f>
        <v>0</v>
      </c>
      <c r="W47" s="421">
        <f>L47*K47</f>
        <v>0</v>
      </c>
      <c r="X47" s="422">
        <v>4.08003701351719</v>
      </c>
      <c r="Y47" s="423">
        <f>X47*L47</f>
        <v>0</v>
      </c>
      <c r="Z47" s="31"/>
      <c r="AA47" s="10"/>
      <c r="AB47" s="10"/>
      <c r="AC47" s="10"/>
      <c r="AD47" s="10"/>
      <c r="AE47" s="10"/>
      <c r="AF47" s="10"/>
      <c r="AG47" s="13"/>
    </row>
    <row r="48" ht="13.5" customHeight="1">
      <c r="A48" s="424"/>
      <c r="B48" t="s" s="405">
        <v>931</v>
      </c>
      <c r="C48" t="s" s="406">
        <v>203</v>
      </c>
      <c r="D48" t="s" s="406">
        <v>211</v>
      </c>
      <c r="E48" t="s" s="406">
        <v>284</v>
      </c>
      <c r="F48" t="s" s="406">
        <v>179</v>
      </c>
      <c r="G48" t="s" s="406">
        <v>200</v>
      </c>
      <c r="H48" s="407">
        <v>2</v>
      </c>
      <c r="I48" t="s" s="409">
        <v>932</v>
      </c>
      <c r="J48" s="410">
        <f>K48*(1-'Bolts'!$E$1157)</f>
        <v>285.447368421053</v>
      </c>
      <c r="K48" s="410">
        <v>285.447368421053</v>
      </c>
      <c r="L48" s="411">
        <f>SUM(M48:U48)</f>
        <v>0</v>
      </c>
      <c r="M48" s="412"/>
      <c r="N48" s="413"/>
      <c r="O48" s="414"/>
      <c r="P48" s="415"/>
      <c r="Q48" s="416"/>
      <c r="R48" s="417"/>
      <c r="S48" s="418"/>
      <c r="T48" s="419"/>
      <c r="U48" s="420"/>
      <c r="V48" s="411">
        <f>L48*H48</f>
        <v>0</v>
      </c>
      <c r="W48" s="421">
        <f>L48*K48</f>
        <v>0</v>
      </c>
      <c r="X48" s="422">
        <v>6.05505493059965</v>
      </c>
      <c r="Y48" s="423">
        <f>X48*L48</f>
        <v>0</v>
      </c>
      <c r="Z48" s="31"/>
      <c r="AA48" s="10"/>
      <c r="AB48" s="10"/>
      <c r="AC48" s="10"/>
      <c r="AD48" s="10"/>
      <c r="AE48" s="10"/>
      <c r="AF48" s="10"/>
      <c r="AG48" s="13"/>
    </row>
    <row r="49" ht="13.5" customHeight="1">
      <c r="A49" s="424"/>
      <c r="B49" t="s" s="405">
        <v>933</v>
      </c>
      <c r="C49" t="s" s="406">
        <v>203</v>
      </c>
      <c r="D49" t="s" s="406">
        <v>212</v>
      </c>
      <c r="E49" t="s" s="406">
        <v>284</v>
      </c>
      <c r="F49" t="s" s="406">
        <v>188</v>
      </c>
      <c r="G49" t="s" s="406">
        <v>199</v>
      </c>
      <c r="H49" s="407">
        <v>5</v>
      </c>
      <c r="I49" t="s" s="409">
        <v>934</v>
      </c>
      <c r="J49" s="410">
        <f>K49*(1-'Bolts'!$E$1157)</f>
        <v>424.473684210526</v>
      </c>
      <c r="K49" s="410">
        <v>424.473684210526</v>
      </c>
      <c r="L49" s="411">
        <f>SUM(M49:U49)</f>
        <v>0</v>
      </c>
      <c r="M49" s="412"/>
      <c r="N49" s="413"/>
      <c r="O49" s="414"/>
      <c r="P49" s="415"/>
      <c r="Q49" s="416"/>
      <c r="R49" s="417"/>
      <c r="S49" s="418"/>
      <c r="T49" s="419"/>
      <c r="U49" s="420"/>
      <c r="V49" s="411">
        <f>L49*H49</f>
        <v>0</v>
      </c>
      <c r="W49" s="421">
        <f>L49*K49</f>
        <v>0</v>
      </c>
      <c r="X49" s="422">
        <v>8.1950743445523</v>
      </c>
      <c r="Y49" s="423">
        <f>X49*L49</f>
        <v>0</v>
      </c>
      <c r="Z49" s="31"/>
      <c r="AA49" s="10"/>
      <c r="AB49" s="10"/>
      <c r="AC49" s="10"/>
      <c r="AD49" s="10"/>
      <c r="AE49" s="10"/>
      <c r="AF49" s="10"/>
      <c r="AG49" s="13"/>
    </row>
    <row r="50" ht="13.5" customHeight="1">
      <c r="A50" s="424"/>
      <c r="B50" t="s" s="405">
        <v>935</v>
      </c>
      <c r="C50" t="s" s="406">
        <v>203</v>
      </c>
      <c r="D50" t="s" s="406">
        <v>212</v>
      </c>
      <c r="E50" t="s" s="406">
        <v>284</v>
      </c>
      <c r="F50" t="s" s="406">
        <v>188</v>
      </c>
      <c r="G50" t="s" s="406">
        <v>199</v>
      </c>
      <c r="H50" s="407">
        <v>3</v>
      </c>
      <c r="I50" t="s" s="409">
        <v>936</v>
      </c>
      <c r="J50" s="410">
        <f>K50*(1-'Bolts'!$E$1157)</f>
        <v>256.789473684211</v>
      </c>
      <c r="K50" s="410">
        <v>256.789473684211</v>
      </c>
      <c r="L50" s="411">
        <f>SUM(M50:U50)</f>
        <v>0</v>
      </c>
      <c r="M50" s="412"/>
      <c r="N50" s="413"/>
      <c r="O50" s="414"/>
      <c r="P50" s="415"/>
      <c r="Q50" s="416"/>
      <c r="R50" s="417"/>
      <c r="S50" s="418"/>
      <c r="T50" s="419"/>
      <c r="U50" s="420"/>
      <c r="V50" s="411">
        <f>L50*H50</f>
        <v>0</v>
      </c>
      <c r="W50" s="421">
        <f>L50*K50</f>
        <v>0</v>
      </c>
      <c r="X50" s="422">
        <v>4.98104518733557</v>
      </c>
      <c r="Y50" s="423">
        <f>X50*L50</f>
        <v>0</v>
      </c>
      <c r="Z50" s="31"/>
      <c r="AA50" s="10"/>
      <c r="AB50" s="10"/>
      <c r="AC50" s="10"/>
      <c r="AD50" s="10"/>
      <c r="AE50" s="10"/>
      <c r="AF50" s="10"/>
      <c r="AG50" s="13"/>
    </row>
    <row r="51" ht="13.5" customHeight="1">
      <c r="A51" s="424"/>
      <c r="B51" t="s" s="405">
        <v>937</v>
      </c>
      <c r="C51" t="s" s="406">
        <v>203</v>
      </c>
      <c r="D51" t="s" s="406">
        <v>212</v>
      </c>
      <c r="E51" t="s" s="406">
        <v>284</v>
      </c>
      <c r="F51" t="s" s="406">
        <v>180</v>
      </c>
      <c r="G51" t="s" s="406">
        <v>198</v>
      </c>
      <c r="H51" s="407">
        <v>3</v>
      </c>
      <c r="I51" t="s" s="409">
        <v>938</v>
      </c>
      <c r="J51" s="410">
        <f>K51*(1-'Bolts'!$E$1157)</f>
        <v>467.342105263158</v>
      </c>
      <c r="K51" s="410">
        <v>467.342105263158</v>
      </c>
      <c r="L51" s="411">
        <f>SUM(M51:U51)</f>
        <v>0</v>
      </c>
      <c r="M51" s="412"/>
      <c r="N51" s="413"/>
      <c r="O51" s="414"/>
      <c r="P51" s="415"/>
      <c r="Q51" s="416"/>
      <c r="R51" s="417"/>
      <c r="S51" s="418"/>
      <c r="T51" s="419"/>
      <c r="U51" s="420"/>
      <c r="V51" s="411">
        <f>L51*H51</f>
        <v>0</v>
      </c>
      <c r="W51" s="421">
        <f>L51*K51</f>
        <v>0</v>
      </c>
      <c r="X51" s="422">
        <v>9.57808689104599</v>
      </c>
      <c r="Y51" s="423">
        <f>X51*L51</f>
        <v>0</v>
      </c>
      <c r="Z51" s="31"/>
      <c r="AA51" s="10"/>
      <c r="AB51" s="10"/>
      <c r="AC51" s="10"/>
      <c r="AD51" s="10"/>
      <c r="AE51" s="10"/>
      <c r="AF51" s="10"/>
      <c r="AG51" s="13"/>
    </row>
    <row r="52" ht="13.5" customHeight="1">
      <c r="A52" s="424"/>
      <c r="B52" t="s" s="405">
        <v>939</v>
      </c>
      <c r="C52" t="s" s="406">
        <v>203</v>
      </c>
      <c r="D52" t="s" s="406">
        <v>213</v>
      </c>
      <c r="E52" t="s" s="406">
        <v>284</v>
      </c>
      <c r="F52" t="s" s="406">
        <v>186</v>
      </c>
      <c r="G52" t="s" s="406">
        <v>199</v>
      </c>
      <c r="H52" s="407">
        <v>5</v>
      </c>
      <c r="I52" t="s" s="409">
        <v>940</v>
      </c>
      <c r="J52" s="410">
        <f>K52*(1-'Bolts'!$E$1157)</f>
        <v>237.289473684210</v>
      </c>
      <c r="K52" s="410">
        <v>237.289473684210</v>
      </c>
      <c r="L52" s="411">
        <f>SUM(M52:U52)</f>
        <v>0</v>
      </c>
      <c r="M52" s="412"/>
      <c r="N52" s="413"/>
      <c r="O52" s="414"/>
      <c r="P52" s="415"/>
      <c r="Q52" s="416"/>
      <c r="R52" s="417"/>
      <c r="S52" s="418"/>
      <c r="T52" s="419"/>
      <c r="U52" s="420"/>
      <c r="V52" s="411">
        <f>L52*H52</f>
        <v>0</v>
      </c>
      <c r="W52" s="421">
        <f>L52*K52</f>
        <v>0</v>
      </c>
      <c r="X52" s="422">
        <v>4.09203712238048</v>
      </c>
      <c r="Y52" s="423">
        <f>X52*L52</f>
        <v>0</v>
      </c>
      <c r="Z52" s="31"/>
      <c r="AA52" s="10"/>
      <c r="AB52" s="10"/>
      <c r="AC52" s="10"/>
      <c r="AD52" s="10"/>
      <c r="AE52" s="10"/>
      <c r="AF52" s="10"/>
      <c r="AG52" s="13"/>
    </row>
    <row r="53" ht="13.5" customHeight="1">
      <c r="A53" s="424"/>
      <c r="B53" t="s" s="405">
        <v>941</v>
      </c>
      <c r="C53" t="s" s="406">
        <v>203</v>
      </c>
      <c r="D53" t="s" s="406">
        <v>214</v>
      </c>
      <c r="E53" t="s" s="406">
        <v>284</v>
      </c>
      <c r="F53" t="s" s="406">
        <v>181</v>
      </c>
      <c r="G53" t="s" s="406">
        <v>198</v>
      </c>
      <c r="H53" s="407">
        <v>5</v>
      </c>
      <c r="I53" t="s" s="409">
        <v>942</v>
      </c>
      <c r="J53" s="410">
        <f>K53*(1-'Bolts'!$E$1157)</f>
        <v>198.105263157895</v>
      </c>
      <c r="K53" s="410">
        <v>198.105263157895</v>
      </c>
      <c r="L53" s="411">
        <f>SUM(M53:U53)</f>
        <v>0</v>
      </c>
      <c r="M53" s="412"/>
      <c r="N53" s="413"/>
      <c r="O53" s="414"/>
      <c r="P53" s="415"/>
      <c r="Q53" s="416"/>
      <c r="R53" s="417"/>
      <c r="S53" s="418"/>
      <c r="T53" s="419"/>
      <c r="U53" s="420"/>
      <c r="V53" s="411">
        <f>L53*H53</f>
        <v>0</v>
      </c>
      <c r="W53" s="421">
        <f>L53*K53</f>
        <v>0</v>
      </c>
      <c r="X53" s="422">
        <v>3.2380293749433</v>
      </c>
      <c r="Y53" s="423">
        <f>X53*L53</f>
        <v>0</v>
      </c>
      <c r="Z53" s="31"/>
      <c r="AA53" s="10"/>
      <c r="AB53" s="10"/>
      <c r="AC53" s="10"/>
      <c r="AD53" s="10"/>
      <c r="AE53" s="10"/>
      <c r="AF53" s="10"/>
      <c r="AG53" s="13"/>
    </row>
    <row r="54" ht="13.5" customHeight="1">
      <c r="A54" s="424"/>
      <c r="B54" t="s" s="405">
        <v>943</v>
      </c>
      <c r="C54" t="s" s="406">
        <v>203</v>
      </c>
      <c r="D54" t="s" s="406">
        <v>214</v>
      </c>
      <c r="E54" t="s" s="406">
        <v>284</v>
      </c>
      <c r="F54" t="s" s="406">
        <v>183</v>
      </c>
      <c r="G54" t="s" s="406">
        <v>200</v>
      </c>
      <c r="H54" s="407">
        <v>5</v>
      </c>
      <c r="I54" t="s" s="409">
        <v>944</v>
      </c>
      <c r="J54" s="410">
        <f>K54*(1-'Bolts'!$E$1157)</f>
        <v>210.894736842105</v>
      </c>
      <c r="K54" s="410">
        <v>210.894736842105</v>
      </c>
      <c r="L54" s="411">
        <f>SUM(M54:U54)</f>
        <v>0</v>
      </c>
      <c r="M54" s="412"/>
      <c r="N54" s="413"/>
      <c r="O54" s="414"/>
      <c r="P54" s="415"/>
      <c r="Q54" s="416"/>
      <c r="R54" s="417"/>
      <c r="S54" s="418"/>
      <c r="T54" s="419"/>
      <c r="U54" s="420"/>
      <c r="V54" s="411">
        <f>L54*H54</f>
        <v>0</v>
      </c>
      <c r="W54" s="421">
        <f>L54*K54</f>
        <v>0</v>
      </c>
      <c r="X54" s="422">
        <v>3.51603189694276</v>
      </c>
      <c r="Y54" s="423">
        <f>X54*L54</f>
        <v>0</v>
      </c>
      <c r="Z54" s="31"/>
      <c r="AA54" s="10"/>
      <c r="AB54" s="10"/>
      <c r="AC54" s="10"/>
      <c r="AD54" s="10"/>
      <c r="AE54" s="10"/>
      <c r="AF54" s="10"/>
      <c r="AG54" s="13"/>
    </row>
    <row r="55" ht="13.5" customHeight="1">
      <c r="A55" s="424"/>
      <c r="B55" t="s" s="405">
        <v>945</v>
      </c>
      <c r="C55" t="s" s="406">
        <v>203</v>
      </c>
      <c r="D55" t="s" s="406">
        <v>199</v>
      </c>
      <c r="E55" t="s" s="406">
        <v>284</v>
      </c>
      <c r="F55" t="s" s="406">
        <v>183</v>
      </c>
      <c r="G55" t="s" s="406">
        <v>200</v>
      </c>
      <c r="H55" s="407">
        <v>5</v>
      </c>
      <c r="I55" t="s" s="409">
        <v>946</v>
      </c>
      <c r="J55" s="410">
        <f>K55*(1-'Bolts'!$E$1157)</f>
        <v>163.131578947368</v>
      </c>
      <c r="K55" s="410">
        <v>163.131578947368</v>
      </c>
      <c r="L55" s="411">
        <f>SUM(M55:U55)</f>
        <v>0</v>
      </c>
      <c r="M55" s="412"/>
      <c r="N55" s="413"/>
      <c r="O55" s="414"/>
      <c r="P55" s="415"/>
      <c r="Q55" s="416"/>
      <c r="R55" s="417"/>
      <c r="S55" s="418"/>
      <c r="T55" s="419"/>
      <c r="U55" s="420"/>
      <c r="V55" s="411">
        <f>L55*H55</f>
        <v>0</v>
      </c>
      <c r="W55" s="421">
        <f>L55*K55</f>
        <v>0</v>
      </c>
      <c r="X55" s="422">
        <v>2.47602246212465</v>
      </c>
      <c r="Y55" s="423">
        <f>X55*L55</f>
        <v>0</v>
      </c>
      <c r="Z55" s="31"/>
      <c r="AA55" s="10"/>
      <c r="AB55" s="10"/>
      <c r="AC55" s="10"/>
      <c r="AD55" s="10"/>
      <c r="AE55" s="10"/>
      <c r="AF55" s="10"/>
      <c r="AG55" s="13"/>
    </row>
    <row r="56" ht="13.5" customHeight="1">
      <c r="A56" s="424"/>
      <c r="B56" t="s" s="405">
        <v>947</v>
      </c>
      <c r="C56" t="s" s="406">
        <v>203</v>
      </c>
      <c r="D56" t="s" s="406">
        <v>199</v>
      </c>
      <c r="E56" t="s" s="406">
        <v>284</v>
      </c>
      <c r="F56" t="s" s="406">
        <v>186</v>
      </c>
      <c r="G56" t="s" s="406">
        <v>199</v>
      </c>
      <c r="H56" s="407">
        <v>5</v>
      </c>
      <c r="I56" t="s" s="409">
        <v>948</v>
      </c>
      <c r="J56" s="410">
        <f>K56*(1-'Bolts'!$E$1157)</f>
        <v>146.578947368421</v>
      </c>
      <c r="K56" s="410">
        <v>146.578947368421</v>
      </c>
      <c r="L56" s="411">
        <f>SUM(M56:U56)</f>
        <v>0</v>
      </c>
      <c r="M56" s="412"/>
      <c r="N56" s="413"/>
      <c r="O56" s="414"/>
      <c r="P56" s="415"/>
      <c r="Q56" s="416"/>
      <c r="R56" s="417"/>
      <c r="S56" s="418"/>
      <c r="T56" s="419"/>
      <c r="U56" s="420"/>
      <c r="V56" s="411">
        <f>L56*H56</f>
        <v>0</v>
      </c>
      <c r="W56" s="421">
        <f>L56*K56</f>
        <v>0</v>
      </c>
      <c r="X56" s="422">
        <v>2.11401917808219</v>
      </c>
      <c r="Y56" s="423">
        <f>X56*L56</f>
        <v>0</v>
      </c>
      <c r="Z56" s="31"/>
      <c r="AA56" s="10"/>
      <c r="AB56" s="10"/>
      <c r="AC56" s="10"/>
      <c r="AD56" s="10"/>
      <c r="AE56" s="10"/>
      <c r="AF56" s="10"/>
      <c r="AG56" s="13"/>
    </row>
    <row r="57" ht="13.5" customHeight="1">
      <c r="A57" s="424"/>
      <c r="B57" t="s" s="405">
        <v>949</v>
      </c>
      <c r="C57" t="s" s="406">
        <v>203</v>
      </c>
      <c r="D57" t="s" s="406">
        <v>216</v>
      </c>
      <c r="E57" t="s" s="406">
        <v>284</v>
      </c>
      <c r="F57" t="s" s="406">
        <v>190</v>
      </c>
      <c r="G57" t="s" s="406">
        <v>200</v>
      </c>
      <c r="H57" s="407">
        <v>25</v>
      </c>
      <c r="I57" t="s" s="409">
        <v>950</v>
      </c>
      <c r="J57" s="410">
        <f>K57*(1-'Bolts'!$E$1157)</f>
        <v>216.052631578947</v>
      </c>
      <c r="K57" s="410">
        <v>216.052631578947</v>
      </c>
      <c r="L57" s="411">
        <f>SUM(M57:U57)</f>
        <v>0</v>
      </c>
      <c r="M57" s="412"/>
      <c r="N57" s="413"/>
      <c r="O57" s="414"/>
      <c r="P57" s="415"/>
      <c r="Q57" s="416"/>
      <c r="R57" s="417"/>
      <c r="S57" s="418"/>
      <c r="T57" s="419"/>
      <c r="U57" s="420"/>
      <c r="V57" s="411">
        <f>L57*H57</f>
        <v>0</v>
      </c>
      <c r="W57" s="421">
        <f>L57*K57</f>
        <v>0</v>
      </c>
      <c r="X57" s="422">
        <v>3.8900352898485</v>
      </c>
      <c r="Y57" s="423">
        <f>X57*L57</f>
        <v>0</v>
      </c>
      <c r="Z57" s="31"/>
      <c r="AA57" s="10"/>
      <c r="AB57" s="10"/>
      <c r="AC57" s="10"/>
      <c r="AD57" s="10"/>
      <c r="AE57" s="10"/>
      <c r="AF57" s="10"/>
      <c r="AG57" s="13"/>
    </row>
    <row r="58" ht="13.5" customHeight="1">
      <c r="A58" s="424"/>
      <c r="B58" t="s" s="405">
        <v>951</v>
      </c>
      <c r="C58" t="s" s="406">
        <v>203</v>
      </c>
      <c r="D58" t="s" s="406">
        <v>216</v>
      </c>
      <c r="E58" t="s" s="406">
        <v>284</v>
      </c>
      <c r="F58" t="s" s="406">
        <v>190</v>
      </c>
      <c r="G58" t="s" s="406">
        <v>200</v>
      </c>
      <c r="H58" s="407">
        <v>25</v>
      </c>
      <c r="I58" t="s" s="409">
        <v>952</v>
      </c>
      <c r="J58" s="410">
        <f>K58*(1-'Bolts'!$E$1157)</f>
        <v>194.210526315789</v>
      </c>
      <c r="K58" s="410">
        <v>194.210526315789</v>
      </c>
      <c r="L58" s="411">
        <f>SUM(M58:U58)</f>
        <v>0</v>
      </c>
      <c r="M58" s="412"/>
      <c r="N58" s="413"/>
      <c r="O58" s="414"/>
      <c r="P58" s="415"/>
      <c r="Q58" s="416"/>
      <c r="R58" s="417"/>
      <c r="S58" s="418"/>
      <c r="T58" s="419"/>
      <c r="U58" s="420"/>
      <c r="V58" s="411">
        <f>L58*H58</f>
        <v>0</v>
      </c>
      <c r="W58" s="421">
        <f>L58*K58</f>
        <v>0</v>
      </c>
      <c r="X58" s="422">
        <v>3.33103021863377</v>
      </c>
      <c r="Y58" s="423">
        <f>X58*L58</f>
        <v>0</v>
      </c>
      <c r="Z58" s="31"/>
      <c r="AA58" s="10"/>
      <c r="AB58" s="10"/>
      <c r="AC58" s="10"/>
      <c r="AD58" s="10"/>
      <c r="AE58" s="10"/>
      <c r="AF58" s="10"/>
      <c r="AG58" s="13"/>
    </row>
    <row r="59" ht="13.5" customHeight="1">
      <c r="A59" t="s" s="549">
        <v>953</v>
      </c>
      <c r="B59" s="550"/>
      <c r="C59" s="447">
        <f>B59</f>
        <v>0</v>
      </c>
      <c r="D59" s="401"/>
      <c r="E59" t="s" s="400">
        <v>284</v>
      </c>
      <c r="F59" s="401"/>
      <c r="G59" s="401"/>
      <c r="H59" s="401"/>
      <c r="I59" s="401"/>
      <c r="J59" s="446"/>
      <c r="K59" s="410">
        <v>0</v>
      </c>
      <c r="L59" s="401"/>
      <c r="M59" s="412"/>
      <c r="N59" s="413"/>
      <c r="O59" s="414"/>
      <c r="P59" s="415"/>
      <c r="Q59" s="416"/>
      <c r="R59" s="417"/>
      <c r="S59" s="418"/>
      <c r="T59" s="419"/>
      <c r="U59" s="420"/>
      <c r="V59" s="401"/>
      <c r="W59" s="401"/>
      <c r="X59" s="447">
        <v>0</v>
      </c>
      <c r="Y59" s="403"/>
      <c r="Z59" s="31"/>
      <c r="AA59" s="10"/>
      <c r="AB59" s="10"/>
      <c r="AC59" s="10"/>
      <c r="AD59" s="10"/>
      <c r="AE59" s="10"/>
      <c r="AF59" s="10"/>
      <c r="AG59" s="13"/>
    </row>
    <row r="60" ht="13.5" customHeight="1">
      <c r="A60" s="424"/>
      <c r="B60" t="s" s="405">
        <v>954</v>
      </c>
      <c r="C60" t="s" s="406">
        <v>208</v>
      </c>
      <c r="D60" t="s" s="406">
        <v>213</v>
      </c>
      <c r="E60" t="s" s="406">
        <v>284</v>
      </c>
      <c r="F60" t="s" s="406">
        <v>180</v>
      </c>
      <c r="G60" t="s" s="406">
        <v>198</v>
      </c>
      <c r="H60" s="407">
        <v>3</v>
      </c>
      <c r="I60" t="s" s="409">
        <v>955</v>
      </c>
      <c r="J60" s="410">
        <f>K60*(1-'Bolts'!$E$1157)</f>
        <v>188.921052631579</v>
      </c>
      <c r="K60" s="410">
        <v>188.921052631579</v>
      </c>
      <c r="L60" s="411">
        <f>SUM(M60:U60)</f>
        <v>0</v>
      </c>
      <c r="M60" s="412"/>
      <c r="N60" s="413"/>
      <c r="O60" s="414"/>
      <c r="P60" s="415"/>
      <c r="Q60" s="416"/>
      <c r="R60" s="417"/>
      <c r="S60" s="418"/>
      <c r="T60" s="419"/>
      <c r="U60" s="420"/>
      <c r="V60" s="411">
        <f>L60*H60</f>
        <v>0</v>
      </c>
      <c r="W60" s="421">
        <f>L60*K60</f>
        <v>0</v>
      </c>
      <c r="X60" s="422">
        <v>3.48103157942484</v>
      </c>
      <c r="Y60" s="423">
        <f>X60*L60</f>
        <v>0</v>
      </c>
      <c r="Z60" s="31"/>
      <c r="AA60" s="10"/>
      <c r="AB60" s="10"/>
      <c r="AC60" s="10"/>
      <c r="AD60" s="10"/>
      <c r="AE60" s="10"/>
      <c r="AF60" s="10"/>
      <c r="AG60" s="13"/>
    </row>
    <row r="61" ht="13.5" customHeight="1">
      <c r="A61" s="426"/>
      <c r="B61" t="s" s="430">
        <v>956</v>
      </c>
      <c r="C61" t="s" s="431">
        <v>208</v>
      </c>
      <c r="D61" t="s" s="431">
        <v>213</v>
      </c>
      <c r="E61" t="s" s="431">
        <v>284</v>
      </c>
      <c r="F61" t="s" s="431">
        <v>180</v>
      </c>
      <c r="G61" t="s" s="431">
        <v>198</v>
      </c>
      <c r="H61" s="432">
        <v>5</v>
      </c>
      <c r="I61" t="s" s="434">
        <v>957</v>
      </c>
      <c r="J61" s="410">
        <f>K61*(1-'Bolts'!$E$1157)</f>
        <v>178.052631578947</v>
      </c>
      <c r="K61" s="410">
        <v>178.052631578947</v>
      </c>
      <c r="L61" s="411">
        <f>SUM(M61:U61)</f>
        <v>0</v>
      </c>
      <c r="M61" s="412"/>
      <c r="N61" s="413"/>
      <c r="O61" s="414"/>
      <c r="P61" s="415"/>
      <c r="Q61" s="416"/>
      <c r="R61" s="417"/>
      <c r="S61" s="418"/>
      <c r="T61" s="419"/>
      <c r="U61" s="420"/>
      <c r="V61" s="411">
        <f>L61*H61</f>
        <v>0</v>
      </c>
      <c r="W61" s="421">
        <f>L61*K61</f>
        <v>0</v>
      </c>
      <c r="X61" s="422">
        <v>2.818</v>
      </c>
      <c r="Y61" s="423">
        <f>X61*L61</f>
        <v>0</v>
      </c>
      <c r="Z61" s="31"/>
      <c r="AA61" s="10"/>
      <c r="AB61" s="10"/>
      <c r="AC61" s="10"/>
      <c r="AD61" s="10"/>
      <c r="AE61" s="10"/>
      <c r="AF61" s="10"/>
      <c r="AG61" s="13"/>
    </row>
    <row r="62" ht="13.5" customHeight="1">
      <c r="A62" s="426"/>
      <c r="B62" t="s" s="430">
        <v>958</v>
      </c>
      <c r="C62" t="s" s="431">
        <v>208</v>
      </c>
      <c r="D62" t="s" s="431">
        <v>213</v>
      </c>
      <c r="E62" t="s" s="431">
        <v>284</v>
      </c>
      <c r="F62" t="s" s="431">
        <v>182</v>
      </c>
      <c r="G62" t="s" s="431">
        <v>198</v>
      </c>
      <c r="H62" s="432">
        <v>5</v>
      </c>
      <c r="I62" t="s" s="434">
        <v>959</v>
      </c>
      <c r="J62" s="410">
        <f>K62*(1-'Bolts'!$E$1157)</f>
        <v>196.078947368421</v>
      </c>
      <c r="K62" s="410">
        <v>196.078947368421</v>
      </c>
      <c r="L62" s="411">
        <f>SUM(M62:U62)</f>
        <v>0</v>
      </c>
      <c r="M62" s="412"/>
      <c r="N62" s="413"/>
      <c r="O62" s="414"/>
      <c r="P62" s="415"/>
      <c r="Q62" s="416"/>
      <c r="R62" s="417"/>
      <c r="S62" s="418"/>
      <c r="T62" s="419"/>
      <c r="U62" s="420"/>
      <c r="V62" s="411">
        <f>L62*H62</f>
        <v>0</v>
      </c>
      <c r="W62" s="421">
        <f>L62*K62</f>
        <v>0</v>
      </c>
      <c r="X62" s="422">
        <v>3.36977229429375</v>
      </c>
      <c r="Y62" s="423">
        <f>X62*L62</f>
        <v>0</v>
      </c>
      <c r="Z62" s="31"/>
      <c r="AA62" s="10"/>
      <c r="AB62" s="10"/>
      <c r="AC62" s="10"/>
      <c r="AD62" s="10"/>
      <c r="AE62" s="10"/>
      <c r="AF62" s="10"/>
      <c r="AG62" s="13"/>
    </row>
    <row r="63" ht="13.5" customHeight="1">
      <c r="A63" s="426"/>
      <c r="B63" t="s" s="430">
        <v>960</v>
      </c>
      <c r="C63" t="s" s="431">
        <v>208</v>
      </c>
      <c r="D63" t="s" s="431">
        <v>213</v>
      </c>
      <c r="E63" t="s" s="431">
        <v>284</v>
      </c>
      <c r="F63" t="s" s="431">
        <v>182</v>
      </c>
      <c r="G63" t="s" s="431">
        <v>198</v>
      </c>
      <c r="H63" s="432">
        <v>5</v>
      </c>
      <c r="I63" t="s" s="434">
        <v>961</v>
      </c>
      <c r="J63" s="410">
        <f>K63*(1-'Bolts'!$E$1157)</f>
        <v>229.421052631579</v>
      </c>
      <c r="K63" s="410">
        <v>229.421052631579</v>
      </c>
      <c r="L63" s="411">
        <f>SUM(M63:U63)</f>
        <v>0</v>
      </c>
      <c r="M63" s="412"/>
      <c r="N63" s="413"/>
      <c r="O63" s="414"/>
      <c r="P63" s="415"/>
      <c r="Q63" s="416"/>
      <c r="R63" s="417"/>
      <c r="S63" s="418"/>
      <c r="T63" s="419"/>
      <c r="U63" s="420"/>
      <c r="V63" s="411">
        <f>L63*H63</f>
        <v>0</v>
      </c>
      <c r="W63" s="421">
        <f>L63*K63</f>
        <v>0</v>
      </c>
      <c r="X63" s="422">
        <v>4.12823187879887</v>
      </c>
      <c r="Y63" s="423">
        <f>X63*L63</f>
        <v>0</v>
      </c>
      <c r="Z63" s="31"/>
      <c r="AA63" s="10"/>
      <c r="AB63" s="10"/>
      <c r="AC63" s="10"/>
      <c r="AD63" s="10"/>
      <c r="AE63" s="10"/>
      <c r="AF63" s="10"/>
      <c r="AG63" s="13"/>
    </row>
    <row r="64" ht="13.5" customHeight="1">
      <c r="A64" s="426"/>
      <c r="B64" t="s" s="430">
        <v>962</v>
      </c>
      <c r="C64" t="s" s="431">
        <v>208</v>
      </c>
      <c r="D64" t="s" s="431">
        <v>213</v>
      </c>
      <c r="E64" t="s" s="431">
        <v>284</v>
      </c>
      <c r="F64" t="s" s="431">
        <v>180</v>
      </c>
      <c r="G64" t="s" s="431">
        <v>198</v>
      </c>
      <c r="H64" s="432">
        <v>4</v>
      </c>
      <c r="I64" t="s" s="434">
        <v>963</v>
      </c>
      <c r="J64" s="410">
        <f>K64*(1-'Bolts'!$E$1157)</f>
        <v>203.078947368421</v>
      </c>
      <c r="K64" s="410">
        <v>203.078947368421</v>
      </c>
      <c r="L64" s="411">
        <f>SUM(M64:U64)</f>
        <v>0</v>
      </c>
      <c r="M64" s="412"/>
      <c r="N64" s="413"/>
      <c r="O64" s="414"/>
      <c r="P64" s="415"/>
      <c r="Q64" s="416"/>
      <c r="R64" s="417"/>
      <c r="S64" s="418"/>
      <c r="T64" s="419"/>
      <c r="U64" s="420"/>
      <c r="V64" s="411">
        <f>L64*H64</f>
        <v>0</v>
      </c>
      <c r="W64" s="421">
        <f>L64*K64</f>
        <v>0</v>
      </c>
      <c r="X64" s="422">
        <v>2.992</v>
      </c>
      <c r="Y64" s="423">
        <f>X64*L64</f>
        <v>0</v>
      </c>
      <c r="Z64" s="31"/>
      <c r="AA64" s="10"/>
      <c r="AB64" s="10"/>
      <c r="AC64" s="10"/>
      <c r="AD64" s="10"/>
      <c r="AE64" s="10"/>
      <c r="AF64" s="10"/>
      <c r="AG64" s="13"/>
    </row>
    <row r="65" ht="13.5" customHeight="1">
      <c r="A65" s="426"/>
      <c r="B65" t="s" s="430">
        <v>964</v>
      </c>
      <c r="C65" t="s" s="431">
        <v>208</v>
      </c>
      <c r="D65" t="s" s="431">
        <v>213</v>
      </c>
      <c r="E65" t="s" s="431">
        <v>284</v>
      </c>
      <c r="F65" t="s" s="431">
        <v>181</v>
      </c>
      <c r="G65" t="s" s="431">
        <v>198</v>
      </c>
      <c r="H65" s="432">
        <v>4</v>
      </c>
      <c r="I65" t="s" s="434">
        <v>965</v>
      </c>
      <c r="J65" s="410">
        <f>K65*(1-'Bolts'!$E$1157)</f>
        <v>190.210526315789</v>
      </c>
      <c r="K65" s="410">
        <v>190.210526315789</v>
      </c>
      <c r="L65" s="411">
        <f>SUM(M65:U65)</f>
        <v>0</v>
      </c>
      <c r="M65" s="412"/>
      <c r="N65" s="413"/>
      <c r="O65" s="414"/>
      <c r="P65" s="415"/>
      <c r="Q65" s="416"/>
      <c r="R65" s="417"/>
      <c r="S65" s="418"/>
      <c r="T65" s="419"/>
      <c r="U65" s="420"/>
      <c r="V65" s="411">
        <f>L65*H65</f>
        <v>0</v>
      </c>
      <c r="W65" s="421">
        <f>L65*K65</f>
        <v>0</v>
      </c>
      <c r="X65" s="422">
        <v>3.46366687834528</v>
      </c>
      <c r="Y65" s="423">
        <f>X65*L65</f>
        <v>0</v>
      </c>
      <c r="Z65" s="31"/>
      <c r="AA65" s="10"/>
      <c r="AB65" s="10"/>
      <c r="AC65" s="10"/>
      <c r="AD65" s="10"/>
      <c r="AE65" s="10"/>
      <c r="AF65" s="10"/>
      <c r="AG65" s="13"/>
    </row>
    <row r="66" ht="13.5" customHeight="1">
      <c r="A66" s="424"/>
      <c r="B66" s="444"/>
      <c r="C66" s="425"/>
      <c r="D66" s="425"/>
      <c r="E66" s="425"/>
      <c r="F66" s="425"/>
      <c r="G66" s="425"/>
      <c r="H66" s="428"/>
      <c r="I66" s="428"/>
      <c r="J66" s="410"/>
      <c r="K66" s="410">
        <v>0</v>
      </c>
      <c r="L66" s="411"/>
      <c r="M66" s="412"/>
      <c r="N66" s="413"/>
      <c r="O66" s="414"/>
      <c r="P66" s="415"/>
      <c r="Q66" s="416"/>
      <c r="R66" s="417"/>
      <c r="S66" s="418"/>
      <c r="T66" s="419"/>
      <c r="U66" s="420"/>
      <c r="V66" s="411"/>
      <c r="W66" s="421"/>
      <c r="X66" s="422">
        <v>0</v>
      </c>
      <c r="Y66" s="423"/>
      <c r="Z66" s="31"/>
      <c r="AA66" s="10"/>
      <c r="AB66" s="10"/>
      <c r="AC66" s="10"/>
      <c r="AD66" s="10"/>
      <c r="AE66" s="10"/>
      <c r="AF66" s="10"/>
      <c r="AG66" s="13"/>
    </row>
    <row r="67" ht="13.5" customHeight="1">
      <c r="A67" s="424"/>
      <c r="B67" t="s" s="405">
        <v>966</v>
      </c>
      <c r="C67" t="s" s="406">
        <v>208</v>
      </c>
      <c r="D67" t="s" s="406">
        <v>214</v>
      </c>
      <c r="E67" t="s" s="406">
        <v>284</v>
      </c>
      <c r="F67" t="s" s="406">
        <v>180</v>
      </c>
      <c r="G67" t="s" s="406">
        <v>198</v>
      </c>
      <c r="H67" s="407">
        <v>5</v>
      </c>
      <c r="I67" t="s" s="409">
        <v>967</v>
      </c>
      <c r="J67" s="410">
        <f>K67*(1-'Bolts'!$E$1157)</f>
        <v>281.921052631579</v>
      </c>
      <c r="K67" s="410">
        <v>281.921052631579</v>
      </c>
      <c r="L67" s="411">
        <f>SUM(M67:U67)</f>
        <v>0</v>
      </c>
      <c r="M67" s="412"/>
      <c r="N67" s="413"/>
      <c r="O67" s="414"/>
      <c r="P67" s="415"/>
      <c r="Q67" s="416"/>
      <c r="R67" s="417"/>
      <c r="S67" s="418"/>
      <c r="T67" s="419"/>
      <c r="U67" s="420"/>
      <c r="V67" s="411">
        <f>L67*H67</f>
        <v>0</v>
      </c>
      <c r="W67" s="421">
        <f>L67*K67</f>
        <v>0</v>
      </c>
      <c r="X67" s="422">
        <v>5.12104645740724</v>
      </c>
      <c r="Y67" s="423">
        <f>X67*L67</f>
        <v>0</v>
      </c>
      <c r="Z67" s="31"/>
      <c r="AA67" s="10"/>
      <c r="AB67" s="10"/>
      <c r="AC67" s="10"/>
      <c r="AD67" s="10"/>
      <c r="AE67" s="10"/>
      <c r="AF67" s="10"/>
      <c r="AG67" s="13"/>
    </row>
    <row r="68" ht="13.5" customHeight="1">
      <c r="A68" s="424"/>
      <c r="B68" t="s" s="405">
        <v>968</v>
      </c>
      <c r="C68" t="s" s="406">
        <v>208</v>
      </c>
      <c r="D68" t="s" s="406">
        <v>214</v>
      </c>
      <c r="E68" t="s" s="406">
        <v>284</v>
      </c>
      <c r="F68" t="s" s="406">
        <v>180</v>
      </c>
      <c r="G68" t="s" s="406">
        <v>198</v>
      </c>
      <c r="H68" s="407">
        <v>10</v>
      </c>
      <c r="I68" t="s" s="409">
        <v>969</v>
      </c>
      <c r="J68" s="410">
        <f>K68*(1-'Bolts'!$E$1157)</f>
        <v>283.631578947368</v>
      </c>
      <c r="K68" s="410">
        <v>283.631578947368</v>
      </c>
      <c r="L68" s="411">
        <f>SUM(M68:U68)</f>
        <v>0</v>
      </c>
      <c r="M68" s="412"/>
      <c r="N68" s="413"/>
      <c r="O68" s="414"/>
      <c r="P68" s="415"/>
      <c r="Q68" s="416"/>
      <c r="R68" s="417"/>
      <c r="S68" s="418"/>
      <c r="T68" s="419"/>
      <c r="U68" s="420"/>
      <c r="V68" s="411">
        <f>L68*H68</f>
        <v>0</v>
      </c>
      <c r="W68" s="421">
        <f>L68*K68</f>
        <v>0</v>
      </c>
      <c r="X68" s="422">
        <v>6.62906013789349</v>
      </c>
      <c r="Y68" s="423">
        <f>X68*L68</f>
        <v>0</v>
      </c>
      <c r="Z68" s="31"/>
      <c r="AA68" s="10"/>
      <c r="AB68" s="10"/>
      <c r="AC68" s="10"/>
      <c r="AD68" s="10"/>
      <c r="AE68" s="10"/>
      <c r="AF68" s="10"/>
      <c r="AG68" s="13"/>
    </row>
    <row r="69" ht="13.5" customHeight="1">
      <c r="A69" s="426"/>
      <c r="B69" t="s" s="430">
        <v>970</v>
      </c>
      <c r="C69" t="s" s="431">
        <v>208</v>
      </c>
      <c r="D69" t="s" s="431">
        <v>214</v>
      </c>
      <c r="E69" t="s" s="431">
        <v>284</v>
      </c>
      <c r="F69" t="s" s="431">
        <v>182</v>
      </c>
      <c r="G69" t="s" s="431">
        <v>198</v>
      </c>
      <c r="H69" s="432">
        <v>5</v>
      </c>
      <c r="I69" t="s" s="434">
        <v>971</v>
      </c>
      <c r="J69" s="410">
        <f>K69*(1-'Bolts'!$E$1157)</f>
        <v>121.289473684211</v>
      </c>
      <c r="K69" s="410">
        <v>121.289473684211</v>
      </c>
      <c r="L69" s="411">
        <f>SUM(M69:U69)</f>
        <v>0</v>
      </c>
      <c r="M69" s="412"/>
      <c r="N69" s="413"/>
      <c r="O69" s="414"/>
      <c r="P69" s="415"/>
      <c r="Q69" s="416"/>
      <c r="R69" s="417"/>
      <c r="S69" s="418"/>
      <c r="T69" s="419"/>
      <c r="U69" s="420"/>
      <c r="V69" s="411">
        <f>L69*H69</f>
        <v>0</v>
      </c>
      <c r="W69" s="421">
        <f>L69*K69</f>
        <v>0</v>
      </c>
      <c r="X69" s="422">
        <v>1.64941485983852</v>
      </c>
      <c r="Y69" s="423">
        <f>X69*L69</f>
        <v>0</v>
      </c>
      <c r="Z69" s="31"/>
      <c r="AA69" s="10"/>
      <c r="AB69" s="10"/>
      <c r="AC69" s="10"/>
      <c r="AD69" s="10"/>
      <c r="AE69" s="10"/>
      <c r="AF69" s="10"/>
      <c r="AG69" s="13"/>
    </row>
    <row r="70" ht="13.5" customHeight="1">
      <c r="A70" s="424"/>
      <c r="B70" s="444"/>
      <c r="C70" s="425"/>
      <c r="D70" s="425"/>
      <c r="E70" s="425"/>
      <c r="F70" s="425"/>
      <c r="G70" s="425"/>
      <c r="H70" s="428"/>
      <c r="I70" s="428"/>
      <c r="J70" s="410"/>
      <c r="K70" s="410">
        <v>0</v>
      </c>
      <c r="L70" s="411"/>
      <c r="M70" s="412"/>
      <c r="N70" s="413"/>
      <c r="O70" s="414"/>
      <c r="P70" s="415"/>
      <c r="Q70" s="416"/>
      <c r="R70" s="417"/>
      <c r="S70" s="418"/>
      <c r="T70" s="419"/>
      <c r="U70" s="420"/>
      <c r="V70" s="411"/>
      <c r="W70" s="421"/>
      <c r="X70" s="422">
        <v>0</v>
      </c>
      <c r="Y70" s="423"/>
      <c r="Z70" s="31"/>
      <c r="AA70" s="10"/>
      <c r="AB70" s="10"/>
      <c r="AC70" s="10"/>
      <c r="AD70" s="10"/>
      <c r="AE70" s="10"/>
      <c r="AF70" s="10"/>
      <c r="AG70" s="13"/>
    </row>
    <row r="71" ht="13.5" customHeight="1">
      <c r="A71" s="424"/>
      <c r="B71" t="s" s="405">
        <v>972</v>
      </c>
      <c r="C71" t="s" s="406">
        <v>208</v>
      </c>
      <c r="D71" t="s" s="406">
        <v>199</v>
      </c>
      <c r="E71" t="s" s="406">
        <v>284</v>
      </c>
      <c r="F71" t="s" s="406">
        <v>180</v>
      </c>
      <c r="G71" t="s" s="406">
        <v>198</v>
      </c>
      <c r="H71" s="407">
        <v>10</v>
      </c>
      <c r="I71" t="s" s="409">
        <v>973</v>
      </c>
      <c r="J71" s="410">
        <f>K71*(1-'Bolts'!$E$1157)</f>
        <v>194.552631578947</v>
      </c>
      <c r="K71" s="410">
        <v>194.552631578947</v>
      </c>
      <c r="L71" s="411">
        <f>SUM(M71:U71)</f>
        <v>0</v>
      </c>
      <c r="M71" s="412"/>
      <c r="N71" s="413"/>
      <c r="O71" s="414"/>
      <c r="P71" s="415"/>
      <c r="Q71" s="416"/>
      <c r="R71" s="417"/>
      <c r="S71" s="418"/>
      <c r="T71" s="419"/>
      <c r="U71" s="420"/>
      <c r="V71" s="411">
        <f>L71*H71</f>
        <v>0</v>
      </c>
      <c r="W71" s="421">
        <f>L71*K71</f>
        <v>0</v>
      </c>
      <c r="X71" s="422">
        <v>4.3470394357253</v>
      </c>
      <c r="Y71" s="423">
        <f>X71*L71</f>
        <v>0</v>
      </c>
      <c r="Z71" s="31"/>
      <c r="AA71" s="10"/>
      <c r="AB71" s="10"/>
      <c r="AC71" s="10"/>
      <c r="AD71" s="10"/>
      <c r="AE71" s="10"/>
      <c r="AF71" s="10"/>
      <c r="AG71" s="13"/>
    </row>
    <row r="72" ht="13.5" customHeight="1">
      <c r="A72" s="426"/>
      <c r="B72" t="s" s="430">
        <v>974</v>
      </c>
      <c r="C72" t="s" s="431">
        <v>208</v>
      </c>
      <c r="D72" t="s" s="431">
        <v>199</v>
      </c>
      <c r="E72" t="s" s="431">
        <v>284</v>
      </c>
      <c r="F72" t="s" s="431">
        <v>181</v>
      </c>
      <c r="G72" t="s" s="431">
        <v>198</v>
      </c>
      <c r="H72" s="432">
        <v>5</v>
      </c>
      <c r="I72" t="s" s="434">
        <v>975</v>
      </c>
      <c r="J72" s="410">
        <f>K72*(1-'Bolts'!$E$1157)</f>
        <v>105.026315789474</v>
      </c>
      <c r="K72" s="410">
        <v>105.026315789474</v>
      </c>
      <c r="L72" s="411">
        <f>SUM(M72:U72)</f>
        <v>0</v>
      </c>
      <c r="M72" s="412"/>
      <c r="N72" s="413"/>
      <c r="O72" s="414"/>
      <c r="P72" s="415"/>
      <c r="Q72" s="416"/>
      <c r="R72" s="417"/>
      <c r="S72" s="418"/>
      <c r="T72" s="419"/>
      <c r="U72" s="420"/>
      <c r="V72" s="411">
        <f>L72*H72</f>
        <v>0</v>
      </c>
      <c r="W72" s="421">
        <f>L72*K72</f>
        <v>0</v>
      </c>
      <c r="X72" s="422">
        <v>1.28009616256917</v>
      </c>
      <c r="Y72" s="423">
        <f>X72*L72</f>
        <v>0</v>
      </c>
      <c r="Z72" s="31"/>
      <c r="AA72" s="10"/>
      <c r="AB72" s="10"/>
      <c r="AC72" s="10"/>
      <c r="AD72" s="10"/>
      <c r="AE72" s="10"/>
      <c r="AF72" s="10"/>
      <c r="AG72" s="13"/>
    </row>
    <row r="73" ht="13.5" customHeight="1">
      <c r="A73" s="426"/>
      <c r="B73" t="s" s="430">
        <v>976</v>
      </c>
      <c r="C73" t="s" s="431">
        <v>208</v>
      </c>
      <c r="D73" t="s" s="431">
        <v>199</v>
      </c>
      <c r="E73" t="s" s="431">
        <v>284</v>
      </c>
      <c r="F73" t="s" s="431">
        <v>184</v>
      </c>
      <c r="G73" t="s" s="431">
        <v>199</v>
      </c>
      <c r="H73" s="432">
        <v>10</v>
      </c>
      <c r="I73" t="s" s="434">
        <v>977</v>
      </c>
      <c r="J73" s="410">
        <f>K73*(1-'Bolts'!$E$1157)</f>
        <v>175.394736842105</v>
      </c>
      <c r="K73" s="410">
        <v>175.394736842105</v>
      </c>
      <c r="L73" s="411">
        <f>SUM(M73:U73)</f>
        <v>0</v>
      </c>
      <c r="M73" s="412"/>
      <c r="N73" s="413"/>
      <c r="O73" s="414"/>
      <c r="P73" s="415"/>
      <c r="Q73" s="416"/>
      <c r="R73" s="417"/>
      <c r="S73" s="418"/>
      <c r="T73" s="419"/>
      <c r="U73" s="420"/>
      <c r="V73" s="411">
        <f>L73*H73</f>
        <v>0</v>
      </c>
      <c r="W73" s="421">
        <f>L73*K73</f>
        <v>0</v>
      </c>
      <c r="X73" s="422">
        <v>1.74748253651456</v>
      </c>
      <c r="Y73" s="423">
        <f>X73*L73</f>
        <v>0</v>
      </c>
      <c r="Z73" s="31"/>
      <c r="AA73" s="10"/>
      <c r="AB73" s="10"/>
      <c r="AC73" s="10"/>
      <c r="AD73" s="10"/>
      <c r="AE73" s="10"/>
      <c r="AF73" s="10"/>
      <c r="AG73" s="13"/>
    </row>
    <row r="74" ht="13.5" customHeight="1">
      <c r="A74" t="s" s="429">
        <v>314</v>
      </c>
      <c r="B74" t="s" s="430">
        <v>978</v>
      </c>
      <c r="C74" t="s" s="431">
        <v>208</v>
      </c>
      <c r="D74" t="s" s="431">
        <v>199</v>
      </c>
      <c r="E74" t="s" s="431">
        <v>284</v>
      </c>
      <c r="F74" t="s" s="431">
        <v>182</v>
      </c>
      <c r="G74" t="s" s="431">
        <v>199</v>
      </c>
      <c r="H74" s="432">
        <v>4</v>
      </c>
      <c r="I74" t="s" s="434">
        <v>979</v>
      </c>
      <c r="J74" s="410">
        <f>K74*(1-'Bolts'!$E$1157)</f>
        <v>83.68421052631579</v>
      </c>
      <c r="K74" s="410">
        <v>83.68421052631579</v>
      </c>
      <c r="L74" s="411">
        <f>SUM(M74:U74)</f>
        <v>0</v>
      </c>
      <c r="M74" s="412"/>
      <c r="N74" s="413"/>
      <c r="O74" s="414"/>
      <c r="P74" s="415"/>
      <c r="Q74" s="416"/>
      <c r="R74" s="417"/>
      <c r="S74" s="418"/>
      <c r="T74" s="419"/>
      <c r="U74" s="420"/>
      <c r="V74" s="411">
        <f>L74*H74</f>
        <v>0</v>
      </c>
      <c r="W74" s="421">
        <f>L74*K74</f>
        <v>0</v>
      </c>
      <c r="X74" s="422">
        <v>1.02136441984941</v>
      </c>
      <c r="Y74" s="423">
        <f>X74*L74</f>
        <v>0</v>
      </c>
      <c r="Z74" s="31"/>
      <c r="AA74" s="10"/>
      <c r="AB74" s="10"/>
      <c r="AC74" s="10"/>
      <c r="AD74" s="10"/>
      <c r="AE74" s="10"/>
      <c r="AF74" s="10"/>
      <c r="AG74" s="13"/>
    </row>
    <row r="75" ht="13.5" customHeight="1">
      <c r="A75" s="424"/>
      <c r="B75" s="444"/>
      <c r="C75" s="425"/>
      <c r="D75" s="425"/>
      <c r="E75" s="425"/>
      <c r="F75" s="425"/>
      <c r="G75" s="425"/>
      <c r="H75" s="428"/>
      <c r="I75" s="428"/>
      <c r="J75" s="410"/>
      <c r="K75" s="410">
        <v>0</v>
      </c>
      <c r="L75" s="411"/>
      <c r="M75" s="412"/>
      <c r="N75" s="413"/>
      <c r="O75" s="414"/>
      <c r="P75" s="415"/>
      <c r="Q75" s="416"/>
      <c r="R75" s="417"/>
      <c r="S75" s="418"/>
      <c r="T75" s="419"/>
      <c r="U75" s="420"/>
      <c r="V75" s="411"/>
      <c r="W75" s="421"/>
      <c r="X75" s="422">
        <v>0</v>
      </c>
      <c r="Y75" s="423"/>
      <c r="Z75" s="31"/>
      <c r="AA75" s="10"/>
      <c r="AB75" s="10"/>
      <c r="AC75" s="10"/>
      <c r="AD75" s="10"/>
      <c r="AE75" s="10"/>
      <c r="AF75" s="10"/>
      <c r="AG75" s="13"/>
    </row>
    <row r="76" ht="13.5" customHeight="1">
      <c r="A76" s="426"/>
      <c r="B76" t="s" s="430">
        <v>980</v>
      </c>
      <c r="C76" t="s" s="431">
        <v>208</v>
      </c>
      <c r="D76" t="s" s="431">
        <v>216</v>
      </c>
      <c r="E76" t="s" s="431">
        <v>284</v>
      </c>
      <c r="F76" t="s" s="431">
        <v>190</v>
      </c>
      <c r="G76" t="s" s="431">
        <v>199</v>
      </c>
      <c r="H76" s="432">
        <v>20</v>
      </c>
      <c r="I76" t="s" s="434">
        <v>981</v>
      </c>
      <c r="J76" s="410">
        <f>K76*(1-'Bolts'!$E$1157)</f>
        <v>126.473684210526</v>
      </c>
      <c r="K76" s="410">
        <v>126.473684210526</v>
      </c>
      <c r="L76" s="411">
        <f>SUM(M76:U76)</f>
        <v>0</v>
      </c>
      <c r="M76" s="412"/>
      <c r="N76" s="413"/>
      <c r="O76" s="414"/>
      <c r="P76" s="415"/>
      <c r="Q76" s="416"/>
      <c r="R76" s="417"/>
      <c r="S76" s="418"/>
      <c r="T76" s="419"/>
      <c r="U76" s="420"/>
      <c r="V76" s="411">
        <f>L76*H76</f>
        <v>0</v>
      </c>
      <c r="W76" s="421">
        <f>L76*K76</f>
        <v>0</v>
      </c>
      <c r="X76" s="422">
        <v>2.022</v>
      </c>
      <c r="Y76" s="423">
        <f>X76*L76</f>
        <v>0</v>
      </c>
      <c r="Z76" s="31"/>
      <c r="AA76" s="10"/>
      <c r="AB76" s="10"/>
      <c r="AC76" s="10"/>
      <c r="AD76" s="10"/>
      <c r="AE76" s="10"/>
      <c r="AF76" s="10"/>
      <c r="AG76" s="13"/>
    </row>
    <row r="77" ht="13.5" customHeight="1">
      <c r="A77" s="426"/>
      <c r="B77" t="s" s="430">
        <v>982</v>
      </c>
      <c r="C77" t="s" s="431">
        <v>208</v>
      </c>
      <c r="D77" t="s" s="431">
        <v>216</v>
      </c>
      <c r="E77" t="s" s="431">
        <v>284</v>
      </c>
      <c r="F77" t="s" s="431">
        <v>190</v>
      </c>
      <c r="G77" t="s" s="431">
        <v>199</v>
      </c>
      <c r="H77" s="432">
        <v>10</v>
      </c>
      <c r="I77" t="s" s="434">
        <v>983</v>
      </c>
      <c r="J77" s="410">
        <f>K77*(1-'Bolts'!$E$1157)</f>
        <v>66.9736842105263</v>
      </c>
      <c r="K77" s="410">
        <v>66.9736842105263</v>
      </c>
      <c r="L77" s="411">
        <f>SUM(M77:U77)</f>
        <v>0</v>
      </c>
      <c r="M77" s="412"/>
      <c r="N77" s="413"/>
      <c r="O77" s="414"/>
      <c r="P77" s="415"/>
      <c r="Q77" s="416"/>
      <c r="R77" s="417"/>
      <c r="S77" s="418"/>
      <c r="T77" s="419"/>
      <c r="U77" s="420"/>
      <c r="V77" s="411">
        <f>L77*H77</f>
        <v>0</v>
      </c>
      <c r="W77" s="421">
        <f>L77*K77</f>
        <v>0</v>
      </c>
      <c r="X77" s="422">
        <v>0.914</v>
      </c>
      <c r="Y77" s="423">
        <f>X77*L77</f>
        <v>0</v>
      </c>
      <c r="Z77" s="31"/>
      <c r="AA77" s="10"/>
      <c r="AB77" s="10"/>
      <c r="AC77" s="10"/>
      <c r="AD77" s="10"/>
      <c r="AE77" s="10"/>
      <c r="AF77" s="10"/>
      <c r="AG77" s="13"/>
    </row>
    <row r="78" ht="13.5" customHeight="1">
      <c r="A78" s="426"/>
      <c r="B78" t="s" s="430">
        <v>984</v>
      </c>
      <c r="C78" t="s" s="431">
        <v>208</v>
      </c>
      <c r="D78" t="s" s="431">
        <v>216</v>
      </c>
      <c r="E78" t="s" s="431">
        <v>284</v>
      </c>
      <c r="F78" t="s" s="431">
        <v>190</v>
      </c>
      <c r="G78" t="s" s="431">
        <v>198</v>
      </c>
      <c r="H78" s="432">
        <v>11</v>
      </c>
      <c r="I78" t="s" s="434">
        <v>985</v>
      </c>
      <c r="J78" s="410">
        <f>K78*(1-'Bolts'!$E$1157)</f>
        <v>86.1578947368421</v>
      </c>
      <c r="K78" s="410">
        <v>86.1578947368421</v>
      </c>
      <c r="L78" s="411">
        <f>SUM(M78:U78)</f>
        <v>0</v>
      </c>
      <c r="M78" s="412"/>
      <c r="N78" s="413"/>
      <c r="O78" s="414"/>
      <c r="P78" s="415"/>
      <c r="Q78" s="416"/>
      <c r="R78" s="417"/>
      <c r="S78" s="418"/>
      <c r="T78" s="419"/>
      <c r="U78" s="420"/>
      <c r="V78" s="411">
        <f>L78*H78</f>
        <v>0</v>
      </c>
      <c r="W78" s="421">
        <f>L78*K78</f>
        <v>0</v>
      </c>
      <c r="X78" s="422">
        <v>1.61498684568629</v>
      </c>
      <c r="Y78" s="423">
        <f>X78*L78</f>
        <v>0</v>
      </c>
      <c r="Z78" s="31"/>
      <c r="AA78" s="10"/>
      <c r="AB78" s="10"/>
      <c r="AC78" s="10"/>
      <c r="AD78" s="10"/>
      <c r="AE78" s="10"/>
      <c r="AF78" s="10"/>
      <c r="AG78" s="13"/>
    </row>
    <row r="79" ht="13.5" customHeight="1">
      <c r="A79" t="s" s="429">
        <v>314</v>
      </c>
      <c r="B79" t="s" s="435">
        <v>986</v>
      </c>
      <c r="C79" t="s" s="436">
        <v>208</v>
      </c>
      <c r="D79" t="s" s="436">
        <v>216</v>
      </c>
      <c r="E79" t="s" s="436">
        <v>284</v>
      </c>
      <c r="F79" t="s" s="436">
        <v>190</v>
      </c>
      <c r="G79" t="s" s="436">
        <v>198</v>
      </c>
      <c r="H79" s="437">
        <v>10</v>
      </c>
      <c r="I79" t="s" s="439">
        <v>987</v>
      </c>
      <c r="J79" s="410">
        <f>K79*(1-'Bolts'!$E$1157)</f>
        <v>57.1282051282051</v>
      </c>
      <c r="K79" s="410">
        <v>57.1282051282051</v>
      </c>
      <c r="L79" s="411">
        <f>SUM(M79:U79)</f>
        <v>0</v>
      </c>
      <c r="M79" s="412"/>
      <c r="N79" s="413"/>
      <c r="O79" s="414"/>
      <c r="P79" s="415"/>
      <c r="Q79" s="416"/>
      <c r="R79" s="417"/>
      <c r="S79" s="418"/>
      <c r="T79" s="419"/>
      <c r="U79" s="420"/>
      <c r="V79" s="411">
        <f>L79*H79</f>
        <v>0</v>
      </c>
      <c r="W79" s="421">
        <f>L79*K79</f>
        <v>0</v>
      </c>
      <c r="X79" s="422">
        <v>0.903474553206931</v>
      </c>
      <c r="Y79" s="423">
        <f>X79*L79</f>
        <v>0</v>
      </c>
      <c r="Z79" s="31"/>
      <c r="AA79" s="10"/>
      <c r="AB79" s="10"/>
      <c r="AC79" s="10"/>
      <c r="AD79" s="10"/>
      <c r="AE79" s="10"/>
      <c r="AF79" s="10"/>
      <c r="AG79" s="13"/>
    </row>
    <row r="80" ht="13.5" customHeight="1">
      <c r="A80" t="s" s="429">
        <v>314</v>
      </c>
      <c r="B80" t="s" s="435">
        <v>988</v>
      </c>
      <c r="C80" t="s" s="436">
        <v>208</v>
      </c>
      <c r="D80" t="s" s="436">
        <v>216</v>
      </c>
      <c r="E80" t="s" s="436">
        <v>284</v>
      </c>
      <c r="F80" t="s" s="436">
        <v>190</v>
      </c>
      <c r="G80" t="s" s="436">
        <v>199</v>
      </c>
      <c r="H80" s="437">
        <v>10</v>
      </c>
      <c r="I80" t="s" s="439">
        <v>989</v>
      </c>
      <c r="J80" s="410">
        <f>K80*(1-'Bolts'!$E$1157)</f>
        <v>51.3675213675214</v>
      </c>
      <c r="K80" s="410">
        <v>51.3675213675214</v>
      </c>
      <c r="L80" s="411">
        <f>SUM(M80:U80)</f>
        <v>0</v>
      </c>
      <c r="M80" s="412"/>
      <c r="N80" s="413"/>
      <c r="O80" s="414"/>
      <c r="P80" s="415"/>
      <c r="Q80" s="416"/>
      <c r="R80" s="417"/>
      <c r="S80" s="418"/>
      <c r="T80" s="419"/>
      <c r="U80" s="420"/>
      <c r="V80" s="411">
        <f>L80*H80</f>
        <v>0</v>
      </c>
      <c r="W80" s="421">
        <f>L80*K80</f>
        <v>0</v>
      </c>
      <c r="X80" s="422">
        <v>0.603011884242039</v>
      </c>
      <c r="Y80" s="423">
        <f>X80*L80</f>
        <v>0</v>
      </c>
      <c r="Z80" s="31"/>
      <c r="AA80" s="10"/>
      <c r="AB80" s="10"/>
      <c r="AC80" s="10"/>
      <c r="AD80" s="10"/>
      <c r="AE80" s="10"/>
      <c r="AF80" s="10"/>
      <c r="AG80" s="13"/>
    </row>
    <row r="81" ht="13.5" customHeight="1">
      <c r="A81" s="424"/>
      <c r="B81" s="444"/>
      <c r="C81" s="425"/>
      <c r="D81" s="425"/>
      <c r="E81" s="425"/>
      <c r="F81" s="425"/>
      <c r="G81" s="425"/>
      <c r="H81" s="428"/>
      <c r="I81" s="428"/>
      <c r="J81" s="410"/>
      <c r="K81" s="410">
        <v>0</v>
      </c>
      <c r="L81" s="411"/>
      <c r="M81" s="412"/>
      <c r="N81" s="413"/>
      <c r="O81" s="414"/>
      <c r="P81" s="415"/>
      <c r="Q81" s="416"/>
      <c r="R81" s="417"/>
      <c r="S81" s="418"/>
      <c r="T81" s="419"/>
      <c r="U81" s="420"/>
      <c r="V81" s="411"/>
      <c r="W81" s="421"/>
      <c r="X81" s="422">
        <v>0</v>
      </c>
      <c r="Y81" s="423"/>
      <c r="Z81" s="31"/>
      <c r="AA81" s="10"/>
      <c r="AB81" s="10"/>
      <c r="AC81" s="10"/>
      <c r="AD81" s="10"/>
      <c r="AE81" s="10"/>
      <c r="AF81" s="10"/>
      <c r="AG81" s="13"/>
    </row>
    <row r="82" ht="13.5" customHeight="1">
      <c r="A82" t="s" s="429">
        <v>314</v>
      </c>
      <c r="B82" t="s" s="430">
        <v>990</v>
      </c>
      <c r="C82" t="s" s="431">
        <v>208</v>
      </c>
      <c r="D82" t="s" s="431">
        <v>189</v>
      </c>
      <c r="E82" t="s" s="431">
        <v>284</v>
      </c>
      <c r="F82" t="s" s="431">
        <v>189</v>
      </c>
      <c r="G82" t="s" s="431">
        <v>200</v>
      </c>
      <c r="H82" s="432">
        <v>5</v>
      </c>
      <c r="I82" t="s" s="434">
        <v>991</v>
      </c>
      <c r="J82" s="410">
        <f>K82*(1-'Bolts'!$E$1157)</f>
        <v>49.6842105263158</v>
      </c>
      <c r="K82" s="410">
        <v>49.6842105263158</v>
      </c>
      <c r="L82" s="411">
        <f>SUM(M82:U82)</f>
        <v>0</v>
      </c>
      <c r="M82" s="412"/>
      <c r="N82" s="413"/>
      <c r="O82" s="414"/>
      <c r="P82" s="415"/>
      <c r="Q82" s="416"/>
      <c r="R82" s="417"/>
      <c r="S82" s="418"/>
      <c r="T82" s="419"/>
      <c r="U82" s="420"/>
      <c r="V82" s="411">
        <f>L82*H82</f>
        <v>0</v>
      </c>
      <c r="W82" s="421">
        <f>L82*K82</f>
        <v>0</v>
      </c>
      <c r="X82" s="422">
        <v>1.04848952190874</v>
      </c>
      <c r="Y82" s="423">
        <f>X82*L82</f>
        <v>0</v>
      </c>
      <c r="Z82" s="31"/>
      <c r="AA82" s="10"/>
      <c r="AB82" s="10"/>
      <c r="AC82" s="10"/>
      <c r="AD82" s="10"/>
      <c r="AE82" s="10"/>
      <c r="AF82" s="10"/>
      <c r="AG82" s="13"/>
    </row>
    <row r="83" ht="13.5" customHeight="1">
      <c r="A83" t="s" s="429">
        <v>314</v>
      </c>
      <c r="B83" t="s" s="430">
        <v>992</v>
      </c>
      <c r="C83" t="s" s="431">
        <v>208</v>
      </c>
      <c r="D83" t="s" s="431">
        <v>189</v>
      </c>
      <c r="E83" t="s" s="431">
        <v>284</v>
      </c>
      <c r="F83" t="s" s="431">
        <v>189</v>
      </c>
      <c r="G83" t="s" s="431">
        <v>200</v>
      </c>
      <c r="H83" s="432">
        <v>12</v>
      </c>
      <c r="I83" t="s" s="434">
        <v>993</v>
      </c>
      <c r="J83" s="410">
        <f>K83*(1-'Bolts'!$E$1157)</f>
        <v>73.5263157894737</v>
      </c>
      <c r="K83" s="410">
        <v>73.5263157894737</v>
      </c>
      <c r="L83" s="411">
        <f>SUM(M83:U83)</f>
        <v>0</v>
      </c>
      <c r="M83" s="412"/>
      <c r="N83" s="413"/>
      <c r="O83" s="414"/>
      <c r="P83" s="415"/>
      <c r="Q83" s="416"/>
      <c r="R83" s="417"/>
      <c r="S83" s="418"/>
      <c r="T83" s="419"/>
      <c r="U83" s="420"/>
      <c r="V83" s="411">
        <f>L83*H83</f>
        <v>0</v>
      </c>
      <c r="W83" s="421">
        <f>L83*K83</f>
        <v>0</v>
      </c>
      <c r="X83" s="422">
        <v>1.26340379207112</v>
      </c>
      <c r="Y83" s="423">
        <f>X83*L83</f>
        <v>0</v>
      </c>
      <c r="Z83" s="31"/>
      <c r="AA83" s="10"/>
      <c r="AB83" s="10"/>
      <c r="AC83" s="10"/>
      <c r="AD83" s="10"/>
      <c r="AE83" s="10"/>
      <c r="AF83" s="10"/>
      <c r="AG83" s="13"/>
    </row>
    <row r="84" ht="13.5" customHeight="1">
      <c r="A84" t="s" s="429">
        <v>314</v>
      </c>
      <c r="B84" t="s" s="430">
        <v>994</v>
      </c>
      <c r="C84" t="s" s="431">
        <v>208</v>
      </c>
      <c r="D84" t="s" s="431">
        <v>189</v>
      </c>
      <c r="E84" t="s" s="431">
        <v>284</v>
      </c>
      <c r="F84" t="s" s="431">
        <v>189</v>
      </c>
      <c r="G84" t="s" s="431">
        <v>200</v>
      </c>
      <c r="H84" s="432">
        <v>11</v>
      </c>
      <c r="I84" t="s" s="434">
        <v>995</v>
      </c>
      <c r="J84" s="410">
        <f>K84*(1-'Bolts'!$E$1157)</f>
        <v>58.3947368421053</v>
      </c>
      <c r="K84" s="410">
        <v>58.3947368421053</v>
      </c>
      <c r="L84" s="411">
        <f>SUM(M84:U84)</f>
        <v>0</v>
      </c>
      <c r="M84" s="412"/>
      <c r="N84" s="413"/>
      <c r="O84" s="414"/>
      <c r="P84" s="415"/>
      <c r="Q84" s="416"/>
      <c r="R84" s="417"/>
      <c r="S84" s="418"/>
      <c r="T84" s="419"/>
      <c r="U84" s="420"/>
      <c r="V84" s="411">
        <f>L84*H84</f>
        <v>0</v>
      </c>
      <c r="W84" s="421">
        <f>L84*K84</f>
        <v>0</v>
      </c>
      <c r="X84" s="422">
        <v>0.902431280050803</v>
      </c>
      <c r="Y84" s="423">
        <f>X84*L84</f>
        <v>0</v>
      </c>
      <c r="Z84" s="31"/>
      <c r="AA84" s="10"/>
      <c r="AB84" s="10"/>
      <c r="AC84" s="10"/>
      <c r="AD84" s="10"/>
      <c r="AE84" s="10"/>
      <c r="AF84" s="10"/>
      <c r="AG84" s="13"/>
    </row>
    <row r="85" ht="13.5" customHeight="1">
      <c r="A85" t="s" s="429">
        <v>314</v>
      </c>
      <c r="B85" t="s" s="430">
        <v>996</v>
      </c>
      <c r="C85" t="s" s="431">
        <v>208</v>
      </c>
      <c r="D85" t="s" s="431">
        <v>189</v>
      </c>
      <c r="E85" t="s" s="431">
        <v>284</v>
      </c>
      <c r="F85" t="s" s="431">
        <v>189</v>
      </c>
      <c r="G85" t="s" s="431">
        <v>200</v>
      </c>
      <c r="H85" s="432">
        <v>6</v>
      </c>
      <c r="I85" t="s" s="434">
        <v>997</v>
      </c>
      <c r="J85" s="410">
        <f>K85*(1-'Bolts'!$E$1157)</f>
        <v>19.3684210526316</v>
      </c>
      <c r="K85" s="410">
        <v>19.3684210526316</v>
      </c>
      <c r="L85" s="411">
        <f>SUM(M85:U85)</f>
        <v>0</v>
      </c>
      <c r="M85" s="412"/>
      <c r="N85" s="413"/>
      <c r="O85" s="414"/>
      <c r="P85" s="415"/>
      <c r="Q85" s="416"/>
      <c r="R85" s="417"/>
      <c r="S85" s="418"/>
      <c r="T85" s="419"/>
      <c r="U85" s="420"/>
      <c r="V85" s="411">
        <f>L85*H85</f>
        <v>0</v>
      </c>
      <c r="W85" s="421">
        <f>L85*K85</f>
        <v>0</v>
      </c>
      <c r="X85" s="422">
        <v>0.161707339199855</v>
      </c>
      <c r="Y85" s="423">
        <f>X85*L85</f>
        <v>0</v>
      </c>
      <c r="Z85" s="31"/>
      <c r="AA85" s="10"/>
      <c r="AB85" s="10"/>
      <c r="AC85" s="10"/>
      <c r="AD85" s="10"/>
      <c r="AE85" s="10"/>
      <c r="AF85" s="10"/>
      <c r="AG85" s="13"/>
    </row>
    <row r="86" ht="13.5" customHeight="1">
      <c r="A86" t="s" s="549">
        <v>998</v>
      </c>
      <c r="B86" s="550"/>
      <c r="C86" s="447">
        <f>B86</f>
        <v>0</v>
      </c>
      <c r="D86" s="401"/>
      <c r="E86" t="s" s="400">
        <v>284</v>
      </c>
      <c r="F86" s="401"/>
      <c r="G86" s="401"/>
      <c r="H86" s="401"/>
      <c r="I86" s="401"/>
      <c r="J86" s="446"/>
      <c r="K86" s="410">
        <v>0</v>
      </c>
      <c r="L86" s="401"/>
      <c r="M86" s="412"/>
      <c r="N86" s="413"/>
      <c r="O86" s="414"/>
      <c r="P86" s="415"/>
      <c r="Q86" s="416"/>
      <c r="R86" s="417"/>
      <c r="S86" s="418"/>
      <c r="T86" s="419"/>
      <c r="U86" s="420"/>
      <c r="V86" s="401"/>
      <c r="W86" s="401"/>
      <c r="X86" s="447">
        <v>0</v>
      </c>
      <c r="Y86" s="403"/>
      <c r="Z86" s="31"/>
      <c r="AA86" s="10"/>
      <c r="AB86" s="10"/>
      <c r="AC86" s="10"/>
      <c r="AD86" s="10"/>
      <c r="AE86" s="10"/>
      <c r="AF86" s="10"/>
      <c r="AG86" s="13"/>
    </row>
    <row r="87" ht="13.5" customHeight="1">
      <c r="A87" s="424"/>
      <c r="B87" t="s" s="405">
        <v>999</v>
      </c>
      <c r="C87" t="s" s="406">
        <v>208</v>
      </c>
      <c r="D87" t="s" s="406">
        <v>213</v>
      </c>
      <c r="E87" t="s" s="406">
        <v>284</v>
      </c>
      <c r="F87" t="s" s="406">
        <v>183</v>
      </c>
      <c r="G87" t="s" s="406">
        <v>200</v>
      </c>
      <c r="H87" s="407">
        <v>3</v>
      </c>
      <c r="I87" t="s" s="409">
        <v>1000</v>
      </c>
      <c r="J87" s="410">
        <f>K87*(1-'Bolts'!$E$1157)</f>
        <v>154.973684210526</v>
      </c>
      <c r="K87" s="410">
        <v>154.973684210526</v>
      </c>
      <c r="L87" s="411">
        <f>SUM(M87:U87)</f>
        <v>0</v>
      </c>
      <c r="M87" s="412"/>
      <c r="N87" s="413"/>
      <c r="O87" s="414"/>
      <c r="P87" s="415"/>
      <c r="Q87" s="416"/>
      <c r="R87" s="417"/>
      <c r="S87" s="418"/>
      <c r="T87" s="419"/>
      <c r="U87" s="420"/>
      <c r="V87" s="411">
        <f>L87*H87</f>
        <v>0</v>
      </c>
      <c r="W87" s="421">
        <f>L87*K87</f>
        <v>0</v>
      </c>
      <c r="X87" s="422">
        <v>2.74002485711694</v>
      </c>
      <c r="Y87" s="423">
        <f>X87*L87</f>
        <v>0</v>
      </c>
      <c r="Z87" s="31"/>
      <c r="AA87" s="10"/>
      <c r="AB87" s="10"/>
      <c r="AC87" s="10"/>
      <c r="AD87" s="10"/>
      <c r="AE87" s="10"/>
      <c r="AF87" s="10"/>
      <c r="AG87" s="13"/>
    </row>
    <row r="88" ht="13.5" customHeight="1">
      <c r="A88" s="424"/>
      <c r="B88" t="s" s="405">
        <v>1001</v>
      </c>
      <c r="C88" t="s" s="406">
        <v>208</v>
      </c>
      <c r="D88" t="s" s="406">
        <v>213</v>
      </c>
      <c r="E88" t="s" s="406">
        <v>284</v>
      </c>
      <c r="F88" t="s" s="406">
        <v>183</v>
      </c>
      <c r="G88" t="s" s="406">
        <v>200</v>
      </c>
      <c r="H88" s="407">
        <v>3</v>
      </c>
      <c r="I88" t="s" s="409">
        <v>1002</v>
      </c>
      <c r="J88" s="410">
        <f>K88*(1-'Bolts'!$E$1157)</f>
        <v>183.842105263158</v>
      </c>
      <c r="K88" s="410">
        <v>183.842105263158</v>
      </c>
      <c r="L88" s="411">
        <f>SUM(M88:U88)</f>
        <v>0</v>
      </c>
      <c r="M88" s="412"/>
      <c r="N88" s="413"/>
      <c r="O88" s="414"/>
      <c r="P88" s="415"/>
      <c r="Q88" s="416"/>
      <c r="R88" s="417"/>
      <c r="S88" s="418"/>
      <c r="T88" s="419"/>
      <c r="U88" s="420"/>
      <c r="V88" s="411">
        <f>L88*H88</f>
        <v>0</v>
      </c>
      <c r="W88" s="421">
        <f>L88*K88</f>
        <v>0</v>
      </c>
      <c r="X88" s="422">
        <v>3.37003057243944</v>
      </c>
      <c r="Y88" s="423">
        <f>X88*L88</f>
        <v>0</v>
      </c>
      <c r="Z88" s="31"/>
      <c r="AA88" s="10"/>
      <c r="AB88" s="10"/>
      <c r="AC88" s="10"/>
      <c r="AD88" s="10"/>
      <c r="AE88" s="10"/>
      <c r="AF88" s="10"/>
      <c r="AG88" s="13"/>
    </row>
    <row r="89" ht="13.5" customHeight="1">
      <c r="A89" s="424"/>
      <c r="B89" s="444"/>
      <c r="C89" s="425"/>
      <c r="D89" s="425"/>
      <c r="E89" s="425"/>
      <c r="F89" s="425"/>
      <c r="G89" s="425"/>
      <c r="H89" s="428"/>
      <c r="I89" s="428"/>
      <c r="J89" s="410"/>
      <c r="K89" s="410">
        <v>0</v>
      </c>
      <c r="L89" s="411"/>
      <c r="M89" s="412"/>
      <c r="N89" s="413"/>
      <c r="O89" s="414"/>
      <c r="P89" s="415"/>
      <c r="Q89" s="416"/>
      <c r="R89" s="417"/>
      <c r="S89" s="418"/>
      <c r="T89" s="419"/>
      <c r="U89" s="420"/>
      <c r="V89" s="411"/>
      <c r="W89" s="421"/>
      <c r="X89" s="422">
        <v>0</v>
      </c>
      <c r="Y89" s="423"/>
      <c r="Z89" s="31"/>
      <c r="AA89" s="10"/>
      <c r="AB89" s="10"/>
      <c r="AC89" s="10"/>
      <c r="AD89" s="10"/>
      <c r="AE89" s="10"/>
      <c r="AF89" s="10"/>
      <c r="AG89" s="13"/>
    </row>
    <row r="90" ht="13.5" customHeight="1">
      <c r="A90" s="424"/>
      <c r="B90" t="s" s="405">
        <v>1003</v>
      </c>
      <c r="C90" t="s" s="406">
        <v>208</v>
      </c>
      <c r="D90" t="s" s="406">
        <v>214</v>
      </c>
      <c r="E90" t="s" s="406">
        <v>284</v>
      </c>
      <c r="F90" t="s" s="406">
        <v>183</v>
      </c>
      <c r="G90" t="s" s="406">
        <v>200</v>
      </c>
      <c r="H90" s="407">
        <v>5</v>
      </c>
      <c r="I90" t="s" s="409">
        <v>1004</v>
      </c>
      <c r="J90" s="410">
        <f>K90*(1-'Bolts'!$E$1157)</f>
        <v>144.184210526316</v>
      </c>
      <c r="K90" s="410">
        <v>144.184210526316</v>
      </c>
      <c r="L90" s="411">
        <f>SUM(M90:U90)</f>
        <v>0</v>
      </c>
      <c r="M90" s="412"/>
      <c r="N90" s="413"/>
      <c r="O90" s="414"/>
      <c r="P90" s="415"/>
      <c r="Q90" s="416"/>
      <c r="R90" s="417"/>
      <c r="S90" s="418"/>
      <c r="T90" s="419"/>
      <c r="U90" s="420"/>
      <c r="V90" s="411">
        <f>L90*H90</f>
        <v>0</v>
      </c>
      <c r="W90" s="421">
        <f>L90*K90</f>
        <v>0</v>
      </c>
      <c r="X90" s="422">
        <v>2.06301871541323</v>
      </c>
      <c r="Y90" s="423">
        <f>X90*L90</f>
        <v>0</v>
      </c>
      <c r="Z90" s="31"/>
      <c r="AA90" s="10"/>
      <c r="AB90" s="10"/>
      <c r="AC90" s="10"/>
      <c r="AD90" s="10"/>
      <c r="AE90" s="10"/>
      <c r="AF90" s="10"/>
      <c r="AG90" s="13"/>
    </row>
    <row r="91" ht="13.5" customHeight="1">
      <c r="A91" s="424"/>
      <c r="B91" t="s" s="405">
        <v>1005</v>
      </c>
      <c r="C91" t="s" s="406">
        <v>208</v>
      </c>
      <c r="D91" t="s" s="406">
        <v>214</v>
      </c>
      <c r="E91" t="s" s="406">
        <v>284</v>
      </c>
      <c r="F91" t="s" s="406">
        <v>183</v>
      </c>
      <c r="G91" t="s" s="406">
        <v>199</v>
      </c>
      <c r="H91" s="407">
        <v>5</v>
      </c>
      <c r="I91" t="s" s="409">
        <v>1006</v>
      </c>
      <c r="J91" s="410">
        <f>K91*(1-'Bolts'!$E$1157)</f>
        <v>162.263157894737</v>
      </c>
      <c r="K91" s="410">
        <v>162.263157894737</v>
      </c>
      <c r="L91" s="411">
        <f>SUM(M91:U91)</f>
        <v>0</v>
      </c>
      <c r="M91" s="412"/>
      <c r="N91" s="413"/>
      <c r="O91" s="414"/>
      <c r="P91" s="415"/>
      <c r="Q91" s="416"/>
      <c r="R91" s="417"/>
      <c r="S91" s="418"/>
      <c r="T91" s="419"/>
      <c r="U91" s="420"/>
      <c r="V91" s="411">
        <f>L91*H91</f>
        <v>0</v>
      </c>
      <c r="W91" s="421">
        <f>L91*K91</f>
        <v>0</v>
      </c>
      <c r="X91" s="422">
        <v>2.45702228975778</v>
      </c>
      <c r="Y91" s="423">
        <f>X91*L91</f>
        <v>0</v>
      </c>
      <c r="Z91" s="31"/>
      <c r="AA91" s="10"/>
      <c r="AB91" s="10"/>
      <c r="AC91" s="10"/>
      <c r="AD91" s="10"/>
      <c r="AE91" s="10"/>
      <c r="AF91" s="10"/>
      <c r="AG91" s="13"/>
    </row>
    <row r="92" ht="13.5" customHeight="1">
      <c r="A92" s="424"/>
      <c r="B92" t="s" s="405">
        <v>1007</v>
      </c>
      <c r="C92" t="s" s="406">
        <v>208</v>
      </c>
      <c r="D92" t="s" s="406">
        <v>214</v>
      </c>
      <c r="E92" t="s" s="406">
        <v>284</v>
      </c>
      <c r="F92" t="s" s="406">
        <v>183</v>
      </c>
      <c r="G92" t="s" s="406">
        <v>200</v>
      </c>
      <c r="H92" s="407">
        <v>3</v>
      </c>
      <c r="I92" t="s" s="409">
        <v>1008</v>
      </c>
      <c r="J92" s="410">
        <f>K92*(1-'Bolts'!$E$1157)</f>
        <v>125.421052631579</v>
      </c>
      <c r="K92" s="410">
        <v>125.421052631579</v>
      </c>
      <c r="L92" s="411">
        <f>SUM(M92:U92)</f>
        <v>0</v>
      </c>
      <c r="M92" s="412"/>
      <c r="N92" s="413"/>
      <c r="O92" s="414"/>
      <c r="P92" s="415"/>
      <c r="Q92" s="416"/>
      <c r="R92" s="417"/>
      <c r="S92" s="418"/>
      <c r="T92" s="419"/>
      <c r="U92" s="420"/>
      <c r="V92" s="411">
        <f>L92*H92</f>
        <v>0</v>
      </c>
      <c r="W92" s="421">
        <f>L92*K92</f>
        <v>0</v>
      </c>
      <c r="X92" s="422">
        <v>2.09601901478726</v>
      </c>
      <c r="Y92" s="423">
        <f>X92*L92</f>
        <v>0</v>
      </c>
      <c r="Z92" s="31"/>
      <c r="AA92" s="10"/>
      <c r="AB92" s="10"/>
      <c r="AC92" s="10"/>
      <c r="AD92" s="10"/>
      <c r="AE92" s="10"/>
      <c r="AF92" s="10"/>
      <c r="AG92" s="13"/>
    </row>
    <row r="93" ht="13.5" customHeight="1">
      <c r="A93" s="424"/>
      <c r="B93" t="s" s="405">
        <v>1009</v>
      </c>
      <c r="C93" t="s" s="406">
        <v>208</v>
      </c>
      <c r="D93" t="s" s="406">
        <v>214</v>
      </c>
      <c r="E93" t="s" s="406">
        <v>284</v>
      </c>
      <c r="F93" t="s" s="406">
        <v>186</v>
      </c>
      <c r="G93" t="s" s="406">
        <v>200</v>
      </c>
      <c r="H93" s="407">
        <v>5</v>
      </c>
      <c r="I93" t="s" s="409">
        <v>1010</v>
      </c>
      <c r="J93" s="410">
        <f>K93*(1-'Bolts'!$E$1157)</f>
        <v>158.263157894737</v>
      </c>
      <c r="K93" s="410">
        <v>158.263157894737</v>
      </c>
      <c r="L93" s="411">
        <f>SUM(M93:U93)</f>
        <v>0</v>
      </c>
      <c r="M93" s="412"/>
      <c r="N93" s="413"/>
      <c r="O93" s="414"/>
      <c r="P93" s="415"/>
      <c r="Q93" s="416"/>
      <c r="R93" s="417"/>
      <c r="S93" s="418"/>
      <c r="T93" s="419"/>
      <c r="U93" s="420"/>
      <c r="V93" s="411">
        <f>L93*H93</f>
        <v>0</v>
      </c>
      <c r="W93" s="421">
        <f>L93*K93</f>
        <v>0</v>
      </c>
      <c r="X93" s="422">
        <v>2.36902149142702</v>
      </c>
      <c r="Y93" s="423">
        <f>X93*L93</f>
        <v>0</v>
      </c>
      <c r="Z93" s="31"/>
      <c r="AA93" s="10"/>
      <c r="AB93" s="10"/>
      <c r="AC93" s="10"/>
      <c r="AD93" s="10"/>
      <c r="AE93" s="10"/>
      <c r="AF93" s="10"/>
      <c r="AG93" s="13"/>
    </row>
    <row r="94" ht="13.5" customHeight="1">
      <c r="A94" s="424"/>
      <c r="B94" s="444"/>
      <c r="C94" s="425"/>
      <c r="D94" s="425"/>
      <c r="E94" s="425"/>
      <c r="F94" s="425"/>
      <c r="G94" s="425"/>
      <c r="H94" s="428"/>
      <c r="I94" s="428"/>
      <c r="J94" s="410"/>
      <c r="K94" s="410">
        <v>0</v>
      </c>
      <c r="L94" s="411"/>
      <c r="M94" s="412"/>
      <c r="N94" s="413"/>
      <c r="O94" s="414"/>
      <c r="P94" s="415"/>
      <c r="Q94" s="416"/>
      <c r="R94" s="417"/>
      <c r="S94" s="418"/>
      <c r="T94" s="419"/>
      <c r="U94" s="420"/>
      <c r="V94" s="411"/>
      <c r="W94" s="421"/>
      <c r="X94" s="422">
        <v>0</v>
      </c>
      <c r="Y94" s="423"/>
      <c r="Z94" s="31"/>
      <c r="AA94" s="10"/>
      <c r="AB94" s="10"/>
      <c r="AC94" s="10"/>
      <c r="AD94" s="10"/>
      <c r="AE94" s="10"/>
      <c r="AF94" s="10"/>
      <c r="AG94" s="13"/>
    </row>
    <row r="95" ht="13.5" customHeight="1">
      <c r="A95" s="424"/>
      <c r="B95" t="s" s="405">
        <v>1011</v>
      </c>
      <c r="C95" t="s" s="406">
        <v>208</v>
      </c>
      <c r="D95" t="s" s="406">
        <v>199</v>
      </c>
      <c r="E95" t="s" s="406">
        <v>284</v>
      </c>
      <c r="F95" t="s" s="406">
        <v>183</v>
      </c>
      <c r="G95" t="s" s="406">
        <v>200</v>
      </c>
      <c r="H95" s="407">
        <v>3</v>
      </c>
      <c r="I95" t="s" s="409">
        <v>1012</v>
      </c>
      <c r="J95" s="410">
        <f>K95*(1-'Bolts'!$E$1157)</f>
        <v>91.6315789473684</v>
      </c>
      <c r="K95" s="410">
        <v>91.6315789473684</v>
      </c>
      <c r="L95" s="411">
        <f>SUM(M95:U95)</f>
        <v>0</v>
      </c>
      <c r="M95" s="412"/>
      <c r="N95" s="413"/>
      <c r="O95" s="414"/>
      <c r="P95" s="415"/>
      <c r="Q95" s="416"/>
      <c r="R95" s="417"/>
      <c r="S95" s="418"/>
      <c r="T95" s="419"/>
      <c r="U95" s="420"/>
      <c r="V95" s="411">
        <f>L95*H95</f>
        <v>0</v>
      </c>
      <c r="W95" s="421">
        <f>L95*K95</f>
        <v>0</v>
      </c>
      <c r="X95" s="422">
        <v>1.35901232876712</v>
      </c>
      <c r="Y95" s="423">
        <f>X95*L95</f>
        <v>0</v>
      </c>
      <c r="Z95" s="31"/>
      <c r="AA95" s="10"/>
      <c r="AB95" s="10"/>
      <c r="AC95" s="10"/>
      <c r="AD95" s="10"/>
      <c r="AE95" s="10"/>
      <c r="AF95" s="10"/>
      <c r="AG95" s="13"/>
    </row>
    <row r="96" ht="13.5" customHeight="1">
      <c r="A96" s="424"/>
      <c r="B96" t="s" s="405">
        <v>1013</v>
      </c>
      <c r="C96" t="s" s="406">
        <v>208</v>
      </c>
      <c r="D96" t="s" s="406">
        <v>199</v>
      </c>
      <c r="E96" t="s" s="406">
        <v>284</v>
      </c>
      <c r="F96" t="s" s="406">
        <v>183</v>
      </c>
      <c r="G96" t="s" s="406">
        <v>200</v>
      </c>
      <c r="H96" s="407">
        <v>2</v>
      </c>
      <c r="I96" t="s" s="409">
        <v>1014</v>
      </c>
      <c r="J96" s="410">
        <f>K96*(1-'Bolts'!$E$1157)</f>
        <v>51.0526315789474</v>
      </c>
      <c r="K96" s="410">
        <v>51.0526315789474</v>
      </c>
      <c r="L96" s="411">
        <f>SUM(M96:U96)</f>
        <v>0</v>
      </c>
      <c r="M96" s="412"/>
      <c r="N96" s="413"/>
      <c r="O96" s="414"/>
      <c r="P96" s="415"/>
      <c r="Q96" s="416"/>
      <c r="R96" s="417"/>
      <c r="S96" s="418"/>
      <c r="T96" s="419"/>
      <c r="U96" s="420"/>
      <c r="V96" s="411">
        <f>L96*H96</f>
        <v>0</v>
      </c>
      <c r="W96" s="421">
        <f>L96*K96</f>
        <v>0</v>
      </c>
      <c r="X96" s="422">
        <v>1.19901087725665</v>
      </c>
      <c r="Y96" s="423">
        <f>X96*L96</f>
        <v>0</v>
      </c>
      <c r="Z96" s="31"/>
      <c r="AA96" s="10"/>
      <c r="AB96" s="10"/>
      <c r="AC96" s="10"/>
      <c r="AD96" s="10"/>
      <c r="AE96" s="10"/>
      <c r="AF96" s="10"/>
      <c r="AG96" s="13"/>
    </row>
    <row r="97" ht="13.5" customHeight="1">
      <c r="A97" s="424"/>
      <c r="B97" t="s" s="405">
        <v>1015</v>
      </c>
      <c r="C97" t="s" s="406">
        <v>208</v>
      </c>
      <c r="D97" t="s" s="406">
        <v>199</v>
      </c>
      <c r="E97" t="s" s="406">
        <v>284</v>
      </c>
      <c r="F97" t="s" s="406">
        <v>186</v>
      </c>
      <c r="G97" t="s" s="406">
        <v>199</v>
      </c>
      <c r="H97" s="407">
        <v>5</v>
      </c>
      <c r="I97" t="s" s="409">
        <v>1016</v>
      </c>
      <c r="J97" s="410">
        <f>K97*(1-'Bolts'!$E$1157)</f>
        <v>90.3947368421053</v>
      </c>
      <c r="K97" s="410">
        <v>90.3947368421053</v>
      </c>
      <c r="L97" s="411">
        <f>SUM(M97:U97)</f>
        <v>0</v>
      </c>
      <c r="M97" s="412"/>
      <c r="N97" s="413"/>
      <c r="O97" s="414"/>
      <c r="P97" s="415"/>
      <c r="Q97" s="416"/>
      <c r="R97" s="417"/>
      <c r="S97" s="418"/>
      <c r="T97" s="419"/>
      <c r="U97" s="420"/>
      <c r="V97" s="411">
        <f>L97*H97</f>
        <v>0</v>
      </c>
      <c r="W97" s="421">
        <f>L97*K97</f>
        <v>0</v>
      </c>
      <c r="X97" s="422">
        <v>2.0080182164565</v>
      </c>
      <c r="Y97" s="423">
        <f>X97*L97</f>
        <v>0</v>
      </c>
      <c r="Z97" s="31"/>
      <c r="AA97" s="10"/>
      <c r="AB97" s="10"/>
      <c r="AC97" s="10"/>
      <c r="AD97" s="10"/>
      <c r="AE97" s="10"/>
      <c r="AF97" s="10"/>
      <c r="AG97" s="13"/>
    </row>
    <row r="98" ht="13.5" customHeight="1">
      <c r="A98" s="424"/>
      <c r="B98" t="s" s="405">
        <v>1017</v>
      </c>
      <c r="C98" t="s" s="406">
        <v>208</v>
      </c>
      <c r="D98" t="s" s="406">
        <v>199</v>
      </c>
      <c r="E98" t="s" s="406">
        <v>284</v>
      </c>
      <c r="F98" t="s" s="406">
        <v>186</v>
      </c>
      <c r="G98" t="s" s="406">
        <v>199</v>
      </c>
      <c r="H98" s="407">
        <v>5</v>
      </c>
      <c r="I98" t="s" s="409">
        <v>1018</v>
      </c>
      <c r="J98" s="410">
        <f>K98*(1-'Bolts'!$E$1157)</f>
        <v>173.657894736842</v>
      </c>
      <c r="K98" s="410">
        <v>173.657894736842</v>
      </c>
      <c r="L98" s="411">
        <f>SUM(M98:U98)</f>
        <v>0</v>
      </c>
      <c r="M98" s="412"/>
      <c r="N98" s="413"/>
      <c r="O98" s="414"/>
      <c r="P98" s="415"/>
      <c r="Q98" s="416"/>
      <c r="R98" s="417"/>
      <c r="S98" s="418"/>
      <c r="T98" s="419"/>
      <c r="U98" s="420"/>
      <c r="V98" s="411">
        <f>L98*H98</f>
        <v>0</v>
      </c>
      <c r="W98" s="421">
        <f>L98*K98</f>
        <v>0</v>
      </c>
      <c r="X98" s="422">
        <v>4.1420375759775</v>
      </c>
      <c r="Y98" s="423">
        <f>X98*L98</f>
        <v>0</v>
      </c>
      <c r="Z98" s="31"/>
      <c r="AA98" s="10"/>
      <c r="AB98" s="10"/>
      <c r="AC98" s="10"/>
      <c r="AD98" s="10"/>
      <c r="AE98" s="10"/>
      <c r="AF98" s="10"/>
      <c r="AG98" s="13"/>
    </row>
    <row r="99" ht="13.5" customHeight="1">
      <c r="A99" s="424"/>
      <c r="B99" s="444"/>
      <c r="C99" s="425"/>
      <c r="D99" s="425"/>
      <c r="E99" s="425"/>
      <c r="F99" s="425"/>
      <c r="G99" s="425"/>
      <c r="H99" s="428"/>
      <c r="I99" s="428"/>
      <c r="J99" s="410"/>
      <c r="K99" s="410">
        <v>0</v>
      </c>
      <c r="L99" s="411"/>
      <c r="M99" s="412"/>
      <c r="N99" s="413"/>
      <c r="O99" s="414"/>
      <c r="P99" s="415"/>
      <c r="Q99" s="416"/>
      <c r="R99" s="417"/>
      <c r="S99" s="418"/>
      <c r="T99" s="419"/>
      <c r="U99" s="420"/>
      <c r="V99" s="411"/>
      <c r="W99" s="421"/>
      <c r="X99" s="422">
        <v>0</v>
      </c>
      <c r="Y99" s="423"/>
      <c r="Z99" s="31"/>
      <c r="AA99" s="10"/>
      <c r="AB99" s="10"/>
      <c r="AC99" s="10"/>
      <c r="AD99" s="10"/>
      <c r="AE99" s="10"/>
      <c r="AF99" s="10"/>
      <c r="AG99" s="13"/>
    </row>
    <row r="100" ht="13.5" customHeight="1">
      <c r="A100" s="424"/>
      <c r="B100" t="s" s="405">
        <v>1019</v>
      </c>
      <c r="C100" t="s" s="406">
        <v>208</v>
      </c>
      <c r="D100" t="s" s="406">
        <v>215</v>
      </c>
      <c r="E100" t="s" s="406">
        <v>284</v>
      </c>
      <c r="F100" t="s" s="406">
        <v>186</v>
      </c>
      <c r="G100" t="s" s="406">
        <v>200</v>
      </c>
      <c r="H100" s="407">
        <v>10</v>
      </c>
      <c r="I100" t="s" s="409">
        <v>1020</v>
      </c>
      <c r="J100" s="410">
        <f>K100*(1-'Bolts'!$E$1157)</f>
        <v>118.105263157895</v>
      </c>
      <c r="K100" s="410">
        <v>118.105263157895</v>
      </c>
      <c r="L100" s="411">
        <f>SUM(M100:U100)</f>
        <v>0</v>
      </c>
      <c r="M100" s="412"/>
      <c r="N100" s="413"/>
      <c r="O100" s="414"/>
      <c r="P100" s="415"/>
      <c r="Q100" s="416"/>
      <c r="R100" s="417"/>
      <c r="S100" s="418"/>
      <c r="T100" s="419"/>
      <c r="U100" s="420"/>
      <c r="V100" s="411">
        <f>L100*H100</f>
        <v>0</v>
      </c>
      <c r="W100" s="421">
        <f>L100*K100</f>
        <v>0</v>
      </c>
      <c r="X100" s="422">
        <v>2.38802166379388</v>
      </c>
      <c r="Y100" s="423">
        <f>X100*L100</f>
        <v>0</v>
      </c>
      <c r="Z100" s="31"/>
      <c r="AA100" s="10"/>
      <c r="AB100" s="10"/>
      <c r="AC100" s="10"/>
      <c r="AD100" s="10"/>
      <c r="AE100" s="10"/>
      <c r="AF100" s="10"/>
      <c r="AG100" s="13"/>
    </row>
    <row r="101" ht="13.5" customHeight="1">
      <c r="A101" s="424"/>
      <c r="B101" s="444"/>
      <c r="C101" s="425"/>
      <c r="D101" s="425"/>
      <c r="E101" s="425"/>
      <c r="F101" s="425"/>
      <c r="G101" s="425"/>
      <c r="H101" s="428"/>
      <c r="I101" s="428"/>
      <c r="J101" s="410"/>
      <c r="K101" s="410">
        <v>0</v>
      </c>
      <c r="L101" s="411"/>
      <c r="M101" s="412"/>
      <c r="N101" s="413"/>
      <c r="O101" s="414"/>
      <c r="P101" s="415"/>
      <c r="Q101" s="416"/>
      <c r="R101" s="417"/>
      <c r="S101" s="418"/>
      <c r="T101" s="419"/>
      <c r="U101" s="420"/>
      <c r="V101" s="411"/>
      <c r="W101" s="421"/>
      <c r="X101" s="422">
        <v>0</v>
      </c>
      <c r="Y101" s="423"/>
      <c r="Z101" s="31"/>
      <c r="AA101" s="10"/>
      <c r="AB101" s="10"/>
      <c r="AC101" s="10"/>
      <c r="AD101" s="10"/>
      <c r="AE101" s="10"/>
      <c r="AF101" s="10"/>
      <c r="AG101" s="13"/>
    </row>
    <row r="102" ht="13.5" customHeight="1">
      <c r="A102" s="424"/>
      <c r="B102" t="s" s="405">
        <v>1021</v>
      </c>
      <c r="C102" t="s" s="406">
        <v>208</v>
      </c>
      <c r="D102" t="s" s="406">
        <v>216</v>
      </c>
      <c r="E102" t="s" s="406">
        <v>284</v>
      </c>
      <c r="F102" t="s" s="406">
        <v>183</v>
      </c>
      <c r="G102" t="s" s="406">
        <v>200</v>
      </c>
      <c r="H102" s="407">
        <v>10</v>
      </c>
      <c r="I102" t="s" s="409">
        <v>1022</v>
      </c>
      <c r="J102" s="410">
        <f>K102*(1-'Bolts'!$E$1157)</f>
        <v>79.3684210526316</v>
      </c>
      <c r="K102" s="410">
        <v>79.3684210526316</v>
      </c>
      <c r="L102" s="411">
        <f>SUM(M102:U102)</f>
        <v>0</v>
      </c>
      <c r="M102" s="412"/>
      <c r="N102" s="413"/>
      <c r="O102" s="414"/>
      <c r="P102" s="415"/>
      <c r="Q102" s="416"/>
      <c r="R102" s="417"/>
      <c r="S102" s="418"/>
      <c r="T102" s="419"/>
      <c r="U102" s="420"/>
      <c r="V102" s="411">
        <f>L102*H102</f>
        <v>0</v>
      </c>
      <c r="W102" s="421">
        <f>L102*K102</f>
        <v>0</v>
      </c>
      <c r="X102" s="422">
        <v>1.37901251020593</v>
      </c>
      <c r="Y102" s="423">
        <f>X102*L102</f>
        <v>0</v>
      </c>
      <c r="Z102" s="31"/>
      <c r="AA102" s="10"/>
      <c r="AB102" s="10"/>
      <c r="AC102" s="10"/>
      <c r="AD102" s="10"/>
      <c r="AE102" s="10"/>
      <c r="AF102" s="10"/>
      <c r="AG102" s="13"/>
    </row>
    <row r="103" ht="13.5" customHeight="1">
      <c r="A103" s="424"/>
      <c r="B103" t="s" s="405">
        <v>1023</v>
      </c>
      <c r="C103" t="s" s="406">
        <v>208</v>
      </c>
      <c r="D103" t="s" s="406">
        <v>216</v>
      </c>
      <c r="E103" t="s" s="406">
        <v>284</v>
      </c>
      <c r="F103" t="s" s="406">
        <v>190</v>
      </c>
      <c r="G103" t="s" s="406">
        <v>198</v>
      </c>
      <c r="H103" s="407">
        <v>25</v>
      </c>
      <c r="I103" t="s" s="409">
        <v>1024</v>
      </c>
      <c r="J103" s="410">
        <f>K103*(1-'Bolts'!$E$1157)</f>
        <v>135.263157894737</v>
      </c>
      <c r="K103" s="410">
        <v>135.263157894737</v>
      </c>
      <c r="L103" s="411">
        <f>SUM(M103:U103)</f>
        <v>0</v>
      </c>
      <c r="M103" s="412"/>
      <c r="N103" s="413"/>
      <c r="O103" s="414"/>
      <c r="P103" s="415"/>
      <c r="Q103" s="416"/>
      <c r="R103" s="417"/>
      <c r="S103" s="418"/>
      <c r="T103" s="419"/>
      <c r="U103" s="420"/>
      <c r="V103" s="411">
        <f>L103*H103</f>
        <v>0</v>
      </c>
      <c r="W103" s="421">
        <f>L103*K103</f>
        <v>0</v>
      </c>
      <c r="X103" s="422">
        <v>1.82101652000363</v>
      </c>
      <c r="Y103" s="423">
        <f>X103*L103</f>
        <v>0</v>
      </c>
      <c r="Z103" s="31"/>
      <c r="AA103" s="10"/>
      <c r="AB103" s="10"/>
      <c r="AC103" s="10"/>
      <c r="AD103" s="10"/>
      <c r="AE103" s="10"/>
      <c r="AF103" s="10"/>
      <c r="AG103" s="13"/>
    </row>
    <row r="104" ht="13.5" customHeight="1">
      <c r="A104" t="s" s="549">
        <v>1025</v>
      </c>
      <c r="B104" s="550"/>
      <c r="C104" s="447">
        <f>B104</f>
        <v>0</v>
      </c>
      <c r="D104" s="401"/>
      <c r="E104" t="s" s="400">
        <v>284</v>
      </c>
      <c r="F104" s="401"/>
      <c r="G104" s="401"/>
      <c r="H104" s="401"/>
      <c r="I104" s="401"/>
      <c r="J104" s="446"/>
      <c r="K104" s="410">
        <v>0</v>
      </c>
      <c r="L104" s="401"/>
      <c r="M104" s="412"/>
      <c r="N104" s="413"/>
      <c r="O104" s="414"/>
      <c r="P104" s="415"/>
      <c r="Q104" s="416"/>
      <c r="R104" s="417"/>
      <c r="S104" s="418"/>
      <c r="T104" s="419"/>
      <c r="U104" s="420"/>
      <c r="V104" s="401"/>
      <c r="W104" s="401"/>
      <c r="X104" s="447">
        <v>0</v>
      </c>
      <c r="Y104" s="403"/>
      <c r="Z104" s="31"/>
      <c r="AA104" s="10"/>
      <c r="AB104" s="10"/>
      <c r="AC104" s="10"/>
      <c r="AD104" s="10"/>
      <c r="AE104" s="10"/>
      <c r="AF104" s="10"/>
      <c r="AG104" s="13"/>
    </row>
    <row r="105" ht="13.5" customHeight="1">
      <c r="A105" t="s" s="429">
        <v>314</v>
      </c>
      <c r="B105" t="s" s="430">
        <v>1026</v>
      </c>
      <c r="C105" t="s" s="431">
        <v>206</v>
      </c>
      <c r="D105" t="s" s="431">
        <v>214</v>
      </c>
      <c r="E105" t="s" s="431">
        <v>284</v>
      </c>
      <c r="F105" t="s" s="431">
        <v>185</v>
      </c>
      <c r="G105" t="s" s="431">
        <v>200</v>
      </c>
      <c r="H105" s="432">
        <v>5</v>
      </c>
      <c r="I105" t="s" s="434">
        <v>1027</v>
      </c>
      <c r="J105" s="410">
        <f>K105*(1-'Bolts'!$E$1157)</f>
        <v>142.105263157895</v>
      </c>
      <c r="K105" s="410">
        <v>142.105263157895</v>
      </c>
      <c r="L105" s="411">
        <f>SUM(M105:U105)</f>
        <v>0</v>
      </c>
      <c r="M105" s="412"/>
      <c r="N105" s="413"/>
      <c r="O105" s="414"/>
      <c r="P105" s="415"/>
      <c r="Q105" s="416"/>
      <c r="R105" s="417"/>
      <c r="S105" s="418"/>
      <c r="T105" s="419"/>
      <c r="U105" s="420"/>
      <c r="V105" s="411">
        <f>L105*H105</f>
        <v>0</v>
      </c>
      <c r="W105" s="421">
        <f>L105*K105</f>
        <v>0</v>
      </c>
      <c r="X105" s="422">
        <v>2.12201759956455</v>
      </c>
      <c r="Y105" s="423">
        <f>X105*L105</f>
        <v>0</v>
      </c>
      <c r="Z105" s="31"/>
      <c r="AA105" s="10"/>
      <c r="AB105" s="10"/>
      <c r="AC105" s="10"/>
      <c r="AD105" s="10"/>
      <c r="AE105" s="10"/>
      <c r="AF105" s="10"/>
      <c r="AG105" s="13"/>
    </row>
    <row r="106" ht="13.5" customHeight="1">
      <c r="A106" t="s" s="429">
        <v>314</v>
      </c>
      <c r="B106" t="s" s="430">
        <v>1028</v>
      </c>
      <c r="C106" t="s" s="431">
        <v>206</v>
      </c>
      <c r="D106" t="s" s="431">
        <v>214</v>
      </c>
      <c r="E106" t="s" s="431">
        <v>284</v>
      </c>
      <c r="F106" t="s" s="431">
        <v>185</v>
      </c>
      <c r="G106" t="s" s="431">
        <v>200</v>
      </c>
      <c r="H106" s="432">
        <v>5</v>
      </c>
      <c r="I106" t="s" s="434">
        <v>1029</v>
      </c>
      <c r="J106" s="410">
        <f>K106*(1-'Bolts'!$E$1157)</f>
        <v>119.552631578947</v>
      </c>
      <c r="K106" s="410">
        <v>119.552631578947</v>
      </c>
      <c r="L106" s="411">
        <f>SUM(M106:U106)</f>
        <v>0</v>
      </c>
      <c r="M106" s="412"/>
      <c r="N106" s="413"/>
      <c r="O106" s="414"/>
      <c r="P106" s="415"/>
      <c r="Q106" s="416"/>
      <c r="R106" s="417"/>
      <c r="S106" s="418"/>
      <c r="T106" s="419"/>
      <c r="U106" s="420"/>
      <c r="V106" s="411">
        <f>L106*H106</f>
        <v>0</v>
      </c>
      <c r="W106" s="421">
        <f>L106*K106</f>
        <v>0</v>
      </c>
      <c r="X106" s="422">
        <v>1.60977047990565</v>
      </c>
      <c r="Y106" s="423">
        <f>X106*L106</f>
        <v>0</v>
      </c>
      <c r="Z106" s="31"/>
      <c r="AA106" s="10"/>
      <c r="AB106" s="10"/>
      <c r="AC106" s="10"/>
      <c r="AD106" s="10"/>
      <c r="AE106" s="10"/>
      <c r="AF106" s="10"/>
      <c r="AG106" s="13"/>
    </row>
    <row r="107" ht="13.5" customHeight="1">
      <c r="A107" t="s" s="429">
        <v>314</v>
      </c>
      <c r="B107" t="s" s="430">
        <v>1030</v>
      </c>
      <c r="C107" t="s" s="431">
        <v>206</v>
      </c>
      <c r="D107" t="s" s="431">
        <v>199</v>
      </c>
      <c r="E107" t="s" s="431">
        <v>284</v>
      </c>
      <c r="F107" t="s" s="431">
        <v>187</v>
      </c>
      <c r="G107" t="s" s="431">
        <v>200</v>
      </c>
      <c r="H107" s="432">
        <v>5</v>
      </c>
      <c r="I107" t="s" s="434">
        <v>1031</v>
      </c>
      <c r="J107" s="410">
        <f>K107*(1-'Bolts'!$E$1157)</f>
        <v>101.210526315789</v>
      </c>
      <c r="K107" s="410">
        <v>101.210526315789</v>
      </c>
      <c r="L107" s="411">
        <f>SUM(M107:U107)</f>
        <v>0</v>
      </c>
      <c r="M107" s="412"/>
      <c r="N107" s="413"/>
      <c r="O107" s="414"/>
      <c r="P107" s="415"/>
      <c r="Q107" s="416"/>
      <c r="R107" s="417"/>
      <c r="S107" s="418"/>
      <c r="T107" s="419"/>
      <c r="U107" s="420"/>
      <c r="V107" s="411">
        <f>L107*H107</f>
        <v>0</v>
      </c>
      <c r="W107" s="421">
        <f>L107*K107</f>
        <v>0</v>
      </c>
      <c r="X107" s="422">
        <v>1.19350449061054</v>
      </c>
      <c r="Y107" s="423">
        <f>X107*L107</f>
        <v>0</v>
      </c>
      <c r="Z107" s="31"/>
      <c r="AA107" s="10"/>
      <c r="AB107" s="10"/>
      <c r="AC107" s="10"/>
      <c r="AD107" s="10"/>
      <c r="AE107" s="10"/>
      <c r="AF107" s="10"/>
      <c r="AG107" s="13"/>
    </row>
    <row r="108" ht="13.5" customHeight="1">
      <c r="A108" t="s" s="429">
        <v>314</v>
      </c>
      <c r="B108" t="s" s="435">
        <v>1032</v>
      </c>
      <c r="C108" t="s" s="436">
        <v>206</v>
      </c>
      <c r="D108" t="s" s="436">
        <v>215</v>
      </c>
      <c r="E108" t="s" s="436">
        <v>284</v>
      </c>
      <c r="F108" t="s" s="436">
        <v>186</v>
      </c>
      <c r="G108" t="s" s="436">
        <v>200</v>
      </c>
      <c r="H108" s="437">
        <v>10</v>
      </c>
      <c r="I108" t="s" s="439">
        <v>1033</v>
      </c>
      <c r="J108" s="410">
        <f>K108*(1-'Bolts'!$E$1157)</f>
        <v>168.102564102564</v>
      </c>
      <c r="K108" s="410">
        <v>168.102564102564</v>
      </c>
      <c r="L108" s="411">
        <f>SUM(M108:U108)</f>
        <v>0</v>
      </c>
      <c r="M108" s="412"/>
      <c r="N108" s="413"/>
      <c r="O108" s="414"/>
      <c r="P108" s="415"/>
      <c r="Q108" s="416"/>
      <c r="R108" s="417"/>
      <c r="S108" s="418"/>
      <c r="T108" s="419"/>
      <c r="U108" s="420"/>
      <c r="V108" s="411">
        <f>L108*H108</f>
        <v>0</v>
      </c>
      <c r="W108" s="421">
        <f>L108*K108</f>
        <v>0</v>
      </c>
      <c r="X108" s="422">
        <v>1.58264537784632</v>
      </c>
      <c r="Y108" s="423">
        <f>X108*L108</f>
        <v>0</v>
      </c>
      <c r="Z108" s="31"/>
      <c r="AA108" s="10"/>
      <c r="AB108" s="10"/>
      <c r="AC108" s="10"/>
      <c r="AD108" s="10"/>
      <c r="AE108" s="10"/>
      <c r="AF108" s="10"/>
      <c r="AG108" s="13"/>
    </row>
    <row r="109" ht="14" customHeight="1">
      <c r="A109" t="s" s="549">
        <v>1034</v>
      </c>
      <c r="B109" s="551"/>
      <c r="C109" s="552">
        <f>B109</f>
        <v>0</v>
      </c>
      <c r="D109" s="553"/>
      <c r="E109" t="s" s="554">
        <v>284</v>
      </c>
      <c r="F109" s="553"/>
      <c r="G109" s="553"/>
      <c r="H109" s="553"/>
      <c r="I109" s="553"/>
      <c r="J109" s="555"/>
      <c r="K109" s="410">
        <v>0</v>
      </c>
      <c r="L109" s="553"/>
      <c r="M109" s="412"/>
      <c r="N109" s="413"/>
      <c r="O109" s="414"/>
      <c r="P109" s="415"/>
      <c r="Q109" s="416"/>
      <c r="R109" s="417"/>
      <c r="S109" s="418"/>
      <c r="T109" s="419"/>
      <c r="U109" s="420"/>
      <c r="V109" s="553"/>
      <c r="W109" s="553"/>
      <c r="X109" s="552">
        <v>0</v>
      </c>
      <c r="Y109" s="556"/>
      <c r="Z109" s="31"/>
      <c r="AA109" s="10"/>
      <c r="AB109" s="10"/>
      <c r="AC109" s="10"/>
      <c r="AD109" s="10"/>
      <c r="AE109" s="10"/>
      <c r="AF109" s="10"/>
      <c r="AG109" s="13"/>
    </row>
    <row r="110" ht="13.5" customHeight="1">
      <c r="A110" s="426"/>
      <c r="B110" t="s" s="557">
        <v>1035</v>
      </c>
      <c r="C110" t="s" s="558">
        <v>209</v>
      </c>
      <c r="D110" t="s" s="558">
        <v>212</v>
      </c>
      <c r="E110" t="s" s="558">
        <v>284</v>
      </c>
      <c r="F110" t="s" s="558">
        <v>184</v>
      </c>
      <c r="G110" t="s" s="558">
        <v>199</v>
      </c>
      <c r="H110" s="559">
        <v>2</v>
      </c>
      <c r="I110" t="s" s="560">
        <v>1036</v>
      </c>
      <c r="J110" s="561">
        <f>K110*(1-'Bolts'!$E$1157)</f>
        <v>143.342105263158</v>
      </c>
      <c r="K110" s="410">
        <v>143.342105263158</v>
      </c>
      <c r="L110" s="562">
        <f>SUM(M110:U110)</f>
        <v>0</v>
      </c>
      <c r="M110" s="412"/>
      <c r="N110" s="413"/>
      <c r="O110" s="414"/>
      <c r="P110" s="415"/>
      <c r="Q110" s="416"/>
      <c r="R110" s="417"/>
      <c r="S110" s="418"/>
      <c r="T110" s="419"/>
      <c r="U110" s="420"/>
      <c r="V110" s="562">
        <f>L110*H110</f>
        <v>0</v>
      </c>
      <c r="W110" s="487">
        <f>L110*K110</f>
        <v>0</v>
      </c>
      <c r="X110" s="563">
        <v>2.85230880885421</v>
      </c>
      <c r="Y110" s="564">
        <f>X110*L110</f>
        <v>0</v>
      </c>
      <c r="Z110" s="31"/>
      <c r="AA110" s="10"/>
      <c r="AB110" s="10"/>
      <c r="AC110" s="10"/>
      <c r="AD110" s="10"/>
      <c r="AE110" s="10"/>
      <c r="AF110" s="10"/>
      <c r="AG110" s="13"/>
    </row>
    <row r="111" ht="13.5" customHeight="1">
      <c r="A111" s="424"/>
      <c r="B111" s="427"/>
      <c r="C111" s="425"/>
      <c r="D111" s="425"/>
      <c r="E111" s="425"/>
      <c r="F111" s="425"/>
      <c r="G111" s="425"/>
      <c r="H111" s="428"/>
      <c r="I111" s="428"/>
      <c r="J111" s="410"/>
      <c r="K111" s="410">
        <v>0</v>
      </c>
      <c r="L111" s="411"/>
      <c r="M111" s="412"/>
      <c r="N111" s="413"/>
      <c r="O111" s="414"/>
      <c r="P111" s="415"/>
      <c r="Q111" s="416"/>
      <c r="R111" s="417"/>
      <c r="S111" s="418"/>
      <c r="T111" s="419"/>
      <c r="U111" s="420"/>
      <c r="V111" s="411"/>
      <c r="W111" s="421"/>
      <c r="X111" s="422">
        <v>0</v>
      </c>
      <c r="Y111" s="423"/>
      <c r="Z111" s="31"/>
      <c r="AA111" s="10"/>
      <c r="AB111" s="10"/>
      <c r="AC111" s="10"/>
      <c r="AD111" s="10"/>
      <c r="AE111" s="10"/>
      <c r="AF111" s="10"/>
      <c r="AG111" s="13"/>
    </row>
    <row r="112" ht="13.5" customHeight="1">
      <c r="A112" s="426"/>
      <c r="B112" t="s" s="430">
        <v>1037</v>
      </c>
      <c r="C112" t="s" s="431">
        <v>209</v>
      </c>
      <c r="D112" t="s" s="431">
        <v>213</v>
      </c>
      <c r="E112" t="s" s="431">
        <v>284</v>
      </c>
      <c r="F112" t="s" s="431">
        <v>180</v>
      </c>
      <c r="G112" t="s" s="431">
        <v>198</v>
      </c>
      <c r="H112" s="432">
        <v>5</v>
      </c>
      <c r="I112" t="s" s="434">
        <v>1038</v>
      </c>
      <c r="J112" s="410">
        <f>K112*(1-'Bolts'!$E$1157)</f>
        <v>274.921052631579</v>
      </c>
      <c r="K112" s="410">
        <v>274.921052631579</v>
      </c>
      <c r="L112" s="411">
        <f>SUM(M112:U112)</f>
        <v>0</v>
      </c>
      <c r="M112" s="412"/>
      <c r="N112" s="413"/>
      <c r="O112" s="414"/>
      <c r="P112" s="415"/>
      <c r="Q112" s="416"/>
      <c r="R112" s="417"/>
      <c r="S112" s="418"/>
      <c r="T112" s="419"/>
      <c r="U112" s="420"/>
      <c r="V112" s="411">
        <f>L112*H112</f>
        <v>0</v>
      </c>
      <c r="W112" s="421">
        <f>L112*K112</f>
        <v>0</v>
      </c>
      <c r="X112" s="422">
        <v>4.93</v>
      </c>
      <c r="Y112" s="423">
        <f>X112*L112</f>
        <v>0</v>
      </c>
      <c r="Z112" s="31"/>
      <c r="AA112" s="10"/>
      <c r="AB112" s="10"/>
      <c r="AC112" s="10"/>
      <c r="AD112" s="10"/>
      <c r="AE112" s="10"/>
      <c r="AF112" s="10"/>
      <c r="AG112" s="13"/>
    </row>
    <row r="113" ht="13.5" customHeight="1">
      <c r="A113" s="426"/>
      <c r="B113" t="s" s="430">
        <v>1039</v>
      </c>
      <c r="C113" t="s" s="431">
        <v>209</v>
      </c>
      <c r="D113" t="s" s="431">
        <v>213</v>
      </c>
      <c r="E113" t="s" s="431">
        <v>284</v>
      </c>
      <c r="F113" t="s" s="431">
        <v>186</v>
      </c>
      <c r="G113" t="s" s="431">
        <v>200</v>
      </c>
      <c r="H113" s="432">
        <v>3</v>
      </c>
      <c r="I113" t="s" s="434">
        <v>1040</v>
      </c>
      <c r="J113" s="410">
        <f>K113*(1-'Bolts'!$E$1157)</f>
        <v>102.526315789474</v>
      </c>
      <c r="K113" s="410">
        <v>102.526315789474</v>
      </c>
      <c r="L113" s="411">
        <f>SUM(M113:U113)</f>
        <v>0</v>
      </c>
      <c r="M113" s="412"/>
      <c r="N113" s="413"/>
      <c r="O113" s="414"/>
      <c r="P113" s="415"/>
      <c r="Q113" s="416"/>
      <c r="R113" s="417"/>
      <c r="S113" s="418"/>
      <c r="T113" s="419"/>
      <c r="U113" s="420"/>
      <c r="V113" s="411">
        <f>L113*H113</f>
        <v>0</v>
      </c>
      <c r="W113" s="421">
        <f>L113*K113</f>
        <v>0</v>
      </c>
      <c r="X113" s="422">
        <v>1.67653996189785</v>
      </c>
      <c r="Y113" s="423">
        <f>X113*L113</f>
        <v>0</v>
      </c>
      <c r="Z113" s="31"/>
      <c r="AA113" s="10"/>
      <c r="AB113" s="10"/>
      <c r="AC113" s="10"/>
      <c r="AD113" s="10"/>
      <c r="AE113" s="10"/>
      <c r="AF113" s="10"/>
      <c r="AG113" s="13"/>
    </row>
    <row r="114" ht="13.5" customHeight="1">
      <c r="A114" s="426"/>
      <c r="B114" t="s" s="430">
        <v>1041</v>
      </c>
      <c r="C114" t="s" s="431">
        <v>209</v>
      </c>
      <c r="D114" t="s" s="431">
        <v>213</v>
      </c>
      <c r="E114" t="s" s="431">
        <v>284</v>
      </c>
      <c r="F114" t="s" s="431">
        <v>184</v>
      </c>
      <c r="G114" t="s" s="431">
        <v>199</v>
      </c>
      <c r="H114" s="432">
        <v>5</v>
      </c>
      <c r="I114" t="s" s="434">
        <v>1042</v>
      </c>
      <c r="J114" s="410">
        <f>K114*(1-'Bolts'!$E$1157)</f>
        <v>192.078947368421</v>
      </c>
      <c r="K114" s="410">
        <v>192.078947368421</v>
      </c>
      <c r="L114" s="411">
        <f>SUM(M114:U114)</f>
        <v>0</v>
      </c>
      <c r="M114" s="412"/>
      <c r="N114" s="413"/>
      <c r="O114" s="414"/>
      <c r="P114" s="415"/>
      <c r="Q114" s="416"/>
      <c r="R114" s="417"/>
      <c r="S114" s="418"/>
      <c r="T114" s="419"/>
      <c r="U114" s="420"/>
      <c r="V114" s="411">
        <f>L114*H114</f>
        <v>0</v>
      </c>
      <c r="W114" s="421">
        <f>L114*K114</f>
        <v>0</v>
      </c>
      <c r="X114" s="422">
        <v>3.2790075297106</v>
      </c>
      <c r="Y114" s="423">
        <f>X114*L114</f>
        <v>0</v>
      </c>
      <c r="Z114" s="31"/>
      <c r="AA114" s="10"/>
      <c r="AB114" s="10"/>
      <c r="AC114" s="10"/>
      <c r="AD114" s="10"/>
      <c r="AE114" s="10"/>
      <c r="AF114" s="10"/>
      <c r="AG114" s="13"/>
    </row>
    <row r="115" ht="14" customHeight="1">
      <c r="A115" s="424"/>
      <c r="B115" s="427"/>
      <c r="C115" s="565"/>
      <c r="D115" s="425"/>
      <c r="E115" s="425"/>
      <c r="F115" s="425"/>
      <c r="G115" s="425"/>
      <c r="H115" s="428"/>
      <c r="I115" s="428"/>
      <c r="J115" s="410"/>
      <c r="K115" s="410">
        <v>0</v>
      </c>
      <c r="L115" s="411"/>
      <c r="M115" s="412"/>
      <c r="N115" s="413"/>
      <c r="O115" s="414"/>
      <c r="P115" s="415"/>
      <c r="Q115" s="416"/>
      <c r="R115" s="417"/>
      <c r="S115" s="418"/>
      <c r="T115" s="419"/>
      <c r="U115" s="420"/>
      <c r="V115" s="411"/>
      <c r="W115" s="421"/>
      <c r="X115" s="422">
        <v>0</v>
      </c>
      <c r="Y115" s="423"/>
      <c r="Z115" s="31"/>
      <c r="AA115" s="10"/>
      <c r="AB115" s="10"/>
      <c r="AC115" s="10"/>
      <c r="AD115" s="10"/>
      <c r="AE115" s="10"/>
      <c r="AF115" s="10"/>
      <c r="AG115" s="13"/>
    </row>
    <row r="116" ht="13.5" customHeight="1">
      <c r="A116" s="426"/>
      <c r="B116" t="s" s="430">
        <v>1043</v>
      </c>
      <c r="C116" t="s" s="558">
        <v>209</v>
      </c>
      <c r="D116" t="s" s="431">
        <v>214</v>
      </c>
      <c r="E116" t="s" s="431">
        <v>284</v>
      </c>
      <c r="F116" t="s" s="431">
        <v>184</v>
      </c>
      <c r="G116" t="s" s="431">
        <v>200</v>
      </c>
      <c r="H116" s="432">
        <v>5</v>
      </c>
      <c r="I116" t="s" s="434">
        <v>1044</v>
      </c>
      <c r="J116" s="410">
        <f>K116*(1-'Bolts'!$E$1157)</f>
        <v>139.605263157895</v>
      </c>
      <c r="K116" s="410">
        <v>139.605263157895</v>
      </c>
      <c r="L116" s="411">
        <f>SUM(M116:U116)</f>
        <v>0</v>
      </c>
      <c r="M116" s="412"/>
      <c r="N116" s="413"/>
      <c r="O116" s="414"/>
      <c r="P116" s="415"/>
      <c r="Q116" s="416"/>
      <c r="R116" s="417"/>
      <c r="S116" s="418"/>
      <c r="T116" s="419"/>
      <c r="U116" s="420"/>
      <c r="V116" s="411">
        <f>L116*H116</f>
        <v>0</v>
      </c>
      <c r="W116" s="421">
        <f>L116*K116</f>
        <v>0</v>
      </c>
      <c r="X116" s="422">
        <v>1.644</v>
      </c>
      <c r="Y116" s="423">
        <f>X116*L116</f>
        <v>0</v>
      </c>
      <c r="Z116" s="31"/>
      <c r="AA116" s="10"/>
      <c r="AB116" s="10"/>
      <c r="AC116" s="10"/>
      <c r="AD116" s="10"/>
      <c r="AE116" s="10"/>
      <c r="AF116" s="10"/>
      <c r="AG116" s="13"/>
    </row>
    <row r="117" ht="13.5" customHeight="1">
      <c r="A117" s="424"/>
      <c r="B117" s="427"/>
      <c r="C117" s="425"/>
      <c r="D117" s="425"/>
      <c r="E117" s="425"/>
      <c r="F117" s="425"/>
      <c r="G117" s="425"/>
      <c r="H117" s="428"/>
      <c r="I117" s="428"/>
      <c r="J117" s="410"/>
      <c r="K117" s="410">
        <v>0</v>
      </c>
      <c r="L117" s="411"/>
      <c r="M117" s="412"/>
      <c r="N117" s="413"/>
      <c r="O117" s="414"/>
      <c r="P117" s="415"/>
      <c r="Q117" s="416"/>
      <c r="R117" s="417"/>
      <c r="S117" s="418"/>
      <c r="T117" s="419"/>
      <c r="U117" s="420"/>
      <c r="V117" s="411"/>
      <c r="W117" s="421"/>
      <c r="X117" s="422">
        <v>0</v>
      </c>
      <c r="Y117" s="423"/>
      <c r="Z117" s="31"/>
      <c r="AA117" s="10"/>
      <c r="AB117" s="10"/>
      <c r="AC117" s="10"/>
      <c r="AD117" s="10"/>
      <c r="AE117" s="10"/>
      <c r="AF117" s="10"/>
      <c r="AG117" s="13"/>
    </row>
    <row r="118" ht="13.5" customHeight="1">
      <c r="A118" s="426"/>
      <c r="B118" t="s" s="430">
        <v>1045</v>
      </c>
      <c r="C118" t="s" s="431">
        <v>209</v>
      </c>
      <c r="D118" t="s" s="431">
        <v>199</v>
      </c>
      <c r="E118" t="s" s="431">
        <v>284</v>
      </c>
      <c r="F118" t="s" s="431">
        <v>184</v>
      </c>
      <c r="G118" t="s" s="431">
        <v>200</v>
      </c>
      <c r="H118" s="432">
        <v>5</v>
      </c>
      <c r="I118" t="s" s="434">
        <v>1046</v>
      </c>
      <c r="J118" s="410">
        <f>K118*(1-'Bolts'!$E$1157)</f>
        <v>101.763157894737</v>
      </c>
      <c r="K118" s="410">
        <v>101.763157894737</v>
      </c>
      <c r="L118" s="411">
        <f>SUM(M118:U118)</f>
        <v>0</v>
      </c>
      <c r="M118" s="412"/>
      <c r="N118" s="413"/>
      <c r="O118" s="414"/>
      <c r="P118" s="415"/>
      <c r="Q118" s="416"/>
      <c r="R118" s="417"/>
      <c r="S118" s="418"/>
      <c r="T118" s="419"/>
      <c r="U118" s="420"/>
      <c r="V118" s="411">
        <f>L118*H118</f>
        <v>0</v>
      </c>
      <c r="W118" s="421">
        <f>L118*K118</f>
        <v>0</v>
      </c>
      <c r="X118" s="422">
        <v>1.156</v>
      </c>
      <c r="Y118" s="423">
        <f>X118*L118</f>
        <v>0</v>
      </c>
      <c r="Z118" s="31"/>
      <c r="AA118" s="10"/>
      <c r="AB118" s="10"/>
      <c r="AC118" s="10"/>
      <c r="AD118" s="10"/>
      <c r="AE118" s="10"/>
      <c r="AF118" s="10"/>
      <c r="AG118" s="13"/>
    </row>
    <row r="119" ht="13.5" customHeight="1">
      <c r="A119" s="426"/>
      <c r="B119" t="s" s="430">
        <v>1047</v>
      </c>
      <c r="C119" t="s" s="431">
        <v>209</v>
      </c>
      <c r="D119" t="s" s="431">
        <v>199</v>
      </c>
      <c r="E119" t="s" s="431">
        <v>284</v>
      </c>
      <c r="F119" t="s" s="431">
        <v>186</v>
      </c>
      <c r="G119" t="s" s="431">
        <v>200</v>
      </c>
      <c r="H119" s="432">
        <v>5</v>
      </c>
      <c r="I119" t="s" s="434">
        <v>1048</v>
      </c>
      <c r="J119" s="410">
        <f>K119*(1-'Bolts'!$E$1157)</f>
        <v>107.052631578947</v>
      </c>
      <c r="K119" s="410">
        <v>107.052631578947</v>
      </c>
      <c r="L119" s="411">
        <f>SUM(M119:U119)</f>
        <v>0</v>
      </c>
      <c r="M119" s="412"/>
      <c r="N119" s="413"/>
      <c r="O119" s="414"/>
      <c r="P119" s="415"/>
      <c r="Q119" s="416"/>
      <c r="R119" s="417"/>
      <c r="S119" s="418"/>
      <c r="T119" s="419"/>
      <c r="U119" s="420"/>
      <c r="V119" s="411">
        <f>L119*H119</f>
        <v>0</v>
      </c>
      <c r="W119" s="421">
        <f>L119*K119</f>
        <v>0</v>
      </c>
      <c r="X119" s="422">
        <v>1.288</v>
      </c>
      <c r="Y119" s="423">
        <f>X119*L119</f>
        <v>0</v>
      </c>
      <c r="Z119" s="31"/>
      <c r="AA119" s="10"/>
      <c r="AB119" s="10"/>
      <c r="AC119" s="10"/>
      <c r="AD119" s="10"/>
      <c r="AE119" s="10"/>
      <c r="AF119" s="10"/>
      <c r="AG119" s="13"/>
    </row>
    <row r="120" ht="13.5" customHeight="1">
      <c r="A120" s="424"/>
      <c r="B120" s="427"/>
      <c r="C120" s="425"/>
      <c r="D120" s="425"/>
      <c r="E120" s="425"/>
      <c r="F120" s="425"/>
      <c r="G120" s="425"/>
      <c r="H120" s="428"/>
      <c r="I120" s="428"/>
      <c r="J120" s="410"/>
      <c r="K120" s="410">
        <v>0</v>
      </c>
      <c r="L120" s="411"/>
      <c r="M120" s="412"/>
      <c r="N120" s="413"/>
      <c r="O120" s="414"/>
      <c r="P120" s="415"/>
      <c r="Q120" s="416"/>
      <c r="R120" s="417"/>
      <c r="S120" s="418"/>
      <c r="T120" s="419"/>
      <c r="U120" s="420"/>
      <c r="V120" s="411"/>
      <c r="W120" s="421"/>
      <c r="X120" s="422">
        <v>0</v>
      </c>
      <c r="Y120" s="423"/>
      <c r="Z120" s="31"/>
      <c r="AA120" s="10"/>
      <c r="AB120" s="10"/>
      <c r="AC120" s="10"/>
      <c r="AD120" s="10"/>
      <c r="AE120" s="10"/>
      <c r="AF120" s="10"/>
      <c r="AG120" s="13"/>
    </row>
    <row r="121" ht="13.5" customHeight="1">
      <c r="A121" s="426"/>
      <c r="B121" t="s" s="430">
        <v>1049</v>
      </c>
      <c r="C121" t="s" s="431">
        <v>209</v>
      </c>
      <c r="D121" t="s" s="431">
        <v>215</v>
      </c>
      <c r="E121" t="s" s="431">
        <v>284</v>
      </c>
      <c r="F121" t="s" s="431">
        <v>190</v>
      </c>
      <c r="G121" t="s" s="431">
        <v>200</v>
      </c>
      <c r="H121" s="432">
        <v>15</v>
      </c>
      <c r="I121" t="s" s="434">
        <v>1050</v>
      </c>
      <c r="J121" s="410">
        <f>K121*(1-'Bolts'!$E$1157)</f>
        <v>119.236842105263</v>
      </c>
      <c r="K121" s="410">
        <v>119.236842105263</v>
      </c>
      <c r="L121" s="411">
        <f>SUM(M121:U121)</f>
        <v>0</v>
      </c>
      <c r="M121" s="412"/>
      <c r="N121" s="413"/>
      <c r="O121" s="414"/>
      <c r="P121" s="415"/>
      <c r="Q121" s="416"/>
      <c r="R121" s="417"/>
      <c r="S121" s="418"/>
      <c r="T121" s="419"/>
      <c r="U121" s="420"/>
      <c r="V121" s="411">
        <f>L121*H121</f>
        <v>0</v>
      </c>
      <c r="W121" s="421">
        <f>L121*K121</f>
        <v>0</v>
      </c>
      <c r="X121" s="422">
        <v>2.147</v>
      </c>
      <c r="Y121" s="423">
        <f>X121*L121</f>
        <v>0</v>
      </c>
      <c r="Z121" s="31"/>
      <c r="AA121" s="10"/>
      <c r="AB121" s="10"/>
      <c r="AC121" s="10"/>
      <c r="AD121" s="10"/>
      <c r="AE121" s="10"/>
      <c r="AF121" s="10"/>
      <c r="AG121" s="13"/>
    </row>
    <row r="122" ht="13.5" customHeight="1">
      <c r="A122" s="426"/>
      <c r="B122" t="s" s="430">
        <v>1051</v>
      </c>
      <c r="C122" t="s" s="431">
        <v>209</v>
      </c>
      <c r="D122" t="s" s="431">
        <v>215</v>
      </c>
      <c r="E122" t="s" s="431">
        <v>284</v>
      </c>
      <c r="F122" t="s" s="431">
        <v>181</v>
      </c>
      <c r="G122" t="s" s="431">
        <v>198</v>
      </c>
      <c r="H122" s="432">
        <v>5</v>
      </c>
      <c r="I122" t="s" s="434">
        <v>1052</v>
      </c>
      <c r="J122" s="410">
        <f>K122*(1-'Bolts'!$E$1157)</f>
        <v>68.9736842105263</v>
      </c>
      <c r="K122" s="410">
        <v>68.9736842105263</v>
      </c>
      <c r="L122" s="411">
        <f>SUM(M122:U122)</f>
        <v>0</v>
      </c>
      <c r="M122" s="412"/>
      <c r="N122" s="413"/>
      <c r="O122" s="414"/>
      <c r="P122" s="415"/>
      <c r="Q122" s="416"/>
      <c r="R122" s="417"/>
      <c r="S122" s="418"/>
      <c r="T122" s="419"/>
      <c r="U122" s="420"/>
      <c r="V122" s="411">
        <f>L122*H122</f>
        <v>0</v>
      </c>
      <c r="W122" s="421">
        <f>L122*K122</f>
        <v>0</v>
      </c>
      <c r="X122" s="422">
        <v>1.48</v>
      </c>
      <c r="Y122" s="423">
        <f>X122*L122</f>
        <v>0</v>
      </c>
      <c r="Z122" s="31"/>
      <c r="AA122" s="10"/>
      <c r="AB122" s="10"/>
      <c r="AC122" s="10"/>
      <c r="AD122" s="10"/>
      <c r="AE122" s="10"/>
      <c r="AF122" s="10"/>
      <c r="AG122" s="13"/>
    </row>
    <row r="123" ht="13.5" customHeight="1">
      <c r="A123" s="426"/>
      <c r="B123" t="s" s="430">
        <v>1053</v>
      </c>
      <c r="C123" t="s" s="431">
        <v>209</v>
      </c>
      <c r="D123" t="s" s="431">
        <v>215</v>
      </c>
      <c r="E123" t="s" s="431">
        <v>284</v>
      </c>
      <c r="F123" t="s" s="431">
        <v>190</v>
      </c>
      <c r="G123" t="s" s="431">
        <v>200</v>
      </c>
      <c r="H123" s="432">
        <v>9</v>
      </c>
      <c r="I123" t="s" s="434">
        <v>1054</v>
      </c>
      <c r="J123" s="410">
        <f>K123*(1-'Bolts'!$E$1157)</f>
        <v>89.78947368421051</v>
      </c>
      <c r="K123" s="410">
        <v>89.78947368421051</v>
      </c>
      <c r="L123" s="411">
        <f>SUM(M123:U123)</f>
        <v>0</v>
      </c>
      <c r="M123" s="412"/>
      <c r="N123" s="413"/>
      <c r="O123" s="414"/>
      <c r="P123" s="415"/>
      <c r="Q123" s="416"/>
      <c r="R123" s="417"/>
      <c r="S123" s="418"/>
      <c r="T123" s="419"/>
      <c r="U123" s="420"/>
      <c r="V123" s="411">
        <f>L123*H123</f>
        <v>0</v>
      </c>
      <c r="W123" s="421">
        <f>L123*K123</f>
        <v>0</v>
      </c>
      <c r="X123" s="422">
        <v>1.765</v>
      </c>
      <c r="Y123" s="423">
        <f>X123*L123</f>
        <v>0</v>
      </c>
      <c r="Z123" s="31"/>
      <c r="AA123" s="10"/>
      <c r="AB123" s="10"/>
      <c r="AC123" s="10"/>
      <c r="AD123" s="10"/>
      <c r="AE123" s="10"/>
      <c r="AF123" s="10"/>
      <c r="AG123" s="13"/>
    </row>
    <row r="124" ht="13.5" customHeight="1">
      <c r="A124" s="424"/>
      <c r="B124" s="427"/>
      <c r="C124" s="425"/>
      <c r="D124" s="425"/>
      <c r="E124" s="425"/>
      <c r="F124" s="425"/>
      <c r="G124" s="425"/>
      <c r="H124" s="428"/>
      <c r="I124" s="428"/>
      <c r="J124" s="410"/>
      <c r="K124" s="410">
        <v>0</v>
      </c>
      <c r="L124" s="411"/>
      <c r="M124" s="412"/>
      <c r="N124" s="413"/>
      <c r="O124" s="414"/>
      <c r="P124" s="415"/>
      <c r="Q124" s="416"/>
      <c r="R124" s="417"/>
      <c r="S124" s="418"/>
      <c r="T124" s="419"/>
      <c r="U124" s="420"/>
      <c r="V124" s="411"/>
      <c r="W124" s="421"/>
      <c r="X124" s="422">
        <v>0</v>
      </c>
      <c r="Y124" s="423"/>
      <c r="Z124" s="31"/>
      <c r="AA124" s="10"/>
      <c r="AB124" s="10"/>
      <c r="AC124" s="10"/>
      <c r="AD124" s="10"/>
      <c r="AE124" s="10"/>
      <c r="AF124" s="10"/>
      <c r="AG124" s="13"/>
    </row>
    <row r="125" ht="14" customHeight="1">
      <c r="A125" s="426"/>
      <c r="B125" t="s" s="566">
        <v>1055</v>
      </c>
      <c r="C125" t="s" s="431">
        <v>209</v>
      </c>
      <c r="D125" t="s" s="567">
        <v>216</v>
      </c>
      <c r="E125" t="s" s="567">
        <v>284</v>
      </c>
      <c r="F125" t="s" s="567">
        <v>190</v>
      </c>
      <c r="G125" t="s" s="567">
        <v>200</v>
      </c>
      <c r="H125" s="568">
        <v>25</v>
      </c>
      <c r="I125" t="s" s="569">
        <v>1056</v>
      </c>
      <c r="J125" s="476">
        <f>K125*(1-'Bolts'!$E$1157)</f>
        <v>127.421052631579</v>
      </c>
      <c r="K125" s="410">
        <v>127.421052631579</v>
      </c>
      <c r="L125" s="477">
        <f>SUM(M125:U125)</f>
        <v>0</v>
      </c>
      <c r="M125" s="412"/>
      <c r="N125" s="413"/>
      <c r="O125" s="414"/>
      <c r="P125" s="415"/>
      <c r="Q125" s="416"/>
      <c r="R125" s="417"/>
      <c r="S125" s="418"/>
      <c r="T125" s="419"/>
      <c r="U125" s="420"/>
      <c r="V125" s="477">
        <f>L125*H125</f>
        <v>0</v>
      </c>
      <c r="W125" s="478">
        <f>L125*K125</f>
        <v>0</v>
      </c>
      <c r="X125" s="479">
        <v>1.737</v>
      </c>
      <c r="Y125" s="480">
        <f>X125*L125</f>
        <v>0</v>
      </c>
      <c r="Z125" s="31"/>
      <c r="AA125" s="10"/>
      <c r="AB125" s="10"/>
      <c r="AC125" s="10"/>
      <c r="AD125" s="10"/>
      <c r="AE125" s="10"/>
      <c r="AF125" s="10"/>
      <c r="AG125" s="13"/>
    </row>
    <row r="126" ht="13.5" customHeight="1">
      <c r="A126" t="s" s="549">
        <v>1057</v>
      </c>
      <c r="B126" s="570"/>
      <c r="C126" s="447">
        <f>B126</f>
        <v>0</v>
      </c>
      <c r="D126" s="571"/>
      <c r="E126" t="s" s="572">
        <v>284</v>
      </c>
      <c r="F126" s="571"/>
      <c r="G126" s="571"/>
      <c r="H126" s="571"/>
      <c r="I126" s="571"/>
      <c r="J126" s="573"/>
      <c r="K126" s="410">
        <v>0</v>
      </c>
      <c r="L126" s="571"/>
      <c r="M126" s="412"/>
      <c r="N126" s="413"/>
      <c r="O126" s="414"/>
      <c r="P126" s="415"/>
      <c r="Q126" s="416"/>
      <c r="R126" s="417"/>
      <c r="S126" s="418"/>
      <c r="T126" s="419"/>
      <c r="U126" s="420"/>
      <c r="V126" s="571"/>
      <c r="W126" s="571"/>
      <c r="X126" s="574">
        <v>0</v>
      </c>
      <c r="Y126" s="575"/>
      <c r="Z126" s="31"/>
      <c r="AA126" s="10"/>
      <c r="AB126" s="10"/>
      <c r="AC126" s="10"/>
      <c r="AD126" s="10"/>
      <c r="AE126" s="10"/>
      <c r="AF126" s="10"/>
      <c r="AG126" s="13"/>
    </row>
    <row r="127" ht="13.5" customHeight="1">
      <c r="A127" s="424"/>
      <c r="B127" t="s" s="405">
        <v>1058</v>
      </c>
      <c r="C127" t="s" s="406">
        <v>209</v>
      </c>
      <c r="D127" t="s" s="406">
        <v>212</v>
      </c>
      <c r="E127" t="s" s="406">
        <v>284</v>
      </c>
      <c r="F127" t="s" s="406">
        <v>180</v>
      </c>
      <c r="G127" t="s" s="406">
        <v>198</v>
      </c>
      <c r="H127" s="407">
        <v>5</v>
      </c>
      <c r="I127" t="s" s="409">
        <v>1059</v>
      </c>
      <c r="J127" s="410">
        <f>K127*(1-'Bolts'!$E$1157)</f>
        <v>366.078947368421</v>
      </c>
      <c r="K127" s="410">
        <v>366.078947368421</v>
      </c>
      <c r="L127" s="411">
        <f>SUM(M127:U127)</f>
        <v>0</v>
      </c>
      <c r="M127" s="412"/>
      <c r="N127" s="413"/>
      <c r="O127" s="414"/>
      <c r="P127" s="415"/>
      <c r="Q127" s="416"/>
      <c r="R127" s="417"/>
      <c r="S127" s="418"/>
      <c r="T127" s="419"/>
      <c r="U127" s="420"/>
      <c r="V127" s="411">
        <f>L127*H127</f>
        <v>0</v>
      </c>
      <c r="W127" s="421">
        <f>L127*K127</f>
        <v>0</v>
      </c>
      <c r="X127" s="422">
        <v>7.06506409325955</v>
      </c>
      <c r="Y127" s="423">
        <f>X127*L127</f>
        <v>0</v>
      </c>
      <c r="Z127" s="31"/>
      <c r="AA127" s="10"/>
      <c r="AB127" s="10"/>
      <c r="AC127" s="10"/>
      <c r="AD127" s="10"/>
      <c r="AE127" s="10"/>
      <c r="AF127" s="10"/>
      <c r="AG127" s="13"/>
    </row>
    <row r="128" ht="13.5" customHeight="1">
      <c r="A128" s="424"/>
      <c r="B128" t="s" s="405">
        <v>1060</v>
      </c>
      <c r="C128" t="s" s="406">
        <v>209</v>
      </c>
      <c r="D128" t="s" s="406">
        <v>212</v>
      </c>
      <c r="E128" t="s" s="406">
        <v>284</v>
      </c>
      <c r="F128" t="s" s="406">
        <v>182</v>
      </c>
      <c r="G128" t="s" s="406">
        <v>198</v>
      </c>
      <c r="H128" s="407">
        <v>2</v>
      </c>
      <c r="I128" t="s" s="409">
        <v>1061</v>
      </c>
      <c r="J128" s="410">
        <f>K128*(1-'Bolts'!$E$1157)</f>
        <v>111.026315789474</v>
      </c>
      <c r="K128" s="410">
        <v>111.026315789474</v>
      </c>
      <c r="L128" s="411">
        <f>SUM(M128:U128)</f>
        <v>0</v>
      </c>
      <c r="M128" s="412"/>
      <c r="N128" s="413"/>
      <c r="O128" s="414"/>
      <c r="P128" s="415"/>
      <c r="Q128" s="416"/>
      <c r="R128" s="417"/>
      <c r="S128" s="418"/>
      <c r="T128" s="419"/>
      <c r="U128" s="420"/>
      <c r="V128" s="411">
        <f>L128*H128</f>
        <v>0</v>
      </c>
      <c r="W128" s="421">
        <f>L128*K128</f>
        <v>0</v>
      </c>
      <c r="X128" s="422">
        <v>2.00401818016874</v>
      </c>
      <c r="Y128" s="423">
        <f>X128*L128</f>
        <v>0</v>
      </c>
      <c r="Z128" s="31"/>
      <c r="AA128" s="10"/>
      <c r="AB128" s="10"/>
      <c r="AC128" s="10"/>
      <c r="AD128" s="10"/>
      <c r="AE128" s="10"/>
      <c r="AF128" s="10"/>
      <c r="AG128" s="13"/>
    </row>
    <row r="129" ht="13.5" customHeight="1">
      <c r="A129" s="424"/>
      <c r="B129" t="s" s="405">
        <v>1062</v>
      </c>
      <c r="C129" t="s" s="406">
        <v>209</v>
      </c>
      <c r="D129" t="s" s="406">
        <v>212</v>
      </c>
      <c r="E129" t="s" s="406">
        <v>284</v>
      </c>
      <c r="F129" t="s" s="406">
        <v>186</v>
      </c>
      <c r="G129" t="s" s="406">
        <v>199</v>
      </c>
      <c r="H129" s="407">
        <v>5</v>
      </c>
      <c r="I129" t="s" s="409">
        <v>1063</v>
      </c>
      <c r="J129" s="410">
        <f>K129*(1-'Bolts'!$E$1157)</f>
        <v>225.815789473684</v>
      </c>
      <c r="K129" s="410">
        <v>225.815789473684</v>
      </c>
      <c r="L129" s="411">
        <f>SUM(M129:U129)</f>
        <v>0</v>
      </c>
      <c r="M129" s="412"/>
      <c r="N129" s="413"/>
      <c r="O129" s="414"/>
      <c r="P129" s="415"/>
      <c r="Q129" s="416"/>
      <c r="R129" s="417"/>
      <c r="S129" s="418"/>
      <c r="T129" s="419"/>
      <c r="U129" s="420"/>
      <c r="V129" s="411">
        <f>L129*H129</f>
        <v>0</v>
      </c>
      <c r="W129" s="421">
        <f>L129*K129</f>
        <v>0</v>
      </c>
      <c r="X129" s="422">
        <v>3.84203485439535</v>
      </c>
      <c r="Y129" s="423">
        <f>X129*L129</f>
        <v>0</v>
      </c>
      <c r="Z129" s="31"/>
      <c r="AA129" s="10"/>
      <c r="AB129" s="10"/>
      <c r="AC129" s="10"/>
      <c r="AD129" s="10"/>
      <c r="AE129" s="10"/>
      <c r="AF129" s="10"/>
      <c r="AG129" s="13"/>
    </row>
    <row r="130" ht="13.5" customHeight="1">
      <c r="A130" s="424"/>
      <c r="B130" t="s" s="405">
        <v>1064</v>
      </c>
      <c r="C130" t="s" s="406">
        <v>209</v>
      </c>
      <c r="D130" t="s" s="406">
        <v>214</v>
      </c>
      <c r="E130" t="s" s="406">
        <v>284</v>
      </c>
      <c r="F130" t="s" s="406">
        <v>180</v>
      </c>
      <c r="G130" t="s" s="406">
        <v>198</v>
      </c>
      <c r="H130" s="407">
        <v>5</v>
      </c>
      <c r="I130" t="s" s="409">
        <v>1065</v>
      </c>
      <c r="J130" s="410">
        <f>K130*(1-'Bolts'!$E$1157)</f>
        <v>151.578947368421</v>
      </c>
      <c r="K130" s="410">
        <v>151.578947368421</v>
      </c>
      <c r="L130" s="411">
        <f>SUM(M130:U130)</f>
        <v>0</v>
      </c>
      <c r="M130" s="412"/>
      <c r="N130" s="413"/>
      <c r="O130" s="414"/>
      <c r="P130" s="415"/>
      <c r="Q130" s="416"/>
      <c r="R130" s="417"/>
      <c r="S130" s="418"/>
      <c r="T130" s="419"/>
      <c r="U130" s="420"/>
      <c r="V130" s="411">
        <f>L130*H130</f>
        <v>0</v>
      </c>
      <c r="W130" s="421">
        <f>L130*K130</f>
        <v>0</v>
      </c>
      <c r="X130" s="422">
        <v>3.59303259548217</v>
      </c>
      <c r="Y130" s="423">
        <f>X130*L130</f>
        <v>0</v>
      </c>
      <c r="Z130" s="31"/>
      <c r="AA130" s="10"/>
      <c r="AB130" s="10"/>
      <c r="AC130" s="10"/>
      <c r="AD130" s="10"/>
      <c r="AE130" s="10"/>
      <c r="AF130" s="10"/>
      <c r="AG130" s="13"/>
    </row>
    <row r="131" ht="13.5" customHeight="1">
      <c r="A131" s="424"/>
      <c r="B131" t="s" s="405">
        <v>1066</v>
      </c>
      <c r="C131" t="s" s="406">
        <v>209</v>
      </c>
      <c r="D131" t="s" s="406">
        <v>214</v>
      </c>
      <c r="E131" t="s" s="406">
        <v>284</v>
      </c>
      <c r="F131" t="s" s="406">
        <v>180</v>
      </c>
      <c r="G131" t="s" s="406">
        <v>198</v>
      </c>
      <c r="H131" s="407">
        <v>5</v>
      </c>
      <c r="I131" t="s" s="409">
        <v>1067</v>
      </c>
      <c r="J131" s="410">
        <f>K131*(1-'Bolts'!$E$1157)</f>
        <v>194.210526315789</v>
      </c>
      <c r="K131" s="410">
        <v>194.210526315789</v>
      </c>
      <c r="L131" s="411">
        <f>SUM(M131:U131)</f>
        <v>0</v>
      </c>
      <c r="M131" s="412"/>
      <c r="N131" s="413"/>
      <c r="O131" s="414"/>
      <c r="P131" s="415"/>
      <c r="Q131" s="416"/>
      <c r="R131" s="417"/>
      <c r="S131" s="418"/>
      <c r="T131" s="419"/>
      <c r="U131" s="420"/>
      <c r="V131" s="411">
        <f>L131*H131</f>
        <v>0</v>
      </c>
      <c r="W131" s="421">
        <f>L131*K131</f>
        <v>0</v>
      </c>
      <c r="X131" s="422">
        <v>3.15302860382836</v>
      </c>
      <c r="Y131" s="423">
        <f>X131*L131</f>
        <v>0</v>
      </c>
      <c r="Z131" s="31"/>
      <c r="AA131" s="10"/>
      <c r="AB131" s="10"/>
      <c r="AC131" s="10"/>
      <c r="AD131" s="10"/>
      <c r="AE131" s="10"/>
      <c r="AF131" s="10"/>
      <c r="AG131" s="13"/>
    </row>
    <row r="132" ht="13.5" customHeight="1">
      <c r="A132" s="424"/>
      <c r="B132" t="s" s="405">
        <v>1068</v>
      </c>
      <c r="C132" t="s" s="406">
        <v>209</v>
      </c>
      <c r="D132" t="s" s="406">
        <v>199</v>
      </c>
      <c r="E132" t="s" s="406">
        <v>284</v>
      </c>
      <c r="F132" t="s" s="406">
        <v>182</v>
      </c>
      <c r="G132" t="s" s="406">
        <v>199</v>
      </c>
      <c r="H132" s="407">
        <v>5</v>
      </c>
      <c r="I132" t="s" s="409">
        <v>1069</v>
      </c>
      <c r="J132" s="410">
        <f>K132*(1-'Bolts'!$E$1157)</f>
        <v>152.947368421053</v>
      </c>
      <c r="K132" s="410">
        <v>152.947368421053</v>
      </c>
      <c r="L132" s="411">
        <f>SUM(M132:U132)</f>
        <v>0</v>
      </c>
      <c r="M132" s="412"/>
      <c r="N132" s="413"/>
      <c r="O132" s="414"/>
      <c r="P132" s="415"/>
      <c r="Q132" s="416"/>
      <c r="R132" s="417"/>
      <c r="S132" s="418"/>
      <c r="T132" s="419"/>
      <c r="U132" s="420"/>
      <c r="V132" s="411">
        <f>L132*H132</f>
        <v>0</v>
      </c>
      <c r="W132" s="421">
        <f>L132*K132</f>
        <v>0</v>
      </c>
      <c r="X132" s="422">
        <v>2.25402044815386</v>
      </c>
      <c r="Y132" s="423">
        <f>X132*L132</f>
        <v>0</v>
      </c>
      <c r="Z132" s="31"/>
      <c r="AA132" s="10"/>
      <c r="AB132" s="10"/>
      <c r="AC132" s="10"/>
      <c r="AD132" s="10"/>
      <c r="AE132" s="10"/>
      <c r="AF132" s="10"/>
      <c r="AG132" s="13"/>
    </row>
    <row r="133" ht="13.5" customHeight="1">
      <c r="A133" s="424"/>
      <c r="B133" t="s" s="405">
        <v>1070</v>
      </c>
      <c r="C133" t="s" s="406">
        <v>209</v>
      </c>
      <c r="D133" t="s" s="406">
        <v>215</v>
      </c>
      <c r="E133" t="s" s="406">
        <v>284</v>
      </c>
      <c r="F133" t="s" s="406">
        <v>186</v>
      </c>
      <c r="G133" t="s" s="406">
        <v>200</v>
      </c>
      <c r="H133" s="407">
        <v>15</v>
      </c>
      <c r="I133" t="s" s="409">
        <v>1071</v>
      </c>
      <c r="J133" s="410">
        <f>K133*(1-'Bolts'!$E$1157)</f>
        <v>138.131578947368</v>
      </c>
      <c r="K133" s="410">
        <v>138.131578947368</v>
      </c>
      <c r="L133" s="411">
        <f>SUM(M133:U133)</f>
        <v>0</v>
      </c>
      <c r="M133" s="412"/>
      <c r="N133" s="413"/>
      <c r="O133" s="414"/>
      <c r="P133" s="415"/>
      <c r="Q133" s="416"/>
      <c r="R133" s="417"/>
      <c r="S133" s="418"/>
      <c r="T133" s="419"/>
      <c r="U133" s="420"/>
      <c r="V133" s="411">
        <f>L133*H133</f>
        <v>0</v>
      </c>
      <c r="W133" s="421">
        <f>L133*K133</f>
        <v>0</v>
      </c>
      <c r="X133" s="422">
        <v>2.55502317880795</v>
      </c>
      <c r="Y133" s="423">
        <f>X133*L133</f>
        <v>0</v>
      </c>
      <c r="Z133" s="31"/>
      <c r="AA133" s="10"/>
      <c r="AB133" s="10"/>
      <c r="AC133" s="10"/>
      <c r="AD133" s="10"/>
      <c r="AE133" s="10"/>
      <c r="AF133" s="10"/>
      <c r="AG133" s="13"/>
    </row>
    <row r="134" ht="13.5" customHeight="1">
      <c r="A134" s="424"/>
      <c r="B134" t="s" s="405">
        <v>1072</v>
      </c>
      <c r="C134" t="s" s="406">
        <v>209</v>
      </c>
      <c r="D134" t="s" s="406">
        <v>216</v>
      </c>
      <c r="E134" t="s" s="406">
        <v>284</v>
      </c>
      <c r="F134" t="s" s="406">
        <v>190</v>
      </c>
      <c r="G134" t="s" s="406">
        <v>200</v>
      </c>
      <c r="H134" s="407">
        <v>25</v>
      </c>
      <c r="I134" t="s" s="409">
        <v>1073</v>
      </c>
      <c r="J134" s="410">
        <f>K134*(1-'Bolts'!$E$1157)</f>
        <v>145.5</v>
      </c>
      <c r="K134" s="410">
        <v>145.5</v>
      </c>
      <c r="L134" s="411">
        <f>SUM(M134:U134)</f>
        <v>0</v>
      </c>
      <c r="M134" s="412"/>
      <c r="N134" s="413"/>
      <c r="O134" s="414"/>
      <c r="P134" s="415"/>
      <c r="Q134" s="416"/>
      <c r="R134" s="417"/>
      <c r="S134" s="418"/>
      <c r="T134" s="419"/>
      <c r="U134" s="420"/>
      <c r="V134" s="411">
        <f>L134*H134</f>
        <v>0</v>
      </c>
      <c r="W134" s="421">
        <f>L134*K134</f>
        <v>0</v>
      </c>
      <c r="X134" s="422">
        <v>2.08301889685204</v>
      </c>
      <c r="Y134" s="423">
        <f>X134*L134</f>
        <v>0</v>
      </c>
      <c r="Z134" s="31"/>
      <c r="AA134" s="10"/>
      <c r="AB134" s="10"/>
      <c r="AC134" s="10"/>
      <c r="AD134" s="10"/>
      <c r="AE134" s="10"/>
      <c r="AF134" s="10"/>
      <c r="AG134" s="13"/>
    </row>
    <row r="135" ht="13.5" customHeight="1">
      <c r="A135" s="424"/>
      <c r="B135" t="s" s="405">
        <v>1074</v>
      </c>
      <c r="C135" t="s" s="406">
        <v>209</v>
      </c>
      <c r="D135" t="s" s="406">
        <v>216</v>
      </c>
      <c r="E135" t="s" s="406">
        <v>284</v>
      </c>
      <c r="F135" t="s" s="406">
        <v>190</v>
      </c>
      <c r="G135" t="s" s="406">
        <v>199</v>
      </c>
      <c r="H135" s="407">
        <v>25</v>
      </c>
      <c r="I135" t="s" s="409">
        <v>1075</v>
      </c>
      <c r="J135" s="410">
        <f>K135*(1-'Bolts'!$E$1157)</f>
        <v>151.763157894737</v>
      </c>
      <c r="K135" s="410">
        <v>151.763157894737</v>
      </c>
      <c r="L135" s="411">
        <f>SUM(M135:U135)</f>
        <v>0</v>
      </c>
      <c r="M135" s="412"/>
      <c r="N135" s="413"/>
      <c r="O135" s="414"/>
      <c r="P135" s="415"/>
      <c r="Q135" s="416"/>
      <c r="R135" s="417"/>
      <c r="S135" s="418"/>
      <c r="T135" s="419"/>
      <c r="U135" s="420"/>
      <c r="V135" s="411">
        <f>L135*H135</f>
        <v>0</v>
      </c>
      <c r="W135" s="421">
        <f>L135*K135</f>
        <v>0</v>
      </c>
      <c r="X135" s="422">
        <v>2.07101878798875</v>
      </c>
      <c r="Y135" s="423">
        <f>X135*L135</f>
        <v>0</v>
      </c>
      <c r="Z135" s="31"/>
      <c r="AA135" s="10"/>
      <c r="AB135" s="10"/>
      <c r="AC135" s="10"/>
      <c r="AD135" s="10"/>
      <c r="AE135" s="10"/>
      <c r="AF135" s="10"/>
      <c r="AG135" s="13"/>
    </row>
    <row r="136" ht="13.5" customHeight="1">
      <c r="A136" s="424"/>
      <c r="B136" t="s" s="405">
        <v>1076</v>
      </c>
      <c r="C136" t="s" s="406">
        <v>209</v>
      </c>
      <c r="D136" t="s" s="406">
        <v>189</v>
      </c>
      <c r="E136" t="s" s="406">
        <v>284</v>
      </c>
      <c r="F136" t="s" s="406">
        <v>189</v>
      </c>
      <c r="G136" t="s" s="406">
        <v>200</v>
      </c>
      <c r="H136" s="407">
        <v>20</v>
      </c>
      <c r="I136" t="s" s="409">
        <v>1077</v>
      </c>
      <c r="J136" s="410">
        <f>K136*(1-'Bolts'!$E$1157)</f>
        <v>194</v>
      </c>
      <c r="K136" s="410">
        <v>194</v>
      </c>
      <c r="L136" s="411">
        <f>SUM(M136:U136)</f>
        <v>0</v>
      </c>
      <c r="M136" s="412"/>
      <c r="N136" s="413"/>
      <c r="O136" s="414"/>
      <c r="P136" s="415"/>
      <c r="Q136" s="416"/>
      <c r="R136" s="417"/>
      <c r="S136" s="418"/>
      <c r="T136" s="419"/>
      <c r="U136" s="420"/>
      <c r="V136" s="411">
        <f>L136*H136</f>
        <v>0</v>
      </c>
      <c r="W136" s="421">
        <f>L136*K136</f>
        <v>0</v>
      </c>
      <c r="X136" s="422">
        <v>3.67203331216547</v>
      </c>
      <c r="Y136" s="423">
        <f>X136*L136</f>
        <v>0</v>
      </c>
      <c r="Z136" s="31"/>
      <c r="AA136" s="10"/>
      <c r="AB136" s="10"/>
      <c r="AC136" s="10"/>
      <c r="AD136" s="10"/>
      <c r="AE136" s="10"/>
      <c r="AF136" s="10"/>
      <c r="AG136" s="13"/>
    </row>
    <row r="137" ht="13.5" customHeight="1">
      <c r="A137" t="s" s="549">
        <v>1078</v>
      </c>
      <c r="B137" s="550"/>
      <c r="C137" s="447">
        <f>B137</f>
        <v>0</v>
      </c>
      <c r="D137" s="401"/>
      <c r="E137" t="s" s="400">
        <v>284</v>
      </c>
      <c r="F137" s="401"/>
      <c r="G137" s="401"/>
      <c r="H137" s="401"/>
      <c r="I137" s="401"/>
      <c r="J137" s="446"/>
      <c r="K137" s="410">
        <v>0</v>
      </c>
      <c r="L137" s="401"/>
      <c r="M137" s="412"/>
      <c r="N137" s="413"/>
      <c r="O137" s="414"/>
      <c r="P137" s="415"/>
      <c r="Q137" s="416"/>
      <c r="R137" s="417"/>
      <c r="S137" s="418"/>
      <c r="T137" s="419"/>
      <c r="U137" s="420"/>
      <c r="V137" s="401"/>
      <c r="W137" s="401"/>
      <c r="X137" s="447">
        <v>0</v>
      </c>
      <c r="Y137" s="403"/>
      <c r="Z137" s="31"/>
      <c r="AA137" s="10"/>
      <c r="AB137" s="10"/>
      <c r="AC137" s="10"/>
      <c r="AD137" s="10"/>
      <c r="AE137" s="10"/>
      <c r="AF137" s="10"/>
      <c r="AG137" s="13"/>
    </row>
    <row r="138" ht="13.5" customHeight="1">
      <c r="A138" s="424"/>
      <c r="B138" t="s" s="405">
        <v>1079</v>
      </c>
      <c r="C138" t="s" s="406">
        <v>206</v>
      </c>
      <c r="D138" t="s" s="406">
        <v>213</v>
      </c>
      <c r="E138" t="s" s="406">
        <v>284</v>
      </c>
      <c r="F138" t="s" s="406">
        <v>180</v>
      </c>
      <c r="G138" t="s" s="406">
        <v>198</v>
      </c>
      <c r="H138" s="407">
        <v>5</v>
      </c>
      <c r="I138" t="s" s="409">
        <v>1080</v>
      </c>
      <c r="J138" s="410">
        <f>K138*(1-'Bolts'!$E$1157)</f>
        <v>351.947368421053</v>
      </c>
      <c r="K138" s="410">
        <v>351.947368421053</v>
      </c>
      <c r="L138" s="411">
        <f>SUM(M138:U138)</f>
        <v>0</v>
      </c>
      <c r="M138" s="412"/>
      <c r="N138" s="413"/>
      <c r="O138" s="414"/>
      <c r="P138" s="415"/>
      <c r="Q138" s="416"/>
      <c r="R138" s="417"/>
      <c r="S138" s="418"/>
      <c r="T138" s="419"/>
      <c r="U138" s="420"/>
      <c r="V138" s="411">
        <f>L138*H138</f>
        <v>0</v>
      </c>
      <c r="W138" s="421">
        <f>L138*K138</f>
        <v>0</v>
      </c>
      <c r="X138" s="422">
        <v>6.59405982037558</v>
      </c>
      <c r="Y138" s="423">
        <f>X138*L138</f>
        <v>0</v>
      </c>
      <c r="Z138" s="31"/>
      <c r="AA138" s="10"/>
      <c r="AB138" s="10"/>
      <c r="AC138" s="10"/>
      <c r="AD138" s="10"/>
      <c r="AE138" s="10"/>
      <c r="AF138" s="10"/>
      <c r="AG138" s="13"/>
    </row>
    <row r="139" ht="13.5" customHeight="1">
      <c r="A139" s="424"/>
      <c r="B139" t="s" s="405">
        <v>1081</v>
      </c>
      <c r="C139" t="s" s="406">
        <v>206</v>
      </c>
      <c r="D139" t="s" s="406">
        <v>213</v>
      </c>
      <c r="E139" t="s" s="406">
        <v>284</v>
      </c>
      <c r="F139" t="s" s="406">
        <v>186</v>
      </c>
      <c r="G139" t="s" s="406">
        <v>199</v>
      </c>
      <c r="H139" s="407">
        <v>3</v>
      </c>
      <c r="I139" t="s" s="409">
        <v>1082</v>
      </c>
      <c r="J139" s="410">
        <f>K139*(1-'Bolts'!$E$1157)</f>
        <v>132.447368421053</v>
      </c>
      <c r="K139" s="410">
        <v>132.447368421053</v>
      </c>
      <c r="L139" s="411">
        <f>SUM(M139:U139)</f>
        <v>0</v>
      </c>
      <c r="M139" s="412"/>
      <c r="N139" s="413"/>
      <c r="O139" s="414"/>
      <c r="P139" s="415"/>
      <c r="Q139" s="416"/>
      <c r="R139" s="417"/>
      <c r="S139" s="418"/>
      <c r="T139" s="419"/>
      <c r="U139" s="420"/>
      <c r="V139" s="411">
        <f>L139*H139</f>
        <v>0</v>
      </c>
      <c r="W139" s="421">
        <f>L139*K139</f>
        <v>0</v>
      </c>
      <c r="X139" s="422">
        <v>2.24902040279416</v>
      </c>
      <c r="Y139" s="423">
        <f>X139*L139</f>
        <v>0</v>
      </c>
      <c r="Z139" s="31"/>
      <c r="AA139" s="10"/>
      <c r="AB139" s="10"/>
      <c r="AC139" s="10"/>
      <c r="AD139" s="10"/>
      <c r="AE139" s="10"/>
      <c r="AF139" s="10"/>
      <c r="AG139" s="13"/>
    </row>
    <row r="140" ht="13.5" customHeight="1">
      <c r="A140" s="424"/>
      <c r="B140" t="s" s="405">
        <v>1083</v>
      </c>
      <c r="C140" t="s" s="406">
        <v>206</v>
      </c>
      <c r="D140" t="s" s="406">
        <v>213</v>
      </c>
      <c r="E140" t="s" s="406">
        <v>284</v>
      </c>
      <c r="F140" t="s" s="406">
        <v>184</v>
      </c>
      <c r="G140" t="s" s="406">
        <v>199</v>
      </c>
      <c r="H140" s="407">
        <v>5</v>
      </c>
      <c r="I140" t="s" s="409">
        <v>1084</v>
      </c>
      <c r="J140" s="410">
        <f>K140*(1-'Bolts'!$E$1157)</f>
        <v>184.157894736842</v>
      </c>
      <c r="K140" s="410">
        <v>184.157894736842</v>
      </c>
      <c r="L140" s="411">
        <f>SUM(M140:U140)</f>
        <v>0</v>
      </c>
      <c r="M140" s="412"/>
      <c r="N140" s="413"/>
      <c r="O140" s="414"/>
      <c r="P140" s="415"/>
      <c r="Q140" s="416"/>
      <c r="R140" s="417"/>
      <c r="S140" s="418"/>
      <c r="T140" s="419"/>
      <c r="U140" s="420"/>
      <c r="V140" s="411">
        <f>L140*H140</f>
        <v>0</v>
      </c>
      <c r="W140" s="421">
        <f>L140*K140</f>
        <v>0</v>
      </c>
      <c r="X140" s="422">
        <v>2.93302660800145</v>
      </c>
      <c r="Y140" s="423">
        <f>X140*L140</f>
        <v>0</v>
      </c>
      <c r="Z140" s="31"/>
      <c r="AA140" s="10"/>
      <c r="AB140" s="10"/>
      <c r="AC140" s="10"/>
      <c r="AD140" s="10"/>
      <c r="AE140" s="10"/>
      <c r="AF140" s="10"/>
      <c r="AG140" s="13"/>
    </row>
    <row r="141" ht="13.5" customHeight="1">
      <c r="A141" s="424"/>
      <c r="B141" t="s" s="405">
        <v>1085</v>
      </c>
      <c r="C141" t="s" s="406">
        <v>206</v>
      </c>
      <c r="D141" t="s" s="406">
        <v>214</v>
      </c>
      <c r="E141" t="s" s="406">
        <v>284</v>
      </c>
      <c r="F141" t="s" s="406">
        <v>180</v>
      </c>
      <c r="G141" t="s" s="406">
        <v>198</v>
      </c>
      <c r="H141" s="407">
        <v>7</v>
      </c>
      <c r="I141" t="s" s="409">
        <v>1086</v>
      </c>
      <c r="J141" s="410">
        <f>K141*(1-'Bolts'!$E$1157)</f>
        <v>326.421052631579</v>
      </c>
      <c r="K141" s="410">
        <v>326.421052631579</v>
      </c>
      <c r="L141" s="411">
        <f>SUM(M141:U141)</f>
        <v>0</v>
      </c>
      <c r="M141" s="412"/>
      <c r="N141" s="413"/>
      <c r="O141" s="414"/>
      <c r="P141" s="415"/>
      <c r="Q141" s="416"/>
      <c r="R141" s="417"/>
      <c r="S141" s="418"/>
      <c r="T141" s="419"/>
      <c r="U141" s="420"/>
      <c r="V141" s="411">
        <f>L141*H141</f>
        <v>0</v>
      </c>
      <c r="W141" s="421">
        <f>L141*K141</f>
        <v>0</v>
      </c>
      <c r="X141" s="422">
        <v>5.59305073936315</v>
      </c>
      <c r="Y141" s="423">
        <f>X141*L141</f>
        <v>0</v>
      </c>
      <c r="Z141" s="31"/>
      <c r="AA141" s="10"/>
      <c r="AB141" s="10"/>
      <c r="AC141" s="10"/>
      <c r="AD141" s="10"/>
      <c r="AE141" s="10"/>
      <c r="AF141" s="10"/>
      <c r="AG141" s="13"/>
    </row>
    <row r="142" ht="13.5" customHeight="1">
      <c r="A142" s="424"/>
      <c r="B142" t="s" s="405">
        <v>1087</v>
      </c>
      <c r="C142" t="s" s="406">
        <v>206</v>
      </c>
      <c r="D142" t="s" s="406">
        <v>214</v>
      </c>
      <c r="E142" t="s" s="406">
        <v>284</v>
      </c>
      <c r="F142" t="s" s="406">
        <v>186</v>
      </c>
      <c r="G142" t="s" s="406">
        <v>199</v>
      </c>
      <c r="H142" s="407">
        <v>5</v>
      </c>
      <c r="I142" t="s" s="409">
        <v>1088</v>
      </c>
      <c r="J142" s="410">
        <f>K142*(1-'Bolts'!$E$1157)</f>
        <v>161.315789473684</v>
      </c>
      <c r="K142" s="410">
        <v>161.315789473684</v>
      </c>
      <c r="L142" s="411">
        <f>SUM(M142:U142)</f>
        <v>0</v>
      </c>
      <c r="M142" s="412"/>
      <c r="N142" s="413"/>
      <c r="O142" s="414"/>
      <c r="P142" s="415"/>
      <c r="Q142" s="416"/>
      <c r="R142" s="417"/>
      <c r="S142" s="418"/>
      <c r="T142" s="419"/>
      <c r="U142" s="420"/>
      <c r="V142" s="411">
        <f>L142*H142</f>
        <v>0</v>
      </c>
      <c r="W142" s="421">
        <f>L142*K142</f>
        <v>0</v>
      </c>
      <c r="X142" s="422">
        <v>3.20802910278509</v>
      </c>
      <c r="Y142" s="423">
        <f>X142*L142</f>
        <v>0</v>
      </c>
      <c r="Z142" s="31"/>
      <c r="AA142" s="10"/>
      <c r="AB142" s="10"/>
      <c r="AC142" s="10"/>
      <c r="AD142" s="10"/>
      <c r="AE142" s="10"/>
      <c r="AF142" s="10"/>
      <c r="AG142" s="13"/>
    </row>
    <row r="143" ht="13.5" customHeight="1">
      <c r="A143" s="424"/>
      <c r="B143" t="s" s="405">
        <v>1089</v>
      </c>
      <c r="C143" t="s" s="406">
        <v>206</v>
      </c>
      <c r="D143" t="s" s="406">
        <v>199</v>
      </c>
      <c r="E143" t="s" s="406">
        <v>284</v>
      </c>
      <c r="F143" t="s" s="406">
        <v>183</v>
      </c>
      <c r="G143" t="s" s="406">
        <v>199</v>
      </c>
      <c r="H143" s="407">
        <v>5</v>
      </c>
      <c r="I143" t="s" s="409">
        <v>1090</v>
      </c>
      <c r="J143" s="410">
        <f>K143*(1-'Bolts'!$E$1157)</f>
        <v>127.868421052632</v>
      </c>
      <c r="K143" s="410">
        <v>127.868421052632</v>
      </c>
      <c r="L143" s="411">
        <f>SUM(M143:U143)</f>
        <v>0</v>
      </c>
      <c r="M143" s="412"/>
      <c r="N143" s="413"/>
      <c r="O143" s="414"/>
      <c r="P143" s="415"/>
      <c r="Q143" s="416"/>
      <c r="R143" s="417"/>
      <c r="S143" s="418"/>
      <c r="T143" s="419"/>
      <c r="U143" s="420"/>
      <c r="V143" s="411">
        <f>L143*H143</f>
        <v>0</v>
      </c>
      <c r="W143" s="421">
        <f>L143*K143</f>
        <v>0</v>
      </c>
      <c r="X143" s="422">
        <v>2.96902693459131</v>
      </c>
      <c r="Y143" s="423">
        <f>X143*L143</f>
        <v>0</v>
      </c>
      <c r="Z143" s="31"/>
      <c r="AA143" s="10"/>
      <c r="AB143" s="10"/>
      <c r="AC143" s="10"/>
      <c r="AD143" s="10"/>
      <c r="AE143" s="10"/>
      <c r="AF143" s="10"/>
      <c r="AG143" s="13"/>
    </row>
    <row r="144" ht="13.5" customHeight="1">
      <c r="A144" s="424"/>
      <c r="B144" t="s" s="405">
        <v>1091</v>
      </c>
      <c r="C144" t="s" s="406">
        <v>206</v>
      </c>
      <c r="D144" t="s" s="406">
        <v>215</v>
      </c>
      <c r="E144" t="s" s="406">
        <v>284</v>
      </c>
      <c r="F144" t="s" s="406">
        <v>183</v>
      </c>
      <c r="G144" t="s" s="406">
        <v>200</v>
      </c>
      <c r="H144" s="407">
        <v>10</v>
      </c>
      <c r="I144" t="s" s="409">
        <v>1092</v>
      </c>
      <c r="J144" s="410">
        <f>K144*(1-'Bolts'!$E$1157)</f>
        <v>156.368421052632</v>
      </c>
      <c r="K144" s="410">
        <v>156.368421052632</v>
      </c>
      <c r="L144" s="411">
        <f>SUM(M144:U144)</f>
        <v>0</v>
      </c>
      <c r="M144" s="412"/>
      <c r="N144" s="413"/>
      <c r="O144" s="414"/>
      <c r="P144" s="415"/>
      <c r="Q144" s="416"/>
      <c r="R144" s="417"/>
      <c r="S144" s="418"/>
      <c r="T144" s="419"/>
      <c r="U144" s="420"/>
      <c r="V144" s="411">
        <f>L144*H144</f>
        <v>0</v>
      </c>
      <c r="W144" s="421">
        <f>L144*K144</f>
        <v>0</v>
      </c>
      <c r="X144" s="422">
        <v>3.35203040914452</v>
      </c>
      <c r="Y144" s="423">
        <f>X144*L144</f>
        <v>0</v>
      </c>
      <c r="Z144" s="31"/>
      <c r="AA144" s="10"/>
      <c r="AB144" s="10"/>
      <c r="AC144" s="10"/>
      <c r="AD144" s="10"/>
      <c r="AE144" s="10"/>
      <c r="AF144" s="10"/>
      <c r="AG144" s="13"/>
    </row>
    <row r="145" ht="13.5" customHeight="1">
      <c r="A145" s="424"/>
      <c r="B145" t="s" s="405">
        <v>1093</v>
      </c>
      <c r="C145" t="s" s="406">
        <v>206</v>
      </c>
      <c r="D145" t="s" s="406">
        <v>216</v>
      </c>
      <c r="E145" t="s" s="406">
        <v>284</v>
      </c>
      <c r="F145" t="s" s="406">
        <v>190</v>
      </c>
      <c r="G145" t="s" s="406">
        <v>200</v>
      </c>
      <c r="H145" s="407">
        <v>25</v>
      </c>
      <c r="I145" t="s" s="409">
        <v>1094</v>
      </c>
      <c r="J145" s="410">
        <f>K145*(1-'Bolts'!$E$1157)</f>
        <v>191.052631578947</v>
      </c>
      <c r="K145" s="410">
        <v>191.052631578947</v>
      </c>
      <c r="L145" s="411">
        <f>SUM(M145:U145)</f>
        <v>0</v>
      </c>
      <c r="M145" s="412"/>
      <c r="N145" s="413"/>
      <c r="O145" s="414"/>
      <c r="P145" s="415"/>
      <c r="Q145" s="416"/>
      <c r="R145" s="417"/>
      <c r="S145" s="418"/>
      <c r="T145" s="419"/>
      <c r="U145" s="420"/>
      <c r="V145" s="411">
        <f>L145*H145</f>
        <v>0</v>
      </c>
      <c r="W145" s="421">
        <f>L145*K145</f>
        <v>0</v>
      </c>
      <c r="X145" s="422">
        <v>3.26602962895763</v>
      </c>
      <c r="Y145" s="423">
        <f>X145*L145</f>
        <v>0</v>
      </c>
      <c r="Z145" s="31"/>
      <c r="AA145" s="10"/>
      <c r="AB145" s="10"/>
      <c r="AC145" s="10"/>
      <c r="AD145" s="10"/>
      <c r="AE145" s="10"/>
      <c r="AF145" s="10"/>
      <c r="AG145" s="13"/>
    </row>
    <row r="146" ht="40" customHeight="1">
      <c r="A146" t="s" s="576">
        <v>1095</v>
      </c>
      <c r="B146" t="s" s="456">
        <v>1096</v>
      </c>
      <c r="C146" s="401"/>
      <c r="D146" s="401"/>
      <c r="E146" s="457"/>
      <c r="F146" s="401"/>
      <c r="G146" s="401"/>
      <c r="H146" s="401"/>
      <c r="I146" s="401"/>
      <c r="J146" s="577"/>
      <c r="K146" s="410">
        <v>0</v>
      </c>
      <c r="L146" s="401"/>
      <c r="M146" t="s" s="461">
        <v>285</v>
      </c>
      <c r="N146" s="462"/>
      <c r="O146" s="462"/>
      <c r="P146" s="462"/>
      <c r="Q146" s="462"/>
      <c r="R146" s="462"/>
      <c r="S146" s="462"/>
      <c r="T146" s="462"/>
      <c r="U146" s="463"/>
      <c r="V146" s="460"/>
      <c r="W146" s="464"/>
      <c r="X146" s="465">
        <v>0</v>
      </c>
      <c r="Y146" s="466"/>
      <c r="Z146" s="31"/>
      <c r="AA146" s="10"/>
      <c r="AB146" s="10"/>
      <c r="AC146" s="10"/>
      <c r="AD146" s="10"/>
      <c r="AE146" s="10"/>
      <c r="AF146" s="10"/>
      <c r="AG146" s="13"/>
    </row>
    <row r="147" ht="60" customHeight="1">
      <c r="A147" s="467"/>
      <c r="B147" s="468"/>
      <c r="C147" s="401"/>
      <c r="D147" s="401"/>
      <c r="E147" s="457"/>
      <c r="F147" s="401"/>
      <c r="G147" s="401"/>
      <c r="H147" s="401"/>
      <c r="I147" s="401"/>
      <c r="J147" s="577"/>
      <c r="K147" s="410">
        <v>0</v>
      </c>
      <c r="L147" s="401"/>
      <c r="M147" t="s" s="469">
        <v>827</v>
      </c>
      <c r="N147" t="s" s="470">
        <v>828</v>
      </c>
      <c r="O147" t="s" s="299">
        <v>829</v>
      </c>
      <c r="P147" t="s" s="300">
        <v>830</v>
      </c>
      <c r="Q147" t="s" s="471">
        <v>831</v>
      </c>
      <c r="R147" t="s" s="472">
        <v>832</v>
      </c>
      <c r="S147" t="s" s="473">
        <v>833</v>
      </c>
      <c r="T147" t="s" s="304">
        <v>834</v>
      </c>
      <c r="U147" t="s" s="304">
        <v>835</v>
      </c>
      <c r="V147" s="460"/>
      <c r="W147" s="464"/>
      <c r="X147" s="465">
        <v>0</v>
      </c>
      <c r="Y147" s="466"/>
      <c r="Z147" s="31"/>
      <c r="AA147" s="10"/>
      <c r="AB147" s="10"/>
      <c r="AC147" s="10"/>
      <c r="AD147" s="10"/>
      <c r="AE147" s="10"/>
      <c r="AF147" s="10"/>
      <c r="AG147" s="13"/>
    </row>
    <row r="148" ht="14" customHeight="1">
      <c r="A148" s="424"/>
      <c r="B148" t="s" s="566">
        <v>1097</v>
      </c>
      <c r="C148" t="s" s="567">
        <v>208</v>
      </c>
      <c r="D148" t="s" s="567">
        <v>211</v>
      </c>
      <c r="E148" t="s" s="567">
        <v>837</v>
      </c>
      <c r="F148" t="s" s="567">
        <v>178</v>
      </c>
      <c r="G148" t="s" s="567">
        <v>199</v>
      </c>
      <c r="H148" s="568">
        <v>4</v>
      </c>
      <c r="I148" t="s" s="569">
        <v>1098</v>
      </c>
      <c r="J148" s="476">
        <f>K148*(1-'Bolts'!$E$1157)</f>
        <v>607.473684210526</v>
      </c>
      <c r="K148" s="410">
        <v>607.473684210526</v>
      </c>
      <c r="L148" s="477">
        <f>SUM(M148:U148)</f>
        <v>0</v>
      </c>
      <c r="M148" s="578"/>
      <c r="N148" s="579"/>
      <c r="O148" s="580"/>
      <c r="P148" s="581"/>
      <c r="Q148" s="582"/>
      <c r="R148" s="583"/>
      <c r="S148" s="584"/>
      <c r="T148" s="585"/>
      <c r="U148" s="586"/>
      <c r="V148" s="477">
        <f>L148*H148</f>
        <v>0</v>
      </c>
      <c r="W148" s="478">
        <f>L148*K148</f>
        <v>0</v>
      </c>
      <c r="X148" s="479">
        <v>6.16891953188787</v>
      </c>
      <c r="Y148" s="480">
        <f>X148*L148</f>
        <v>0</v>
      </c>
      <c r="Z148" s="31"/>
      <c r="AA148" s="10"/>
      <c r="AB148" s="10"/>
      <c r="AC148" s="10"/>
      <c r="AD148" s="10"/>
      <c r="AE148" s="10"/>
      <c r="AF148" s="10"/>
      <c r="AG148" s="13"/>
    </row>
    <row r="149" ht="20" customHeight="1">
      <c r="A149" s="481"/>
      <c r="B149" s="587"/>
      <c r="C149" s="587"/>
      <c r="D149" s="587"/>
      <c r="E149" s="587"/>
      <c r="F149" s="587"/>
      <c r="G149" s="587"/>
      <c r="H149" s="588"/>
      <c r="I149" s="588"/>
      <c r="J149" t="s" s="482">
        <v>276</v>
      </c>
      <c r="K149" s="483"/>
      <c r="L149" s="484">
        <f>SUM(L36:L148)</f>
        <v>0</v>
      </c>
      <c r="M149" s="589"/>
      <c r="N149" s="590"/>
      <c r="O149" s="589"/>
      <c r="P149" s="589"/>
      <c r="Q149" s="589"/>
      <c r="R149" s="589"/>
      <c r="S149" s="589"/>
      <c r="T149" s="590"/>
      <c r="U149" s="562"/>
      <c r="V149" s="486"/>
      <c r="W149" s="487"/>
      <c r="X149" t="s" s="488">
        <v>883</v>
      </c>
      <c r="Y149" s="489">
        <f>SUM(Y36:Y148)</f>
        <v>0</v>
      </c>
      <c r="Z149" s="375"/>
      <c r="AA149" s="10"/>
      <c r="AB149" s="10"/>
      <c r="AC149" s="10"/>
      <c r="AD149" s="10"/>
      <c r="AE149" s="10"/>
      <c r="AF149" s="10"/>
      <c r="AG149" s="13"/>
    </row>
    <row r="150" ht="14" customHeight="1">
      <c r="A150" s="21"/>
      <c r="B150" s="359"/>
      <c r="C150" s="359"/>
      <c r="D150" s="359"/>
      <c r="E150" s="359"/>
      <c r="F150" s="359"/>
      <c r="G150" s="359"/>
      <c r="H150" s="359"/>
      <c r="I150" t="s" s="490">
        <v>884</v>
      </c>
      <c r="J150" s="491"/>
      <c r="K150" s="491"/>
      <c r="L150" s="492"/>
      <c r="M150" s="493">
        <f>SUM(M36:M149)</f>
        <v>0</v>
      </c>
      <c r="N150" s="493">
        <f>SUM(N36:N149)</f>
        <v>0</v>
      </c>
      <c r="O150" s="493">
        <f>SUM(O36:O149)</f>
        <v>0</v>
      </c>
      <c r="P150" s="493">
        <f>SUM(P36:P149)</f>
        <v>0</v>
      </c>
      <c r="Q150" s="493">
        <f>SUM(Q36:Q149)</f>
        <v>0</v>
      </c>
      <c r="R150" s="493">
        <f>SUM(R36:R149)</f>
        <v>0</v>
      </c>
      <c r="S150" s="493">
        <f>SUM(S36:S149)</f>
        <v>0</v>
      </c>
      <c r="T150" s="493">
        <f>SUM(T36:T149)</f>
        <v>0</v>
      </c>
      <c r="U150" s="493">
        <f>SUM(U36:U149)</f>
        <v>0</v>
      </c>
      <c r="V150" s="494"/>
      <c r="W150" s="495"/>
      <c r="X150" s="496"/>
      <c r="Y150" s="497"/>
      <c r="Z150" s="10"/>
      <c r="AA150" s="10"/>
      <c r="AB150" s="10"/>
      <c r="AC150" s="10"/>
      <c r="AD150" s="10"/>
      <c r="AE150" s="10"/>
      <c r="AF150" s="10"/>
      <c r="AG150" s="13"/>
    </row>
    <row r="151" ht="14" customHeight="1">
      <c r="A151" s="21"/>
      <c r="B151" s="10"/>
      <c r="C151" s="10"/>
      <c r="D151" s="10"/>
      <c r="E151" s="10"/>
      <c r="F151" s="10"/>
      <c r="G151" s="10"/>
      <c r="H151" s="28"/>
      <c r="I151" t="s" s="498">
        <v>885</v>
      </c>
      <c r="J151" s="499"/>
      <c r="K151" s="499"/>
      <c r="L151" s="499"/>
      <c r="M151" s="499"/>
      <c r="N151" s="499"/>
      <c r="O151" s="499"/>
      <c r="P151" s="499"/>
      <c r="Q151" s="499"/>
      <c r="R151" s="499"/>
      <c r="S151" s="499"/>
      <c r="T151" s="499"/>
      <c r="U151" s="500">
        <f>SUM(V36:V148)</f>
        <v>0</v>
      </c>
      <c r="V151" s="501"/>
      <c r="W151" s="502"/>
      <c r="X151" t="s" s="503">
        <v>886</v>
      </c>
      <c r="Y151" s="31"/>
      <c r="Z151" s="10"/>
      <c r="AA151" s="10"/>
      <c r="AB151" s="10"/>
      <c r="AC151" s="10"/>
      <c r="AD151" s="10"/>
      <c r="AE151" s="10"/>
      <c r="AF151" s="10"/>
      <c r="AG151" s="13"/>
    </row>
    <row r="152" ht="13.5" customHeight="1">
      <c r="A152" s="21"/>
      <c r="B152" s="10"/>
      <c r="C152" s="10"/>
      <c r="D152" s="10"/>
      <c r="E152" s="10"/>
      <c r="F152" s="10"/>
      <c r="G152" s="10"/>
      <c r="H152" s="10"/>
      <c r="I152" t="s" s="504">
        <v>887</v>
      </c>
      <c r="J152" s="505"/>
      <c r="K152" s="505"/>
      <c r="L152" s="505"/>
      <c r="M152" s="505"/>
      <c r="N152" s="505"/>
      <c r="O152" s="505"/>
      <c r="P152" s="505"/>
      <c r="Q152" s="505"/>
      <c r="R152" s="505"/>
      <c r="S152" s="505"/>
      <c r="T152" s="505"/>
      <c r="U152" s="506"/>
      <c r="V152" s="507">
        <f>SUMIF(E36:E148,"Aragon",W36:W148)</f>
        <v>0</v>
      </c>
      <c r="W152" s="28"/>
      <c r="X152" s="508"/>
      <c r="Y152" s="31"/>
      <c r="Z152" s="10"/>
      <c r="AA152" s="10"/>
      <c r="AB152" s="10"/>
      <c r="AC152" s="10"/>
      <c r="AD152" s="10"/>
      <c r="AE152" s="10"/>
      <c r="AF152" s="10"/>
      <c r="AG152" s="13"/>
    </row>
    <row r="153" ht="13.5" customHeight="1">
      <c r="A153" s="509"/>
      <c r="B153" s="510"/>
      <c r="C153" s="510"/>
      <c r="D153" s="510"/>
      <c r="E153" s="510"/>
      <c r="F153" s="10"/>
      <c r="G153" s="10"/>
      <c r="H153" s="10"/>
      <c r="I153" t="s" s="511">
        <v>888</v>
      </c>
      <c r="J153" s="512"/>
      <c r="K153" s="512"/>
      <c r="L153" s="512"/>
      <c r="M153" s="512"/>
      <c r="N153" s="512"/>
      <c r="O153" s="512"/>
      <c r="P153" s="512"/>
      <c r="Q153" s="512"/>
      <c r="R153" s="512"/>
      <c r="S153" s="512"/>
      <c r="T153" s="512"/>
      <c r="U153" s="513">
        <f>'Bolts'!E1157</f>
        <v>0</v>
      </c>
      <c r="V153" s="514">
        <f>-SUM(V152*U153)</f>
        <v>0</v>
      </c>
      <c r="W153" s="28"/>
      <c r="X153" s="508"/>
      <c r="Y153" s="31"/>
      <c r="Z153" s="10"/>
      <c r="AA153" s="10"/>
      <c r="AB153" s="10"/>
      <c r="AC153" s="10"/>
      <c r="AD153" s="10"/>
      <c r="AE153" s="10"/>
      <c r="AF153" s="10"/>
      <c r="AG153" s="13"/>
    </row>
    <row r="154" ht="13.5" customHeight="1">
      <c r="A154" s="509"/>
      <c r="B154" s="510"/>
      <c r="C154" s="510"/>
      <c r="D154" s="510"/>
      <c r="E154" s="510"/>
      <c r="F154" s="10"/>
      <c r="G154" s="10"/>
      <c r="H154" s="10"/>
      <c r="I154" t="s" s="515">
        <v>889</v>
      </c>
      <c r="J154" s="516"/>
      <c r="K154" s="516"/>
      <c r="L154" s="516"/>
      <c r="M154" s="516"/>
      <c r="N154" s="516"/>
      <c r="O154" s="516"/>
      <c r="P154" s="516"/>
      <c r="Q154" s="516"/>
      <c r="R154" s="516"/>
      <c r="S154" s="516"/>
      <c r="T154" s="516"/>
      <c r="U154" s="517"/>
      <c r="V154" s="514">
        <f>SUM(V152:V153)</f>
        <v>0</v>
      </c>
      <c r="W154" s="28"/>
      <c r="X154" s="508"/>
      <c r="Y154" s="31"/>
      <c r="Z154" s="10"/>
      <c r="AA154" s="10"/>
      <c r="AB154" s="10"/>
      <c r="AC154" s="10"/>
      <c r="AD154" s="10"/>
      <c r="AE154" s="10"/>
      <c r="AF154" s="10"/>
      <c r="AG154" s="13"/>
    </row>
    <row r="155" ht="13.5" customHeight="1">
      <c r="A155" s="509"/>
      <c r="B155" s="510"/>
      <c r="C155" s="510"/>
      <c r="D155" s="510"/>
      <c r="E155" s="510"/>
      <c r="F155" s="10"/>
      <c r="G155" s="10"/>
      <c r="H155" s="10"/>
      <c r="I155" s="519"/>
      <c r="J155" s="519"/>
      <c r="K155" s="519"/>
      <c r="L155" s="519"/>
      <c r="M155" s="519"/>
      <c r="N155" s="519"/>
      <c r="O155" s="519"/>
      <c r="P155" s="519"/>
      <c r="Q155" s="519"/>
      <c r="R155" t="s" s="520">
        <v>890</v>
      </c>
      <c r="S155" s="10"/>
      <c r="T155" s="10"/>
      <c r="U155" s="522"/>
      <c r="V155" s="591">
        <f>IF(P6="Yes",('Bolts'!D1146*'Bolts'!K1152),0)</f>
        <v>0</v>
      </c>
      <c r="W155" s="524"/>
      <c r="X155" s="508"/>
      <c r="Y155" s="31"/>
      <c r="Z155" s="10"/>
      <c r="AA155" s="10"/>
      <c r="AB155" s="10"/>
      <c r="AC155" s="10"/>
      <c r="AD155" s="10"/>
      <c r="AE155" s="10"/>
      <c r="AF155" s="10"/>
      <c r="AG155" s="13"/>
    </row>
    <row r="156" ht="13.5" customHeight="1">
      <c r="A156" s="509"/>
      <c r="B156" s="510"/>
      <c r="C156" s="510"/>
      <c r="D156" s="510"/>
      <c r="E156" s="510"/>
      <c r="F156" s="10"/>
      <c r="G156" s="525"/>
      <c r="H156" s="10"/>
      <c r="I156" t="s" s="520">
        <v>891</v>
      </c>
      <c r="J156" s="10"/>
      <c r="K156" s="10"/>
      <c r="L156" s="10"/>
      <c r="M156" s="10"/>
      <c r="N156" s="10"/>
      <c r="O156" s="10"/>
      <c r="P156" s="10"/>
      <c r="Q156" s="10"/>
      <c r="R156" s="10"/>
      <c r="S156" s="10"/>
      <c r="T156" s="10"/>
      <c r="U156" s="513">
        <v>0.05</v>
      </c>
      <c r="V156" s="592">
        <v>0</v>
      </c>
      <c r="W156" s="524"/>
      <c r="X156" s="508"/>
      <c r="Y156" s="31"/>
      <c r="Z156" s="10"/>
      <c r="AA156" s="10"/>
      <c r="AB156" s="10"/>
      <c r="AC156" s="10"/>
      <c r="AD156" s="10"/>
      <c r="AE156" s="10"/>
      <c r="AF156" s="10"/>
      <c r="AG156" s="13"/>
    </row>
    <row r="157" ht="13.5" customHeight="1">
      <c r="A157" s="509"/>
      <c r="B157" s="510"/>
      <c r="C157" s="510"/>
      <c r="D157" s="510"/>
      <c r="E157" s="510"/>
      <c r="F157" s="10"/>
      <c r="G157" s="525"/>
      <c r="H157" s="10"/>
      <c r="I157" s="521"/>
      <c r="J157" s="521"/>
      <c r="K157" s="521"/>
      <c r="L157" s="521"/>
      <c r="M157" s="521"/>
      <c r="N157" s="521"/>
      <c r="O157" s="521"/>
      <c r="P157" s="521"/>
      <c r="Q157" s="521"/>
      <c r="R157" t="s" s="520">
        <v>892</v>
      </c>
      <c r="S157" s="10"/>
      <c r="T157" s="10"/>
      <c r="U157" s="513"/>
      <c r="V157" s="593"/>
      <c r="W157" s="524"/>
      <c r="X157" s="508"/>
      <c r="Y157" s="31"/>
      <c r="Z157" s="10"/>
      <c r="AA157" s="10"/>
      <c r="AB157" s="10"/>
      <c r="AC157" s="10"/>
      <c r="AD157" s="10"/>
      <c r="AE157" s="10"/>
      <c r="AF157" s="10"/>
      <c r="AG157" s="13"/>
    </row>
    <row r="158" ht="13.5" customHeight="1">
      <c r="A158" s="509"/>
      <c r="B158" s="510"/>
      <c r="C158" s="510"/>
      <c r="D158" s="510"/>
      <c r="E158" s="510"/>
      <c r="F158" s="10"/>
      <c r="G158" s="525"/>
      <c r="H158" s="10"/>
      <c r="I158" t="s" s="515">
        <v>893</v>
      </c>
      <c r="J158" s="10"/>
      <c r="K158" s="10"/>
      <c r="L158" s="10"/>
      <c r="M158" s="10"/>
      <c r="N158" s="10"/>
      <c r="O158" s="10"/>
      <c r="P158" s="10"/>
      <c r="Q158" s="10"/>
      <c r="R158" s="10"/>
      <c r="S158" s="10"/>
      <c r="T158" s="10"/>
      <c r="U158" s="513"/>
      <c r="V158" s="593">
        <f>SUM(V154:V157)</f>
        <v>0</v>
      </c>
      <c r="W158" s="524"/>
      <c r="X158" s="508"/>
      <c r="Y158" s="31"/>
      <c r="Z158" s="10"/>
      <c r="AA158" s="10"/>
      <c r="AB158" s="10"/>
      <c r="AC158" s="10"/>
      <c r="AD158" s="10"/>
      <c r="AE158" s="10"/>
      <c r="AF158" s="10"/>
      <c r="AG158" s="13"/>
    </row>
    <row r="159" ht="13.5" customHeight="1">
      <c r="A159" s="509"/>
      <c r="B159" s="510"/>
      <c r="C159" s="510"/>
      <c r="D159" s="510"/>
      <c r="E159" s="510"/>
      <c r="F159" s="10"/>
      <c r="G159" s="525"/>
      <c r="H159" s="10"/>
      <c r="I159" t="s" s="511">
        <v>894</v>
      </c>
      <c r="J159" s="10"/>
      <c r="K159" s="10"/>
      <c r="L159" s="10"/>
      <c r="M159" s="10"/>
      <c r="N159" s="10"/>
      <c r="O159" s="10"/>
      <c r="P159" s="10"/>
      <c r="Q159" s="10"/>
      <c r="R159" s="10"/>
      <c r="S159" s="10"/>
      <c r="T159" s="10"/>
      <c r="U159" s="527">
        <v>0</v>
      </c>
      <c r="V159" s="593">
        <f>V158*U159</f>
        <v>0</v>
      </c>
      <c r="W159" s="524"/>
      <c r="X159" s="508"/>
      <c r="Y159" s="31"/>
      <c r="Z159" s="10"/>
      <c r="AA159" s="10"/>
      <c r="AB159" s="10"/>
      <c r="AC159" s="10"/>
      <c r="AD159" s="10"/>
      <c r="AE159" s="10"/>
      <c r="AF159" s="10"/>
      <c r="AG159" s="13"/>
    </row>
    <row r="160" ht="14" customHeight="1">
      <c r="A160" s="509"/>
      <c r="B160" s="510"/>
      <c r="C160" s="510"/>
      <c r="D160" s="510"/>
      <c r="E160" s="510"/>
      <c r="F160" s="10"/>
      <c r="G160" s="525"/>
      <c r="H160" s="10"/>
      <c r="I160" t="s" s="528">
        <v>895</v>
      </c>
      <c r="J160" s="10"/>
      <c r="K160" s="10"/>
      <c r="L160" s="10"/>
      <c r="M160" s="10"/>
      <c r="N160" s="10"/>
      <c r="O160" s="10"/>
      <c r="P160" s="10"/>
      <c r="Q160" s="10"/>
      <c r="R160" s="10"/>
      <c r="S160" s="10"/>
      <c r="T160" s="10"/>
      <c r="U160" s="517"/>
      <c r="V160" s="593">
        <f>IF(('Bolts'!H1149+'Bolts'!H1152)&gt;0,'Bolts'!B1163*'Bolts'!J1152,0)</f>
        <v>0</v>
      </c>
      <c r="W160" s="530"/>
      <c r="X160" s="508"/>
      <c r="Y160" s="531"/>
      <c r="Z160" s="27"/>
      <c r="AA160" s="10"/>
      <c r="AB160" s="10"/>
      <c r="AC160" s="10"/>
      <c r="AD160" s="10"/>
      <c r="AE160" s="10"/>
      <c r="AF160" s="10"/>
      <c r="AG160" s="13"/>
    </row>
    <row r="161" ht="14" customHeight="1">
      <c r="A161" s="509"/>
      <c r="B161" s="510"/>
      <c r="C161" s="510"/>
      <c r="D161" s="510"/>
      <c r="E161" s="510"/>
      <c r="F161" s="10"/>
      <c r="G161" s="525"/>
      <c r="H161" s="10"/>
      <c r="I161" s="529"/>
      <c r="J161" t="s" s="528">
        <v>896</v>
      </c>
      <c r="K161" s="529"/>
      <c r="L161" s="10"/>
      <c r="M161" s="10"/>
      <c r="N161" s="10"/>
      <c r="O161" s="10"/>
      <c r="P161" s="10"/>
      <c r="Q161" s="10"/>
      <c r="R161" s="10"/>
      <c r="S161" s="10"/>
      <c r="T161" s="10"/>
      <c r="U161" s="517"/>
      <c r="V161" s="593">
        <v>0</v>
      </c>
      <c r="W161" s="524"/>
      <c r="X161" s="508"/>
      <c r="Y161" t="s" s="532">
        <v>897</v>
      </c>
      <c r="Z161" s="594">
        <f>SUMIF(E36:E149,"Aragon",W36:W149)</f>
        <v>0</v>
      </c>
      <c r="AA161" s="31"/>
      <c r="AB161" s="10"/>
      <c r="AC161" s="10"/>
      <c r="AD161" s="10"/>
      <c r="AE161" s="10"/>
      <c r="AF161" s="10"/>
      <c r="AG161" s="13"/>
    </row>
    <row r="162" ht="20.5" customHeight="1">
      <c r="A162" s="509"/>
      <c r="B162" s="510"/>
      <c r="C162" s="510"/>
      <c r="D162" s="510"/>
      <c r="E162" s="510"/>
      <c r="F162" s="10"/>
      <c r="G162" s="10"/>
      <c r="H162" s="10"/>
      <c r="I162" t="s" s="534">
        <v>898</v>
      </c>
      <c r="J162" s="10"/>
      <c r="K162" s="10"/>
      <c r="L162" s="10"/>
      <c r="M162" s="10"/>
      <c r="N162" s="10"/>
      <c r="O162" s="10"/>
      <c r="P162" s="10"/>
      <c r="Q162" s="10"/>
      <c r="R162" s="10"/>
      <c r="S162" s="10"/>
      <c r="T162" s="10"/>
      <c r="U162" s="517"/>
      <c r="V162" s="593">
        <f>SUM(V158:V161)</f>
        <v>0</v>
      </c>
      <c r="W162" s="530"/>
      <c r="X162" s="508"/>
      <c r="Y162" t="s" s="532">
        <v>899</v>
      </c>
      <c r="Z162" s="594">
        <f>'Bolts'!E1157*Z161</f>
        <v>0</v>
      </c>
      <c r="AA162" s="31"/>
      <c r="AB162" s="10"/>
      <c r="AC162" s="10"/>
      <c r="AD162" s="10"/>
      <c r="AE162" s="10"/>
      <c r="AF162" s="10"/>
      <c r="AG162" s="13"/>
    </row>
    <row r="163" ht="13.5" customHeight="1">
      <c r="A163" s="509"/>
      <c r="B163" s="510"/>
      <c r="C163" s="510"/>
      <c r="D163" s="510"/>
      <c r="E163" s="510"/>
      <c r="F163" s="10"/>
      <c r="G163" s="10"/>
      <c r="H163" s="10"/>
      <c r="I163" t="s" s="528">
        <v>900</v>
      </c>
      <c r="J163" s="10"/>
      <c r="K163" s="10"/>
      <c r="L163" s="10"/>
      <c r="M163" s="10"/>
      <c r="N163" s="10"/>
      <c r="O163" s="10"/>
      <c r="P163" s="10"/>
      <c r="Q163" s="10"/>
      <c r="R163" s="10"/>
      <c r="S163" s="10"/>
      <c r="T163" s="10"/>
      <c r="U163" s="517"/>
      <c r="V163" s="593">
        <v>0</v>
      </c>
      <c r="W163" s="530"/>
      <c r="X163" s="508"/>
      <c r="Y163" t="s" s="536">
        <v>901</v>
      </c>
      <c r="Z163" s="537">
        <f>SUMIF(E36:E149,"Aragon",L36:L149)</f>
        <v>0</v>
      </c>
      <c r="AA163" s="31"/>
      <c r="AB163" s="10"/>
      <c r="AC163" s="10"/>
      <c r="AD163" s="10"/>
      <c r="AE163" s="10"/>
      <c r="AF163" s="10"/>
      <c r="AG163" s="13"/>
    </row>
    <row r="164" ht="13.5" customHeight="1">
      <c r="A164" s="509"/>
      <c r="B164" s="510"/>
      <c r="C164" s="510"/>
      <c r="D164" s="510"/>
      <c r="E164" s="510"/>
      <c r="F164" s="10"/>
      <c r="G164" s="10"/>
      <c r="H164" s="10"/>
      <c r="I164" s="529"/>
      <c r="J164" s="10"/>
      <c r="K164" s="10"/>
      <c r="L164" s="10"/>
      <c r="M164" s="10"/>
      <c r="N164" s="10"/>
      <c r="O164" s="10"/>
      <c r="P164" s="10"/>
      <c r="Q164" s="10"/>
      <c r="R164" s="10"/>
      <c r="S164" s="10"/>
      <c r="T164" s="10"/>
      <c r="U164" s="517"/>
      <c r="V164" s="593"/>
      <c r="W164" s="28"/>
      <c r="X164" s="508"/>
      <c r="Y164" t="s" s="538">
        <v>902</v>
      </c>
      <c r="Z164" s="539">
        <f>SUMIF(E36:E149,"Aragon",V36:V149)</f>
        <v>0</v>
      </c>
      <c r="AA164" s="31"/>
      <c r="AB164" s="10"/>
      <c r="AC164" s="10"/>
      <c r="AD164" s="10"/>
      <c r="AE164" s="10"/>
      <c r="AF164" s="10"/>
      <c r="AG164" s="13"/>
    </row>
    <row r="165" ht="14" customHeight="1">
      <c r="A165" s="509"/>
      <c r="B165" s="510"/>
      <c r="C165" s="510"/>
      <c r="D165" s="510"/>
      <c r="E165" s="510"/>
      <c r="F165" s="10"/>
      <c r="G165" s="10"/>
      <c r="H165" s="10"/>
      <c r="I165" t="s" s="534">
        <v>903</v>
      </c>
      <c r="J165" s="10"/>
      <c r="K165" s="10"/>
      <c r="L165" s="10"/>
      <c r="M165" s="10"/>
      <c r="N165" s="10"/>
      <c r="O165" s="10"/>
      <c r="P165" s="10"/>
      <c r="Q165" s="10"/>
      <c r="R165" s="10"/>
      <c r="S165" s="10"/>
      <c r="T165" s="10"/>
      <c r="U165" s="517"/>
      <c r="V165" s="593">
        <f>SUM(V162-V163)</f>
        <v>0</v>
      </c>
      <c r="W165" s="28"/>
      <c r="X165" s="540"/>
      <c r="Y165" t="s" s="541">
        <v>883</v>
      </c>
      <c r="Z165" s="542">
        <f>SUMIF(E36:E149,"Aragon",Y36:Y149)</f>
        <v>0</v>
      </c>
      <c r="AA165" s="31"/>
      <c r="AB165" s="10"/>
      <c r="AC165" s="10"/>
      <c r="AD165" s="10"/>
      <c r="AE165" s="10"/>
      <c r="AF165" s="10"/>
      <c r="AG165" s="13"/>
    </row>
    <row r="166" ht="14" customHeight="1" hidden="1">
      <c r="A166" s="509"/>
      <c r="B166" s="510"/>
      <c r="C166" s="510"/>
      <c r="D166" s="510"/>
      <c r="E166" s="510"/>
      <c r="F166" s="10"/>
      <c r="G166" s="10"/>
      <c r="H166" s="10"/>
      <c r="I166" s="10"/>
      <c r="J166" s="10"/>
      <c r="K166" s="10"/>
      <c r="L166" s="10"/>
      <c r="M166" s="10"/>
      <c r="N166" s="10"/>
      <c r="O166" s="10"/>
      <c r="P166" s="10"/>
      <c r="Q166" s="10"/>
      <c r="R166" s="10"/>
      <c r="S166" s="10"/>
      <c r="T166" s="10"/>
      <c r="U166" s="10"/>
      <c r="V166" s="10"/>
      <c r="W166" s="10"/>
      <c r="X166" s="543"/>
      <c r="Y166" s="499"/>
      <c r="Z166" s="499"/>
      <c r="AA166" s="10"/>
      <c r="AB166" s="10"/>
      <c r="AC166" s="10"/>
      <c r="AD166" s="10"/>
      <c r="AE166" s="10"/>
      <c r="AF166" s="10"/>
      <c r="AG166" s="13"/>
    </row>
    <row r="167" ht="13.5" customHeight="1">
      <c r="A167" s="509"/>
      <c r="B167" s="510"/>
      <c r="C167" s="510"/>
      <c r="D167" s="510"/>
      <c r="E167" s="510"/>
      <c r="F167" s="10"/>
      <c r="G167" s="10"/>
      <c r="H167" s="10"/>
      <c r="I167" t="s" s="515">
        <v>887</v>
      </c>
      <c r="J167" s="10"/>
      <c r="K167" s="10"/>
      <c r="L167" s="10"/>
      <c r="M167" s="10"/>
      <c r="N167" s="10"/>
      <c r="O167" s="10"/>
      <c r="P167" s="10"/>
      <c r="Q167" s="10"/>
      <c r="R167" s="10"/>
      <c r="S167" s="10"/>
      <c r="T167" s="10"/>
      <c r="U167" s="517"/>
      <c r="V167" s="514">
        <f>SUMIF(E36:E148,"Composite X",W36:W148)</f>
        <v>0</v>
      </c>
      <c r="W167" s="524"/>
      <c r="X167" t="s" s="503">
        <v>904</v>
      </c>
      <c r="Y167" s="544"/>
      <c r="Z167" s="51"/>
      <c r="AA167" s="10"/>
      <c r="AB167" s="10"/>
      <c r="AC167" s="10"/>
      <c r="AD167" s="10"/>
      <c r="AE167" s="10"/>
      <c r="AF167" s="10"/>
      <c r="AG167" s="13"/>
    </row>
    <row r="168" ht="13.5" customHeight="1">
      <c r="A168" s="21"/>
      <c r="B168" s="510"/>
      <c r="C168" s="510"/>
      <c r="D168" s="510"/>
      <c r="E168" s="510"/>
      <c r="F168" s="10"/>
      <c r="G168" s="10"/>
      <c r="H168" s="10"/>
      <c r="I168" t="s" s="511">
        <v>888</v>
      </c>
      <c r="J168" s="512"/>
      <c r="K168" s="512"/>
      <c r="L168" s="512"/>
      <c r="M168" s="512"/>
      <c r="N168" s="512"/>
      <c r="O168" s="512"/>
      <c r="P168" s="512"/>
      <c r="Q168" s="512"/>
      <c r="R168" s="512"/>
      <c r="S168" s="512"/>
      <c r="T168" s="512"/>
      <c r="U168" s="513">
        <f>'Bolts'!E1157</f>
        <v>0</v>
      </c>
      <c r="V168" s="514">
        <f>-SUM(V167*U168)</f>
        <v>0</v>
      </c>
      <c r="W168" s="524"/>
      <c r="X168" s="508"/>
      <c r="Y168" s="31"/>
      <c r="Z168" s="10"/>
      <c r="AA168" s="10"/>
      <c r="AB168" s="10"/>
      <c r="AC168" s="10"/>
      <c r="AD168" s="10"/>
      <c r="AE168" s="10"/>
      <c r="AF168" s="10"/>
      <c r="AG168" s="13"/>
    </row>
    <row r="169" ht="13.5" customHeight="1">
      <c r="A169" s="21"/>
      <c r="B169" s="510"/>
      <c r="C169" s="510"/>
      <c r="D169" s="510"/>
      <c r="E169" s="510"/>
      <c r="F169" s="10"/>
      <c r="G169" s="10"/>
      <c r="H169" s="10"/>
      <c r="I169" t="s" s="515">
        <v>889</v>
      </c>
      <c r="J169" s="516"/>
      <c r="K169" s="516"/>
      <c r="L169" s="516"/>
      <c r="M169" s="516"/>
      <c r="N169" s="516"/>
      <c r="O169" s="516"/>
      <c r="P169" s="516"/>
      <c r="Q169" s="516"/>
      <c r="R169" s="516"/>
      <c r="S169" s="516"/>
      <c r="T169" s="516"/>
      <c r="U169" s="517"/>
      <c r="V169" s="518">
        <f>SUM(V167:V168)</f>
        <v>0</v>
      </c>
      <c r="W169" s="524"/>
      <c r="X169" s="508"/>
      <c r="Y169" s="31"/>
      <c r="Z169" s="10"/>
      <c r="AA169" s="10"/>
      <c r="AB169" s="10"/>
      <c r="AC169" s="10"/>
      <c r="AD169" s="10"/>
      <c r="AE169" s="10"/>
      <c r="AF169" s="10"/>
      <c r="AG169" s="13"/>
    </row>
    <row r="170" ht="13.5" customHeight="1">
      <c r="A170" s="21"/>
      <c r="B170" s="10"/>
      <c r="C170" s="10"/>
      <c r="D170" s="10"/>
      <c r="E170" s="10"/>
      <c r="F170" s="10"/>
      <c r="G170" s="10"/>
      <c r="H170" s="10"/>
      <c r="I170" s="519"/>
      <c r="J170" s="519"/>
      <c r="K170" s="519"/>
      <c r="L170" s="519"/>
      <c r="M170" s="519"/>
      <c r="N170" s="519"/>
      <c r="O170" s="519"/>
      <c r="P170" s="519"/>
      <c r="Q170" s="519"/>
      <c r="R170" t="s" s="520">
        <v>890</v>
      </c>
      <c r="S170" s="521"/>
      <c r="T170" s="521"/>
      <c r="U170" s="522"/>
      <c r="V170" s="523">
        <f>IF(P6="Yes",('Bolts'!D1146*'Bolts'!K1153),0)</f>
        <v>0</v>
      </c>
      <c r="W170" s="28"/>
      <c r="X170" s="508"/>
      <c r="Y170" s="31"/>
      <c r="Z170" s="10"/>
      <c r="AA170" s="10"/>
      <c r="AB170" s="10"/>
      <c r="AC170" s="10"/>
      <c r="AD170" s="10"/>
      <c r="AE170" s="10"/>
      <c r="AF170" s="10"/>
      <c r="AG170" s="13"/>
    </row>
    <row r="171" ht="13.5" customHeight="1">
      <c r="A171" s="21"/>
      <c r="B171" s="10"/>
      <c r="C171" s="10"/>
      <c r="D171" s="10"/>
      <c r="E171" s="10"/>
      <c r="F171" s="10"/>
      <c r="G171" s="10"/>
      <c r="H171" s="10"/>
      <c r="I171" s="521"/>
      <c r="J171" s="521"/>
      <c r="K171" s="521"/>
      <c r="L171" s="521"/>
      <c r="M171" s="521"/>
      <c r="N171" s="521"/>
      <c r="O171" s="521"/>
      <c r="P171" s="521"/>
      <c r="Q171" s="521"/>
      <c r="R171" t="s" s="520">
        <v>892</v>
      </c>
      <c r="S171" s="521"/>
      <c r="T171" s="521"/>
      <c r="U171" s="513"/>
      <c r="V171" s="523"/>
      <c r="W171" s="28"/>
      <c r="X171" s="508"/>
      <c r="Y171" s="31"/>
      <c r="Z171" s="10"/>
      <c r="AA171" s="10"/>
      <c r="AB171" s="10"/>
      <c r="AC171" s="10"/>
      <c r="AD171" s="10"/>
      <c r="AE171" s="10"/>
      <c r="AF171" s="10"/>
      <c r="AG171" s="13"/>
    </row>
    <row r="172" ht="13.5" customHeight="1">
      <c r="A172" s="21"/>
      <c r="B172" s="10"/>
      <c r="C172" s="10"/>
      <c r="D172" s="10"/>
      <c r="E172" s="10"/>
      <c r="F172" s="10"/>
      <c r="G172" s="10"/>
      <c r="H172" s="10"/>
      <c r="I172" t="s" s="515">
        <v>893</v>
      </c>
      <c r="J172" s="516"/>
      <c r="K172" s="516"/>
      <c r="L172" s="516"/>
      <c r="M172" s="516"/>
      <c r="N172" s="516"/>
      <c r="O172" s="516"/>
      <c r="P172" s="516"/>
      <c r="Q172" s="516"/>
      <c r="R172" s="516"/>
      <c r="S172" s="516"/>
      <c r="T172" s="516"/>
      <c r="U172" s="513"/>
      <c r="V172" s="523">
        <f>SUM(V169:V171)</f>
        <v>0</v>
      </c>
      <c r="W172" s="28"/>
      <c r="X172" s="508"/>
      <c r="Y172" s="31"/>
      <c r="Z172" s="10"/>
      <c r="AA172" s="10"/>
      <c r="AB172" s="10"/>
      <c r="AC172" s="10"/>
      <c r="AD172" s="10"/>
      <c r="AE172" s="10"/>
      <c r="AF172" s="10"/>
      <c r="AG172" s="13"/>
    </row>
    <row r="173" ht="13.5" customHeight="1">
      <c r="A173" s="21"/>
      <c r="B173" s="10"/>
      <c r="C173" s="10"/>
      <c r="D173" s="10"/>
      <c r="E173" s="10"/>
      <c r="F173" s="10"/>
      <c r="G173" s="10"/>
      <c r="H173" s="10"/>
      <c r="I173" t="s" s="511">
        <v>894</v>
      </c>
      <c r="J173" s="512"/>
      <c r="K173" s="512"/>
      <c r="L173" s="512"/>
      <c r="M173" s="512"/>
      <c r="N173" s="512"/>
      <c r="O173" s="512"/>
      <c r="P173" s="512"/>
      <c r="Q173" s="512"/>
      <c r="R173" s="512"/>
      <c r="S173" s="512"/>
      <c r="T173" s="512"/>
      <c r="U173" s="527">
        <v>0</v>
      </c>
      <c r="V173" s="523">
        <f>V172*U173</f>
        <v>0</v>
      </c>
      <c r="W173" s="28"/>
      <c r="X173" s="508"/>
      <c r="Y173" s="31"/>
      <c r="Z173" s="10"/>
      <c r="AA173" s="10"/>
      <c r="AB173" s="10"/>
      <c r="AC173" s="10"/>
      <c r="AD173" s="10"/>
      <c r="AE173" s="10"/>
      <c r="AF173" s="10"/>
      <c r="AG173" s="13"/>
    </row>
    <row r="174" ht="14" customHeight="1">
      <c r="A174" s="21"/>
      <c r="B174" s="10"/>
      <c r="C174" s="10"/>
      <c r="D174" s="10"/>
      <c r="E174" s="10"/>
      <c r="F174" s="10"/>
      <c r="G174" s="10"/>
      <c r="H174" s="10"/>
      <c r="I174" t="s" s="528">
        <v>895</v>
      </c>
      <c r="J174" s="529"/>
      <c r="K174" s="529"/>
      <c r="L174" s="529"/>
      <c r="M174" s="529"/>
      <c r="N174" s="529"/>
      <c r="O174" s="529"/>
      <c r="P174" s="529"/>
      <c r="Q174" s="529"/>
      <c r="R174" s="529"/>
      <c r="S174" s="529"/>
      <c r="T174" s="529"/>
      <c r="U174" s="517"/>
      <c r="V174" s="523">
        <f>100*'Bolts'!J1153</f>
        <v>0</v>
      </c>
      <c r="W174" s="28"/>
      <c r="X174" s="508"/>
      <c r="Y174" s="531"/>
      <c r="Z174" s="27"/>
      <c r="AA174" s="10"/>
      <c r="AB174" s="10"/>
      <c r="AC174" s="10"/>
      <c r="AD174" s="10"/>
      <c r="AE174" s="10"/>
      <c r="AF174" s="10"/>
      <c r="AG174" s="13"/>
    </row>
    <row r="175" ht="14" customHeight="1">
      <c r="A175" s="21"/>
      <c r="B175" s="10"/>
      <c r="C175" s="10"/>
      <c r="D175" s="10"/>
      <c r="E175" s="10"/>
      <c r="F175" s="10"/>
      <c r="G175" s="10"/>
      <c r="H175" s="10"/>
      <c r="I175" s="529"/>
      <c r="J175" t="s" s="528">
        <v>896</v>
      </c>
      <c r="K175" s="529"/>
      <c r="L175" s="529"/>
      <c r="M175" s="529"/>
      <c r="N175" s="529"/>
      <c r="O175" s="529"/>
      <c r="P175" s="529"/>
      <c r="Q175" s="529"/>
      <c r="R175" s="529"/>
      <c r="S175" s="529"/>
      <c r="T175" s="529"/>
      <c r="U175" s="517"/>
      <c r="V175" s="523">
        <f>1.8*Z179</f>
        <v>0</v>
      </c>
      <c r="W175" s="28"/>
      <c r="X175" s="508"/>
      <c r="Y175" t="s" s="532">
        <v>897</v>
      </c>
      <c r="Z175" s="533">
        <f>SUMIF(E36:E149,"Composite X",W36:W149)</f>
        <v>0</v>
      </c>
      <c r="AA175" s="31"/>
      <c r="AB175" s="10"/>
      <c r="AC175" s="10"/>
      <c r="AD175" s="10"/>
      <c r="AE175" s="10"/>
      <c r="AF175" s="10"/>
      <c r="AG175" s="13"/>
    </row>
    <row r="176" ht="20.5" customHeight="1">
      <c r="A176" s="21"/>
      <c r="B176" s="10"/>
      <c r="C176" s="10"/>
      <c r="D176" s="10"/>
      <c r="E176" s="10"/>
      <c r="F176" s="10"/>
      <c r="G176" s="10"/>
      <c r="H176" s="10"/>
      <c r="I176" t="s" s="534">
        <v>898</v>
      </c>
      <c r="J176" s="535"/>
      <c r="K176" s="535"/>
      <c r="L176" s="535"/>
      <c r="M176" s="535"/>
      <c r="N176" s="535"/>
      <c r="O176" s="535"/>
      <c r="P176" s="535"/>
      <c r="Q176" s="535"/>
      <c r="R176" s="535"/>
      <c r="S176" s="535"/>
      <c r="T176" s="535"/>
      <c r="U176" s="517"/>
      <c r="V176" s="523">
        <f>SUM(V172:V175)</f>
        <v>0</v>
      </c>
      <c r="W176" s="28"/>
      <c r="X176" s="508"/>
      <c r="Y176" t="s" s="532">
        <v>899</v>
      </c>
      <c r="Z176" s="533">
        <f>Z175*'Bolts'!E1157</f>
        <v>0</v>
      </c>
      <c r="AA176" s="31"/>
      <c r="AB176" s="10"/>
      <c r="AC176" s="10"/>
      <c r="AD176" s="10"/>
      <c r="AE176" s="10"/>
      <c r="AF176" s="10"/>
      <c r="AG176" s="13"/>
    </row>
    <row r="177" ht="13.5" customHeight="1">
      <c r="A177" s="21"/>
      <c r="B177" s="10"/>
      <c r="C177" s="10"/>
      <c r="D177" s="10"/>
      <c r="E177" s="10"/>
      <c r="F177" s="10"/>
      <c r="G177" s="10"/>
      <c r="H177" s="10"/>
      <c r="I177" t="s" s="528">
        <v>900</v>
      </c>
      <c r="J177" s="529"/>
      <c r="K177" s="529"/>
      <c r="L177" s="529"/>
      <c r="M177" s="529"/>
      <c r="N177" s="529"/>
      <c r="O177" s="529"/>
      <c r="P177" s="529"/>
      <c r="Q177" s="529"/>
      <c r="R177" s="529"/>
      <c r="S177" s="529"/>
      <c r="T177" s="529"/>
      <c r="U177" s="517"/>
      <c r="V177" s="523">
        <v>0</v>
      </c>
      <c r="W177" s="28"/>
      <c r="X177" s="508"/>
      <c r="Y177" t="s" s="536">
        <v>901</v>
      </c>
      <c r="Z177" s="537">
        <f>SUMIF(E36:E149,"Composite X",L36:L149)</f>
        <v>0</v>
      </c>
      <c r="AA177" s="31"/>
      <c r="AB177" s="10"/>
      <c r="AC177" s="10"/>
      <c r="AD177" s="10"/>
      <c r="AE177" s="10"/>
      <c r="AF177" s="10"/>
      <c r="AG177" s="13"/>
    </row>
    <row r="178" ht="13.5" customHeight="1">
      <c r="A178" s="21"/>
      <c r="B178" s="10"/>
      <c r="C178" s="10"/>
      <c r="D178" s="10"/>
      <c r="E178" s="10"/>
      <c r="F178" s="10"/>
      <c r="G178" s="10"/>
      <c r="H178" s="10"/>
      <c r="I178" s="529"/>
      <c r="J178" s="529"/>
      <c r="K178" s="529"/>
      <c r="L178" s="529"/>
      <c r="M178" s="529"/>
      <c r="N178" s="529"/>
      <c r="O178" s="529"/>
      <c r="P178" s="529"/>
      <c r="Q178" s="529"/>
      <c r="R178" s="529"/>
      <c r="S178" s="529"/>
      <c r="T178" s="529"/>
      <c r="U178" s="517"/>
      <c r="V178" s="523"/>
      <c r="W178" s="28"/>
      <c r="X178" s="508"/>
      <c r="Y178" t="s" s="538">
        <v>902</v>
      </c>
      <c r="Z178" s="539">
        <f>SUMIF(E36:E149,"Composite X",V36:V149)</f>
        <v>0</v>
      </c>
      <c r="AA178" s="31"/>
      <c r="AB178" s="10"/>
      <c r="AC178" s="10"/>
      <c r="AD178" s="10"/>
      <c r="AE178" s="10"/>
      <c r="AF178" s="10"/>
      <c r="AG178" s="13"/>
    </row>
    <row r="179" ht="14" customHeight="1">
      <c r="A179" s="21"/>
      <c r="B179" s="10"/>
      <c r="C179" s="10"/>
      <c r="D179" s="10"/>
      <c r="E179" s="10"/>
      <c r="F179" s="10"/>
      <c r="G179" s="10"/>
      <c r="H179" s="10"/>
      <c r="I179" t="s" s="534">
        <v>903</v>
      </c>
      <c r="J179" s="535"/>
      <c r="K179" s="535"/>
      <c r="L179" s="535"/>
      <c r="M179" s="535"/>
      <c r="N179" s="535"/>
      <c r="O179" s="535"/>
      <c r="P179" s="535"/>
      <c r="Q179" s="535"/>
      <c r="R179" s="535"/>
      <c r="S179" s="535"/>
      <c r="T179" s="535"/>
      <c r="U179" s="517"/>
      <c r="V179" s="523">
        <f>SUM(V176-V177)</f>
        <v>0</v>
      </c>
      <c r="W179" s="28"/>
      <c r="X179" s="540"/>
      <c r="Y179" t="s" s="541">
        <v>883</v>
      </c>
      <c r="Z179" s="542">
        <f>SUMIF(E36:E149,"Composite X",Y36:Y149)</f>
        <v>0</v>
      </c>
      <c r="AA179" s="31"/>
      <c r="AB179" s="10"/>
      <c r="AC179" s="10"/>
      <c r="AD179" s="10"/>
      <c r="AE179" s="10"/>
      <c r="AF179" s="10"/>
      <c r="AG179" s="13"/>
    </row>
    <row r="180" ht="14" customHeight="1">
      <c r="A180" s="21"/>
      <c r="B180" s="10"/>
      <c r="C180" s="10"/>
      <c r="D180" s="10"/>
      <c r="E180" s="510"/>
      <c r="F180" s="10"/>
      <c r="G180" s="10"/>
      <c r="H180" s="10"/>
      <c r="I180" s="10"/>
      <c r="J180" s="10"/>
      <c r="K180" s="10"/>
      <c r="L180" s="10"/>
      <c r="M180" s="10"/>
      <c r="N180" s="10"/>
      <c r="O180" s="10"/>
      <c r="P180" s="10"/>
      <c r="Q180" s="10"/>
      <c r="R180" s="10"/>
      <c r="S180" s="10"/>
      <c r="T180" s="10"/>
      <c r="U180" s="10"/>
      <c r="V180" s="10"/>
      <c r="W180" s="10"/>
      <c r="X180" s="543"/>
      <c r="Y180" s="51"/>
      <c r="Z180" s="51"/>
      <c r="AA180" s="10"/>
      <c r="AB180" s="10"/>
      <c r="AC180" s="10"/>
      <c r="AD180" s="10"/>
      <c r="AE180" s="10"/>
      <c r="AF180" s="10"/>
      <c r="AG180" s="13"/>
    </row>
    <row r="181" ht="13.5" customHeight="1">
      <c r="A181" s="21"/>
      <c r="B181" s="10"/>
      <c r="C181" s="10"/>
      <c r="D181" s="10"/>
      <c r="E181" s="510"/>
      <c r="F181" s="10"/>
      <c r="G181" s="10"/>
      <c r="H181" s="10"/>
      <c r="I181" t="s" s="515">
        <v>887</v>
      </c>
      <c r="J181" s="10"/>
      <c r="K181" s="10"/>
      <c r="L181" s="10"/>
      <c r="M181" s="10"/>
      <c r="N181" s="10"/>
      <c r="O181" s="10"/>
      <c r="P181" s="10"/>
      <c r="Q181" s="10"/>
      <c r="R181" s="10"/>
      <c r="S181" s="10"/>
      <c r="T181" s="10"/>
      <c r="U181" s="517"/>
      <c r="V181" s="514">
        <f>SUMIF(E36:E148,"Walltopia",W36:W148)</f>
        <v>0</v>
      </c>
      <c r="W181" s="524"/>
      <c r="X181" t="s" s="503">
        <v>905</v>
      </c>
      <c r="Y181" s="31"/>
      <c r="Z181" s="10"/>
      <c r="AA181" s="10"/>
      <c r="AB181" s="10"/>
      <c r="AC181" s="10"/>
      <c r="AD181" s="10"/>
      <c r="AE181" s="10"/>
      <c r="AF181" s="10"/>
      <c r="AG181" s="13"/>
    </row>
    <row r="182" ht="13.5" customHeight="1">
      <c r="A182" s="21"/>
      <c r="B182" s="10"/>
      <c r="C182" s="10"/>
      <c r="D182" s="10"/>
      <c r="E182" s="510"/>
      <c r="F182" s="10"/>
      <c r="G182" s="10"/>
      <c r="H182" s="10"/>
      <c r="I182" t="s" s="511">
        <v>888</v>
      </c>
      <c r="J182" s="512"/>
      <c r="K182" s="512"/>
      <c r="L182" s="512"/>
      <c r="M182" s="512"/>
      <c r="N182" s="512"/>
      <c r="O182" s="512"/>
      <c r="P182" s="512"/>
      <c r="Q182" s="512"/>
      <c r="R182" s="512"/>
      <c r="S182" s="512"/>
      <c r="T182" s="512"/>
      <c r="U182" s="513">
        <f>'Bolts'!E1157</f>
        <v>0</v>
      </c>
      <c r="V182" s="514">
        <f>-SUM(V181*U182)</f>
        <v>0</v>
      </c>
      <c r="W182" s="524"/>
      <c r="X182" s="508"/>
      <c r="Y182" s="31"/>
      <c r="Z182" s="10"/>
      <c r="AA182" s="10"/>
      <c r="AB182" s="10"/>
      <c r="AC182" s="10"/>
      <c r="AD182" s="10"/>
      <c r="AE182" s="10"/>
      <c r="AF182" s="10"/>
      <c r="AG182" s="13"/>
    </row>
    <row r="183" ht="13.5" customHeight="1">
      <c r="A183" s="21"/>
      <c r="B183" s="10"/>
      <c r="C183" s="10"/>
      <c r="D183" s="10"/>
      <c r="E183" s="510"/>
      <c r="F183" s="10"/>
      <c r="G183" s="10"/>
      <c r="H183" s="10"/>
      <c r="I183" t="s" s="515">
        <v>889</v>
      </c>
      <c r="J183" s="516"/>
      <c r="K183" s="516"/>
      <c r="L183" s="516"/>
      <c r="M183" s="516"/>
      <c r="N183" s="516"/>
      <c r="O183" s="516"/>
      <c r="P183" s="516"/>
      <c r="Q183" s="516"/>
      <c r="R183" s="516"/>
      <c r="S183" s="516"/>
      <c r="T183" s="516"/>
      <c r="U183" s="517"/>
      <c r="V183" s="518">
        <f>SUM(V181:V182)</f>
        <v>0</v>
      </c>
      <c r="W183" s="524"/>
      <c r="X183" s="508"/>
      <c r="Y183" s="31"/>
      <c r="Z183" s="10"/>
      <c r="AA183" s="10"/>
      <c r="AB183" s="10"/>
      <c r="AC183" s="10"/>
      <c r="AD183" s="10"/>
      <c r="AE183" s="10"/>
      <c r="AF183" s="10"/>
      <c r="AG183" s="13"/>
    </row>
    <row r="184" ht="13.5" customHeight="1">
      <c r="A184" s="21"/>
      <c r="B184" s="10"/>
      <c r="C184" s="10"/>
      <c r="D184" s="10"/>
      <c r="E184" s="10"/>
      <c r="F184" s="10"/>
      <c r="G184" s="10"/>
      <c r="H184" s="10"/>
      <c r="I184" s="519"/>
      <c r="J184" s="519"/>
      <c r="K184" s="519"/>
      <c r="L184" s="519"/>
      <c r="M184" s="519"/>
      <c r="N184" s="519"/>
      <c r="O184" s="519"/>
      <c r="P184" s="519"/>
      <c r="Q184" s="519"/>
      <c r="R184" t="s" s="520">
        <v>890</v>
      </c>
      <c r="S184" s="521"/>
      <c r="T184" s="521"/>
      <c r="U184" s="522"/>
      <c r="V184" s="523">
        <f>IF(P20="Yes",('Bolts'!D1160*'Bolts'!K1167),0)</f>
      </c>
      <c r="W184" s="28"/>
      <c r="X184" s="508"/>
      <c r="Y184" s="31"/>
      <c r="Z184" s="10"/>
      <c r="AA184" s="10"/>
      <c r="AB184" s="10"/>
      <c r="AC184" s="10"/>
      <c r="AD184" s="10"/>
      <c r="AE184" s="10"/>
      <c r="AF184" s="10"/>
      <c r="AG184" s="13"/>
    </row>
    <row r="185" ht="13.5" customHeight="1">
      <c r="A185" s="21"/>
      <c r="B185" s="10"/>
      <c r="C185" s="10"/>
      <c r="D185" s="10"/>
      <c r="E185" s="10"/>
      <c r="F185" s="10"/>
      <c r="G185" s="10"/>
      <c r="H185" s="10"/>
      <c r="I185" s="521"/>
      <c r="J185" s="521"/>
      <c r="K185" s="521"/>
      <c r="L185" s="521"/>
      <c r="M185" s="521"/>
      <c r="N185" s="521"/>
      <c r="O185" s="521"/>
      <c r="P185" s="521"/>
      <c r="Q185" s="521"/>
      <c r="R185" t="s" s="520">
        <v>892</v>
      </c>
      <c r="S185" s="521"/>
      <c r="T185" s="521"/>
      <c r="U185" s="513"/>
      <c r="V185" s="523"/>
      <c r="W185" s="28"/>
      <c r="X185" s="508"/>
      <c r="Y185" s="31"/>
      <c r="Z185" s="10"/>
      <c r="AA185" s="10"/>
      <c r="AB185" s="10"/>
      <c r="AC185" s="10"/>
      <c r="AD185" s="10"/>
      <c r="AE185" s="10"/>
      <c r="AF185" s="10"/>
      <c r="AG185" s="13"/>
    </row>
    <row r="186" ht="13.5" customHeight="1">
      <c r="A186" s="21"/>
      <c r="B186" s="10"/>
      <c r="C186" s="10"/>
      <c r="D186" s="10"/>
      <c r="E186" s="10"/>
      <c r="F186" s="10"/>
      <c r="G186" s="10"/>
      <c r="H186" s="10"/>
      <c r="I186" t="s" s="515">
        <v>893</v>
      </c>
      <c r="J186" s="516"/>
      <c r="K186" s="516"/>
      <c r="L186" s="516"/>
      <c r="M186" s="516"/>
      <c r="N186" s="516"/>
      <c r="O186" s="516"/>
      <c r="P186" s="516"/>
      <c r="Q186" s="516"/>
      <c r="R186" s="516"/>
      <c r="S186" s="516"/>
      <c r="T186" s="516"/>
      <c r="U186" s="513"/>
      <c r="V186" s="523">
        <f>SUM(V183:V185)</f>
      </c>
      <c r="W186" s="28"/>
      <c r="X186" s="508"/>
      <c r="Y186" s="31"/>
      <c r="Z186" s="10"/>
      <c r="AA186" s="10"/>
      <c r="AB186" s="10"/>
      <c r="AC186" s="10"/>
      <c r="AD186" s="10"/>
      <c r="AE186" s="10"/>
      <c r="AF186" s="10"/>
      <c r="AG186" s="13"/>
    </row>
    <row r="187" ht="13.5" customHeight="1">
      <c r="A187" s="21"/>
      <c r="B187" s="10"/>
      <c r="C187" s="10"/>
      <c r="D187" s="10"/>
      <c r="E187" s="10"/>
      <c r="F187" s="10"/>
      <c r="G187" s="10"/>
      <c r="H187" s="10"/>
      <c r="I187" t="s" s="511">
        <v>894</v>
      </c>
      <c r="J187" s="512"/>
      <c r="K187" s="512"/>
      <c r="L187" s="512"/>
      <c r="M187" s="512"/>
      <c r="N187" s="512"/>
      <c r="O187" s="512"/>
      <c r="P187" s="512"/>
      <c r="Q187" s="512"/>
      <c r="R187" s="512"/>
      <c r="S187" s="512"/>
      <c r="T187" s="512"/>
      <c r="U187" s="527">
        <v>0</v>
      </c>
      <c r="V187" s="523">
        <f>V186*U187</f>
      </c>
      <c r="W187" s="28"/>
      <c r="X187" s="508"/>
      <c r="Y187" s="31"/>
      <c r="Z187" s="10"/>
      <c r="AA187" s="10"/>
      <c r="AB187" s="10"/>
      <c r="AC187" s="10"/>
      <c r="AD187" s="10"/>
      <c r="AE187" s="10"/>
      <c r="AF187" s="10"/>
      <c r="AG187" s="13"/>
    </row>
    <row r="188" ht="14" customHeight="1">
      <c r="A188" s="21"/>
      <c r="B188" s="10"/>
      <c r="C188" s="10"/>
      <c r="D188" s="10"/>
      <c r="E188" s="10"/>
      <c r="F188" s="10"/>
      <c r="G188" s="10"/>
      <c r="H188" s="10"/>
      <c r="I188" t="s" s="528">
        <v>895</v>
      </c>
      <c r="J188" s="529"/>
      <c r="K188" s="529"/>
      <c r="L188" s="529"/>
      <c r="M188" s="529"/>
      <c r="N188" s="529"/>
      <c r="O188" s="529"/>
      <c r="P188" s="529"/>
      <c r="Q188" s="529"/>
      <c r="R188" s="529"/>
      <c r="S188" s="529"/>
      <c r="T188" s="529"/>
      <c r="U188" s="517"/>
      <c r="V188" s="523">
        <f>100*'Bolts'!J1154</f>
        <v>0</v>
      </c>
      <c r="W188" s="28"/>
      <c r="X188" s="508"/>
      <c r="Y188" s="531"/>
      <c r="Z188" s="27"/>
      <c r="AA188" s="10"/>
      <c r="AB188" s="10"/>
      <c r="AC188" s="10"/>
      <c r="AD188" s="10"/>
      <c r="AE188" s="10"/>
      <c r="AF188" s="10"/>
      <c r="AG188" s="13"/>
    </row>
    <row r="189" ht="14" customHeight="1">
      <c r="A189" s="21"/>
      <c r="B189" s="10"/>
      <c r="C189" s="10"/>
      <c r="D189" s="10"/>
      <c r="E189" s="10"/>
      <c r="F189" s="10"/>
      <c r="G189" s="10"/>
      <c r="H189" s="10"/>
      <c r="I189" s="529"/>
      <c r="J189" t="s" s="528">
        <v>896</v>
      </c>
      <c r="K189" s="529"/>
      <c r="L189" s="529"/>
      <c r="M189" s="529"/>
      <c r="N189" s="529"/>
      <c r="O189" s="529"/>
      <c r="P189" s="529"/>
      <c r="Q189" s="529"/>
      <c r="R189" s="529"/>
      <c r="S189" s="529"/>
      <c r="T189" s="529"/>
      <c r="U189" s="517"/>
      <c r="V189" s="523">
        <v>0</v>
      </c>
      <c r="W189" s="28"/>
      <c r="X189" s="508"/>
      <c r="Y189" t="s" s="532">
        <v>897</v>
      </c>
      <c r="Z189" s="533">
        <f>SUMIF(E36:E149,"Walltopia",W36:W149)</f>
        <v>0</v>
      </c>
      <c r="AA189" s="31"/>
      <c r="AB189" s="10"/>
      <c r="AC189" s="10"/>
      <c r="AD189" s="10"/>
      <c r="AE189" s="10"/>
      <c r="AF189" s="10"/>
      <c r="AG189" s="13"/>
    </row>
    <row r="190" ht="20.5" customHeight="1">
      <c r="A190" s="21"/>
      <c r="B190" s="10"/>
      <c r="C190" s="10"/>
      <c r="D190" s="10"/>
      <c r="E190" s="10"/>
      <c r="F190" s="10"/>
      <c r="G190" s="10"/>
      <c r="H190" s="10"/>
      <c r="I190" t="s" s="534">
        <v>898</v>
      </c>
      <c r="J190" s="535"/>
      <c r="K190" s="535"/>
      <c r="L190" s="535"/>
      <c r="M190" s="535"/>
      <c r="N190" s="535"/>
      <c r="O190" s="535"/>
      <c r="P190" s="535"/>
      <c r="Q190" s="535"/>
      <c r="R190" s="535"/>
      <c r="S190" s="535"/>
      <c r="T190" s="535"/>
      <c r="U190" s="517"/>
      <c r="V190" s="523">
        <f>SUM(V186:V189)</f>
      </c>
      <c r="W190" s="28"/>
      <c r="X190" s="508"/>
      <c r="Y190" t="s" s="532">
        <v>899</v>
      </c>
      <c r="Z190" s="533">
        <f>Z189*'Bolts'!E1157</f>
        <v>0</v>
      </c>
      <c r="AA190" s="31"/>
      <c r="AB190" s="10"/>
      <c r="AC190" s="10"/>
      <c r="AD190" s="10"/>
      <c r="AE190" s="10"/>
      <c r="AF190" s="10"/>
      <c r="AG190" s="13"/>
    </row>
    <row r="191" ht="13.5" customHeight="1">
      <c r="A191" s="21"/>
      <c r="B191" s="10"/>
      <c r="C191" s="10"/>
      <c r="D191" s="10"/>
      <c r="E191" s="10"/>
      <c r="F191" s="10"/>
      <c r="G191" s="10"/>
      <c r="H191" s="10"/>
      <c r="I191" t="s" s="528">
        <v>900</v>
      </c>
      <c r="J191" s="529"/>
      <c r="K191" s="529"/>
      <c r="L191" s="529"/>
      <c r="M191" s="529"/>
      <c r="N191" s="529"/>
      <c r="O191" s="529"/>
      <c r="P191" s="529"/>
      <c r="Q191" s="529"/>
      <c r="R191" s="529"/>
      <c r="S191" s="529"/>
      <c r="T191" s="529"/>
      <c r="U191" s="517"/>
      <c r="V191" s="523">
        <v>0</v>
      </c>
      <c r="W191" s="28"/>
      <c r="X191" s="508"/>
      <c r="Y191" t="s" s="536">
        <v>901</v>
      </c>
      <c r="Z191" s="537">
        <f>SUMIF(E36:E149,"Walltopia",L36:L149)</f>
        <v>0</v>
      </c>
      <c r="AA191" s="31"/>
      <c r="AB191" s="10"/>
      <c r="AC191" s="10"/>
      <c r="AD191" s="10"/>
      <c r="AE191" s="10"/>
      <c r="AF191" s="10"/>
      <c r="AG191" s="13"/>
    </row>
    <row r="192" ht="13.5" customHeight="1">
      <c r="A192" s="21"/>
      <c r="B192" s="10"/>
      <c r="C192" s="10"/>
      <c r="D192" s="10"/>
      <c r="E192" s="10"/>
      <c r="F192" s="10"/>
      <c r="G192" s="10"/>
      <c r="H192" s="10"/>
      <c r="I192" s="529"/>
      <c r="J192" s="529"/>
      <c r="K192" s="529"/>
      <c r="L192" s="529"/>
      <c r="M192" s="529"/>
      <c r="N192" s="529"/>
      <c r="O192" s="529"/>
      <c r="P192" s="529"/>
      <c r="Q192" s="529"/>
      <c r="R192" s="529"/>
      <c r="S192" s="529"/>
      <c r="T192" s="529"/>
      <c r="U192" s="517"/>
      <c r="V192" s="523"/>
      <c r="W192" s="28"/>
      <c r="X192" s="508"/>
      <c r="Y192" t="s" s="538">
        <v>902</v>
      </c>
      <c r="Z192" s="539">
        <f>SUMIF(E36:E149,"Walltopia",V36:V149)</f>
        <v>0</v>
      </c>
      <c r="AA192" s="31"/>
      <c r="AB192" s="10"/>
      <c r="AC192" s="10"/>
      <c r="AD192" s="10"/>
      <c r="AE192" s="10"/>
      <c r="AF192" s="10"/>
      <c r="AG192" s="13"/>
    </row>
    <row r="193" ht="14" customHeight="1">
      <c r="A193" s="21"/>
      <c r="B193" s="10"/>
      <c r="C193" s="10"/>
      <c r="D193" s="10"/>
      <c r="E193" s="10"/>
      <c r="F193" s="10"/>
      <c r="G193" s="10"/>
      <c r="H193" s="10"/>
      <c r="I193" t="s" s="534">
        <v>903</v>
      </c>
      <c r="J193" s="535"/>
      <c r="K193" s="535"/>
      <c r="L193" s="535"/>
      <c r="M193" s="535"/>
      <c r="N193" s="535"/>
      <c r="O193" s="535"/>
      <c r="P193" s="535"/>
      <c r="Q193" s="535"/>
      <c r="R193" s="535"/>
      <c r="S193" s="535"/>
      <c r="T193" s="535"/>
      <c r="U193" s="517"/>
      <c r="V193" s="523">
        <f>SUM(V190-V191)</f>
      </c>
      <c r="W193" s="28"/>
      <c r="X193" s="540"/>
      <c r="Y193" t="s" s="541">
        <v>883</v>
      </c>
      <c r="Z193" s="542">
        <f>SUMIF(E36:E149,"Walltopia",Y36:Y149)</f>
        <v>0</v>
      </c>
      <c r="AA193" s="31"/>
      <c r="AB193" s="10"/>
      <c r="AC193" s="10"/>
      <c r="AD193" s="10"/>
      <c r="AE193" s="10"/>
      <c r="AF193" s="10"/>
      <c r="AG193" s="13"/>
    </row>
    <row r="194" ht="14" customHeight="1">
      <c r="A194" s="21"/>
      <c r="B194" s="10"/>
      <c r="C194" s="10"/>
      <c r="D194" s="10"/>
      <c r="E194" s="10"/>
      <c r="F194" s="10"/>
      <c r="G194" s="10"/>
      <c r="H194" s="10"/>
      <c r="I194" s="10"/>
      <c r="J194" s="10"/>
      <c r="K194" s="10"/>
      <c r="L194" s="10"/>
      <c r="M194" s="10"/>
      <c r="N194" s="10"/>
      <c r="O194" s="10"/>
      <c r="P194" s="10"/>
      <c r="Q194" s="10"/>
      <c r="R194" s="10"/>
      <c r="S194" s="10"/>
      <c r="T194" s="10"/>
      <c r="U194" s="10"/>
      <c r="V194" s="10"/>
      <c r="W194" s="10"/>
      <c r="X194" s="543"/>
      <c r="Y194" s="51"/>
      <c r="Z194" s="51"/>
      <c r="AA194" s="10"/>
      <c r="AB194" s="10"/>
      <c r="AC194" s="10"/>
      <c r="AD194" s="10"/>
      <c r="AE194" s="10"/>
      <c r="AF194" s="10"/>
      <c r="AG194" s="13"/>
    </row>
    <row r="195" ht="13.5" customHeight="1">
      <c r="A195" s="21"/>
      <c r="B195" s="10"/>
      <c r="C195" s="10"/>
      <c r="D195" s="10"/>
      <c r="E195" s="10"/>
      <c r="F195" s="10"/>
      <c r="G195" s="10"/>
      <c r="H195" s="10"/>
      <c r="I195" t="s" s="515">
        <v>893</v>
      </c>
      <c r="J195" s="516"/>
      <c r="K195" s="516"/>
      <c r="L195" s="516"/>
      <c r="M195" s="516"/>
      <c r="N195" s="516"/>
      <c r="O195" s="516"/>
      <c r="P195" s="516"/>
      <c r="Q195" s="516"/>
      <c r="R195" s="516"/>
      <c r="S195" s="516"/>
      <c r="T195" s="516"/>
      <c r="U195" s="513"/>
      <c r="V195" s="523">
        <f>V158+V172+V186</f>
      </c>
      <c r="W195" s="545"/>
      <c r="X195" t="s" s="503">
        <v>906</v>
      </c>
      <c r="Y195" s="31"/>
      <c r="Z195" s="10"/>
      <c r="AA195" s="10"/>
      <c r="AB195" s="10"/>
      <c r="AC195" s="10"/>
      <c r="AD195" s="10"/>
      <c r="AE195" s="10"/>
      <c r="AF195" s="10"/>
      <c r="AG195" s="13"/>
    </row>
    <row r="196" ht="13.5" customHeight="1">
      <c r="A196" s="21"/>
      <c r="B196" s="10"/>
      <c r="C196" s="10"/>
      <c r="D196" s="10"/>
      <c r="E196" s="10"/>
      <c r="F196" s="10"/>
      <c r="G196" s="10"/>
      <c r="H196" s="10"/>
      <c r="I196" t="s" s="511">
        <v>894</v>
      </c>
      <c r="J196" s="512"/>
      <c r="K196" s="512"/>
      <c r="L196" s="512"/>
      <c r="M196" s="512"/>
      <c r="N196" s="512"/>
      <c r="O196" s="512"/>
      <c r="P196" s="512"/>
      <c r="Q196" s="512"/>
      <c r="R196" s="512"/>
      <c r="S196" s="512"/>
      <c r="T196" s="512"/>
      <c r="U196" s="527">
        <v>0</v>
      </c>
      <c r="V196" s="523">
        <f>V159+V173+V187</f>
      </c>
      <c r="W196" s="28"/>
      <c r="X196" s="508"/>
      <c r="Y196" s="31"/>
      <c r="Z196" s="10"/>
      <c r="AA196" s="10"/>
      <c r="AB196" s="10"/>
      <c r="AC196" s="10"/>
      <c r="AD196" s="10"/>
      <c r="AE196" s="10"/>
      <c r="AF196" s="10"/>
      <c r="AG196" s="13"/>
    </row>
    <row r="197" ht="14" customHeight="1">
      <c r="A197" s="21"/>
      <c r="B197" s="10"/>
      <c r="C197" s="10"/>
      <c r="D197" s="10"/>
      <c r="E197" s="10"/>
      <c r="F197" s="10"/>
      <c r="G197" s="10"/>
      <c r="H197" s="10"/>
      <c r="I197" t="s" s="528">
        <v>895</v>
      </c>
      <c r="J197" s="529"/>
      <c r="K197" s="529"/>
      <c r="L197" s="529"/>
      <c r="M197" s="529"/>
      <c r="N197" s="529"/>
      <c r="O197" s="529"/>
      <c r="P197" s="529"/>
      <c r="Q197" s="529"/>
      <c r="R197" s="529"/>
      <c r="S197" s="529"/>
      <c r="T197" s="529"/>
      <c r="U197" s="517"/>
      <c r="V197" s="523">
        <f>V160+V174+V188</f>
      </c>
      <c r="W197" s="28"/>
      <c r="X197" s="508"/>
      <c r="Y197" s="531"/>
      <c r="Z197" s="27"/>
      <c r="AA197" s="10"/>
      <c r="AB197" s="10"/>
      <c r="AC197" s="10"/>
      <c r="AD197" s="10"/>
      <c r="AE197" s="10"/>
      <c r="AF197" s="10"/>
      <c r="AG197" s="13"/>
    </row>
    <row r="198" ht="14" customHeight="1">
      <c r="A198" s="21"/>
      <c r="B198" s="10"/>
      <c r="C198" s="10"/>
      <c r="D198" s="10"/>
      <c r="E198" s="10"/>
      <c r="F198" s="10"/>
      <c r="G198" s="10"/>
      <c r="H198" s="10"/>
      <c r="I198" s="529"/>
      <c r="J198" t="s" s="528">
        <v>896</v>
      </c>
      <c r="K198" s="529"/>
      <c r="L198" s="529"/>
      <c r="M198" s="529"/>
      <c r="N198" s="529"/>
      <c r="O198" s="529"/>
      <c r="P198" s="529"/>
      <c r="Q198" s="529"/>
      <c r="R198" s="529"/>
      <c r="S198" s="529"/>
      <c r="T198" s="529"/>
      <c r="U198" s="517"/>
      <c r="V198" s="523">
        <f>V161+V175+V189</f>
      </c>
      <c r="W198" s="28"/>
      <c r="X198" s="508"/>
      <c r="Y198" t="s" s="532">
        <v>897</v>
      </c>
      <c r="Z198" s="533">
        <f>Z161+Z175+Z189</f>
      </c>
      <c r="AA198" s="31"/>
      <c r="AB198" s="10"/>
      <c r="AC198" s="10"/>
      <c r="AD198" s="10"/>
      <c r="AE198" s="10"/>
      <c r="AF198" s="10"/>
      <c r="AG198" s="13"/>
    </row>
    <row r="199" ht="20.5" customHeight="1">
      <c r="A199" s="21"/>
      <c r="B199" s="10"/>
      <c r="C199" s="10"/>
      <c r="D199" s="10"/>
      <c r="E199" s="10"/>
      <c r="F199" s="10"/>
      <c r="G199" s="10"/>
      <c r="H199" s="10"/>
      <c r="I199" t="s" s="534">
        <v>898</v>
      </c>
      <c r="J199" s="535"/>
      <c r="K199" s="535"/>
      <c r="L199" s="535"/>
      <c r="M199" s="535"/>
      <c r="N199" s="535"/>
      <c r="O199" s="535"/>
      <c r="P199" s="535"/>
      <c r="Q199" s="535"/>
      <c r="R199" s="535"/>
      <c r="S199" s="535"/>
      <c r="T199" s="535"/>
      <c r="U199" s="517"/>
      <c r="V199" s="523">
        <f>SUM(V195:V198)</f>
      </c>
      <c r="W199" s="28"/>
      <c r="X199" s="508"/>
      <c r="Y199" t="s" s="532">
        <v>899</v>
      </c>
      <c r="Z199" s="533">
        <f>Z162+Z176+Z190</f>
      </c>
      <c r="AA199" s="31"/>
      <c r="AB199" s="10"/>
      <c r="AC199" s="10"/>
      <c r="AD199" s="10"/>
      <c r="AE199" s="10"/>
      <c r="AF199" s="10"/>
      <c r="AG199" s="13"/>
    </row>
    <row r="200" ht="13.5" customHeight="1">
      <c r="A200" s="21"/>
      <c r="B200" s="10"/>
      <c r="C200" s="10"/>
      <c r="D200" s="10"/>
      <c r="E200" s="10"/>
      <c r="F200" s="10"/>
      <c r="G200" s="10"/>
      <c r="H200" s="10"/>
      <c r="I200" t="s" s="528">
        <v>900</v>
      </c>
      <c r="J200" s="529"/>
      <c r="K200" s="529"/>
      <c r="L200" s="529"/>
      <c r="M200" s="529"/>
      <c r="N200" s="529"/>
      <c r="O200" s="529"/>
      <c r="P200" s="529"/>
      <c r="Q200" s="529"/>
      <c r="R200" s="529"/>
      <c r="S200" s="529"/>
      <c r="T200" s="529"/>
      <c r="U200" s="517"/>
      <c r="V200" s="523">
        <v>0</v>
      </c>
      <c r="W200" s="28"/>
      <c r="X200" s="508"/>
      <c r="Y200" t="s" s="536">
        <v>901</v>
      </c>
      <c r="Z200" s="537">
        <f>Z163+Z177+Z191</f>
        <v>0</v>
      </c>
      <c r="AA200" s="31"/>
      <c r="AB200" s="10"/>
      <c r="AC200" s="10"/>
      <c r="AD200" s="10"/>
      <c r="AE200" s="10"/>
      <c r="AF200" s="10"/>
      <c r="AG200" s="13"/>
    </row>
    <row r="201" ht="13.5" customHeight="1">
      <c r="A201" s="21"/>
      <c r="B201" s="10"/>
      <c r="C201" s="10"/>
      <c r="D201" s="10"/>
      <c r="E201" s="10"/>
      <c r="F201" s="10"/>
      <c r="G201" s="10"/>
      <c r="H201" s="10"/>
      <c r="I201" s="529"/>
      <c r="J201" s="529"/>
      <c r="K201" s="529"/>
      <c r="L201" s="529"/>
      <c r="M201" s="529"/>
      <c r="N201" s="529"/>
      <c r="O201" s="529"/>
      <c r="P201" s="529"/>
      <c r="Q201" s="529"/>
      <c r="R201" s="529"/>
      <c r="S201" s="529"/>
      <c r="T201" s="529"/>
      <c r="U201" s="517"/>
      <c r="V201" s="523"/>
      <c r="W201" s="28"/>
      <c r="X201" s="508"/>
      <c r="Y201" t="s" s="538">
        <v>902</v>
      </c>
      <c r="Z201" s="539">
        <f>Z164+Z178+Z192</f>
        <v>0</v>
      </c>
      <c r="AA201" s="31"/>
      <c r="AB201" s="10"/>
      <c r="AC201" s="10"/>
      <c r="AD201" s="10"/>
      <c r="AE201" s="10"/>
      <c r="AF201" s="10"/>
      <c r="AG201" s="13"/>
    </row>
    <row r="202" ht="14" customHeight="1">
      <c r="A202" s="21"/>
      <c r="B202" s="10"/>
      <c r="C202" s="10"/>
      <c r="D202" s="10"/>
      <c r="E202" s="10"/>
      <c r="F202" s="10"/>
      <c r="G202" s="10"/>
      <c r="H202" s="10"/>
      <c r="I202" t="s" s="534">
        <v>903</v>
      </c>
      <c r="J202" s="535"/>
      <c r="K202" s="535"/>
      <c r="L202" s="535"/>
      <c r="M202" s="535"/>
      <c r="N202" s="535"/>
      <c r="O202" s="535"/>
      <c r="P202" s="535"/>
      <c r="Q202" s="535"/>
      <c r="R202" s="535"/>
      <c r="S202" s="535"/>
      <c r="T202" s="535"/>
      <c r="U202" s="517"/>
      <c r="V202" s="523">
        <f>SUM(V199-V200)</f>
      </c>
      <c r="W202" s="28"/>
      <c r="X202" s="540"/>
      <c r="Y202" t="s" s="541">
        <v>883</v>
      </c>
      <c r="Z202" s="542">
        <f>Z165+Z179+Z193</f>
        <v>0</v>
      </c>
      <c r="AA202" s="31"/>
      <c r="AB202" s="10"/>
      <c r="AC202" s="10"/>
      <c r="AD202" s="10"/>
      <c r="AE202" s="10"/>
      <c r="AF202" s="10"/>
      <c r="AG202" s="13"/>
    </row>
    <row r="203" ht="13.5" customHeight="1">
      <c r="A203" s="21"/>
      <c r="B203" s="10"/>
      <c r="C203" s="10"/>
      <c r="D203" s="10"/>
      <c r="E203" s="10"/>
      <c r="F203" s="10"/>
      <c r="G203" s="10"/>
      <c r="H203" s="10"/>
      <c r="I203" s="10"/>
      <c r="J203" s="10"/>
      <c r="K203" s="10"/>
      <c r="L203" s="10"/>
      <c r="M203" s="10"/>
      <c r="N203" s="10"/>
      <c r="O203" s="10"/>
      <c r="P203" s="10"/>
      <c r="Q203" s="10"/>
      <c r="R203" s="10"/>
      <c r="S203" s="10"/>
      <c r="T203" s="10"/>
      <c r="U203" s="10"/>
      <c r="V203" s="10"/>
      <c r="W203" s="10"/>
      <c r="X203" s="51"/>
      <c r="Y203" s="51"/>
      <c r="Z203" s="51"/>
      <c r="AA203" s="10"/>
      <c r="AB203" s="10"/>
      <c r="AC203" s="10"/>
      <c r="AD203" s="10"/>
      <c r="AE203" s="10"/>
      <c r="AF203" s="10"/>
      <c r="AG203" s="13"/>
    </row>
    <row r="204" ht="13.5" customHeight="1">
      <c r="A204" s="21"/>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3"/>
    </row>
    <row r="205" ht="13.5" customHeight="1">
      <c r="A205" s="21"/>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3"/>
    </row>
    <row r="206" ht="13.5" customHeight="1">
      <c r="A206" s="21"/>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3"/>
    </row>
    <row r="207" ht="13.5" customHeight="1">
      <c r="A207" s="21"/>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3"/>
    </row>
    <row r="208" ht="13.5" customHeight="1">
      <c r="A208" s="21"/>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3"/>
    </row>
    <row r="209" ht="13.5" customHeight="1">
      <c r="A209" s="21"/>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3"/>
    </row>
    <row r="210" ht="13.5" customHeight="1">
      <c r="A210" s="21"/>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3"/>
    </row>
    <row r="211" ht="13.5" customHeight="1">
      <c r="A211" s="21"/>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3"/>
    </row>
    <row r="212" ht="13.5" customHeight="1">
      <c r="A212" s="21"/>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3"/>
    </row>
    <row r="213" ht="13.5" customHeight="1">
      <c r="A213" s="21"/>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3"/>
    </row>
    <row r="214" ht="13.5" customHeight="1">
      <c r="A214" s="21"/>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3"/>
    </row>
    <row r="215" ht="13.5" customHeight="1">
      <c r="A215" s="21"/>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3"/>
    </row>
    <row r="216" ht="13.5" customHeight="1">
      <c r="A216" s="21"/>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3"/>
    </row>
    <row r="217" ht="13.5" customHeight="1">
      <c r="A217" s="21"/>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3"/>
    </row>
    <row r="218" ht="13.5" customHeight="1">
      <c r="A218" s="21"/>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3"/>
    </row>
    <row r="219" ht="13.5" customHeight="1">
      <c r="A219" s="21"/>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3"/>
    </row>
    <row r="220" ht="13.5" customHeight="1">
      <c r="A220" s="21"/>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3"/>
    </row>
    <row r="221" ht="13.5" customHeight="1">
      <c r="A221" s="21"/>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3"/>
    </row>
    <row r="222" ht="13.5" customHeight="1">
      <c r="A222" s="21"/>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3"/>
    </row>
    <row r="223" ht="13.5" customHeight="1">
      <c r="A223" s="21"/>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3"/>
    </row>
    <row r="224" ht="13.5" customHeight="1">
      <c r="A224" s="21"/>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3"/>
    </row>
    <row r="225" ht="13.5" customHeight="1">
      <c r="A225" s="21"/>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3"/>
    </row>
    <row r="226" ht="13.5" customHeight="1">
      <c r="A226" s="21"/>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3"/>
    </row>
    <row r="227" ht="13.5" customHeight="1">
      <c r="A227" s="21"/>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3"/>
    </row>
    <row r="228" ht="13.5" customHeight="1">
      <c r="A228" s="21"/>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3"/>
    </row>
    <row r="229" ht="13.5" customHeight="1">
      <c r="A229" s="21"/>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3"/>
    </row>
    <row r="230" ht="13.5" customHeight="1">
      <c r="A230" s="21"/>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3"/>
    </row>
    <row r="231" ht="13.5" customHeight="1">
      <c r="A231" s="21"/>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3"/>
    </row>
    <row r="232" ht="13.5" customHeight="1">
      <c r="A232" s="21"/>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3"/>
    </row>
    <row r="233" ht="13.5" customHeight="1">
      <c r="A233" s="21"/>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3"/>
    </row>
    <row r="234" ht="13.5" customHeight="1">
      <c r="A234" s="21"/>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3"/>
    </row>
    <row r="235" ht="13.5" customHeight="1">
      <c r="A235" s="21"/>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3"/>
    </row>
    <row r="236" ht="13.5" customHeight="1">
      <c r="A236" s="21"/>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3"/>
    </row>
    <row r="237" ht="13.5" customHeight="1">
      <c r="A237" s="21"/>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3"/>
    </row>
    <row r="238" ht="13.5" customHeight="1">
      <c r="A238" s="21"/>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3"/>
    </row>
    <row r="239" ht="13.5" customHeight="1">
      <c r="A239" s="21"/>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3"/>
    </row>
    <row r="240" ht="13.5" customHeight="1">
      <c r="A240" s="21"/>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3"/>
    </row>
    <row r="241" ht="13.5" customHeight="1">
      <c r="A241" s="21"/>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3"/>
    </row>
    <row r="242" ht="13.5" customHeight="1">
      <c r="A242" s="21"/>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3"/>
    </row>
    <row r="243" ht="13.5" customHeight="1">
      <c r="A243" s="21"/>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3"/>
    </row>
    <row r="244" ht="13.5" customHeight="1">
      <c r="A244" s="21"/>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3"/>
    </row>
    <row r="245" ht="13.5" customHeight="1">
      <c r="A245" s="21"/>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3"/>
    </row>
    <row r="246" ht="13.5" customHeight="1">
      <c r="A246" s="21"/>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3"/>
    </row>
    <row r="247" ht="13.5" customHeight="1">
      <c r="A247" s="21"/>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3"/>
    </row>
    <row r="248" ht="13.5" customHeight="1">
      <c r="A248" s="21"/>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3"/>
    </row>
    <row r="249" ht="13.5" customHeight="1">
      <c r="A249" s="21"/>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3"/>
    </row>
    <row r="250" ht="13.5" customHeight="1">
      <c r="A250" s="21"/>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3"/>
    </row>
    <row r="251" ht="13.5" customHeight="1">
      <c r="A251" s="21"/>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3"/>
    </row>
    <row r="252" ht="13.5" customHeight="1">
      <c r="A252" s="21"/>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3"/>
    </row>
    <row r="253" ht="13.5" customHeight="1">
      <c r="A253" s="21"/>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3"/>
    </row>
    <row r="254" ht="13.5" customHeight="1">
      <c r="A254" s="21"/>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3"/>
    </row>
    <row r="255" ht="13.5" customHeight="1">
      <c r="A255" s="21"/>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3"/>
    </row>
    <row r="256" ht="13.5" customHeight="1">
      <c r="A256" s="21"/>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3"/>
    </row>
    <row r="257" ht="13.5" customHeight="1">
      <c r="A257" s="21"/>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3"/>
    </row>
    <row r="258" ht="13.5" customHeight="1">
      <c r="A258" s="21"/>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3"/>
    </row>
    <row r="259" ht="13.5" customHeight="1">
      <c r="A259" s="21"/>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3"/>
    </row>
    <row r="260" ht="13.5" customHeight="1">
      <c r="A260" s="21"/>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3"/>
    </row>
    <row r="261" ht="13.5" customHeight="1">
      <c r="A261" s="21"/>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3"/>
    </row>
    <row r="262" ht="13.5" customHeight="1">
      <c r="A262" s="21"/>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3"/>
    </row>
    <row r="263" ht="13.5" customHeight="1">
      <c r="A263" s="21"/>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3"/>
    </row>
    <row r="264" ht="13.5" customHeight="1">
      <c r="A264" s="21"/>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3"/>
    </row>
    <row r="265" ht="13.5" customHeight="1">
      <c r="A265" s="21"/>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3"/>
    </row>
    <row r="266" ht="13.5" customHeight="1">
      <c r="A266" s="21"/>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3"/>
    </row>
    <row r="267" ht="13.5" customHeight="1">
      <c r="A267" s="21"/>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3"/>
    </row>
    <row r="268" ht="13.5" customHeight="1">
      <c r="A268" s="21"/>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3"/>
    </row>
    <row r="269" ht="13.5" customHeight="1">
      <c r="A269" s="21"/>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3"/>
    </row>
    <row r="270" ht="13.5" customHeight="1">
      <c r="A270" s="21"/>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3"/>
    </row>
    <row r="271" ht="13.5" customHeight="1">
      <c r="A271" s="21"/>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3"/>
    </row>
    <row r="272" ht="13.5" customHeight="1">
      <c r="A272" s="21"/>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3"/>
    </row>
    <row r="273" ht="13.5" customHeight="1">
      <c r="A273" s="21"/>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3"/>
    </row>
    <row r="274" ht="13.5" customHeight="1">
      <c r="A274" s="21"/>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3"/>
    </row>
    <row r="275" ht="13.5" customHeight="1">
      <c r="A275" s="21"/>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3"/>
    </row>
    <row r="276" ht="13.5" customHeight="1">
      <c r="A276" s="21"/>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3"/>
    </row>
    <row r="277" ht="13.5" customHeight="1">
      <c r="A277" s="21"/>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3"/>
    </row>
    <row r="278" ht="13.5" customHeight="1">
      <c r="A278" s="21"/>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3"/>
    </row>
    <row r="279" ht="13.5" customHeight="1">
      <c r="A279" s="21"/>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3"/>
    </row>
    <row r="280" ht="13.5" customHeight="1">
      <c r="A280" s="21"/>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3"/>
    </row>
    <row r="281" ht="13.5" customHeight="1">
      <c r="A281" s="21"/>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3"/>
    </row>
    <row r="282" ht="13.5" customHeight="1">
      <c r="A282" s="21"/>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3"/>
    </row>
    <row r="283" ht="13.5" customHeight="1">
      <c r="A283" s="21"/>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3"/>
    </row>
    <row r="284" ht="13.5" customHeight="1">
      <c r="A284" s="21"/>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3"/>
    </row>
    <row r="285" ht="13.5" customHeight="1">
      <c r="A285" s="21"/>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3"/>
    </row>
    <row r="286" ht="13.5" customHeight="1">
      <c r="A286" s="21"/>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3"/>
    </row>
    <row r="287" ht="13.5" customHeight="1">
      <c r="A287" s="21"/>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3"/>
    </row>
    <row r="288" ht="13.5" customHeight="1">
      <c r="A288" s="21"/>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3"/>
    </row>
    <row r="289" ht="13.5" customHeight="1">
      <c r="A289" s="21"/>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3"/>
    </row>
    <row r="290" ht="13.5" customHeight="1">
      <c r="A290" s="21"/>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3"/>
    </row>
    <row r="291" ht="13.5" customHeight="1">
      <c r="A291" s="21"/>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3"/>
    </row>
    <row r="292" ht="13.5" customHeight="1">
      <c r="A292" s="21"/>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3"/>
    </row>
    <row r="293" ht="13.5" customHeight="1">
      <c r="A293" s="21"/>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3"/>
    </row>
    <row r="294" ht="13.5" customHeight="1">
      <c r="A294" s="21"/>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3"/>
    </row>
    <row r="295" ht="13.5" customHeight="1">
      <c r="A295" s="21"/>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3"/>
    </row>
    <row r="296" ht="13.5" customHeight="1">
      <c r="A296" s="21"/>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3"/>
    </row>
    <row r="297" ht="13.5" customHeight="1">
      <c r="A297" s="21"/>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3"/>
    </row>
    <row r="298" ht="13.5" customHeight="1">
      <c r="A298" s="21"/>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3"/>
    </row>
    <row r="299" ht="13.5" customHeight="1">
      <c r="A299" s="21"/>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3"/>
    </row>
    <row r="300" ht="13.5" customHeight="1">
      <c r="A300" s="21"/>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3"/>
    </row>
    <row r="301" ht="13.5" customHeight="1">
      <c r="A301" s="21"/>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3"/>
    </row>
    <row r="302" ht="13.5" customHeight="1">
      <c r="A302" s="21"/>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3"/>
    </row>
    <row r="303" ht="13.5" customHeight="1">
      <c r="A303" s="21"/>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3"/>
    </row>
    <row r="304" ht="13.5" customHeight="1">
      <c r="A304" s="21"/>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3"/>
    </row>
    <row r="305" ht="13.5" customHeight="1">
      <c r="A305" s="21"/>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3"/>
    </row>
    <row r="306" ht="13.5" customHeight="1">
      <c r="A306" s="21"/>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3"/>
    </row>
    <row r="307" ht="13.5" customHeight="1">
      <c r="A307" s="21"/>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3"/>
    </row>
    <row r="308" ht="13.5" customHeight="1">
      <c r="A308" s="21"/>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3"/>
    </row>
    <row r="309" ht="13.5" customHeight="1">
      <c r="A309" s="21"/>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3"/>
    </row>
    <row r="310" ht="13.5" customHeight="1">
      <c r="A310" s="21"/>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3"/>
    </row>
    <row r="311" ht="13.5" customHeight="1">
      <c r="A311" s="21"/>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3"/>
    </row>
    <row r="312" ht="13.5" customHeight="1">
      <c r="A312" s="21"/>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3"/>
    </row>
    <row r="313" ht="13.5" customHeight="1">
      <c r="A313" s="21"/>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3"/>
    </row>
    <row r="314" ht="13.5" customHeight="1">
      <c r="A314" s="21"/>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3"/>
    </row>
    <row r="315" ht="13.5" customHeight="1">
      <c r="A315" s="21"/>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3"/>
    </row>
    <row r="316" ht="13.5" customHeight="1">
      <c r="A316" s="21"/>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3"/>
    </row>
    <row r="317" ht="13.5" customHeight="1">
      <c r="A317" s="21"/>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3"/>
    </row>
    <row r="318" ht="13.5" customHeight="1">
      <c r="A318" s="21"/>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3"/>
    </row>
    <row r="319" ht="13.5" customHeight="1">
      <c r="A319" s="21"/>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3"/>
    </row>
    <row r="320" ht="13.5" customHeight="1">
      <c r="A320" s="21"/>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3"/>
    </row>
    <row r="321" ht="13.5" customHeight="1">
      <c r="A321" s="21"/>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3"/>
    </row>
    <row r="322" ht="13.5" customHeight="1">
      <c r="A322" s="21"/>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3"/>
    </row>
    <row r="323" ht="13.5" customHeight="1">
      <c r="A323" s="21"/>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3"/>
    </row>
    <row r="324" ht="13.5" customHeight="1">
      <c r="A324" s="21"/>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3"/>
    </row>
    <row r="325" ht="13.5" customHeight="1">
      <c r="A325" s="21"/>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3"/>
    </row>
    <row r="326" ht="13.5" customHeight="1">
      <c r="A326" s="21"/>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3"/>
    </row>
    <row r="327" ht="13.5" customHeight="1">
      <c r="A327" s="21"/>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3"/>
    </row>
    <row r="328" ht="13.5" customHeight="1">
      <c r="A328" s="21"/>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3"/>
    </row>
    <row r="329" ht="13.5" customHeight="1">
      <c r="A329" s="21"/>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3"/>
    </row>
    <row r="330" ht="13.5" customHeight="1">
      <c r="A330" s="21"/>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3"/>
    </row>
    <row r="331" ht="13.5" customHeight="1">
      <c r="A331" s="21"/>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3"/>
    </row>
    <row r="332" ht="13.5" customHeight="1">
      <c r="A332" s="21"/>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3"/>
    </row>
    <row r="333" ht="13.5" customHeight="1">
      <c r="A333" s="21"/>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3"/>
    </row>
    <row r="334" ht="13.5" customHeight="1">
      <c r="A334" s="21"/>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3"/>
    </row>
    <row r="335" ht="13.5" customHeight="1">
      <c r="A335" s="21"/>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3"/>
    </row>
    <row r="336" ht="13.5" customHeight="1">
      <c r="A336" s="21"/>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3"/>
    </row>
    <row r="337" ht="13.5" customHeight="1">
      <c r="A337" s="21"/>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3"/>
    </row>
    <row r="338" ht="13.5" customHeight="1">
      <c r="A338" s="21"/>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3"/>
    </row>
    <row r="339" ht="13.5" customHeight="1">
      <c r="A339" s="21"/>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3"/>
    </row>
    <row r="340" ht="13.5" customHeight="1">
      <c r="A340" s="21"/>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3"/>
    </row>
    <row r="341" ht="13.5" customHeight="1">
      <c r="A341" s="21"/>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3"/>
    </row>
    <row r="342" ht="13.5" customHeight="1">
      <c r="A342" s="21"/>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3"/>
    </row>
    <row r="343" ht="13.5" customHeight="1">
      <c r="A343" s="21"/>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3"/>
    </row>
    <row r="344" ht="13.5" customHeight="1">
      <c r="A344" s="21"/>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3"/>
    </row>
    <row r="345" ht="13.5" customHeight="1">
      <c r="A345" s="21"/>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3"/>
    </row>
    <row r="346" ht="13.5" customHeight="1">
      <c r="A346" s="21"/>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3"/>
    </row>
    <row r="347" ht="13.5" customHeight="1">
      <c r="A347" s="21"/>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3"/>
    </row>
    <row r="348" ht="13.5" customHeight="1">
      <c r="A348" s="21"/>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3"/>
    </row>
    <row r="349" ht="13.5" customHeight="1">
      <c r="A349" s="21"/>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3"/>
    </row>
    <row r="350" ht="13.5" customHeight="1">
      <c r="A350" s="21"/>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3"/>
    </row>
    <row r="351" ht="13.5" customHeight="1">
      <c r="A351" s="21"/>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3"/>
    </row>
    <row r="352" ht="13.5" customHeight="1">
      <c r="A352" s="21"/>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3"/>
    </row>
    <row r="353" ht="13.5" customHeight="1">
      <c r="A353" s="21"/>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3"/>
    </row>
    <row r="354" ht="13.5" customHeight="1">
      <c r="A354" s="21"/>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3"/>
    </row>
    <row r="355" ht="13.5" customHeight="1">
      <c r="A355" s="21"/>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3"/>
    </row>
    <row r="356" ht="13.5" customHeight="1">
      <c r="A356" s="21"/>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3"/>
    </row>
    <row r="357" ht="13.5" customHeight="1">
      <c r="A357" s="21"/>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3"/>
    </row>
    <row r="358" ht="13.5" customHeight="1">
      <c r="A358" s="21"/>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3"/>
    </row>
    <row r="359" ht="13.5" customHeight="1">
      <c r="A359" s="21"/>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3"/>
    </row>
    <row r="360" ht="13.5" customHeight="1">
      <c r="A360" s="21"/>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3"/>
    </row>
    <row r="361" ht="13.5" customHeight="1">
      <c r="A361" s="21"/>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3"/>
    </row>
    <row r="362" ht="13.5" customHeight="1">
      <c r="A362" s="21"/>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3"/>
    </row>
    <row r="363" ht="13.5" customHeight="1">
      <c r="A363" s="21"/>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3"/>
    </row>
    <row r="364" ht="13.5" customHeight="1">
      <c r="A364" s="21"/>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3"/>
    </row>
    <row r="365" ht="13.5" customHeight="1">
      <c r="A365" s="21"/>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3"/>
    </row>
    <row r="366" ht="13.5" customHeight="1">
      <c r="A366" s="21"/>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3"/>
    </row>
    <row r="367" ht="13.5" customHeight="1">
      <c r="A367" s="21"/>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3"/>
    </row>
    <row r="368" ht="13.5" customHeight="1">
      <c r="A368" s="21"/>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3"/>
    </row>
    <row r="369" ht="13.5" customHeight="1">
      <c r="A369" s="21"/>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3"/>
    </row>
    <row r="370" ht="13.5" customHeight="1">
      <c r="A370" s="21"/>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3"/>
    </row>
    <row r="371" ht="13.5" customHeight="1">
      <c r="A371" s="21"/>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3"/>
    </row>
    <row r="372" ht="13.5" customHeight="1">
      <c r="A372" s="21"/>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3"/>
    </row>
    <row r="373" ht="13.5" customHeight="1">
      <c r="A373" s="21"/>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3"/>
    </row>
    <row r="374" ht="13.5" customHeight="1">
      <c r="A374" s="21"/>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3"/>
    </row>
    <row r="375" ht="13.5" customHeight="1">
      <c r="A375" s="21"/>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3"/>
    </row>
    <row r="376" ht="13.5" customHeight="1">
      <c r="A376" s="21"/>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3"/>
    </row>
    <row r="377" ht="13.5" customHeight="1">
      <c r="A377" s="21"/>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3"/>
    </row>
    <row r="378" ht="13.5" customHeight="1">
      <c r="A378" s="21"/>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3"/>
    </row>
    <row r="379" ht="13.5" customHeight="1">
      <c r="A379" s="21"/>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3"/>
    </row>
    <row r="380" ht="13.5" customHeight="1">
      <c r="A380" s="21"/>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3"/>
    </row>
    <row r="381" ht="13.5" customHeight="1">
      <c r="A381" s="21"/>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3"/>
    </row>
    <row r="382" ht="13.5" customHeight="1">
      <c r="A382" s="21"/>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3"/>
    </row>
    <row r="383" ht="13.5" customHeight="1">
      <c r="A383" s="21"/>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3"/>
    </row>
    <row r="384" ht="13.5" customHeight="1">
      <c r="A384" s="21"/>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3"/>
    </row>
    <row r="385" ht="13.5" customHeight="1">
      <c r="A385" s="21"/>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3"/>
    </row>
    <row r="386" ht="13.5" customHeight="1">
      <c r="A386" s="21"/>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3"/>
    </row>
    <row r="387" ht="13.5" customHeight="1">
      <c r="A387" s="21"/>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3"/>
    </row>
    <row r="388" ht="13.5" customHeight="1">
      <c r="A388" s="21"/>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3"/>
    </row>
    <row r="389" ht="13.5" customHeight="1">
      <c r="A389" s="21"/>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3"/>
    </row>
    <row r="390" ht="13.5" customHeight="1">
      <c r="A390" s="21"/>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3"/>
    </row>
    <row r="391" ht="13.5" customHeight="1">
      <c r="A391" s="21"/>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3"/>
    </row>
    <row r="392" ht="13.5" customHeight="1">
      <c r="A392" s="21"/>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3"/>
    </row>
    <row r="393" ht="13.5" customHeight="1">
      <c r="A393" s="21"/>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3"/>
    </row>
    <row r="394" ht="13.5" customHeight="1">
      <c r="A394" s="21"/>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3"/>
    </row>
    <row r="395" ht="13.5" customHeight="1">
      <c r="A395" s="21"/>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3"/>
    </row>
    <row r="396" ht="13.5" customHeight="1">
      <c r="A396" s="21"/>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3"/>
    </row>
    <row r="397" ht="13.5" customHeight="1">
      <c r="A397" s="21"/>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3"/>
    </row>
    <row r="398" ht="13.5" customHeight="1">
      <c r="A398" s="21"/>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3"/>
    </row>
    <row r="399" ht="13.5" customHeight="1">
      <c r="A399" s="21"/>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3"/>
    </row>
    <row r="400" ht="13.5" customHeight="1">
      <c r="A400" s="21"/>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3"/>
    </row>
    <row r="401" ht="13.5" customHeight="1">
      <c r="A401" s="21"/>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3"/>
    </row>
    <row r="402" ht="13.5" customHeight="1">
      <c r="A402" s="21"/>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3"/>
    </row>
    <row r="403" ht="13.5" customHeight="1">
      <c r="A403" s="21"/>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3"/>
    </row>
    <row r="404" ht="13.5" customHeight="1">
      <c r="A404" s="21"/>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3"/>
    </row>
    <row r="405" ht="13.5" customHeight="1">
      <c r="A405" s="21"/>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3"/>
    </row>
    <row r="406" ht="13.5" customHeight="1">
      <c r="A406" s="21"/>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3"/>
    </row>
    <row r="407" ht="13.5" customHeight="1">
      <c r="A407" s="21"/>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3"/>
    </row>
    <row r="408" ht="13.5" customHeight="1">
      <c r="A408" s="21"/>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3"/>
    </row>
    <row r="409" ht="13.5" customHeight="1">
      <c r="A409" s="21"/>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3"/>
    </row>
    <row r="410" ht="13.5" customHeight="1">
      <c r="A410" s="21"/>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3"/>
    </row>
    <row r="411" ht="13.5" customHeight="1">
      <c r="A411" s="21"/>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3"/>
    </row>
    <row r="412" ht="13.5" customHeight="1">
      <c r="A412" s="21"/>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3"/>
    </row>
    <row r="413" ht="13.5" customHeight="1">
      <c r="A413" s="21"/>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3"/>
    </row>
    <row r="414" ht="13.5" customHeight="1">
      <c r="A414" s="21"/>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3"/>
    </row>
    <row r="415" ht="13.5" customHeight="1">
      <c r="A415" s="21"/>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3"/>
    </row>
    <row r="416" ht="13.5" customHeight="1">
      <c r="A416" s="21"/>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3"/>
    </row>
    <row r="417" ht="13.5" customHeight="1">
      <c r="A417" s="21"/>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3"/>
    </row>
    <row r="418" ht="13.5" customHeight="1">
      <c r="A418" s="21"/>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3"/>
    </row>
    <row r="419" ht="13.5" customHeight="1">
      <c r="A419" s="21"/>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3"/>
    </row>
    <row r="420" ht="13.5" customHeight="1">
      <c r="A420" s="21"/>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3"/>
    </row>
    <row r="421" ht="13.5" customHeight="1">
      <c r="A421" s="21"/>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3"/>
    </row>
    <row r="422" ht="13.5" customHeight="1">
      <c r="A422" s="21"/>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3"/>
    </row>
    <row r="423" ht="13.5" customHeight="1">
      <c r="A423" s="21"/>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3"/>
    </row>
    <row r="424" ht="13.5" customHeight="1">
      <c r="A424" s="21"/>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3"/>
    </row>
    <row r="425" ht="13.5" customHeight="1">
      <c r="A425" s="21"/>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3"/>
    </row>
    <row r="426" ht="13.5" customHeight="1">
      <c r="A426" s="21"/>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3"/>
    </row>
    <row r="427" ht="13.5" customHeight="1">
      <c r="A427" s="21"/>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3"/>
    </row>
    <row r="428" ht="13.5" customHeight="1">
      <c r="A428" s="21"/>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3"/>
    </row>
    <row r="429" ht="13.5" customHeight="1">
      <c r="A429" s="21"/>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3"/>
    </row>
    <row r="430" ht="13.5" customHeight="1">
      <c r="A430" s="21"/>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3"/>
    </row>
    <row r="431" ht="13.5" customHeight="1">
      <c r="A431" s="21"/>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3"/>
    </row>
    <row r="432" ht="13.5" customHeight="1">
      <c r="A432" s="21"/>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3"/>
    </row>
    <row r="433" ht="13.5" customHeight="1">
      <c r="A433" s="21"/>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3"/>
    </row>
    <row r="434" ht="13.5" customHeight="1">
      <c r="A434" s="21"/>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3"/>
    </row>
    <row r="435" ht="13.5" customHeight="1">
      <c r="A435" s="21"/>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3"/>
    </row>
    <row r="436" ht="13.5" customHeight="1">
      <c r="A436" s="21"/>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3"/>
    </row>
    <row r="437" ht="13.5" customHeight="1">
      <c r="A437" s="21"/>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3"/>
    </row>
    <row r="438" ht="13.5" customHeight="1">
      <c r="A438" s="21"/>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3"/>
    </row>
    <row r="439" ht="13.5" customHeight="1">
      <c r="A439" s="21"/>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3"/>
    </row>
    <row r="440" ht="13.5" customHeight="1">
      <c r="A440" s="21"/>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3"/>
    </row>
    <row r="441" ht="13.5" customHeight="1">
      <c r="A441" s="21"/>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3"/>
    </row>
    <row r="442" ht="13.5" customHeight="1">
      <c r="A442" s="21"/>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3"/>
    </row>
    <row r="443" ht="13.5" customHeight="1">
      <c r="A443" s="21"/>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3"/>
    </row>
    <row r="444" ht="13.5" customHeight="1">
      <c r="A444" s="21"/>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3"/>
    </row>
    <row r="445" ht="13.5" customHeight="1">
      <c r="A445" s="21"/>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3"/>
    </row>
    <row r="446" ht="13.5" customHeight="1">
      <c r="A446" s="21"/>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3"/>
    </row>
    <row r="447" ht="13.5" customHeight="1">
      <c r="A447" s="21"/>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3"/>
    </row>
    <row r="448" ht="13.5" customHeight="1">
      <c r="A448" s="21"/>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3"/>
    </row>
    <row r="449" ht="13.5" customHeight="1">
      <c r="A449" s="21"/>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3"/>
    </row>
    <row r="450" ht="13.5" customHeight="1">
      <c r="A450" s="21"/>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3"/>
    </row>
    <row r="451" ht="13.5" customHeight="1">
      <c r="A451" s="21"/>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3"/>
    </row>
    <row r="452" ht="13.5" customHeight="1">
      <c r="A452" s="21"/>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3"/>
    </row>
    <row r="453" ht="13.5" customHeight="1">
      <c r="A453" s="21"/>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3"/>
    </row>
    <row r="454" ht="13.5" customHeight="1">
      <c r="A454" s="21"/>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3"/>
    </row>
    <row r="455" ht="13.5" customHeight="1">
      <c r="A455" s="21"/>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3"/>
    </row>
    <row r="456" ht="13.5" customHeight="1">
      <c r="A456" s="21"/>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3"/>
    </row>
    <row r="457" ht="13.5" customHeight="1">
      <c r="A457" s="21"/>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3"/>
    </row>
    <row r="458" ht="13.5" customHeight="1">
      <c r="A458" s="21"/>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3"/>
    </row>
    <row r="459" ht="13.5" customHeight="1">
      <c r="A459" s="21"/>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3"/>
    </row>
    <row r="460" ht="13.5" customHeight="1">
      <c r="A460" s="21"/>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3"/>
    </row>
    <row r="461" ht="13.5" customHeight="1">
      <c r="A461" s="21"/>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3"/>
    </row>
    <row r="462" ht="13.5" customHeight="1">
      <c r="A462" s="21"/>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3"/>
    </row>
    <row r="463" ht="13.5" customHeight="1">
      <c r="A463" s="21"/>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3"/>
    </row>
    <row r="464" ht="13.5" customHeight="1">
      <c r="A464" s="21"/>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3"/>
    </row>
    <row r="465" ht="13.5" customHeight="1">
      <c r="A465" s="21"/>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3"/>
    </row>
    <row r="466" ht="13.5" customHeight="1">
      <c r="A466" s="21"/>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3"/>
    </row>
    <row r="467" ht="13.5" customHeight="1">
      <c r="A467" s="21"/>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3"/>
    </row>
    <row r="468" ht="13.5" customHeight="1">
      <c r="A468" s="21"/>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3"/>
    </row>
    <row r="469" ht="13.5" customHeight="1">
      <c r="A469" s="21"/>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3"/>
    </row>
    <row r="470" ht="13.5" customHeight="1">
      <c r="A470" s="21"/>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3"/>
    </row>
    <row r="471" ht="13.5" customHeight="1">
      <c r="A471" s="21"/>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3"/>
    </row>
    <row r="472" ht="13.5" customHeight="1">
      <c r="A472" s="21"/>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3"/>
    </row>
    <row r="473" ht="13.5" customHeight="1">
      <c r="A473" s="21"/>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3"/>
    </row>
    <row r="474" ht="13.5" customHeight="1">
      <c r="A474" s="21"/>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3"/>
    </row>
    <row r="475" ht="13.5" customHeight="1">
      <c r="A475" s="21"/>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3"/>
    </row>
    <row r="476" ht="13.5" customHeight="1">
      <c r="A476" s="21"/>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3"/>
    </row>
    <row r="477" ht="13.5" customHeight="1">
      <c r="A477" s="21"/>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3"/>
    </row>
    <row r="478" ht="13.5" customHeight="1">
      <c r="A478" s="21"/>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3"/>
    </row>
    <row r="479" ht="13.5" customHeight="1">
      <c r="A479" s="21"/>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3"/>
    </row>
    <row r="480" ht="13.5" customHeight="1">
      <c r="A480" s="21"/>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3"/>
    </row>
    <row r="481" ht="13.5" customHeight="1">
      <c r="A481" s="21"/>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3"/>
    </row>
    <row r="482" ht="13.5" customHeight="1">
      <c r="A482" s="21"/>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3"/>
    </row>
    <row r="483" ht="13.5" customHeight="1">
      <c r="A483" s="21"/>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3"/>
    </row>
    <row r="484" ht="13.5" customHeight="1">
      <c r="A484" s="21"/>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3"/>
    </row>
    <row r="485" ht="13.5" customHeight="1">
      <c r="A485" s="21"/>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3"/>
    </row>
    <row r="486" ht="13.5" customHeight="1">
      <c r="A486" s="21"/>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3"/>
    </row>
    <row r="487" ht="13.5" customHeight="1">
      <c r="A487" s="21"/>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3"/>
    </row>
    <row r="488" ht="13.5" customHeight="1">
      <c r="A488" s="21"/>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3"/>
    </row>
    <row r="489" ht="13.5" customHeight="1">
      <c r="A489" s="21"/>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3"/>
    </row>
    <row r="490" ht="13.5" customHeight="1">
      <c r="A490" s="21"/>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3"/>
    </row>
    <row r="491" ht="13.5" customHeight="1">
      <c r="A491" s="21"/>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3"/>
    </row>
    <row r="492" ht="13.5" customHeight="1">
      <c r="A492" s="21"/>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3"/>
    </row>
    <row r="493" ht="13.5" customHeight="1">
      <c r="A493" s="21"/>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3"/>
    </row>
    <row r="494" ht="13.5" customHeight="1">
      <c r="A494" s="21"/>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3"/>
    </row>
    <row r="495" ht="13.5" customHeight="1">
      <c r="A495" s="21"/>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3"/>
    </row>
    <row r="496" ht="13.5" customHeight="1">
      <c r="A496" s="21"/>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3"/>
    </row>
    <row r="497" ht="13.5" customHeight="1">
      <c r="A497" s="21"/>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3"/>
    </row>
    <row r="498" ht="13.5" customHeight="1">
      <c r="A498" s="21"/>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3"/>
    </row>
    <row r="499" ht="13.5" customHeight="1">
      <c r="A499" s="21"/>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3"/>
    </row>
    <row r="500" ht="13.5" customHeight="1">
      <c r="A500" s="21"/>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3"/>
    </row>
    <row r="501" ht="13.5" customHeight="1">
      <c r="A501" s="21"/>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3"/>
    </row>
    <row r="502" ht="13.5" customHeight="1">
      <c r="A502" s="21"/>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3"/>
    </row>
    <row r="503" ht="13.5" customHeight="1">
      <c r="A503" s="21"/>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3"/>
    </row>
    <row r="504" ht="13.5" customHeight="1">
      <c r="A504" s="21"/>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3"/>
    </row>
    <row r="505" ht="13.5" customHeight="1">
      <c r="A505" s="21"/>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3"/>
    </row>
    <row r="506" ht="13.5" customHeight="1">
      <c r="A506" s="21"/>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3"/>
    </row>
    <row r="507" ht="13.5" customHeight="1">
      <c r="A507" s="21"/>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3"/>
    </row>
    <row r="508" ht="13.5" customHeight="1">
      <c r="A508" s="21"/>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3"/>
    </row>
    <row r="509" ht="13.5" customHeight="1">
      <c r="A509" s="21"/>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3"/>
    </row>
    <row r="510" ht="13.5" customHeight="1">
      <c r="A510" s="21"/>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3"/>
    </row>
    <row r="511" ht="13.5" customHeight="1">
      <c r="A511" s="21"/>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3"/>
    </row>
    <row r="512" ht="13.5" customHeight="1">
      <c r="A512" s="21"/>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3"/>
    </row>
    <row r="513" ht="13.5" customHeight="1">
      <c r="A513" s="21"/>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3"/>
    </row>
    <row r="514" ht="13.5" customHeight="1">
      <c r="A514" s="21"/>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3"/>
    </row>
    <row r="515" ht="13.5" customHeight="1">
      <c r="A515" s="21"/>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3"/>
    </row>
    <row r="516" ht="13.5" customHeight="1">
      <c r="A516" s="21"/>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3"/>
    </row>
    <row r="517" ht="13.5" customHeight="1">
      <c r="A517" s="21"/>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3"/>
    </row>
    <row r="518" ht="13.5" customHeight="1">
      <c r="A518" s="21"/>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3"/>
    </row>
    <row r="519" ht="13.5" customHeight="1">
      <c r="A519" s="21"/>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3"/>
    </row>
    <row r="520" ht="13.5" customHeight="1">
      <c r="A520" s="21"/>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3"/>
    </row>
    <row r="521" ht="13.5" customHeight="1">
      <c r="A521" s="21"/>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3"/>
    </row>
    <row r="522" ht="13.5" customHeight="1">
      <c r="A522" s="21"/>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3"/>
    </row>
    <row r="523" ht="13.5" customHeight="1">
      <c r="A523" s="21"/>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3"/>
    </row>
    <row r="524" ht="13.5" customHeight="1">
      <c r="A524" s="21"/>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3"/>
    </row>
    <row r="525" ht="13.5" customHeight="1">
      <c r="A525" s="21"/>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3"/>
    </row>
    <row r="526" ht="13.5" customHeight="1">
      <c r="A526" s="21"/>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3"/>
    </row>
    <row r="527" ht="13.5" customHeight="1">
      <c r="A527" s="21"/>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3"/>
    </row>
    <row r="528" ht="13.5" customHeight="1">
      <c r="A528" s="21"/>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3"/>
    </row>
    <row r="529" ht="13.5" customHeight="1">
      <c r="A529" s="21"/>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3"/>
    </row>
    <row r="530" ht="13.5" customHeight="1">
      <c r="A530" s="21"/>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3"/>
    </row>
    <row r="531" ht="13.5" customHeight="1">
      <c r="A531" s="21"/>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3"/>
    </row>
    <row r="532" ht="13.5" customHeight="1">
      <c r="A532" s="21"/>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3"/>
    </row>
    <row r="533" ht="13.5" customHeight="1">
      <c r="A533" s="21"/>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3"/>
    </row>
    <row r="534" ht="13.5" customHeight="1">
      <c r="A534" s="21"/>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3"/>
    </row>
    <row r="535" ht="13.5" customHeight="1">
      <c r="A535" s="21"/>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3"/>
    </row>
    <row r="536" ht="13.5" customHeight="1">
      <c r="A536" s="21"/>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3"/>
    </row>
    <row r="537" ht="13.5" customHeight="1">
      <c r="A537" s="21"/>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3"/>
    </row>
    <row r="538" ht="13.5" customHeight="1">
      <c r="A538" s="21"/>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3"/>
    </row>
    <row r="539" ht="13.5" customHeight="1">
      <c r="A539" s="21"/>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3"/>
    </row>
    <row r="540" ht="13.5" customHeight="1">
      <c r="A540" s="21"/>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3"/>
    </row>
    <row r="541" ht="13.5" customHeight="1">
      <c r="A541" s="21"/>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3"/>
    </row>
    <row r="542" ht="13.5" customHeight="1">
      <c r="A542" s="21"/>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3"/>
    </row>
    <row r="543" ht="13.5" customHeight="1">
      <c r="A543" s="21"/>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3"/>
    </row>
    <row r="544" ht="13.5" customHeight="1">
      <c r="A544" s="21"/>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3"/>
    </row>
    <row r="545" ht="13.5" customHeight="1">
      <c r="A545" s="21"/>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3"/>
    </row>
    <row r="546" ht="13.5" customHeight="1">
      <c r="A546" s="21"/>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3"/>
    </row>
    <row r="547" ht="13.5" customHeight="1">
      <c r="A547" s="21"/>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3"/>
    </row>
    <row r="548" ht="13.5" customHeight="1">
      <c r="A548" s="21"/>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3"/>
    </row>
    <row r="549" ht="13.5" customHeight="1">
      <c r="A549" s="21"/>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3"/>
    </row>
    <row r="550" ht="13.5" customHeight="1">
      <c r="A550" s="21"/>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3"/>
    </row>
    <row r="551" ht="13.5" customHeight="1">
      <c r="A551" s="21"/>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3"/>
    </row>
    <row r="552" ht="13.5" customHeight="1">
      <c r="A552" s="21"/>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3"/>
    </row>
    <row r="553" ht="13.5" customHeight="1">
      <c r="A553" s="21"/>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3"/>
    </row>
    <row r="554" ht="13.5" customHeight="1">
      <c r="A554" s="21"/>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3"/>
    </row>
    <row r="555" ht="13.5" customHeight="1">
      <c r="A555" s="21"/>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3"/>
    </row>
    <row r="556" ht="13.5" customHeight="1">
      <c r="A556" s="21"/>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3"/>
    </row>
    <row r="557" ht="13.5" customHeight="1">
      <c r="A557" s="21"/>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3"/>
    </row>
    <row r="558" ht="13.5" customHeight="1">
      <c r="A558" s="21"/>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3"/>
    </row>
    <row r="559" ht="13.5" customHeight="1">
      <c r="A559" s="21"/>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3"/>
    </row>
    <row r="560" ht="13.5" customHeight="1">
      <c r="A560" s="21"/>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3"/>
    </row>
    <row r="561" ht="13.5" customHeight="1">
      <c r="A561" s="21"/>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3"/>
    </row>
    <row r="562" ht="13.5" customHeight="1">
      <c r="A562" s="21"/>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3"/>
    </row>
    <row r="563" ht="13.5" customHeight="1">
      <c r="A563" s="21"/>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3"/>
    </row>
    <row r="564" ht="13.5" customHeight="1">
      <c r="A564" s="21"/>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3"/>
    </row>
    <row r="565" ht="13.5" customHeight="1">
      <c r="A565" s="21"/>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3"/>
    </row>
    <row r="566" ht="13.5" customHeight="1">
      <c r="A566" s="21"/>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3"/>
    </row>
    <row r="567" ht="13.5" customHeight="1">
      <c r="A567" s="21"/>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3"/>
    </row>
    <row r="568" ht="13.5" customHeight="1">
      <c r="A568" s="21"/>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3"/>
    </row>
    <row r="569" ht="13.5" customHeight="1">
      <c r="A569" s="21"/>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3"/>
    </row>
    <row r="570" ht="13.5" customHeight="1">
      <c r="A570" s="21"/>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3"/>
    </row>
    <row r="571" ht="13.5" customHeight="1">
      <c r="A571" s="21"/>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3"/>
    </row>
    <row r="572" ht="13.5" customHeight="1">
      <c r="A572" s="21"/>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3"/>
    </row>
    <row r="573" ht="13.5" customHeight="1">
      <c r="A573" s="21"/>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3"/>
    </row>
    <row r="574" ht="13.5" customHeight="1">
      <c r="A574" s="21"/>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3"/>
    </row>
    <row r="575" ht="13.5" customHeight="1">
      <c r="A575" s="21"/>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3"/>
    </row>
    <row r="576" ht="13.5" customHeight="1">
      <c r="A576" s="21"/>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3"/>
    </row>
    <row r="577" ht="13.5" customHeight="1">
      <c r="A577" s="21"/>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3"/>
    </row>
    <row r="578" ht="13.5" customHeight="1">
      <c r="A578" s="21"/>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3"/>
    </row>
    <row r="579" ht="13.5" customHeight="1">
      <c r="A579" s="21"/>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3"/>
    </row>
    <row r="580" ht="13.5" customHeight="1">
      <c r="A580" s="21"/>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3"/>
    </row>
    <row r="581" ht="13.5" customHeight="1">
      <c r="A581" s="21"/>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3"/>
    </row>
    <row r="582" ht="13.5" customHeight="1">
      <c r="A582" s="21"/>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3"/>
    </row>
    <row r="583" ht="13.5" customHeight="1">
      <c r="A583" s="21"/>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3"/>
    </row>
    <row r="584" ht="13.5" customHeight="1">
      <c r="A584" s="21"/>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3"/>
    </row>
    <row r="585" ht="13.5" customHeight="1">
      <c r="A585" s="21"/>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3"/>
    </row>
    <row r="586" ht="13.5" customHeight="1">
      <c r="A586" s="21"/>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3"/>
    </row>
    <row r="587" ht="13.5" customHeight="1">
      <c r="A587" s="21"/>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3"/>
    </row>
    <row r="588" ht="13.5" customHeight="1">
      <c r="A588" s="21"/>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3"/>
    </row>
    <row r="589" ht="13.5" customHeight="1">
      <c r="A589" s="21"/>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3"/>
    </row>
    <row r="590" ht="13.5" customHeight="1">
      <c r="A590" s="21"/>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3"/>
    </row>
    <row r="591" ht="13.5" customHeight="1">
      <c r="A591" s="21"/>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3"/>
    </row>
    <row r="592" ht="13.5" customHeight="1">
      <c r="A592" s="21"/>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3"/>
    </row>
    <row r="593" ht="13.5" customHeight="1">
      <c r="A593" s="21"/>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3"/>
    </row>
    <row r="594" ht="13.5" customHeight="1">
      <c r="A594" s="21"/>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3"/>
    </row>
    <row r="595" ht="13.5" customHeight="1">
      <c r="A595" s="21"/>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3"/>
    </row>
    <row r="596" ht="13.5" customHeight="1">
      <c r="A596" s="21"/>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3"/>
    </row>
    <row r="597" ht="13.5" customHeight="1">
      <c r="A597" s="21"/>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3"/>
    </row>
    <row r="598" ht="13.5" customHeight="1">
      <c r="A598" s="21"/>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3"/>
    </row>
    <row r="599" ht="13.5" customHeight="1">
      <c r="A599" s="21"/>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3"/>
    </row>
    <row r="600" ht="13.5" customHeight="1">
      <c r="A600" s="21"/>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3"/>
    </row>
    <row r="601" ht="13.5" customHeight="1">
      <c r="A601" s="21"/>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3"/>
    </row>
    <row r="602" ht="13.5" customHeight="1">
      <c r="A602" s="21"/>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3"/>
    </row>
    <row r="603" ht="13.5" customHeight="1">
      <c r="A603" s="21"/>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3"/>
    </row>
    <row r="604" ht="13.5" customHeight="1">
      <c r="A604" s="21"/>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3"/>
    </row>
    <row r="605" ht="13.5" customHeight="1">
      <c r="A605" s="21"/>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3"/>
    </row>
    <row r="606" ht="13.5" customHeight="1">
      <c r="A606" s="21"/>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3"/>
    </row>
    <row r="607" ht="13.5" customHeight="1">
      <c r="A607" s="21"/>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3"/>
    </row>
    <row r="608" ht="13.5" customHeight="1">
      <c r="A608" s="21"/>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3"/>
    </row>
    <row r="609" ht="13.5" customHeight="1">
      <c r="A609" s="21"/>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3"/>
    </row>
    <row r="610" ht="13.5" customHeight="1">
      <c r="A610" s="21"/>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3"/>
    </row>
    <row r="611" ht="13.5" customHeight="1">
      <c r="A611" s="21"/>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3"/>
    </row>
    <row r="612" ht="13.5" customHeight="1">
      <c r="A612" s="21"/>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3"/>
    </row>
    <row r="613" ht="13.5" customHeight="1">
      <c r="A613" s="21"/>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3"/>
    </row>
    <row r="614" ht="13.5" customHeight="1">
      <c r="A614" s="21"/>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3"/>
    </row>
    <row r="615" ht="13.5" customHeight="1">
      <c r="A615" s="21"/>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3"/>
    </row>
    <row r="616" ht="13.5" customHeight="1">
      <c r="A616" s="21"/>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3"/>
    </row>
    <row r="617" ht="13.5" customHeight="1">
      <c r="A617" s="21"/>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3"/>
    </row>
    <row r="618" ht="13.5" customHeight="1">
      <c r="A618" s="21"/>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3"/>
    </row>
    <row r="619" ht="13.5" customHeight="1">
      <c r="A619" s="21"/>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3"/>
    </row>
    <row r="620" ht="13.5" customHeight="1">
      <c r="A620" s="21"/>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3"/>
    </row>
    <row r="621" ht="13.5" customHeight="1">
      <c r="A621" s="21"/>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3"/>
    </row>
    <row r="622" ht="13.5" customHeight="1">
      <c r="A622" s="21"/>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3"/>
    </row>
    <row r="623" ht="13.5" customHeight="1">
      <c r="A623" s="21"/>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3"/>
    </row>
    <row r="624" ht="13.5" customHeight="1">
      <c r="A624" s="21"/>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3"/>
    </row>
    <row r="625" ht="13.5" customHeight="1">
      <c r="A625" s="21"/>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3"/>
    </row>
    <row r="626" ht="13.5" customHeight="1">
      <c r="A626" s="21"/>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3"/>
    </row>
    <row r="627" ht="13.5" customHeight="1">
      <c r="A627" s="21"/>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3"/>
    </row>
    <row r="628" ht="13.5" customHeight="1">
      <c r="A628" s="21"/>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3"/>
    </row>
    <row r="629" ht="13.5" customHeight="1">
      <c r="A629" s="21"/>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3"/>
    </row>
    <row r="630" ht="13.5" customHeight="1">
      <c r="A630" s="21"/>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3"/>
    </row>
    <row r="631" ht="13.5" customHeight="1">
      <c r="A631" s="21"/>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3"/>
    </row>
    <row r="632" ht="13.5" customHeight="1">
      <c r="A632" s="21"/>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3"/>
    </row>
    <row r="633" ht="13.5" customHeight="1">
      <c r="A633" s="21"/>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3"/>
    </row>
    <row r="634" ht="13.5" customHeight="1">
      <c r="A634" s="21"/>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3"/>
    </row>
    <row r="635" ht="13.5" customHeight="1">
      <c r="A635" s="21"/>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3"/>
    </row>
    <row r="636" ht="13.5" customHeight="1">
      <c r="A636" s="21"/>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3"/>
    </row>
    <row r="637" ht="13.5" customHeight="1">
      <c r="A637" s="21"/>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3"/>
    </row>
    <row r="638" ht="13.5" customHeight="1">
      <c r="A638" s="21"/>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3"/>
    </row>
    <row r="639" ht="13.5" customHeight="1">
      <c r="A639" s="21"/>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3"/>
    </row>
    <row r="640" ht="13.5" customHeight="1">
      <c r="A640" s="21"/>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3"/>
    </row>
    <row r="641" ht="13.5" customHeight="1">
      <c r="A641" s="21"/>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3"/>
    </row>
    <row r="642" ht="13.5" customHeight="1">
      <c r="A642" s="21"/>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3"/>
    </row>
    <row r="643" ht="13.5" customHeight="1">
      <c r="A643" s="21"/>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3"/>
    </row>
    <row r="644" ht="13.5" customHeight="1">
      <c r="A644" s="21"/>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3"/>
    </row>
    <row r="645" ht="13.5" customHeight="1">
      <c r="A645" s="21"/>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3"/>
    </row>
    <row r="646" ht="13.5" customHeight="1">
      <c r="A646" s="21"/>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3"/>
    </row>
    <row r="647" ht="13.5" customHeight="1">
      <c r="A647" s="21"/>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3"/>
    </row>
    <row r="648" ht="13.5" customHeight="1">
      <c r="A648" s="21"/>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3"/>
    </row>
    <row r="649" ht="13.5" customHeight="1">
      <c r="A649" s="21"/>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3"/>
    </row>
    <row r="650" ht="13.5" customHeight="1">
      <c r="A650" s="21"/>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3"/>
    </row>
    <row r="651" ht="13.5" customHeight="1">
      <c r="A651" s="21"/>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3"/>
    </row>
    <row r="652" ht="13.5" customHeight="1">
      <c r="A652" s="21"/>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3"/>
    </row>
    <row r="653" ht="13.5" customHeight="1">
      <c r="A653" s="21"/>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3"/>
    </row>
    <row r="654" ht="13.5" customHeight="1">
      <c r="A654" s="21"/>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3"/>
    </row>
    <row r="655" ht="13.5" customHeight="1">
      <c r="A655" s="21"/>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3"/>
    </row>
    <row r="656" ht="13.5" customHeight="1">
      <c r="A656" s="21"/>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3"/>
    </row>
    <row r="657" ht="13.5" customHeight="1">
      <c r="A657" s="21"/>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3"/>
    </row>
    <row r="658" ht="13.5" customHeight="1">
      <c r="A658" s="21"/>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3"/>
    </row>
    <row r="659" ht="13.5" customHeight="1">
      <c r="A659" s="21"/>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3"/>
    </row>
    <row r="660" ht="13.5" customHeight="1">
      <c r="A660" s="21"/>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3"/>
    </row>
    <row r="661" ht="13.5" customHeight="1">
      <c r="A661" s="21"/>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3"/>
    </row>
    <row r="662" ht="13.5" customHeight="1">
      <c r="A662" s="21"/>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3"/>
    </row>
    <row r="663" ht="13.5" customHeight="1">
      <c r="A663" s="21"/>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3"/>
    </row>
    <row r="664" ht="13.5" customHeight="1">
      <c r="A664" s="21"/>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3"/>
    </row>
    <row r="665" ht="13.5" customHeight="1">
      <c r="A665" s="21"/>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3"/>
    </row>
    <row r="666" ht="13.5" customHeight="1">
      <c r="A666" s="21"/>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3"/>
    </row>
    <row r="667" ht="13.5" customHeight="1">
      <c r="A667" s="21"/>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3"/>
    </row>
    <row r="668" ht="13.5" customHeight="1">
      <c r="A668" s="21"/>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3"/>
    </row>
    <row r="669" ht="13.5" customHeight="1">
      <c r="A669" s="21"/>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3"/>
    </row>
    <row r="670" ht="13.5" customHeight="1">
      <c r="A670" s="21"/>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3"/>
    </row>
    <row r="671" ht="13.5" customHeight="1">
      <c r="A671" s="21"/>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3"/>
    </row>
    <row r="672" ht="13.5" customHeight="1">
      <c r="A672" s="21"/>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3"/>
    </row>
    <row r="673" ht="13.5" customHeight="1">
      <c r="A673" s="21"/>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3"/>
    </row>
    <row r="674" ht="13.5" customHeight="1">
      <c r="A674" s="21"/>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3"/>
    </row>
    <row r="675" ht="13.5" customHeight="1">
      <c r="A675" s="21"/>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3"/>
    </row>
    <row r="676" ht="13.5" customHeight="1">
      <c r="A676" s="21"/>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3"/>
    </row>
    <row r="677" ht="13.5" customHeight="1">
      <c r="A677" s="21"/>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3"/>
    </row>
    <row r="678" ht="13.5" customHeight="1">
      <c r="A678" s="21"/>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3"/>
    </row>
    <row r="679" ht="13.5" customHeight="1">
      <c r="A679" s="21"/>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3"/>
    </row>
    <row r="680" ht="13.5" customHeight="1">
      <c r="A680" s="21"/>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3"/>
    </row>
    <row r="681" ht="13.5" customHeight="1">
      <c r="A681" s="21"/>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3"/>
    </row>
    <row r="682" ht="13.5" customHeight="1">
      <c r="A682" s="21"/>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3"/>
    </row>
    <row r="683" ht="13.5" customHeight="1">
      <c r="A683" s="21"/>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3"/>
    </row>
    <row r="684" ht="13.5" customHeight="1">
      <c r="A684" s="21"/>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3"/>
    </row>
    <row r="685" ht="13.5" customHeight="1">
      <c r="A685" s="21"/>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3"/>
    </row>
    <row r="686" ht="13.5" customHeight="1">
      <c r="A686" s="21"/>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3"/>
    </row>
    <row r="687" ht="13.5" customHeight="1">
      <c r="A687" s="21"/>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3"/>
    </row>
    <row r="688" ht="13.5" customHeight="1">
      <c r="A688" s="21"/>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3"/>
    </row>
    <row r="689" ht="13.5" customHeight="1">
      <c r="A689" s="21"/>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3"/>
    </row>
    <row r="690" ht="13.5" customHeight="1">
      <c r="A690" s="21"/>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3"/>
    </row>
    <row r="691" ht="13.5" customHeight="1">
      <c r="A691" s="21"/>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3"/>
    </row>
    <row r="692" ht="13.5" customHeight="1">
      <c r="A692" s="21"/>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3"/>
    </row>
    <row r="693" ht="13.5" customHeight="1">
      <c r="A693" s="21"/>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3"/>
    </row>
    <row r="694" ht="13.5" customHeight="1">
      <c r="A694" s="21"/>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3"/>
    </row>
    <row r="695" ht="13.5" customHeight="1">
      <c r="A695" s="21"/>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3"/>
    </row>
    <row r="696" ht="13.5" customHeight="1">
      <c r="A696" s="21"/>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3"/>
    </row>
    <row r="697" ht="13.5" customHeight="1">
      <c r="A697" s="21"/>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3"/>
    </row>
    <row r="698" ht="13.5" customHeight="1">
      <c r="A698" s="21"/>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3"/>
    </row>
    <row r="699" ht="13.5" customHeight="1">
      <c r="A699" s="21"/>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3"/>
    </row>
    <row r="700" ht="13.5" customHeight="1">
      <c r="A700" s="21"/>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3"/>
    </row>
    <row r="701" ht="13.5" customHeight="1">
      <c r="A701" s="21"/>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3"/>
    </row>
    <row r="702" ht="13.5" customHeight="1">
      <c r="A702" s="21"/>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3"/>
    </row>
    <row r="703" ht="13.5" customHeight="1">
      <c r="A703" s="21"/>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3"/>
    </row>
    <row r="704" ht="13.5" customHeight="1">
      <c r="A704" s="21"/>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3"/>
    </row>
    <row r="705" ht="13.5" customHeight="1">
      <c r="A705" s="21"/>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3"/>
    </row>
    <row r="706" ht="13.5" customHeight="1">
      <c r="A706" s="21"/>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3"/>
    </row>
    <row r="707" ht="13.5" customHeight="1">
      <c r="A707" s="21"/>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3"/>
    </row>
    <row r="708" ht="13.5" customHeight="1">
      <c r="A708" s="21"/>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3"/>
    </row>
    <row r="709" ht="13.5" customHeight="1">
      <c r="A709" s="21"/>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3"/>
    </row>
    <row r="710" ht="13.5" customHeight="1">
      <c r="A710" s="21"/>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3"/>
    </row>
    <row r="711" ht="13.5" customHeight="1">
      <c r="A711" s="546"/>
      <c r="B711" s="225"/>
      <c r="C711" s="225"/>
      <c r="D711" s="225"/>
      <c r="E711" s="225"/>
      <c r="F711" s="225"/>
      <c r="G711" s="225"/>
      <c r="H711" s="225"/>
      <c r="I711" s="225"/>
      <c r="J711" s="225"/>
      <c r="K711" s="225"/>
      <c r="L711" s="225"/>
      <c r="M711" s="225"/>
      <c r="N711" s="225"/>
      <c r="O711" s="225"/>
      <c r="P711" s="225"/>
      <c r="Q711" s="225"/>
      <c r="R711" s="225"/>
      <c r="S711" s="225"/>
      <c r="T711" s="225"/>
      <c r="U711" s="225"/>
      <c r="V711" s="225"/>
      <c r="W711" s="225"/>
      <c r="X711" s="225"/>
      <c r="Y711" s="225"/>
      <c r="Z711" s="225"/>
      <c r="AA711" s="225"/>
      <c r="AB711" s="225"/>
      <c r="AC711" s="225"/>
      <c r="AD711" s="225"/>
      <c r="AE711" s="225"/>
      <c r="AF711" s="225"/>
      <c r="AG711" s="226"/>
    </row>
  </sheetData>
  <mergeCells count="64">
    <mergeCell ref="I181:T181"/>
    <mergeCell ref="X181:X193"/>
    <mergeCell ref="I182:T182"/>
    <mergeCell ref="I183:T183"/>
    <mergeCell ref="R184:T184"/>
    <mergeCell ref="R185:T185"/>
    <mergeCell ref="I186:T186"/>
    <mergeCell ref="I187:T187"/>
    <mergeCell ref="I188:T188"/>
    <mergeCell ref="J189:T189"/>
    <mergeCell ref="I190:T190"/>
    <mergeCell ref="I191:T191"/>
    <mergeCell ref="I192:T192"/>
    <mergeCell ref="I193:T193"/>
    <mergeCell ref="I195:T195"/>
    <mergeCell ref="X195:X202"/>
    <mergeCell ref="I196:T196"/>
    <mergeCell ref="I197:T197"/>
    <mergeCell ref="J198:T198"/>
    <mergeCell ref="I199:T199"/>
    <mergeCell ref="I200:T200"/>
    <mergeCell ref="I201:T201"/>
    <mergeCell ref="I202:T202"/>
    <mergeCell ref="I179:T179"/>
    <mergeCell ref="I165:T165"/>
    <mergeCell ref="I167:T167"/>
    <mergeCell ref="X167:X179"/>
    <mergeCell ref="I168:T168"/>
    <mergeCell ref="I169:T169"/>
    <mergeCell ref="R170:T170"/>
    <mergeCell ref="R171:T171"/>
    <mergeCell ref="I172:T172"/>
    <mergeCell ref="I173:T173"/>
    <mergeCell ref="I174:T174"/>
    <mergeCell ref="J175:T175"/>
    <mergeCell ref="I176:T176"/>
    <mergeCell ref="I177:T177"/>
    <mergeCell ref="I178:T178"/>
    <mergeCell ref="I164:T164"/>
    <mergeCell ref="I151:T151"/>
    <mergeCell ref="X151:X165"/>
    <mergeCell ref="I152:T152"/>
    <mergeCell ref="I153:T153"/>
    <mergeCell ref="I154:T154"/>
    <mergeCell ref="R155:T155"/>
    <mergeCell ref="I156:T156"/>
    <mergeCell ref="R157:T157"/>
    <mergeCell ref="I158:T158"/>
    <mergeCell ref="I159:T159"/>
    <mergeCell ref="I160:T160"/>
    <mergeCell ref="J161:T161"/>
    <mergeCell ref="I162:T162"/>
    <mergeCell ref="I163:T163"/>
    <mergeCell ref="W33:X33"/>
    <mergeCell ref="J13:P20"/>
    <mergeCell ref="H22:L22"/>
    <mergeCell ref="H23:L23"/>
    <mergeCell ref="B26:V31"/>
    <mergeCell ref="B1:U1"/>
    <mergeCell ref="F2:M2"/>
    <mergeCell ref="O7:O8"/>
    <mergeCell ref="P7:P8"/>
    <mergeCell ref="M9:N9"/>
    <mergeCell ref="O9:P9"/>
  </mergeCells>
  <conditionalFormatting sqref="U37:U145 U148:U149 T151:T152 T154 T167 T169 T181 T183">
    <cfRule type="cellIs" dxfId="4" priority="1" operator="equal" stopIfTrue="1">
      <formula>0</formula>
    </cfRule>
  </conditionalFormatting>
  <conditionalFormatting sqref="J149:K149 M149:T149 I150 L150">
    <cfRule type="cellIs" dxfId="5" priority="1" operator="lessThan" stopIfTrue="1">
      <formula>0</formula>
    </cfRule>
  </conditionalFormatting>
  <conditionalFormatting sqref="V157:W157 V171 V185">
    <cfRule type="cellIs" dxfId="6" priority="1" operator="greaterThan" stopIfTrue="1">
      <formula>0</formula>
    </cfRule>
  </conditionalFormatting>
  <dataValidations count="1">
    <dataValidation type="list" allowBlank="1" showInputMessage="1" showErrorMessage="1" sqref="P6:P8">
      <formula1>"Yes,No"</formula1>
    </dataValidation>
  </dataValidations>
  <hyperlinks>
    <hyperlink ref="J7" r:id="rId1" location="" tooltip="" display="holds@kiltergrips.com"/>
    <hyperlink ref="A36" r:id="rId2" location="" tooltip="" display="Bricks"/>
    <hyperlink ref="B37" r:id="rId3" location="" tooltip="" display="Big Brick 2XL 1 - 2 Piece"/>
    <hyperlink ref="B38" r:id="rId4" location="" tooltip="" display="Big Brick 2XL 2 - 3 Piece"/>
    <hyperlink ref="B39" r:id="rId5" location="" tooltip="" display="Big Brick XL 1 - 2 Piece"/>
    <hyperlink ref="B40" r:id="rId6" location="" tooltip="" display="Big Brick XL 2 - Slopers"/>
    <hyperlink ref="B41" r:id="rId7" location="" tooltip="" display="Big Brick L1 - 2 Piece"/>
    <hyperlink ref="B42" r:id="rId8" location="" tooltip="" display="Big Brick L2 - Incuts"/>
    <hyperlink ref="B43" r:id="rId9" location="" tooltip="" display="Big Brick S1 - Crimps"/>
    <hyperlink ref="B44" r:id="rId10" location="" tooltip="" display="Big Brick XS 1 - Feet"/>
    <hyperlink ref="A45" r:id="rId11" location="" tooltip="" display="Not Font"/>
    <hyperlink ref="B46" r:id="rId12" location="" tooltip="" display="Not Font Kaiju 1 - Stalactite"/>
    <hyperlink ref="B47" r:id="rId13" location="" tooltip="" display="Not Font Kaiju 2 - Sloper"/>
    <hyperlink ref="B48" r:id="rId14" location="" tooltip="" display="Not Font Kaiju 3 - Sloper"/>
    <hyperlink ref="B49" r:id="rId15" location="" tooltip="" display="Not Font 2XL 1 - Plate Slopers"/>
    <hyperlink ref="B50" r:id="rId16" location="" tooltip="" display="Not Font 2XL 2 - Plate Slopers"/>
    <hyperlink ref="B51" r:id="rId17" location="" tooltip="" display="Not Font 2XL 3 - Jugs"/>
    <hyperlink ref="B52" r:id="rId18" location="" tooltip="" display="Not Font XL 1 - Hooded Pinches"/>
    <hyperlink ref="B53" r:id="rId19" location="" tooltip="" display="Not Font L1 - Mini Jugs"/>
    <hyperlink ref="B54" r:id="rId20" location="" tooltip="" display="Not Font L2 - Crimps"/>
    <hyperlink ref="B55" r:id="rId21" location="" tooltip="" display="Not Font M1 - Crimps"/>
    <hyperlink ref="B56" r:id="rId22" location="" tooltip="" display="Not Font M2 - Pinches"/>
    <hyperlink ref="B57" r:id="rId23" location="" tooltip="" display="Not Font XS 1 - Feet"/>
    <hyperlink ref="B58" r:id="rId24" location="" tooltip="" display="Not Font XS 2 - Feet"/>
    <hyperlink ref="A59" r:id="rId25" location="" tooltip="" display="Regs"/>
    <hyperlink ref="B60" r:id="rId26" location="" tooltip="" display="Reg XL 1 - Jugs"/>
    <hyperlink ref="B61" r:id="rId27" location="" tooltip="" display="Reg XL 2 - Jugs"/>
    <hyperlink ref="B62" r:id="rId28" location="" tooltip="" display="Reg XL 3 - Puffy Incut Edges"/>
    <hyperlink ref="B63" r:id="rId29" location="" tooltip="" display="Reg XL 4 - Puffy Incut Edges"/>
    <hyperlink ref="B64" r:id="rId30" location="" tooltip="" display="Reg XL 5 - Jugs"/>
    <hyperlink ref="B65" r:id="rId31" location="" tooltip="" display="Reg XL 6 - Puffy Incuts"/>
    <hyperlink ref="B67" r:id="rId32" location="" tooltip="" display="Reg L1 - Roof Jugs"/>
    <hyperlink ref="B68" r:id="rId33" location="" tooltip="" display="Reg L2 - Jugs"/>
    <hyperlink ref="B69" r:id="rId34" location="" tooltip="" display="Reg &#9;L4 - Puffy Incuts"/>
    <hyperlink ref="B71" r:id="rId35" location="" tooltip="" display="Reg M1 - Jugs"/>
    <hyperlink ref="B72" r:id="rId36" location="" tooltip="" display="Reg M4 - Mini Jugs"/>
    <hyperlink ref="B73" r:id="rId37" location="" tooltip="" display="Reg M12 - 1.25 Pad Edges"/>
    <hyperlink ref="B76" r:id="rId38" location="" tooltip="" display="Reg XS 4 - Feet"/>
    <hyperlink ref="B77" r:id="rId39" location="" tooltip="" display="Reg XS 6 - Scoop Feet"/>
    <hyperlink ref="B78" r:id="rId40" location="" tooltip="" display="Reg &#9;XS 7 - Incut Feet"/>
    <hyperlink ref="A86" r:id="rId41" location="" tooltip="" display="Speed Bumps"/>
    <hyperlink ref="B87" r:id="rId42" location="" tooltip="" display="Speed Bumps XL 1 - Doubles"/>
    <hyperlink ref="B88" r:id="rId43" location="" tooltip="" display="Speed Bumps XL 2 - Crimps"/>
    <hyperlink ref="B90" r:id="rId44" location="" tooltip="" display="Speed Bumps L1 - Crimps"/>
    <hyperlink ref="B91" r:id="rId45" location="" tooltip="" display="Speed Bumps L2 - Incuts"/>
    <hyperlink ref="B92" r:id="rId46" location="" tooltip="" display="Speed Bumps L3 - Lo-Pro"/>
    <hyperlink ref="B93" r:id="rId47" location="" tooltip="" display="Speed Bumps L4 - Pinches"/>
    <hyperlink ref="B95" r:id="rId48" location="" tooltip="" display="Speed Bumps M1 - Crimps"/>
    <hyperlink ref="B96" r:id="rId49" location="" tooltip="" display="Speed Bumps M2 - Crimp"/>
    <hyperlink ref="B97" r:id="rId50" location="" tooltip="" display="Speed Bumps M3 - Pinches"/>
    <hyperlink ref="B98" r:id="rId51" location="" tooltip="" display="Speed Bumps M4 - Pinches"/>
    <hyperlink ref="B100" r:id="rId52" location="" tooltip="" display="Speed Bumps S1 - Pinches"/>
    <hyperlink ref="B102" r:id="rId53" location="" tooltip="" display="Speed Bumps XS 1 - Crimps"/>
    <hyperlink ref="B103" r:id="rId54" location="" tooltip="" display="Speed Bumps XS 2 - Feet 1"/>
    <hyperlink ref="B110" r:id="rId55" location="" tooltip="" display="Stratos &#9;2XL 3 - 2 Piece-Plate Edges"/>
    <hyperlink ref="B112" r:id="rId56" location="" tooltip="" display="Stratos XL 1 - Over Jugs"/>
    <hyperlink ref="B113" r:id="rId57" location="" tooltip="" display="&#9;Stratos XL 5 - Pinches"/>
    <hyperlink ref="B114" r:id="rId58" location="" tooltip="" display="&#9;Stratos XL 6 - Edges"/>
    <hyperlink ref="B116" r:id="rId59" location="" tooltip="" display="Stratos L5 - Edges"/>
    <hyperlink ref="B118" r:id="rId60" location="" tooltip="" display="Stratos M2 - Plate Edges"/>
    <hyperlink ref="B119" r:id="rId61" location="" tooltip="" display="Stratos M3 - Pinches"/>
    <hyperlink ref="B121" r:id="rId62" location="" tooltip="" display="Stratos S1 - Feet"/>
    <hyperlink ref="B122" r:id="rId63" location="" tooltip="" display="Stratos S2 - Mini Jugs"/>
    <hyperlink ref="B123" r:id="rId64" location="" tooltip="" display="Stratos S3 - Pinches"/>
    <hyperlink ref="B125" r:id="rId65" location="" tooltip="" display="Stratos XS 1 - Feet"/>
    <hyperlink ref="A126" r:id="rId66" location="" tooltip="" display="Tremors"/>
    <hyperlink ref="B127" r:id="rId67" location="" tooltip="" display="Tremors 2XL 1 - Jugs"/>
    <hyperlink ref="B128" r:id="rId68" location="" tooltip="" display="Tremors 2XL 2 - Plates"/>
    <hyperlink ref="B129" r:id="rId69" location="" tooltip="" display="Tremors 2XL 3 - Bow Ties"/>
    <hyperlink ref="B130" r:id="rId70" location="" tooltip="" display="Tremors L1 - Jugs"/>
    <hyperlink ref="B131" r:id="rId71" location="" tooltip="" display="Tremors L2 - Jugs"/>
    <hyperlink ref="B132" r:id="rId72" location="" tooltip="" display="Tremors M1 - Waves"/>
    <hyperlink ref="B133" r:id="rId73" location="" tooltip="" display="Tremors S 1 - Pinches"/>
    <hyperlink ref="B134" r:id="rId74" location="" tooltip="" display="Tremors XS 1 - Feet 1"/>
    <hyperlink ref="B135" r:id="rId75" location="" tooltip="" display="Tremors XS 2 - Feet 2"/>
    <hyperlink ref="B136" r:id="rId76" location="" tooltip="" display="Tremors Jibs 1"/>
    <hyperlink ref="A137" r:id="rId77" location="" tooltip="" display="Trim"/>
    <hyperlink ref="B138" r:id="rId78" location="" tooltip="" display="Trim XL 1 - Jugs"/>
    <hyperlink ref="B139" r:id="rId79" location="" tooltip="" display="Trim XL 2 - Pinches"/>
    <hyperlink ref="B140" r:id="rId80" location="" tooltip="" display="Trim XL 3 - Edges"/>
    <hyperlink ref="B141" r:id="rId81" location="" tooltip="" display="Trim L 1 - Jugs"/>
    <hyperlink ref="B142" r:id="rId82" location="" tooltip="" display="Trim L 2 - Pinches"/>
    <hyperlink ref="B143" r:id="rId83" location="" tooltip="" display="Trim M 1 - Crimps"/>
    <hyperlink ref="B144" r:id="rId84" location="" tooltip="" display="Trim S 1 - Crimps"/>
    <hyperlink ref="B145" r:id="rId85" location="" tooltip="" display="Trim XS 1 - Feet"/>
    <hyperlink ref="A146" r:id="rId86" location="" tooltip="" display="Walltopia"/>
    <hyperlink ref="B148" r:id="rId87" location="" tooltip="" display="UP Fiberglass Kit 2 - Speed Bumps XL 1-4"/>
  </hyperlinks>
  <pageMargins left="0.7" right="0.7" top="0.75" bottom="0.75" header="0.3" footer="0.3"/>
  <pageSetup firstPageNumber="1" fitToHeight="1" fitToWidth="1" scale="34" useFirstPageNumber="0" orientation="portrait" pageOrder="downThenOver"/>
  <headerFooter>
    <oddFooter>&amp;C&amp;"Helvetica Neue,Regular"&amp;12&amp;K000000&amp;P</oddFooter>
  </headerFooter>
  <drawing r:id="rId88"/>
</worksheet>
</file>

<file path=xl/worksheets/sheet5.xml><?xml version="1.0" encoding="utf-8"?>
<worksheet xmlns:r="http://schemas.openxmlformats.org/officeDocument/2006/relationships" xmlns="http://schemas.openxmlformats.org/spreadsheetml/2006/main">
  <dimension ref="A1:M30"/>
  <sheetViews>
    <sheetView workbookViewId="0" showGridLines="0" defaultGridColor="1"/>
  </sheetViews>
  <sheetFormatPr defaultColWidth="8.83333" defaultRowHeight="13.5" customHeight="1" outlineLevelRow="0" outlineLevelCol="0"/>
  <cols>
    <col min="1" max="1" width="23.5" style="595" customWidth="1"/>
    <col min="2" max="10" width="12.1719" style="595" customWidth="1"/>
    <col min="11" max="11" width="8.85156" style="595" customWidth="1"/>
    <col min="12" max="12" width="10.6719" style="595" customWidth="1"/>
    <col min="13" max="13" width="9.67188" style="595" customWidth="1"/>
    <col min="14" max="16384" width="8.85156" style="595" customWidth="1"/>
  </cols>
  <sheetData>
    <row r="1" ht="14" customHeight="1">
      <c r="A1" t="s" s="596">
        <v>1099</v>
      </c>
      <c r="B1" t="s" s="597">
        <v>1100</v>
      </c>
      <c r="C1" t="s" s="598">
        <v>1101</v>
      </c>
      <c r="D1" s="599"/>
      <c r="E1" s="236"/>
      <c r="F1" s="236"/>
      <c r="G1" s="236"/>
      <c r="H1" s="236"/>
      <c r="I1" s="236"/>
      <c r="J1" s="236"/>
      <c r="K1" s="236"/>
      <c r="L1" s="236"/>
      <c r="M1" s="236"/>
    </row>
    <row r="2" ht="14" customHeight="1">
      <c r="A2" t="s" s="600">
        <v>1102</v>
      </c>
      <c r="B2" s="601"/>
      <c r="C2" s="257"/>
      <c r="D2" s="236"/>
      <c r="E2" s="236"/>
      <c r="F2" s="236"/>
      <c r="G2" s="236"/>
      <c r="H2" s="236"/>
      <c r="I2" s="236"/>
      <c r="J2" s="236"/>
      <c r="K2" s="236"/>
      <c r="L2" s="236"/>
      <c r="M2" s="236"/>
    </row>
    <row r="3" ht="15.5" customHeight="1">
      <c r="A3" t="s" s="596">
        <v>1103</v>
      </c>
      <c r="B3" s="292"/>
      <c r="C3" t="s" s="598">
        <f>IF(B2&gt;0,B2*0.4,"Needs Climbable Square Feet Input")</f>
        <v>1104</v>
      </c>
      <c r="D3" s="599"/>
      <c r="E3" s="602"/>
      <c r="F3" s="236"/>
      <c r="G3" s="236"/>
      <c r="H3" s="236"/>
      <c r="I3" s="236"/>
      <c r="J3" s="236"/>
      <c r="K3" s="236"/>
      <c r="L3" s="236"/>
      <c r="M3" s="236"/>
    </row>
    <row r="4" ht="15" customHeight="1">
      <c r="A4" t="s" s="596">
        <v>1105</v>
      </c>
      <c r="B4" s="236"/>
      <c r="C4" t="s" s="598">
        <f>IF(B2&gt;0,B2*0.1,"Needs Climbable Square Feet Input")</f>
        <v>1104</v>
      </c>
      <c r="D4" s="599"/>
      <c r="E4" s="602"/>
      <c r="F4" s="236"/>
      <c r="G4" s="236"/>
      <c r="H4" s="236"/>
      <c r="I4" s="236"/>
      <c r="J4" s="236"/>
      <c r="K4" s="236"/>
      <c r="L4" s="236"/>
      <c r="M4" s="236"/>
    </row>
    <row r="5" ht="14" customHeight="1">
      <c r="A5" t="s" s="596">
        <v>1106</v>
      </c>
      <c r="B5" s="603"/>
      <c r="C5" s="602">
        <f>SUM(C3:E4)</f>
        <v>0</v>
      </c>
      <c r="D5" s="599"/>
      <c r="E5" s="236"/>
      <c r="F5" s="236"/>
      <c r="G5" s="236"/>
      <c r="H5" s="236"/>
      <c r="I5" s="236"/>
      <c r="J5" s="236"/>
      <c r="K5" s="236"/>
      <c r="L5" s="236"/>
      <c r="M5" s="236"/>
    </row>
    <row r="6" ht="14" customHeight="1">
      <c r="A6" t="s" s="600">
        <v>1107</v>
      </c>
      <c r="B6" s="604"/>
      <c r="C6" s="257"/>
      <c r="D6" s="236"/>
      <c r="E6" s="236"/>
      <c r="F6" s="236"/>
      <c r="G6" s="236"/>
      <c r="H6" s="236"/>
      <c r="I6" s="236"/>
      <c r="J6" s="236"/>
      <c r="K6" s="236"/>
      <c r="L6" s="236"/>
      <c r="M6" s="236"/>
    </row>
    <row r="7" ht="14" customHeight="1">
      <c r="A7" t="s" s="600">
        <v>1108</v>
      </c>
      <c r="B7" s="601"/>
      <c r="C7" s="257"/>
      <c r="D7" s="236"/>
      <c r="E7" s="236"/>
      <c r="F7" s="236"/>
      <c r="G7" s="236"/>
      <c r="H7" s="236"/>
      <c r="I7" s="236"/>
      <c r="J7" s="236"/>
      <c r="K7" s="236"/>
      <c r="L7" s="236"/>
      <c r="M7" s="236"/>
    </row>
    <row r="8" ht="14" customHeight="1">
      <c r="A8" t="s" s="600">
        <v>1109</v>
      </c>
      <c r="B8" s="601"/>
      <c r="C8" s="257"/>
      <c r="D8" s="236"/>
      <c r="E8" s="236"/>
      <c r="F8" s="236"/>
      <c r="G8" s="236"/>
      <c r="H8" s="236"/>
      <c r="I8" s="236"/>
      <c r="J8" s="236"/>
      <c r="K8" s="236"/>
      <c r="L8" s="236"/>
      <c r="M8" s="236"/>
    </row>
    <row r="9" ht="14" customHeight="1">
      <c r="A9" t="s" s="600">
        <v>1110</v>
      </c>
      <c r="B9" s="601"/>
      <c r="C9" s="257"/>
      <c r="D9" s="236"/>
      <c r="E9" s="236"/>
      <c r="F9" s="236"/>
      <c r="G9" s="236"/>
      <c r="H9" s="236"/>
      <c r="I9" s="236"/>
      <c r="J9" s="236"/>
      <c r="K9" s="236"/>
      <c r="L9" s="236"/>
      <c r="M9" s="236"/>
    </row>
    <row r="10" ht="15.5" customHeight="1">
      <c r="A10" t="s" s="596">
        <v>1111</v>
      </c>
      <c r="B10" s="292"/>
      <c r="C10" t="s" s="598">
        <v>1112</v>
      </c>
      <c r="D10" s="599"/>
      <c r="E10" s="602"/>
      <c r="F10" s="236"/>
      <c r="G10" s="236"/>
      <c r="H10" s="236"/>
      <c r="I10" s="236"/>
      <c r="J10" s="236"/>
      <c r="K10" s="236"/>
      <c r="L10" s="236"/>
      <c r="M10" s="605"/>
    </row>
    <row r="11" ht="14" customHeight="1">
      <c r="A11" t="s" s="596">
        <v>1113</v>
      </c>
      <c r="B11" s="603"/>
      <c r="C11" t="s" s="598">
        <f>IF(B8&gt;0,B8/10,"Needs Boulder Linear Feet Input")</f>
        <v>1114</v>
      </c>
      <c r="D11" s="599"/>
      <c r="E11" s="602"/>
      <c r="F11" s="236"/>
      <c r="G11" s="236"/>
      <c r="H11" s="236"/>
      <c r="I11" s="236"/>
      <c r="J11" s="236"/>
      <c r="K11" s="236"/>
      <c r="L11" s="236"/>
      <c r="M11" s="236"/>
    </row>
    <row r="12" ht="14" customHeight="1">
      <c r="A12" t="s" s="600">
        <v>1115</v>
      </c>
      <c r="B12" s="604"/>
      <c r="C12" s="257"/>
      <c r="D12" s="236"/>
      <c r="E12" s="236"/>
      <c r="F12" s="236"/>
      <c r="G12" s="236"/>
      <c r="H12" s="236"/>
      <c r="I12" s="236"/>
      <c r="J12" s="236"/>
      <c r="K12" s="236"/>
      <c r="L12" s="236"/>
      <c r="M12" s="236"/>
    </row>
    <row r="13" ht="14" customHeight="1">
      <c r="A13" t="s" s="600">
        <v>1116</v>
      </c>
      <c r="B13" s="601"/>
      <c r="C13" s="257"/>
      <c r="D13" s="236"/>
      <c r="E13" s="236"/>
      <c r="F13" s="236"/>
      <c r="G13" s="236"/>
      <c r="H13" s="236"/>
      <c r="I13" s="236"/>
      <c r="J13" s="236"/>
      <c r="K13" s="236"/>
      <c r="L13" s="236"/>
      <c r="M13" s="236"/>
    </row>
    <row r="14" ht="14" customHeight="1">
      <c r="A14" t="s" s="596">
        <v>1117</v>
      </c>
      <c r="B14" s="606"/>
      <c r="C14" t="s" s="598">
        <v>1118</v>
      </c>
      <c r="D14" s="599"/>
      <c r="E14" s="602"/>
      <c r="F14" s="236"/>
      <c r="G14" s="236"/>
      <c r="H14" s="236"/>
      <c r="I14" s="236"/>
      <c r="J14" s="236"/>
      <c r="K14" s="236"/>
      <c r="L14" s="236"/>
      <c r="M14" s="236"/>
    </row>
    <row r="15" ht="14" customHeight="1">
      <c r="A15" t="s" s="600">
        <v>1119</v>
      </c>
      <c r="B15" s="601"/>
      <c r="C15" s="607"/>
      <c r="D15" s="236"/>
      <c r="E15" s="602"/>
      <c r="F15" s="236"/>
      <c r="G15" s="236"/>
      <c r="H15" s="236"/>
      <c r="I15" s="236"/>
      <c r="J15" s="236"/>
      <c r="K15" s="236"/>
      <c r="L15" s="236"/>
      <c r="M15" s="236"/>
    </row>
    <row r="16" ht="14" customHeight="1">
      <c r="A16" t="s" s="600">
        <v>1120</v>
      </c>
      <c r="B16" s="604"/>
      <c r="C16" s="607"/>
      <c r="D16" s="236"/>
      <c r="E16" s="236"/>
      <c r="F16" s="236"/>
      <c r="G16" s="236"/>
      <c r="H16" s="236"/>
      <c r="I16" s="236"/>
      <c r="J16" s="236"/>
      <c r="K16" s="236"/>
      <c r="L16" s="236"/>
      <c r="M16" s="236"/>
    </row>
    <row r="17" ht="15.5" customHeight="1">
      <c r="A17" t="s" s="596">
        <v>1121</v>
      </c>
      <c r="B17" s="292"/>
      <c r="C17" t="s" s="598">
        <v>1122</v>
      </c>
      <c r="D17" s="599"/>
      <c r="E17" s="602"/>
      <c r="F17" s="236"/>
      <c r="G17" s="236"/>
      <c r="H17" s="236"/>
      <c r="I17" s="236"/>
      <c r="J17" s="236"/>
      <c r="K17" s="236"/>
      <c r="L17" s="236"/>
      <c r="M17" s="236"/>
    </row>
    <row r="18" ht="15" customHeight="1">
      <c r="A18" s="236"/>
      <c r="B18" s="236"/>
      <c r="C18" s="236"/>
      <c r="D18" s="236"/>
      <c r="E18" s="236"/>
      <c r="F18" s="236"/>
      <c r="G18" s="236"/>
      <c r="H18" s="236"/>
      <c r="I18" s="236"/>
      <c r="J18" s="236"/>
      <c r="K18" s="236"/>
      <c r="L18" s="236"/>
      <c r="M18" s="236"/>
    </row>
    <row r="19" ht="15" customHeight="1">
      <c r="A19" t="s" s="598">
        <v>1123</v>
      </c>
      <c r="B19" s="231"/>
      <c r="C19" s="231"/>
      <c r="D19" s="231"/>
      <c r="E19" s="231"/>
      <c r="F19" s="231"/>
      <c r="G19" s="231"/>
      <c r="H19" s="231"/>
      <c r="I19" s="231"/>
      <c r="J19" s="231"/>
      <c r="K19" s="236"/>
      <c r="L19" s="236"/>
      <c r="M19" s="236"/>
    </row>
    <row r="20" ht="15" customHeight="1">
      <c r="A20" s="608"/>
      <c r="B20" t="s" s="609">
        <v>29</v>
      </c>
      <c r="C20" t="s" s="610">
        <v>31</v>
      </c>
      <c r="D20" t="s" s="611">
        <v>33</v>
      </c>
      <c r="E20" t="s" s="612">
        <v>35</v>
      </c>
      <c r="F20" t="s" s="613">
        <v>37</v>
      </c>
      <c r="G20" t="s" s="614">
        <v>39</v>
      </c>
      <c r="H20" t="s" s="615">
        <v>41</v>
      </c>
      <c r="I20" t="s" s="616">
        <v>43</v>
      </c>
      <c r="J20" t="s" s="617">
        <v>1124</v>
      </c>
      <c r="K20" t="s" s="618">
        <v>1125</v>
      </c>
      <c r="L20" s="236"/>
      <c r="M20" s="236"/>
    </row>
    <row r="21" ht="78.75" customHeight="1">
      <c r="A21" t="s" s="598">
        <v>1126</v>
      </c>
      <c r="B21" t="s" s="619">
        <v>1122</v>
      </c>
      <c r="C21" t="s" s="619">
        <v>1122</v>
      </c>
      <c r="D21" t="s" s="619">
        <v>1122</v>
      </c>
      <c r="E21" t="s" s="619">
        <v>1122</v>
      </c>
      <c r="F21" t="s" s="619">
        <v>1122</v>
      </c>
      <c r="G21" t="s" s="619">
        <v>1122</v>
      </c>
      <c r="H21" t="s" s="619">
        <v>1122</v>
      </c>
      <c r="I21" t="s" s="619">
        <v>1122</v>
      </c>
      <c r="J21" t="s" s="619">
        <v>1122</v>
      </c>
      <c r="K21" s="620">
        <v>0</v>
      </c>
      <c r="L21" s="236"/>
      <c r="M21" s="236"/>
    </row>
    <row r="22" ht="78.75" customHeight="1">
      <c r="A22" t="s" s="598">
        <v>1127</v>
      </c>
      <c r="B22" t="s" s="621">
        <v>1128</v>
      </c>
      <c r="C22" t="s" s="621">
        <v>1128</v>
      </c>
      <c r="D22" t="s" s="621">
        <v>1128</v>
      </c>
      <c r="E22" t="s" s="621">
        <v>1128</v>
      </c>
      <c r="F22" t="s" s="621">
        <v>1128</v>
      </c>
      <c r="G22" t="s" s="621">
        <v>1128</v>
      </c>
      <c r="H22" t="s" s="621">
        <v>1128</v>
      </c>
      <c r="I22" t="s" s="621">
        <v>1128</v>
      </c>
      <c r="J22" t="s" s="621">
        <v>1128</v>
      </c>
      <c r="K22" s="622"/>
      <c r="L22" s="599">
        <f>SUM(B22:J22)-C5</f>
        <v>0</v>
      </c>
      <c r="M22" s="236"/>
    </row>
    <row r="23" ht="78.75" customHeight="1">
      <c r="A23" t="s" s="598">
        <v>193</v>
      </c>
      <c r="B23" t="s" s="621">
        <f>_xlfn.IFERROR(B22*0.67,"Needs Climbable Square Feet and Overall Density Goal Input")</f>
        <v>1128</v>
      </c>
      <c r="C23" t="s" s="621">
        <f>_xlfn.IFERROR(C22*0.67,"Needs Climbable Square Feet and Overall Density Goal Input")</f>
        <v>1128</v>
      </c>
      <c r="D23" t="s" s="621">
        <f>_xlfn.IFERROR(D22*0.67,"Needs Climbable Square Feet and Overall Density Goal Input")</f>
        <v>1128</v>
      </c>
      <c r="E23" t="s" s="621">
        <f>_xlfn.IFERROR(E22*0.67,"Needs Climbable Square Feet and Overall Density Goal Input")</f>
        <v>1128</v>
      </c>
      <c r="F23" t="s" s="621">
        <f>_xlfn.IFERROR(F22*0.67,"Needs Climbable Square Feet and Overall Density Goal Input")</f>
        <v>1128</v>
      </c>
      <c r="G23" t="s" s="621">
        <f>_xlfn.IFERROR(G22*0.67,"Needs Climbable Square Feet and Overall Density Goal Input")</f>
        <v>1128</v>
      </c>
      <c r="H23" t="s" s="621">
        <f>_xlfn.IFERROR(H22*0.67,"Needs Climbable Square Feet and Overall Density Goal Input")</f>
        <v>1128</v>
      </c>
      <c r="I23" t="s" s="621">
        <f>_xlfn.IFERROR(I22*0.67,"Needs Climbable Square Feet and Overall Density Goal Input")</f>
        <v>1128</v>
      </c>
      <c r="J23" t="s" s="621">
        <f>_xlfn.IFERROR(J22*0.67,"Needs Climbable Square Feet and Overall Density Goal Input")</f>
        <v>1128</v>
      </c>
      <c r="K23" s="622"/>
      <c r="L23" s="605">
        <f>SUM(B23:J23)-(C5*0.67)</f>
        <v>0</v>
      </c>
      <c r="M23" s="236"/>
    </row>
    <row r="24" ht="78.75" customHeight="1">
      <c r="A24" t="s" s="598">
        <v>1129</v>
      </c>
      <c r="B24" t="s" s="621">
        <f>_xlfn.IFERROR(B22*0.33,"Needs Climbable Square Feet and Overall Density Goal Input")</f>
        <v>1128</v>
      </c>
      <c r="C24" t="s" s="621">
        <f>_xlfn.IFERROR(C22*0.33,"Needs Climbable Square Feet and Overall Density Goal Input")</f>
        <v>1128</v>
      </c>
      <c r="D24" t="s" s="621">
        <f>_xlfn.IFERROR(D22*0.33,"Needs Climbable Square Feet and Overall Density Goal Input")</f>
        <v>1128</v>
      </c>
      <c r="E24" t="s" s="621">
        <f>_xlfn.IFERROR(E22*0.33,"Needs Climbable Square Feet and Overall Density Goal Input")</f>
        <v>1128</v>
      </c>
      <c r="F24" t="s" s="621">
        <f>_xlfn.IFERROR(F22*0.33,"Needs Climbable Square Feet and Overall Density Goal Input")</f>
        <v>1128</v>
      </c>
      <c r="G24" t="s" s="621">
        <f>_xlfn.IFERROR(G22*0.33,"Needs Climbable Square Feet and Overall Density Goal Input")</f>
        <v>1128</v>
      </c>
      <c r="H24" t="s" s="621">
        <f>_xlfn.IFERROR(H22*0.33,"Needs Climbable Square Feet and Overall Density Goal Input")</f>
        <v>1128</v>
      </c>
      <c r="I24" t="s" s="621">
        <f>_xlfn.IFERROR(I22*0.33,"Needs Climbable Square Feet and Overall Density Goal Input")</f>
        <v>1128</v>
      </c>
      <c r="J24" t="s" s="621">
        <f>_xlfn.IFERROR(J22*0.33,"Needs Climbable Square Feet and Overall Density Goal Input")</f>
        <v>1128</v>
      </c>
      <c r="K24" s="622"/>
      <c r="L24" s="605">
        <f>SUM(B24:J24)-(C5*0.33)</f>
        <v>0</v>
      </c>
      <c r="M24" s="236"/>
    </row>
    <row r="25" ht="78.75" customHeight="1">
      <c r="A25" t="s" s="598">
        <v>1130</v>
      </c>
      <c r="B25" s="599">
        <v>0</v>
      </c>
      <c r="C25" s="599">
        <v>0</v>
      </c>
      <c r="D25" s="599">
        <v>0</v>
      </c>
      <c r="E25" s="599">
        <v>0</v>
      </c>
      <c r="F25" s="599">
        <v>0</v>
      </c>
      <c r="G25" s="599">
        <v>0</v>
      </c>
      <c r="H25" s="599">
        <v>0</v>
      </c>
      <c r="I25" s="599">
        <v>0</v>
      </c>
      <c r="J25" s="599">
        <v>0</v>
      </c>
      <c r="K25" s="236"/>
      <c r="L25" s="599">
        <f>SUM(B25:J25)-C10</f>
      </c>
      <c r="M25" s="236"/>
    </row>
    <row r="26" ht="78.75" customHeight="1">
      <c r="A26" t="s" s="598">
        <v>1131</v>
      </c>
      <c r="B26" s="599">
        <f>IF(B21="Yes",IF($B$9&gt;0,$B$9,"Needs Average Boulder Height"),0)</f>
        <v>0</v>
      </c>
      <c r="C26" s="599">
        <f>IF(C21="Yes",IF($B$9&gt;0,$B$9,"Needs Average Boulder Height"),0)</f>
        <v>0</v>
      </c>
      <c r="D26" s="599">
        <f>IF(D21="Yes",IF($B$9&gt;0,$B$9,"Needs Average Boulder Height"),0)</f>
        <v>0</v>
      </c>
      <c r="E26" s="599">
        <f>IF(E21="Yes",IF($B$9&gt;0,$B$9,"Needs Average Boulder Height"),0)</f>
        <v>0</v>
      </c>
      <c r="F26" s="599">
        <f>IF(F21="Yes",IF($B$9&gt;0,$B$9,"Needs Average Boulder Height"),0)</f>
        <v>0</v>
      </c>
      <c r="G26" s="599">
        <f>IF(G21="Yes",IF($B$9&gt;0,$B$9,"Needs Average Boulder Height"),0)</f>
        <v>0</v>
      </c>
      <c r="H26" s="599">
        <f>IF(H21="Yes",IF($B$9&gt;0,$B$9,"Needs Average Boulder Height"),0)</f>
        <v>0</v>
      </c>
      <c r="I26" s="599">
        <f>IF(I21="Yes",IF($B$9&gt;0,$B$9,"Needs Average Boulder Height"),0)</f>
        <v>0</v>
      </c>
      <c r="J26" s="599">
        <f>IF(J21="Yes",IF($B$9&gt;0,$B$9,"Needs Average Boulder Height"),0)</f>
        <v>0</v>
      </c>
      <c r="K26" s="236"/>
      <c r="L26" s="599">
        <f>SUM(B26:J26)-(B9*K21)</f>
        <v>0</v>
      </c>
      <c r="M26" s="236"/>
    </row>
    <row r="27" ht="78.75" customHeight="1">
      <c r="A27" t="s" s="598">
        <v>1132</v>
      </c>
      <c r="B27" s="599">
        <f>IF(B21="Yes",B25*B26,0)</f>
        <v>0</v>
      </c>
      <c r="C27" s="599">
        <f>IF(C21="Yes",C25*C26,0)</f>
        <v>0</v>
      </c>
      <c r="D27" s="599">
        <f>IF(D21="Yes",D25*D26,0)</f>
        <v>0</v>
      </c>
      <c r="E27" s="599">
        <f>IF(E21="Yes",E25*E26,0)</f>
        <v>0</v>
      </c>
      <c r="F27" s="599">
        <f>IF(F21="Yes",F25*F26,0)</f>
        <v>0</v>
      </c>
      <c r="G27" s="599">
        <f>IF(G21="Yes",G25*G26,0)</f>
        <v>0</v>
      </c>
      <c r="H27" s="599">
        <f>IF(H21="Yes",H25*H26,0)</f>
        <v>0</v>
      </c>
      <c r="I27" s="599">
        <f>IF(I21="Yes",I25*I26,0)</f>
        <v>0</v>
      </c>
      <c r="J27" s="599">
        <f>IF(J21="Yes",J25*J26,0)</f>
        <v>0</v>
      </c>
      <c r="K27" s="236"/>
      <c r="L27" s="599"/>
      <c r="M27" s="236"/>
    </row>
    <row r="28" ht="78.75" customHeight="1">
      <c r="A28" t="s" s="598">
        <v>1133</v>
      </c>
      <c r="B28" s="599"/>
      <c r="C28" s="236"/>
      <c r="D28" s="236"/>
      <c r="E28" s="599"/>
      <c r="F28" s="599"/>
      <c r="G28" s="599"/>
      <c r="H28" s="599"/>
      <c r="I28" s="599"/>
      <c r="J28" s="599"/>
      <c r="K28" s="236"/>
      <c r="L28" s="236"/>
      <c r="M28" s="236"/>
    </row>
    <row r="29" ht="78.75" customHeight="1">
      <c r="A29" t="s" s="598">
        <v>1134</v>
      </c>
      <c r="B29" s="599"/>
      <c r="C29" s="236"/>
      <c r="D29" s="236"/>
      <c r="E29" s="599"/>
      <c r="F29" s="599"/>
      <c r="G29" s="599"/>
      <c r="H29" s="599"/>
      <c r="I29" s="599"/>
      <c r="J29" s="599"/>
      <c r="K29" s="236"/>
      <c r="L29" s="236"/>
      <c r="M29" s="236"/>
    </row>
    <row r="30" ht="78.75" customHeight="1">
      <c r="A30" t="s" s="598">
        <v>1135</v>
      </c>
      <c r="B30" s="599"/>
      <c r="C30" s="236"/>
      <c r="D30" s="599"/>
      <c r="E30" s="599"/>
      <c r="F30" s="599"/>
      <c r="G30" s="599"/>
      <c r="H30" s="599"/>
      <c r="I30" s="599"/>
      <c r="J30" s="599"/>
      <c r="K30" s="236"/>
      <c r="L30" s="599"/>
      <c r="M30" s="236"/>
    </row>
  </sheetData>
  <mergeCells count="8">
    <mergeCell ref="C14:E14"/>
    <mergeCell ref="C5:E5"/>
    <mergeCell ref="C17:E17"/>
    <mergeCell ref="C1:D1"/>
    <mergeCell ref="C3:E3"/>
    <mergeCell ref="C4:E4"/>
    <mergeCell ref="C10:E10"/>
    <mergeCell ref="C11:E11"/>
  </mergeCells>
  <dataValidations count="1">
    <dataValidation type="list" allowBlank="1" showInputMessage="1" showErrorMessage="1" sqref="B6 B12 B16">
      <formula1>"Low,Medium,High"</formula1>
    </dataValidation>
  </dataValidation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dimension ref="A1:W1196"/>
  <sheetViews>
    <sheetView workbookViewId="0" showGridLines="0" defaultGridColor="1"/>
  </sheetViews>
  <sheetFormatPr defaultColWidth="7.66667" defaultRowHeight="14.5" customHeight="1" outlineLevelRow="0" outlineLevelCol="0"/>
  <cols>
    <col min="1" max="1" width="13.8516" style="623" customWidth="1"/>
    <col min="2" max="2" width="9" style="623" customWidth="1"/>
    <col min="3" max="3" width="6.35156" style="623" customWidth="1"/>
    <col min="4" max="5" width="10.1719" style="623" customWidth="1"/>
    <col min="6" max="7" width="9.17188" style="623" customWidth="1"/>
    <col min="8" max="12" width="10.1719" style="623" customWidth="1"/>
    <col min="13" max="13" width="11.6719" style="623" customWidth="1"/>
    <col min="14" max="15" width="9.17188" style="623" customWidth="1"/>
    <col min="16" max="16" width="6.5" style="623" customWidth="1"/>
    <col min="17" max="17" width="9.17188" style="623" customWidth="1"/>
    <col min="18" max="18" width="8.85156" style="623" customWidth="1"/>
    <col min="19" max="21" width="7.85156" style="623" customWidth="1"/>
    <col min="22" max="22" width="7.17188" style="623" customWidth="1"/>
    <col min="23" max="23" width="7.67188" style="623" customWidth="1"/>
    <col min="24" max="16384" width="7.67188" style="623" customWidth="1"/>
  </cols>
  <sheetData>
    <row r="1" ht="14.5" customHeight="1">
      <c r="A1" t="s" s="624">
        <v>1136</v>
      </c>
      <c r="B1" s="625"/>
      <c r="C1" s="625"/>
      <c r="D1" s="625"/>
      <c r="E1" s="625"/>
      <c r="F1" s="625"/>
      <c r="G1" s="625"/>
      <c r="H1" s="625"/>
      <c r="I1" s="625"/>
      <c r="J1" s="625"/>
      <c r="K1" s="625"/>
      <c r="L1" s="625"/>
      <c r="M1" s="625"/>
      <c r="N1" s="625"/>
      <c r="O1" s="625"/>
      <c r="P1" s="625"/>
      <c r="Q1" s="625"/>
      <c r="R1" s="625"/>
      <c r="S1" s="625"/>
      <c r="T1" s="625"/>
      <c r="U1" s="625"/>
      <c r="V1" s="626"/>
      <c r="W1" s="257"/>
    </row>
    <row r="2" ht="15" customHeight="1">
      <c r="A2" s="627"/>
      <c r="B2" s="628"/>
      <c r="C2" s="628"/>
      <c r="D2" s="628"/>
      <c r="E2" s="628"/>
      <c r="F2" s="628"/>
      <c r="G2" s="628"/>
      <c r="H2" s="628"/>
      <c r="I2" s="628"/>
      <c r="J2" s="628"/>
      <c r="K2" s="628"/>
      <c r="L2" s="628"/>
      <c r="M2" s="628"/>
      <c r="N2" s="628"/>
      <c r="O2" s="628"/>
      <c r="P2" s="628"/>
      <c r="Q2" s="628"/>
      <c r="R2" s="628"/>
      <c r="S2" s="628"/>
      <c r="T2" s="628"/>
      <c r="U2" s="628"/>
      <c r="V2" s="629"/>
      <c r="W2" s="257"/>
    </row>
    <row r="3" ht="29" customHeight="1">
      <c r="A3" t="s" s="630">
        <v>273</v>
      </c>
      <c r="B3" t="s" s="631">
        <v>1137</v>
      </c>
      <c r="C3" t="s" s="632">
        <v>1138</v>
      </c>
      <c r="D3" t="s" s="633">
        <v>1139</v>
      </c>
      <c r="E3" t="s" s="633">
        <v>1140</v>
      </c>
      <c r="F3" t="s" s="633">
        <v>1141</v>
      </c>
      <c r="G3" t="s" s="633">
        <v>1142</v>
      </c>
      <c r="H3" t="s" s="633">
        <v>1143</v>
      </c>
      <c r="I3" t="s" s="633">
        <v>1144</v>
      </c>
      <c r="J3" t="s" s="633">
        <v>1145</v>
      </c>
      <c r="K3" t="s" s="633">
        <v>1146</v>
      </c>
      <c r="L3" t="s" s="633">
        <v>1147</v>
      </c>
      <c r="M3" t="s" s="633">
        <v>1148</v>
      </c>
      <c r="N3" t="s" s="633">
        <v>1149</v>
      </c>
      <c r="O3" t="s" s="633">
        <v>1150</v>
      </c>
      <c r="P3" t="s" s="633">
        <v>1151</v>
      </c>
      <c r="Q3" t="s" s="634">
        <v>1152</v>
      </c>
      <c r="R3" t="s" s="634">
        <v>1153</v>
      </c>
      <c r="S3" t="s" s="634">
        <v>1154</v>
      </c>
      <c r="T3" t="s" s="634">
        <v>1155</v>
      </c>
      <c r="U3" t="s" s="634">
        <v>1156</v>
      </c>
      <c r="V3" t="s" s="634">
        <v>1157</v>
      </c>
      <c r="W3" s="635"/>
    </row>
    <row r="4" ht="9" customHeight="1" hidden="1">
      <c r="A4" t="s" s="636">
        <v>1158</v>
      </c>
      <c r="B4" s="637">
        <v>0</v>
      </c>
      <c r="C4" s="638">
        <v>5</v>
      </c>
      <c r="D4" s="639">
        <v>0</v>
      </c>
      <c r="E4" s="639">
        <f>_xlfn.IFERROR(1*B4,0)</f>
        <v>0</v>
      </c>
      <c r="F4" s="639">
        <f>_xlfn.IFERROR(2*B4,0)</f>
        <v>0</v>
      </c>
      <c r="G4" s="639">
        <f>_xlfn.IFERROR(2*B4,0)</f>
        <v>0</v>
      </c>
      <c r="H4" s="639">
        <v>0</v>
      </c>
      <c r="I4" s="639">
        <v>0</v>
      </c>
      <c r="J4" s="639">
        <v>0</v>
      </c>
      <c r="K4" s="639">
        <v>0</v>
      </c>
      <c r="L4" s="639">
        <v>0</v>
      </c>
      <c r="M4" s="639">
        <v>0</v>
      </c>
      <c r="N4" s="639">
        <v>0</v>
      </c>
      <c r="O4" s="639">
        <v>0</v>
      </c>
      <c r="P4" s="639">
        <v>0</v>
      </c>
      <c r="Q4" s="639">
        <v>0</v>
      </c>
      <c r="R4" s="639">
        <v>0</v>
      </c>
      <c r="S4" s="639">
        <v>0</v>
      </c>
      <c r="T4" s="639">
        <v>0</v>
      </c>
      <c r="U4" s="639">
        <v>0</v>
      </c>
      <c r="V4" t="s" s="352">
        <f>IF(B4&gt;0,"Added"," ")</f>
        <v>251</v>
      </c>
      <c r="W4" s="635"/>
    </row>
    <row r="5" ht="14.5" customHeight="1" hidden="1">
      <c r="A5" t="s" s="640">
        <v>1159</v>
      </c>
      <c r="B5" s="637">
        <v>0</v>
      </c>
      <c r="C5" s="638">
        <v>12</v>
      </c>
      <c r="D5" s="639">
        <f>_xlfn.IFERROR(12*B5,0)</f>
        <v>0</v>
      </c>
      <c r="E5" s="639">
        <v>0</v>
      </c>
      <c r="F5" s="639">
        <v>0</v>
      </c>
      <c r="G5" s="639">
        <v>0</v>
      </c>
      <c r="H5" s="639">
        <v>0</v>
      </c>
      <c r="I5" s="639">
        <v>0</v>
      </c>
      <c r="J5" s="639">
        <v>0</v>
      </c>
      <c r="K5" s="639">
        <v>0</v>
      </c>
      <c r="L5" s="639">
        <v>0</v>
      </c>
      <c r="M5" s="639">
        <v>0</v>
      </c>
      <c r="N5" s="639">
        <v>0</v>
      </c>
      <c r="O5" s="639">
        <v>0</v>
      </c>
      <c r="P5" s="639">
        <v>0</v>
      </c>
      <c r="Q5" s="639">
        <v>0</v>
      </c>
      <c r="R5" s="639">
        <v>0</v>
      </c>
      <c r="S5" s="639">
        <v>0</v>
      </c>
      <c r="T5" s="639">
        <v>0</v>
      </c>
      <c r="U5" s="639">
        <v>0</v>
      </c>
      <c r="V5" t="s" s="352">
        <f>IF(B5&gt;0,"Added"," ")</f>
        <v>251</v>
      </c>
      <c r="W5" s="635"/>
    </row>
    <row r="6" ht="14.5" customHeight="1" hidden="1">
      <c r="A6" t="s" s="640">
        <v>1160</v>
      </c>
      <c r="B6" s="637">
        <v>0</v>
      </c>
      <c r="C6" s="638">
        <v>10</v>
      </c>
      <c r="D6" s="639">
        <f>_xlfn.IFERROR(10*B6,0)</f>
        <v>0</v>
      </c>
      <c r="E6" s="639">
        <v>0</v>
      </c>
      <c r="F6" s="639">
        <v>0</v>
      </c>
      <c r="G6" s="639">
        <v>0</v>
      </c>
      <c r="H6" s="639">
        <v>0</v>
      </c>
      <c r="I6" s="639">
        <v>0</v>
      </c>
      <c r="J6" s="639">
        <v>0</v>
      </c>
      <c r="K6" s="639">
        <v>0</v>
      </c>
      <c r="L6" s="639">
        <v>0</v>
      </c>
      <c r="M6" s="639">
        <v>0</v>
      </c>
      <c r="N6" s="639">
        <v>0</v>
      </c>
      <c r="O6" s="639">
        <v>0</v>
      </c>
      <c r="P6" s="639">
        <v>0</v>
      </c>
      <c r="Q6" s="639">
        <v>0</v>
      </c>
      <c r="R6" s="639">
        <v>0</v>
      </c>
      <c r="S6" s="639">
        <v>0</v>
      </c>
      <c r="T6" s="639">
        <v>0</v>
      </c>
      <c r="U6" s="639">
        <v>0</v>
      </c>
      <c r="V6" t="s" s="352">
        <f>IF(B6&gt;0,"Added"," ")</f>
        <v>251</v>
      </c>
      <c r="W6" s="635"/>
    </row>
    <row r="7" ht="14.5" customHeight="1" hidden="1">
      <c r="A7" t="s" s="640">
        <v>1161</v>
      </c>
      <c r="B7" s="637">
        <v>0</v>
      </c>
      <c r="C7" s="638">
        <v>10</v>
      </c>
      <c r="D7" s="639">
        <f>_xlfn.IFERROR(10*B7,0)</f>
        <v>0</v>
      </c>
      <c r="E7" s="639">
        <v>0</v>
      </c>
      <c r="F7" s="639">
        <v>0</v>
      </c>
      <c r="G7" s="639">
        <v>0</v>
      </c>
      <c r="H7" s="639">
        <v>0</v>
      </c>
      <c r="I7" s="639">
        <v>0</v>
      </c>
      <c r="J7" s="639">
        <v>0</v>
      </c>
      <c r="K7" s="639">
        <v>0</v>
      </c>
      <c r="L7" s="639">
        <v>0</v>
      </c>
      <c r="M7" s="639">
        <v>0</v>
      </c>
      <c r="N7" s="639">
        <v>0</v>
      </c>
      <c r="O7" s="639">
        <v>0</v>
      </c>
      <c r="P7" s="639">
        <v>0</v>
      </c>
      <c r="Q7" s="639">
        <v>0</v>
      </c>
      <c r="R7" s="639">
        <v>0</v>
      </c>
      <c r="S7" s="639">
        <v>0</v>
      </c>
      <c r="T7" s="639">
        <v>0</v>
      </c>
      <c r="U7" s="639">
        <v>0</v>
      </c>
      <c r="V7" t="s" s="352">
        <f>IF(B7&gt;0,"Added"," ")</f>
        <v>251</v>
      </c>
      <c r="W7" s="635"/>
    </row>
    <row r="8" ht="14.5" customHeight="1" hidden="1">
      <c r="A8" t="s" s="640">
        <v>1162</v>
      </c>
      <c r="B8" s="637">
        <v>0</v>
      </c>
      <c r="C8" s="638">
        <v>5</v>
      </c>
      <c r="D8" s="639">
        <v>0</v>
      </c>
      <c r="E8" s="639">
        <f>_xlfn.IFERROR(5*B8,0)</f>
        <v>0</v>
      </c>
      <c r="F8" s="639">
        <v>0</v>
      </c>
      <c r="G8" s="639">
        <v>0</v>
      </c>
      <c r="H8" s="639">
        <v>0</v>
      </c>
      <c r="I8" s="639">
        <v>0</v>
      </c>
      <c r="J8" s="639">
        <v>0</v>
      </c>
      <c r="K8" s="639">
        <v>0</v>
      </c>
      <c r="L8" s="639">
        <v>0</v>
      </c>
      <c r="M8" s="639">
        <v>0</v>
      </c>
      <c r="N8" s="639">
        <v>0</v>
      </c>
      <c r="O8" s="639">
        <v>0</v>
      </c>
      <c r="P8" s="639">
        <v>0</v>
      </c>
      <c r="Q8" s="639">
        <v>0</v>
      </c>
      <c r="R8" s="639">
        <v>0</v>
      </c>
      <c r="S8" s="639">
        <v>0</v>
      </c>
      <c r="T8" s="639">
        <v>0</v>
      </c>
      <c r="U8" s="639">
        <v>0</v>
      </c>
      <c r="V8" t="s" s="352">
        <f>IF(B8&gt;0,"Added"," ")</f>
        <v>251</v>
      </c>
      <c r="W8" s="635"/>
    </row>
    <row r="9" ht="14.5" customHeight="1" hidden="1">
      <c r="A9" t="s" s="640">
        <v>1163</v>
      </c>
      <c r="B9" s="637">
        <v>0</v>
      </c>
      <c r="C9" s="638">
        <v>5</v>
      </c>
      <c r="D9" s="639">
        <v>0</v>
      </c>
      <c r="E9" s="639">
        <f>_xlfn.IFERROR(5*B9,0)</f>
        <v>0</v>
      </c>
      <c r="F9" s="639">
        <v>0</v>
      </c>
      <c r="G9" s="639">
        <v>0</v>
      </c>
      <c r="H9" s="639">
        <v>0</v>
      </c>
      <c r="I9" s="639">
        <v>0</v>
      </c>
      <c r="J9" s="639">
        <v>0</v>
      </c>
      <c r="K9" s="639">
        <v>0</v>
      </c>
      <c r="L9" s="639">
        <v>0</v>
      </c>
      <c r="M9" s="639">
        <v>0</v>
      </c>
      <c r="N9" s="639">
        <v>0</v>
      </c>
      <c r="O9" s="639">
        <v>0</v>
      </c>
      <c r="P9" s="639">
        <v>0</v>
      </c>
      <c r="Q9" s="639">
        <v>0</v>
      </c>
      <c r="R9" s="639">
        <v>0</v>
      </c>
      <c r="S9" s="639">
        <v>0</v>
      </c>
      <c r="T9" s="639">
        <v>0</v>
      </c>
      <c r="U9" s="639">
        <v>0</v>
      </c>
      <c r="V9" t="s" s="352">
        <f>IF(B9&gt;0,"Added"," ")</f>
        <v>251</v>
      </c>
      <c r="W9" s="635"/>
    </row>
    <row r="10" ht="14.5" customHeight="1" hidden="1">
      <c r="A10" t="s" s="640">
        <v>1164</v>
      </c>
      <c r="B10" s="637">
        <v>0</v>
      </c>
      <c r="C10" s="638">
        <v>5</v>
      </c>
      <c r="D10" s="639">
        <v>0</v>
      </c>
      <c r="E10" s="639">
        <f>_xlfn.IFERROR(5*B10,0)</f>
        <v>0</v>
      </c>
      <c r="F10" s="639">
        <v>0</v>
      </c>
      <c r="G10" s="639">
        <v>0</v>
      </c>
      <c r="H10" s="639">
        <v>0</v>
      </c>
      <c r="I10" s="639">
        <v>0</v>
      </c>
      <c r="J10" s="639">
        <v>0</v>
      </c>
      <c r="K10" s="639">
        <v>0</v>
      </c>
      <c r="L10" s="639">
        <v>0</v>
      </c>
      <c r="M10" s="639">
        <v>0</v>
      </c>
      <c r="N10" s="639">
        <v>0</v>
      </c>
      <c r="O10" s="639">
        <v>0</v>
      </c>
      <c r="P10" s="639">
        <v>0</v>
      </c>
      <c r="Q10" s="639">
        <v>0</v>
      </c>
      <c r="R10" s="639">
        <v>0</v>
      </c>
      <c r="S10" s="639">
        <v>0</v>
      </c>
      <c r="T10" s="639">
        <v>0</v>
      </c>
      <c r="U10" s="639">
        <v>0</v>
      </c>
      <c r="V10" t="s" s="352">
        <f>IF(B10&gt;0,"Added"," ")</f>
        <v>251</v>
      </c>
      <c r="W10" s="635"/>
    </row>
    <row r="11" ht="14.5" customHeight="1" hidden="1">
      <c r="A11" t="s" s="640">
        <v>1165</v>
      </c>
      <c r="B11" s="637">
        <v>0</v>
      </c>
      <c r="C11" s="638">
        <v>5</v>
      </c>
      <c r="D11" s="639">
        <v>0</v>
      </c>
      <c r="E11" s="639">
        <f>_xlfn.IFERROR(5*B11,0)</f>
        <v>0</v>
      </c>
      <c r="F11" s="639">
        <v>0</v>
      </c>
      <c r="G11" s="639">
        <f>_xlfn.IFERROR(1*A11,0)</f>
        <v>0</v>
      </c>
      <c r="H11" s="639">
        <f>_xlfn.IFERROR(2*A11,0)</f>
        <v>0</v>
      </c>
      <c r="I11" s="639">
        <v>0</v>
      </c>
      <c r="J11" s="639">
        <v>0</v>
      </c>
      <c r="K11" s="639">
        <v>0</v>
      </c>
      <c r="L11" s="639">
        <v>0</v>
      </c>
      <c r="M11" s="639">
        <v>0</v>
      </c>
      <c r="N11" s="639">
        <v>0</v>
      </c>
      <c r="O11" s="639">
        <v>0</v>
      </c>
      <c r="P11" s="639">
        <v>0</v>
      </c>
      <c r="Q11" s="639">
        <v>0</v>
      </c>
      <c r="R11" s="639">
        <v>0</v>
      </c>
      <c r="S11" s="639">
        <v>0</v>
      </c>
      <c r="T11" s="639">
        <v>0</v>
      </c>
      <c r="U11" s="639">
        <v>0</v>
      </c>
      <c r="V11" t="s" s="352">
        <f>IF(B11&gt;0,"Added"," ")</f>
        <v>251</v>
      </c>
      <c r="W11" s="635"/>
    </row>
    <row r="12" ht="14.5" customHeight="1" hidden="1">
      <c r="A12" t="s" s="640">
        <v>1166</v>
      </c>
      <c r="B12" s="637">
        <v>0</v>
      </c>
      <c r="C12" s="638">
        <v>10</v>
      </c>
      <c r="D12" s="639">
        <f>_xlfn.IFERROR(10*B12,0)</f>
        <v>0</v>
      </c>
      <c r="E12" s="639">
        <v>0</v>
      </c>
      <c r="F12" s="639">
        <v>0</v>
      </c>
      <c r="G12" s="639">
        <v>0</v>
      </c>
      <c r="H12" s="639">
        <v>0</v>
      </c>
      <c r="I12" s="639">
        <v>0</v>
      </c>
      <c r="J12" s="639">
        <v>0</v>
      </c>
      <c r="K12" s="639">
        <v>0</v>
      </c>
      <c r="L12" s="639">
        <v>0</v>
      </c>
      <c r="M12" s="639">
        <v>0</v>
      </c>
      <c r="N12" s="639">
        <v>0</v>
      </c>
      <c r="O12" s="639">
        <v>0</v>
      </c>
      <c r="P12" s="639">
        <v>0</v>
      </c>
      <c r="Q12" s="639">
        <v>0</v>
      </c>
      <c r="R12" s="639">
        <v>0</v>
      </c>
      <c r="S12" s="639">
        <v>0</v>
      </c>
      <c r="T12" s="639">
        <v>0</v>
      </c>
      <c r="U12" s="639">
        <v>0</v>
      </c>
      <c r="V12" t="s" s="352">
        <f>IF(B12&gt;0,"Added"," ")</f>
        <v>251</v>
      </c>
      <c r="W12" s="635"/>
    </row>
    <row r="13" ht="14.5" customHeight="1" hidden="1">
      <c r="A13" t="s" s="640">
        <v>1167</v>
      </c>
      <c r="B13" s="637">
        <v>0</v>
      </c>
      <c r="C13" s="638">
        <v>10</v>
      </c>
      <c r="D13" s="639">
        <f>_xlfn.IFERROR(10*B13,0)</f>
        <v>0</v>
      </c>
      <c r="E13" s="639">
        <v>0</v>
      </c>
      <c r="F13" s="639">
        <v>0</v>
      </c>
      <c r="G13" s="639">
        <v>0</v>
      </c>
      <c r="H13" s="639">
        <v>0</v>
      </c>
      <c r="I13" s="639">
        <v>0</v>
      </c>
      <c r="J13" s="639">
        <v>0</v>
      </c>
      <c r="K13" s="639">
        <v>0</v>
      </c>
      <c r="L13" s="639">
        <v>0</v>
      </c>
      <c r="M13" s="639">
        <v>0</v>
      </c>
      <c r="N13" s="639">
        <v>0</v>
      </c>
      <c r="O13" s="639">
        <v>0</v>
      </c>
      <c r="P13" s="639">
        <v>0</v>
      </c>
      <c r="Q13" s="639">
        <v>0</v>
      </c>
      <c r="R13" s="639">
        <v>0</v>
      </c>
      <c r="S13" s="639">
        <v>0</v>
      </c>
      <c r="T13" s="639">
        <v>0</v>
      </c>
      <c r="U13" s="639">
        <v>0</v>
      </c>
      <c r="V13" t="s" s="352">
        <f>IF(B13&gt;0,"Added"," ")</f>
        <v>251</v>
      </c>
      <c r="W13" s="635"/>
    </row>
    <row r="14" ht="14.5" customHeight="1" hidden="1">
      <c r="A14" t="s" s="640">
        <v>1168</v>
      </c>
      <c r="B14" s="637">
        <v>0</v>
      </c>
      <c r="C14" s="638">
        <v>5</v>
      </c>
      <c r="D14" s="639">
        <v>0</v>
      </c>
      <c r="E14" s="639">
        <f>_xlfn.IFERROR(2*B14,0)</f>
        <v>0</v>
      </c>
      <c r="F14" s="639">
        <f>_xlfn.IFERROR(3*B14,0)</f>
        <v>0</v>
      </c>
      <c r="G14" s="639">
        <v>0</v>
      </c>
      <c r="H14" s="639">
        <v>0</v>
      </c>
      <c r="I14" s="639">
        <v>0</v>
      </c>
      <c r="J14" s="639">
        <v>0</v>
      </c>
      <c r="K14" s="639">
        <v>0</v>
      </c>
      <c r="L14" s="639">
        <v>0</v>
      </c>
      <c r="M14" s="639">
        <v>0</v>
      </c>
      <c r="N14" s="639">
        <v>0</v>
      </c>
      <c r="O14" s="639">
        <v>0</v>
      </c>
      <c r="P14" s="639">
        <v>0</v>
      </c>
      <c r="Q14" s="639">
        <v>0</v>
      </c>
      <c r="R14" s="639">
        <v>0</v>
      </c>
      <c r="S14" s="639">
        <v>0</v>
      </c>
      <c r="T14" s="639">
        <v>0</v>
      </c>
      <c r="U14" s="639">
        <v>0</v>
      </c>
      <c r="V14" t="s" s="352">
        <f>IF(B14&gt;0,"Added"," ")</f>
        <v>251</v>
      </c>
      <c r="W14" s="635"/>
    </row>
    <row r="15" ht="14.5" customHeight="1" hidden="1">
      <c r="A15" t="s" s="640">
        <v>1169</v>
      </c>
      <c r="B15" s="637">
        <v>0</v>
      </c>
      <c r="C15" s="638">
        <v>10</v>
      </c>
      <c r="D15" s="639">
        <f>_xlfn.IFERROR(10*B15,0)</f>
        <v>0</v>
      </c>
      <c r="E15" s="639">
        <v>0</v>
      </c>
      <c r="F15" s="639">
        <v>0</v>
      </c>
      <c r="G15" s="639">
        <v>0</v>
      </c>
      <c r="H15" s="639">
        <v>0</v>
      </c>
      <c r="I15" s="639">
        <v>0</v>
      </c>
      <c r="J15" s="639">
        <v>0</v>
      </c>
      <c r="K15" s="639">
        <v>0</v>
      </c>
      <c r="L15" s="639">
        <v>0</v>
      </c>
      <c r="M15" s="639">
        <v>0</v>
      </c>
      <c r="N15" s="639">
        <v>0</v>
      </c>
      <c r="O15" s="639">
        <v>0</v>
      </c>
      <c r="P15" s="639">
        <v>0</v>
      </c>
      <c r="Q15" s="639">
        <v>0</v>
      </c>
      <c r="R15" s="639">
        <v>0</v>
      </c>
      <c r="S15" s="639">
        <v>0</v>
      </c>
      <c r="T15" s="639">
        <v>0</v>
      </c>
      <c r="U15" s="639">
        <v>0</v>
      </c>
      <c r="V15" t="s" s="352">
        <f>IF(B15&gt;0,"Added"," ")</f>
        <v>251</v>
      </c>
      <c r="W15" s="635"/>
    </row>
    <row r="16" ht="14.5" customHeight="1" hidden="1">
      <c r="A16" t="s" s="640">
        <v>1170</v>
      </c>
      <c r="B16" s="637">
        <v>0</v>
      </c>
      <c r="C16" s="638">
        <v>10</v>
      </c>
      <c r="D16" s="639">
        <f>_xlfn.IFERROR(10*B16,0)</f>
        <v>0</v>
      </c>
      <c r="E16" s="639">
        <v>0</v>
      </c>
      <c r="F16" s="639">
        <v>0</v>
      </c>
      <c r="G16" s="639">
        <v>0</v>
      </c>
      <c r="H16" s="639">
        <v>0</v>
      </c>
      <c r="I16" s="639">
        <v>0</v>
      </c>
      <c r="J16" s="639">
        <v>0</v>
      </c>
      <c r="K16" s="639">
        <v>0</v>
      </c>
      <c r="L16" s="639">
        <v>0</v>
      </c>
      <c r="M16" s="639">
        <v>0</v>
      </c>
      <c r="N16" s="639">
        <v>0</v>
      </c>
      <c r="O16" s="639">
        <v>0</v>
      </c>
      <c r="P16" s="639">
        <v>0</v>
      </c>
      <c r="Q16" s="639">
        <v>0</v>
      </c>
      <c r="R16" s="639">
        <v>0</v>
      </c>
      <c r="S16" s="639">
        <v>0</v>
      </c>
      <c r="T16" s="639">
        <v>0</v>
      </c>
      <c r="U16" s="639">
        <v>0</v>
      </c>
      <c r="V16" t="s" s="352">
        <f>IF(B16&gt;0,"Added"," ")</f>
        <v>251</v>
      </c>
      <c r="W16" s="635"/>
    </row>
    <row r="17" ht="14.5" customHeight="1" hidden="1">
      <c r="A17" t="s" s="640">
        <v>1171</v>
      </c>
      <c r="B17" s="637">
        <v>0</v>
      </c>
      <c r="C17" s="638">
        <v>10</v>
      </c>
      <c r="D17" s="639">
        <f>_xlfn.IFERROR(10*B17,0)</f>
        <v>0</v>
      </c>
      <c r="E17" s="639">
        <v>0</v>
      </c>
      <c r="F17" s="639">
        <v>0</v>
      </c>
      <c r="G17" s="639">
        <v>0</v>
      </c>
      <c r="H17" s="639">
        <v>0</v>
      </c>
      <c r="I17" s="639">
        <v>0</v>
      </c>
      <c r="J17" s="639">
        <v>0</v>
      </c>
      <c r="K17" s="639">
        <v>0</v>
      </c>
      <c r="L17" s="639">
        <v>0</v>
      </c>
      <c r="M17" s="639">
        <v>0</v>
      </c>
      <c r="N17" s="639">
        <v>0</v>
      </c>
      <c r="O17" s="639">
        <v>0</v>
      </c>
      <c r="P17" s="639">
        <v>0</v>
      </c>
      <c r="Q17" s="639">
        <v>0</v>
      </c>
      <c r="R17" s="639">
        <v>0</v>
      </c>
      <c r="S17" s="639">
        <v>0</v>
      </c>
      <c r="T17" s="639">
        <v>0</v>
      </c>
      <c r="U17" s="639">
        <v>0</v>
      </c>
      <c r="V17" t="s" s="352">
        <f>IF(B17&gt;0,"Added"," ")</f>
        <v>251</v>
      </c>
      <c r="W17" s="635"/>
    </row>
    <row r="18" ht="14.5" customHeight="1" hidden="1">
      <c r="A18" t="s" s="640">
        <v>1172</v>
      </c>
      <c r="B18" s="637">
        <v>0</v>
      </c>
      <c r="C18" s="638">
        <v>10</v>
      </c>
      <c r="D18" s="639">
        <f>_xlfn.IFERROR(10*B18,0)</f>
        <v>0</v>
      </c>
      <c r="E18" s="639">
        <v>0</v>
      </c>
      <c r="F18" s="639">
        <v>0</v>
      </c>
      <c r="G18" s="639">
        <v>0</v>
      </c>
      <c r="H18" s="639">
        <v>0</v>
      </c>
      <c r="I18" s="639">
        <v>0</v>
      </c>
      <c r="J18" s="639">
        <v>0</v>
      </c>
      <c r="K18" s="639">
        <v>0</v>
      </c>
      <c r="L18" s="639">
        <v>0</v>
      </c>
      <c r="M18" s="639">
        <v>0</v>
      </c>
      <c r="N18" s="639">
        <v>0</v>
      </c>
      <c r="O18" s="639">
        <v>0</v>
      </c>
      <c r="P18" s="639">
        <v>0</v>
      </c>
      <c r="Q18" s="639">
        <v>0</v>
      </c>
      <c r="R18" s="639">
        <v>0</v>
      </c>
      <c r="S18" s="639">
        <v>0</v>
      </c>
      <c r="T18" s="639">
        <v>0</v>
      </c>
      <c r="U18" s="639">
        <v>0</v>
      </c>
      <c r="V18" t="s" s="352">
        <f>IF(B18&gt;0,"Added"," ")</f>
        <v>251</v>
      </c>
      <c r="W18" s="635"/>
    </row>
    <row r="19" ht="14.5" customHeight="1" hidden="1">
      <c r="A19" t="s" s="640">
        <v>1173</v>
      </c>
      <c r="B19" s="637">
        <v>0</v>
      </c>
      <c r="C19" s="638">
        <v>10</v>
      </c>
      <c r="D19" s="639">
        <f>_xlfn.IFERROR(10*B19,0)</f>
        <v>0</v>
      </c>
      <c r="E19" s="639">
        <v>0</v>
      </c>
      <c r="F19" s="639">
        <v>0</v>
      </c>
      <c r="G19" s="639">
        <v>0</v>
      </c>
      <c r="H19" s="639">
        <v>0</v>
      </c>
      <c r="I19" s="639">
        <v>0</v>
      </c>
      <c r="J19" s="639">
        <v>0</v>
      </c>
      <c r="K19" s="639">
        <v>0</v>
      </c>
      <c r="L19" s="639">
        <v>0</v>
      </c>
      <c r="M19" s="639">
        <v>0</v>
      </c>
      <c r="N19" s="639">
        <v>0</v>
      </c>
      <c r="O19" s="639">
        <v>0</v>
      </c>
      <c r="P19" s="639">
        <v>0</v>
      </c>
      <c r="Q19" s="639">
        <v>0</v>
      </c>
      <c r="R19" s="639">
        <v>0</v>
      </c>
      <c r="S19" s="639">
        <v>0</v>
      </c>
      <c r="T19" s="639">
        <v>0</v>
      </c>
      <c r="U19" s="639">
        <v>0</v>
      </c>
      <c r="V19" t="s" s="352">
        <f>IF(B19&gt;0,"Added"," ")</f>
        <v>251</v>
      </c>
      <c r="W19" s="635"/>
    </row>
    <row r="20" ht="14.5" customHeight="1" hidden="1">
      <c r="A20" t="s" s="640">
        <v>1174</v>
      </c>
      <c r="B20" s="637">
        <v>0</v>
      </c>
      <c r="C20" s="638">
        <v>10</v>
      </c>
      <c r="D20" s="639">
        <f>_xlfn.IFERROR(10*B20,0)</f>
        <v>0</v>
      </c>
      <c r="E20" s="639">
        <v>0</v>
      </c>
      <c r="F20" s="639">
        <v>0</v>
      </c>
      <c r="G20" s="639">
        <v>0</v>
      </c>
      <c r="H20" s="639">
        <v>0</v>
      </c>
      <c r="I20" s="639">
        <v>0</v>
      </c>
      <c r="J20" s="639">
        <v>0</v>
      </c>
      <c r="K20" s="639">
        <v>0</v>
      </c>
      <c r="L20" s="639">
        <v>0</v>
      </c>
      <c r="M20" s="639">
        <v>0</v>
      </c>
      <c r="N20" s="639">
        <v>0</v>
      </c>
      <c r="O20" s="639">
        <v>0</v>
      </c>
      <c r="P20" s="639">
        <v>0</v>
      </c>
      <c r="Q20" s="639">
        <v>0</v>
      </c>
      <c r="R20" s="639">
        <v>0</v>
      </c>
      <c r="S20" s="639">
        <v>0</v>
      </c>
      <c r="T20" s="639">
        <v>0</v>
      </c>
      <c r="U20" s="639">
        <v>0</v>
      </c>
      <c r="V20" t="s" s="352">
        <f>IF(B20&gt;0,"Added"," ")</f>
        <v>251</v>
      </c>
      <c r="W20" s="635"/>
    </row>
    <row r="21" ht="14.5" customHeight="1" hidden="1">
      <c r="A21" t="s" s="640">
        <v>1175</v>
      </c>
      <c r="B21" s="637">
        <v>0</v>
      </c>
      <c r="C21" s="638">
        <v>20</v>
      </c>
      <c r="D21" s="639">
        <f>_xlfn.IFERROR(20*B21,0)</f>
        <v>0</v>
      </c>
      <c r="E21" s="639">
        <v>0</v>
      </c>
      <c r="F21" s="639">
        <v>0</v>
      </c>
      <c r="G21" s="639">
        <v>0</v>
      </c>
      <c r="H21" s="639">
        <v>0</v>
      </c>
      <c r="I21" s="639">
        <v>0</v>
      </c>
      <c r="J21" s="639">
        <v>0</v>
      </c>
      <c r="K21" s="639">
        <v>0</v>
      </c>
      <c r="L21" s="639">
        <v>0</v>
      </c>
      <c r="M21" s="639">
        <v>0</v>
      </c>
      <c r="N21" s="639">
        <v>0</v>
      </c>
      <c r="O21" s="639">
        <v>0</v>
      </c>
      <c r="P21" s="639">
        <v>0</v>
      </c>
      <c r="Q21" s="639">
        <v>0</v>
      </c>
      <c r="R21" s="639">
        <v>0</v>
      </c>
      <c r="S21" s="639">
        <v>0</v>
      </c>
      <c r="T21" s="639">
        <v>0</v>
      </c>
      <c r="U21" s="639">
        <v>0</v>
      </c>
      <c r="V21" t="s" s="352">
        <f>IF(B21&gt;0,"Added"," ")</f>
        <v>251</v>
      </c>
      <c r="W21" s="635"/>
    </row>
    <row r="22" ht="14.5" customHeight="1" hidden="1">
      <c r="A22" t="s" s="640">
        <v>1176</v>
      </c>
      <c r="B22" s="637">
        <v>0</v>
      </c>
      <c r="C22" s="638">
        <v>20</v>
      </c>
      <c r="D22" s="639">
        <f>_xlfn.IFERROR(20*B22,0)</f>
        <v>0</v>
      </c>
      <c r="E22" s="639">
        <v>0</v>
      </c>
      <c r="F22" s="639">
        <v>0</v>
      </c>
      <c r="G22" s="639">
        <v>0</v>
      </c>
      <c r="H22" s="639">
        <v>0</v>
      </c>
      <c r="I22" s="639">
        <v>0</v>
      </c>
      <c r="J22" s="639">
        <v>0</v>
      </c>
      <c r="K22" s="639">
        <v>0</v>
      </c>
      <c r="L22" s="639">
        <v>0</v>
      </c>
      <c r="M22" s="639">
        <v>0</v>
      </c>
      <c r="N22" s="639">
        <v>0</v>
      </c>
      <c r="O22" s="639">
        <v>0</v>
      </c>
      <c r="P22" s="639">
        <v>0</v>
      </c>
      <c r="Q22" s="639">
        <v>0</v>
      </c>
      <c r="R22" s="639">
        <v>0</v>
      </c>
      <c r="S22" s="639">
        <v>0</v>
      </c>
      <c r="T22" s="639">
        <v>0</v>
      </c>
      <c r="U22" s="639">
        <v>0</v>
      </c>
      <c r="V22" t="s" s="352">
        <f>IF(B22&gt;0,"Added"," ")</f>
        <v>251</v>
      </c>
      <c r="W22" s="635"/>
    </row>
    <row r="23" ht="14.5" customHeight="1" hidden="1">
      <c r="A23" t="s" s="640">
        <v>1177</v>
      </c>
      <c r="B23" s="637">
        <v>0</v>
      </c>
      <c r="C23" s="638">
        <v>20</v>
      </c>
      <c r="D23" s="639">
        <f>_xlfn.IFERROR(20*B23,0)</f>
        <v>0</v>
      </c>
      <c r="E23" s="639">
        <v>0</v>
      </c>
      <c r="F23" s="639">
        <v>0</v>
      </c>
      <c r="G23" s="639">
        <v>0</v>
      </c>
      <c r="H23" s="639">
        <v>0</v>
      </c>
      <c r="I23" s="639">
        <v>0</v>
      </c>
      <c r="J23" s="639">
        <v>0</v>
      </c>
      <c r="K23" s="639">
        <v>0</v>
      </c>
      <c r="L23" s="639">
        <v>0</v>
      </c>
      <c r="M23" s="639">
        <v>0</v>
      </c>
      <c r="N23" s="639">
        <v>0</v>
      </c>
      <c r="O23" s="639">
        <v>0</v>
      </c>
      <c r="P23" s="639">
        <v>0</v>
      </c>
      <c r="Q23" s="639">
        <v>0</v>
      </c>
      <c r="R23" s="639">
        <v>0</v>
      </c>
      <c r="S23" s="639">
        <v>0</v>
      </c>
      <c r="T23" s="639">
        <v>0</v>
      </c>
      <c r="U23" s="639">
        <v>0</v>
      </c>
      <c r="V23" t="s" s="352">
        <f>IF(B23&gt;0,"Added"," ")</f>
        <v>251</v>
      </c>
      <c r="W23" s="635"/>
    </row>
    <row r="24" ht="14.5" customHeight="1" hidden="1">
      <c r="A24" t="s" s="640">
        <v>1178</v>
      </c>
      <c r="B24" s="637">
        <v>0</v>
      </c>
      <c r="C24" s="638">
        <v>20</v>
      </c>
      <c r="D24" s="639">
        <f>_xlfn.IFERROR(20*B24,0)</f>
        <v>0</v>
      </c>
      <c r="E24" s="639">
        <v>0</v>
      </c>
      <c r="F24" s="639">
        <v>0</v>
      </c>
      <c r="G24" s="639">
        <v>0</v>
      </c>
      <c r="H24" s="639">
        <v>0</v>
      </c>
      <c r="I24" s="639">
        <v>0</v>
      </c>
      <c r="J24" s="639">
        <v>0</v>
      </c>
      <c r="K24" s="639">
        <v>0</v>
      </c>
      <c r="L24" s="639">
        <v>0</v>
      </c>
      <c r="M24" s="639">
        <v>0</v>
      </c>
      <c r="N24" s="639">
        <v>0</v>
      </c>
      <c r="O24" s="639">
        <v>0</v>
      </c>
      <c r="P24" s="639">
        <v>0</v>
      </c>
      <c r="Q24" s="639">
        <v>0</v>
      </c>
      <c r="R24" s="639">
        <v>0</v>
      </c>
      <c r="S24" s="639">
        <v>0</v>
      </c>
      <c r="T24" s="639">
        <v>0</v>
      </c>
      <c r="U24" s="639">
        <v>0</v>
      </c>
      <c r="V24" t="s" s="352">
        <f>IF(B24&gt;0,"Added"," ")</f>
        <v>251</v>
      </c>
      <c r="W24" s="635"/>
    </row>
    <row r="25" ht="14.5" customHeight="1" hidden="1">
      <c r="A25" t="s" s="640">
        <v>1179</v>
      </c>
      <c r="B25" s="637">
        <v>0</v>
      </c>
      <c r="C25" s="638">
        <v>10</v>
      </c>
      <c r="D25" s="639">
        <f>_xlfn.IFERROR(10*B25,0)</f>
        <v>0</v>
      </c>
      <c r="E25" s="639">
        <v>0</v>
      </c>
      <c r="F25" s="639">
        <v>0</v>
      </c>
      <c r="G25" s="639">
        <v>0</v>
      </c>
      <c r="H25" s="639">
        <v>0</v>
      </c>
      <c r="I25" s="639">
        <v>0</v>
      </c>
      <c r="J25" s="639">
        <v>0</v>
      </c>
      <c r="K25" s="639">
        <v>0</v>
      </c>
      <c r="L25" s="639">
        <v>0</v>
      </c>
      <c r="M25" s="639">
        <v>0</v>
      </c>
      <c r="N25" s="639">
        <v>0</v>
      </c>
      <c r="O25" s="639">
        <v>0</v>
      </c>
      <c r="P25" s="639">
        <v>0</v>
      </c>
      <c r="Q25" s="639">
        <v>0</v>
      </c>
      <c r="R25" s="639">
        <v>0</v>
      </c>
      <c r="S25" s="639">
        <v>0</v>
      </c>
      <c r="T25" s="639">
        <v>0</v>
      </c>
      <c r="U25" s="639">
        <v>0</v>
      </c>
      <c r="V25" t="s" s="352">
        <f>IF(B25&gt;0,"Added"," ")</f>
        <v>251</v>
      </c>
      <c r="W25" s="635"/>
    </row>
    <row r="26" ht="14.5" customHeight="1" hidden="1">
      <c r="A26" t="s" s="640">
        <v>1180</v>
      </c>
      <c r="B26" s="637">
        <v>0</v>
      </c>
      <c r="C26" s="638">
        <v>10</v>
      </c>
      <c r="D26" s="639">
        <f>_xlfn.IFERROR(10*B26,0)</f>
        <v>0</v>
      </c>
      <c r="E26" s="639">
        <v>0</v>
      </c>
      <c r="F26" s="639">
        <v>0</v>
      </c>
      <c r="G26" s="639">
        <v>0</v>
      </c>
      <c r="H26" s="639">
        <v>0</v>
      </c>
      <c r="I26" s="639">
        <v>0</v>
      </c>
      <c r="J26" s="639">
        <v>0</v>
      </c>
      <c r="K26" s="639">
        <v>0</v>
      </c>
      <c r="L26" s="639">
        <v>0</v>
      </c>
      <c r="M26" s="639">
        <v>0</v>
      </c>
      <c r="N26" s="639">
        <v>0</v>
      </c>
      <c r="O26" s="639">
        <v>0</v>
      </c>
      <c r="P26" s="639">
        <v>0</v>
      </c>
      <c r="Q26" s="639">
        <v>0</v>
      </c>
      <c r="R26" s="639">
        <v>0</v>
      </c>
      <c r="S26" s="639">
        <v>0</v>
      </c>
      <c r="T26" s="639">
        <v>0</v>
      </c>
      <c r="U26" s="639">
        <v>0</v>
      </c>
      <c r="V26" t="s" s="352">
        <f>IF(B26&gt;0,"Added"," ")</f>
        <v>251</v>
      </c>
      <c r="W26" s="635"/>
    </row>
    <row r="27" ht="14.5" customHeight="1" hidden="1">
      <c r="A27" t="s" s="640">
        <v>1181</v>
      </c>
      <c r="B27" s="637">
        <v>0</v>
      </c>
      <c r="C27" s="638">
        <v>10</v>
      </c>
      <c r="D27" s="639">
        <f>_xlfn.IFERROR(10*B27,0)</f>
        <v>0</v>
      </c>
      <c r="E27" s="639">
        <v>0</v>
      </c>
      <c r="F27" s="639">
        <v>0</v>
      </c>
      <c r="G27" s="639">
        <v>0</v>
      </c>
      <c r="H27" s="639">
        <v>0</v>
      </c>
      <c r="I27" s="639">
        <v>0</v>
      </c>
      <c r="J27" s="639">
        <v>0</v>
      </c>
      <c r="K27" s="639">
        <v>0</v>
      </c>
      <c r="L27" s="639">
        <v>0</v>
      </c>
      <c r="M27" s="639">
        <v>0</v>
      </c>
      <c r="N27" s="639">
        <v>0</v>
      </c>
      <c r="O27" s="639">
        <v>0</v>
      </c>
      <c r="P27" s="639">
        <v>0</v>
      </c>
      <c r="Q27" s="639">
        <v>0</v>
      </c>
      <c r="R27" s="639">
        <v>0</v>
      </c>
      <c r="S27" s="639">
        <v>0</v>
      </c>
      <c r="T27" s="639">
        <v>0</v>
      </c>
      <c r="U27" s="639">
        <v>0</v>
      </c>
      <c r="V27" t="s" s="352">
        <f>IF(B27&gt;0,"Added"," ")</f>
        <v>251</v>
      </c>
      <c r="W27" s="635"/>
    </row>
    <row r="28" ht="14.5" customHeight="1" hidden="1">
      <c r="A28" t="s" s="640">
        <v>1182</v>
      </c>
      <c r="B28" s="637">
        <v>0</v>
      </c>
      <c r="C28" s="638">
        <v>10</v>
      </c>
      <c r="D28" s="639">
        <f>_xlfn.IFERROR(10*B28,0)</f>
        <v>0</v>
      </c>
      <c r="E28" s="639">
        <v>0</v>
      </c>
      <c r="F28" s="639">
        <v>0</v>
      </c>
      <c r="G28" s="639">
        <v>0</v>
      </c>
      <c r="H28" s="639">
        <v>0</v>
      </c>
      <c r="I28" s="639">
        <v>0</v>
      </c>
      <c r="J28" s="639">
        <v>0</v>
      </c>
      <c r="K28" s="639">
        <v>0</v>
      </c>
      <c r="L28" s="639">
        <v>0</v>
      </c>
      <c r="M28" s="639">
        <v>0</v>
      </c>
      <c r="N28" s="639">
        <v>0</v>
      </c>
      <c r="O28" s="639">
        <v>0</v>
      </c>
      <c r="P28" s="639">
        <v>0</v>
      </c>
      <c r="Q28" s="639">
        <v>0</v>
      </c>
      <c r="R28" s="639">
        <v>0</v>
      </c>
      <c r="S28" s="639">
        <v>0</v>
      </c>
      <c r="T28" s="639">
        <v>0</v>
      </c>
      <c r="U28" s="639">
        <v>0</v>
      </c>
      <c r="V28" t="s" s="352">
        <f>IF(B28&gt;0,"Added"," ")</f>
        <v>251</v>
      </c>
      <c r="W28" s="635"/>
    </row>
    <row r="29" ht="14.5" customHeight="1" hidden="1">
      <c r="A29" t="s" s="640">
        <v>1183</v>
      </c>
      <c r="B29" s="637">
        <v>0</v>
      </c>
      <c r="C29" s="638">
        <v>10</v>
      </c>
      <c r="D29" s="639">
        <f>_xlfn.IFERROR(10*B29,0)</f>
        <v>0</v>
      </c>
      <c r="E29" s="639">
        <v>0</v>
      </c>
      <c r="F29" s="639">
        <v>0</v>
      </c>
      <c r="G29" s="639">
        <v>0</v>
      </c>
      <c r="H29" s="639">
        <v>0</v>
      </c>
      <c r="I29" s="639">
        <v>0</v>
      </c>
      <c r="J29" s="639">
        <v>0</v>
      </c>
      <c r="K29" s="639">
        <v>0</v>
      </c>
      <c r="L29" s="639">
        <v>0</v>
      </c>
      <c r="M29" s="639">
        <v>0</v>
      </c>
      <c r="N29" s="639">
        <v>0</v>
      </c>
      <c r="O29" s="639">
        <v>0</v>
      </c>
      <c r="P29" s="639">
        <v>0</v>
      </c>
      <c r="Q29" s="639">
        <v>0</v>
      </c>
      <c r="R29" s="639">
        <v>0</v>
      </c>
      <c r="S29" s="639">
        <v>0</v>
      </c>
      <c r="T29" s="639">
        <v>0</v>
      </c>
      <c r="U29" s="639">
        <v>0</v>
      </c>
      <c r="V29" t="s" s="352">
        <f>IF(B29&gt;0,"Added"," ")</f>
        <v>251</v>
      </c>
      <c r="W29" s="635"/>
    </row>
    <row r="30" ht="14.5" customHeight="1" hidden="1">
      <c r="A30" t="s" s="640">
        <v>1184</v>
      </c>
      <c r="B30" s="637">
        <v>0</v>
      </c>
      <c r="C30" s="638">
        <v>20</v>
      </c>
      <c r="D30" s="639">
        <f>_xlfn.IFERROR(20*B30,0)</f>
        <v>0</v>
      </c>
      <c r="E30" s="639">
        <v>0</v>
      </c>
      <c r="F30" s="639">
        <v>0</v>
      </c>
      <c r="G30" s="639">
        <v>0</v>
      </c>
      <c r="H30" s="639">
        <v>0</v>
      </c>
      <c r="I30" s="639">
        <v>0</v>
      </c>
      <c r="J30" s="639">
        <v>0</v>
      </c>
      <c r="K30" s="639">
        <v>0</v>
      </c>
      <c r="L30" s="639">
        <v>0</v>
      </c>
      <c r="M30" s="639">
        <v>0</v>
      </c>
      <c r="N30" s="639">
        <v>0</v>
      </c>
      <c r="O30" s="639">
        <v>0</v>
      </c>
      <c r="P30" s="639">
        <v>0</v>
      </c>
      <c r="Q30" s="639">
        <v>0</v>
      </c>
      <c r="R30" s="639">
        <v>0</v>
      </c>
      <c r="S30" s="639">
        <v>0</v>
      </c>
      <c r="T30" s="639">
        <v>0</v>
      </c>
      <c r="U30" s="639">
        <v>0</v>
      </c>
      <c r="V30" t="s" s="352">
        <f>IF(B30&gt;0,"Added"," ")</f>
        <v>251</v>
      </c>
      <c r="W30" s="635"/>
    </row>
    <row r="31" ht="14.5" customHeight="1" hidden="1">
      <c r="A31" t="s" s="640">
        <v>1185</v>
      </c>
      <c r="B31" s="637">
        <v>0</v>
      </c>
      <c r="C31" s="638">
        <v>20</v>
      </c>
      <c r="D31" s="639">
        <f>_xlfn.IFERROR(20*B31,0)</f>
        <v>0</v>
      </c>
      <c r="E31" s="639">
        <v>0</v>
      </c>
      <c r="F31" s="639">
        <v>0</v>
      </c>
      <c r="G31" s="639">
        <v>0</v>
      </c>
      <c r="H31" s="639">
        <v>0</v>
      </c>
      <c r="I31" s="639">
        <v>0</v>
      </c>
      <c r="J31" s="639">
        <v>0</v>
      </c>
      <c r="K31" s="639">
        <v>0</v>
      </c>
      <c r="L31" s="639">
        <v>0</v>
      </c>
      <c r="M31" s="639">
        <v>0</v>
      </c>
      <c r="N31" s="639">
        <v>0</v>
      </c>
      <c r="O31" s="639">
        <v>0</v>
      </c>
      <c r="P31" s="639">
        <v>0</v>
      </c>
      <c r="Q31" s="639">
        <v>0</v>
      </c>
      <c r="R31" s="639">
        <v>0</v>
      </c>
      <c r="S31" s="639">
        <v>0</v>
      </c>
      <c r="T31" s="639">
        <v>0</v>
      </c>
      <c r="U31" s="639">
        <v>0</v>
      </c>
      <c r="V31" t="s" s="352">
        <f>IF(B31&gt;0,"Added"," ")</f>
        <v>251</v>
      </c>
      <c r="W31" s="635"/>
    </row>
    <row r="32" ht="14.5" customHeight="1" hidden="1">
      <c r="A32" t="s" s="640">
        <v>1186</v>
      </c>
      <c r="B32" s="637">
        <v>0</v>
      </c>
      <c r="C32" s="638">
        <v>10</v>
      </c>
      <c r="D32" s="639">
        <f>_xlfn.IFERROR(10*B32,0)</f>
        <v>0</v>
      </c>
      <c r="E32" s="639">
        <v>0</v>
      </c>
      <c r="F32" s="639">
        <v>0</v>
      </c>
      <c r="G32" s="639">
        <v>0</v>
      </c>
      <c r="H32" s="639">
        <v>0</v>
      </c>
      <c r="I32" s="639">
        <v>0</v>
      </c>
      <c r="J32" s="639">
        <v>0</v>
      </c>
      <c r="K32" s="639">
        <v>0</v>
      </c>
      <c r="L32" s="639">
        <v>0</v>
      </c>
      <c r="M32" s="639">
        <v>0</v>
      </c>
      <c r="N32" s="639">
        <v>0</v>
      </c>
      <c r="O32" s="639">
        <v>0</v>
      </c>
      <c r="P32" s="639">
        <v>0</v>
      </c>
      <c r="Q32" s="639">
        <v>0</v>
      </c>
      <c r="R32" s="639">
        <v>0</v>
      </c>
      <c r="S32" s="639">
        <v>0</v>
      </c>
      <c r="T32" s="639">
        <v>0</v>
      </c>
      <c r="U32" s="639">
        <v>0</v>
      </c>
      <c r="V32" t="s" s="352">
        <f>IF(B32&gt;0,"Added"," ")</f>
        <v>251</v>
      </c>
      <c r="W32" s="635"/>
    </row>
    <row r="33" ht="14.5" customHeight="1" hidden="1">
      <c r="A33" t="s" s="640">
        <v>1187</v>
      </c>
      <c r="B33" s="637">
        <v>0</v>
      </c>
      <c r="C33" s="638">
        <v>5</v>
      </c>
      <c r="D33" s="639">
        <v>0</v>
      </c>
      <c r="E33" s="639">
        <f>_xlfn.IFERROR(5*B33,0)</f>
        <v>0</v>
      </c>
      <c r="F33" s="639">
        <v>0</v>
      </c>
      <c r="G33" s="639">
        <v>0</v>
      </c>
      <c r="H33" s="639">
        <v>0</v>
      </c>
      <c r="I33" s="639">
        <v>0</v>
      </c>
      <c r="J33" s="639">
        <v>0</v>
      </c>
      <c r="K33" s="639">
        <v>0</v>
      </c>
      <c r="L33" s="639">
        <v>0</v>
      </c>
      <c r="M33" s="639">
        <v>0</v>
      </c>
      <c r="N33" s="639">
        <v>0</v>
      </c>
      <c r="O33" s="639">
        <v>0</v>
      </c>
      <c r="P33" s="639">
        <v>0</v>
      </c>
      <c r="Q33" s="639">
        <v>0</v>
      </c>
      <c r="R33" s="639">
        <v>0</v>
      </c>
      <c r="S33" s="639">
        <v>0</v>
      </c>
      <c r="T33" s="639">
        <v>0</v>
      </c>
      <c r="U33" s="639">
        <v>0</v>
      </c>
      <c r="V33" t="s" s="352">
        <f>IF(B33&gt;0,"Added"," ")</f>
        <v>251</v>
      </c>
      <c r="W33" s="635"/>
    </row>
    <row r="34" ht="14.5" customHeight="1" hidden="1">
      <c r="A34" t="s" s="640">
        <v>1188</v>
      </c>
      <c r="B34" s="637">
        <v>0</v>
      </c>
      <c r="C34" s="638">
        <v>5</v>
      </c>
      <c r="D34" s="639">
        <v>0</v>
      </c>
      <c r="E34" s="639">
        <f>_xlfn.IFERROR(4*B34,0)</f>
        <v>0</v>
      </c>
      <c r="F34" s="639">
        <f>_xlfn.IFERROR(1*B34,0)</f>
        <v>0</v>
      </c>
      <c r="G34" s="639">
        <v>0</v>
      </c>
      <c r="H34" s="639">
        <v>0</v>
      </c>
      <c r="I34" s="639">
        <v>0</v>
      </c>
      <c r="J34" s="639">
        <v>0</v>
      </c>
      <c r="K34" s="639">
        <v>0</v>
      </c>
      <c r="L34" s="639">
        <v>0</v>
      </c>
      <c r="M34" s="639">
        <v>0</v>
      </c>
      <c r="N34" s="639">
        <v>0</v>
      </c>
      <c r="O34" s="639">
        <v>0</v>
      </c>
      <c r="P34" s="639">
        <v>0</v>
      </c>
      <c r="Q34" s="639">
        <v>0</v>
      </c>
      <c r="R34" s="639">
        <v>0</v>
      </c>
      <c r="S34" s="639">
        <v>0</v>
      </c>
      <c r="T34" s="639">
        <v>0</v>
      </c>
      <c r="U34" s="639">
        <v>0</v>
      </c>
      <c r="V34" t="s" s="352">
        <f>IF(B34&gt;0,"Added"," ")</f>
        <v>251</v>
      </c>
      <c r="W34" s="635"/>
    </row>
    <row r="35" ht="14.5" customHeight="1" hidden="1">
      <c r="A35" t="s" s="640">
        <v>1189</v>
      </c>
      <c r="B35" s="637">
        <v>0</v>
      </c>
      <c r="C35" s="638">
        <v>10</v>
      </c>
      <c r="D35" s="639">
        <f>_xlfn.IFERROR(10*B35,0)</f>
        <v>0</v>
      </c>
      <c r="E35" s="639">
        <v>0</v>
      </c>
      <c r="F35" s="639">
        <v>0</v>
      </c>
      <c r="G35" s="639">
        <v>0</v>
      </c>
      <c r="H35" s="639">
        <v>0</v>
      </c>
      <c r="I35" s="639">
        <v>0</v>
      </c>
      <c r="J35" s="639">
        <v>0</v>
      </c>
      <c r="K35" s="639">
        <v>0</v>
      </c>
      <c r="L35" s="639">
        <v>0</v>
      </c>
      <c r="M35" s="639">
        <v>0</v>
      </c>
      <c r="N35" s="639">
        <v>0</v>
      </c>
      <c r="O35" s="639">
        <v>0</v>
      </c>
      <c r="P35" s="639">
        <v>0</v>
      </c>
      <c r="Q35" s="639">
        <v>0</v>
      </c>
      <c r="R35" s="639">
        <v>0</v>
      </c>
      <c r="S35" s="639">
        <v>0</v>
      </c>
      <c r="T35" s="639">
        <v>0</v>
      </c>
      <c r="U35" s="639">
        <v>0</v>
      </c>
      <c r="V35" t="s" s="352">
        <f>IF(B35&gt;0,"Added"," ")</f>
        <v>251</v>
      </c>
      <c r="W35" s="635"/>
    </row>
    <row r="36" ht="14.5" customHeight="1" hidden="1">
      <c r="A36" t="s" s="640">
        <v>1190</v>
      </c>
      <c r="B36" s="637">
        <v>0</v>
      </c>
      <c r="C36" s="638">
        <v>5</v>
      </c>
      <c r="D36" s="639">
        <f>_xlfn.IFERROR(5*B36,0)</f>
        <v>0</v>
      </c>
      <c r="E36" s="639">
        <v>0</v>
      </c>
      <c r="F36" s="639">
        <v>0</v>
      </c>
      <c r="G36" s="639">
        <v>0</v>
      </c>
      <c r="H36" s="639">
        <v>0</v>
      </c>
      <c r="I36" s="639">
        <v>0</v>
      </c>
      <c r="J36" s="639">
        <v>0</v>
      </c>
      <c r="K36" s="639">
        <v>0</v>
      </c>
      <c r="L36" s="639">
        <v>0</v>
      </c>
      <c r="M36" s="639">
        <v>0</v>
      </c>
      <c r="N36" s="639">
        <v>0</v>
      </c>
      <c r="O36" s="639">
        <v>0</v>
      </c>
      <c r="P36" s="639">
        <v>0</v>
      </c>
      <c r="Q36" s="639">
        <v>0</v>
      </c>
      <c r="R36" s="639">
        <v>0</v>
      </c>
      <c r="S36" s="639">
        <v>0</v>
      </c>
      <c r="T36" s="639">
        <v>0</v>
      </c>
      <c r="U36" s="639">
        <v>0</v>
      </c>
      <c r="V36" t="s" s="352">
        <f>IF(B36&gt;0,"Added"," ")</f>
        <v>251</v>
      </c>
      <c r="W36" s="635"/>
    </row>
    <row r="37" ht="14.5" customHeight="1" hidden="1">
      <c r="A37" t="s" s="640">
        <v>1191</v>
      </c>
      <c r="B37" s="637">
        <v>0</v>
      </c>
      <c r="C37" s="638">
        <v>5</v>
      </c>
      <c r="D37" s="639">
        <v>0</v>
      </c>
      <c r="E37" s="639">
        <f>_xlfn.IFERROR(2*B37,0)</f>
        <v>0</v>
      </c>
      <c r="F37" s="639">
        <f>_xlfn.IFERROR(3*B37,0)</f>
        <v>0</v>
      </c>
      <c r="G37" s="639">
        <v>0</v>
      </c>
      <c r="H37" s="639">
        <v>0</v>
      </c>
      <c r="I37" s="639">
        <v>0</v>
      </c>
      <c r="J37" s="639">
        <v>0</v>
      </c>
      <c r="K37" s="639">
        <v>0</v>
      </c>
      <c r="L37" s="639">
        <v>0</v>
      </c>
      <c r="M37" s="639">
        <v>0</v>
      </c>
      <c r="N37" s="639">
        <v>0</v>
      </c>
      <c r="O37" s="639">
        <v>0</v>
      </c>
      <c r="P37" s="639">
        <v>0</v>
      </c>
      <c r="Q37" s="639">
        <v>0</v>
      </c>
      <c r="R37" s="639">
        <v>0</v>
      </c>
      <c r="S37" s="639">
        <v>0</v>
      </c>
      <c r="T37" s="639">
        <v>0</v>
      </c>
      <c r="U37" s="639">
        <v>0</v>
      </c>
      <c r="V37" t="s" s="352">
        <f>IF(B37&gt;0,"Added"," ")</f>
        <v>251</v>
      </c>
      <c r="W37" s="635"/>
    </row>
    <row r="38" ht="14.5" customHeight="1" hidden="1">
      <c r="A38" t="s" s="640">
        <v>1192</v>
      </c>
      <c r="B38" s="637">
        <v>0</v>
      </c>
      <c r="C38" s="638">
        <v>5</v>
      </c>
      <c r="D38" s="639">
        <v>0</v>
      </c>
      <c r="E38" s="639">
        <f>_xlfn.IFERROR(5*B38,0)</f>
        <v>0</v>
      </c>
      <c r="F38" s="639">
        <v>0</v>
      </c>
      <c r="G38" s="639">
        <v>0</v>
      </c>
      <c r="H38" s="639">
        <v>0</v>
      </c>
      <c r="I38" s="639">
        <v>0</v>
      </c>
      <c r="J38" s="639">
        <v>0</v>
      </c>
      <c r="K38" s="639">
        <v>0</v>
      </c>
      <c r="L38" s="639">
        <v>0</v>
      </c>
      <c r="M38" s="639">
        <v>0</v>
      </c>
      <c r="N38" s="639">
        <v>0</v>
      </c>
      <c r="O38" s="639">
        <v>0</v>
      </c>
      <c r="P38" s="639">
        <v>0</v>
      </c>
      <c r="Q38" s="639">
        <v>0</v>
      </c>
      <c r="R38" s="639">
        <v>0</v>
      </c>
      <c r="S38" s="639">
        <v>0</v>
      </c>
      <c r="T38" s="639">
        <v>0</v>
      </c>
      <c r="U38" s="639">
        <v>0</v>
      </c>
      <c r="V38" t="s" s="352">
        <f>IF(B38&gt;0,"Added"," ")</f>
        <v>251</v>
      </c>
      <c r="W38" s="635"/>
    </row>
    <row r="39" ht="14.5" customHeight="1" hidden="1">
      <c r="A39" t="s" s="640">
        <v>1193</v>
      </c>
      <c r="B39" s="637">
        <v>0</v>
      </c>
      <c r="C39" s="638">
        <v>5</v>
      </c>
      <c r="D39" s="639">
        <v>0</v>
      </c>
      <c r="E39" s="639">
        <f>_xlfn.IFERROR(3*B39,0)</f>
        <v>0</v>
      </c>
      <c r="F39" s="639">
        <f>_xlfn.IFERROR(2*B39,0)</f>
        <v>0</v>
      </c>
      <c r="G39" s="639">
        <v>0</v>
      </c>
      <c r="H39" s="639">
        <v>0</v>
      </c>
      <c r="I39" s="639">
        <v>0</v>
      </c>
      <c r="J39" s="639">
        <v>0</v>
      </c>
      <c r="K39" s="639">
        <v>0</v>
      </c>
      <c r="L39" s="639">
        <v>0</v>
      </c>
      <c r="M39" s="639">
        <v>0</v>
      </c>
      <c r="N39" s="639">
        <v>0</v>
      </c>
      <c r="O39" s="639">
        <v>0</v>
      </c>
      <c r="P39" s="639">
        <v>0</v>
      </c>
      <c r="Q39" s="639">
        <v>0</v>
      </c>
      <c r="R39" s="639">
        <v>0</v>
      </c>
      <c r="S39" s="639">
        <v>0</v>
      </c>
      <c r="T39" s="639">
        <v>0</v>
      </c>
      <c r="U39" s="639">
        <v>0</v>
      </c>
      <c r="V39" t="s" s="352">
        <f>IF(B39&gt;0,"Added"," ")</f>
        <v>251</v>
      </c>
      <c r="W39" s="635"/>
    </row>
    <row r="40" ht="14.5" customHeight="1" hidden="1">
      <c r="A40" t="s" s="640">
        <v>1194</v>
      </c>
      <c r="B40" s="637">
        <v>0</v>
      </c>
      <c r="C40" s="638">
        <v>10</v>
      </c>
      <c r="D40" s="639">
        <f>_xlfn.IFERROR(10*B40,0)</f>
        <v>0</v>
      </c>
      <c r="E40" s="639">
        <v>0</v>
      </c>
      <c r="F40" s="639">
        <v>0</v>
      </c>
      <c r="G40" s="639">
        <v>0</v>
      </c>
      <c r="H40" s="639">
        <v>0</v>
      </c>
      <c r="I40" s="639">
        <v>0</v>
      </c>
      <c r="J40" s="639">
        <v>0</v>
      </c>
      <c r="K40" s="639">
        <v>0</v>
      </c>
      <c r="L40" s="639">
        <v>0</v>
      </c>
      <c r="M40" s="639">
        <v>0</v>
      </c>
      <c r="N40" s="639">
        <v>0</v>
      </c>
      <c r="O40" s="639">
        <v>0</v>
      </c>
      <c r="P40" s="639">
        <v>0</v>
      </c>
      <c r="Q40" s="639">
        <v>0</v>
      </c>
      <c r="R40" s="639">
        <v>0</v>
      </c>
      <c r="S40" s="639">
        <v>0</v>
      </c>
      <c r="T40" s="639">
        <v>0</v>
      </c>
      <c r="U40" s="639">
        <v>0</v>
      </c>
      <c r="V40" t="s" s="352">
        <f>IF(B40&gt;0,"Added"," ")</f>
        <v>251</v>
      </c>
      <c r="W40" s="635"/>
    </row>
    <row r="41" ht="14.5" customHeight="1" hidden="1">
      <c r="A41" t="s" s="640">
        <v>1195</v>
      </c>
      <c r="B41" s="637">
        <v>0</v>
      </c>
      <c r="C41" s="638">
        <v>10</v>
      </c>
      <c r="D41" s="639">
        <f>_xlfn.IFERROR(10*B41,0)</f>
        <v>0</v>
      </c>
      <c r="E41" s="639">
        <v>0</v>
      </c>
      <c r="F41" s="639">
        <v>0</v>
      </c>
      <c r="G41" s="639">
        <v>0</v>
      </c>
      <c r="H41" s="639">
        <v>0</v>
      </c>
      <c r="I41" s="639">
        <v>0</v>
      </c>
      <c r="J41" s="639">
        <v>0</v>
      </c>
      <c r="K41" s="639">
        <v>0</v>
      </c>
      <c r="L41" s="639">
        <v>0</v>
      </c>
      <c r="M41" s="639">
        <v>0</v>
      </c>
      <c r="N41" s="639">
        <v>0</v>
      </c>
      <c r="O41" s="639">
        <v>0</v>
      </c>
      <c r="P41" s="639">
        <v>0</v>
      </c>
      <c r="Q41" s="639">
        <v>0</v>
      </c>
      <c r="R41" s="639">
        <v>0</v>
      </c>
      <c r="S41" s="639">
        <v>0</v>
      </c>
      <c r="T41" s="639">
        <v>0</v>
      </c>
      <c r="U41" s="639">
        <v>0</v>
      </c>
      <c r="V41" t="s" s="352">
        <f>IF(B41&gt;0,"Added"," ")</f>
        <v>251</v>
      </c>
      <c r="W41" s="635"/>
    </row>
    <row r="42" ht="14.5" customHeight="1" hidden="1">
      <c r="A42" t="s" s="640">
        <v>1196</v>
      </c>
      <c r="B42" s="637">
        <v>0</v>
      </c>
      <c r="C42" s="638">
        <v>10</v>
      </c>
      <c r="D42" s="639">
        <f>_xlfn.IFERROR(10*B42,0)</f>
        <v>0</v>
      </c>
      <c r="E42" s="639">
        <v>0</v>
      </c>
      <c r="F42" s="639">
        <v>0</v>
      </c>
      <c r="G42" s="639">
        <v>0</v>
      </c>
      <c r="H42" s="639">
        <v>0</v>
      </c>
      <c r="I42" s="639">
        <v>0</v>
      </c>
      <c r="J42" s="639">
        <v>0</v>
      </c>
      <c r="K42" s="639">
        <v>0</v>
      </c>
      <c r="L42" s="639">
        <v>0</v>
      </c>
      <c r="M42" s="639">
        <v>0</v>
      </c>
      <c r="N42" s="639">
        <v>0</v>
      </c>
      <c r="O42" s="639">
        <v>0</v>
      </c>
      <c r="P42" s="639">
        <v>0</v>
      </c>
      <c r="Q42" s="639">
        <v>0</v>
      </c>
      <c r="R42" s="639">
        <v>0</v>
      </c>
      <c r="S42" s="639">
        <v>0</v>
      </c>
      <c r="T42" s="639">
        <v>0</v>
      </c>
      <c r="U42" s="639">
        <v>0</v>
      </c>
      <c r="V42" t="s" s="352">
        <f>IF(B42&gt;0,"Added"," ")</f>
        <v>251</v>
      </c>
      <c r="W42" s="635"/>
    </row>
    <row r="43" ht="14.5" customHeight="1" hidden="1">
      <c r="A43" t="s" s="640">
        <v>1197</v>
      </c>
      <c r="B43" s="637">
        <v>0</v>
      </c>
      <c r="C43" s="638">
        <v>20</v>
      </c>
      <c r="D43" s="639">
        <f>_xlfn.IFERROR(20*B43,0)</f>
        <v>0</v>
      </c>
      <c r="E43" s="639">
        <v>0</v>
      </c>
      <c r="F43" s="639">
        <v>0</v>
      </c>
      <c r="G43" s="639">
        <v>0</v>
      </c>
      <c r="H43" s="639">
        <v>0</v>
      </c>
      <c r="I43" s="639">
        <v>0</v>
      </c>
      <c r="J43" s="639">
        <v>0</v>
      </c>
      <c r="K43" s="639">
        <v>0</v>
      </c>
      <c r="L43" s="639">
        <v>0</v>
      </c>
      <c r="M43" s="639">
        <v>0</v>
      </c>
      <c r="N43" s="639">
        <v>0</v>
      </c>
      <c r="O43" s="639">
        <v>0</v>
      </c>
      <c r="P43" s="639">
        <v>0</v>
      </c>
      <c r="Q43" s="639">
        <v>0</v>
      </c>
      <c r="R43" s="639">
        <v>0</v>
      </c>
      <c r="S43" s="639">
        <v>0</v>
      </c>
      <c r="T43" s="639">
        <v>0</v>
      </c>
      <c r="U43" s="639">
        <v>0</v>
      </c>
      <c r="V43" t="s" s="352">
        <f>IF(B43&gt;0,"Added"," ")</f>
        <v>251</v>
      </c>
      <c r="W43" s="635"/>
    </row>
    <row r="44" ht="14.5" customHeight="1" hidden="1">
      <c r="A44" t="s" s="640">
        <v>1198</v>
      </c>
      <c r="B44" s="637">
        <v>0</v>
      </c>
      <c r="C44" s="638">
        <v>10</v>
      </c>
      <c r="D44" s="639">
        <f>_xlfn.IFERROR(10*B44,0)</f>
        <v>0</v>
      </c>
      <c r="E44" s="639">
        <v>0</v>
      </c>
      <c r="F44" s="639">
        <v>0</v>
      </c>
      <c r="G44" s="639">
        <v>0</v>
      </c>
      <c r="H44" s="639">
        <v>0</v>
      </c>
      <c r="I44" s="639">
        <v>0</v>
      </c>
      <c r="J44" s="639">
        <v>0</v>
      </c>
      <c r="K44" s="639">
        <v>0</v>
      </c>
      <c r="L44" s="639">
        <v>0</v>
      </c>
      <c r="M44" s="639">
        <v>0</v>
      </c>
      <c r="N44" s="639">
        <v>0</v>
      </c>
      <c r="O44" s="639">
        <v>0</v>
      </c>
      <c r="P44" s="639">
        <v>0</v>
      </c>
      <c r="Q44" s="639">
        <v>0</v>
      </c>
      <c r="R44" s="639">
        <v>0</v>
      </c>
      <c r="S44" s="639">
        <v>0</v>
      </c>
      <c r="T44" s="639">
        <v>0</v>
      </c>
      <c r="U44" s="639">
        <v>0</v>
      </c>
      <c r="V44" t="s" s="352">
        <f>IF(B44&gt;0,"Added"," ")</f>
        <v>251</v>
      </c>
      <c r="W44" s="635"/>
    </row>
    <row r="45" ht="14.5" customHeight="1" hidden="1">
      <c r="A45" t="s" s="640">
        <v>1199</v>
      </c>
      <c r="B45" s="637">
        <v>0</v>
      </c>
      <c r="C45" s="638">
        <v>10</v>
      </c>
      <c r="D45" s="639">
        <f>_xlfn.IFERROR(10*B45,0)</f>
        <v>0</v>
      </c>
      <c r="E45" s="639">
        <v>0</v>
      </c>
      <c r="F45" s="639">
        <v>0</v>
      </c>
      <c r="G45" s="639">
        <v>0</v>
      </c>
      <c r="H45" s="639">
        <v>0</v>
      </c>
      <c r="I45" s="639">
        <v>0</v>
      </c>
      <c r="J45" s="639">
        <v>0</v>
      </c>
      <c r="K45" s="639">
        <v>0</v>
      </c>
      <c r="L45" s="639">
        <v>0</v>
      </c>
      <c r="M45" s="639">
        <v>0</v>
      </c>
      <c r="N45" s="639">
        <v>0</v>
      </c>
      <c r="O45" s="639">
        <v>0</v>
      </c>
      <c r="P45" s="639">
        <v>0</v>
      </c>
      <c r="Q45" s="639">
        <v>0</v>
      </c>
      <c r="R45" s="639">
        <v>0</v>
      </c>
      <c r="S45" s="639">
        <v>0</v>
      </c>
      <c r="T45" s="639">
        <v>0</v>
      </c>
      <c r="U45" s="639">
        <v>0</v>
      </c>
      <c r="V45" t="s" s="352">
        <f>IF(B45&gt;0,"Added"," ")</f>
        <v>251</v>
      </c>
      <c r="W45" s="635"/>
    </row>
    <row r="46" ht="14.5" customHeight="1" hidden="1">
      <c r="A46" t="s" s="640">
        <v>1200</v>
      </c>
      <c r="B46" s="637">
        <v>0</v>
      </c>
      <c r="C46" s="638">
        <v>10</v>
      </c>
      <c r="D46" s="639">
        <f>_xlfn.IFERROR(10*B46,0)</f>
        <v>0</v>
      </c>
      <c r="E46" s="639">
        <v>0</v>
      </c>
      <c r="F46" s="639">
        <v>0</v>
      </c>
      <c r="G46" s="639">
        <v>0</v>
      </c>
      <c r="H46" s="639">
        <v>0</v>
      </c>
      <c r="I46" s="639">
        <v>0</v>
      </c>
      <c r="J46" s="639">
        <v>0</v>
      </c>
      <c r="K46" s="639">
        <v>0</v>
      </c>
      <c r="L46" s="639">
        <v>0</v>
      </c>
      <c r="M46" s="639">
        <v>0</v>
      </c>
      <c r="N46" s="639">
        <v>0</v>
      </c>
      <c r="O46" s="639">
        <v>0</v>
      </c>
      <c r="P46" s="639">
        <v>0</v>
      </c>
      <c r="Q46" s="639">
        <v>0</v>
      </c>
      <c r="R46" s="639">
        <v>0</v>
      </c>
      <c r="S46" s="639">
        <v>0</v>
      </c>
      <c r="T46" s="639">
        <v>0</v>
      </c>
      <c r="U46" s="639">
        <v>0</v>
      </c>
      <c r="V46" t="s" s="352">
        <f>IF(B46&gt;0,"Added"," ")</f>
        <v>251</v>
      </c>
      <c r="W46" s="635"/>
    </row>
    <row r="47" ht="14.5" customHeight="1" hidden="1">
      <c r="A47" t="s" s="640">
        <v>1201</v>
      </c>
      <c r="B47" s="637">
        <v>0</v>
      </c>
      <c r="C47" s="638">
        <v>10</v>
      </c>
      <c r="D47" s="639">
        <f>_xlfn.IFERROR(10*B47,0)</f>
        <v>0</v>
      </c>
      <c r="E47" s="639">
        <v>0</v>
      </c>
      <c r="F47" s="639">
        <v>0</v>
      </c>
      <c r="G47" s="639">
        <v>0</v>
      </c>
      <c r="H47" s="639">
        <v>0</v>
      </c>
      <c r="I47" s="639">
        <v>0</v>
      </c>
      <c r="J47" s="639">
        <v>0</v>
      </c>
      <c r="K47" s="639">
        <v>0</v>
      </c>
      <c r="L47" s="639">
        <v>0</v>
      </c>
      <c r="M47" s="639">
        <v>0</v>
      </c>
      <c r="N47" s="639">
        <v>0</v>
      </c>
      <c r="O47" s="639">
        <v>0</v>
      </c>
      <c r="P47" s="639">
        <v>0</v>
      </c>
      <c r="Q47" s="639">
        <v>0</v>
      </c>
      <c r="R47" s="639">
        <v>0</v>
      </c>
      <c r="S47" s="639">
        <v>0</v>
      </c>
      <c r="T47" s="639">
        <v>0</v>
      </c>
      <c r="U47" s="639">
        <v>0</v>
      </c>
      <c r="V47" t="s" s="352">
        <f>IF(B47&gt;0,"Added"," ")</f>
        <v>251</v>
      </c>
      <c r="W47" s="635"/>
    </row>
    <row r="48" ht="14.5" customHeight="1" hidden="1">
      <c r="A48" t="s" s="640">
        <v>1202</v>
      </c>
      <c r="B48" s="637">
        <v>0</v>
      </c>
      <c r="C48" s="638">
        <v>10</v>
      </c>
      <c r="D48" s="639">
        <f>_xlfn.IFERROR(10*B48,0)</f>
        <v>0</v>
      </c>
      <c r="E48" s="639">
        <v>0</v>
      </c>
      <c r="F48" s="639">
        <v>0</v>
      </c>
      <c r="G48" s="639">
        <v>0</v>
      </c>
      <c r="H48" s="639">
        <v>0</v>
      </c>
      <c r="I48" s="639">
        <v>0</v>
      </c>
      <c r="J48" s="639">
        <v>0</v>
      </c>
      <c r="K48" s="639">
        <v>0</v>
      </c>
      <c r="L48" s="639">
        <v>0</v>
      </c>
      <c r="M48" s="639">
        <v>0</v>
      </c>
      <c r="N48" s="639">
        <v>0</v>
      </c>
      <c r="O48" s="639">
        <v>0</v>
      </c>
      <c r="P48" s="639">
        <v>0</v>
      </c>
      <c r="Q48" s="639">
        <v>0</v>
      </c>
      <c r="R48" s="639">
        <v>0</v>
      </c>
      <c r="S48" s="639">
        <v>0</v>
      </c>
      <c r="T48" s="639">
        <v>0</v>
      </c>
      <c r="U48" s="639">
        <v>0</v>
      </c>
      <c r="V48" t="s" s="352">
        <f>IF(B48&gt;0,"Added"," ")</f>
        <v>251</v>
      </c>
      <c r="W48" s="635"/>
    </row>
    <row r="49" ht="14.5" customHeight="1" hidden="1">
      <c r="A49" t="s" s="640">
        <v>1203</v>
      </c>
      <c r="B49" s="637">
        <v>0</v>
      </c>
      <c r="C49" s="638">
        <v>10</v>
      </c>
      <c r="D49" s="639">
        <f>_xlfn.IFERROR(10*B49,0)</f>
        <v>0</v>
      </c>
      <c r="E49" s="639">
        <v>0</v>
      </c>
      <c r="F49" s="639">
        <v>0</v>
      </c>
      <c r="G49" s="639">
        <v>0</v>
      </c>
      <c r="H49" s="639">
        <v>0</v>
      </c>
      <c r="I49" s="639">
        <v>0</v>
      </c>
      <c r="J49" s="639">
        <v>0</v>
      </c>
      <c r="K49" s="639">
        <v>0</v>
      </c>
      <c r="L49" s="639">
        <v>0</v>
      </c>
      <c r="M49" s="639">
        <v>0</v>
      </c>
      <c r="N49" s="639">
        <v>0</v>
      </c>
      <c r="O49" s="639">
        <v>0</v>
      </c>
      <c r="P49" s="639">
        <v>0</v>
      </c>
      <c r="Q49" s="639">
        <v>0</v>
      </c>
      <c r="R49" s="639">
        <v>0</v>
      </c>
      <c r="S49" s="639">
        <v>0</v>
      </c>
      <c r="T49" s="639">
        <v>0</v>
      </c>
      <c r="U49" s="639">
        <v>0</v>
      </c>
      <c r="V49" t="s" s="352">
        <f>IF(B49&gt;0,"Added"," ")</f>
        <v>251</v>
      </c>
      <c r="W49" s="635"/>
    </row>
    <row r="50" ht="14.5" customHeight="1" hidden="1">
      <c r="A50" t="s" s="640">
        <v>1204</v>
      </c>
      <c r="B50" s="637">
        <v>0</v>
      </c>
      <c r="C50" s="638">
        <v>3</v>
      </c>
      <c r="D50" s="639">
        <v>0</v>
      </c>
      <c r="E50" s="639">
        <v>0</v>
      </c>
      <c r="F50" s="639">
        <v>0</v>
      </c>
      <c r="G50" s="639">
        <v>0</v>
      </c>
      <c r="H50" s="639">
        <v>0</v>
      </c>
      <c r="I50" s="639">
        <f>_xlfn.IFERROR(1*B50,0)</f>
        <v>0</v>
      </c>
      <c r="J50" s="639">
        <v>0</v>
      </c>
      <c r="K50" s="639">
        <v>0</v>
      </c>
      <c r="L50" s="639">
        <v>0</v>
      </c>
      <c r="M50" s="639">
        <f>_xlfn.IFERROR(1*B50,0)</f>
        <v>0</v>
      </c>
      <c r="N50" s="639">
        <f>_xlfn.IFERROR(1*B50,0)</f>
        <v>0</v>
      </c>
      <c r="O50" s="639">
        <v>0</v>
      </c>
      <c r="P50" s="639">
        <v>0</v>
      </c>
      <c r="Q50" s="639">
        <v>0</v>
      </c>
      <c r="R50" s="639">
        <v>0</v>
      </c>
      <c r="S50" s="639">
        <v>0</v>
      </c>
      <c r="T50" s="639">
        <v>0</v>
      </c>
      <c r="U50" s="639">
        <v>0</v>
      </c>
      <c r="V50" t="s" s="352">
        <f>IF(B50&gt;0,"Added"," ")</f>
        <v>251</v>
      </c>
      <c r="W50" s="635"/>
    </row>
    <row r="51" ht="14.5" customHeight="1" hidden="1">
      <c r="A51" t="s" s="640">
        <v>1205</v>
      </c>
      <c r="B51" s="637">
        <v>0</v>
      </c>
      <c r="C51" s="638">
        <v>1</v>
      </c>
      <c r="D51" s="639">
        <v>0</v>
      </c>
      <c r="E51" s="639">
        <v>0</v>
      </c>
      <c r="F51" s="639">
        <v>0</v>
      </c>
      <c r="G51" s="639">
        <v>0</v>
      </c>
      <c r="H51" s="639">
        <v>0</v>
      </c>
      <c r="I51" s="639">
        <v>0</v>
      </c>
      <c r="J51" s="639">
        <v>0</v>
      </c>
      <c r="K51" s="639">
        <v>0</v>
      </c>
      <c r="L51" s="639">
        <v>0</v>
      </c>
      <c r="M51" s="639">
        <v>0</v>
      </c>
      <c r="N51" s="639">
        <f>_xlfn.IFERROR(1*B51,0)</f>
        <v>0</v>
      </c>
      <c r="O51" s="639">
        <v>0</v>
      </c>
      <c r="P51" s="639">
        <v>0</v>
      </c>
      <c r="Q51" s="639">
        <v>0</v>
      </c>
      <c r="R51" s="639">
        <v>0</v>
      </c>
      <c r="S51" s="639">
        <v>0</v>
      </c>
      <c r="T51" s="639">
        <v>0</v>
      </c>
      <c r="U51" s="639">
        <v>0</v>
      </c>
      <c r="V51" t="s" s="352">
        <f>IF(B51&gt;0,"Added"," ")</f>
        <v>251</v>
      </c>
      <c r="W51" s="635"/>
    </row>
    <row r="52" ht="14.5" customHeight="1" hidden="1">
      <c r="A52" t="s" s="640">
        <v>1206</v>
      </c>
      <c r="B52" s="637">
        <v>0</v>
      </c>
      <c r="C52" s="638">
        <v>1</v>
      </c>
      <c r="D52" s="639">
        <v>0</v>
      </c>
      <c r="E52" s="639">
        <v>0</v>
      </c>
      <c r="F52" s="639">
        <v>0</v>
      </c>
      <c r="G52" s="639">
        <v>0</v>
      </c>
      <c r="H52" s="639">
        <v>0</v>
      </c>
      <c r="I52" s="639">
        <v>0</v>
      </c>
      <c r="J52" s="639">
        <v>0</v>
      </c>
      <c r="K52" s="639">
        <v>0</v>
      </c>
      <c r="L52" s="639">
        <v>0</v>
      </c>
      <c r="M52" s="639">
        <f>_xlfn.IFERROR(1*B52,0)</f>
        <v>0</v>
      </c>
      <c r="N52" s="639">
        <v>0</v>
      </c>
      <c r="O52" s="639">
        <v>0</v>
      </c>
      <c r="P52" s="639">
        <v>0</v>
      </c>
      <c r="Q52" s="639">
        <v>0</v>
      </c>
      <c r="R52" s="639">
        <v>0</v>
      </c>
      <c r="S52" s="639">
        <v>0</v>
      </c>
      <c r="T52" s="639">
        <v>0</v>
      </c>
      <c r="U52" s="639">
        <v>0</v>
      </c>
      <c r="V52" t="s" s="352">
        <f>IF(B52&gt;0,"Added"," ")</f>
        <v>251</v>
      </c>
      <c r="W52" s="635"/>
    </row>
    <row r="53" ht="14.5" customHeight="1" hidden="1">
      <c r="A53" t="s" s="640">
        <v>1207</v>
      </c>
      <c r="B53" s="637">
        <v>0</v>
      </c>
      <c r="C53" s="638">
        <v>1</v>
      </c>
      <c r="D53" s="639">
        <v>0</v>
      </c>
      <c r="E53" s="639">
        <v>0</v>
      </c>
      <c r="F53" s="639">
        <v>0</v>
      </c>
      <c r="G53" s="639">
        <v>0</v>
      </c>
      <c r="H53" s="639">
        <v>0</v>
      </c>
      <c r="I53" s="639">
        <f>_xlfn.IFERROR(1*B53,0)</f>
        <v>0</v>
      </c>
      <c r="J53" s="639">
        <v>0</v>
      </c>
      <c r="K53" s="639">
        <v>0</v>
      </c>
      <c r="L53" s="639">
        <v>0</v>
      </c>
      <c r="M53" s="639">
        <v>0</v>
      </c>
      <c r="N53" s="639">
        <v>0</v>
      </c>
      <c r="O53" s="639">
        <v>0</v>
      </c>
      <c r="P53" s="639">
        <v>0</v>
      </c>
      <c r="Q53" s="639">
        <v>0</v>
      </c>
      <c r="R53" s="639">
        <v>0</v>
      </c>
      <c r="S53" s="639">
        <v>0</v>
      </c>
      <c r="T53" s="639">
        <v>0</v>
      </c>
      <c r="U53" s="639">
        <v>0</v>
      </c>
      <c r="V53" t="s" s="352">
        <f>IF(B53&gt;0,"Added"," ")</f>
        <v>251</v>
      </c>
      <c r="W53" s="635"/>
    </row>
    <row r="54" ht="14.5" customHeight="1" hidden="1">
      <c r="A54" t="s" s="640">
        <v>1208</v>
      </c>
      <c r="B54" s="637">
        <v>0</v>
      </c>
      <c r="C54" s="638">
        <v>3</v>
      </c>
      <c r="D54" s="639">
        <v>0</v>
      </c>
      <c r="E54" s="639">
        <v>0</v>
      </c>
      <c r="F54" s="639">
        <v>0</v>
      </c>
      <c r="G54" s="639">
        <v>0</v>
      </c>
      <c r="H54" s="639">
        <f>_xlfn.IFERROR(1*B54,0)</f>
        <v>0</v>
      </c>
      <c r="I54" s="639">
        <v>0</v>
      </c>
      <c r="J54" s="639">
        <v>0</v>
      </c>
      <c r="K54" s="639">
        <f>_xlfn.IFERROR(1*B54,0)</f>
        <v>0</v>
      </c>
      <c r="L54" s="639">
        <v>0</v>
      </c>
      <c r="M54" s="639">
        <f>_xlfn.IFERROR(1*B54,0)</f>
        <v>0</v>
      </c>
      <c r="N54" s="639">
        <v>0</v>
      </c>
      <c r="O54" s="639">
        <v>0</v>
      </c>
      <c r="P54" s="639">
        <v>0</v>
      </c>
      <c r="Q54" s="639">
        <v>0</v>
      </c>
      <c r="R54" s="639">
        <v>0</v>
      </c>
      <c r="S54" s="639">
        <v>0</v>
      </c>
      <c r="T54" s="639">
        <v>0</v>
      </c>
      <c r="U54" s="639">
        <v>0</v>
      </c>
      <c r="V54" t="s" s="352">
        <f>IF(B54&gt;0,"Added"," ")</f>
        <v>251</v>
      </c>
      <c r="W54" s="635"/>
    </row>
    <row r="55" ht="14.5" customHeight="1" hidden="1">
      <c r="A55" t="s" s="640">
        <v>1209</v>
      </c>
      <c r="B55" s="637">
        <v>0</v>
      </c>
      <c r="C55" s="638">
        <v>1</v>
      </c>
      <c r="D55" s="639">
        <v>0</v>
      </c>
      <c r="E55" s="639">
        <v>0</v>
      </c>
      <c r="F55" s="639">
        <v>0</v>
      </c>
      <c r="G55" s="639">
        <v>0</v>
      </c>
      <c r="H55" s="639">
        <v>0</v>
      </c>
      <c r="I55" s="639">
        <v>0</v>
      </c>
      <c r="J55" s="639">
        <v>0</v>
      </c>
      <c r="K55" s="639">
        <f>_xlfn.IFERROR(1*B55,0)</f>
        <v>0</v>
      </c>
      <c r="L55" s="639">
        <v>0</v>
      </c>
      <c r="M55" s="639">
        <v>0</v>
      </c>
      <c r="N55" s="639">
        <v>0</v>
      </c>
      <c r="O55" s="639">
        <v>0</v>
      </c>
      <c r="P55" s="639">
        <v>0</v>
      </c>
      <c r="Q55" s="639">
        <v>0</v>
      </c>
      <c r="R55" s="639">
        <v>0</v>
      </c>
      <c r="S55" s="639">
        <v>0</v>
      </c>
      <c r="T55" s="639">
        <v>0</v>
      </c>
      <c r="U55" s="639">
        <v>0</v>
      </c>
      <c r="V55" t="s" s="352">
        <f>IF(B55&gt;0,"Added"," ")</f>
        <v>251</v>
      </c>
      <c r="W55" s="635"/>
    </row>
    <row r="56" ht="14.5" customHeight="1" hidden="1">
      <c r="A56" t="s" s="640">
        <v>1210</v>
      </c>
      <c r="B56" s="637">
        <v>0</v>
      </c>
      <c r="C56" s="638">
        <v>1</v>
      </c>
      <c r="D56" s="639">
        <v>0</v>
      </c>
      <c r="E56" s="639">
        <v>0</v>
      </c>
      <c r="F56" s="639">
        <v>0</v>
      </c>
      <c r="G56" s="639">
        <v>0</v>
      </c>
      <c r="H56" s="639">
        <f>_xlfn.IFERROR(1*B56,0)</f>
        <v>0</v>
      </c>
      <c r="I56" s="639">
        <v>0</v>
      </c>
      <c r="J56" s="639">
        <v>0</v>
      </c>
      <c r="K56" s="639">
        <v>0</v>
      </c>
      <c r="L56" s="639">
        <v>0</v>
      </c>
      <c r="M56" s="639">
        <v>0</v>
      </c>
      <c r="N56" s="639">
        <v>0</v>
      </c>
      <c r="O56" s="639">
        <v>0</v>
      </c>
      <c r="P56" s="639">
        <v>0</v>
      </c>
      <c r="Q56" s="639">
        <v>0</v>
      </c>
      <c r="R56" s="639">
        <v>0</v>
      </c>
      <c r="S56" s="639">
        <v>0</v>
      </c>
      <c r="T56" s="639">
        <v>0</v>
      </c>
      <c r="U56" s="639">
        <v>0</v>
      </c>
      <c r="V56" t="s" s="352">
        <f>IF(B56&gt;0,"Added"," ")</f>
        <v>251</v>
      </c>
      <c r="W56" s="635"/>
    </row>
    <row r="57" ht="14.5" customHeight="1" hidden="1">
      <c r="A57" t="s" s="640">
        <v>1211</v>
      </c>
      <c r="B57" s="637">
        <v>0</v>
      </c>
      <c r="C57" s="638">
        <v>1</v>
      </c>
      <c r="D57" s="639">
        <v>0</v>
      </c>
      <c r="E57" s="639">
        <v>0</v>
      </c>
      <c r="F57" s="639">
        <v>0</v>
      </c>
      <c r="G57" s="639">
        <v>0</v>
      </c>
      <c r="H57" s="639">
        <v>0</v>
      </c>
      <c r="I57" s="639">
        <v>0</v>
      </c>
      <c r="J57" s="639">
        <v>0</v>
      </c>
      <c r="K57" s="639">
        <v>0</v>
      </c>
      <c r="L57" s="639">
        <v>0</v>
      </c>
      <c r="M57" s="639">
        <f>_xlfn.IFERROR(1*B57,0)</f>
        <v>0</v>
      </c>
      <c r="N57" s="639">
        <v>0</v>
      </c>
      <c r="O57" s="639">
        <v>0</v>
      </c>
      <c r="P57" s="639">
        <v>0</v>
      </c>
      <c r="Q57" s="639">
        <v>0</v>
      </c>
      <c r="R57" s="639">
        <v>0</v>
      </c>
      <c r="S57" s="639">
        <v>0</v>
      </c>
      <c r="T57" s="639">
        <v>0</v>
      </c>
      <c r="U57" s="639">
        <v>0</v>
      </c>
      <c r="V57" t="s" s="352">
        <f>IF(B57&gt;0,"Added"," ")</f>
        <v>251</v>
      </c>
      <c r="W57" s="635"/>
    </row>
    <row r="58" ht="14.5" customHeight="1" hidden="1">
      <c r="A58" t="s" s="640">
        <v>1212</v>
      </c>
      <c r="B58" s="637">
        <v>0</v>
      </c>
      <c r="C58" s="638">
        <v>3</v>
      </c>
      <c r="D58" s="639">
        <v>0</v>
      </c>
      <c r="E58" s="639">
        <v>0</v>
      </c>
      <c r="F58" s="639">
        <v>0</v>
      </c>
      <c r="G58" s="639">
        <v>0</v>
      </c>
      <c r="H58" s="639">
        <v>0</v>
      </c>
      <c r="I58" s="639">
        <f>_xlfn.IFERROR(1*B58,0)</f>
        <v>0</v>
      </c>
      <c r="J58" s="639">
        <f>_xlfn.IFERROR(1*B58,0)</f>
        <v>0</v>
      </c>
      <c r="K58" s="639">
        <v>0</v>
      </c>
      <c r="L58" s="639">
        <v>0</v>
      </c>
      <c r="M58" s="639">
        <f>_xlfn.IFERROR(1*B58,0)</f>
        <v>0</v>
      </c>
      <c r="N58" s="639">
        <v>0</v>
      </c>
      <c r="O58" s="639">
        <v>0</v>
      </c>
      <c r="P58" s="639">
        <v>0</v>
      </c>
      <c r="Q58" s="639">
        <v>0</v>
      </c>
      <c r="R58" s="639">
        <v>0</v>
      </c>
      <c r="S58" s="639">
        <v>0</v>
      </c>
      <c r="T58" s="639">
        <v>0</v>
      </c>
      <c r="U58" s="639">
        <v>0</v>
      </c>
      <c r="V58" t="s" s="352">
        <f>IF(B58&gt;0,"Added"," ")</f>
        <v>251</v>
      </c>
      <c r="W58" s="635"/>
    </row>
    <row r="59" ht="14.5" customHeight="1" hidden="1">
      <c r="A59" t="s" s="640">
        <v>1213</v>
      </c>
      <c r="B59" s="637">
        <v>0</v>
      </c>
      <c r="C59" s="638">
        <v>1</v>
      </c>
      <c r="D59" s="639">
        <v>0</v>
      </c>
      <c r="E59" s="639">
        <v>0</v>
      </c>
      <c r="F59" s="639">
        <v>0</v>
      </c>
      <c r="G59" s="639">
        <v>0</v>
      </c>
      <c r="H59" s="639">
        <v>0</v>
      </c>
      <c r="I59" s="639">
        <f>_xlfn.IFERROR(1*B59,0)</f>
        <v>0</v>
      </c>
      <c r="J59" s="639">
        <v>0</v>
      </c>
      <c r="K59" s="639">
        <v>0</v>
      </c>
      <c r="L59" s="639">
        <v>0</v>
      </c>
      <c r="M59" s="639">
        <v>0</v>
      </c>
      <c r="N59" s="639">
        <v>0</v>
      </c>
      <c r="O59" s="639">
        <v>0</v>
      </c>
      <c r="P59" s="639">
        <v>0</v>
      </c>
      <c r="Q59" s="639">
        <v>0</v>
      </c>
      <c r="R59" s="639">
        <v>0</v>
      </c>
      <c r="S59" s="639">
        <v>0</v>
      </c>
      <c r="T59" s="639">
        <v>0</v>
      </c>
      <c r="U59" s="639">
        <v>0</v>
      </c>
      <c r="V59" t="s" s="352">
        <f>IF(B59&gt;0,"Added"," ")</f>
        <v>251</v>
      </c>
      <c r="W59" s="635"/>
    </row>
    <row r="60" ht="14.5" customHeight="1" hidden="1">
      <c r="A60" t="s" s="640">
        <v>1214</v>
      </c>
      <c r="B60" s="637">
        <v>0</v>
      </c>
      <c r="C60" s="638">
        <v>1</v>
      </c>
      <c r="D60" s="639">
        <v>0</v>
      </c>
      <c r="E60" s="639">
        <v>0</v>
      </c>
      <c r="F60" s="639">
        <v>0</v>
      </c>
      <c r="G60" s="639">
        <v>0</v>
      </c>
      <c r="H60" s="639">
        <v>0</v>
      </c>
      <c r="I60" s="639">
        <v>0</v>
      </c>
      <c r="J60" s="639">
        <f>_xlfn.IFERROR(1*B60,0)</f>
        <v>0</v>
      </c>
      <c r="K60" s="639">
        <v>0</v>
      </c>
      <c r="L60" s="639">
        <v>0</v>
      </c>
      <c r="M60" s="639">
        <v>0</v>
      </c>
      <c r="N60" s="639">
        <v>0</v>
      </c>
      <c r="O60" s="639">
        <v>0</v>
      </c>
      <c r="P60" s="639">
        <v>0</v>
      </c>
      <c r="Q60" s="639">
        <v>0</v>
      </c>
      <c r="R60" s="639">
        <v>0</v>
      </c>
      <c r="S60" s="639">
        <v>0</v>
      </c>
      <c r="T60" s="639">
        <v>0</v>
      </c>
      <c r="U60" s="639">
        <v>0</v>
      </c>
      <c r="V60" t="s" s="352">
        <f>IF(B60&gt;0,"Added"," ")</f>
        <v>251</v>
      </c>
      <c r="W60" s="635"/>
    </row>
    <row r="61" ht="14.5" customHeight="1" hidden="1">
      <c r="A61" t="s" s="640">
        <v>1215</v>
      </c>
      <c r="B61" s="637">
        <v>0</v>
      </c>
      <c r="C61" s="638">
        <v>1</v>
      </c>
      <c r="D61" s="639">
        <v>0</v>
      </c>
      <c r="E61" s="639">
        <v>0</v>
      </c>
      <c r="F61" s="639">
        <v>0</v>
      </c>
      <c r="G61" s="639">
        <v>0</v>
      </c>
      <c r="H61" s="639">
        <v>0</v>
      </c>
      <c r="I61" s="639">
        <v>0</v>
      </c>
      <c r="J61" s="639">
        <v>0</v>
      </c>
      <c r="K61" s="639">
        <v>0</v>
      </c>
      <c r="L61" s="639">
        <v>0</v>
      </c>
      <c r="M61" s="639">
        <f>_xlfn.IFERROR(1*B61,0)</f>
        <v>0</v>
      </c>
      <c r="N61" s="639">
        <v>0</v>
      </c>
      <c r="O61" s="639">
        <v>0</v>
      </c>
      <c r="P61" s="639">
        <v>0</v>
      </c>
      <c r="Q61" s="639">
        <v>0</v>
      </c>
      <c r="R61" s="639">
        <v>0</v>
      </c>
      <c r="S61" s="639">
        <v>0</v>
      </c>
      <c r="T61" s="639">
        <v>0</v>
      </c>
      <c r="U61" s="639">
        <v>0</v>
      </c>
      <c r="V61" t="s" s="352">
        <f>IF(B61&gt;0,"Added"," ")</f>
        <v>251</v>
      </c>
      <c r="W61" s="635"/>
    </row>
    <row r="62" ht="14.5" customHeight="1" hidden="1">
      <c r="A62" t="s" s="640">
        <v>1216</v>
      </c>
      <c r="B62" s="637">
        <v>0</v>
      </c>
      <c r="C62" s="638">
        <v>10</v>
      </c>
      <c r="D62" s="639">
        <f>_xlfn.IFERROR(3*B62,0)</f>
        <v>0</v>
      </c>
      <c r="E62" s="639">
        <f>_xlfn.IFERROR(7*B62,0)</f>
        <v>0</v>
      </c>
      <c r="F62" s="639">
        <v>0</v>
      </c>
      <c r="G62" s="639">
        <v>0</v>
      </c>
      <c r="H62" s="639">
        <v>0</v>
      </c>
      <c r="I62" s="639">
        <v>0</v>
      </c>
      <c r="J62" s="639">
        <v>0</v>
      </c>
      <c r="K62" s="639">
        <v>0</v>
      </c>
      <c r="L62" s="639">
        <v>0</v>
      </c>
      <c r="M62" s="639">
        <v>0</v>
      </c>
      <c r="N62" s="639">
        <v>0</v>
      </c>
      <c r="O62" s="639">
        <v>0</v>
      </c>
      <c r="P62" s="639">
        <v>0</v>
      </c>
      <c r="Q62" s="639">
        <v>0</v>
      </c>
      <c r="R62" s="639">
        <v>0</v>
      </c>
      <c r="S62" s="639">
        <v>0</v>
      </c>
      <c r="T62" s="639">
        <v>0</v>
      </c>
      <c r="U62" s="639">
        <v>0</v>
      </c>
      <c r="V62" t="s" s="352">
        <f>IF(B62&gt;0,"Added"," ")</f>
        <v>251</v>
      </c>
      <c r="W62" s="635"/>
    </row>
    <row r="63" ht="14.5" customHeight="1" hidden="1">
      <c r="A63" t="s" s="640">
        <v>1217</v>
      </c>
      <c r="B63" s="637">
        <v>0</v>
      </c>
      <c r="C63" s="638">
        <v>5</v>
      </c>
      <c r="D63" s="639">
        <v>0</v>
      </c>
      <c r="E63" s="639">
        <f>_xlfn.IFERROR(5*B63,0)</f>
        <v>0</v>
      </c>
      <c r="F63" s="639">
        <v>0</v>
      </c>
      <c r="G63" s="639">
        <v>0</v>
      </c>
      <c r="H63" s="639">
        <v>0</v>
      </c>
      <c r="I63" s="639">
        <v>0</v>
      </c>
      <c r="J63" s="639">
        <v>0</v>
      </c>
      <c r="K63" s="639">
        <v>0</v>
      </c>
      <c r="L63" s="639">
        <v>0</v>
      </c>
      <c r="M63" s="639">
        <v>0</v>
      </c>
      <c r="N63" s="639">
        <v>0</v>
      </c>
      <c r="O63" s="639">
        <v>0</v>
      </c>
      <c r="P63" s="639">
        <v>0</v>
      </c>
      <c r="Q63" s="639">
        <v>0</v>
      </c>
      <c r="R63" s="639">
        <v>0</v>
      </c>
      <c r="S63" s="639">
        <v>0</v>
      </c>
      <c r="T63" s="639">
        <v>0</v>
      </c>
      <c r="U63" s="639">
        <v>0</v>
      </c>
      <c r="V63" t="s" s="352">
        <f>IF(B63&gt;0,"Added"," ")</f>
        <v>251</v>
      </c>
      <c r="W63" s="635"/>
    </row>
    <row r="64" ht="14.5" customHeight="1" hidden="1">
      <c r="A64" t="s" s="640">
        <v>1218</v>
      </c>
      <c r="B64" s="637">
        <v>0</v>
      </c>
      <c r="C64" s="638">
        <v>10</v>
      </c>
      <c r="D64" s="639">
        <f>_xlfn.IFERROR(10*B64,0)</f>
        <v>0</v>
      </c>
      <c r="E64" s="639">
        <v>0</v>
      </c>
      <c r="F64" s="639">
        <v>0</v>
      </c>
      <c r="G64" s="639">
        <v>0</v>
      </c>
      <c r="H64" s="639">
        <v>0</v>
      </c>
      <c r="I64" s="639">
        <v>0</v>
      </c>
      <c r="J64" s="639">
        <v>0</v>
      </c>
      <c r="K64" s="639">
        <v>0</v>
      </c>
      <c r="L64" s="639">
        <v>0</v>
      </c>
      <c r="M64" s="639">
        <v>0</v>
      </c>
      <c r="N64" s="639">
        <v>0</v>
      </c>
      <c r="O64" s="639">
        <v>0</v>
      </c>
      <c r="P64" s="639">
        <v>0</v>
      </c>
      <c r="Q64" s="639">
        <v>0</v>
      </c>
      <c r="R64" s="639">
        <v>0</v>
      </c>
      <c r="S64" s="639">
        <v>0</v>
      </c>
      <c r="T64" s="639">
        <v>0</v>
      </c>
      <c r="U64" s="639">
        <v>0</v>
      </c>
      <c r="V64" t="s" s="352">
        <f>IF(B64&gt;0,"Added"," ")</f>
        <v>251</v>
      </c>
      <c r="W64" s="635"/>
    </row>
    <row r="65" ht="14.5" customHeight="1" hidden="1">
      <c r="A65" t="s" s="640">
        <v>1219</v>
      </c>
      <c r="B65" s="637">
        <v>0</v>
      </c>
      <c r="C65" s="638">
        <v>3</v>
      </c>
      <c r="D65" s="639">
        <v>0</v>
      </c>
      <c r="E65" s="639">
        <v>0</v>
      </c>
      <c r="F65" s="639">
        <v>0</v>
      </c>
      <c r="G65" s="639">
        <v>0</v>
      </c>
      <c r="H65" s="639">
        <v>0</v>
      </c>
      <c r="I65" s="639">
        <v>0</v>
      </c>
      <c r="J65" s="639">
        <v>0</v>
      </c>
      <c r="K65" s="639">
        <v>0</v>
      </c>
      <c r="L65" s="639">
        <v>0</v>
      </c>
      <c r="M65" s="639">
        <f>_xlfn.IFERROR(3*B65,0)</f>
        <v>0</v>
      </c>
      <c r="N65" s="639">
        <v>0</v>
      </c>
      <c r="O65" s="639">
        <v>0</v>
      </c>
      <c r="P65" s="639">
        <v>0</v>
      </c>
      <c r="Q65" s="639">
        <v>0</v>
      </c>
      <c r="R65" s="639">
        <v>0</v>
      </c>
      <c r="S65" s="639">
        <v>0</v>
      </c>
      <c r="T65" s="639">
        <v>0</v>
      </c>
      <c r="U65" s="639">
        <v>0</v>
      </c>
      <c r="V65" t="s" s="352">
        <f>IF(B65&gt;0,"Added"," ")</f>
        <v>251</v>
      </c>
      <c r="W65" s="635"/>
    </row>
    <row r="66" ht="14.5" customHeight="1" hidden="1">
      <c r="A66" t="s" s="640">
        <v>1220</v>
      </c>
      <c r="B66" s="637">
        <v>0</v>
      </c>
      <c r="C66" s="638">
        <v>1</v>
      </c>
      <c r="D66" s="639">
        <v>0</v>
      </c>
      <c r="E66" s="639">
        <v>0</v>
      </c>
      <c r="F66" s="639">
        <v>0</v>
      </c>
      <c r="G66" s="639">
        <v>0</v>
      </c>
      <c r="H66" s="639">
        <v>0</v>
      </c>
      <c r="I66" s="639">
        <v>0</v>
      </c>
      <c r="J66" s="639">
        <v>0</v>
      </c>
      <c r="K66" s="639">
        <v>0</v>
      </c>
      <c r="L66" s="639">
        <v>0</v>
      </c>
      <c r="M66" s="639">
        <f>_xlfn.IFERROR(1*B66,0)</f>
        <v>0</v>
      </c>
      <c r="N66" s="639">
        <v>0</v>
      </c>
      <c r="O66" s="639">
        <v>0</v>
      </c>
      <c r="P66" s="639">
        <v>0</v>
      </c>
      <c r="Q66" s="639">
        <v>0</v>
      </c>
      <c r="R66" s="639">
        <v>0</v>
      </c>
      <c r="S66" s="639">
        <v>0</v>
      </c>
      <c r="T66" s="639">
        <v>0</v>
      </c>
      <c r="U66" s="639">
        <v>0</v>
      </c>
      <c r="V66" t="s" s="352">
        <f>IF(B66&gt;0,"Added"," ")</f>
        <v>251</v>
      </c>
      <c r="W66" s="635"/>
    </row>
    <row r="67" ht="14.5" customHeight="1" hidden="1">
      <c r="A67" t="s" s="640">
        <v>1221</v>
      </c>
      <c r="B67" s="637">
        <v>0</v>
      </c>
      <c r="C67" s="638">
        <v>1</v>
      </c>
      <c r="D67" s="639">
        <v>0</v>
      </c>
      <c r="E67" s="639">
        <v>0</v>
      </c>
      <c r="F67" s="639">
        <v>0</v>
      </c>
      <c r="G67" s="639">
        <v>0</v>
      </c>
      <c r="H67" s="639">
        <v>0</v>
      </c>
      <c r="I67" s="639">
        <v>0</v>
      </c>
      <c r="J67" s="639">
        <v>0</v>
      </c>
      <c r="K67" s="639">
        <v>0</v>
      </c>
      <c r="L67" s="639">
        <v>0</v>
      </c>
      <c r="M67" s="639">
        <f>_xlfn.IFERROR(1*B67,0)</f>
        <v>0</v>
      </c>
      <c r="N67" s="639">
        <v>0</v>
      </c>
      <c r="O67" s="639">
        <v>0</v>
      </c>
      <c r="P67" s="639">
        <v>0</v>
      </c>
      <c r="Q67" s="639">
        <v>0</v>
      </c>
      <c r="R67" s="639">
        <v>0</v>
      </c>
      <c r="S67" s="639">
        <v>0</v>
      </c>
      <c r="T67" s="639">
        <v>0</v>
      </c>
      <c r="U67" s="639">
        <v>0</v>
      </c>
      <c r="V67" t="s" s="352">
        <f>IF(B67&gt;0,"Added"," ")</f>
        <v>251</v>
      </c>
      <c r="W67" s="635"/>
    </row>
    <row r="68" ht="14.5" customHeight="1" hidden="1">
      <c r="A68" t="s" s="640">
        <v>1222</v>
      </c>
      <c r="B68" s="637">
        <v>0</v>
      </c>
      <c r="C68" s="638">
        <v>1</v>
      </c>
      <c r="D68" s="639">
        <v>0</v>
      </c>
      <c r="E68" s="639">
        <v>0</v>
      </c>
      <c r="F68" s="639">
        <v>0</v>
      </c>
      <c r="G68" s="639">
        <v>0</v>
      </c>
      <c r="H68" s="639">
        <v>0</v>
      </c>
      <c r="I68" s="639">
        <v>0</v>
      </c>
      <c r="J68" s="639">
        <v>0</v>
      </c>
      <c r="K68" s="639">
        <v>0</v>
      </c>
      <c r="L68" s="639">
        <v>0</v>
      </c>
      <c r="M68" s="639">
        <f>_xlfn.IFERROR(1*B68,0)</f>
        <v>0</v>
      </c>
      <c r="N68" s="639">
        <v>0</v>
      </c>
      <c r="O68" s="639">
        <v>0</v>
      </c>
      <c r="P68" s="639">
        <v>0</v>
      </c>
      <c r="Q68" s="639">
        <v>0</v>
      </c>
      <c r="R68" s="639">
        <v>0</v>
      </c>
      <c r="S68" s="639">
        <v>0</v>
      </c>
      <c r="T68" s="639">
        <v>0</v>
      </c>
      <c r="U68" s="639">
        <v>0</v>
      </c>
      <c r="V68" t="s" s="352">
        <f>IF(B68&gt;0,"Added"," ")</f>
        <v>251</v>
      </c>
      <c r="W68" s="635"/>
    </row>
    <row r="69" ht="14.5" customHeight="1" hidden="1">
      <c r="A69" t="s" s="640">
        <v>1223</v>
      </c>
      <c r="B69" s="637">
        <v>0</v>
      </c>
      <c r="C69" s="638">
        <v>5</v>
      </c>
      <c r="D69" s="639">
        <f>_xlfn.IFERROR(3*B69,0)</f>
        <v>0</v>
      </c>
      <c r="E69" s="639">
        <f>_xlfn.IFERROR(2*B69,0)</f>
        <v>0</v>
      </c>
      <c r="F69" s="639">
        <v>0</v>
      </c>
      <c r="G69" s="639">
        <v>0</v>
      </c>
      <c r="H69" s="639">
        <v>0</v>
      </c>
      <c r="I69" s="639">
        <v>0</v>
      </c>
      <c r="J69" s="639">
        <v>0</v>
      </c>
      <c r="K69" s="639">
        <v>0</v>
      </c>
      <c r="L69" s="639">
        <v>0</v>
      </c>
      <c r="M69" s="639">
        <v>0</v>
      </c>
      <c r="N69" s="639">
        <v>0</v>
      </c>
      <c r="O69" s="639">
        <v>0</v>
      </c>
      <c r="P69" s="639">
        <v>0</v>
      </c>
      <c r="Q69" s="639">
        <v>0</v>
      </c>
      <c r="R69" s="639">
        <v>0</v>
      </c>
      <c r="S69" s="639">
        <v>0</v>
      </c>
      <c r="T69" s="639">
        <v>0</v>
      </c>
      <c r="U69" s="639">
        <v>0</v>
      </c>
      <c r="V69" t="s" s="352">
        <f>IF(B69&gt;0,"Added"," ")</f>
        <v>251</v>
      </c>
      <c r="W69" s="635"/>
    </row>
    <row r="70" ht="14.5" customHeight="1" hidden="1">
      <c r="A70" t="s" s="640">
        <v>1224</v>
      </c>
      <c r="B70" s="637">
        <v>0</v>
      </c>
      <c r="C70" s="638">
        <v>10</v>
      </c>
      <c r="D70" s="639">
        <f>_xlfn.IFERROR(10*B70,0)</f>
        <v>0</v>
      </c>
      <c r="E70" s="639">
        <v>0</v>
      </c>
      <c r="F70" s="639">
        <v>0</v>
      </c>
      <c r="G70" s="639">
        <v>0</v>
      </c>
      <c r="H70" s="639">
        <v>0</v>
      </c>
      <c r="I70" s="639">
        <v>0</v>
      </c>
      <c r="J70" s="639">
        <v>0</v>
      </c>
      <c r="K70" s="639">
        <v>0</v>
      </c>
      <c r="L70" s="639">
        <v>0</v>
      </c>
      <c r="M70" s="639">
        <v>0</v>
      </c>
      <c r="N70" s="639">
        <v>0</v>
      </c>
      <c r="O70" s="639">
        <v>0</v>
      </c>
      <c r="P70" s="639">
        <v>0</v>
      </c>
      <c r="Q70" s="639">
        <v>0</v>
      </c>
      <c r="R70" s="639">
        <v>0</v>
      </c>
      <c r="S70" s="639">
        <v>0</v>
      </c>
      <c r="T70" s="639">
        <v>0</v>
      </c>
      <c r="U70" s="639">
        <v>0</v>
      </c>
      <c r="V70" t="s" s="352">
        <f>IF(B70&gt;0,"Added"," ")</f>
        <v>251</v>
      </c>
      <c r="W70" s="635"/>
    </row>
    <row r="71" ht="14.5" customHeight="1" hidden="1">
      <c r="A71" t="s" s="640">
        <v>1225</v>
      </c>
      <c r="B71" s="637">
        <v>0</v>
      </c>
      <c r="C71" s="638">
        <v>10</v>
      </c>
      <c r="D71" s="639">
        <f>_xlfn.IFERROR(8*B71,0)</f>
        <v>0</v>
      </c>
      <c r="E71" s="639">
        <f>_xlfn.IFERROR(2*B71,0)</f>
        <v>0</v>
      </c>
      <c r="F71" s="639">
        <v>0</v>
      </c>
      <c r="G71" s="639">
        <v>0</v>
      </c>
      <c r="H71" s="639">
        <v>0</v>
      </c>
      <c r="I71" s="639">
        <v>0</v>
      </c>
      <c r="J71" s="639">
        <v>0</v>
      </c>
      <c r="K71" s="639">
        <v>0</v>
      </c>
      <c r="L71" s="639">
        <v>0</v>
      </c>
      <c r="M71" s="639">
        <v>0</v>
      </c>
      <c r="N71" s="639">
        <v>0</v>
      </c>
      <c r="O71" s="639">
        <v>0</v>
      </c>
      <c r="P71" s="639">
        <v>0</v>
      </c>
      <c r="Q71" s="639">
        <v>0</v>
      </c>
      <c r="R71" s="639">
        <v>0</v>
      </c>
      <c r="S71" s="639">
        <v>0</v>
      </c>
      <c r="T71" s="639">
        <v>0</v>
      </c>
      <c r="U71" s="639">
        <v>0</v>
      </c>
      <c r="V71" t="s" s="352">
        <f>IF(B71&gt;0,"Added"," ")</f>
        <v>251</v>
      </c>
      <c r="W71" s="635"/>
    </row>
    <row r="72" ht="14.5" customHeight="1" hidden="1">
      <c r="A72" t="s" s="640">
        <v>1226</v>
      </c>
      <c r="B72" s="637">
        <v>0</v>
      </c>
      <c r="C72" s="638">
        <v>10</v>
      </c>
      <c r="D72" s="639">
        <v>0</v>
      </c>
      <c r="E72" s="639">
        <f>_xlfn.IFERROR(10*B72,0)</f>
        <v>0</v>
      </c>
      <c r="F72" s="639">
        <v>0</v>
      </c>
      <c r="G72" s="639">
        <v>0</v>
      </c>
      <c r="H72" s="639">
        <v>0</v>
      </c>
      <c r="I72" s="639">
        <v>0</v>
      </c>
      <c r="J72" s="639">
        <v>0</v>
      </c>
      <c r="K72" s="639">
        <v>0</v>
      </c>
      <c r="L72" s="639">
        <v>0</v>
      </c>
      <c r="M72" s="639">
        <v>0</v>
      </c>
      <c r="N72" s="639">
        <v>0</v>
      </c>
      <c r="O72" s="639">
        <v>0</v>
      </c>
      <c r="P72" s="639">
        <v>0</v>
      </c>
      <c r="Q72" s="639">
        <v>0</v>
      </c>
      <c r="R72" s="639">
        <v>0</v>
      </c>
      <c r="S72" s="639">
        <v>0</v>
      </c>
      <c r="T72" s="639">
        <v>0</v>
      </c>
      <c r="U72" s="639">
        <v>0</v>
      </c>
      <c r="V72" t="s" s="352">
        <f>IF(B72&gt;0,"Added"," ")</f>
        <v>251</v>
      </c>
      <c r="W72" s="635"/>
    </row>
    <row r="73" ht="14.5" customHeight="1" hidden="1">
      <c r="A73" t="s" s="640">
        <v>1227</v>
      </c>
      <c r="B73" s="637">
        <v>0</v>
      </c>
      <c r="C73" s="638">
        <v>5</v>
      </c>
      <c r="D73" s="639">
        <v>0</v>
      </c>
      <c r="E73" s="639">
        <f>_xlfn.IFERROR(5*B73,0)</f>
        <v>0</v>
      </c>
      <c r="F73" s="639">
        <v>0</v>
      </c>
      <c r="G73" s="639">
        <v>0</v>
      </c>
      <c r="H73" s="639">
        <v>0</v>
      </c>
      <c r="I73" s="639">
        <v>0</v>
      </c>
      <c r="J73" s="639">
        <v>0</v>
      </c>
      <c r="K73" s="639">
        <v>0</v>
      </c>
      <c r="L73" s="639">
        <v>0</v>
      </c>
      <c r="M73" s="639">
        <v>0</v>
      </c>
      <c r="N73" s="639">
        <v>0</v>
      </c>
      <c r="O73" s="639">
        <v>0</v>
      </c>
      <c r="P73" s="639">
        <v>0</v>
      </c>
      <c r="Q73" s="639">
        <v>0</v>
      </c>
      <c r="R73" s="639">
        <v>0</v>
      </c>
      <c r="S73" s="639">
        <v>0</v>
      </c>
      <c r="T73" s="639">
        <v>0</v>
      </c>
      <c r="U73" s="639">
        <v>0</v>
      </c>
      <c r="V73" t="s" s="352">
        <f>IF(B73&gt;0,"Added"," ")</f>
        <v>251</v>
      </c>
      <c r="W73" s="635"/>
    </row>
    <row r="74" ht="14.5" customHeight="1" hidden="1">
      <c r="A74" t="s" s="640">
        <v>1228</v>
      </c>
      <c r="B74" s="637">
        <v>0</v>
      </c>
      <c r="C74" s="638">
        <v>10</v>
      </c>
      <c r="D74" s="639">
        <v>0</v>
      </c>
      <c r="E74" s="639">
        <f>_xlfn.IFERROR(10*B74,0)</f>
        <v>0</v>
      </c>
      <c r="F74" s="639">
        <v>0</v>
      </c>
      <c r="G74" s="639">
        <v>0</v>
      </c>
      <c r="H74" s="639">
        <v>0</v>
      </c>
      <c r="I74" s="639">
        <v>0</v>
      </c>
      <c r="J74" s="639">
        <v>0</v>
      </c>
      <c r="K74" s="639">
        <v>0</v>
      </c>
      <c r="L74" s="639">
        <v>0</v>
      </c>
      <c r="M74" s="639">
        <v>0</v>
      </c>
      <c r="N74" s="639">
        <v>0</v>
      </c>
      <c r="O74" s="639">
        <v>0</v>
      </c>
      <c r="P74" s="639">
        <v>0</v>
      </c>
      <c r="Q74" s="639">
        <v>0</v>
      </c>
      <c r="R74" s="639">
        <v>0</v>
      </c>
      <c r="S74" s="639">
        <v>0</v>
      </c>
      <c r="T74" s="639">
        <v>0</v>
      </c>
      <c r="U74" s="639">
        <v>0</v>
      </c>
      <c r="V74" t="s" s="352">
        <f>IF(B74&gt;0,"Added"," ")</f>
        <v>251</v>
      </c>
      <c r="W74" s="635"/>
    </row>
    <row r="75" ht="14.5" customHeight="1" hidden="1">
      <c r="A75" t="s" s="640">
        <v>1229</v>
      </c>
      <c r="B75" s="637">
        <v>0</v>
      </c>
      <c r="C75" s="638">
        <v>5</v>
      </c>
      <c r="D75" s="639">
        <v>0</v>
      </c>
      <c r="E75" s="639">
        <f>_xlfn.IFERROR(5*B75,0)</f>
        <v>0</v>
      </c>
      <c r="F75" s="639">
        <v>0</v>
      </c>
      <c r="G75" s="639">
        <v>0</v>
      </c>
      <c r="H75" s="639">
        <v>0</v>
      </c>
      <c r="I75" s="639">
        <v>0</v>
      </c>
      <c r="J75" s="639">
        <v>0</v>
      </c>
      <c r="K75" s="639">
        <v>0</v>
      </c>
      <c r="L75" s="639">
        <v>0</v>
      </c>
      <c r="M75" s="639">
        <v>0</v>
      </c>
      <c r="N75" s="639">
        <v>0</v>
      </c>
      <c r="O75" s="639">
        <v>0</v>
      </c>
      <c r="P75" s="639">
        <v>0</v>
      </c>
      <c r="Q75" s="639">
        <v>0</v>
      </c>
      <c r="R75" s="639">
        <v>0</v>
      </c>
      <c r="S75" s="639">
        <v>0</v>
      </c>
      <c r="T75" s="639">
        <v>0</v>
      </c>
      <c r="U75" s="639">
        <v>0</v>
      </c>
      <c r="V75" t="s" s="352">
        <f>IF(B75&gt;0,"Added"," ")</f>
        <v>251</v>
      </c>
      <c r="W75" s="635"/>
    </row>
    <row r="76" ht="14.5" customHeight="1" hidden="1">
      <c r="A76" t="s" s="640">
        <v>1230</v>
      </c>
      <c r="B76" s="637">
        <v>0</v>
      </c>
      <c r="C76" s="638">
        <v>5</v>
      </c>
      <c r="D76" s="639">
        <v>0</v>
      </c>
      <c r="E76" s="639">
        <v>0</v>
      </c>
      <c r="F76" s="639">
        <v>0</v>
      </c>
      <c r="G76" s="639">
        <f>_xlfn.IFERROR(2*B76,0)</f>
        <v>0</v>
      </c>
      <c r="H76" s="639">
        <f>_xlfn.IFERROR(2*B76,0)</f>
        <v>0</v>
      </c>
      <c r="I76" s="639">
        <f>_xlfn.IFERROR(1*B76,0)</f>
        <v>0</v>
      </c>
      <c r="J76" s="639">
        <v>0</v>
      </c>
      <c r="K76" s="639">
        <v>0</v>
      </c>
      <c r="L76" s="639">
        <v>0</v>
      </c>
      <c r="M76" s="639">
        <v>0</v>
      </c>
      <c r="N76" s="639">
        <v>0</v>
      </c>
      <c r="O76" s="639">
        <v>0</v>
      </c>
      <c r="P76" s="639">
        <v>0</v>
      </c>
      <c r="Q76" s="639">
        <v>0</v>
      </c>
      <c r="R76" s="639">
        <v>0</v>
      </c>
      <c r="S76" s="639">
        <v>0</v>
      </c>
      <c r="T76" s="639">
        <v>0</v>
      </c>
      <c r="U76" s="639">
        <v>0</v>
      </c>
      <c r="V76" t="s" s="352">
        <f>IF(B76&gt;0,"Added"," ")</f>
        <v>251</v>
      </c>
      <c r="W76" s="635"/>
    </row>
    <row r="77" ht="14.5" customHeight="1" hidden="1">
      <c r="A77" t="s" s="640">
        <v>1231</v>
      </c>
      <c r="B77" s="637">
        <v>0</v>
      </c>
      <c r="C77" s="638">
        <v>3</v>
      </c>
      <c r="D77" s="639">
        <v>0</v>
      </c>
      <c r="E77" s="639">
        <v>0</v>
      </c>
      <c r="F77" s="639">
        <v>0</v>
      </c>
      <c r="G77" s="639">
        <v>0</v>
      </c>
      <c r="H77" s="639">
        <v>0</v>
      </c>
      <c r="I77" s="639">
        <v>0</v>
      </c>
      <c r="J77" s="639">
        <f>_xlfn.IFERROR(1*B77,0)</f>
        <v>0</v>
      </c>
      <c r="K77" s="639">
        <f>_xlfn.IFERROR(2*B77,0)</f>
        <v>0</v>
      </c>
      <c r="L77" s="639">
        <v>0</v>
      </c>
      <c r="M77" s="639">
        <v>0</v>
      </c>
      <c r="N77" s="639">
        <v>0</v>
      </c>
      <c r="O77" s="639">
        <v>0</v>
      </c>
      <c r="P77" s="639">
        <v>0</v>
      </c>
      <c r="Q77" s="639">
        <v>0</v>
      </c>
      <c r="R77" s="639">
        <v>0</v>
      </c>
      <c r="S77" s="639">
        <v>0</v>
      </c>
      <c r="T77" s="639">
        <v>0</v>
      </c>
      <c r="U77" s="639">
        <v>0</v>
      </c>
      <c r="V77" t="s" s="352">
        <f>IF(B77&gt;0,"Added"," ")</f>
        <v>251</v>
      </c>
      <c r="W77" s="635"/>
    </row>
    <row r="78" ht="14.5" customHeight="1" hidden="1">
      <c r="A78" t="s" s="640">
        <v>1232</v>
      </c>
      <c r="B78" s="637">
        <v>0</v>
      </c>
      <c r="C78" s="638">
        <v>1</v>
      </c>
      <c r="D78" s="639">
        <v>0</v>
      </c>
      <c r="E78" s="639">
        <v>0</v>
      </c>
      <c r="F78" s="639">
        <v>0</v>
      </c>
      <c r="G78" s="639">
        <v>0</v>
      </c>
      <c r="H78" s="639">
        <v>0</v>
      </c>
      <c r="I78" s="639">
        <v>0</v>
      </c>
      <c r="J78" s="639">
        <v>0</v>
      </c>
      <c r="K78" s="639">
        <f>_xlfn.IFERROR(1*B78,0)</f>
        <v>0</v>
      </c>
      <c r="L78" s="639">
        <v>0</v>
      </c>
      <c r="M78" s="639">
        <v>0</v>
      </c>
      <c r="N78" s="639">
        <v>0</v>
      </c>
      <c r="O78" s="639">
        <v>0</v>
      </c>
      <c r="P78" s="639">
        <v>0</v>
      </c>
      <c r="Q78" s="639">
        <v>0</v>
      </c>
      <c r="R78" s="639">
        <v>0</v>
      </c>
      <c r="S78" s="639">
        <v>0</v>
      </c>
      <c r="T78" s="639">
        <v>0</v>
      </c>
      <c r="U78" s="639">
        <v>0</v>
      </c>
      <c r="V78" t="s" s="352">
        <f>IF(B78&gt;0,"Added"," ")</f>
        <v>251</v>
      </c>
      <c r="W78" s="635"/>
    </row>
    <row r="79" ht="14.5" customHeight="1" hidden="1">
      <c r="A79" t="s" s="640">
        <v>1233</v>
      </c>
      <c r="B79" s="637">
        <v>0</v>
      </c>
      <c r="C79" s="638">
        <v>1</v>
      </c>
      <c r="D79" s="639">
        <v>0</v>
      </c>
      <c r="E79" s="639">
        <v>0</v>
      </c>
      <c r="F79" s="639">
        <v>0</v>
      </c>
      <c r="G79" s="639">
        <v>0</v>
      </c>
      <c r="H79" s="639">
        <v>0</v>
      </c>
      <c r="I79" s="639">
        <v>0</v>
      </c>
      <c r="J79" s="639">
        <f>_xlfn.IFERROR(1*B79,0)</f>
        <v>0</v>
      </c>
      <c r="K79" s="639">
        <v>0</v>
      </c>
      <c r="L79" s="639">
        <v>0</v>
      </c>
      <c r="M79" s="639">
        <v>0</v>
      </c>
      <c r="N79" s="639">
        <v>0</v>
      </c>
      <c r="O79" s="639">
        <v>0</v>
      </c>
      <c r="P79" s="639">
        <v>0</v>
      </c>
      <c r="Q79" s="639">
        <v>0</v>
      </c>
      <c r="R79" s="639">
        <v>0</v>
      </c>
      <c r="S79" s="639">
        <v>0</v>
      </c>
      <c r="T79" s="639">
        <v>0</v>
      </c>
      <c r="U79" s="639">
        <v>0</v>
      </c>
      <c r="V79" t="s" s="352">
        <f>IF(B79&gt;0,"Added"," ")</f>
        <v>251</v>
      </c>
      <c r="W79" s="635"/>
    </row>
    <row r="80" ht="14.5" customHeight="1" hidden="1">
      <c r="A80" t="s" s="640">
        <v>1234</v>
      </c>
      <c r="B80" s="637">
        <v>0</v>
      </c>
      <c r="C80" s="638">
        <v>1</v>
      </c>
      <c r="D80" s="639">
        <v>0</v>
      </c>
      <c r="E80" s="639">
        <v>0</v>
      </c>
      <c r="F80" s="639">
        <v>0</v>
      </c>
      <c r="G80" s="639">
        <v>0</v>
      </c>
      <c r="H80" s="639">
        <v>0</v>
      </c>
      <c r="I80" s="639">
        <v>0</v>
      </c>
      <c r="J80" s="639">
        <v>0</v>
      </c>
      <c r="K80" s="639">
        <f>_xlfn.IFERROR(1*B80,0)</f>
        <v>0</v>
      </c>
      <c r="L80" s="639">
        <v>0</v>
      </c>
      <c r="M80" s="639">
        <v>0</v>
      </c>
      <c r="N80" s="639">
        <v>0</v>
      </c>
      <c r="O80" s="639">
        <v>0</v>
      </c>
      <c r="P80" s="639">
        <v>0</v>
      </c>
      <c r="Q80" s="639">
        <v>0</v>
      </c>
      <c r="R80" s="639">
        <v>0</v>
      </c>
      <c r="S80" s="639">
        <v>0</v>
      </c>
      <c r="T80" s="639">
        <v>0</v>
      </c>
      <c r="U80" s="639">
        <v>0</v>
      </c>
      <c r="V80" t="s" s="352">
        <f>IF(B80&gt;0,"Added"," ")</f>
        <v>251</v>
      </c>
      <c r="W80" s="635"/>
    </row>
    <row r="81" ht="14.5" customHeight="1" hidden="1">
      <c r="A81" t="s" s="640">
        <v>1235</v>
      </c>
      <c r="B81" s="637">
        <v>0</v>
      </c>
      <c r="C81" s="638">
        <v>3</v>
      </c>
      <c r="D81" s="639">
        <v>0</v>
      </c>
      <c r="E81" s="639">
        <v>0</v>
      </c>
      <c r="F81" s="639">
        <v>0</v>
      </c>
      <c r="G81" s="639">
        <v>0</v>
      </c>
      <c r="H81" s="639">
        <v>0</v>
      </c>
      <c r="I81" s="639">
        <f>_xlfn.IFERROR(2*B81,0)</f>
        <v>0</v>
      </c>
      <c r="J81" s="639">
        <v>0</v>
      </c>
      <c r="K81" s="639">
        <v>0</v>
      </c>
      <c r="L81" s="639">
        <v>0</v>
      </c>
      <c r="M81" s="639">
        <f>_xlfn.IFERROR(1*B81,0)</f>
        <v>0</v>
      </c>
      <c r="N81" s="639">
        <v>0</v>
      </c>
      <c r="O81" s="639">
        <v>0</v>
      </c>
      <c r="P81" s="639">
        <v>0</v>
      </c>
      <c r="Q81" s="639">
        <v>0</v>
      </c>
      <c r="R81" s="639">
        <v>0</v>
      </c>
      <c r="S81" s="639">
        <v>0</v>
      </c>
      <c r="T81" s="639">
        <v>0</v>
      </c>
      <c r="U81" s="639">
        <v>0</v>
      </c>
      <c r="V81" t="s" s="352">
        <f>IF(B81&gt;0,"Added"," ")</f>
        <v>251</v>
      </c>
      <c r="W81" s="635"/>
    </row>
    <row r="82" ht="14.5" customHeight="1" hidden="1">
      <c r="A82" t="s" s="640">
        <v>1236</v>
      </c>
      <c r="B82" s="637">
        <v>0</v>
      </c>
      <c r="C82" s="638">
        <v>1</v>
      </c>
      <c r="D82" s="639">
        <v>0</v>
      </c>
      <c r="E82" s="639">
        <v>0</v>
      </c>
      <c r="F82" s="639">
        <v>0</v>
      </c>
      <c r="G82" s="639">
        <v>0</v>
      </c>
      <c r="H82" s="639">
        <v>0</v>
      </c>
      <c r="I82" s="639">
        <f>_xlfn.IFERROR(1*B82,0)</f>
        <v>0</v>
      </c>
      <c r="J82" s="639">
        <v>0</v>
      </c>
      <c r="K82" s="639">
        <v>0</v>
      </c>
      <c r="L82" s="639">
        <v>0</v>
      </c>
      <c r="M82" s="639">
        <v>0</v>
      </c>
      <c r="N82" s="639">
        <v>0</v>
      </c>
      <c r="O82" s="639">
        <v>0</v>
      </c>
      <c r="P82" s="639">
        <v>0</v>
      </c>
      <c r="Q82" s="639">
        <v>0</v>
      </c>
      <c r="R82" s="639">
        <v>0</v>
      </c>
      <c r="S82" s="639">
        <v>0</v>
      </c>
      <c r="T82" s="639">
        <v>0</v>
      </c>
      <c r="U82" s="639">
        <v>0</v>
      </c>
      <c r="V82" t="s" s="352">
        <f>IF(B82&gt;0,"Added"," ")</f>
        <v>251</v>
      </c>
      <c r="W82" s="635"/>
    </row>
    <row r="83" ht="14.5" customHeight="1" hidden="1">
      <c r="A83" t="s" s="640">
        <v>1237</v>
      </c>
      <c r="B83" s="637">
        <v>0</v>
      </c>
      <c r="C83" s="638">
        <v>1</v>
      </c>
      <c r="D83" s="639">
        <v>0</v>
      </c>
      <c r="E83" s="639">
        <v>0</v>
      </c>
      <c r="F83" s="639">
        <v>0</v>
      </c>
      <c r="G83" s="639">
        <v>0</v>
      </c>
      <c r="H83" s="639">
        <v>0</v>
      </c>
      <c r="I83" s="639">
        <f>_xlfn.IFERROR(1*B83,0)</f>
        <v>0</v>
      </c>
      <c r="J83" s="639">
        <v>0</v>
      </c>
      <c r="K83" s="639">
        <v>0</v>
      </c>
      <c r="L83" s="639">
        <v>0</v>
      </c>
      <c r="M83" s="639">
        <v>0</v>
      </c>
      <c r="N83" s="639">
        <v>0</v>
      </c>
      <c r="O83" s="639">
        <v>0</v>
      </c>
      <c r="P83" s="639">
        <v>0</v>
      </c>
      <c r="Q83" s="639">
        <v>0</v>
      </c>
      <c r="R83" s="639">
        <v>0</v>
      </c>
      <c r="S83" s="639">
        <v>0</v>
      </c>
      <c r="T83" s="639">
        <v>0</v>
      </c>
      <c r="U83" s="639">
        <v>0</v>
      </c>
      <c r="V83" t="s" s="352">
        <f>IF(B83&gt;0,"Added"," ")</f>
        <v>251</v>
      </c>
      <c r="W83" s="635"/>
    </row>
    <row r="84" ht="14.5" customHeight="1" hidden="1">
      <c r="A84" t="s" s="640">
        <v>1238</v>
      </c>
      <c r="B84" s="637">
        <v>0</v>
      </c>
      <c r="C84" s="638">
        <v>1</v>
      </c>
      <c r="D84" s="639">
        <v>0</v>
      </c>
      <c r="E84" s="639">
        <v>0</v>
      </c>
      <c r="F84" s="639">
        <v>0</v>
      </c>
      <c r="G84" s="639">
        <v>0</v>
      </c>
      <c r="H84" s="639">
        <v>0</v>
      </c>
      <c r="I84" s="639">
        <v>0</v>
      </c>
      <c r="J84" s="639">
        <v>0</v>
      </c>
      <c r="K84" s="639">
        <v>0</v>
      </c>
      <c r="L84" s="639">
        <v>0</v>
      </c>
      <c r="M84" s="639">
        <f>_xlfn.IFERROR(1*B84,0)</f>
        <v>0</v>
      </c>
      <c r="N84" s="639">
        <v>0</v>
      </c>
      <c r="O84" s="639">
        <v>0</v>
      </c>
      <c r="P84" s="639">
        <v>0</v>
      </c>
      <c r="Q84" s="639">
        <v>0</v>
      </c>
      <c r="R84" s="639">
        <v>0</v>
      </c>
      <c r="S84" s="639">
        <v>0</v>
      </c>
      <c r="T84" s="639">
        <v>0</v>
      </c>
      <c r="U84" s="639">
        <v>0</v>
      </c>
      <c r="V84" t="s" s="352">
        <f>IF(B84&gt;0,"Added"," ")</f>
        <v>251</v>
      </c>
      <c r="W84" s="635"/>
    </row>
    <row r="85" ht="14.5" customHeight="1" hidden="1">
      <c r="A85" t="s" s="640">
        <v>1239</v>
      </c>
      <c r="B85" s="637">
        <v>0</v>
      </c>
      <c r="C85" s="638">
        <v>3</v>
      </c>
      <c r="D85" s="639">
        <v>0</v>
      </c>
      <c r="E85" s="639">
        <v>0</v>
      </c>
      <c r="F85" s="639">
        <v>0</v>
      </c>
      <c r="G85" s="639">
        <v>0</v>
      </c>
      <c r="H85" s="639">
        <v>0</v>
      </c>
      <c r="I85" s="639">
        <v>0</v>
      </c>
      <c r="J85" s="639">
        <f>_xlfn.IFERROR(1*B85,0)</f>
        <v>0</v>
      </c>
      <c r="K85" s="639">
        <f>_xlfn.IFERROR(1*B85,0)</f>
        <v>0</v>
      </c>
      <c r="L85" s="639">
        <v>0</v>
      </c>
      <c r="M85" s="639">
        <f>_xlfn.IFERROR(1*B85,0)</f>
        <v>0</v>
      </c>
      <c r="N85" s="639">
        <v>0</v>
      </c>
      <c r="O85" s="639">
        <v>0</v>
      </c>
      <c r="P85" s="639">
        <v>0</v>
      </c>
      <c r="Q85" s="639">
        <v>0</v>
      </c>
      <c r="R85" s="639">
        <v>0</v>
      </c>
      <c r="S85" s="639">
        <v>0</v>
      </c>
      <c r="T85" s="639">
        <v>0</v>
      </c>
      <c r="U85" s="639">
        <v>0</v>
      </c>
      <c r="V85" t="s" s="352">
        <f>IF(B85&gt;0,"Added"," ")</f>
        <v>251</v>
      </c>
      <c r="W85" s="635"/>
    </row>
    <row r="86" ht="14.5" customHeight="1" hidden="1">
      <c r="A86" t="s" s="640">
        <v>1240</v>
      </c>
      <c r="B86" s="637">
        <v>0</v>
      </c>
      <c r="C86" s="638">
        <v>1</v>
      </c>
      <c r="D86" s="639">
        <v>0</v>
      </c>
      <c r="E86" s="639">
        <v>0</v>
      </c>
      <c r="F86" s="639">
        <v>0</v>
      </c>
      <c r="G86" s="639">
        <v>0</v>
      </c>
      <c r="H86" s="639">
        <v>0</v>
      </c>
      <c r="I86" s="639">
        <v>0</v>
      </c>
      <c r="J86" s="639">
        <v>0</v>
      </c>
      <c r="K86" s="639">
        <f>_xlfn.IFERROR(1*B86,0)</f>
        <v>0</v>
      </c>
      <c r="L86" s="639">
        <v>0</v>
      </c>
      <c r="M86" s="639">
        <v>0</v>
      </c>
      <c r="N86" s="639">
        <v>0</v>
      </c>
      <c r="O86" s="639">
        <v>0</v>
      </c>
      <c r="P86" s="639">
        <v>0</v>
      </c>
      <c r="Q86" s="639">
        <v>0</v>
      </c>
      <c r="R86" s="639">
        <v>0</v>
      </c>
      <c r="S86" s="639">
        <v>0</v>
      </c>
      <c r="T86" s="639">
        <v>0</v>
      </c>
      <c r="U86" s="639">
        <v>0</v>
      </c>
      <c r="V86" t="s" s="352">
        <f>IF(B86&gt;0,"Added"," ")</f>
        <v>251</v>
      </c>
      <c r="W86" s="635"/>
    </row>
    <row r="87" ht="14.5" customHeight="1" hidden="1">
      <c r="A87" t="s" s="640">
        <v>1241</v>
      </c>
      <c r="B87" s="637">
        <v>0</v>
      </c>
      <c r="C87" s="638">
        <v>1</v>
      </c>
      <c r="D87" s="639">
        <v>0</v>
      </c>
      <c r="E87" s="639">
        <v>0</v>
      </c>
      <c r="F87" s="639">
        <v>0</v>
      </c>
      <c r="G87" s="639">
        <v>0</v>
      </c>
      <c r="H87" s="639">
        <v>0</v>
      </c>
      <c r="I87" s="639">
        <v>0</v>
      </c>
      <c r="J87" s="639">
        <f>_xlfn.IFERROR(1*B87,0)</f>
        <v>0</v>
      </c>
      <c r="K87" s="639">
        <v>0</v>
      </c>
      <c r="L87" s="639">
        <v>0</v>
      </c>
      <c r="M87" s="639">
        <v>0</v>
      </c>
      <c r="N87" s="639">
        <v>0</v>
      </c>
      <c r="O87" s="639">
        <v>0</v>
      </c>
      <c r="P87" s="639">
        <v>0</v>
      </c>
      <c r="Q87" s="639">
        <v>0</v>
      </c>
      <c r="R87" s="639">
        <v>0</v>
      </c>
      <c r="S87" s="639">
        <v>0</v>
      </c>
      <c r="T87" s="639">
        <v>0</v>
      </c>
      <c r="U87" s="639">
        <v>0</v>
      </c>
      <c r="V87" t="s" s="352">
        <f>IF(B87&gt;0,"Added"," ")</f>
        <v>251</v>
      </c>
      <c r="W87" s="635"/>
    </row>
    <row r="88" ht="14.5" customHeight="1" hidden="1">
      <c r="A88" t="s" s="640">
        <v>1242</v>
      </c>
      <c r="B88" s="637">
        <v>0</v>
      </c>
      <c r="C88" s="638">
        <v>1</v>
      </c>
      <c r="D88" s="639">
        <v>0</v>
      </c>
      <c r="E88" s="639">
        <v>0</v>
      </c>
      <c r="F88" s="639">
        <v>0</v>
      </c>
      <c r="G88" s="639">
        <v>0</v>
      </c>
      <c r="H88" s="639">
        <v>0</v>
      </c>
      <c r="I88" s="639">
        <v>0</v>
      </c>
      <c r="J88" s="639">
        <v>0</v>
      </c>
      <c r="K88" s="639">
        <v>0</v>
      </c>
      <c r="L88" s="639">
        <v>0</v>
      </c>
      <c r="M88" s="639">
        <f>_xlfn.IFERROR(1*B88,0)</f>
        <v>0</v>
      </c>
      <c r="N88" s="639">
        <v>0</v>
      </c>
      <c r="O88" s="639">
        <v>0</v>
      </c>
      <c r="P88" s="639">
        <v>0</v>
      </c>
      <c r="Q88" s="639">
        <v>0</v>
      </c>
      <c r="R88" s="639">
        <v>0</v>
      </c>
      <c r="S88" s="639">
        <v>0</v>
      </c>
      <c r="T88" s="639">
        <v>0</v>
      </c>
      <c r="U88" s="639">
        <v>0</v>
      </c>
      <c r="V88" t="s" s="352">
        <f>IF(B88&gt;0,"Added"," ")</f>
        <v>251</v>
      </c>
      <c r="W88" s="635"/>
    </row>
    <row r="89" ht="14.5" customHeight="1" hidden="1">
      <c r="A89" t="s" s="640">
        <v>1243</v>
      </c>
      <c r="B89" s="637">
        <v>0</v>
      </c>
      <c r="C89" s="638">
        <v>3</v>
      </c>
      <c r="D89" s="639">
        <v>0</v>
      </c>
      <c r="E89" s="639">
        <v>0</v>
      </c>
      <c r="F89" s="639">
        <v>0</v>
      </c>
      <c r="G89" s="639">
        <v>0</v>
      </c>
      <c r="H89" s="639">
        <v>0</v>
      </c>
      <c r="I89" s="639">
        <v>0</v>
      </c>
      <c r="J89" s="639">
        <v>0</v>
      </c>
      <c r="K89" s="639">
        <f>_xlfn.IFERROR(1*B89,0)</f>
        <v>0</v>
      </c>
      <c r="L89" s="639">
        <v>0</v>
      </c>
      <c r="M89" s="639">
        <f>_xlfn.IFERROR(2*B89,0)</f>
        <v>0</v>
      </c>
      <c r="N89" s="639">
        <v>0</v>
      </c>
      <c r="O89" s="639">
        <v>0</v>
      </c>
      <c r="P89" s="639">
        <v>0</v>
      </c>
      <c r="Q89" s="639">
        <v>0</v>
      </c>
      <c r="R89" s="639">
        <v>0</v>
      </c>
      <c r="S89" s="639">
        <v>0</v>
      </c>
      <c r="T89" s="639">
        <v>0</v>
      </c>
      <c r="U89" s="639">
        <v>0</v>
      </c>
      <c r="V89" t="s" s="352">
        <f>IF(B89&gt;0,"Added"," ")</f>
        <v>251</v>
      </c>
      <c r="W89" s="635"/>
    </row>
    <row r="90" ht="14.5" customHeight="1" hidden="1">
      <c r="A90" t="s" s="640">
        <v>1244</v>
      </c>
      <c r="B90" s="637">
        <v>0</v>
      </c>
      <c r="C90" s="638">
        <v>1</v>
      </c>
      <c r="D90" s="639">
        <v>0</v>
      </c>
      <c r="E90" s="639">
        <v>0</v>
      </c>
      <c r="F90" s="639">
        <v>0</v>
      </c>
      <c r="G90" s="639">
        <v>0</v>
      </c>
      <c r="H90" s="639">
        <v>0</v>
      </c>
      <c r="I90" s="639">
        <v>0</v>
      </c>
      <c r="J90" s="639">
        <v>0</v>
      </c>
      <c r="K90" s="639">
        <f>_xlfn.IFERROR(1*B90,0)</f>
        <v>0</v>
      </c>
      <c r="L90" s="639">
        <v>0</v>
      </c>
      <c r="M90" s="639">
        <v>0</v>
      </c>
      <c r="N90" s="639">
        <v>0</v>
      </c>
      <c r="O90" s="639">
        <v>0</v>
      </c>
      <c r="P90" s="639">
        <v>0</v>
      </c>
      <c r="Q90" s="639">
        <v>0</v>
      </c>
      <c r="R90" s="639">
        <v>0</v>
      </c>
      <c r="S90" s="639">
        <v>0</v>
      </c>
      <c r="T90" s="639">
        <v>0</v>
      </c>
      <c r="U90" s="639">
        <v>0</v>
      </c>
      <c r="V90" t="s" s="352">
        <f>IF(B90&gt;0,"Added"," ")</f>
        <v>251</v>
      </c>
      <c r="W90" s="635"/>
    </row>
    <row r="91" ht="14.5" customHeight="1" hidden="1">
      <c r="A91" t="s" s="640">
        <v>1245</v>
      </c>
      <c r="B91" s="637">
        <v>0</v>
      </c>
      <c r="C91" s="638">
        <v>1</v>
      </c>
      <c r="D91" s="639">
        <v>0</v>
      </c>
      <c r="E91" s="639">
        <v>0</v>
      </c>
      <c r="F91" s="639">
        <v>0</v>
      </c>
      <c r="G91" s="639">
        <v>0</v>
      </c>
      <c r="H91" s="639">
        <v>0</v>
      </c>
      <c r="I91" s="639">
        <v>0</v>
      </c>
      <c r="J91" s="639">
        <v>0</v>
      </c>
      <c r="K91" s="639">
        <v>0</v>
      </c>
      <c r="L91" s="639">
        <v>0</v>
      </c>
      <c r="M91" s="639">
        <f>_xlfn.IFERROR(1*B91,0)</f>
        <v>0</v>
      </c>
      <c r="N91" s="639">
        <v>0</v>
      </c>
      <c r="O91" s="639">
        <v>0</v>
      </c>
      <c r="P91" s="639">
        <v>0</v>
      </c>
      <c r="Q91" s="639">
        <v>0</v>
      </c>
      <c r="R91" s="639">
        <v>0</v>
      </c>
      <c r="S91" s="639">
        <v>0</v>
      </c>
      <c r="T91" s="639">
        <v>0</v>
      </c>
      <c r="U91" s="639">
        <v>0</v>
      </c>
      <c r="V91" t="s" s="352">
        <f>IF(B91&gt;0,"Added"," ")</f>
        <v>251</v>
      </c>
      <c r="W91" s="635"/>
    </row>
    <row r="92" ht="14.5" customHeight="1" hidden="1">
      <c r="A92" t="s" s="640">
        <v>1246</v>
      </c>
      <c r="B92" s="637">
        <v>0</v>
      </c>
      <c r="C92" s="638">
        <v>1</v>
      </c>
      <c r="D92" s="639">
        <v>0</v>
      </c>
      <c r="E92" s="639">
        <v>0</v>
      </c>
      <c r="F92" s="639">
        <v>0</v>
      </c>
      <c r="G92" s="639">
        <v>0</v>
      </c>
      <c r="H92" s="639">
        <v>0</v>
      </c>
      <c r="I92" s="639">
        <v>0</v>
      </c>
      <c r="J92" s="639">
        <v>0</v>
      </c>
      <c r="K92" s="639">
        <v>0</v>
      </c>
      <c r="L92" s="639">
        <v>0</v>
      </c>
      <c r="M92" s="639">
        <f>_xlfn.IFERROR(1*B92,0)</f>
        <v>0</v>
      </c>
      <c r="N92" s="639">
        <v>0</v>
      </c>
      <c r="O92" s="639">
        <v>0</v>
      </c>
      <c r="P92" s="639">
        <v>0</v>
      </c>
      <c r="Q92" s="639">
        <v>0</v>
      </c>
      <c r="R92" s="639">
        <v>0</v>
      </c>
      <c r="S92" s="639">
        <v>0</v>
      </c>
      <c r="T92" s="639">
        <v>0</v>
      </c>
      <c r="U92" s="639">
        <v>0</v>
      </c>
      <c r="V92" t="s" s="352">
        <f>IF(B92&gt;0,"Added"," ")</f>
        <v>251</v>
      </c>
      <c r="W92" s="635"/>
    </row>
    <row r="93" ht="14.5" customHeight="1" hidden="1">
      <c r="A93" t="s" s="640">
        <v>1247</v>
      </c>
      <c r="B93" s="637">
        <v>0</v>
      </c>
      <c r="C93" s="638">
        <v>3</v>
      </c>
      <c r="D93" s="639">
        <v>0</v>
      </c>
      <c r="E93" s="639">
        <v>0</v>
      </c>
      <c r="F93" s="639">
        <v>0</v>
      </c>
      <c r="G93" s="639">
        <v>0</v>
      </c>
      <c r="H93" s="639">
        <v>0</v>
      </c>
      <c r="I93" s="639">
        <v>0</v>
      </c>
      <c r="J93" s="639">
        <v>0</v>
      </c>
      <c r="K93" s="639">
        <v>0</v>
      </c>
      <c r="L93" s="639">
        <v>0</v>
      </c>
      <c r="M93" s="639">
        <f>_xlfn.IFERROR(3*B93,0)</f>
        <v>0</v>
      </c>
      <c r="N93" s="639">
        <v>0</v>
      </c>
      <c r="O93" s="639">
        <v>0</v>
      </c>
      <c r="P93" s="639">
        <v>0</v>
      </c>
      <c r="Q93" s="639">
        <v>0</v>
      </c>
      <c r="R93" s="639">
        <v>0</v>
      </c>
      <c r="S93" s="639">
        <v>0</v>
      </c>
      <c r="T93" s="639">
        <v>0</v>
      </c>
      <c r="U93" s="639">
        <v>0</v>
      </c>
      <c r="V93" t="s" s="352">
        <f>IF(B93&gt;0,"Added"," ")</f>
        <v>251</v>
      </c>
      <c r="W93" s="635"/>
    </row>
    <row r="94" ht="14.5" customHeight="1" hidden="1">
      <c r="A94" t="s" s="640">
        <v>1248</v>
      </c>
      <c r="B94" s="637">
        <v>0</v>
      </c>
      <c r="C94" s="638">
        <v>1</v>
      </c>
      <c r="D94" s="639">
        <v>0</v>
      </c>
      <c r="E94" s="639">
        <v>0</v>
      </c>
      <c r="F94" s="639">
        <v>0</v>
      </c>
      <c r="G94" s="639">
        <v>0</v>
      </c>
      <c r="H94" s="639">
        <v>0</v>
      </c>
      <c r="I94" s="639">
        <v>0</v>
      </c>
      <c r="J94" s="639">
        <v>0</v>
      </c>
      <c r="K94" s="639">
        <v>0</v>
      </c>
      <c r="L94" s="639">
        <v>0</v>
      </c>
      <c r="M94" s="639">
        <f>_xlfn.IFERROR(1*B94,0)</f>
        <v>0</v>
      </c>
      <c r="N94" s="639">
        <v>0</v>
      </c>
      <c r="O94" s="639">
        <v>0</v>
      </c>
      <c r="P94" s="639">
        <v>0</v>
      </c>
      <c r="Q94" s="639">
        <v>0</v>
      </c>
      <c r="R94" s="639">
        <v>0</v>
      </c>
      <c r="S94" s="639">
        <v>0</v>
      </c>
      <c r="T94" s="639">
        <v>0</v>
      </c>
      <c r="U94" s="639">
        <v>0</v>
      </c>
      <c r="V94" t="s" s="352">
        <f>IF(B94&gt;0,"Added"," ")</f>
        <v>251</v>
      </c>
      <c r="W94" s="635"/>
    </row>
    <row r="95" ht="14.5" customHeight="1" hidden="1">
      <c r="A95" t="s" s="640">
        <v>1249</v>
      </c>
      <c r="B95" s="637">
        <v>0</v>
      </c>
      <c r="C95" s="638">
        <v>1</v>
      </c>
      <c r="D95" s="639">
        <v>0</v>
      </c>
      <c r="E95" s="639">
        <v>0</v>
      </c>
      <c r="F95" s="639">
        <v>0</v>
      </c>
      <c r="G95" s="639">
        <v>0</v>
      </c>
      <c r="H95" s="639">
        <v>0</v>
      </c>
      <c r="I95" s="639">
        <v>0</v>
      </c>
      <c r="J95" s="639">
        <v>0</v>
      </c>
      <c r="K95" s="639">
        <v>0</v>
      </c>
      <c r="L95" s="639">
        <v>0</v>
      </c>
      <c r="M95" s="639">
        <f>_xlfn.IFERROR(1*B95,0)</f>
        <v>0</v>
      </c>
      <c r="N95" s="639">
        <v>0</v>
      </c>
      <c r="O95" s="639">
        <v>0</v>
      </c>
      <c r="P95" s="639">
        <v>0</v>
      </c>
      <c r="Q95" s="639">
        <v>0</v>
      </c>
      <c r="R95" s="639">
        <v>0</v>
      </c>
      <c r="S95" s="639">
        <v>0</v>
      </c>
      <c r="T95" s="639">
        <v>0</v>
      </c>
      <c r="U95" s="639">
        <v>0</v>
      </c>
      <c r="V95" t="s" s="352">
        <f>IF(B95&gt;0,"Added"," ")</f>
        <v>251</v>
      </c>
      <c r="W95" s="635"/>
    </row>
    <row r="96" ht="14.5" customHeight="1" hidden="1">
      <c r="A96" t="s" s="640">
        <v>1250</v>
      </c>
      <c r="B96" s="637">
        <v>0</v>
      </c>
      <c r="C96" s="638">
        <v>1</v>
      </c>
      <c r="D96" s="639">
        <v>0</v>
      </c>
      <c r="E96" s="639">
        <v>0</v>
      </c>
      <c r="F96" s="639">
        <v>0</v>
      </c>
      <c r="G96" s="639">
        <v>0</v>
      </c>
      <c r="H96" s="639">
        <v>0</v>
      </c>
      <c r="I96" s="639">
        <v>0</v>
      </c>
      <c r="J96" s="639">
        <v>0</v>
      </c>
      <c r="K96" s="639">
        <v>0</v>
      </c>
      <c r="L96" s="639">
        <v>0</v>
      </c>
      <c r="M96" s="639">
        <f>_xlfn.IFERROR(1*B96,0)</f>
        <v>0</v>
      </c>
      <c r="N96" s="639">
        <v>0</v>
      </c>
      <c r="O96" s="639">
        <v>0</v>
      </c>
      <c r="P96" s="639">
        <v>0</v>
      </c>
      <c r="Q96" s="639">
        <v>0</v>
      </c>
      <c r="R96" s="639">
        <v>0</v>
      </c>
      <c r="S96" s="639">
        <v>0</v>
      </c>
      <c r="T96" s="639">
        <v>0</v>
      </c>
      <c r="U96" s="639">
        <v>0</v>
      </c>
      <c r="V96" t="s" s="352">
        <f>IF(B96&gt;0,"Added"," ")</f>
        <v>251</v>
      </c>
      <c r="W96" s="635"/>
    </row>
    <row r="97" ht="14.5" customHeight="1" hidden="1">
      <c r="A97" t="s" s="640">
        <v>1251</v>
      </c>
      <c r="B97" s="637">
        <v>0</v>
      </c>
      <c r="C97" s="638">
        <v>3</v>
      </c>
      <c r="D97" s="639">
        <v>0</v>
      </c>
      <c r="E97" s="639">
        <v>0</v>
      </c>
      <c r="F97" s="639">
        <v>0</v>
      </c>
      <c r="G97" s="639">
        <v>0</v>
      </c>
      <c r="H97" s="639">
        <v>0</v>
      </c>
      <c r="I97" s="639">
        <f>_xlfn.IFERROR(1*B97,0)</f>
        <v>0</v>
      </c>
      <c r="J97" s="639">
        <f>_xlfn.IFERROR(1*B97,0)</f>
        <v>0</v>
      </c>
      <c r="K97" s="639">
        <f>_xlfn.IFERROR(1*B97,0)</f>
        <v>0</v>
      </c>
      <c r="L97" s="639">
        <v>0</v>
      </c>
      <c r="M97" s="639">
        <v>0</v>
      </c>
      <c r="N97" s="639">
        <v>0</v>
      </c>
      <c r="O97" s="639">
        <v>0</v>
      </c>
      <c r="P97" s="639">
        <v>0</v>
      </c>
      <c r="Q97" s="639">
        <v>0</v>
      </c>
      <c r="R97" s="639">
        <v>0</v>
      </c>
      <c r="S97" s="639">
        <v>0</v>
      </c>
      <c r="T97" s="639">
        <v>0</v>
      </c>
      <c r="U97" s="639">
        <v>0</v>
      </c>
      <c r="V97" t="s" s="352">
        <f>IF(B97&gt;0,"Added"," ")</f>
        <v>251</v>
      </c>
      <c r="W97" s="635"/>
    </row>
    <row r="98" ht="14.5" customHeight="1" hidden="1">
      <c r="A98" t="s" s="640">
        <v>1252</v>
      </c>
      <c r="B98" s="637">
        <v>0</v>
      </c>
      <c r="C98" s="638">
        <v>1</v>
      </c>
      <c r="D98" s="639">
        <v>0</v>
      </c>
      <c r="E98" s="639">
        <v>0</v>
      </c>
      <c r="F98" s="639">
        <v>0</v>
      </c>
      <c r="G98" s="639">
        <v>0</v>
      </c>
      <c r="H98" s="639">
        <v>0</v>
      </c>
      <c r="I98" s="639">
        <f>_xlfn.IFERROR(1*B98,0)</f>
        <v>0</v>
      </c>
      <c r="J98" s="639">
        <v>0</v>
      </c>
      <c r="K98" s="639">
        <v>0</v>
      </c>
      <c r="L98" s="639">
        <v>0</v>
      </c>
      <c r="M98" s="639">
        <v>0</v>
      </c>
      <c r="N98" s="639">
        <v>0</v>
      </c>
      <c r="O98" s="639">
        <v>0</v>
      </c>
      <c r="P98" s="639">
        <v>0</v>
      </c>
      <c r="Q98" s="639">
        <v>0</v>
      </c>
      <c r="R98" s="639">
        <v>0</v>
      </c>
      <c r="S98" s="639">
        <v>0</v>
      </c>
      <c r="T98" s="639">
        <v>0</v>
      </c>
      <c r="U98" s="639">
        <v>0</v>
      </c>
      <c r="V98" t="s" s="352">
        <f>IF(B98&gt;0,"Added"," ")</f>
        <v>251</v>
      </c>
      <c r="W98" s="635"/>
    </row>
    <row r="99" ht="14.5" customHeight="1" hidden="1">
      <c r="A99" t="s" s="640">
        <v>1253</v>
      </c>
      <c r="B99" s="637">
        <v>0</v>
      </c>
      <c r="C99" s="638">
        <v>1</v>
      </c>
      <c r="D99" s="639">
        <v>0</v>
      </c>
      <c r="E99" s="639">
        <v>0</v>
      </c>
      <c r="F99" s="639">
        <v>0</v>
      </c>
      <c r="G99" s="639">
        <v>0</v>
      </c>
      <c r="H99" s="639">
        <v>0</v>
      </c>
      <c r="I99" s="639">
        <v>0</v>
      </c>
      <c r="J99" s="639">
        <f>_xlfn.IFERROR(1*B99,0)</f>
        <v>0</v>
      </c>
      <c r="K99" s="639">
        <v>0</v>
      </c>
      <c r="L99" s="639">
        <v>0</v>
      </c>
      <c r="M99" s="639">
        <v>0</v>
      </c>
      <c r="N99" s="639">
        <v>0</v>
      </c>
      <c r="O99" s="639">
        <v>0</v>
      </c>
      <c r="P99" s="639">
        <v>0</v>
      </c>
      <c r="Q99" s="639">
        <v>0</v>
      </c>
      <c r="R99" s="639">
        <v>0</v>
      </c>
      <c r="S99" s="639">
        <v>0</v>
      </c>
      <c r="T99" s="639">
        <v>0</v>
      </c>
      <c r="U99" s="639">
        <v>0</v>
      </c>
      <c r="V99" t="s" s="352">
        <f>IF(B99&gt;0,"Added"," ")</f>
        <v>251</v>
      </c>
      <c r="W99" s="635"/>
    </row>
    <row r="100" ht="14.5" customHeight="1" hidden="1">
      <c r="A100" t="s" s="640">
        <v>1254</v>
      </c>
      <c r="B100" s="637">
        <v>0</v>
      </c>
      <c r="C100" s="638">
        <v>1</v>
      </c>
      <c r="D100" s="639">
        <v>0</v>
      </c>
      <c r="E100" s="639">
        <v>0</v>
      </c>
      <c r="F100" s="639">
        <v>0</v>
      </c>
      <c r="G100" s="639">
        <v>0</v>
      </c>
      <c r="H100" s="639">
        <v>0</v>
      </c>
      <c r="I100" s="639">
        <v>0</v>
      </c>
      <c r="J100" s="639">
        <v>0</v>
      </c>
      <c r="K100" s="639">
        <f>_xlfn.IFERROR(1*B100,0)</f>
        <v>0</v>
      </c>
      <c r="L100" s="639">
        <v>0</v>
      </c>
      <c r="M100" s="639">
        <v>0</v>
      </c>
      <c r="N100" s="639">
        <v>0</v>
      </c>
      <c r="O100" s="639">
        <v>0</v>
      </c>
      <c r="P100" s="639">
        <v>0</v>
      </c>
      <c r="Q100" s="639">
        <v>0</v>
      </c>
      <c r="R100" s="639">
        <v>0</v>
      </c>
      <c r="S100" s="639">
        <v>0</v>
      </c>
      <c r="T100" s="639">
        <v>0</v>
      </c>
      <c r="U100" s="639">
        <v>0</v>
      </c>
      <c r="V100" t="s" s="352">
        <f>IF(B100&gt;0,"Added"," ")</f>
        <v>251</v>
      </c>
      <c r="W100" s="635"/>
    </row>
    <row r="101" ht="14.5" customHeight="1" hidden="1">
      <c r="A101" t="s" s="640">
        <v>1255</v>
      </c>
      <c r="B101" s="637">
        <v>0</v>
      </c>
      <c r="C101" s="638">
        <v>4</v>
      </c>
      <c r="D101" s="639">
        <v>0</v>
      </c>
      <c r="E101" s="639">
        <v>0</v>
      </c>
      <c r="F101" s="639">
        <f>_xlfn.IFERROR(2*B101,0)</f>
        <v>0</v>
      </c>
      <c r="G101" s="639">
        <f>_xlfn.IFERROR(2*B101,0)</f>
        <v>0</v>
      </c>
      <c r="H101" s="639">
        <v>0</v>
      </c>
      <c r="I101" s="639">
        <v>0</v>
      </c>
      <c r="J101" s="639">
        <v>0</v>
      </c>
      <c r="K101" s="639">
        <v>0</v>
      </c>
      <c r="L101" s="639">
        <v>0</v>
      </c>
      <c r="M101" s="639">
        <v>0</v>
      </c>
      <c r="N101" s="639">
        <v>0</v>
      </c>
      <c r="O101" s="639">
        <v>0</v>
      </c>
      <c r="P101" s="639">
        <v>0</v>
      </c>
      <c r="Q101" s="639">
        <v>0</v>
      </c>
      <c r="R101" s="639">
        <v>0</v>
      </c>
      <c r="S101" s="639">
        <v>0</v>
      </c>
      <c r="T101" s="639">
        <v>0</v>
      </c>
      <c r="U101" s="639">
        <v>0</v>
      </c>
      <c r="V101" t="s" s="352">
        <f>IF(B101&gt;0,"Added"," ")</f>
        <v>251</v>
      </c>
      <c r="W101" s="635"/>
    </row>
    <row r="102" ht="14.5" customHeight="1" hidden="1">
      <c r="A102" t="s" s="640">
        <v>1256</v>
      </c>
      <c r="B102" s="637">
        <v>0</v>
      </c>
      <c r="C102" s="638">
        <v>4</v>
      </c>
      <c r="D102" s="639">
        <v>0</v>
      </c>
      <c r="E102" s="639">
        <v>0</v>
      </c>
      <c r="F102" s="639">
        <f>_xlfn.IFERROR(2*B102,0)</f>
        <v>0</v>
      </c>
      <c r="G102" s="639">
        <f>_xlfn.IFERROR(2*B102,0)</f>
        <v>0</v>
      </c>
      <c r="H102" s="639">
        <v>0</v>
      </c>
      <c r="I102" s="639">
        <v>0</v>
      </c>
      <c r="J102" s="639">
        <v>0</v>
      </c>
      <c r="K102" s="639">
        <v>0</v>
      </c>
      <c r="L102" s="639">
        <v>0</v>
      </c>
      <c r="M102" s="639">
        <v>0</v>
      </c>
      <c r="N102" s="639">
        <v>0</v>
      </c>
      <c r="O102" s="639">
        <v>0</v>
      </c>
      <c r="P102" s="639">
        <v>0</v>
      </c>
      <c r="Q102" s="639">
        <v>0</v>
      </c>
      <c r="R102" s="639">
        <v>0</v>
      </c>
      <c r="S102" s="639">
        <v>0</v>
      </c>
      <c r="T102" s="639">
        <v>0</v>
      </c>
      <c r="U102" s="639">
        <v>0</v>
      </c>
      <c r="V102" t="s" s="352">
        <f>IF(B102&gt;0,"Added"," ")</f>
        <v>251</v>
      </c>
      <c r="W102" s="635"/>
    </row>
    <row r="103" ht="14.5" customHeight="1" hidden="1">
      <c r="A103" t="s" s="640">
        <v>1257</v>
      </c>
      <c r="B103" s="637">
        <v>0</v>
      </c>
      <c r="C103" s="638">
        <v>4</v>
      </c>
      <c r="D103" s="639">
        <v>0</v>
      </c>
      <c r="E103" s="639">
        <v>0</v>
      </c>
      <c r="F103" s="639">
        <v>0</v>
      </c>
      <c r="G103" s="639">
        <f>_xlfn.IFERROR(1*B103,0)</f>
        <v>0</v>
      </c>
      <c r="H103" s="639">
        <f>_xlfn.IFERROR(2*B103,0)</f>
        <v>0</v>
      </c>
      <c r="I103" s="639">
        <f>_xlfn.IFERROR(1*B103,0)</f>
        <v>0</v>
      </c>
      <c r="J103" s="639">
        <v>0</v>
      </c>
      <c r="K103" s="639">
        <v>0</v>
      </c>
      <c r="L103" s="639">
        <v>0</v>
      </c>
      <c r="M103" s="639">
        <v>0</v>
      </c>
      <c r="N103" s="639">
        <v>0</v>
      </c>
      <c r="O103" s="639">
        <v>0</v>
      </c>
      <c r="P103" s="639">
        <v>0</v>
      </c>
      <c r="Q103" s="639">
        <v>0</v>
      </c>
      <c r="R103" s="639">
        <v>0</v>
      </c>
      <c r="S103" s="639">
        <v>0</v>
      </c>
      <c r="T103" s="639">
        <v>0</v>
      </c>
      <c r="U103" s="639">
        <v>0</v>
      </c>
      <c r="V103" t="s" s="352">
        <f>IF(B103&gt;0,"Added"," ")</f>
        <v>251</v>
      </c>
      <c r="W103" s="635"/>
    </row>
    <row r="104" ht="14.5" customHeight="1" hidden="1">
      <c r="A104" t="s" s="640">
        <v>1258</v>
      </c>
      <c r="B104" s="637">
        <v>0</v>
      </c>
      <c r="C104" s="638">
        <v>5</v>
      </c>
      <c r="D104" s="639">
        <v>0</v>
      </c>
      <c r="E104" s="639">
        <v>0</v>
      </c>
      <c r="F104" s="639">
        <v>0</v>
      </c>
      <c r="G104" s="639">
        <f>_xlfn.IFERROR(5*B104,0)</f>
        <v>0</v>
      </c>
      <c r="H104" s="639">
        <v>0</v>
      </c>
      <c r="I104" s="639">
        <v>0</v>
      </c>
      <c r="J104" s="639">
        <v>0</v>
      </c>
      <c r="K104" s="639">
        <v>0</v>
      </c>
      <c r="L104" s="639">
        <v>0</v>
      </c>
      <c r="M104" s="639">
        <v>0</v>
      </c>
      <c r="N104" s="639">
        <v>0</v>
      </c>
      <c r="O104" s="639">
        <v>0</v>
      </c>
      <c r="P104" s="639">
        <v>0</v>
      </c>
      <c r="Q104" s="639">
        <v>0</v>
      </c>
      <c r="R104" s="639">
        <v>0</v>
      </c>
      <c r="S104" s="639">
        <v>0</v>
      </c>
      <c r="T104" s="639">
        <v>0</v>
      </c>
      <c r="U104" s="639">
        <v>0</v>
      </c>
      <c r="V104" t="s" s="352">
        <f>IF(B104&gt;0,"Added"," ")</f>
        <v>251</v>
      </c>
      <c r="W104" s="635"/>
    </row>
    <row r="105" ht="14.5" customHeight="1" hidden="1">
      <c r="A105" t="s" s="640">
        <v>1259</v>
      </c>
      <c r="B105" s="637">
        <v>0</v>
      </c>
      <c r="C105" s="638">
        <v>10</v>
      </c>
      <c r="D105" s="639">
        <v>0</v>
      </c>
      <c r="E105" s="639">
        <f>_xlfn.IFERROR(10*B105,0)</f>
        <v>0</v>
      </c>
      <c r="F105" s="639">
        <v>0</v>
      </c>
      <c r="G105" s="639">
        <v>0</v>
      </c>
      <c r="H105" s="639">
        <v>0</v>
      </c>
      <c r="I105" s="639">
        <v>0</v>
      </c>
      <c r="J105" s="639">
        <v>0</v>
      </c>
      <c r="K105" s="639">
        <v>0</v>
      </c>
      <c r="L105" s="639">
        <v>0</v>
      </c>
      <c r="M105" s="639">
        <v>0</v>
      </c>
      <c r="N105" s="639">
        <v>0</v>
      </c>
      <c r="O105" s="639">
        <v>0</v>
      </c>
      <c r="P105" s="639">
        <v>0</v>
      </c>
      <c r="Q105" s="639">
        <v>0</v>
      </c>
      <c r="R105" s="639">
        <v>0</v>
      </c>
      <c r="S105" s="639">
        <v>0</v>
      </c>
      <c r="T105" s="639">
        <v>0</v>
      </c>
      <c r="U105" s="639">
        <v>0</v>
      </c>
      <c r="V105" t="s" s="352">
        <f>IF(B105&gt;0,"Added"," ")</f>
        <v>251</v>
      </c>
      <c r="W105" s="635"/>
    </row>
    <row r="106" ht="14.5" customHeight="1" hidden="1">
      <c r="A106" t="s" s="640">
        <v>1260</v>
      </c>
      <c r="B106" s="637">
        <v>0</v>
      </c>
      <c r="C106" s="638">
        <v>20</v>
      </c>
      <c r="D106" s="639">
        <f>_xlfn.IFERROR(20*B106,0)</f>
        <v>0</v>
      </c>
      <c r="E106" s="639">
        <v>0</v>
      </c>
      <c r="F106" s="639">
        <v>0</v>
      </c>
      <c r="G106" s="639">
        <v>0</v>
      </c>
      <c r="H106" s="639">
        <v>0</v>
      </c>
      <c r="I106" s="639">
        <v>0</v>
      </c>
      <c r="J106" s="639">
        <v>0</v>
      </c>
      <c r="K106" s="639">
        <v>0</v>
      </c>
      <c r="L106" s="639">
        <v>0</v>
      </c>
      <c r="M106" s="639">
        <v>0</v>
      </c>
      <c r="N106" s="639">
        <v>0</v>
      </c>
      <c r="O106" s="639">
        <v>0</v>
      </c>
      <c r="P106" s="639">
        <v>0</v>
      </c>
      <c r="Q106" s="639">
        <v>0</v>
      </c>
      <c r="R106" s="639">
        <v>0</v>
      </c>
      <c r="S106" s="639">
        <v>0</v>
      </c>
      <c r="T106" s="639">
        <v>0</v>
      </c>
      <c r="U106" s="639">
        <v>0</v>
      </c>
      <c r="V106" t="s" s="352">
        <f>IF(B106&gt;0,"Added"," ")</f>
        <v>251</v>
      </c>
      <c r="W106" s="635"/>
    </row>
    <row r="107" ht="14.5" customHeight="1" hidden="1">
      <c r="A107" t="s" s="640">
        <v>1261</v>
      </c>
      <c r="B107" s="637">
        <v>0</v>
      </c>
      <c r="C107" s="638">
        <v>10</v>
      </c>
      <c r="D107" s="639">
        <f>_xlfn.IFERROR(10*B107,0)</f>
        <v>0</v>
      </c>
      <c r="E107" s="639">
        <v>0</v>
      </c>
      <c r="F107" s="639">
        <v>0</v>
      </c>
      <c r="G107" s="639">
        <v>0</v>
      </c>
      <c r="H107" s="639">
        <v>0</v>
      </c>
      <c r="I107" s="639">
        <v>0</v>
      </c>
      <c r="J107" s="639">
        <v>0</v>
      </c>
      <c r="K107" s="639">
        <v>0</v>
      </c>
      <c r="L107" s="639">
        <v>0</v>
      </c>
      <c r="M107" s="639">
        <v>0</v>
      </c>
      <c r="N107" s="639">
        <v>0</v>
      </c>
      <c r="O107" s="639">
        <v>0</v>
      </c>
      <c r="P107" s="639">
        <v>0</v>
      </c>
      <c r="Q107" s="639">
        <v>0</v>
      </c>
      <c r="R107" s="639">
        <v>0</v>
      </c>
      <c r="S107" s="639">
        <v>0</v>
      </c>
      <c r="T107" s="639">
        <v>0</v>
      </c>
      <c r="U107" s="639">
        <v>0</v>
      </c>
      <c r="V107" t="s" s="352">
        <f>IF(B107&gt;0,"Added"," ")</f>
        <v>251</v>
      </c>
      <c r="W107" s="635"/>
    </row>
    <row r="108" ht="14.5" customHeight="1" hidden="1">
      <c r="A108" t="s" s="640">
        <v>1262</v>
      </c>
      <c r="B108" s="637">
        <v>0</v>
      </c>
      <c r="C108" s="638">
        <v>10</v>
      </c>
      <c r="D108" s="639">
        <f>_xlfn.IFERROR(10*B108,0)</f>
        <v>0</v>
      </c>
      <c r="E108" s="639">
        <v>0</v>
      </c>
      <c r="F108" s="639">
        <v>0</v>
      </c>
      <c r="G108" s="639">
        <v>0</v>
      </c>
      <c r="H108" s="639">
        <v>0</v>
      </c>
      <c r="I108" s="639">
        <v>0</v>
      </c>
      <c r="J108" s="639">
        <v>0</v>
      </c>
      <c r="K108" s="639">
        <v>0</v>
      </c>
      <c r="L108" s="639">
        <v>0</v>
      </c>
      <c r="M108" s="639">
        <v>0</v>
      </c>
      <c r="N108" s="639">
        <v>0</v>
      </c>
      <c r="O108" s="639">
        <v>0</v>
      </c>
      <c r="P108" s="639">
        <v>0</v>
      </c>
      <c r="Q108" s="639">
        <v>0</v>
      </c>
      <c r="R108" s="639">
        <v>0</v>
      </c>
      <c r="S108" s="639">
        <v>0</v>
      </c>
      <c r="T108" s="639">
        <v>0</v>
      </c>
      <c r="U108" s="639">
        <v>0</v>
      </c>
      <c r="V108" t="s" s="352">
        <f>IF(B108&gt;0,"Added"," ")</f>
        <v>251</v>
      </c>
      <c r="W108" s="635"/>
    </row>
    <row r="109" ht="14.5" customHeight="1" hidden="1">
      <c r="A109" t="s" s="640">
        <v>1263</v>
      </c>
      <c r="B109" s="637">
        <v>0</v>
      </c>
      <c r="C109" s="638">
        <v>10</v>
      </c>
      <c r="D109" s="639">
        <f>_xlfn.IFERROR(10*B109,0)</f>
        <v>0</v>
      </c>
      <c r="E109" s="639">
        <v>0</v>
      </c>
      <c r="F109" s="639">
        <v>0</v>
      </c>
      <c r="G109" s="639">
        <v>0</v>
      </c>
      <c r="H109" s="639">
        <v>0</v>
      </c>
      <c r="I109" s="639">
        <v>0</v>
      </c>
      <c r="J109" s="639">
        <v>0</v>
      </c>
      <c r="K109" s="639">
        <v>0</v>
      </c>
      <c r="L109" s="639">
        <v>0</v>
      </c>
      <c r="M109" s="639">
        <v>0</v>
      </c>
      <c r="N109" s="639">
        <v>0</v>
      </c>
      <c r="O109" s="639">
        <v>0</v>
      </c>
      <c r="P109" s="639">
        <v>0</v>
      </c>
      <c r="Q109" s="639">
        <v>0</v>
      </c>
      <c r="R109" s="639">
        <v>0</v>
      </c>
      <c r="S109" s="639">
        <v>0</v>
      </c>
      <c r="T109" s="639">
        <v>0</v>
      </c>
      <c r="U109" s="639">
        <v>0</v>
      </c>
      <c r="V109" t="s" s="352">
        <f>IF(B109&gt;0,"Added"," ")</f>
        <v>251</v>
      </c>
      <c r="W109" s="635"/>
    </row>
    <row r="110" ht="14.5" customHeight="1" hidden="1">
      <c r="A110" t="s" s="640">
        <v>1264</v>
      </c>
      <c r="B110" s="637">
        <v>0</v>
      </c>
      <c r="C110" s="638">
        <v>10</v>
      </c>
      <c r="D110" s="639">
        <f>_xlfn.IFERROR(10*B110,0)</f>
        <v>0</v>
      </c>
      <c r="E110" s="639">
        <f>_xlfn.IFERROR(3*A110,0)</f>
        <v>0</v>
      </c>
      <c r="F110" s="639">
        <v>0</v>
      </c>
      <c r="G110" s="639">
        <v>0</v>
      </c>
      <c r="H110" s="639">
        <v>0</v>
      </c>
      <c r="I110" s="639">
        <v>0</v>
      </c>
      <c r="J110" s="639">
        <v>0</v>
      </c>
      <c r="K110" s="639">
        <v>0</v>
      </c>
      <c r="L110" s="639">
        <v>0</v>
      </c>
      <c r="M110" s="639">
        <v>0</v>
      </c>
      <c r="N110" s="639">
        <v>0</v>
      </c>
      <c r="O110" s="639">
        <v>0</v>
      </c>
      <c r="P110" s="639">
        <v>0</v>
      </c>
      <c r="Q110" s="639">
        <v>0</v>
      </c>
      <c r="R110" s="639">
        <v>0</v>
      </c>
      <c r="S110" s="639">
        <v>0</v>
      </c>
      <c r="T110" s="639">
        <v>0</v>
      </c>
      <c r="U110" s="639">
        <v>0</v>
      </c>
      <c r="V110" t="s" s="352">
        <f>IF(B110&gt;0,"Added"," ")</f>
        <v>251</v>
      </c>
      <c r="W110" s="635"/>
    </row>
    <row r="111" ht="14.5" customHeight="1" hidden="1">
      <c r="A111" t="s" s="640">
        <v>1265</v>
      </c>
      <c r="B111" s="637">
        <v>0</v>
      </c>
      <c r="C111" s="638">
        <v>10</v>
      </c>
      <c r="D111" s="639">
        <f>_xlfn.IFERROR(10*B111,0)</f>
        <v>0</v>
      </c>
      <c r="E111" s="639">
        <v>0</v>
      </c>
      <c r="F111" s="639">
        <v>0</v>
      </c>
      <c r="G111" s="639">
        <v>0</v>
      </c>
      <c r="H111" s="639">
        <v>0</v>
      </c>
      <c r="I111" s="639">
        <v>0</v>
      </c>
      <c r="J111" s="639">
        <v>0</v>
      </c>
      <c r="K111" s="639">
        <v>0</v>
      </c>
      <c r="L111" s="639">
        <v>0</v>
      </c>
      <c r="M111" s="639">
        <v>0</v>
      </c>
      <c r="N111" s="639">
        <v>0</v>
      </c>
      <c r="O111" s="639">
        <v>0</v>
      </c>
      <c r="P111" s="639">
        <v>0</v>
      </c>
      <c r="Q111" s="639">
        <v>0</v>
      </c>
      <c r="R111" s="639">
        <v>0</v>
      </c>
      <c r="S111" s="639">
        <v>0</v>
      </c>
      <c r="T111" s="639">
        <v>0</v>
      </c>
      <c r="U111" s="639">
        <v>0</v>
      </c>
      <c r="V111" t="s" s="352">
        <f>IF(B111&gt;0,"Added"," ")</f>
        <v>251</v>
      </c>
      <c r="W111" s="635"/>
    </row>
    <row r="112" ht="14.5" customHeight="1" hidden="1">
      <c r="A112" t="s" s="640">
        <v>1266</v>
      </c>
      <c r="B112" s="637">
        <v>0</v>
      </c>
      <c r="C112" s="638">
        <v>10</v>
      </c>
      <c r="D112" s="639">
        <f>_xlfn.IFERROR(10*B112,0)</f>
        <v>0</v>
      </c>
      <c r="E112" s="639">
        <v>0</v>
      </c>
      <c r="F112" s="639">
        <v>0</v>
      </c>
      <c r="G112" s="639">
        <v>0</v>
      </c>
      <c r="H112" s="639">
        <v>0</v>
      </c>
      <c r="I112" s="639">
        <v>0</v>
      </c>
      <c r="J112" s="639">
        <v>0</v>
      </c>
      <c r="K112" s="639">
        <v>0</v>
      </c>
      <c r="L112" s="639">
        <v>0</v>
      </c>
      <c r="M112" s="639">
        <v>0</v>
      </c>
      <c r="N112" s="639">
        <v>0</v>
      </c>
      <c r="O112" s="639">
        <v>0</v>
      </c>
      <c r="P112" s="639">
        <v>0</v>
      </c>
      <c r="Q112" s="639">
        <v>0</v>
      </c>
      <c r="R112" s="639">
        <v>0</v>
      </c>
      <c r="S112" s="639">
        <v>0</v>
      </c>
      <c r="T112" s="639">
        <v>0</v>
      </c>
      <c r="U112" s="639">
        <v>0</v>
      </c>
      <c r="V112" t="s" s="352">
        <f>IF(B112&gt;0,"Added"," ")</f>
        <v>251</v>
      </c>
      <c r="W112" s="635"/>
    </row>
    <row r="113" ht="14.5" customHeight="1" hidden="1">
      <c r="A113" t="s" s="640">
        <v>1267</v>
      </c>
      <c r="B113" s="637">
        <v>0</v>
      </c>
      <c r="C113" s="638">
        <v>10</v>
      </c>
      <c r="D113" s="639">
        <f>_xlfn.IFERROR(10*B113,0)</f>
        <v>0</v>
      </c>
      <c r="E113" s="639">
        <v>0</v>
      </c>
      <c r="F113" s="639">
        <v>0</v>
      </c>
      <c r="G113" s="639">
        <v>0</v>
      </c>
      <c r="H113" s="639">
        <v>0</v>
      </c>
      <c r="I113" s="639">
        <v>0</v>
      </c>
      <c r="J113" s="639">
        <v>0</v>
      </c>
      <c r="K113" s="639">
        <v>0</v>
      </c>
      <c r="L113" s="639">
        <v>0</v>
      </c>
      <c r="M113" s="639">
        <v>0</v>
      </c>
      <c r="N113" s="639">
        <v>0</v>
      </c>
      <c r="O113" s="639">
        <v>0</v>
      </c>
      <c r="P113" s="639">
        <v>0</v>
      </c>
      <c r="Q113" s="639">
        <v>0</v>
      </c>
      <c r="R113" s="639">
        <v>0</v>
      </c>
      <c r="S113" s="639">
        <v>0</v>
      </c>
      <c r="T113" s="639">
        <v>0</v>
      </c>
      <c r="U113" s="639">
        <v>0</v>
      </c>
      <c r="V113" t="s" s="352">
        <f>IF(B113&gt;0,"Added"," ")</f>
        <v>251</v>
      </c>
      <c r="W113" s="635"/>
    </row>
    <row r="114" ht="14.5" customHeight="1" hidden="1">
      <c r="A114" t="s" s="640">
        <v>1268</v>
      </c>
      <c r="B114" s="637">
        <v>0</v>
      </c>
      <c r="C114" s="638">
        <v>10</v>
      </c>
      <c r="D114" s="639">
        <f>_xlfn.IFERROR(10*B114,0)</f>
        <v>0</v>
      </c>
      <c r="E114" s="639">
        <v>0</v>
      </c>
      <c r="F114" s="639">
        <v>0</v>
      </c>
      <c r="G114" s="639">
        <v>0</v>
      </c>
      <c r="H114" s="639">
        <v>0</v>
      </c>
      <c r="I114" s="639">
        <v>0</v>
      </c>
      <c r="J114" s="639">
        <v>0</v>
      </c>
      <c r="K114" s="639">
        <v>0</v>
      </c>
      <c r="L114" s="639">
        <v>0</v>
      </c>
      <c r="M114" s="639">
        <v>0</v>
      </c>
      <c r="N114" s="639">
        <v>0</v>
      </c>
      <c r="O114" s="639">
        <v>0</v>
      </c>
      <c r="P114" s="639">
        <v>0</v>
      </c>
      <c r="Q114" s="639">
        <v>0</v>
      </c>
      <c r="R114" s="639">
        <v>0</v>
      </c>
      <c r="S114" s="639">
        <v>0</v>
      </c>
      <c r="T114" s="639">
        <v>0</v>
      </c>
      <c r="U114" s="639">
        <v>0</v>
      </c>
      <c r="V114" t="s" s="352">
        <f>IF(B114&gt;0,"Added"," ")</f>
        <v>251</v>
      </c>
      <c r="W114" s="635"/>
    </row>
    <row r="115" ht="14.5" customHeight="1" hidden="1">
      <c r="A115" t="s" s="640">
        <v>1269</v>
      </c>
      <c r="B115" s="637">
        <v>0</v>
      </c>
      <c r="C115" s="638">
        <v>10</v>
      </c>
      <c r="D115" s="639">
        <f>_xlfn.IFERROR(9*B115,0)</f>
        <v>0</v>
      </c>
      <c r="E115" s="639">
        <f>_xlfn.IFERROR(1*B115,0)</f>
        <v>0</v>
      </c>
      <c r="F115" s="639">
        <v>0</v>
      </c>
      <c r="G115" s="639">
        <v>0</v>
      </c>
      <c r="H115" s="639">
        <v>0</v>
      </c>
      <c r="I115" s="639">
        <v>0</v>
      </c>
      <c r="J115" s="639">
        <v>0</v>
      </c>
      <c r="K115" s="639">
        <v>0</v>
      </c>
      <c r="L115" s="639">
        <v>0</v>
      </c>
      <c r="M115" s="639">
        <v>0</v>
      </c>
      <c r="N115" s="639">
        <v>0</v>
      </c>
      <c r="O115" s="639">
        <v>0</v>
      </c>
      <c r="P115" s="639">
        <v>0</v>
      </c>
      <c r="Q115" s="639">
        <v>0</v>
      </c>
      <c r="R115" s="639">
        <v>0</v>
      </c>
      <c r="S115" s="639">
        <v>0</v>
      </c>
      <c r="T115" s="639">
        <v>0</v>
      </c>
      <c r="U115" s="639">
        <v>0</v>
      </c>
      <c r="V115" t="s" s="352">
        <f>IF(B115&gt;0,"Added"," ")</f>
        <v>251</v>
      </c>
      <c r="W115" s="635"/>
    </row>
    <row r="116" ht="14.5" customHeight="1" hidden="1">
      <c r="A116" t="s" s="640">
        <v>1270</v>
      </c>
      <c r="B116" s="637">
        <v>0</v>
      </c>
      <c r="C116" s="638">
        <v>5</v>
      </c>
      <c r="D116" s="639">
        <f>_xlfn.IFERROR(5*B116,0)</f>
        <v>0</v>
      </c>
      <c r="E116" s="639">
        <v>0</v>
      </c>
      <c r="F116" s="639">
        <v>0</v>
      </c>
      <c r="G116" s="639">
        <v>0</v>
      </c>
      <c r="H116" s="639">
        <v>0</v>
      </c>
      <c r="I116" s="639">
        <v>0</v>
      </c>
      <c r="J116" s="639">
        <v>0</v>
      </c>
      <c r="K116" s="639">
        <v>0</v>
      </c>
      <c r="L116" s="639">
        <v>0</v>
      </c>
      <c r="M116" s="639">
        <v>0</v>
      </c>
      <c r="N116" s="639">
        <v>0</v>
      </c>
      <c r="O116" s="639">
        <v>0</v>
      </c>
      <c r="P116" s="639">
        <v>0</v>
      </c>
      <c r="Q116" s="639">
        <v>0</v>
      </c>
      <c r="R116" s="639">
        <v>0</v>
      </c>
      <c r="S116" s="639">
        <v>0</v>
      </c>
      <c r="T116" s="639">
        <v>0</v>
      </c>
      <c r="U116" s="639">
        <v>0</v>
      </c>
      <c r="V116" t="s" s="352">
        <f>IF(B116&gt;0,"Added"," ")</f>
        <v>251</v>
      </c>
      <c r="W116" s="635"/>
    </row>
    <row r="117" ht="14.5" customHeight="1" hidden="1">
      <c r="A117" t="s" s="640">
        <v>1271</v>
      </c>
      <c r="B117" s="637">
        <v>0</v>
      </c>
      <c r="C117" s="638">
        <v>10</v>
      </c>
      <c r="D117" s="639">
        <f>_xlfn.IFERROR(10*B117,0)</f>
        <v>0</v>
      </c>
      <c r="E117" s="639">
        <v>0</v>
      </c>
      <c r="F117" s="639">
        <v>0</v>
      </c>
      <c r="G117" s="639">
        <v>0</v>
      </c>
      <c r="H117" s="639">
        <v>0</v>
      </c>
      <c r="I117" s="639">
        <v>0</v>
      </c>
      <c r="J117" s="639">
        <v>0</v>
      </c>
      <c r="K117" s="639">
        <v>0</v>
      </c>
      <c r="L117" s="639">
        <v>0</v>
      </c>
      <c r="M117" s="639">
        <v>0</v>
      </c>
      <c r="N117" s="639">
        <v>0</v>
      </c>
      <c r="O117" s="639">
        <v>0</v>
      </c>
      <c r="P117" s="639">
        <v>0</v>
      </c>
      <c r="Q117" s="639">
        <v>0</v>
      </c>
      <c r="R117" s="639">
        <v>0</v>
      </c>
      <c r="S117" s="639">
        <v>0</v>
      </c>
      <c r="T117" s="639">
        <v>0</v>
      </c>
      <c r="U117" s="639">
        <v>0</v>
      </c>
      <c r="V117" t="s" s="352">
        <f>IF(B117&gt;0,"Added"," ")</f>
        <v>251</v>
      </c>
      <c r="W117" s="635"/>
    </row>
    <row r="118" ht="14.5" customHeight="1" hidden="1">
      <c r="A118" t="s" s="640">
        <v>1272</v>
      </c>
      <c r="B118" s="637">
        <v>0</v>
      </c>
      <c r="C118" s="638">
        <v>10</v>
      </c>
      <c r="D118" s="639">
        <f>_xlfn.IFERROR(10*B118,0)</f>
        <v>0</v>
      </c>
      <c r="E118" s="639">
        <v>0</v>
      </c>
      <c r="F118" s="639">
        <v>0</v>
      </c>
      <c r="G118" s="639">
        <v>0</v>
      </c>
      <c r="H118" s="639">
        <v>0</v>
      </c>
      <c r="I118" s="639">
        <v>0</v>
      </c>
      <c r="J118" s="639">
        <v>0</v>
      </c>
      <c r="K118" s="639">
        <v>0</v>
      </c>
      <c r="L118" s="639">
        <v>0</v>
      </c>
      <c r="M118" s="639">
        <v>0</v>
      </c>
      <c r="N118" s="639">
        <v>0</v>
      </c>
      <c r="O118" s="639">
        <v>0</v>
      </c>
      <c r="P118" s="639">
        <v>0</v>
      </c>
      <c r="Q118" s="639">
        <v>0</v>
      </c>
      <c r="R118" s="639">
        <v>0</v>
      </c>
      <c r="S118" s="639">
        <v>0</v>
      </c>
      <c r="T118" s="639">
        <v>0</v>
      </c>
      <c r="U118" s="639">
        <v>0</v>
      </c>
      <c r="V118" t="s" s="352">
        <f>IF(B118&gt;0,"Added"," ")</f>
        <v>251</v>
      </c>
      <c r="W118" s="635"/>
    </row>
    <row r="119" ht="14.5" customHeight="1" hidden="1">
      <c r="A119" t="s" s="640">
        <v>1273</v>
      </c>
      <c r="B119" s="637">
        <v>0</v>
      </c>
      <c r="C119" s="638">
        <v>10</v>
      </c>
      <c r="D119" s="639">
        <f>_xlfn.IFERROR(10*B119,0)</f>
        <v>0</v>
      </c>
      <c r="E119" s="639">
        <v>0</v>
      </c>
      <c r="F119" s="639">
        <v>0</v>
      </c>
      <c r="G119" s="639">
        <v>0</v>
      </c>
      <c r="H119" s="639">
        <v>0</v>
      </c>
      <c r="I119" s="639">
        <v>0</v>
      </c>
      <c r="J119" s="639">
        <v>0</v>
      </c>
      <c r="K119" s="639">
        <v>0</v>
      </c>
      <c r="L119" s="639">
        <v>0</v>
      </c>
      <c r="M119" s="639">
        <v>0</v>
      </c>
      <c r="N119" s="639">
        <v>0</v>
      </c>
      <c r="O119" s="639">
        <v>0</v>
      </c>
      <c r="P119" s="639">
        <v>0</v>
      </c>
      <c r="Q119" s="639">
        <v>0</v>
      </c>
      <c r="R119" s="639">
        <v>0</v>
      </c>
      <c r="S119" s="639">
        <v>0</v>
      </c>
      <c r="T119" s="639">
        <v>0</v>
      </c>
      <c r="U119" s="639">
        <v>0</v>
      </c>
      <c r="V119" t="s" s="352">
        <f>IF(B119&gt;0,"Added"," ")</f>
        <v>251</v>
      </c>
      <c r="W119" s="635"/>
    </row>
    <row r="120" ht="14.5" customHeight="1" hidden="1">
      <c r="A120" t="s" s="640">
        <v>1274</v>
      </c>
      <c r="B120" s="637">
        <v>0</v>
      </c>
      <c r="C120" s="638">
        <v>10</v>
      </c>
      <c r="D120" s="639">
        <f>_xlfn.IFERROR(10*B120,0)</f>
        <v>0</v>
      </c>
      <c r="E120" s="639">
        <v>0</v>
      </c>
      <c r="F120" s="639">
        <v>0</v>
      </c>
      <c r="G120" s="639">
        <v>0</v>
      </c>
      <c r="H120" s="639">
        <v>0</v>
      </c>
      <c r="I120" s="639">
        <v>0</v>
      </c>
      <c r="J120" s="639">
        <v>0</v>
      </c>
      <c r="K120" s="639">
        <v>0</v>
      </c>
      <c r="L120" s="639">
        <v>0</v>
      </c>
      <c r="M120" s="639">
        <v>0</v>
      </c>
      <c r="N120" s="639">
        <v>0</v>
      </c>
      <c r="O120" s="639">
        <v>0</v>
      </c>
      <c r="P120" s="639">
        <v>0</v>
      </c>
      <c r="Q120" s="639">
        <v>0</v>
      </c>
      <c r="R120" s="639">
        <v>0</v>
      </c>
      <c r="S120" s="639">
        <v>0</v>
      </c>
      <c r="T120" s="639">
        <v>0</v>
      </c>
      <c r="U120" s="639">
        <v>0</v>
      </c>
      <c r="V120" t="s" s="352">
        <f>IF(B120&gt;0,"Added"," ")</f>
        <v>251</v>
      </c>
      <c r="W120" s="635"/>
    </row>
    <row r="121" ht="14.5" customHeight="1" hidden="1">
      <c r="A121" t="s" s="640">
        <v>1275</v>
      </c>
      <c r="B121" s="637">
        <v>0</v>
      </c>
      <c r="C121" s="638">
        <v>10</v>
      </c>
      <c r="D121" s="639">
        <f>_xlfn.IFERROR(10*B121,0)</f>
        <v>0</v>
      </c>
      <c r="E121" s="639">
        <v>0</v>
      </c>
      <c r="F121" s="639">
        <v>0</v>
      </c>
      <c r="G121" s="639">
        <v>0</v>
      </c>
      <c r="H121" s="639">
        <v>0</v>
      </c>
      <c r="I121" s="639">
        <v>0</v>
      </c>
      <c r="J121" s="639">
        <v>0</v>
      </c>
      <c r="K121" s="639">
        <v>0</v>
      </c>
      <c r="L121" s="639">
        <v>0</v>
      </c>
      <c r="M121" s="639">
        <v>0</v>
      </c>
      <c r="N121" s="639">
        <v>0</v>
      </c>
      <c r="O121" s="639">
        <v>0</v>
      </c>
      <c r="P121" s="639">
        <v>0</v>
      </c>
      <c r="Q121" s="639">
        <v>0</v>
      </c>
      <c r="R121" s="639">
        <v>0</v>
      </c>
      <c r="S121" s="639">
        <v>0</v>
      </c>
      <c r="T121" s="639">
        <v>0</v>
      </c>
      <c r="U121" s="639">
        <v>0</v>
      </c>
      <c r="V121" t="s" s="352">
        <f>IF(B121&gt;0,"Added"," ")</f>
        <v>251</v>
      </c>
      <c r="W121" s="635"/>
    </row>
    <row r="122" ht="14.5" customHeight="1" hidden="1">
      <c r="A122" t="s" s="640">
        <v>1276</v>
      </c>
      <c r="B122" s="637">
        <v>0</v>
      </c>
      <c r="C122" s="638">
        <v>10</v>
      </c>
      <c r="D122" s="639">
        <f>_xlfn.IFERROR(10*B122,0)</f>
        <v>0</v>
      </c>
      <c r="E122" s="639">
        <v>0</v>
      </c>
      <c r="F122" s="639">
        <v>0</v>
      </c>
      <c r="G122" s="639">
        <v>0</v>
      </c>
      <c r="H122" s="639">
        <v>0</v>
      </c>
      <c r="I122" s="639">
        <v>0</v>
      </c>
      <c r="J122" s="639">
        <v>0</v>
      </c>
      <c r="K122" s="639">
        <v>0</v>
      </c>
      <c r="L122" s="639">
        <v>0</v>
      </c>
      <c r="M122" s="639">
        <v>0</v>
      </c>
      <c r="N122" s="639">
        <v>0</v>
      </c>
      <c r="O122" s="639">
        <v>0</v>
      </c>
      <c r="P122" s="639">
        <v>0</v>
      </c>
      <c r="Q122" s="639">
        <v>0</v>
      </c>
      <c r="R122" s="639">
        <v>0</v>
      </c>
      <c r="S122" s="639">
        <v>0</v>
      </c>
      <c r="T122" s="639">
        <v>0</v>
      </c>
      <c r="U122" s="639">
        <v>0</v>
      </c>
      <c r="V122" t="s" s="352">
        <f>IF(B122&gt;0,"Added"," ")</f>
        <v>251</v>
      </c>
      <c r="W122" s="635"/>
    </row>
    <row r="123" ht="14.5" customHeight="1" hidden="1">
      <c r="A123" t="s" s="640">
        <v>1277</v>
      </c>
      <c r="B123" s="637">
        <v>0</v>
      </c>
      <c r="C123" s="638">
        <v>5</v>
      </c>
      <c r="D123" s="639">
        <v>0</v>
      </c>
      <c r="E123" s="639">
        <f>_xlfn.IFERROR(5*B123,0)</f>
        <v>0</v>
      </c>
      <c r="F123" s="639">
        <v>0</v>
      </c>
      <c r="G123" s="639">
        <v>0</v>
      </c>
      <c r="H123" s="639">
        <v>0</v>
      </c>
      <c r="I123" s="639">
        <v>0</v>
      </c>
      <c r="J123" s="639">
        <v>0</v>
      </c>
      <c r="K123" s="639">
        <v>0</v>
      </c>
      <c r="L123" s="639">
        <v>0</v>
      </c>
      <c r="M123" s="639">
        <v>0</v>
      </c>
      <c r="N123" s="639">
        <v>0</v>
      </c>
      <c r="O123" s="639">
        <v>0</v>
      </c>
      <c r="P123" s="639">
        <v>0</v>
      </c>
      <c r="Q123" s="639">
        <v>0</v>
      </c>
      <c r="R123" s="639">
        <v>0</v>
      </c>
      <c r="S123" s="639">
        <v>0</v>
      </c>
      <c r="T123" s="639">
        <v>0</v>
      </c>
      <c r="U123" s="639">
        <v>0</v>
      </c>
      <c r="V123" t="s" s="352">
        <f>IF(B123&gt;0,"Added"," ")</f>
        <v>251</v>
      </c>
      <c r="W123" s="635"/>
    </row>
    <row r="124" ht="14.5" customHeight="1" hidden="1">
      <c r="A124" t="s" s="640">
        <v>1278</v>
      </c>
      <c r="B124" s="637">
        <v>0</v>
      </c>
      <c r="C124" s="638">
        <v>5</v>
      </c>
      <c r="D124" s="639">
        <f>_xlfn.IFERROR(5*B124,0)</f>
        <v>0</v>
      </c>
      <c r="E124" s="639">
        <v>0</v>
      </c>
      <c r="F124" s="639">
        <v>0</v>
      </c>
      <c r="G124" s="639">
        <v>0</v>
      </c>
      <c r="H124" s="639">
        <v>0</v>
      </c>
      <c r="I124" s="639">
        <v>0</v>
      </c>
      <c r="J124" s="639">
        <v>0</v>
      </c>
      <c r="K124" s="639">
        <v>0</v>
      </c>
      <c r="L124" s="639">
        <v>0</v>
      </c>
      <c r="M124" s="639">
        <v>0</v>
      </c>
      <c r="N124" s="639">
        <v>0</v>
      </c>
      <c r="O124" s="639">
        <v>0</v>
      </c>
      <c r="P124" s="639">
        <v>0</v>
      </c>
      <c r="Q124" s="639">
        <v>0</v>
      </c>
      <c r="R124" s="639">
        <v>0</v>
      </c>
      <c r="S124" s="639">
        <v>0</v>
      </c>
      <c r="T124" s="639">
        <v>0</v>
      </c>
      <c r="U124" s="639">
        <v>0</v>
      </c>
      <c r="V124" t="s" s="352">
        <f>IF(B124&gt;0,"Added"," ")</f>
        <v>251</v>
      </c>
      <c r="W124" s="635"/>
    </row>
    <row r="125" ht="14.5" customHeight="1" hidden="1">
      <c r="A125" t="s" s="640">
        <v>1279</v>
      </c>
      <c r="B125" s="637">
        <v>0</v>
      </c>
      <c r="C125" s="638">
        <v>5</v>
      </c>
      <c r="D125" s="639">
        <f>_xlfn.IFERROR(4*B125,0)</f>
        <v>0</v>
      </c>
      <c r="E125" s="639">
        <f>_xlfn.IFERROR(1*B125,0)</f>
        <v>0</v>
      </c>
      <c r="F125" s="639">
        <v>0</v>
      </c>
      <c r="G125" s="639">
        <v>0</v>
      </c>
      <c r="H125" s="639">
        <v>0</v>
      </c>
      <c r="I125" s="639">
        <v>0</v>
      </c>
      <c r="J125" s="639">
        <v>0</v>
      </c>
      <c r="K125" s="639">
        <v>0</v>
      </c>
      <c r="L125" s="639">
        <v>0</v>
      </c>
      <c r="M125" s="639">
        <v>0</v>
      </c>
      <c r="N125" s="639">
        <v>0</v>
      </c>
      <c r="O125" s="639">
        <v>0</v>
      </c>
      <c r="P125" s="639">
        <v>0</v>
      </c>
      <c r="Q125" s="639">
        <v>0</v>
      </c>
      <c r="R125" s="639">
        <v>0</v>
      </c>
      <c r="S125" s="639">
        <v>0</v>
      </c>
      <c r="T125" s="639">
        <v>0</v>
      </c>
      <c r="U125" s="639">
        <v>0</v>
      </c>
      <c r="V125" t="s" s="352">
        <f>IF(B125&gt;0,"Added"," ")</f>
        <v>251</v>
      </c>
      <c r="W125" s="635"/>
    </row>
    <row r="126" ht="14.5" customHeight="1" hidden="1">
      <c r="A126" t="s" s="640">
        <v>1280</v>
      </c>
      <c r="B126" s="637">
        <v>0</v>
      </c>
      <c r="C126" s="638">
        <v>10</v>
      </c>
      <c r="D126" s="639">
        <f>_xlfn.IFERROR(10*B126,0)</f>
        <v>0</v>
      </c>
      <c r="E126" s="639">
        <v>0</v>
      </c>
      <c r="F126" s="639">
        <v>0</v>
      </c>
      <c r="G126" s="639">
        <v>0</v>
      </c>
      <c r="H126" s="639">
        <v>0</v>
      </c>
      <c r="I126" s="639">
        <v>0</v>
      </c>
      <c r="J126" s="639">
        <v>0</v>
      </c>
      <c r="K126" s="639">
        <v>0</v>
      </c>
      <c r="L126" s="639">
        <v>0</v>
      </c>
      <c r="M126" s="639">
        <v>0</v>
      </c>
      <c r="N126" s="639">
        <v>0</v>
      </c>
      <c r="O126" s="639">
        <v>0</v>
      </c>
      <c r="P126" s="639">
        <v>0</v>
      </c>
      <c r="Q126" s="639">
        <v>0</v>
      </c>
      <c r="R126" s="639">
        <v>0</v>
      </c>
      <c r="S126" s="639">
        <v>0</v>
      </c>
      <c r="T126" s="639">
        <v>0</v>
      </c>
      <c r="U126" s="639">
        <v>0</v>
      </c>
      <c r="V126" t="s" s="352">
        <f>IF(B126&gt;0,"Added"," ")</f>
        <v>251</v>
      </c>
      <c r="W126" s="635"/>
    </row>
    <row r="127" ht="14.5" customHeight="1" hidden="1">
      <c r="A127" t="s" s="640">
        <v>1281</v>
      </c>
      <c r="B127" s="637">
        <v>0</v>
      </c>
      <c r="C127" s="638">
        <v>10</v>
      </c>
      <c r="D127" s="639">
        <f>_xlfn.IFERROR(10*B127,0)</f>
        <v>0</v>
      </c>
      <c r="E127" s="639">
        <v>0</v>
      </c>
      <c r="F127" s="639">
        <v>0</v>
      </c>
      <c r="G127" s="639">
        <v>0</v>
      </c>
      <c r="H127" s="639">
        <v>0</v>
      </c>
      <c r="I127" s="639">
        <v>0</v>
      </c>
      <c r="J127" s="639">
        <v>0</v>
      </c>
      <c r="K127" s="639">
        <v>0</v>
      </c>
      <c r="L127" s="639">
        <v>0</v>
      </c>
      <c r="M127" s="639">
        <v>0</v>
      </c>
      <c r="N127" s="639">
        <v>0</v>
      </c>
      <c r="O127" s="639">
        <v>0</v>
      </c>
      <c r="P127" s="639">
        <v>0</v>
      </c>
      <c r="Q127" s="639">
        <v>0</v>
      </c>
      <c r="R127" s="639">
        <v>0</v>
      </c>
      <c r="S127" s="639">
        <v>0</v>
      </c>
      <c r="T127" s="639">
        <v>0</v>
      </c>
      <c r="U127" s="639">
        <v>0</v>
      </c>
      <c r="V127" t="s" s="352">
        <f>IF(B127&gt;0,"Added"," ")</f>
        <v>251</v>
      </c>
      <c r="W127" s="635"/>
    </row>
    <row r="128" ht="14.5" customHeight="1" hidden="1">
      <c r="A128" t="s" s="640">
        <v>1282</v>
      </c>
      <c r="B128" s="637">
        <v>0</v>
      </c>
      <c r="C128" s="638">
        <v>20</v>
      </c>
      <c r="D128" s="639">
        <f>_xlfn.IFERROR(20*B128,0)</f>
        <v>0</v>
      </c>
      <c r="E128" s="639">
        <v>0</v>
      </c>
      <c r="F128" s="639">
        <v>0</v>
      </c>
      <c r="G128" s="639">
        <v>0</v>
      </c>
      <c r="H128" s="639">
        <v>0</v>
      </c>
      <c r="I128" s="639">
        <v>0</v>
      </c>
      <c r="J128" s="639">
        <v>0</v>
      </c>
      <c r="K128" s="639">
        <v>0</v>
      </c>
      <c r="L128" s="639">
        <v>0</v>
      </c>
      <c r="M128" s="639">
        <v>0</v>
      </c>
      <c r="N128" s="639">
        <v>0</v>
      </c>
      <c r="O128" s="639">
        <v>0</v>
      </c>
      <c r="P128" s="639">
        <v>0</v>
      </c>
      <c r="Q128" s="639">
        <v>0</v>
      </c>
      <c r="R128" s="639">
        <v>0</v>
      </c>
      <c r="S128" s="639">
        <v>0</v>
      </c>
      <c r="T128" s="639">
        <v>0</v>
      </c>
      <c r="U128" s="639">
        <v>0</v>
      </c>
      <c r="V128" t="s" s="352">
        <f>IF(B128&gt;0,"Added"," ")</f>
        <v>251</v>
      </c>
      <c r="W128" s="635"/>
    </row>
    <row r="129" ht="14.5" customHeight="1" hidden="1">
      <c r="A129" t="s" s="640">
        <v>1283</v>
      </c>
      <c r="B129" s="637">
        <v>0</v>
      </c>
      <c r="C129" s="638">
        <v>10</v>
      </c>
      <c r="D129" s="639">
        <f>_xlfn.IFERROR(10*B129,0)</f>
        <v>0</v>
      </c>
      <c r="E129" s="639">
        <v>0</v>
      </c>
      <c r="F129" s="639">
        <v>0</v>
      </c>
      <c r="G129" s="639">
        <v>0</v>
      </c>
      <c r="H129" s="639">
        <v>0</v>
      </c>
      <c r="I129" s="639">
        <v>0</v>
      </c>
      <c r="J129" s="639">
        <v>0</v>
      </c>
      <c r="K129" s="639">
        <v>0</v>
      </c>
      <c r="L129" s="639">
        <v>0</v>
      </c>
      <c r="M129" s="639">
        <v>0</v>
      </c>
      <c r="N129" s="639">
        <v>0</v>
      </c>
      <c r="O129" s="639">
        <v>0</v>
      </c>
      <c r="P129" s="639">
        <v>0</v>
      </c>
      <c r="Q129" s="639">
        <v>0</v>
      </c>
      <c r="R129" s="639">
        <v>0</v>
      </c>
      <c r="S129" s="639">
        <v>0</v>
      </c>
      <c r="T129" s="639">
        <v>0</v>
      </c>
      <c r="U129" s="639">
        <v>0</v>
      </c>
      <c r="V129" t="s" s="352">
        <f>IF(B129&gt;0,"Added"," ")</f>
        <v>251</v>
      </c>
      <c r="W129" s="635"/>
    </row>
    <row r="130" ht="14.5" customHeight="1" hidden="1">
      <c r="A130" t="s" s="640">
        <v>1284</v>
      </c>
      <c r="B130" s="637">
        <v>0</v>
      </c>
      <c r="C130" s="638">
        <v>10</v>
      </c>
      <c r="D130" s="639">
        <f>_xlfn.IFERROR(10*B130,0)</f>
        <v>0</v>
      </c>
      <c r="E130" s="639">
        <v>0</v>
      </c>
      <c r="F130" s="639">
        <v>0</v>
      </c>
      <c r="G130" s="639">
        <v>0</v>
      </c>
      <c r="H130" s="639">
        <v>0</v>
      </c>
      <c r="I130" s="639">
        <v>0</v>
      </c>
      <c r="J130" s="639">
        <v>0</v>
      </c>
      <c r="K130" s="639">
        <v>0</v>
      </c>
      <c r="L130" s="639">
        <v>0</v>
      </c>
      <c r="M130" s="639">
        <v>0</v>
      </c>
      <c r="N130" s="639">
        <v>0</v>
      </c>
      <c r="O130" s="639">
        <v>0</v>
      </c>
      <c r="P130" s="639">
        <v>0</v>
      </c>
      <c r="Q130" s="639">
        <v>0</v>
      </c>
      <c r="R130" s="639">
        <v>0</v>
      </c>
      <c r="S130" s="639">
        <v>0</v>
      </c>
      <c r="T130" s="639">
        <v>0</v>
      </c>
      <c r="U130" s="639">
        <v>0</v>
      </c>
      <c r="V130" t="s" s="352">
        <f>IF(B130&gt;0,"Added"," ")</f>
        <v>251</v>
      </c>
      <c r="W130" s="635"/>
    </row>
    <row r="131" ht="14.5" customHeight="1" hidden="1">
      <c r="A131" t="s" s="640">
        <v>1285</v>
      </c>
      <c r="B131" s="637">
        <v>0</v>
      </c>
      <c r="C131" s="638">
        <v>10</v>
      </c>
      <c r="D131" s="639">
        <f>_xlfn.IFERROR(10*B131,0)</f>
        <v>0</v>
      </c>
      <c r="E131" s="639">
        <v>0</v>
      </c>
      <c r="F131" s="639">
        <v>0</v>
      </c>
      <c r="G131" s="639">
        <v>0</v>
      </c>
      <c r="H131" s="639">
        <v>0</v>
      </c>
      <c r="I131" s="639">
        <v>0</v>
      </c>
      <c r="J131" s="639">
        <v>0</v>
      </c>
      <c r="K131" s="639">
        <v>0</v>
      </c>
      <c r="L131" s="639">
        <v>0</v>
      </c>
      <c r="M131" s="639">
        <v>0</v>
      </c>
      <c r="N131" s="639">
        <v>0</v>
      </c>
      <c r="O131" s="639">
        <v>0</v>
      </c>
      <c r="P131" s="639">
        <v>0</v>
      </c>
      <c r="Q131" s="639">
        <v>0</v>
      </c>
      <c r="R131" s="639">
        <v>0</v>
      </c>
      <c r="S131" s="639">
        <v>0</v>
      </c>
      <c r="T131" s="639">
        <v>0</v>
      </c>
      <c r="U131" s="639">
        <v>0</v>
      </c>
      <c r="V131" t="s" s="352">
        <f>IF(B131&gt;0,"Added"," ")</f>
        <v>251</v>
      </c>
      <c r="W131" s="635"/>
    </row>
    <row r="132" ht="14.5" customHeight="1" hidden="1">
      <c r="A132" t="s" s="640">
        <v>1286</v>
      </c>
      <c r="B132" s="637">
        <v>0</v>
      </c>
      <c r="C132" s="638">
        <v>10</v>
      </c>
      <c r="D132" s="639">
        <f>_xlfn.IFERROR(10*B132,0)</f>
        <v>0</v>
      </c>
      <c r="E132" s="639">
        <v>0</v>
      </c>
      <c r="F132" s="639">
        <v>0</v>
      </c>
      <c r="G132" s="639">
        <v>0</v>
      </c>
      <c r="H132" s="639">
        <v>0</v>
      </c>
      <c r="I132" s="639">
        <v>0</v>
      </c>
      <c r="J132" s="639">
        <v>0</v>
      </c>
      <c r="K132" s="639">
        <v>0</v>
      </c>
      <c r="L132" s="639">
        <v>0</v>
      </c>
      <c r="M132" s="639">
        <v>0</v>
      </c>
      <c r="N132" s="639">
        <v>0</v>
      </c>
      <c r="O132" s="639">
        <v>0</v>
      </c>
      <c r="P132" s="639">
        <v>0</v>
      </c>
      <c r="Q132" s="639">
        <v>0</v>
      </c>
      <c r="R132" s="639">
        <v>0</v>
      </c>
      <c r="S132" s="639">
        <v>0</v>
      </c>
      <c r="T132" s="639">
        <v>0</v>
      </c>
      <c r="U132" s="639">
        <v>0</v>
      </c>
      <c r="V132" t="s" s="352">
        <f>IF(B132&gt;0,"Added"," ")</f>
        <v>251</v>
      </c>
      <c r="W132" s="635"/>
    </row>
    <row r="133" ht="14.5" customHeight="1" hidden="1">
      <c r="A133" t="s" s="640">
        <v>1287</v>
      </c>
      <c r="B133" s="637">
        <v>0</v>
      </c>
      <c r="C133" s="638">
        <v>10</v>
      </c>
      <c r="D133" s="639">
        <f>_xlfn.IFERROR(10*B133,0)</f>
        <v>0</v>
      </c>
      <c r="E133" s="639">
        <v>0</v>
      </c>
      <c r="F133" s="639">
        <v>0</v>
      </c>
      <c r="G133" s="639">
        <v>0</v>
      </c>
      <c r="H133" s="639">
        <v>0</v>
      </c>
      <c r="I133" s="639">
        <v>0</v>
      </c>
      <c r="J133" s="639">
        <v>0</v>
      </c>
      <c r="K133" s="639">
        <v>0</v>
      </c>
      <c r="L133" s="639">
        <v>0</v>
      </c>
      <c r="M133" s="639">
        <v>0</v>
      </c>
      <c r="N133" s="639">
        <v>0</v>
      </c>
      <c r="O133" s="639">
        <v>0</v>
      </c>
      <c r="P133" s="639">
        <v>0</v>
      </c>
      <c r="Q133" s="639">
        <v>0</v>
      </c>
      <c r="R133" s="639">
        <v>0</v>
      </c>
      <c r="S133" s="639">
        <v>0</v>
      </c>
      <c r="T133" s="639">
        <v>0</v>
      </c>
      <c r="U133" s="639">
        <v>0</v>
      </c>
      <c r="V133" t="s" s="352">
        <f>IF(B133&gt;0,"Added"," ")</f>
        <v>251</v>
      </c>
      <c r="W133" s="635"/>
    </row>
    <row r="134" ht="14.5" customHeight="1" hidden="1">
      <c r="A134" t="s" s="640">
        <v>1288</v>
      </c>
      <c r="B134" s="637">
        <v>0</v>
      </c>
      <c r="C134" s="638">
        <v>5</v>
      </c>
      <c r="D134" s="639">
        <f>_xlfn.IFERROR(5*B134,0)</f>
        <v>0</v>
      </c>
      <c r="E134" s="639">
        <v>0</v>
      </c>
      <c r="F134" s="639">
        <v>0</v>
      </c>
      <c r="G134" s="639">
        <v>0</v>
      </c>
      <c r="H134" s="639">
        <v>0</v>
      </c>
      <c r="I134" s="639">
        <v>0</v>
      </c>
      <c r="J134" s="639">
        <v>0</v>
      </c>
      <c r="K134" s="639">
        <v>0</v>
      </c>
      <c r="L134" s="639">
        <v>0</v>
      </c>
      <c r="M134" s="639">
        <v>0</v>
      </c>
      <c r="N134" s="639">
        <v>0</v>
      </c>
      <c r="O134" s="639">
        <v>0</v>
      </c>
      <c r="P134" s="639">
        <v>0</v>
      </c>
      <c r="Q134" s="639">
        <v>0</v>
      </c>
      <c r="R134" s="639">
        <v>0</v>
      </c>
      <c r="S134" s="639">
        <v>0</v>
      </c>
      <c r="T134" s="639">
        <v>0</v>
      </c>
      <c r="U134" s="639">
        <v>0</v>
      </c>
      <c r="V134" t="s" s="352">
        <f>IF(B134&gt;0,"Added"," ")</f>
        <v>251</v>
      </c>
      <c r="W134" s="635"/>
    </row>
    <row r="135" ht="14.5" customHeight="1" hidden="1">
      <c r="A135" t="s" s="640">
        <v>1289</v>
      </c>
      <c r="B135" s="637">
        <v>0</v>
      </c>
      <c r="C135" s="638">
        <v>10</v>
      </c>
      <c r="D135" s="639">
        <f>_xlfn.IFERROR(9*B135,0)</f>
        <v>0</v>
      </c>
      <c r="E135" s="639">
        <f>_xlfn.IFERROR(1*B135,0)</f>
        <v>0</v>
      </c>
      <c r="F135" s="639">
        <v>0</v>
      </c>
      <c r="G135" s="639">
        <v>0</v>
      </c>
      <c r="H135" s="639">
        <v>0</v>
      </c>
      <c r="I135" s="639">
        <v>0</v>
      </c>
      <c r="J135" s="639">
        <v>0</v>
      </c>
      <c r="K135" s="639">
        <v>0</v>
      </c>
      <c r="L135" s="639">
        <v>0</v>
      </c>
      <c r="M135" s="639">
        <v>0</v>
      </c>
      <c r="N135" s="639">
        <v>0</v>
      </c>
      <c r="O135" s="639">
        <v>0</v>
      </c>
      <c r="P135" s="639">
        <v>0</v>
      </c>
      <c r="Q135" s="639">
        <v>0</v>
      </c>
      <c r="R135" s="639">
        <v>0</v>
      </c>
      <c r="S135" s="639">
        <v>0</v>
      </c>
      <c r="T135" s="639">
        <v>0</v>
      </c>
      <c r="U135" s="639">
        <v>0</v>
      </c>
      <c r="V135" t="s" s="352">
        <f>IF(B135&gt;0,"Added"," ")</f>
        <v>251</v>
      </c>
      <c r="W135" s="635"/>
    </row>
    <row r="136" ht="14.5" customHeight="1" hidden="1">
      <c r="A136" t="s" s="640">
        <v>1290</v>
      </c>
      <c r="B136" s="637">
        <v>0</v>
      </c>
      <c r="C136" s="638">
        <v>10</v>
      </c>
      <c r="D136" s="639">
        <f>_xlfn.IFERROR(10*B136,0)</f>
        <v>0</v>
      </c>
      <c r="E136" s="639">
        <v>0</v>
      </c>
      <c r="F136" s="639">
        <v>0</v>
      </c>
      <c r="G136" s="639">
        <v>0</v>
      </c>
      <c r="H136" s="639">
        <v>0</v>
      </c>
      <c r="I136" s="639">
        <v>0</v>
      </c>
      <c r="J136" s="639">
        <v>0</v>
      </c>
      <c r="K136" s="639">
        <v>0</v>
      </c>
      <c r="L136" s="639">
        <v>0</v>
      </c>
      <c r="M136" s="639">
        <v>0</v>
      </c>
      <c r="N136" s="639">
        <v>0</v>
      </c>
      <c r="O136" s="639">
        <v>0</v>
      </c>
      <c r="P136" s="639">
        <v>0</v>
      </c>
      <c r="Q136" s="639">
        <v>0</v>
      </c>
      <c r="R136" s="639">
        <v>0</v>
      </c>
      <c r="S136" s="639">
        <v>0</v>
      </c>
      <c r="T136" s="639">
        <v>0</v>
      </c>
      <c r="U136" s="639">
        <v>0</v>
      </c>
      <c r="V136" t="s" s="352">
        <f>IF(B136&gt;0,"Added"," ")</f>
        <v>251</v>
      </c>
      <c r="W136" s="635"/>
    </row>
    <row r="137" ht="14.5" customHeight="1" hidden="1">
      <c r="A137" t="s" s="640">
        <v>1291</v>
      </c>
      <c r="B137" s="637">
        <v>0</v>
      </c>
      <c r="C137" s="638">
        <v>10</v>
      </c>
      <c r="D137" s="639">
        <f>_xlfn.IFERROR(9*B137,0)</f>
        <v>0</v>
      </c>
      <c r="E137" s="639">
        <f>_xlfn.IFERROR(1*B137,0)</f>
        <v>0</v>
      </c>
      <c r="F137" s="639">
        <v>0</v>
      </c>
      <c r="G137" s="639">
        <v>0</v>
      </c>
      <c r="H137" s="639">
        <v>0</v>
      </c>
      <c r="I137" s="639">
        <v>0</v>
      </c>
      <c r="J137" s="639">
        <v>0</v>
      </c>
      <c r="K137" s="639">
        <v>0</v>
      </c>
      <c r="L137" s="639">
        <v>0</v>
      </c>
      <c r="M137" s="639">
        <v>0</v>
      </c>
      <c r="N137" s="639">
        <v>0</v>
      </c>
      <c r="O137" s="639">
        <v>0</v>
      </c>
      <c r="P137" s="639">
        <v>0</v>
      </c>
      <c r="Q137" s="639">
        <v>0</v>
      </c>
      <c r="R137" s="639">
        <v>0</v>
      </c>
      <c r="S137" s="639">
        <v>0</v>
      </c>
      <c r="T137" s="639">
        <v>0</v>
      </c>
      <c r="U137" s="639">
        <v>0</v>
      </c>
      <c r="V137" t="s" s="352">
        <f>IF(B137&gt;0,"Added"," ")</f>
        <v>251</v>
      </c>
      <c r="W137" s="635"/>
    </row>
    <row r="138" ht="14.5" customHeight="1" hidden="1">
      <c r="A138" t="s" s="640">
        <v>1292</v>
      </c>
      <c r="B138" s="637">
        <v>0</v>
      </c>
      <c r="C138" s="638">
        <v>5</v>
      </c>
      <c r="D138" s="639">
        <f>_xlfn.IFERROR(5*B138,0)</f>
        <v>0</v>
      </c>
      <c r="E138" s="639">
        <v>0</v>
      </c>
      <c r="F138" s="639">
        <v>0</v>
      </c>
      <c r="G138" s="639">
        <v>0</v>
      </c>
      <c r="H138" s="639">
        <v>0</v>
      </c>
      <c r="I138" s="639">
        <v>0</v>
      </c>
      <c r="J138" s="639">
        <v>0</v>
      </c>
      <c r="K138" s="639">
        <v>0</v>
      </c>
      <c r="L138" s="639">
        <v>0</v>
      </c>
      <c r="M138" s="639">
        <v>0</v>
      </c>
      <c r="N138" s="639">
        <v>0</v>
      </c>
      <c r="O138" s="639">
        <v>0</v>
      </c>
      <c r="P138" s="639">
        <v>0</v>
      </c>
      <c r="Q138" s="639">
        <v>0</v>
      </c>
      <c r="R138" s="639">
        <v>0</v>
      </c>
      <c r="S138" s="639">
        <v>0</v>
      </c>
      <c r="T138" s="639">
        <v>0</v>
      </c>
      <c r="U138" s="639">
        <v>0</v>
      </c>
      <c r="V138" t="s" s="352">
        <f>IF(B138&gt;0,"Added"," ")</f>
        <v>251</v>
      </c>
      <c r="W138" s="635"/>
    </row>
    <row r="139" ht="14.5" customHeight="1" hidden="1">
      <c r="A139" t="s" s="640">
        <v>1293</v>
      </c>
      <c r="B139" s="637">
        <v>0</v>
      </c>
      <c r="C139" s="638">
        <v>10</v>
      </c>
      <c r="D139" s="639">
        <f>_xlfn.IFERROR(10*B139,0)</f>
        <v>0</v>
      </c>
      <c r="E139" s="639">
        <v>0</v>
      </c>
      <c r="F139" s="639">
        <v>0</v>
      </c>
      <c r="G139" s="639">
        <v>0</v>
      </c>
      <c r="H139" s="639">
        <v>0</v>
      </c>
      <c r="I139" s="639">
        <v>0</v>
      </c>
      <c r="J139" s="639">
        <v>0</v>
      </c>
      <c r="K139" s="639">
        <v>0</v>
      </c>
      <c r="L139" s="639">
        <v>0</v>
      </c>
      <c r="M139" s="639">
        <v>0</v>
      </c>
      <c r="N139" s="639">
        <v>0</v>
      </c>
      <c r="O139" s="639">
        <v>0</v>
      </c>
      <c r="P139" s="639">
        <v>0</v>
      </c>
      <c r="Q139" s="639">
        <v>0</v>
      </c>
      <c r="R139" s="639">
        <v>0</v>
      </c>
      <c r="S139" s="639">
        <v>0</v>
      </c>
      <c r="T139" s="639">
        <v>0</v>
      </c>
      <c r="U139" s="639">
        <v>0</v>
      </c>
      <c r="V139" t="s" s="352">
        <f>IF(B139&gt;0,"Added"," ")</f>
        <v>251</v>
      </c>
      <c r="W139" s="635"/>
    </row>
    <row r="140" ht="14.5" customHeight="1" hidden="1">
      <c r="A140" t="s" s="640">
        <v>1294</v>
      </c>
      <c r="B140" s="637">
        <v>0</v>
      </c>
      <c r="C140" s="638">
        <v>10</v>
      </c>
      <c r="D140" s="639">
        <f>_xlfn.IFERROR(3*B140,0)</f>
        <v>0</v>
      </c>
      <c r="E140" s="639">
        <f>_xlfn.IFERROR(7*B140,0)</f>
        <v>0</v>
      </c>
      <c r="F140" s="639">
        <v>0</v>
      </c>
      <c r="G140" s="639">
        <v>0</v>
      </c>
      <c r="H140" s="639">
        <v>0</v>
      </c>
      <c r="I140" s="639">
        <v>0</v>
      </c>
      <c r="J140" s="639">
        <v>0</v>
      </c>
      <c r="K140" s="639">
        <v>0</v>
      </c>
      <c r="L140" s="639">
        <v>0</v>
      </c>
      <c r="M140" s="639">
        <v>0</v>
      </c>
      <c r="N140" s="639">
        <v>0</v>
      </c>
      <c r="O140" s="639">
        <v>0</v>
      </c>
      <c r="P140" s="639">
        <v>0</v>
      </c>
      <c r="Q140" s="639">
        <v>0</v>
      </c>
      <c r="R140" s="639">
        <v>0</v>
      </c>
      <c r="S140" s="639">
        <v>0</v>
      </c>
      <c r="T140" s="639">
        <v>0</v>
      </c>
      <c r="U140" s="639">
        <v>0</v>
      </c>
      <c r="V140" t="s" s="352">
        <f>IF(B140&gt;0,"Added"," ")</f>
        <v>251</v>
      </c>
      <c r="W140" s="635"/>
    </row>
    <row r="141" ht="14.5" customHeight="1" hidden="1">
      <c r="A141" t="s" s="640">
        <v>1295</v>
      </c>
      <c r="B141" s="637">
        <v>0</v>
      </c>
      <c r="C141" s="638">
        <v>10</v>
      </c>
      <c r="D141" s="639">
        <f>_xlfn.IFERROR(3*B141,0)</f>
        <v>0</v>
      </c>
      <c r="E141" s="639">
        <f>_xlfn.IFERROR(7*B141,0)</f>
        <v>0</v>
      </c>
      <c r="F141" s="639">
        <v>0</v>
      </c>
      <c r="G141" s="639">
        <v>0</v>
      </c>
      <c r="H141" s="639">
        <v>0</v>
      </c>
      <c r="I141" s="639">
        <v>0</v>
      </c>
      <c r="J141" s="639">
        <v>0</v>
      </c>
      <c r="K141" s="639">
        <v>0</v>
      </c>
      <c r="L141" s="639">
        <v>0</v>
      </c>
      <c r="M141" s="639">
        <v>0</v>
      </c>
      <c r="N141" s="639">
        <v>0</v>
      </c>
      <c r="O141" s="639">
        <v>0</v>
      </c>
      <c r="P141" s="639">
        <v>0</v>
      </c>
      <c r="Q141" s="639">
        <v>0</v>
      </c>
      <c r="R141" s="639">
        <v>0</v>
      </c>
      <c r="S141" s="639">
        <v>0</v>
      </c>
      <c r="T141" s="639">
        <v>0</v>
      </c>
      <c r="U141" s="639">
        <v>0</v>
      </c>
      <c r="V141" t="s" s="352">
        <f>IF(B141&gt;0,"Added"," ")</f>
        <v>251</v>
      </c>
      <c r="W141" s="635"/>
    </row>
    <row r="142" ht="14.5" customHeight="1" hidden="1">
      <c r="A142" t="s" s="640">
        <v>1296</v>
      </c>
      <c r="B142" s="637">
        <v>0</v>
      </c>
      <c r="C142" s="638">
        <v>10</v>
      </c>
      <c r="D142" s="639">
        <f>_xlfn.IFERROR(10*B142,0)</f>
        <v>0</v>
      </c>
      <c r="E142" s="639">
        <v>0</v>
      </c>
      <c r="F142" s="639">
        <v>0</v>
      </c>
      <c r="G142" s="639">
        <v>0</v>
      </c>
      <c r="H142" s="639">
        <v>0</v>
      </c>
      <c r="I142" s="639">
        <v>0</v>
      </c>
      <c r="J142" s="639">
        <v>0</v>
      </c>
      <c r="K142" s="639">
        <v>0</v>
      </c>
      <c r="L142" s="639">
        <v>0</v>
      </c>
      <c r="M142" s="639">
        <v>0</v>
      </c>
      <c r="N142" s="639">
        <v>0</v>
      </c>
      <c r="O142" s="639">
        <v>0</v>
      </c>
      <c r="P142" s="639">
        <v>0</v>
      </c>
      <c r="Q142" s="639">
        <v>0</v>
      </c>
      <c r="R142" s="639">
        <v>0</v>
      </c>
      <c r="S142" s="639">
        <v>0</v>
      </c>
      <c r="T142" s="639">
        <v>0</v>
      </c>
      <c r="U142" s="639">
        <v>0</v>
      </c>
      <c r="V142" t="s" s="352">
        <f>IF(B142&gt;0,"Added"," ")</f>
        <v>251</v>
      </c>
      <c r="W142" s="635"/>
    </row>
    <row r="143" ht="14.5" customHeight="1" hidden="1">
      <c r="A143" t="s" s="640">
        <v>1297</v>
      </c>
      <c r="B143" s="637">
        <v>0</v>
      </c>
      <c r="C143" s="638">
        <v>5</v>
      </c>
      <c r="D143" s="639">
        <f>_xlfn.IFERROR(5*B143,0)</f>
        <v>0</v>
      </c>
      <c r="E143" s="639">
        <v>0</v>
      </c>
      <c r="F143" s="639">
        <v>0</v>
      </c>
      <c r="G143" s="639">
        <v>0</v>
      </c>
      <c r="H143" s="639">
        <v>0</v>
      </c>
      <c r="I143" s="639">
        <v>0</v>
      </c>
      <c r="J143" s="639">
        <v>0</v>
      </c>
      <c r="K143" s="639">
        <v>0</v>
      </c>
      <c r="L143" s="639">
        <v>0</v>
      </c>
      <c r="M143" s="639">
        <v>0</v>
      </c>
      <c r="N143" s="639">
        <v>0</v>
      </c>
      <c r="O143" s="639">
        <v>0</v>
      </c>
      <c r="P143" s="639">
        <v>0</v>
      </c>
      <c r="Q143" s="639">
        <v>0</v>
      </c>
      <c r="R143" s="639">
        <v>0</v>
      </c>
      <c r="S143" s="639">
        <v>0</v>
      </c>
      <c r="T143" s="639">
        <v>0</v>
      </c>
      <c r="U143" s="639">
        <v>0</v>
      </c>
      <c r="V143" t="s" s="352">
        <f>IF(B143&gt;0,"Added"," ")</f>
        <v>251</v>
      </c>
      <c r="W143" s="635"/>
    </row>
    <row r="144" ht="14.5" customHeight="1" hidden="1">
      <c r="A144" t="s" s="640">
        <v>1298</v>
      </c>
      <c r="B144" s="637">
        <v>0</v>
      </c>
      <c r="C144" s="638">
        <v>10</v>
      </c>
      <c r="D144" s="639">
        <f>_xlfn.IFERROR(9*B144,0)</f>
        <v>0</v>
      </c>
      <c r="E144" s="639">
        <f>_xlfn.IFERROR(1*B144,0)</f>
        <v>0</v>
      </c>
      <c r="F144" s="639">
        <v>0</v>
      </c>
      <c r="G144" s="639">
        <v>0</v>
      </c>
      <c r="H144" s="639">
        <v>0</v>
      </c>
      <c r="I144" s="639">
        <v>0</v>
      </c>
      <c r="J144" s="639">
        <v>0</v>
      </c>
      <c r="K144" s="639">
        <v>0</v>
      </c>
      <c r="L144" s="639">
        <v>0</v>
      </c>
      <c r="M144" s="639">
        <v>0</v>
      </c>
      <c r="N144" s="639">
        <v>0</v>
      </c>
      <c r="O144" s="639">
        <v>0</v>
      </c>
      <c r="P144" s="639">
        <v>0</v>
      </c>
      <c r="Q144" s="639">
        <v>0</v>
      </c>
      <c r="R144" s="639">
        <v>0</v>
      </c>
      <c r="S144" s="639">
        <v>0</v>
      </c>
      <c r="T144" s="639">
        <v>0</v>
      </c>
      <c r="U144" s="639">
        <v>0</v>
      </c>
      <c r="V144" t="s" s="352">
        <f>IF(B144&gt;0,"Added"," ")</f>
        <v>251</v>
      </c>
      <c r="W144" s="635"/>
    </row>
    <row r="145" ht="14.5" customHeight="1" hidden="1">
      <c r="A145" t="s" s="640">
        <v>1299</v>
      </c>
      <c r="B145" s="637">
        <v>0</v>
      </c>
      <c r="C145" s="638">
        <v>5</v>
      </c>
      <c r="D145" s="639">
        <f>_xlfn.IFERROR(5*B145,0)</f>
        <v>0</v>
      </c>
      <c r="E145" s="639">
        <v>0</v>
      </c>
      <c r="F145" s="639">
        <v>0</v>
      </c>
      <c r="G145" s="639">
        <v>0</v>
      </c>
      <c r="H145" s="639">
        <v>0</v>
      </c>
      <c r="I145" s="639">
        <v>0</v>
      </c>
      <c r="J145" s="639">
        <v>0</v>
      </c>
      <c r="K145" s="639">
        <v>0</v>
      </c>
      <c r="L145" s="639">
        <v>0</v>
      </c>
      <c r="M145" s="639">
        <v>0</v>
      </c>
      <c r="N145" s="639">
        <v>0</v>
      </c>
      <c r="O145" s="639">
        <v>0</v>
      </c>
      <c r="P145" s="639">
        <v>0</v>
      </c>
      <c r="Q145" s="639">
        <v>0</v>
      </c>
      <c r="R145" s="639">
        <v>0</v>
      </c>
      <c r="S145" s="639">
        <v>0</v>
      </c>
      <c r="T145" s="639">
        <v>0</v>
      </c>
      <c r="U145" s="639">
        <v>0</v>
      </c>
      <c r="V145" t="s" s="352">
        <f>IF(B145&gt;0,"Added"," ")</f>
        <v>251</v>
      </c>
      <c r="W145" s="635"/>
    </row>
    <row r="146" ht="14.5" customHeight="1" hidden="1">
      <c r="A146" t="s" s="640">
        <v>1300</v>
      </c>
      <c r="B146" s="637">
        <v>0</v>
      </c>
      <c r="C146" s="638">
        <v>10</v>
      </c>
      <c r="D146" s="639">
        <f>_xlfn.IFERROR(10*B146,0)</f>
        <v>0</v>
      </c>
      <c r="E146" s="639">
        <v>0</v>
      </c>
      <c r="F146" s="639">
        <v>0</v>
      </c>
      <c r="G146" s="639">
        <v>0</v>
      </c>
      <c r="H146" s="639">
        <v>0</v>
      </c>
      <c r="I146" s="639">
        <v>0</v>
      </c>
      <c r="J146" s="639">
        <v>0</v>
      </c>
      <c r="K146" s="639">
        <v>0</v>
      </c>
      <c r="L146" s="639">
        <v>0</v>
      </c>
      <c r="M146" s="639">
        <v>0</v>
      </c>
      <c r="N146" s="639">
        <v>0</v>
      </c>
      <c r="O146" s="639">
        <v>0</v>
      </c>
      <c r="P146" s="639">
        <v>0</v>
      </c>
      <c r="Q146" s="639">
        <v>0</v>
      </c>
      <c r="R146" s="639">
        <v>0</v>
      </c>
      <c r="S146" s="639">
        <v>0</v>
      </c>
      <c r="T146" s="639">
        <v>0</v>
      </c>
      <c r="U146" s="639">
        <v>0</v>
      </c>
      <c r="V146" t="s" s="352">
        <f>IF(B146&gt;0,"Added"," ")</f>
        <v>251</v>
      </c>
      <c r="W146" s="635"/>
    </row>
    <row r="147" ht="14.5" customHeight="1" hidden="1">
      <c r="A147" t="s" s="640">
        <v>1301</v>
      </c>
      <c r="B147" s="637">
        <v>0</v>
      </c>
      <c r="C147" s="638">
        <v>10</v>
      </c>
      <c r="D147" s="639">
        <f>_xlfn.IFERROR(10*B147,0)</f>
        <v>0</v>
      </c>
      <c r="E147" s="639">
        <v>0</v>
      </c>
      <c r="F147" s="639">
        <v>0</v>
      </c>
      <c r="G147" s="639">
        <v>0</v>
      </c>
      <c r="H147" s="639">
        <v>0</v>
      </c>
      <c r="I147" s="639">
        <v>0</v>
      </c>
      <c r="J147" s="639">
        <v>0</v>
      </c>
      <c r="K147" s="639">
        <v>0</v>
      </c>
      <c r="L147" s="639">
        <v>0</v>
      </c>
      <c r="M147" s="639">
        <v>0</v>
      </c>
      <c r="N147" s="639">
        <v>0</v>
      </c>
      <c r="O147" s="639">
        <v>0</v>
      </c>
      <c r="P147" s="639">
        <v>0</v>
      </c>
      <c r="Q147" s="639">
        <v>0</v>
      </c>
      <c r="R147" s="639">
        <v>0</v>
      </c>
      <c r="S147" s="639">
        <v>0</v>
      </c>
      <c r="T147" s="639">
        <v>0</v>
      </c>
      <c r="U147" s="639">
        <v>0</v>
      </c>
      <c r="V147" t="s" s="352">
        <f>IF(B147&gt;0,"Added"," ")</f>
        <v>251</v>
      </c>
      <c r="W147" s="635"/>
    </row>
    <row r="148" ht="14.5" customHeight="1" hidden="1">
      <c r="A148" t="s" s="640">
        <v>1302</v>
      </c>
      <c r="B148" s="637">
        <v>0</v>
      </c>
      <c r="C148" s="638">
        <v>5</v>
      </c>
      <c r="D148" s="639">
        <v>0</v>
      </c>
      <c r="E148" s="639">
        <f>_xlfn.IFERROR(5*B148,0)</f>
        <v>0</v>
      </c>
      <c r="F148" s="639">
        <v>0</v>
      </c>
      <c r="G148" s="639">
        <v>0</v>
      </c>
      <c r="H148" s="639">
        <v>0</v>
      </c>
      <c r="I148" s="639">
        <v>0</v>
      </c>
      <c r="J148" s="639">
        <v>0</v>
      </c>
      <c r="K148" s="639">
        <v>0</v>
      </c>
      <c r="L148" s="639">
        <v>0</v>
      </c>
      <c r="M148" s="639">
        <v>0</v>
      </c>
      <c r="N148" s="639">
        <v>0</v>
      </c>
      <c r="O148" s="639">
        <v>0</v>
      </c>
      <c r="P148" s="639">
        <v>0</v>
      </c>
      <c r="Q148" s="639">
        <v>0</v>
      </c>
      <c r="R148" s="639">
        <v>0</v>
      </c>
      <c r="S148" s="639">
        <v>0</v>
      </c>
      <c r="T148" s="639">
        <v>0</v>
      </c>
      <c r="U148" s="639">
        <v>0</v>
      </c>
      <c r="V148" t="s" s="352">
        <f>IF(B148&gt;0,"Added"," ")</f>
        <v>251</v>
      </c>
      <c r="W148" s="635"/>
    </row>
    <row r="149" ht="14.5" customHeight="1" hidden="1">
      <c r="A149" t="s" s="640">
        <v>1303</v>
      </c>
      <c r="B149" s="637">
        <v>0</v>
      </c>
      <c r="C149" s="638">
        <v>5</v>
      </c>
      <c r="D149" s="639">
        <v>0</v>
      </c>
      <c r="E149" s="639">
        <v>0</v>
      </c>
      <c r="F149" s="639">
        <v>0</v>
      </c>
      <c r="G149" s="639">
        <v>0</v>
      </c>
      <c r="H149" s="639">
        <v>0</v>
      </c>
      <c r="I149" s="639">
        <f>_xlfn.IFERROR(3*B149,0)</f>
        <v>0</v>
      </c>
      <c r="J149" s="639">
        <f>_xlfn.IFERROR(2*B149,0)</f>
        <v>0</v>
      </c>
      <c r="K149" s="639">
        <v>0</v>
      </c>
      <c r="L149" s="639">
        <v>0</v>
      </c>
      <c r="M149" s="639">
        <v>0</v>
      </c>
      <c r="N149" s="639">
        <v>0</v>
      </c>
      <c r="O149" s="639">
        <v>0</v>
      </c>
      <c r="P149" s="639">
        <v>0</v>
      </c>
      <c r="Q149" s="639">
        <v>0</v>
      </c>
      <c r="R149" s="639">
        <v>0</v>
      </c>
      <c r="S149" s="639">
        <v>0</v>
      </c>
      <c r="T149" s="639">
        <v>0</v>
      </c>
      <c r="U149" s="639">
        <v>0</v>
      </c>
      <c r="V149" t="s" s="352">
        <f>IF(B149&gt;0,"Added"," ")</f>
        <v>251</v>
      </c>
      <c r="W149" s="635"/>
    </row>
    <row r="150" ht="14.5" customHeight="1" hidden="1">
      <c r="A150" t="s" s="640">
        <v>1304</v>
      </c>
      <c r="B150" s="637">
        <v>0</v>
      </c>
      <c r="C150" s="638">
        <v>4</v>
      </c>
      <c r="D150" s="639">
        <v>0</v>
      </c>
      <c r="E150" s="639">
        <v>0</v>
      </c>
      <c r="F150" s="639">
        <v>0</v>
      </c>
      <c r="G150" s="639">
        <v>0</v>
      </c>
      <c r="H150" s="639">
        <v>0</v>
      </c>
      <c r="I150" s="639">
        <v>0</v>
      </c>
      <c r="J150" s="639">
        <v>0</v>
      </c>
      <c r="K150" s="639">
        <f>_xlfn.IFERROR(4*B150,0)</f>
        <v>0</v>
      </c>
      <c r="L150" s="639">
        <v>0</v>
      </c>
      <c r="M150" s="639">
        <v>0</v>
      </c>
      <c r="N150" s="639">
        <v>0</v>
      </c>
      <c r="O150" s="639">
        <v>0</v>
      </c>
      <c r="P150" s="639">
        <v>0</v>
      </c>
      <c r="Q150" s="639">
        <v>0</v>
      </c>
      <c r="R150" s="639">
        <v>0</v>
      </c>
      <c r="S150" s="639">
        <v>0</v>
      </c>
      <c r="T150" s="639">
        <v>0</v>
      </c>
      <c r="U150" s="639">
        <v>0</v>
      </c>
      <c r="V150" t="s" s="352">
        <f>IF(B150&gt;0,"Added"," ")</f>
        <v>251</v>
      </c>
      <c r="W150" s="635"/>
    </row>
    <row r="151" ht="14.5" customHeight="1" hidden="1">
      <c r="A151" t="s" s="640">
        <v>1305</v>
      </c>
      <c r="B151" s="637">
        <v>0</v>
      </c>
      <c r="C151" s="638">
        <v>4</v>
      </c>
      <c r="D151" s="639">
        <v>0</v>
      </c>
      <c r="E151" s="639">
        <v>0</v>
      </c>
      <c r="F151" s="639">
        <v>0</v>
      </c>
      <c r="G151" s="639">
        <v>0</v>
      </c>
      <c r="H151" s="639">
        <v>0</v>
      </c>
      <c r="I151" s="639">
        <f>_xlfn.IFERROR(1*B151,0)</f>
        <v>0</v>
      </c>
      <c r="J151" s="639">
        <f>_xlfn.IFERROR(2*B151,0)</f>
        <v>0</v>
      </c>
      <c r="K151" s="639">
        <f>_xlfn.IFERROR(1*B151,0)</f>
        <v>0</v>
      </c>
      <c r="L151" s="639">
        <v>0</v>
      </c>
      <c r="M151" s="639">
        <v>0</v>
      </c>
      <c r="N151" s="639">
        <v>0</v>
      </c>
      <c r="O151" s="639">
        <v>0</v>
      </c>
      <c r="P151" s="639">
        <v>0</v>
      </c>
      <c r="Q151" s="639">
        <v>0</v>
      </c>
      <c r="R151" s="639">
        <v>0</v>
      </c>
      <c r="S151" s="639">
        <v>0</v>
      </c>
      <c r="T151" s="639">
        <v>0</v>
      </c>
      <c r="U151" s="639">
        <v>0</v>
      </c>
      <c r="V151" t="s" s="352">
        <f>IF(B151&gt;0,"Added"," ")</f>
        <v>251</v>
      </c>
      <c r="W151" s="635"/>
    </row>
    <row r="152" ht="14.5" customHeight="1" hidden="1">
      <c r="A152" t="s" s="640">
        <v>1306</v>
      </c>
      <c r="B152" s="637">
        <v>0</v>
      </c>
      <c r="C152" s="638">
        <v>4</v>
      </c>
      <c r="D152" s="639">
        <v>0</v>
      </c>
      <c r="E152" s="639">
        <v>0</v>
      </c>
      <c r="F152" s="639">
        <f>_xlfn.IFERROR(4*B152,0)</f>
        <v>0</v>
      </c>
      <c r="G152" s="639">
        <v>0</v>
      </c>
      <c r="H152" s="639">
        <v>0</v>
      </c>
      <c r="I152" s="639">
        <v>0</v>
      </c>
      <c r="J152" s="639">
        <v>0</v>
      </c>
      <c r="K152" s="639">
        <v>0</v>
      </c>
      <c r="L152" s="639">
        <v>0</v>
      </c>
      <c r="M152" s="639">
        <v>0</v>
      </c>
      <c r="N152" s="639">
        <v>0</v>
      </c>
      <c r="O152" s="639">
        <v>0</v>
      </c>
      <c r="P152" s="639">
        <v>0</v>
      </c>
      <c r="Q152" s="639">
        <v>0</v>
      </c>
      <c r="R152" s="639">
        <v>0</v>
      </c>
      <c r="S152" s="639">
        <v>0</v>
      </c>
      <c r="T152" s="639">
        <v>0</v>
      </c>
      <c r="U152" s="639">
        <v>0</v>
      </c>
      <c r="V152" t="s" s="352">
        <f>IF(B152&gt;0,"Added"," ")</f>
        <v>251</v>
      </c>
      <c r="W152" s="635"/>
    </row>
    <row r="153" ht="14.5" customHeight="1" hidden="1">
      <c r="A153" t="s" s="640">
        <v>1307</v>
      </c>
      <c r="B153" s="637">
        <v>0</v>
      </c>
      <c r="C153" s="638">
        <v>3</v>
      </c>
      <c r="D153" s="639">
        <v>0</v>
      </c>
      <c r="E153" s="639">
        <v>0</v>
      </c>
      <c r="F153" s="639">
        <v>0</v>
      </c>
      <c r="G153" s="639">
        <v>0</v>
      </c>
      <c r="H153" s="639">
        <v>0</v>
      </c>
      <c r="I153" s="639">
        <f>_xlfn.IFERROR(1*B153,0)</f>
        <v>0</v>
      </c>
      <c r="J153" s="639">
        <v>0</v>
      </c>
      <c r="K153" s="639">
        <f>_xlfn.IFERROR(1*B153,0)</f>
        <v>0</v>
      </c>
      <c r="L153" s="639">
        <v>0</v>
      </c>
      <c r="M153" s="639">
        <v>0</v>
      </c>
      <c r="N153" s="639">
        <f>_xlfn.IFERROR(1*B153,0)</f>
        <v>0</v>
      </c>
      <c r="O153" s="639">
        <v>0</v>
      </c>
      <c r="P153" s="639">
        <v>0</v>
      </c>
      <c r="Q153" s="639">
        <v>0</v>
      </c>
      <c r="R153" s="639">
        <v>0</v>
      </c>
      <c r="S153" s="639">
        <v>0</v>
      </c>
      <c r="T153" s="639">
        <v>0</v>
      </c>
      <c r="U153" s="639">
        <v>0</v>
      </c>
      <c r="V153" t="s" s="352">
        <f>IF(B153&gt;0,"Added"," ")</f>
        <v>251</v>
      </c>
      <c r="W153" s="635"/>
    </row>
    <row r="154" ht="14.5" customHeight="1" hidden="1">
      <c r="A154" t="s" s="640">
        <v>1308</v>
      </c>
      <c r="B154" s="637">
        <v>0</v>
      </c>
      <c r="C154" s="638">
        <v>1</v>
      </c>
      <c r="D154" s="639">
        <v>0</v>
      </c>
      <c r="E154" s="639">
        <v>0</v>
      </c>
      <c r="F154" s="639">
        <v>0</v>
      </c>
      <c r="G154" s="639">
        <v>0</v>
      </c>
      <c r="H154" s="639">
        <v>0</v>
      </c>
      <c r="I154" s="639">
        <f>_xlfn.IFERROR(1*B154,0)</f>
        <v>0</v>
      </c>
      <c r="J154" s="639">
        <v>0</v>
      </c>
      <c r="K154" s="639">
        <v>0</v>
      </c>
      <c r="L154" s="639">
        <v>0</v>
      </c>
      <c r="M154" s="639">
        <v>0</v>
      </c>
      <c r="N154" s="639">
        <v>0</v>
      </c>
      <c r="O154" s="639">
        <v>0</v>
      </c>
      <c r="P154" s="639">
        <v>0</v>
      </c>
      <c r="Q154" s="639">
        <v>0</v>
      </c>
      <c r="R154" s="639">
        <v>0</v>
      </c>
      <c r="S154" s="639">
        <v>0</v>
      </c>
      <c r="T154" s="639">
        <v>0</v>
      </c>
      <c r="U154" s="639">
        <v>0</v>
      </c>
      <c r="V154" t="s" s="352">
        <f>IF(B154&gt;0,"Added"," ")</f>
        <v>251</v>
      </c>
      <c r="W154" s="635"/>
    </row>
    <row r="155" ht="14.5" customHeight="1" hidden="1">
      <c r="A155" t="s" s="640">
        <v>1309</v>
      </c>
      <c r="B155" s="637">
        <v>0</v>
      </c>
      <c r="C155" s="638">
        <v>1</v>
      </c>
      <c r="D155" s="639">
        <v>0</v>
      </c>
      <c r="E155" s="639">
        <v>0</v>
      </c>
      <c r="F155" s="639">
        <v>0</v>
      </c>
      <c r="G155" s="639">
        <v>0</v>
      </c>
      <c r="H155" s="639">
        <v>0</v>
      </c>
      <c r="I155" s="639">
        <v>0</v>
      </c>
      <c r="J155" s="639">
        <v>0</v>
      </c>
      <c r="K155" s="639">
        <v>0</v>
      </c>
      <c r="L155" s="639">
        <v>0</v>
      </c>
      <c r="M155" s="639">
        <v>0</v>
      </c>
      <c r="N155" s="639">
        <f>_xlfn.IFERROR(1*B155,0)</f>
        <v>0</v>
      </c>
      <c r="O155" s="639">
        <v>0</v>
      </c>
      <c r="P155" s="639">
        <v>0</v>
      </c>
      <c r="Q155" s="639">
        <v>0</v>
      </c>
      <c r="R155" s="639">
        <v>0</v>
      </c>
      <c r="S155" s="639">
        <v>0</v>
      </c>
      <c r="T155" s="639">
        <v>0</v>
      </c>
      <c r="U155" s="639">
        <v>0</v>
      </c>
      <c r="V155" t="s" s="352">
        <f>IF(B155&gt;0,"Added"," ")</f>
        <v>251</v>
      </c>
      <c r="W155" s="635"/>
    </row>
    <row r="156" ht="14.5" customHeight="1" hidden="1">
      <c r="A156" t="s" s="640">
        <v>1310</v>
      </c>
      <c r="B156" s="637">
        <v>0</v>
      </c>
      <c r="C156" s="638">
        <v>1</v>
      </c>
      <c r="D156" s="639">
        <v>0</v>
      </c>
      <c r="E156" s="639">
        <v>0</v>
      </c>
      <c r="F156" s="639">
        <v>0</v>
      </c>
      <c r="G156" s="639">
        <v>0</v>
      </c>
      <c r="H156" s="639">
        <v>0</v>
      </c>
      <c r="I156" s="639">
        <v>0</v>
      </c>
      <c r="J156" s="639">
        <v>0</v>
      </c>
      <c r="K156" s="639">
        <f>_xlfn.IFERROR(1*B156,0)</f>
        <v>0</v>
      </c>
      <c r="L156" s="639">
        <v>0</v>
      </c>
      <c r="M156" s="639">
        <v>0</v>
      </c>
      <c r="N156" s="639">
        <v>0</v>
      </c>
      <c r="O156" s="639">
        <v>0</v>
      </c>
      <c r="P156" s="639">
        <v>0</v>
      </c>
      <c r="Q156" s="639">
        <v>0</v>
      </c>
      <c r="R156" s="639">
        <v>0</v>
      </c>
      <c r="S156" s="639">
        <v>0</v>
      </c>
      <c r="T156" s="639">
        <v>0</v>
      </c>
      <c r="U156" s="639">
        <v>0</v>
      </c>
      <c r="V156" t="s" s="352">
        <f>IF(B156&gt;0,"Added"," ")</f>
        <v>251</v>
      </c>
      <c r="W156" s="635"/>
    </row>
    <row r="157" ht="14.5" customHeight="1" hidden="1">
      <c r="A157" t="s" s="640">
        <v>1311</v>
      </c>
      <c r="B157" s="637">
        <v>0</v>
      </c>
      <c r="C157" s="638">
        <v>4</v>
      </c>
      <c r="D157" s="639">
        <v>0</v>
      </c>
      <c r="E157" s="639">
        <v>0</v>
      </c>
      <c r="F157" s="639">
        <v>0</v>
      </c>
      <c r="G157" s="639">
        <v>0</v>
      </c>
      <c r="H157" s="639">
        <v>0</v>
      </c>
      <c r="I157" s="639">
        <v>0</v>
      </c>
      <c r="J157" s="639">
        <f>_xlfn.IFERROR(2*B157,0)</f>
        <v>0</v>
      </c>
      <c r="K157" s="639">
        <f>_xlfn.IFERROR(1*B157,0)</f>
        <v>0</v>
      </c>
      <c r="L157" s="639">
        <v>0</v>
      </c>
      <c r="M157" s="639">
        <f>_xlfn.IFERROR(1*B157,0)</f>
        <v>0</v>
      </c>
      <c r="N157" s="639">
        <v>0</v>
      </c>
      <c r="O157" s="639">
        <v>0</v>
      </c>
      <c r="P157" s="639">
        <v>0</v>
      </c>
      <c r="Q157" s="639">
        <v>0</v>
      </c>
      <c r="R157" s="639">
        <v>0</v>
      </c>
      <c r="S157" s="639">
        <v>0</v>
      </c>
      <c r="T157" s="639">
        <v>0</v>
      </c>
      <c r="U157" s="639">
        <v>0</v>
      </c>
      <c r="V157" t="s" s="352">
        <f>IF(B157&gt;0,"Added"," ")</f>
        <v>251</v>
      </c>
      <c r="W157" s="635"/>
    </row>
    <row r="158" ht="14.5" customHeight="1" hidden="1">
      <c r="A158" t="s" s="640">
        <v>1312</v>
      </c>
      <c r="B158" s="637">
        <v>0</v>
      </c>
      <c r="C158" s="638">
        <v>4</v>
      </c>
      <c r="D158" s="639">
        <v>0</v>
      </c>
      <c r="E158" s="639">
        <v>0</v>
      </c>
      <c r="F158" s="639">
        <v>0</v>
      </c>
      <c r="G158" s="639">
        <v>0</v>
      </c>
      <c r="H158" s="639">
        <f>_xlfn.IFERROR(1*B158,0)</f>
        <v>0</v>
      </c>
      <c r="I158" s="639">
        <f>_xlfn.IFERROR(1*B158,0)</f>
        <v>0</v>
      </c>
      <c r="J158" s="639">
        <f>_xlfn.IFERROR(2*B158,0)</f>
        <v>0</v>
      </c>
      <c r="K158" s="639">
        <v>0</v>
      </c>
      <c r="L158" s="639">
        <v>0</v>
      </c>
      <c r="M158" s="639">
        <v>0</v>
      </c>
      <c r="N158" s="639">
        <v>0</v>
      </c>
      <c r="O158" s="639">
        <v>0</v>
      </c>
      <c r="P158" s="639">
        <v>0</v>
      </c>
      <c r="Q158" s="639">
        <v>0</v>
      </c>
      <c r="R158" s="639">
        <v>0</v>
      </c>
      <c r="S158" s="639">
        <v>0</v>
      </c>
      <c r="T158" s="639">
        <v>0</v>
      </c>
      <c r="U158" s="639">
        <v>0</v>
      </c>
      <c r="V158" t="s" s="352">
        <f>IF(B158&gt;0,"Added"," ")</f>
        <v>251</v>
      </c>
      <c r="W158" s="635"/>
    </row>
    <row r="159" ht="14.5" customHeight="1" hidden="1">
      <c r="A159" t="s" s="640">
        <v>1313</v>
      </c>
      <c r="B159" s="637">
        <v>0</v>
      </c>
      <c r="C159" s="638">
        <v>5</v>
      </c>
      <c r="D159" s="639">
        <v>0</v>
      </c>
      <c r="E159" s="639">
        <v>0</v>
      </c>
      <c r="F159" s="639">
        <v>0</v>
      </c>
      <c r="G159" s="639">
        <v>0</v>
      </c>
      <c r="H159" s="639">
        <f>_xlfn.IFERROR(2*B159,0)</f>
        <v>0</v>
      </c>
      <c r="I159" s="639">
        <f>_xlfn.IFERROR(2*B159,0)</f>
        <v>0</v>
      </c>
      <c r="J159" s="639">
        <f>_xlfn.IFERROR(1*B159,0)</f>
        <v>0</v>
      </c>
      <c r="K159" s="639">
        <v>0</v>
      </c>
      <c r="L159" s="639">
        <v>0</v>
      </c>
      <c r="M159" s="639">
        <v>0</v>
      </c>
      <c r="N159" s="639">
        <v>0</v>
      </c>
      <c r="O159" s="639">
        <v>0</v>
      </c>
      <c r="P159" s="639">
        <v>0</v>
      </c>
      <c r="Q159" s="639">
        <v>0</v>
      </c>
      <c r="R159" s="639">
        <v>0</v>
      </c>
      <c r="S159" s="639">
        <v>0</v>
      </c>
      <c r="T159" s="639">
        <v>0</v>
      </c>
      <c r="U159" s="639">
        <v>0</v>
      </c>
      <c r="V159" t="s" s="352">
        <f>IF(B159&gt;0,"Added"," ")</f>
        <v>251</v>
      </c>
      <c r="W159" s="635"/>
    </row>
    <row r="160" ht="14.5" customHeight="1" hidden="1">
      <c r="A160" t="s" s="640">
        <v>1314</v>
      </c>
      <c r="B160" s="637">
        <v>0</v>
      </c>
      <c r="C160" s="638">
        <v>2</v>
      </c>
      <c r="D160" s="639">
        <v>0</v>
      </c>
      <c r="E160" s="639">
        <v>0</v>
      </c>
      <c r="F160" s="639">
        <v>0</v>
      </c>
      <c r="G160" s="639">
        <v>0</v>
      </c>
      <c r="H160" s="639">
        <v>0</v>
      </c>
      <c r="I160" s="639">
        <v>0</v>
      </c>
      <c r="J160" s="639">
        <v>0</v>
      </c>
      <c r="K160" s="639">
        <v>0</v>
      </c>
      <c r="L160" s="639">
        <v>0</v>
      </c>
      <c r="M160" s="639">
        <f>B160:B160*2</f>
        <v>0</v>
      </c>
      <c r="N160" s="639">
        <v>0</v>
      </c>
      <c r="O160" s="639">
        <v>0</v>
      </c>
      <c r="P160" s="639">
        <v>0</v>
      </c>
      <c r="Q160" s="639">
        <v>0</v>
      </c>
      <c r="R160" s="639">
        <v>0</v>
      </c>
      <c r="S160" s="639">
        <v>0</v>
      </c>
      <c r="T160" s="639">
        <v>0</v>
      </c>
      <c r="U160" s="639">
        <v>0</v>
      </c>
      <c r="V160" t="s" s="352">
        <f>IF(B160&gt;0,"Added"," ")</f>
        <v>251</v>
      </c>
      <c r="W160" s="635"/>
    </row>
    <row r="161" ht="14.5" customHeight="1" hidden="1">
      <c r="A161" t="s" s="640">
        <v>1315</v>
      </c>
      <c r="B161" s="637">
        <v>0</v>
      </c>
      <c r="C161" s="638">
        <v>1</v>
      </c>
      <c r="D161" s="639">
        <v>0</v>
      </c>
      <c r="E161" s="639">
        <v>0</v>
      </c>
      <c r="F161" s="639">
        <v>0</v>
      </c>
      <c r="G161" s="639">
        <v>0</v>
      </c>
      <c r="H161" s="639">
        <v>0</v>
      </c>
      <c r="I161" s="639">
        <v>0</v>
      </c>
      <c r="J161" s="639">
        <v>0</v>
      </c>
      <c r="K161" s="639">
        <v>0</v>
      </c>
      <c r="L161" s="639">
        <v>0</v>
      </c>
      <c r="M161" s="639">
        <f>B161:B161*1</f>
        <v>0</v>
      </c>
      <c r="N161" s="639">
        <v>0</v>
      </c>
      <c r="O161" s="639">
        <v>0</v>
      </c>
      <c r="P161" s="639">
        <v>0</v>
      </c>
      <c r="Q161" s="639">
        <v>0</v>
      </c>
      <c r="R161" s="639">
        <v>0</v>
      </c>
      <c r="S161" s="639">
        <v>0</v>
      </c>
      <c r="T161" s="639">
        <v>0</v>
      </c>
      <c r="U161" s="639">
        <v>0</v>
      </c>
      <c r="V161" t="s" s="352">
        <f>IF(B161&gt;0,"Added"," ")</f>
        <v>251</v>
      </c>
      <c r="W161" s="635"/>
    </row>
    <row r="162" ht="14.5" customHeight="1" hidden="1">
      <c r="A162" t="s" s="640">
        <v>1316</v>
      </c>
      <c r="B162" s="637">
        <v>0</v>
      </c>
      <c r="C162" s="638">
        <v>1</v>
      </c>
      <c r="D162" s="639">
        <v>0</v>
      </c>
      <c r="E162" s="639">
        <v>0</v>
      </c>
      <c r="F162" s="639">
        <v>0</v>
      </c>
      <c r="G162" s="639">
        <v>0</v>
      </c>
      <c r="H162" s="639">
        <v>0</v>
      </c>
      <c r="I162" s="639">
        <v>0</v>
      </c>
      <c r="J162" s="639">
        <v>0</v>
      </c>
      <c r="K162" s="639">
        <v>0</v>
      </c>
      <c r="L162" s="639">
        <v>0</v>
      </c>
      <c r="M162" s="639">
        <f>B162:B162*1</f>
        <v>0</v>
      </c>
      <c r="N162" s="639">
        <v>0</v>
      </c>
      <c r="O162" s="639">
        <v>0</v>
      </c>
      <c r="P162" s="639">
        <v>0</v>
      </c>
      <c r="Q162" s="639">
        <v>0</v>
      </c>
      <c r="R162" s="639">
        <v>0</v>
      </c>
      <c r="S162" s="639">
        <v>0</v>
      </c>
      <c r="T162" s="639">
        <v>0</v>
      </c>
      <c r="U162" s="639">
        <v>0</v>
      </c>
      <c r="V162" t="s" s="352">
        <f>IF(B162&gt;0,"Added"," ")</f>
        <v>251</v>
      </c>
      <c r="W162" s="635"/>
    </row>
    <row r="163" ht="14.5" customHeight="1" hidden="1">
      <c r="A163" t="s" s="640">
        <v>1317</v>
      </c>
      <c r="B163" s="637">
        <v>0</v>
      </c>
      <c r="C163" s="638">
        <v>5</v>
      </c>
      <c r="D163" s="639">
        <f>_xlfn.IFERROR(5*B163,0)</f>
        <v>0</v>
      </c>
      <c r="E163" s="639">
        <v>0</v>
      </c>
      <c r="F163" s="639">
        <v>0</v>
      </c>
      <c r="G163" s="639">
        <v>0</v>
      </c>
      <c r="H163" s="639">
        <v>0</v>
      </c>
      <c r="I163" s="639">
        <v>0</v>
      </c>
      <c r="J163" s="639">
        <v>0</v>
      </c>
      <c r="K163" s="639">
        <v>0</v>
      </c>
      <c r="L163" s="639">
        <v>0</v>
      </c>
      <c r="M163" s="639">
        <v>0</v>
      </c>
      <c r="N163" s="639">
        <v>0</v>
      </c>
      <c r="O163" s="639">
        <v>0</v>
      </c>
      <c r="P163" s="639">
        <v>0</v>
      </c>
      <c r="Q163" s="639">
        <v>0</v>
      </c>
      <c r="R163" s="639">
        <v>0</v>
      </c>
      <c r="S163" s="639">
        <v>0</v>
      </c>
      <c r="T163" s="639">
        <v>0</v>
      </c>
      <c r="U163" s="639">
        <v>0</v>
      </c>
      <c r="V163" t="s" s="352">
        <f>IF(B163&gt;0,"Added"," ")</f>
        <v>251</v>
      </c>
      <c r="W163" s="635"/>
    </row>
    <row r="164" ht="14.5" customHeight="1" hidden="1">
      <c r="A164" t="s" s="640">
        <v>1318</v>
      </c>
      <c r="B164" s="637">
        <v>0</v>
      </c>
      <c r="C164" s="638">
        <v>5</v>
      </c>
      <c r="D164" s="639">
        <f>_xlfn.IFERROR(5*B164,0)</f>
        <v>0</v>
      </c>
      <c r="E164" s="639">
        <v>0</v>
      </c>
      <c r="F164" s="639">
        <v>0</v>
      </c>
      <c r="G164" s="639">
        <v>0</v>
      </c>
      <c r="H164" s="639">
        <v>0</v>
      </c>
      <c r="I164" s="639">
        <v>0</v>
      </c>
      <c r="J164" s="639">
        <v>0</v>
      </c>
      <c r="K164" s="639">
        <v>0</v>
      </c>
      <c r="L164" s="639">
        <v>0</v>
      </c>
      <c r="M164" s="639">
        <v>0</v>
      </c>
      <c r="N164" s="639">
        <v>0</v>
      </c>
      <c r="O164" s="639">
        <v>0</v>
      </c>
      <c r="P164" s="639">
        <v>0</v>
      </c>
      <c r="Q164" s="639">
        <v>0</v>
      </c>
      <c r="R164" s="639">
        <v>0</v>
      </c>
      <c r="S164" s="639">
        <v>0</v>
      </c>
      <c r="T164" s="639">
        <v>0</v>
      </c>
      <c r="U164" s="639">
        <v>0</v>
      </c>
      <c r="V164" t="s" s="352">
        <f>IF(B164&gt;0,"Added"," ")</f>
        <v>251</v>
      </c>
      <c r="W164" s="635"/>
    </row>
    <row r="165" ht="14.5" customHeight="1" hidden="1">
      <c r="A165" t="s" s="640">
        <v>1319</v>
      </c>
      <c r="B165" s="637">
        <v>0</v>
      </c>
      <c r="C165" s="638">
        <v>10</v>
      </c>
      <c r="D165" s="639">
        <f>_xlfn.IFERROR(10*B165,0)</f>
        <v>0</v>
      </c>
      <c r="E165" s="639">
        <v>0</v>
      </c>
      <c r="F165" s="639">
        <v>0</v>
      </c>
      <c r="G165" s="639">
        <v>0</v>
      </c>
      <c r="H165" s="639">
        <v>0</v>
      </c>
      <c r="I165" s="639">
        <v>0</v>
      </c>
      <c r="J165" s="639">
        <v>0</v>
      </c>
      <c r="K165" s="639">
        <v>0</v>
      </c>
      <c r="L165" s="639">
        <v>0</v>
      </c>
      <c r="M165" s="639">
        <v>0</v>
      </c>
      <c r="N165" s="639">
        <v>0</v>
      </c>
      <c r="O165" s="639">
        <v>0</v>
      </c>
      <c r="P165" s="639">
        <v>0</v>
      </c>
      <c r="Q165" s="639">
        <v>0</v>
      </c>
      <c r="R165" s="639">
        <v>0</v>
      </c>
      <c r="S165" s="639">
        <v>0</v>
      </c>
      <c r="T165" s="639">
        <v>0</v>
      </c>
      <c r="U165" s="639">
        <v>0</v>
      </c>
      <c r="V165" t="s" s="352">
        <f>IF(B165&gt;0,"Added"," ")</f>
        <v>251</v>
      </c>
      <c r="W165" s="635"/>
    </row>
    <row r="166" ht="14.5" customHeight="1" hidden="1">
      <c r="A166" t="s" s="640">
        <v>1320</v>
      </c>
      <c r="B166" s="637">
        <v>0</v>
      </c>
      <c r="C166" s="638">
        <v>5</v>
      </c>
      <c r="D166" s="639">
        <v>0</v>
      </c>
      <c r="E166" s="639">
        <f>_xlfn.IFERROR(5*B166,0)</f>
        <v>0</v>
      </c>
      <c r="F166" s="639">
        <v>0</v>
      </c>
      <c r="G166" s="639">
        <v>0</v>
      </c>
      <c r="H166" s="639">
        <v>0</v>
      </c>
      <c r="I166" s="639">
        <v>0</v>
      </c>
      <c r="J166" s="639">
        <v>0</v>
      </c>
      <c r="K166" s="639">
        <v>0</v>
      </c>
      <c r="L166" s="639">
        <v>0</v>
      </c>
      <c r="M166" s="639">
        <v>0</v>
      </c>
      <c r="N166" s="639">
        <v>0</v>
      </c>
      <c r="O166" s="639">
        <v>0</v>
      </c>
      <c r="P166" s="639">
        <v>0</v>
      </c>
      <c r="Q166" s="639">
        <v>0</v>
      </c>
      <c r="R166" s="639">
        <v>0</v>
      </c>
      <c r="S166" s="639">
        <v>0</v>
      </c>
      <c r="T166" s="639">
        <v>0</v>
      </c>
      <c r="U166" s="639">
        <v>0</v>
      </c>
      <c r="V166" t="s" s="352">
        <f>IF(B166&gt;0,"Added"," ")</f>
        <v>251</v>
      </c>
      <c r="W166" s="635"/>
    </row>
    <row r="167" ht="14.5" customHeight="1" hidden="1">
      <c r="A167" t="s" s="640">
        <v>1321</v>
      </c>
      <c r="B167" s="637">
        <v>0</v>
      </c>
      <c r="C167" s="638">
        <v>10</v>
      </c>
      <c r="D167" s="639">
        <f>_xlfn.IFERROR(10*B167,0)</f>
        <v>0</v>
      </c>
      <c r="E167" s="639">
        <v>0</v>
      </c>
      <c r="F167" s="639">
        <v>0</v>
      </c>
      <c r="G167" s="639">
        <v>0</v>
      </c>
      <c r="H167" s="639">
        <v>0</v>
      </c>
      <c r="I167" s="639">
        <v>0</v>
      </c>
      <c r="J167" s="639">
        <v>0</v>
      </c>
      <c r="K167" s="639">
        <v>0</v>
      </c>
      <c r="L167" s="639">
        <v>0</v>
      </c>
      <c r="M167" s="639">
        <v>0</v>
      </c>
      <c r="N167" s="639">
        <v>0</v>
      </c>
      <c r="O167" s="639">
        <v>0</v>
      </c>
      <c r="P167" s="639">
        <v>0</v>
      </c>
      <c r="Q167" s="639">
        <v>0</v>
      </c>
      <c r="R167" s="639">
        <v>0</v>
      </c>
      <c r="S167" s="639">
        <v>0</v>
      </c>
      <c r="T167" s="639">
        <v>0</v>
      </c>
      <c r="U167" s="639">
        <v>0</v>
      </c>
      <c r="V167" t="s" s="352">
        <f>IF(B167&gt;0,"Added"," ")</f>
        <v>251</v>
      </c>
      <c r="W167" s="635"/>
    </row>
    <row r="168" ht="14.5" customHeight="1" hidden="1">
      <c r="A168" t="s" s="640">
        <v>1322</v>
      </c>
      <c r="B168" s="637">
        <v>0</v>
      </c>
      <c r="C168" s="638">
        <v>5</v>
      </c>
      <c r="D168" s="639">
        <f>_xlfn.IFERROR(4*B168,0)</f>
        <v>0</v>
      </c>
      <c r="E168" s="639">
        <f>_xlfn.IFERROR(1*B168,0)</f>
        <v>0</v>
      </c>
      <c r="F168" s="639">
        <v>0</v>
      </c>
      <c r="G168" s="639">
        <v>0</v>
      </c>
      <c r="H168" s="639">
        <v>0</v>
      </c>
      <c r="I168" s="639">
        <v>0</v>
      </c>
      <c r="J168" s="639">
        <v>0</v>
      </c>
      <c r="K168" s="639">
        <v>0</v>
      </c>
      <c r="L168" s="639">
        <v>0</v>
      </c>
      <c r="M168" s="639">
        <v>0</v>
      </c>
      <c r="N168" s="639">
        <v>0</v>
      </c>
      <c r="O168" s="639">
        <v>0</v>
      </c>
      <c r="P168" s="639">
        <v>0</v>
      </c>
      <c r="Q168" s="639">
        <v>0</v>
      </c>
      <c r="R168" s="639">
        <v>0</v>
      </c>
      <c r="S168" s="639">
        <v>0</v>
      </c>
      <c r="T168" s="639">
        <v>0</v>
      </c>
      <c r="U168" s="639">
        <v>0</v>
      </c>
      <c r="V168" t="s" s="352">
        <f>IF(B168&gt;0,"Added"," ")</f>
        <v>251</v>
      </c>
      <c r="W168" s="635"/>
    </row>
    <row r="169" ht="14.5" customHeight="1" hidden="1">
      <c r="A169" t="s" s="640">
        <v>1323</v>
      </c>
      <c r="B169" s="637">
        <v>0</v>
      </c>
      <c r="C169" s="638">
        <v>5</v>
      </c>
      <c r="D169" s="639">
        <f>_xlfn.IFERROR(4*B169,0)</f>
        <v>0</v>
      </c>
      <c r="E169" s="639">
        <f>_xlfn.IFERROR(1*B169,0)</f>
        <v>0</v>
      </c>
      <c r="F169" s="639">
        <v>0</v>
      </c>
      <c r="G169" s="639">
        <v>0</v>
      </c>
      <c r="H169" s="639">
        <v>0</v>
      </c>
      <c r="I169" s="639">
        <v>0</v>
      </c>
      <c r="J169" s="639">
        <v>0</v>
      </c>
      <c r="K169" s="639">
        <v>0</v>
      </c>
      <c r="L169" s="639">
        <v>0</v>
      </c>
      <c r="M169" s="639">
        <v>0</v>
      </c>
      <c r="N169" s="639">
        <v>0</v>
      </c>
      <c r="O169" s="639">
        <v>0</v>
      </c>
      <c r="P169" s="639">
        <v>0</v>
      </c>
      <c r="Q169" s="639">
        <v>0</v>
      </c>
      <c r="R169" s="639">
        <v>0</v>
      </c>
      <c r="S169" s="639">
        <v>0</v>
      </c>
      <c r="T169" s="639">
        <v>0</v>
      </c>
      <c r="U169" s="639">
        <v>0</v>
      </c>
      <c r="V169" t="s" s="352">
        <f>IF(B169&gt;0,"Added"," ")</f>
        <v>251</v>
      </c>
      <c r="W169" s="635"/>
    </row>
    <row r="170" ht="14.5" customHeight="1" hidden="1">
      <c r="A170" t="s" s="640">
        <v>1324</v>
      </c>
      <c r="B170" s="637">
        <v>0</v>
      </c>
      <c r="C170" s="638">
        <v>10</v>
      </c>
      <c r="D170" s="639">
        <f>_xlfn.IFERROR(10*B170,0)</f>
        <v>0</v>
      </c>
      <c r="E170" s="639">
        <v>0</v>
      </c>
      <c r="F170" s="639">
        <v>0</v>
      </c>
      <c r="G170" s="639">
        <v>0</v>
      </c>
      <c r="H170" s="639">
        <v>0</v>
      </c>
      <c r="I170" s="639">
        <v>0</v>
      </c>
      <c r="J170" s="639">
        <v>0</v>
      </c>
      <c r="K170" s="639">
        <v>0</v>
      </c>
      <c r="L170" s="639">
        <v>0</v>
      </c>
      <c r="M170" s="639">
        <v>0</v>
      </c>
      <c r="N170" s="639">
        <v>0</v>
      </c>
      <c r="O170" s="639">
        <v>0</v>
      </c>
      <c r="P170" s="639">
        <v>0</v>
      </c>
      <c r="Q170" s="639">
        <v>0</v>
      </c>
      <c r="R170" s="639">
        <v>0</v>
      </c>
      <c r="S170" s="639">
        <v>0</v>
      </c>
      <c r="T170" s="639">
        <v>0</v>
      </c>
      <c r="U170" s="639">
        <v>0</v>
      </c>
      <c r="V170" t="s" s="352">
        <f>IF(B170&gt;0,"Added"," ")</f>
        <v>251</v>
      </c>
      <c r="W170" s="635"/>
    </row>
    <row r="171" ht="14.5" customHeight="1" hidden="1">
      <c r="A171" t="s" s="640">
        <v>1325</v>
      </c>
      <c r="B171" s="637">
        <v>0</v>
      </c>
      <c r="C171" s="638">
        <v>10</v>
      </c>
      <c r="D171" s="639">
        <f>_xlfn.IFERROR(10*B171,0)</f>
        <v>0</v>
      </c>
      <c r="E171" s="639">
        <v>0</v>
      </c>
      <c r="F171" s="639">
        <v>0</v>
      </c>
      <c r="G171" s="639">
        <v>0</v>
      </c>
      <c r="H171" s="639">
        <v>0</v>
      </c>
      <c r="I171" s="639">
        <v>0</v>
      </c>
      <c r="J171" s="639">
        <v>0</v>
      </c>
      <c r="K171" s="639">
        <v>0</v>
      </c>
      <c r="L171" s="639">
        <v>0</v>
      </c>
      <c r="M171" s="639">
        <v>0</v>
      </c>
      <c r="N171" s="639">
        <v>0</v>
      </c>
      <c r="O171" s="639">
        <v>0</v>
      </c>
      <c r="P171" s="639">
        <v>0</v>
      </c>
      <c r="Q171" s="639">
        <v>0</v>
      </c>
      <c r="R171" s="639">
        <v>0</v>
      </c>
      <c r="S171" s="639">
        <v>0</v>
      </c>
      <c r="T171" s="639">
        <v>0</v>
      </c>
      <c r="U171" s="639">
        <v>0</v>
      </c>
      <c r="V171" t="s" s="352">
        <f>IF(B171&gt;0,"Added"," ")</f>
        <v>251</v>
      </c>
      <c r="W171" s="635"/>
    </row>
    <row r="172" ht="14.5" customHeight="1" hidden="1">
      <c r="A172" t="s" s="640">
        <v>1326</v>
      </c>
      <c r="B172" s="637">
        <v>0</v>
      </c>
      <c r="C172" s="638">
        <v>10</v>
      </c>
      <c r="D172" s="639">
        <f>_xlfn.IFERROR(10*B172,0)</f>
        <v>0</v>
      </c>
      <c r="E172" s="639">
        <v>0</v>
      </c>
      <c r="F172" s="639">
        <v>0</v>
      </c>
      <c r="G172" s="639">
        <v>0</v>
      </c>
      <c r="H172" s="639">
        <v>0</v>
      </c>
      <c r="I172" s="639">
        <v>0</v>
      </c>
      <c r="J172" s="639">
        <v>0</v>
      </c>
      <c r="K172" s="639">
        <v>0</v>
      </c>
      <c r="L172" s="639">
        <v>0</v>
      </c>
      <c r="M172" s="639">
        <v>0</v>
      </c>
      <c r="N172" s="639">
        <v>0</v>
      </c>
      <c r="O172" s="639">
        <v>0</v>
      </c>
      <c r="P172" s="639">
        <v>0</v>
      </c>
      <c r="Q172" s="639">
        <v>0</v>
      </c>
      <c r="R172" s="639">
        <v>0</v>
      </c>
      <c r="S172" s="639">
        <v>0</v>
      </c>
      <c r="T172" s="639">
        <v>0</v>
      </c>
      <c r="U172" s="639">
        <v>0</v>
      </c>
      <c r="V172" t="s" s="352">
        <f>IF(B172&gt;0,"Added"," ")</f>
        <v>251</v>
      </c>
      <c r="W172" s="635"/>
    </row>
    <row r="173" ht="14.5" customHeight="1" hidden="1">
      <c r="A173" t="s" s="640">
        <v>1327</v>
      </c>
      <c r="B173" s="637">
        <v>0</v>
      </c>
      <c r="C173" s="638">
        <v>10</v>
      </c>
      <c r="D173" s="639">
        <f>_xlfn.IFERROR(10*B173,0)</f>
        <v>0</v>
      </c>
      <c r="E173" s="639">
        <v>0</v>
      </c>
      <c r="F173" s="639">
        <v>0</v>
      </c>
      <c r="G173" s="639">
        <v>0</v>
      </c>
      <c r="H173" s="639">
        <v>0</v>
      </c>
      <c r="I173" s="639">
        <v>0</v>
      </c>
      <c r="J173" s="639">
        <v>0</v>
      </c>
      <c r="K173" s="639">
        <v>0</v>
      </c>
      <c r="L173" s="639">
        <v>0</v>
      </c>
      <c r="M173" s="639">
        <v>0</v>
      </c>
      <c r="N173" s="639">
        <v>0</v>
      </c>
      <c r="O173" s="639">
        <v>0</v>
      </c>
      <c r="P173" s="639">
        <v>0</v>
      </c>
      <c r="Q173" s="639">
        <v>0</v>
      </c>
      <c r="R173" s="639">
        <v>0</v>
      </c>
      <c r="S173" s="639">
        <v>0</v>
      </c>
      <c r="T173" s="639">
        <v>0</v>
      </c>
      <c r="U173" s="639">
        <v>0</v>
      </c>
      <c r="V173" t="s" s="352">
        <f>IF(B173&gt;0,"Added"," ")</f>
        <v>251</v>
      </c>
      <c r="W173" s="635"/>
    </row>
    <row r="174" ht="14.5" customHeight="1" hidden="1">
      <c r="A174" t="s" s="640">
        <v>1328</v>
      </c>
      <c r="B174" s="637">
        <v>0</v>
      </c>
      <c r="C174" s="638">
        <v>10</v>
      </c>
      <c r="D174" s="639">
        <f>_xlfn.IFERROR(10*B174,0)</f>
        <v>0</v>
      </c>
      <c r="E174" s="639">
        <v>0</v>
      </c>
      <c r="F174" s="639">
        <v>0</v>
      </c>
      <c r="G174" s="639">
        <v>0</v>
      </c>
      <c r="H174" s="639">
        <v>0</v>
      </c>
      <c r="I174" s="639">
        <v>0</v>
      </c>
      <c r="J174" s="639">
        <v>0</v>
      </c>
      <c r="K174" s="639">
        <v>0</v>
      </c>
      <c r="L174" s="639">
        <v>0</v>
      </c>
      <c r="M174" s="639">
        <v>0</v>
      </c>
      <c r="N174" s="639">
        <v>0</v>
      </c>
      <c r="O174" s="639">
        <v>0</v>
      </c>
      <c r="P174" s="639">
        <v>0</v>
      </c>
      <c r="Q174" s="639">
        <v>0</v>
      </c>
      <c r="R174" s="639">
        <v>0</v>
      </c>
      <c r="S174" s="639">
        <v>0</v>
      </c>
      <c r="T174" s="639">
        <v>0</v>
      </c>
      <c r="U174" s="639">
        <v>0</v>
      </c>
      <c r="V174" t="s" s="352">
        <f>IF(B174&gt;0,"Added"," ")</f>
        <v>251</v>
      </c>
      <c r="W174" s="635"/>
    </row>
    <row r="175" ht="14.5" customHeight="1" hidden="1">
      <c r="A175" t="s" s="640">
        <v>1329</v>
      </c>
      <c r="B175" s="637">
        <v>0</v>
      </c>
      <c r="C175" s="638">
        <v>10</v>
      </c>
      <c r="D175" s="639">
        <f>_xlfn.IFERROR(10*B175,0)</f>
        <v>0</v>
      </c>
      <c r="E175" s="639">
        <v>0</v>
      </c>
      <c r="F175" s="639">
        <v>0</v>
      </c>
      <c r="G175" s="639">
        <v>0</v>
      </c>
      <c r="H175" s="639">
        <v>0</v>
      </c>
      <c r="I175" s="639">
        <v>0</v>
      </c>
      <c r="J175" s="639">
        <v>0</v>
      </c>
      <c r="K175" s="639">
        <v>0</v>
      </c>
      <c r="L175" s="639">
        <v>0</v>
      </c>
      <c r="M175" s="639">
        <v>0</v>
      </c>
      <c r="N175" s="639">
        <v>0</v>
      </c>
      <c r="O175" s="639">
        <v>0</v>
      </c>
      <c r="P175" s="639">
        <v>0</v>
      </c>
      <c r="Q175" s="639">
        <v>0</v>
      </c>
      <c r="R175" s="639">
        <v>0</v>
      </c>
      <c r="S175" s="639">
        <v>0</v>
      </c>
      <c r="T175" s="639">
        <v>0</v>
      </c>
      <c r="U175" s="639">
        <v>0</v>
      </c>
      <c r="V175" t="s" s="352">
        <f>IF(B175&gt;0,"Added"," ")</f>
        <v>251</v>
      </c>
      <c r="W175" s="635"/>
    </row>
    <row r="176" ht="14.5" customHeight="1" hidden="1">
      <c r="A176" t="s" s="640">
        <v>1330</v>
      </c>
      <c r="B176" s="637">
        <v>0</v>
      </c>
      <c r="C176" s="638">
        <v>20</v>
      </c>
      <c r="D176" s="639">
        <f>_xlfn.IFERROR(20*B176,0)</f>
        <v>0</v>
      </c>
      <c r="E176" s="639">
        <v>0</v>
      </c>
      <c r="F176" s="639">
        <v>0</v>
      </c>
      <c r="G176" s="639">
        <v>0</v>
      </c>
      <c r="H176" s="639">
        <v>0</v>
      </c>
      <c r="I176" s="639">
        <v>0</v>
      </c>
      <c r="J176" s="639">
        <v>0</v>
      </c>
      <c r="K176" s="639">
        <v>0</v>
      </c>
      <c r="L176" s="639">
        <v>0</v>
      </c>
      <c r="M176" s="639">
        <v>0</v>
      </c>
      <c r="N176" s="639">
        <v>0</v>
      </c>
      <c r="O176" s="639">
        <v>0</v>
      </c>
      <c r="P176" s="639">
        <v>0</v>
      </c>
      <c r="Q176" s="639">
        <v>0</v>
      </c>
      <c r="R176" s="639">
        <v>0</v>
      </c>
      <c r="S176" s="639">
        <v>0</v>
      </c>
      <c r="T176" s="639">
        <v>0</v>
      </c>
      <c r="U176" s="639">
        <v>0</v>
      </c>
      <c r="V176" t="s" s="352">
        <f>IF(B176&gt;0,"Added"," ")</f>
        <v>251</v>
      </c>
      <c r="W176" s="635"/>
    </row>
    <row r="177" ht="14.5" customHeight="1" hidden="1">
      <c r="A177" t="s" s="640">
        <v>1331</v>
      </c>
      <c r="B177" s="637">
        <v>0</v>
      </c>
      <c r="C177" s="638">
        <v>5</v>
      </c>
      <c r="D177" s="639">
        <f>_xlfn.IFERROR(1*B177,0)</f>
        <v>0</v>
      </c>
      <c r="E177" s="639">
        <f>_xlfn.IFERROR(4*B177,0)</f>
        <v>0</v>
      </c>
      <c r="F177" s="639">
        <v>0</v>
      </c>
      <c r="G177" s="639">
        <v>0</v>
      </c>
      <c r="H177" s="639">
        <v>0</v>
      </c>
      <c r="I177" s="639">
        <v>0</v>
      </c>
      <c r="J177" s="639">
        <v>0</v>
      </c>
      <c r="K177" s="639">
        <v>0</v>
      </c>
      <c r="L177" s="639">
        <v>0</v>
      </c>
      <c r="M177" s="639">
        <v>0</v>
      </c>
      <c r="N177" s="639">
        <v>0</v>
      </c>
      <c r="O177" s="639">
        <v>0</v>
      </c>
      <c r="P177" s="639">
        <v>0</v>
      </c>
      <c r="Q177" s="639">
        <v>0</v>
      </c>
      <c r="R177" s="639">
        <v>0</v>
      </c>
      <c r="S177" s="639">
        <v>0</v>
      </c>
      <c r="T177" s="639">
        <v>0</v>
      </c>
      <c r="U177" s="639">
        <v>0</v>
      </c>
      <c r="V177" t="s" s="352">
        <f>IF(B177&gt;0,"Added"," ")</f>
        <v>251</v>
      </c>
      <c r="W177" s="635"/>
    </row>
    <row r="178" ht="14.5" customHeight="1" hidden="1">
      <c r="A178" t="s" s="640">
        <v>1332</v>
      </c>
      <c r="B178" s="637">
        <v>0</v>
      </c>
      <c r="C178" s="638">
        <v>20</v>
      </c>
      <c r="D178" s="639">
        <f>_xlfn.IFERROR(20*B178,0)</f>
        <v>0</v>
      </c>
      <c r="E178" s="639">
        <v>0</v>
      </c>
      <c r="F178" s="639">
        <v>0</v>
      </c>
      <c r="G178" s="639">
        <v>0</v>
      </c>
      <c r="H178" s="639">
        <v>0</v>
      </c>
      <c r="I178" s="639">
        <v>0</v>
      </c>
      <c r="J178" s="639">
        <v>0</v>
      </c>
      <c r="K178" s="639">
        <v>0</v>
      </c>
      <c r="L178" s="639">
        <v>0</v>
      </c>
      <c r="M178" s="639">
        <v>0</v>
      </c>
      <c r="N178" s="639">
        <v>0</v>
      </c>
      <c r="O178" s="639">
        <v>0</v>
      </c>
      <c r="P178" s="639">
        <v>0</v>
      </c>
      <c r="Q178" s="639">
        <v>0</v>
      </c>
      <c r="R178" s="639">
        <v>0</v>
      </c>
      <c r="S178" s="639">
        <v>0</v>
      </c>
      <c r="T178" s="639">
        <v>0</v>
      </c>
      <c r="U178" s="639">
        <v>0</v>
      </c>
      <c r="V178" t="s" s="352">
        <f>IF(B178&gt;0,"Added"," ")</f>
        <v>251</v>
      </c>
      <c r="W178" s="635"/>
    </row>
    <row r="179" ht="14.5" customHeight="1" hidden="1">
      <c r="A179" t="s" s="640">
        <v>1333</v>
      </c>
      <c r="B179" s="637">
        <v>0</v>
      </c>
      <c r="C179" s="638">
        <v>20</v>
      </c>
      <c r="D179" s="639">
        <f>_xlfn.IFERROR(20*B179,0)</f>
        <v>0</v>
      </c>
      <c r="E179" s="639">
        <v>0</v>
      </c>
      <c r="F179" s="639">
        <v>0</v>
      </c>
      <c r="G179" s="639">
        <v>0</v>
      </c>
      <c r="H179" s="639">
        <v>0</v>
      </c>
      <c r="I179" s="639">
        <v>0</v>
      </c>
      <c r="J179" s="639">
        <v>0</v>
      </c>
      <c r="K179" s="639">
        <v>0</v>
      </c>
      <c r="L179" s="639">
        <v>0</v>
      </c>
      <c r="M179" s="639">
        <v>0</v>
      </c>
      <c r="N179" s="639">
        <v>0</v>
      </c>
      <c r="O179" s="639">
        <v>0</v>
      </c>
      <c r="P179" s="639">
        <v>0</v>
      </c>
      <c r="Q179" s="639">
        <v>0</v>
      </c>
      <c r="R179" s="639">
        <v>0</v>
      </c>
      <c r="S179" s="639">
        <v>0</v>
      </c>
      <c r="T179" s="639">
        <v>0</v>
      </c>
      <c r="U179" s="639">
        <v>0</v>
      </c>
      <c r="V179" t="s" s="352">
        <f>IF(B179&gt;0,"Added"," ")</f>
        <v>251</v>
      </c>
      <c r="W179" s="635"/>
    </row>
    <row r="180" ht="14.5" customHeight="1" hidden="1">
      <c r="A180" t="s" s="640">
        <v>1334</v>
      </c>
      <c r="B180" s="637">
        <v>0</v>
      </c>
      <c r="C180" s="638">
        <v>10</v>
      </c>
      <c r="D180" s="639">
        <f>_xlfn.IFERROR(10*B180,0)</f>
        <v>0</v>
      </c>
      <c r="E180" s="639">
        <v>0</v>
      </c>
      <c r="F180" s="639">
        <v>0</v>
      </c>
      <c r="G180" s="639">
        <v>0</v>
      </c>
      <c r="H180" s="639">
        <v>0</v>
      </c>
      <c r="I180" s="639">
        <v>0</v>
      </c>
      <c r="J180" s="639">
        <v>0</v>
      </c>
      <c r="K180" s="639">
        <v>0</v>
      </c>
      <c r="L180" s="639">
        <v>0</v>
      </c>
      <c r="M180" s="639">
        <v>0</v>
      </c>
      <c r="N180" s="639">
        <v>0</v>
      </c>
      <c r="O180" s="639">
        <v>0</v>
      </c>
      <c r="P180" s="639">
        <v>0</v>
      </c>
      <c r="Q180" s="639">
        <v>0</v>
      </c>
      <c r="R180" s="639">
        <v>0</v>
      </c>
      <c r="S180" s="639">
        <v>0</v>
      </c>
      <c r="T180" s="639">
        <v>0</v>
      </c>
      <c r="U180" s="639">
        <v>0</v>
      </c>
      <c r="V180" t="s" s="352">
        <f>IF(B180&gt;0,"Added"," ")</f>
        <v>251</v>
      </c>
      <c r="W180" s="635"/>
    </row>
    <row r="181" ht="14.5" customHeight="1" hidden="1">
      <c r="A181" t="s" s="640">
        <v>1335</v>
      </c>
      <c r="B181" s="637">
        <v>0</v>
      </c>
      <c r="C181" s="638">
        <v>10</v>
      </c>
      <c r="D181" s="639">
        <f>_xlfn.IFERROR(10*B181,0)</f>
        <v>0</v>
      </c>
      <c r="E181" s="639">
        <v>0</v>
      </c>
      <c r="F181" s="639">
        <v>0</v>
      </c>
      <c r="G181" s="639">
        <v>0</v>
      </c>
      <c r="H181" s="639">
        <v>0</v>
      </c>
      <c r="I181" s="639">
        <v>0</v>
      </c>
      <c r="J181" s="639">
        <v>0</v>
      </c>
      <c r="K181" s="639">
        <v>0</v>
      </c>
      <c r="L181" s="639">
        <v>0</v>
      </c>
      <c r="M181" s="639">
        <v>0</v>
      </c>
      <c r="N181" s="639">
        <v>0</v>
      </c>
      <c r="O181" s="639">
        <v>0</v>
      </c>
      <c r="P181" s="639">
        <v>0</v>
      </c>
      <c r="Q181" s="639">
        <v>0</v>
      </c>
      <c r="R181" s="639">
        <v>0</v>
      </c>
      <c r="S181" s="639">
        <v>0</v>
      </c>
      <c r="T181" s="639">
        <v>0</v>
      </c>
      <c r="U181" s="639">
        <v>0</v>
      </c>
      <c r="V181" t="s" s="352">
        <f>IF(B181&gt;0,"Added"," ")</f>
        <v>251</v>
      </c>
      <c r="W181" s="635"/>
    </row>
    <row r="182" ht="14.5" customHeight="1" hidden="1">
      <c r="A182" t="s" s="640">
        <v>1336</v>
      </c>
      <c r="B182" s="637">
        <v>0</v>
      </c>
      <c r="C182" s="638">
        <v>5</v>
      </c>
      <c r="D182" s="639">
        <f>_xlfn.IFERROR(5*B182,0)</f>
        <v>0</v>
      </c>
      <c r="E182" s="639">
        <v>0</v>
      </c>
      <c r="F182" s="639">
        <v>0</v>
      </c>
      <c r="G182" s="639">
        <v>0</v>
      </c>
      <c r="H182" s="639">
        <v>0</v>
      </c>
      <c r="I182" s="639">
        <v>0</v>
      </c>
      <c r="J182" s="639">
        <v>0</v>
      </c>
      <c r="K182" s="639">
        <v>0</v>
      </c>
      <c r="L182" s="639">
        <v>0</v>
      </c>
      <c r="M182" s="639">
        <v>0</v>
      </c>
      <c r="N182" s="639">
        <v>0</v>
      </c>
      <c r="O182" s="639">
        <v>0</v>
      </c>
      <c r="P182" s="639">
        <v>0</v>
      </c>
      <c r="Q182" s="639">
        <v>0</v>
      </c>
      <c r="R182" s="639">
        <v>0</v>
      </c>
      <c r="S182" s="639">
        <v>0</v>
      </c>
      <c r="T182" s="639">
        <v>0</v>
      </c>
      <c r="U182" s="639">
        <v>0</v>
      </c>
      <c r="V182" t="s" s="352">
        <f>IF(B182&gt;0,"Added"," ")</f>
        <v>251</v>
      </c>
      <c r="W182" s="635"/>
    </row>
    <row r="183" ht="14.5" customHeight="1" hidden="1">
      <c r="A183" t="s" s="640">
        <v>1337</v>
      </c>
      <c r="B183" s="637">
        <v>0</v>
      </c>
      <c r="C183" s="638">
        <v>10</v>
      </c>
      <c r="D183" s="639">
        <f>_xlfn.IFERROR(10*B183,0)</f>
        <v>0</v>
      </c>
      <c r="E183" s="639">
        <v>0</v>
      </c>
      <c r="F183" s="639">
        <v>0</v>
      </c>
      <c r="G183" s="639">
        <v>0</v>
      </c>
      <c r="H183" s="639">
        <v>0</v>
      </c>
      <c r="I183" s="639">
        <v>0</v>
      </c>
      <c r="J183" s="639">
        <v>0</v>
      </c>
      <c r="K183" s="639">
        <v>0</v>
      </c>
      <c r="L183" s="639">
        <v>0</v>
      </c>
      <c r="M183" s="639">
        <v>0</v>
      </c>
      <c r="N183" s="639">
        <v>0</v>
      </c>
      <c r="O183" s="639">
        <v>0</v>
      </c>
      <c r="P183" s="639">
        <v>0</v>
      </c>
      <c r="Q183" s="639">
        <v>0</v>
      </c>
      <c r="R183" s="639">
        <v>0</v>
      </c>
      <c r="S183" s="639">
        <v>0</v>
      </c>
      <c r="T183" s="639">
        <v>0</v>
      </c>
      <c r="U183" s="639">
        <v>0</v>
      </c>
      <c r="V183" t="s" s="352">
        <f>IF(B183&gt;0,"Added"," ")</f>
        <v>251</v>
      </c>
      <c r="W183" s="635"/>
    </row>
    <row r="184" ht="14.5" customHeight="1" hidden="1">
      <c r="A184" t="s" s="640">
        <v>1338</v>
      </c>
      <c r="B184" s="637">
        <v>0</v>
      </c>
      <c r="C184" s="638">
        <v>10</v>
      </c>
      <c r="D184" s="639">
        <f>_xlfn.IFERROR(10*B184,0)</f>
        <v>0</v>
      </c>
      <c r="E184" s="639">
        <v>0</v>
      </c>
      <c r="F184" s="639">
        <v>0</v>
      </c>
      <c r="G184" s="639">
        <v>0</v>
      </c>
      <c r="H184" s="639">
        <v>0</v>
      </c>
      <c r="I184" s="639">
        <v>0</v>
      </c>
      <c r="J184" s="639">
        <v>0</v>
      </c>
      <c r="K184" s="639">
        <v>0</v>
      </c>
      <c r="L184" s="639">
        <v>0</v>
      </c>
      <c r="M184" s="639">
        <v>0</v>
      </c>
      <c r="N184" s="639">
        <v>0</v>
      </c>
      <c r="O184" s="639">
        <v>0</v>
      </c>
      <c r="P184" s="639">
        <v>0</v>
      </c>
      <c r="Q184" s="639">
        <v>0</v>
      </c>
      <c r="R184" s="639">
        <v>0</v>
      </c>
      <c r="S184" s="639">
        <v>0</v>
      </c>
      <c r="T184" s="639">
        <v>0</v>
      </c>
      <c r="U184" s="639">
        <v>0</v>
      </c>
      <c r="V184" t="s" s="352">
        <f>IF(B184&gt;0,"Added"," ")</f>
        <v>251</v>
      </c>
      <c r="W184" s="635"/>
    </row>
    <row r="185" ht="14.5" customHeight="1" hidden="1">
      <c r="A185" t="s" s="640">
        <v>1339</v>
      </c>
      <c r="B185" s="637">
        <v>0</v>
      </c>
      <c r="C185" s="638">
        <v>10</v>
      </c>
      <c r="D185" s="639">
        <f>_xlfn.IFERROR(10*B185,0)</f>
        <v>0</v>
      </c>
      <c r="E185" s="639">
        <v>0</v>
      </c>
      <c r="F185" s="639">
        <v>0</v>
      </c>
      <c r="G185" s="639">
        <v>0</v>
      </c>
      <c r="H185" s="639">
        <v>0</v>
      </c>
      <c r="I185" s="639">
        <v>0</v>
      </c>
      <c r="J185" s="639">
        <v>0</v>
      </c>
      <c r="K185" s="639">
        <v>0</v>
      </c>
      <c r="L185" s="639">
        <v>0</v>
      </c>
      <c r="M185" s="639">
        <v>0</v>
      </c>
      <c r="N185" s="639">
        <v>0</v>
      </c>
      <c r="O185" s="639">
        <v>0</v>
      </c>
      <c r="P185" s="639">
        <v>0</v>
      </c>
      <c r="Q185" s="639">
        <v>0</v>
      </c>
      <c r="R185" s="639">
        <v>0</v>
      </c>
      <c r="S185" s="639">
        <v>0</v>
      </c>
      <c r="T185" s="639">
        <v>0</v>
      </c>
      <c r="U185" s="639">
        <v>0</v>
      </c>
      <c r="V185" t="s" s="352">
        <f>IF(B185&gt;0,"Added"," ")</f>
        <v>251</v>
      </c>
      <c r="W185" s="635"/>
    </row>
    <row r="186" ht="14.5" customHeight="1" hidden="1">
      <c r="A186" t="s" s="640">
        <v>1340</v>
      </c>
      <c r="B186" s="637">
        <v>0</v>
      </c>
      <c r="C186" s="638">
        <v>10</v>
      </c>
      <c r="D186" s="639">
        <f>_xlfn.IFERROR(10*B186,0)</f>
        <v>0</v>
      </c>
      <c r="E186" s="639">
        <v>0</v>
      </c>
      <c r="F186" s="639">
        <v>0</v>
      </c>
      <c r="G186" s="639">
        <v>0</v>
      </c>
      <c r="H186" s="639">
        <v>0</v>
      </c>
      <c r="I186" s="639">
        <v>0</v>
      </c>
      <c r="J186" s="639">
        <v>0</v>
      </c>
      <c r="K186" s="639">
        <v>0</v>
      </c>
      <c r="L186" s="639">
        <v>0</v>
      </c>
      <c r="M186" s="639">
        <v>0</v>
      </c>
      <c r="N186" s="639">
        <v>0</v>
      </c>
      <c r="O186" s="639">
        <v>0</v>
      </c>
      <c r="P186" s="639">
        <v>0</v>
      </c>
      <c r="Q186" s="639">
        <v>0</v>
      </c>
      <c r="R186" s="639">
        <v>0</v>
      </c>
      <c r="S186" s="639">
        <v>0</v>
      </c>
      <c r="T186" s="639">
        <v>0</v>
      </c>
      <c r="U186" s="639">
        <v>0</v>
      </c>
      <c r="V186" t="s" s="352">
        <f>IF(B186&gt;0,"Added"," ")</f>
        <v>251</v>
      </c>
      <c r="W186" s="635"/>
    </row>
    <row r="187" ht="14.5" customHeight="1" hidden="1">
      <c r="A187" t="s" s="640">
        <v>1341</v>
      </c>
      <c r="B187" s="637">
        <v>0</v>
      </c>
      <c r="C187" s="638">
        <v>10</v>
      </c>
      <c r="D187" s="639">
        <f>_xlfn.IFERROR(10*B187,0)</f>
        <v>0</v>
      </c>
      <c r="E187" s="639">
        <v>0</v>
      </c>
      <c r="F187" s="639">
        <v>0</v>
      </c>
      <c r="G187" s="639">
        <v>0</v>
      </c>
      <c r="H187" s="639">
        <v>0</v>
      </c>
      <c r="I187" s="639">
        <v>0</v>
      </c>
      <c r="J187" s="639">
        <v>0</v>
      </c>
      <c r="K187" s="639">
        <v>0</v>
      </c>
      <c r="L187" s="639">
        <v>0</v>
      </c>
      <c r="M187" s="639">
        <v>0</v>
      </c>
      <c r="N187" s="639">
        <v>0</v>
      </c>
      <c r="O187" s="639">
        <v>0</v>
      </c>
      <c r="P187" s="639">
        <v>0</v>
      </c>
      <c r="Q187" s="639">
        <v>0</v>
      </c>
      <c r="R187" s="639">
        <v>0</v>
      </c>
      <c r="S187" s="639">
        <v>0</v>
      </c>
      <c r="T187" s="639">
        <v>0</v>
      </c>
      <c r="U187" s="639">
        <v>0</v>
      </c>
      <c r="V187" t="s" s="352">
        <f>IF(B187&gt;0,"Added"," ")</f>
        <v>251</v>
      </c>
      <c r="W187" s="635"/>
    </row>
    <row r="188" ht="14.5" customHeight="1" hidden="1">
      <c r="A188" t="s" s="640">
        <v>1342</v>
      </c>
      <c r="B188" s="637">
        <v>0</v>
      </c>
      <c r="C188" s="638">
        <v>10</v>
      </c>
      <c r="D188" s="639">
        <f>_xlfn.IFERROR(10*B188,0)</f>
        <v>0</v>
      </c>
      <c r="E188" s="639">
        <v>0</v>
      </c>
      <c r="F188" s="639">
        <v>0</v>
      </c>
      <c r="G188" s="639">
        <v>0</v>
      </c>
      <c r="H188" s="639">
        <v>0</v>
      </c>
      <c r="I188" s="639">
        <v>0</v>
      </c>
      <c r="J188" s="639">
        <v>0</v>
      </c>
      <c r="K188" s="639">
        <v>0</v>
      </c>
      <c r="L188" s="639">
        <v>0</v>
      </c>
      <c r="M188" s="639">
        <v>0</v>
      </c>
      <c r="N188" s="639">
        <v>0</v>
      </c>
      <c r="O188" s="639">
        <v>0</v>
      </c>
      <c r="P188" s="639">
        <v>0</v>
      </c>
      <c r="Q188" s="639">
        <v>0</v>
      </c>
      <c r="R188" s="639">
        <v>0</v>
      </c>
      <c r="S188" s="639">
        <v>0</v>
      </c>
      <c r="T188" s="639">
        <v>0</v>
      </c>
      <c r="U188" s="639">
        <v>0</v>
      </c>
      <c r="V188" t="s" s="352">
        <f>IF(B188&gt;0,"Added"," ")</f>
        <v>251</v>
      </c>
      <c r="W188" s="635"/>
    </row>
    <row r="189" ht="14.5" customHeight="1" hidden="1">
      <c r="A189" t="s" s="640">
        <v>1343</v>
      </c>
      <c r="B189" s="637">
        <v>0</v>
      </c>
      <c r="C189" s="638">
        <v>10</v>
      </c>
      <c r="D189" s="639">
        <f>_xlfn.IFERROR(10*B189,0)</f>
        <v>0</v>
      </c>
      <c r="E189" s="639">
        <v>0</v>
      </c>
      <c r="F189" s="639">
        <v>0</v>
      </c>
      <c r="G189" s="639">
        <v>0</v>
      </c>
      <c r="H189" s="639">
        <v>0</v>
      </c>
      <c r="I189" s="639">
        <v>0</v>
      </c>
      <c r="J189" s="639">
        <v>0</v>
      </c>
      <c r="K189" s="639">
        <v>0</v>
      </c>
      <c r="L189" s="639">
        <v>0</v>
      </c>
      <c r="M189" s="639">
        <v>0</v>
      </c>
      <c r="N189" s="639">
        <v>0</v>
      </c>
      <c r="O189" s="639">
        <v>0</v>
      </c>
      <c r="P189" s="639">
        <v>0</v>
      </c>
      <c r="Q189" s="639">
        <v>0</v>
      </c>
      <c r="R189" s="639">
        <v>0</v>
      </c>
      <c r="S189" s="639">
        <v>0</v>
      </c>
      <c r="T189" s="639">
        <v>0</v>
      </c>
      <c r="U189" s="639">
        <v>0</v>
      </c>
      <c r="V189" t="s" s="352">
        <f>IF(B189&gt;0,"Added"," ")</f>
        <v>251</v>
      </c>
      <c r="W189" s="635"/>
    </row>
    <row r="190" ht="14.5" customHeight="1" hidden="1">
      <c r="A190" t="s" s="640">
        <v>1344</v>
      </c>
      <c r="B190" s="637">
        <v>0</v>
      </c>
      <c r="C190" s="638">
        <v>4</v>
      </c>
      <c r="D190" s="639">
        <v>0</v>
      </c>
      <c r="E190" s="639">
        <v>0</v>
      </c>
      <c r="F190" s="639">
        <f>_xlfn.IFERROR(4*B190,0)</f>
        <v>0</v>
      </c>
      <c r="G190" s="639">
        <v>0</v>
      </c>
      <c r="H190" s="639">
        <v>0</v>
      </c>
      <c r="I190" s="639">
        <v>0</v>
      </c>
      <c r="J190" s="639">
        <v>0</v>
      </c>
      <c r="K190" s="639">
        <v>0</v>
      </c>
      <c r="L190" s="639">
        <v>0</v>
      </c>
      <c r="M190" s="639">
        <v>0</v>
      </c>
      <c r="N190" s="639">
        <v>0</v>
      </c>
      <c r="O190" s="639">
        <v>0</v>
      </c>
      <c r="P190" s="639">
        <v>0</v>
      </c>
      <c r="Q190" s="639">
        <v>0</v>
      </c>
      <c r="R190" s="639">
        <v>0</v>
      </c>
      <c r="S190" s="639">
        <v>0</v>
      </c>
      <c r="T190" s="639">
        <v>0</v>
      </c>
      <c r="U190" s="639">
        <v>0</v>
      </c>
      <c r="V190" t="s" s="352">
        <f>IF(B190&gt;0,"Added"," ")</f>
        <v>251</v>
      </c>
      <c r="W190" s="635"/>
    </row>
    <row r="191" ht="14.5" customHeight="1" hidden="1">
      <c r="A191" t="s" s="640">
        <v>1345</v>
      </c>
      <c r="B191" s="637">
        <v>0</v>
      </c>
      <c r="C191" s="638">
        <v>2</v>
      </c>
      <c r="D191" s="639">
        <v>0</v>
      </c>
      <c r="E191" s="639">
        <v>0</v>
      </c>
      <c r="F191" s="639">
        <v>0</v>
      </c>
      <c r="G191" s="639">
        <f>_xlfn.IFERROR(2*B191,0)</f>
        <v>0</v>
      </c>
      <c r="H191" s="639">
        <v>0</v>
      </c>
      <c r="I191" s="639">
        <v>0</v>
      </c>
      <c r="J191" s="639">
        <v>0</v>
      </c>
      <c r="K191" s="639">
        <v>0</v>
      </c>
      <c r="L191" s="639">
        <v>0</v>
      </c>
      <c r="M191" s="639">
        <v>0</v>
      </c>
      <c r="N191" s="639">
        <v>0</v>
      </c>
      <c r="O191" s="639">
        <v>0</v>
      </c>
      <c r="P191" s="639">
        <v>0</v>
      </c>
      <c r="Q191" s="639">
        <v>0</v>
      </c>
      <c r="R191" s="639">
        <v>0</v>
      </c>
      <c r="S191" s="639">
        <v>0</v>
      </c>
      <c r="T191" s="639">
        <v>0</v>
      </c>
      <c r="U191" s="639">
        <v>0</v>
      </c>
      <c r="V191" t="s" s="352">
        <f>IF(B191&gt;0,"Added"," ")</f>
        <v>251</v>
      </c>
      <c r="W191" s="635"/>
    </row>
    <row r="192" ht="14.5" customHeight="1" hidden="1">
      <c r="A192" t="s" s="640">
        <v>1346</v>
      </c>
      <c r="B192" s="637">
        <v>0</v>
      </c>
      <c r="C192" s="638">
        <v>1</v>
      </c>
      <c r="D192" s="639">
        <v>0</v>
      </c>
      <c r="E192" s="639">
        <v>0</v>
      </c>
      <c r="F192" s="639">
        <v>0</v>
      </c>
      <c r="G192" s="639">
        <f>_xlfn.IFERROR(1*B192,0)</f>
        <v>0</v>
      </c>
      <c r="H192" s="639">
        <v>0</v>
      </c>
      <c r="I192" s="639">
        <v>0</v>
      </c>
      <c r="J192" s="639">
        <v>0</v>
      </c>
      <c r="K192" s="639">
        <v>0</v>
      </c>
      <c r="L192" s="639">
        <v>0</v>
      </c>
      <c r="M192" s="639">
        <v>0</v>
      </c>
      <c r="N192" s="639">
        <v>0</v>
      </c>
      <c r="O192" s="639">
        <v>0</v>
      </c>
      <c r="P192" s="639">
        <v>0</v>
      </c>
      <c r="Q192" s="639">
        <v>0</v>
      </c>
      <c r="R192" s="639">
        <v>0</v>
      </c>
      <c r="S192" s="639">
        <v>0</v>
      </c>
      <c r="T192" s="639">
        <v>0</v>
      </c>
      <c r="U192" s="639">
        <v>0</v>
      </c>
      <c r="V192" t="s" s="352">
        <f>IF(B192&gt;0,"Added"," ")</f>
        <v>251</v>
      </c>
      <c r="W192" s="635"/>
    </row>
    <row r="193" ht="14.5" customHeight="1" hidden="1">
      <c r="A193" t="s" s="640">
        <v>1347</v>
      </c>
      <c r="B193" s="637">
        <v>0</v>
      </c>
      <c r="C193" s="638">
        <v>1</v>
      </c>
      <c r="D193" s="639">
        <v>0</v>
      </c>
      <c r="E193" s="639">
        <v>0</v>
      </c>
      <c r="F193" s="639">
        <v>0</v>
      </c>
      <c r="G193" s="639">
        <f>_xlfn.IFERROR(1*B193,0)</f>
        <v>0</v>
      </c>
      <c r="H193" s="639">
        <v>0</v>
      </c>
      <c r="I193" s="639">
        <v>0</v>
      </c>
      <c r="J193" s="639">
        <v>0</v>
      </c>
      <c r="K193" s="639">
        <v>0</v>
      </c>
      <c r="L193" s="639">
        <v>0</v>
      </c>
      <c r="M193" s="639">
        <v>0</v>
      </c>
      <c r="N193" s="639">
        <v>0</v>
      </c>
      <c r="O193" s="639">
        <v>0</v>
      </c>
      <c r="P193" s="639">
        <v>0</v>
      </c>
      <c r="Q193" s="639">
        <v>0</v>
      </c>
      <c r="R193" s="639">
        <v>0</v>
      </c>
      <c r="S193" s="639">
        <v>0</v>
      </c>
      <c r="T193" s="639">
        <v>0</v>
      </c>
      <c r="U193" s="639">
        <v>0</v>
      </c>
      <c r="V193" t="s" s="352">
        <f>IF(B193&gt;0,"Added"," ")</f>
        <v>251</v>
      </c>
      <c r="W193" s="635"/>
    </row>
    <row r="194" ht="14.5" customHeight="1" hidden="1">
      <c r="A194" t="s" s="640">
        <v>1348</v>
      </c>
      <c r="B194" s="637">
        <v>0</v>
      </c>
      <c r="C194" s="638">
        <v>3</v>
      </c>
      <c r="D194" s="639">
        <v>0</v>
      </c>
      <c r="E194" s="639">
        <v>0</v>
      </c>
      <c r="F194" s="639">
        <v>0</v>
      </c>
      <c r="G194" s="639">
        <f>_xlfn.IFERROR(3*B194,0)</f>
        <v>0</v>
      </c>
      <c r="H194" s="639">
        <v>0</v>
      </c>
      <c r="I194" s="639">
        <v>0</v>
      </c>
      <c r="J194" s="639">
        <v>0</v>
      </c>
      <c r="K194" s="639">
        <v>0</v>
      </c>
      <c r="L194" s="639">
        <v>0</v>
      </c>
      <c r="M194" s="639">
        <v>0</v>
      </c>
      <c r="N194" s="639">
        <v>0</v>
      </c>
      <c r="O194" s="639">
        <v>0</v>
      </c>
      <c r="P194" s="639">
        <v>0</v>
      </c>
      <c r="Q194" s="639">
        <v>0</v>
      </c>
      <c r="R194" s="639">
        <v>0</v>
      </c>
      <c r="S194" s="639">
        <v>0</v>
      </c>
      <c r="T194" s="639">
        <v>0</v>
      </c>
      <c r="U194" s="639">
        <v>0</v>
      </c>
      <c r="V194" t="s" s="352">
        <f>IF(B194&gt;0,"Added"," ")</f>
        <v>251</v>
      </c>
      <c r="W194" s="635"/>
    </row>
    <row r="195" ht="14.5" customHeight="1" hidden="1">
      <c r="A195" t="s" s="640">
        <v>1349</v>
      </c>
      <c r="B195" s="637">
        <v>0</v>
      </c>
      <c r="C195" s="638">
        <v>1</v>
      </c>
      <c r="D195" s="639">
        <v>0</v>
      </c>
      <c r="E195" s="639">
        <v>0</v>
      </c>
      <c r="F195" s="639">
        <v>0</v>
      </c>
      <c r="G195" s="639">
        <f>_xlfn.IFERROR(1*B195,0)</f>
        <v>0</v>
      </c>
      <c r="H195" s="639">
        <v>0</v>
      </c>
      <c r="I195" s="639">
        <v>0</v>
      </c>
      <c r="J195" s="639">
        <v>0</v>
      </c>
      <c r="K195" s="639">
        <v>0</v>
      </c>
      <c r="L195" s="639">
        <v>0</v>
      </c>
      <c r="M195" s="639">
        <v>0</v>
      </c>
      <c r="N195" s="639">
        <v>0</v>
      </c>
      <c r="O195" s="639">
        <v>0</v>
      </c>
      <c r="P195" s="639">
        <v>0</v>
      </c>
      <c r="Q195" s="639">
        <v>0</v>
      </c>
      <c r="R195" s="639">
        <v>0</v>
      </c>
      <c r="S195" s="639">
        <v>0</v>
      </c>
      <c r="T195" s="639">
        <v>0</v>
      </c>
      <c r="U195" s="639">
        <v>0</v>
      </c>
      <c r="V195" t="s" s="352">
        <f>IF(B195&gt;0,"Added"," ")</f>
        <v>251</v>
      </c>
      <c r="W195" s="635"/>
    </row>
    <row r="196" ht="14.5" customHeight="1" hidden="1">
      <c r="A196" t="s" s="640">
        <v>1350</v>
      </c>
      <c r="B196" s="637">
        <v>0</v>
      </c>
      <c r="C196" s="638">
        <v>1</v>
      </c>
      <c r="D196" s="639">
        <v>0</v>
      </c>
      <c r="E196" s="639">
        <v>0</v>
      </c>
      <c r="F196" s="639">
        <v>0</v>
      </c>
      <c r="G196" s="639">
        <f>_xlfn.IFERROR(1*B196,0)</f>
        <v>0</v>
      </c>
      <c r="H196" s="639">
        <v>0</v>
      </c>
      <c r="I196" s="639">
        <v>0</v>
      </c>
      <c r="J196" s="639">
        <v>0</v>
      </c>
      <c r="K196" s="639">
        <v>0</v>
      </c>
      <c r="L196" s="639">
        <v>0</v>
      </c>
      <c r="M196" s="639">
        <v>0</v>
      </c>
      <c r="N196" s="639">
        <v>0</v>
      </c>
      <c r="O196" s="639">
        <v>0</v>
      </c>
      <c r="P196" s="639">
        <v>0</v>
      </c>
      <c r="Q196" s="639">
        <v>0</v>
      </c>
      <c r="R196" s="639">
        <v>0</v>
      </c>
      <c r="S196" s="639">
        <v>0</v>
      </c>
      <c r="T196" s="639">
        <v>0</v>
      </c>
      <c r="U196" s="639">
        <v>0</v>
      </c>
      <c r="V196" t="s" s="352">
        <f>IF(B196&gt;0,"Added"," ")</f>
        <v>251</v>
      </c>
      <c r="W196" s="635"/>
    </row>
    <row r="197" ht="14.5" customHeight="1" hidden="1">
      <c r="A197" t="s" s="640">
        <v>1351</v>
      </c>
      <c r="B197" s="637">
        <v>0</v>
      </c>
      <c r="C197" s="638">
        <v>1</v>
      </c>
      <c r="D197" s="639">
        <v>0</v>
      </c>
      <c r="E197" s="639">
        <v>0</v>
      </c>
      <c r="F197" s="639">
        <v>0</v>
      </c>
      <c r="G197" s="639">
        <f>_xlfn.IFERROR(1*B197,0)</f>
        <v>0</v>
      </c>
      <c r="H197" s="639">
        <v>0</v>
      </c>
      <c r="I197" s="639">
        <v>0</v>
      </c>
      <c r="J197" s="639">
        <v>0</v>
      </c>
      <c r="K197" s="639">
        <v>0</v>
      </c>
      <c r="L197" s="639">
        <v>0</v>
      </c>
      <c r="M197" s="639">
        <v>0</v>
      </c>
      <c r="N197" s="639">
        <v>0</v>
      </c>
      <c r="O197" s="639">
        <v>0</v>
      </c>
      <c r="P197" s="639">
        <v>0</v>
      </c>
      <c r="Q197" s="639">
        <v>0</v>
      </c>
      <c r="R197" s="639">
        <v>0</v>
      </c>
      <c r="S197" s="639">
        <v>0</v>
      </c>
      <c r="T197" s="639">
        <v>0</v>
      </c>
      <c r="U197" s="639">
        <v>0</v>
      </c>
      <c r="V197" t="s" s="352">
        <f>IF(B197&gt;0,"Added"," ")</f>
        <v>251</v>
      </c>
      <c r="W197" s="635"/>
    </row>
    <row r="198" ht="14.5" customHeight="1" hidden="1">
      <c r="A198" t="s" s="640">
        <v>1352</v>
      </c>
      <c r="B198" s="637">
        <v>0</v>
      </c>
      <c r="C198" s="638">
        <v>3</v>
      </c>
      <c r="D198" s="639">
        <v>0</v>
      </c>
      <c r="E198" s="639">
        <v>0</v>
      </c>
      <c r="F198" s="639">
        <v>0</v>
      </c>
      <c r="G198" s="639">
        <f>_xlfn.IFERROR(1*B198,0)</f>
        <v>0</v>
      </c>
      <c r="H198" s="639">
        <f>_xlfn.IFERROR(1*B198,0)</f>
        <v>0</v>
      </c>
      <c r="I198" s="639">
        <f>_xlfn.IFERROR(1*B198,0)</f>
        <v>0</v>
      </c>
      <c r="J198" s="639">
        <v>0</v>
      </c>
      <c r="K198" s="639">
        <v>0</v>
      </c>
      <c r="L198" s="639">
        <v>0</v>
      </c>
      <c r="M198" s="639">
        <v>0</v>
      </c>
      <c r="N198" s="639">
        <v>0</v>
      </c>
      <c r="O198" s="639">
        <v>0</v>
      </c>
      <c r="P198" s="639">
        <v>0</v>
      </c>
      <c r="Q198" s="639">
        <v>0</v>
      </c>
      <c r="R198" s="639">
        <v>0</v>
      </c>
      <c r="S198" s="639">
        <v>0</v>
      </c>
      <c r="T198" s="639">
        <v>0</v>
      </c>
      <c r="U198" s="639">
        <v>0</v>
      </c>
      <c r="V198" t="s" s="352">
        <f>IF(B198&gt;0,"Added"," ")</f>
        <v>251</v>
      </c>
      <c r="W198" s="635"/>
    </row>
    <row r="199" ht="14.5" customHeight="1" hidden="1">
      <c r="A199" t="s" s="640">
        <v>1353</v>
      </c>
      <c r="B199" s="637">
        <v>0</v>
      </c>
      <c r="C199" s="638">
        <v>1</v>
      </c>
      <c r="D199" s="639">
        <v>0</v>
      </c>
      <c r="E199" s="639">
        <v>0</v>
      </c>
      <c r="F199" s="639">
        <v>0</v>
      </c>
      <c r="G199" s="639">
        <f>_xlfn.IFERROR(1*B199,0)</f>
        <v>0</v>
      </c>
      <c r="H199" s="639">
        <v>0</v>
      </c>
      <c r="I199" s="639">
        <v>0</v>
      </c>
      <c r="J199" s="639">
        <v>0</v>
      </c>
      <c r="K199" s="639">
        <v>0</v>
      </c>
      <c r="L199" s="639">
        <v>0</v>
      </c>
      <c r="M199" s="639">
        <v>0</v>
      </c>
      <c r="N199" s="639">
        <v>0</v>
      </c>
      <c r="O199" s="639">
        <v>0</v>
      </c>
      <c r="P199" s="639">
        <v>0</v>
      </c>
      <c r="Q199" s="639">
        <v>0</v>
      </c>
      <c r="R199" s="639">
        <v>0</v>
      </c>
      <c r="S199" s="639">
        <v>0</v>
      </c>
      <c r="T199" s="639">
        <v>0</v>
      </c>
      <c r="U199" s="639">
        <v>0</v>
      </c>
      <c r="V199" t="s" s="352">
        <f>IF(B199&gt;0,"Added"," ")</f>
        <v>251</v>
      </c>
      <c r="W199" s="635"/>
    </row>
    <row r="200" ht="14.5" customHeight="1" hidden="1">
      <c r="A200" t="s" s="640">
        <v>1354</v>
      </c>
      <c r="B200" s="637">
        <v>0</v>
      </c>
      <c r="C200" s="638">
        <v>1</v>
      </c>
      <c r="D200" s="639">
        <v>0</v>
      </c>
      <c r="E200" s="639">
        <v>0</v>
      </c>
      <c r="F200" s="639">
        <v>0</v>
      </c>
      <c r="G200" s="639">
        <v>0</v>
      </c>
      <c r="H200" s="639">
        <f>_xlfn.IFERROR(1*B200,0)</f>
        <v>0</v>
      </c>
      <c r="I200" s="639">
        <v>0</v>
      </c>
      <c r="J200" s="639">
        <v>0</v>
      </c>
      <c r="K200" s="639">
        <v>0</v>
      </c>
      <c r="L200" s="639">
        <v>0</v>
      </c>
      <c r="M200" s="639">
        <v>0</v>
      </c>
      <c r="N200" s="639">
        <v>0</v>
      </c>
      <c r="O200" s="639">
        <v>0</v>
      </c>
      <c r="P200" s="639">
        <v>0</v>
      </c>
      <c r="Q200" s="639">
        <v>0</v>
      </c>
      <c r="R200" s="639">
        <v>0</v>
      </c>
      <c r="S200" s="639">
        <v>0</v>
      </c>
      <c r="T200" s="639">
        <v>0</v>
      </c>
      <c r="U200" s="639">
        <v>0</v>
      </c>
      <c r="V200" t="s" s="352">
        <f>IF(B200&gt;0,"Added"," ")</f>
        <v>251</v>
      </c>
      <c r="W200" s="635"/>
    </row>
    <row r="201" ht="14.5" customHeight="1" hidden="1">
      <c r="A201" t="s" s="640">
        <v>1355</v>
      </c>
      <c r="B201" s="637">
        <v>0</v>
      </c>
      <c r="C201" s="638">
        <v>1</v>
      </c>
      <c r="D201" s="639">
        <v>0</v>
      </c>
      <c r="E201" s="639">
        <v>0</v>
      </c>
      <c r="F201" s="639">
        <v>0</v>
      </c>
      <c r="G201" s="639">
        <v>0</v>
      </c>
      <c r="H201" s="639">
        <v>0</v>
      </c>
      <c r="I201" s="639">
        <f>_xlfn.IFERROR(1*B201,0)</f>
        <v>0</v>
      </c>
      <c r="J201" s="639">
        <v>0</v>
      </c>
      <c r="K201" s="639">
        <v>0</v>
      </c>
      <c r="L201" s="639">
        <v>0</v>
      </c>
      <c r="M201" s="639">
        <v>0</v>
      </c>
      <c r="N201" s="639">
        <v>0</v>
      </c>
      <c r="O201" s="639">
        <v>0</v>
      </c>
      <c r="P201" s="639">
        <v>0</v>
      </c>
      <c r="Q201" s="639">
        <v>0</v>
      </c>
      <c r="R201" s="639">
        <v>0</v>
      </c>
      <c r="S201" s="639">
        <v>0</v>
      </c>
      <c r="T201" s="639">
        <v>0</v>
      </c>
      <c r="U201" s="639">
        <v>0</v>
      </c>
      <c r="V201" t="s" s="352">
        <f>IF(B201&gt;0,"Added"," ")</f>
        <v>251</v>
      </c>
      <c r="W201" s="635"/>
    </row>
    <row r="202" ht="14.5" customHeight="1" hidden="1">
      <c r="A202" t="s" s="640">
        <v>1356</v>
      </c>
      <c r="B202" s="637">
        <v>0</v>
      </c>
      <c r="C202" s="638">
        <v>5</v>
      </c>
      <c r="D202" s="639">
        <v>0</v>
      </c>
      <c r="E202" s="639">
        <f>_xlfn.IFERROR(5*B202,0)</f>
        <v>0</v>
      </c>
      <c r="F202" s="639">
        <v>0</v>
      </c>
      <c r="G202" s="639">
        <v>0</v>
      </c>
      <c r="H202" s="639">
        <v>0</v>
      </c>
      <c r="I202" s="639">
        <v>0</v>
      </c>
      <c r="J202" s="639">
        <v>0</v>
      </c>
      <c r="K202" s="639">
        <v>0</v>
      </c>
      <c r="L202" s="639">
        <v>0</v>
      </c>
      <c r="M202" s="639">
        <v>0</v>
      </c>
      <c r="N202" s="639">
        <v>0</v>
      </c>
      <c r="O202" s="639">
        <v>0</v>
      </c>
      <c r="P202" s="639">
        <v>0</v>
      </c>
      <c r="Q202" s="639">
        <v>0</v>
      </c>
      <c r="R202" s="639">
        <v>0</v>
      </c>
      <c r="S202" s="639">
        <v>0</v>
      </c>
      <c r="T202" s="639">
        <v>0</v>
      </c>
      <c r="U202" s="639">
        <v>0</v>
      </c>
      <c r="V202" t="s" s="352">
        <f>IF(B202&gt;0,"Added"," ")</f>
        <v>251</v>
      </c>
      <c r="W202" s="635"/>
    </row>
    <row r="203" ht="14.5" customHeight="1" hidden="1">
      <c r="A203" t="s" s="640">
        <v>1357</v>
      </c>
      <c r="B203" s="637">
        <v>0</v>
      </c>
      <c r="C203" s="638">
        <v>10</v>
      </c>
      <c r="D203" s="639">
        <f>_xlfn.IFERROR(10*B203,0)</f>
        <v>0</v>
      </c>
      <c r="E203" s="639">
        <v>0</v>
      </c>
      <c r="F203" s="639">
        <v>0</v>
      </c>
      <c r="G203" s="639">
        <v>0</v>
      </c>
      <c r="H203" s="639">
        <v>0</v>
      </c>
      <c r="I203" s="639">
        <v>0</v>
      </c>
      <c r="J203" s="639">
        <v>0</v>
      </c>
      <c r="K203" s="639">
        <v>0</v>
      </c>
      <c r="L203" s="639">
        <v>0</v>
      </c>
      <c r="M203" s="639">
        <v>0</v>
      </c>
      <c r="N203" s="639">
        <v>0</v>
      </c>
      <c r="O203" s="639">
        <v>0</v>
      </c>
      <c r="P203" s="639">
        <v>0</v>
      </c>
      <c r="Q203" s="639">
        <v>0</v>
      </c>
      <c r="R203" s="639">
        <v>0</v>
      </c>
      <c r="S203" s="639">
        <v>0</v>
      </c>
      <c r="T203" s="639">
        <v>0</v>
      </c>
      <c r="U203" s="639">
        <v>0</v>
      </c>
      <c r="V203" t="s" s="352">
        <f>IF(B203&gt;0,"Added"," ")</f>
        <v>251</v>
      </c>
      <c r="W203" s="635"/>
    </row>
    <row r="204" ht="14.5" customHeight="1" hidden="1">
      <c r="A204" t="s" s="640">
        <v>1358</v>
      </c>
      <c r="B204" s="637">
        <v>0</v>
      </c>
      <c r="C204" s="638">
        <v>10</v>
      </c>
      <c r="D204" s="639">
        <f>_xlfn.IFERROR(10*B204,0)</f>
        <v>0</v>
      </c>
      <c r="E204" s="639">
        <v>0</v>
      </c>
      <c r="F204" s="639">
        <v>0</v>
      </c>
      <c r="G204" s="639">
        <v>0</v>
      </c>
      <c r="H204" s="639">
        <v>0</v>
      </c>
      <c r="I204" s="639">
        <v>0</v>
      </c>
      <c r="J204" s="639">
        <v>0</v>
      </c>
      <c r="K204" s="639">
        <v>0</v>
      </c>
      <c r="L204" s="639">
        <v>0</v>
      </c>
      <c r="M204" s="639">
        <v>0</v>
      </c>
      <c r="N204" s="639">
        <v>0</v>
      </c>
      <c r="O204" s="639">
        <v>0</v>
      </c>
      <c r="P204" s="639">
        <v>0</v>
      </c>
      <c r="Q204" s="639">
        <v>0</v>
      </c>
      <c r="R204" s="639">
        <v>0</v>
      </c>
      <c r="S204" s="639">
        <v>0</v>
      </c>
      <c r="T204" s="639">
        <v>0</v>
      </c>
      <c r="U204" s="639">
        <v>0</v>
      </c>
      <c r="V204" t="s" s="352">
        <f>IF(B204&gt;0,"Added"," ")</f>
        <v>251</v>
      </c>
      <c r="W204" s="635"/>
    </row>
    <row r="205" ht="14.5" customHeight="1" hidden="1">
      <c r="A205" t="s" s="640">
        <v>1359</v>
      </c>
      <c r="B205" s="637">
        <v>0</v>
      </c>
      <c r="C205" s="638">
        <v>10</v>
      </c>
      <c r="D205" s="639">
        <f>_xlfn.IFERROR(10*B205,0)</f>
        <v>0</v>
      </c>
      <c r="E205" s="639">
        <v>0</v>
      </c>
      <c r="F205" s="639">
        <v>0</v>
      </c>
      <c r="G205" s="639">
        <v>0</v>
      </c>
      <c r="H205" s="639">
        <v>0</v>
      </c>
      <c r="I205" s="639">
        <v>0</v>
      </c>
      <c r="J205" s="639">
        <v>0</v>
      </c>
      <c r="K205" s="639">
        <v>0</v>
      </c>
      <c r="L205" s="639">
        <v>0</v>
      </c>
      <c r="M205" s="639">
        <v>0</v>
      </c>
      <c r="N205" s="639">
        <v>0</v>
      </c>
      <c r="O205" s="639">
        <v>0</v>
      </c>
      <c r="P205" s="639">
        <v>0</v>
      </c>
      <c r="Q205" s="639">
        <v>0</v>
      </c>
      <c r="R205" s="639">
        <v>0</v>
      </c>
      <c r="S205" s="639">
        <v>0</v>
      </c>
      <c r="T205" s="639">
        <v>0</v>
      </c>
      <c r="U205" s="639">
        <v>0</v>
      </c>
      <c r="V205" t="s" s="352">
        <f>IF(B205&gt;0,"Added"," ")</f>
        <v>251</v>
      </c>
      <c r="W205" s="635"/>
    </row>
    <row r="206" ht="14.5" customHeight="1" hidden="1">
      <c r="A206" t="s" s="640">
        <v>1360</v>
      </c>
      <c r="B206" s="637">
        <v>0</v>
      </c>
      <c r="C206" s="638">
        <v>4</v>
      </c>
      <c r="D206" s="639">
        <f>_xlfn.IFERROR(4*B206,0)</f>
        <v>0</v>
      </c>
      <c r="E206" s="639">
        <v>0</v>
      </c>
      <c r="F206" s="639">
        <v>0</v>
      </c>
      <c r="G206" s="639">
        <v>0</v>
      </c>
      <c r="H206" s="639">
        <v>0</v>
      </c>
      <c r="I206" s="639">
        <v>0</v>
      </c>
      <c r="J206" s="639">
        <v>0</v>
      </c>
      <c r="K206" s="639">
        <v>0</v>
      </c>
      <c r="L206" s="639">
        <v>0</v>
      </c>
      <c r="M206" s="639">
        <v>0</v>
      </c>
      <c r="N206" s="639">
        <v>0</v>
      </c>
      <c r="O206" s="639">
        <v>0</v>
      </c>
      <c r="P206" s="639">
        <v>0</v>
      </c>
      <c r="Q206" s="639">
        <v>0</v>
      </c>
      <c r="R206" s="639">
        <v>0</v>
      </c>
      <c r="S206" s="639">
        <v>0</v>
      </c>
      <c r="T206" s="639">
        <v>0</v>
      </c>
      <c r="U206" s="639">
        <v>0</v>
      </c>
      <c r="V206" t="s" s="352">
        <f>IF(B206&gt;0,"Added"," ")</f>
        <v>251</v>
      </c>
      <c r="W206" s="635"/>
    </row>
    <row r="207" ht="14.5" customHeight="1" hidden="1">
      <c r="A207" t="s" s="640">
        <v>1361</v>
      </c>
      <c r="B207" s="637">
        <v>0</v>
      </c>
      <c r="C207" s="638">
        <v>10</v>
      </c>
      <c r="D207" s="639">
        <f>_xlfn.IFERROR(10*B207,0)</f>
        <v>0</v>
      </c>
      <c r="E207" s="639">
        <v>0</v>
      </c>
      <c r="F207" s="639">
        <v>0</v>
      </c>
      <c r="G207" s="639">
        <v>0</v>
      </c>
      <c r="H207" s="639">
        <v>0</v>
      </c>
      <c r="I207" s="639">
        <v>0</v>
      </c>
      <c r="J207" s="639">
        <v>0</v>
      </c>
      <c r="K207" s="639">
        <v>0</v>
      </c>
      <c r="L207" s="639">
        <v>0</v>
      </c>
      <c r="M207" s="639">
        <v>0</v>
      </c>
      <c r="N207" s="639">
        <v>0</v>
      </c>
      <c r="O207" s="639">
        <v>0</v>
      </c>
      <c r="P207" s="639">
        <v>0</v>
      </c>
      <c r="Q207" s="639">
        <v>0</v>
      </c>
      <c r="R207" s="639">
        <v>0</v>
      </c>
      <c r="S207" s="639">
        <v>0</v>
      </c>
      <c r="T207" s="639">
        <v>0</v>
      </c>
      <c r="U207" s="639">
        <v>0</v>
      </c>
      <c r="V207" t="s" s="352">
        <f>IF(B207&gt;0,"Added"," ")</f>
        <v>251</v>
      </c>
      <c r="W207" s="635"/>
    </row>
    <row r="208" ht="14.5" customHeight="1" hidden="1">
      <c r="A208" t="s" s="640">
        <v>1362</v>
      </c>
      <c r="B208" s="637">
        <v>0</v>
      </c>
      <c r="C208" s="638">
        <v>4</v>
      </c>
      <c r="D208" s="639">
        <f>_xlfn.IFERROR(4*B208,0)</f>
        <v>0</v>
      </c>
      <c r="E208" s="639">
        <v>0</v>
      </c>
      <c r="F208" s="639">
        <v>0</v>
      </c>
      <c r="G208" s="639">
        <v>0</v>
      </c>
      <c r="H208" s="639">
        <v>0</v>
      </c>
      <c r="I208" s="639">
        <v>0</v>
      </c>
      <c r="J208" s="639">
        <v>0</v>
      </c>
      <c r="K208" s="639">
        <v>0</v>
      </c>
      <c r="L208" s="639">
        <v>0</v>
      </c>
      <c r="M208" s="639">
        <v>0</v>
      </c>
      <c r="N208" s="639">
        <v>0</v>
      </c>
      <c r="O208" s="639">
        <v>0</v>
      </c>
      <c r="P208" s="639">
        <v>0</v>
      </c>
      <c r="Q208" s="639">
        <v>0</v>
      </c>
      <c r="R208" s="639">
        <v>0</v>
      </c>
      <c r="S208" s="639">
        <v>0</v>
      </c>
      <c r="T208" s="639">
        <v>0</v>
      </c>
      <c r="U208" s="639">
        <v>0</v>
      </c>
      <c r="V208" t="s" s="352">
        <f>IF(B208&gt;0,"Added"," ")</f>
        <v>251</v>
      </c>
      <c r="W208" s="635"/>
    </row>
    <row r="209" ht="14.5" customHeight="1" hidden="1">
      <c r="A209" t="s" s="640">
        <v>1363</v>
      </c>
      <c r="B209" s="637">
        <v>0</v>
      </c>
      <c r="C209" s="638">
        <v>4</v>
      </c>
      <c r="D209" s="639">
        <f>_xlfn.IFERROR(4*B209,0)</f>
        <v>0</v>
      </c>
      <c r="E209" s="639">
        <v>0</v>
      </c>
      <c r="F209" s="639">
        <v>0</v>
      </c>
      <c r="G209" s="639">
        <v>0</v>
      </c>
      <c r="H209" s="639">
        <v>0</v>
      </c>
      <c r="I209" s="639">
        <v>0</v>
      </c>
      <c r="J209" s="639">
        <v>0</v>
      </c>
      <c r="K209" s="639">
        <v>0</v>
      </c>
      <c r="L209" s="639">
        <v>0</v>
      </c>
      <c r="M209" s="639">
        <v>0</v>
      </c>
      <c r="N209" s="639">
        <v>0</v>
      </c>
      <c r="O209" s="639">
        <v>0</v>
      </c>
      <c r="P209" s="639">
        <v>0</v>
      </c>
      <c r="Q209" s="639">
        <v>0</v>
      </c>
      <c r="R209" s="639">
        <v>0</v>
      </c>
      <c r="S209" s="639">
        <v>0</v>
      </c>
      <c r="T209" s="639">
        <v>0</v>
      </c>
      <c r="U209" s="639">
        <v>0</v>
      </c>
      <c r="V209" t="s" s="352">
        <f>IF(B209&gt;0,"Added"," ")</f>
        <v>251</v>
      </c>
      <c r="W209" s="635"/>
    </row>
    <row r="210" ht="14.5" customHeight="1" hidden="1">
      <c r="A210" t="s" s="640">
        <v>1364</v>
      </c>
      <c r="B210" s="637">
        <v>0</v>
      </c>
      <c r="C210" s="638">
        <v>5</v>
      </c>
      <c r="D210" s="639">
        <v>0</v>
      </c>
      <c r="E210" s="639">
        <f>_xlfn.IFERROR(5*B210,0)</f>
        <v>0</v>
      </c>
      <c r="F210" s="639">
        <v>0</v>
      </c>
      <c r="G210" s="639">
        <v>0</v>
      </c>
      <c r="H210" s="639">
        <v>0</v>
      </c>
      <c r="I210" s="639">
        <v>0</v>
      </c>
      <c r="J210" s="639">
        <v>0</v>
      </c>
      <c r="K210" s="639">
        <v>0</v>
      </c>
      <c r="L210" s="639">
        <v>0</v>
      </c>
      <c r="M210" s="639">
        <v>0</v>
      </c>
      <c r="N210" s="639">
        <v>0</v>
      </c>
      <c r="O210" s="639">
        <v>0</v>
      </c>
      <c r="P210" s="639">
        <v>0</v>
      </c>
      <c r="Q210" s="639">
        <v>0</v>
      </c>
      <c r="R210" s="639">
        <v>0</v>
      </c>
      <c r="S210" s="639">
        <v>0</v>
      </c>
      <c r="T210" s="639">
        <v>0</v>
      </c>
      <c r="U210" s="639">
        <v>0</v>
      </c>
      <c r="V210" t="s" s="352">
        <f>IF(B210&gt;0,"Added"," ")</f>
        <v>251</v>
      </c>
      <c r="W210" s="635"/>
    </row>
    <row r="211" ht="14.5" customHeight="1" hidden="1">
      <c r="A211" t="s" s="640">
        <v>1365</v>
      </c>
      <c r="B211" s="637">
        <v>0</v>
      </c>
      <c r="C211" s="638">
        <v>10</v>
      </c>
      <c r="D211" s="639">
        <f>_xlfn.IFERROR(10*B211,0)</f>
        <v>0</v>
      </c>
      <c r="E211" s="639">
        <v>0</v>
      </c>
      <c r="F211" s="639">
        <v>0</v>
      </c>
      <c r="G211" s="639">
        <v>0</v>
      </c>
      <c r="H211" s="639">
        <v>0</v>
      </c>
      <c r="I211" s="639">
        <v>0</v>
      </c>
      <c r="J211" s="639">
        <v>0</v>
      </c>
      <c r="K211" s="639">
        <v>0</v>
      </c>
      <c r="L211" s="639">
        <v>0</v>
      </c>
      <c r="M211" s="639">
        <v>0</v>
      </c>
      <c r="N211" s="639">
        <v>0</v>
      </c>
      <c r="O211" s="639">
        <v>0</v>
      </c>
      <c r="P211" s="639">
        <v>0</v>
      </c>
      <c r="Q211" s="639">
        <v>0</v>
      </c>
      <c r="R211" s="639">
        <v>0</v>
      </c>
      <c r="S211" s="639">
        <v>0</v>
      </c>
      <c r="T211" s="639">
        <v>0</v>
      </c>
      <c r="U211" s="639">
        <v>0</v>
      </c>
      <c r="V211" t="s" s="352">
        <f>IF(B211&gt;0,"Added"," ")</f>
        <v>251</v>
      </c>
      <c r="W211" s="635"/>
    </row>
    <row r="212" ht="14.5" customHeight="1" hidden="1">
      <c r="A212" t="s" s="640">
        <v>1366</v>
      </c>
      <c r="B212" s="637">
        <v>0</v>
      </c>
      <c r="C212" s="638">
        <v>10</v>
      </c>
      <c r="D212" s="639">
        <f>_xlfn.IFERROR(10*B212,0)</f>
        <v>0</v>
      </c>
      <c r="E212" s="639">
        <v>0</v>
      </c>
      <c r="F212" s="639">
        <v>0</v>
      </c>
      <c r="G212" s="639">
        <v>0</v>
      </c>
      <c r="H212" s="639">
        <v>0</v>
      </c>
      <c r="I212" s="639">
        <v>0</v>
      </c>
      <c r="J212" s="639">
        <v>0</v>
      </c>
      <c r="K212" s="639">
        <v>0</v>
      </c>
      <c r="L212" s="639">
        <v>0</v>
      </c>
      <c r="M212" s="639">
        <v>0</v>
      </c>
      <c r="N212" s="639">
        <v>0</v>
      </c>
      <c r="O212" s="639">
        <v>0</v>
      </c>
      <c r="P212" s="639">
        <v>0</v>
      </c>
      <c r="Q212" s="639">
        <v>0</v>
      </c>
      <c r="R212" s="639">
        <v>0</v>
      </c>
      <c r="S212" s="639">
        <v>0</v>
      </c>
      <c r="T212" s="639">
        <v>0</v>
      </c>
      <c r="U212" s="639">
        <v>0</v>
      </c>
      <c r="V212" t="s" s="352">
        <f>IF(B212&gt;0,"Added"," ")</f>
        <v>251</v>
      </c>
      <c r="W212" s="635"/>
    </row>
    <row r="213" ht="14.5" customHeight="1" hidden="1">
      <c r="A213" t="s" s="640">
        <v>1367</v>
      </c>
      <c r="B213" s="637">
        <v>0</v>
      </c>
      <c r="C213" s="638">
        <v>20</v>
      </c>
      <c r="D213" s="639">
        <f>_xlfn.IFERROR(20*B213,0)</f>
        <v>0</v>
      </c>
      <c r="E213" s="639">
        <v>0</v>
      </c>
      <c r="F213" s="639">
        <v>0</v>
      </c>
      <c r="G213" s="639">
        <v>0</v>
      </c>
      <c r="H213" s="639">
        <v>0</v>
      </c>
      <c r="I213" s="639">
        <v>0</v>
      </c>
      <c r="J213" s="639">
        <v>0</v>
      </c>
      <c r="K213" s="639">
        <v>0</v>
      </c>
      <c r="L213" s="639">
        <v>0</v>
      </c>
      <c r="M213" s="639">
        <v>0</v>
      </c>
      <c r="N213" s="639">
        <v>0</v>
      </c>
      <c r="O213" s="639">
        <v>0</v>
      </c>
      <c r="P213" s="639">
        <v>0</v>
      </c>
      <c r="Q213" s="639">
        <v>0</v>
      </c>
      <c r="R213" s="639">
        <v>0</v>
      </c>
      <c r="S213" s="639">
        <v>0</v>
      </c>
      <c r="T213" s="639">
        <v>0</v>
      </c>
      <c r="U213" s="639">
        <v>0</v>
      </c>
      <c r="V213" t="s" s="352">
        <f>IF(B213&gt;0,"Added"," ")</f>
        <v>251</v>
      </c>
      <c r="W213" s="635"/>
    </row>
    <row r="214" ht="14.5" customHeight="1" hidden="1">
      <c r="A214" t="s" s="640">
        <v>1368</v>
      </c>
      <c r="B214" s="637">
        <v>0</v>
      </c>
      <c r="C214" s="638">
        <v>10</v>
      </c>
      <c r="D214" s="639">
        <f>_xlfn.IFERROR(10*B214,0)</f>
        <v>0</v>
      </c>
      <c r="E214" s="639">
        <v>0</v>
      </c>
      <c r="F214" s="639">
        <v>0</v>
      </c>
      <c r="G214" s="639">
        <v>0</v>
      </c>
      <c r="H214" s="639">
        <v>0</v>
      </c>
      <c r="I214" s="639">
        <v>0</v>
      </c>
      <c r="J214" s="639">
        <v>0</v>
      </c>
      <c r="K214" s="639">
        <v>0</v>
      </c>
      <c r="L214" s="639">
        <v>0</v>
      </c>
      <c r="M214" s="639">
        <v>0</v>
      </c>
      <c r="N214" s="639">
        <v>0</v>
      </c>
      <c r="O214" s="639">
        <v>0</v>
      </c>
      <c r="P214" s="639">
        <v>0</v>
      </c>
      <c r="Q214" s="639">
        <v>0</v>
      </c>
      <c r="R214" s="639">
        <v>0</v>
      </c>
      <c r="S214" s="639">
        <v>0</v>
      </c>
      <c r="T214" s="639">
        <v>0</v>
      </c>
      <c r="U214" s="639">
        <v>0</v>
      </c>
      <c r="V214" t="s" s="352">
        <f>IF(B214&gt;0,"Added"," ")</f>
        <v>251</v>
      </c>
      <c r="W214" s="635"/>
    </row>
    <row r="215" ht="14.5" customHeight="1" hidden="1">
      <c r="A215" t="s" s="640">
        <v>1369</v>
      </c>
      <c r="B215" s="637">
        <v>0</v>
      </c>
      <c r="C215" s="638">
        <v>10</v>
      </c>
      <c r="D215" s="639">
        <f>_xlfn.IFERROR(10*B215,0)</f>
        <v>0</v>
      </c>
      <c r="E215" s="639">
        <v>0</v>
      </c>
      <c r="F215" s="639">
        <v>0</v>
      </c>
      <c r="G215" s="639">
        <v>0</v>
      </c>
      <c r="H215" s="639">
        <v>0</v>
      </c>
      <c r="I215" s="639">
        <v>0</v>
      </c>
      <c r="J215" s="639">
        <v>0</v>
      </c>
      <c r="K215" s="639">
        <v>0</v>
      </c>
      <c r="L215" s="639">
        <v>0</v>
      </c>
      <c r="M215" s="639">
        <v>0</v>
      </c>
      <c r="N215" s="639">
        <v>0</v>
      </c>
      <c r="O215" s="639">
        <v>0</v>
      </c>
      <c r="P215" s="639">
        <v>0</v>
      </c>
      <c r="Q215" s="639">
        <v>0</v>
      </c>
      <c r="R215" s="639">
        <v>0</v>
      </c>
      <c r="S215" s="639">
        <v>0</v>
      </c>
      <c r="T215" s="639">
        <v>0</v>
      </c>
      <c r="U215" s="639">
        <v>0</v>
      </c>
      <c r="V215" t="s" s="352">
        <f>IF(B215&gt;0,"Added"," ")</f>
        <v>251</v>
      </c>
      <c r="W215" s="635"/>
    </row>
    <row r="216" ht="14.5" customHeight="1" hidden="1">
      <c r="A216" t="s" s="640">
        <v>1370</v>
      </c>
      <c r="B216" s="637">
        <v>0</v>
      </c>
      <c r="C216" s="638">
        <v>3</v>
      </c>
      <c r="D216" s="639">
        <v>0</v>
      </c>
      <c r="E216" s="639">
        <v>0</v>
      </c>
      <c r="F216" s="639">
        <v>0</v>
      </c>
      <c r="G216" s="639">
        <v>0</v>
      </c>
      <c r="H216" s="639">
        <v>0</v>
      </c>
      <c r="I216" s="639">
        <v>0</v>
      </c>
      <c r="J216" s="639">
        <v>0</v>
      </c>
      <c r="K216" s="639">
        <f>_xlfn.IFERROR(2*B216,0)</f>
        <v>0</v>
      </c>
      <c r="L216" s="639">
        <v>0</v>
      </c>
      <c r="M216" s="639">
        <f>_xlfn.IFERROR(1*B216,0)</f>
        <v>0</v>
      </c>
      <c r="N216" s="639">
        <v>0</v>
      </c>
      <c r="O216" s="639">
        <v>0</v>
      </c>
      <c r="P216" s="639">
        <v>0</v>
      </c>
      <c r="Q216" s="639">
        <v>0</v>
      </c>
      <c r="R216" s="639">
        <v>0</v>
      </c>
      <c r="S216" s="639">
        <v>0</v>
      </c>
      <c r="T216" s="639">
        <v>0</v>
      </c>
      <c r="U216" s="639">
        <v>0</v>
      </c>
      <c r="V216" t="s" s="352">
        <f>IF(B216&gt;0,"Added"," ")</f>
        <v>251</v>
      </c>
      <c r="W216" s="635"/>
    </row>
    <row r="217" ht="14.5" customHeight="1" hidden="1">
      <c r="A217" t="s" s="640">
        <v>1371</v>
      </c>
      <c r="B217" s="637">
        <v>0</v>
      </c>
      <c r="C217" s="638">
        <v>1</v>
      </c>
      <c r="D217" s="639">
        <v>0</v>
      </c>
      <c r="E217" s="639">
        <v>0</v>
      </c>
      <c r="F217" s="639">
        <v>0</v>
      </c>
      <c r="G217" s="639">
        <v>0</v>
      </c>
      <c r="H217" s="639">
        <v>0</v>
      </c>
      <c r="I217" s="639">
        <v>0</v>
      </c>
      <c r="J217" s="639">
        <v>0</v>
      </c>
      <c r="K217" s="639">
        <f>_xlfn.IFERROR(1*B217,0)</f>
        <v>0</v>
      </c>
      <c r="L217" s="639">
        <v>0</v>
      </c>
      <c r="M217" s="639">
        <v>0</v>
      </c>
      <c r="N217" s="639">
        <v>0</v>
      </c>
      <c r="O217" s="639">
        <v>0</v>
      </c>
      <c r="P217" s="639">
        <v>0</v>
      </c>
      <c r="Q217" s="639">
        <v>0</v>
      </c>
      <c r="R217" s="639">
        <v>0</v>
      </c>
      <c r="S217" s="639">
        <v>0</v>
      </c>
      <c r="T217" s="639">
        <v>0</v>
      </c>
      <c r="U217" s="639">
        <v>0</v>
      </c>
      <c r="V217" t="s" s="352">
        <f>IF(B217&gt;0,"Added"," ")</f>
        <v>251</v>
      </c>
      <c r="W217" s="635"/>
    </row>
    <row r="218" ht="14.5" customHeight="1" hidden="1">
      <c r="A218" t="s" s="640">
        <v>1372</v>
      </c>
      <c r="B218" s="637">
        <v>0</v>
      </c>
      <c r="C218" s="638">
        <v>1</v>
      </c>
      <c r="D218" s="639">
        <v>0</v>
      </c>
      <c r="E218" s="639">
        <v>0</v>
      </c>
      <c r="F218" s="639">
        <v>0</v>
      </c>
      <c r="G218" s="639">
        <v>0</v>
      </c>
      <c r="H218" s="639">
        <v>0</v>
      </c>
      <c r="I218" s="639">
        <v>0</v>
      </c>
      <c r="J218" s="639">
        <v>0</v>
      </c>
      <c r="K218" s="639">
        <f>_xlfn.IFERROR(1*B218,0)</f>
        <v>0</v>
      </c>
      <c r="L218" s="639">
        <v>0</v>
      </c>
      <c r="M218" s="639">
        <v>0</v>
      </c>
      <c r="N218" s="639">
        <v>0</v>
      </c>
      <c r="O218" s="639">
        <v>0</v>
      </c>
      <c r="P218" s="639">
        <v>0</v>
      </c>
      <c r="Q218" s="639">
        <v>0</v>
      </c>
      <c r="R218" s="639">
        <v>0</v>
      </c>
      <c r="S218" s="639">
        <v>0</v>
      </c>
      <c r="T218" s="639">
        <v>0</v>
      </c>
      <c r="U218" s="639">
        <v>0</v>
      </c>
      <c r="V218" t="s" s="352">
        <f>IF(B218&gt;0,"Added"," ")</f>
        <v>251</v>
      </c>
      <c r="W218" s="635"/>
    </row>
    <row r="219" ht="14.5" customHeight="1" hidden="1">
      <c r="A219" t="s" s="640">
        <v>1373</v>
      </c>
      <c r="B219" s="637">
        <v>0</v>
      </c>
      <c r="C219" s="638">
        <v>1</v>
      </c>
      <c r="D219" s="639">
        <v>0</v>
      </c>
      <c r="E219" s="639">
        <v>0</v>
      </c>
      <c r="F219" s="639">
        <v>0</v>
      </c>
      <c r="G219" s="639">
        <v>0</v>
      </c>
      <c r="H219" s="639">
        <v>0</v>
      </c>
      <c r="I219" s="639">
        <v>0</v>
      </c>
      <c r="J219" s="639">
        <v>0</v>
      </c>
      <c r="K219" s="639">
        <v>0</v>
      </c>
      <c r="L219" s="639">
        <v>0</v>
      </c>
      <c r="M219" s="639">
        <f>_xlfn.IFERROR(1*B219,0)</f>
        <v>0</v>
      </c>
      <c r="N219" s="639">
        <v>0</v>
      </c>
      <c r="O219" s="639">
        <v>0</v>
      </c>
      <c r="P219" s="639">
        <v>0</v>
      </c>
      <c r="Q219" s="639">
        <v>0</v>
      </c>
      <c r="R219" s="639">
        <v>0</v>
      </c>
      <c r="S219" s="639">
        <v>0</v>
      </c>
      <c r="T219" s="639">
        <v>0</v>
      </c>
      <c r="U219" s="639">
        <v>0</v>
      </c>
      <c r="V219" t="s" s="352">
        <f>IF(B219&gt;0,"Added"," ")</f>
        <v>251</v>
      </c>
      <c r="W219" s="635"/>
    </row>
    <row r="220" ht="14.5" customHeight="1" hidden="1">
      <c r="A220" t="s" s="640">
        <v>1374</v>
      </c>
      <c r="B220" s="637">
        <v>0</v>
      </c>
      <c r="C220" s="638">
        <v>10</v>
      </c>
      <c r="D220" s="639">
        <f>_xlfn.IFERROR(10*B220,0)</f>
        <v>0</v>
      </c>
      <c r="E220" s="639">
        <v>0</v>
      </c>
      <c r="F220" s="639">
        <v>0</v>
      </c>
      <c r="G220" s="639">
        <v>0</v>
      </c>
      <c r="H220" s="639">
        <v>0</v>
      </c>
      <c r="I220" s="639">
        <v>0</v>
      </c>
      <c r="J220" s="639">
        <v>0</v>
      </c>
      <c r="K220" s="639">
        <v>0</v>
      </c>
      <c r="L220" s="639">
        <v>0</v>
      </c>
      <c r="M220" s="639">
        <v>0</v>
      </c>
      <c r="N220" s="639">
        <v>0</v>
      </c>
      <c r="O220" s="639">
        <v>0</v>
      </c>
      <c r="P220" s="639">
        <v>0</v>
      </c>
      <c r="Q220" s="639">
        <v>0</v>
      </c>
      <c r="R220" s="639">
        <v>0</v>
      </c>
      <c r="S220" s="639">
        <v>0</v>
      </c>
      <c r="T220" s="639">
        <v>0</v>
      </c>
      <c r="U220" s="639">
        <v>0</v>
      </c>
      <c r="V220" t="s" s="352">
        <f>IF(B220&gt;0,"Added"," ")</f>
        <v>251</v>
      </c>
      <c r="W220" s="635"/>
    </row>
    <row r="221" ht="14.5" customHeight="1" hidden="1">
      <c r="A221" t="s" s="640">
        <v>1375</v>
      </c>
      <c r="B221" s="637">
        <v>0</v>
      </c>
      <c r="C221" s="638">
        <v>10</v>
      </c>
      <c r="D221" s="639">
        <f>_xlfn.IFERROR(10*B221,0)</f>
        <v>0</v>
      </c>
      <c r="E221" s="639">
        <v>0</v>
      </c>
      <c r="F221" s="639">
        <v>0</v>
      </c>
      <c r="G221" s="639">
        <v>0</v>
      </c>
      <c r="H221" s="639">
        <v>0</v>
      </c>
      <c r="I221" s="639">
        <v>0</v>
      </c>
      <c r="J221" s="639">
        <v>0</v>
      </c>
      <c r="K221" s="639">
        <v>0</v>
      </c>
      <c r="L221" s="639">
        <v>0</v>
      </c>
      <c r="M221" s="639">
        <v>0</v>
      </c>
      <c r="N221" s="639">
        <v>0</v>
      </c>
      <c r="O221" s="639">
        <v>0</v>
      </c>
      <c r="P221" s="639">
        <v>0</v>
      </c>
      <c r="Q221" s="639">
        <v>0</v>
      </c>
      <c r="R221" s="639">
        <v>0</v>
      </c>
      <c r="S221" s="639">
        <v>0</v>
      </c>
      <c r="T221" s="639">
        <v>0</v>
      </c>
      <c r="U221" s="639">
        <v>0</v>
      </c>
      <c r="V221" t="s" s="352">
        <f>IF(B221&gt;0,"Added"," ")</f>
        <v>251</v>
      </c>
      <c r="W221" s="635"/>
    </row>
    <row r="222" ht="14.5" customHeight="1" hidden="1">
      <c r="A222" t="s" s="640">
        <v>1376</v>
      </c>
      <c r="B222" s="637">
        <v>0</v>
      </c>
      <c r="C222" s="638">
        <v>20</v>
      </c>
      <c r="D222" s="639">
        <f>_xlfn.IFERROR(20*B222,0)</f>
        <v>0</v>
      </c>
      <c r="E222" s="639">
        <v>0</v>
      </c>
      <c r="F222" s="639">
        <v>0</v>
      </c>
      <c r="G222" s="639">
        <v>0</v>
      </c>
      <c r="H222" s="639">
        <v>0</v>
      </c>
      <c r="I222" s="639">
        <v>0</v>
      </c>
      <c r="J222" s="639">
        <v>0</v>
      </c>
      <c r="K222" s="639">
        <v>0</v>
      </c>
      <c r="L222" s="639">
        <v>0</v>
      </c>
      <c r="M222" s="639">
        <v>0</v>
      </c>
      <c r="N222" s="639">
        <v>0</v>
      </c>
      <c r="O222" s="639">
        <v>0</v>
      </c>
      <c r="P222" s="639">
        <v>0</v>
      </c>
      <c r="Q222" s="639">
        <v>0</v>
      </c>
      <c r="R222" s="639">
        <v>0</v>
      </c>
      <c r="S222" s="639">
        <v>0</v>
      </c>
      <c r="T222" s="639">
        <v>0</v>
      </c>
      <c r="U222" s="639">
        <v>0</v>
      </c>
      <c r="V222" t="s" s="352">
        <f>IF(B222&gt;0,"Added"," ")</f>
        <v>251</v>
      </c>
      <c r="W222" s="635"/>
    </row>
    <row r="223" ht="14.5" customHeight="1" hidden="1">
      <c r="A223" t="s" s="640">
        <v>1377</v>
      </c>
      <c r="B223" s="637">
        <v>0</v>
      </c>
      <c r="C223" s="638">
        <v>20</v>
      </c>
      <c r="D223" s="639">
        <f>_xlfn.IFERROR(20*B223,0)</f>
        <v>0</v>
      </c>
      <c r="E223" s="639">
        <v>0</v>
      </c>
      <c r="F223" s="639">
        <v>0</v>
      </c>
      <c r="G223" s="639">
        <v>0</v>
      </c>
      <c r="H223" s="639">
        <v>0</v>
      </c>
      <c r="I223" s="639">
        <v>0</v>
      </c>
      <c r="J223" s="639">
        <v>0</v>
      </c>
      <c r="K223" s="639">
        <v>0</v>
      </c>
      <c r="L223" s="639">
        <v>0</v>
      </c>
      <c r="M223" s="639">
        <v>0</v>
      </c>
      <c r="N223" s="639">
        <v>0</v>
      </c>
      <c r="O223" s="639">
        <v>0</v>
      </c>
      <c r="P223" s="639">
        <v>0</v>
      </c>
      <c r="Q223" s="639">
        <v>0</v>
      </c>
      <c r="R223" s="639">
        <v>0</v>
      </c>
      <c r="S223" s="639">
        <v>0</v>
      </c>
      <c r="T223" s="639">
        <v>0</v>
      </c>
      <c r="U223" s="639">
        <v>0</v>
      </c>
      <c r="V223" t="s" s="352">
        <f>IF(B223&gt;0,"Added"," ")</f>
        <v>251</v>
      </c>
      <c r="W223" s="635"/>
    </row>
    <row r="224" ht="14.5" customHeight="1" hidden="1">
      <c r="A224" t="s" s="640">
        <v>1378</v>
      </c>
      <c r="B224" s="637">
        <v>0</v>
      </c>
      <c r="C224" s="638">
        <v>10</v>
      </c>
      <c r="D224" s="639">
        <v>0</v>
      </c>
      <c r="E224" s="639">
        <v>0</v>
      </c>
      <c r="F224" s="639">
        <v>0</v>
      </c>
      <c r="G224" s="639">
        <v>0</v>
      </c>
      <c r="H224" s="639">
        <v>0</v>
      </c>
      <c r="I224" s="639">
        <v>0</v>
      </c>
      <c r="J224" s="639">
        <v>0</v>
      </c>
      <c r="K224" s="639">
        <v>0</v>
      </c>
      <c r="L224" s="639">
        <v>0</v>
      </c>
      <c r="M224" s="639">
        <v>0</v>
      </c>
      <c r="N224" s="639">
        <v>0</v>
      </c>
      <c r="O224" s="639">
        <v>0</v>
      </c>
      <c r="P224" s="639">
        <v>0</v>
      </c>
      <c r="Q224" s="639">
        <f>_xlfn.IFERROR(20*B224,0)</f>
        <v>0</v>
      </c>
      <c r="R224" s="639">
        <v>0</v>
      </c>
      <c r="S224" s="639">
        <v>0</v>
      </c>
      <c r="T224" s="639">
        <v>0</v>
      </c>
      <c r="U224" s="639">
        <v>0</v>
      </c>
      <c r="V224" t="s" s="352">
        <f>IF(B224&gt;0,"Added"," ")</f>
        <v>251</v>
      </c>
      <c r="W224" s="635"/>
    </row>
    <row r="225" ht="14.5" customHeight="1" hidden="1">
      <c r="A225" t="s" s="640">
        <v>1379</v>
      </c>
      <c r="B225" s="637">
        <v>0</v>
      </c>
      <c r="C225" s="638">
        <v>6</v>
      </c>
      <c r="D225" s="639">
        <f>_xlfn.IFERROR(6*B225,0)</f>
        <v>0</v>
      </c>
      <c r="E225" s="639">
        <v>0</v>
      </c>
      <c r="F225" s="639">
        <v>0</v>
      </c>
      <c r="G225" s="639">
        <v>0</v>
      </c>
      <c r="H225" s="639">
        <v>0</v>
      </c>
      <c r="I225" s="639">
        <v>0</v>
      </c>
      <c r="J225" s="639">
        <v>0</v>
      </c>
      <c r="K225" s="639">
        <v>0</v>
      </c>
      <c r="L225" s="639">
        <v>0</v>
      </c>
      <c r="M225" s="639">
        <v>0</v>
      </c>
      <c r="N225" s="639">
        <v>0</v>
      </c>
      <c r="O225" s="639">
        <v>0</v>
      </c>
      <c r="P225" s="639">
        <v>0</v>
      </c>
      <c r="Q225" s="639">
        <v>0</v>
      </c>
      <c r="R225" s="639">
        <v>0</v>
      </c>
      <c r="S225" s="639">
        <v>0</v>
      </c>
      <c r="T225" s="639">
        <v>0</v>
      </c>
      <c r="U225" s="639">
        <v>0</v>
      </c>
      <c r="V225" t="s" s="352">
        <f>IF(B225&gt;0,"Added"," ")</f>
        <v>251</v>
      </c>
      <c r="W225" s="635"/>
    </row>
    <row r="226" ht="14.5" customHeight="1" hidden="1">
      <c r="A226" t="s" s="640">
        <v>1380</v>
      </c>
      <c r="B226" s="637">
        <v>0</v>
      </c>
      <c r="C226" s="638">
        <v>45</v>
      </c>
      <c r="D226" s="639">
        <f>_xlfn.IFERROR(8*B226,0)*2</f>
        <v>0</v>
      </c>
      <c r="E226" s="639">
        <f>_xlfn.IFERROR(2*B226,0)*2</f>
        <v>0</v>
      </c>
      <c r="F226" s="639">
        <v>0</v>
      </c>
      <c r="G226" s="639">
        <v>0</v>
      </c>
      <c r="H226" s="639">
        <v>0</v>
      </c>
      <c r="I226" s="639">
        <v>0</v>
      </c>
      <c r="J226" s="639">
        <v>0</v>
      </c>
      <c r="K226" s="639">
        <v>0</v>
      </c>
      <c r="L226" s="639">
        <v>0</v>
      </c>
      <c r="M226" s="639">
        <v>0</v>
      </c>
      <c r="N226" s="639">
        <v>0</v>
      </c>
      <c r="O226" s="639">
        <v>0</v>
      </c>
      <c r="P226" s="639">
        <v>0</v>
      </c>
      <c r="Q226" s="639">
        <f>_xlfn.IFERROR(55*B226,0)</f>
        <v>0</v>
      </c>
      <c r="R226" s="639">
        <v>0</v>
      </c>
      <c r="S226" s="639">
        <v>0</v>
      </c>
      <c r="T226" s="639">
        <v>0</v>
      </c>
      <c r="U226" s="639">
        <v>0</v>
      </c>
      <c r="V226" t="s" s="352">
        <f>IF(B226&gt;0,"Added"," ")</f>
        <v>251</v>
      </c>
      <c r="W226" s="635"/>
    </row>
    <row r="227" ht="14.5" customHeight="1" hidden="1">
      <c r="A227" t="s" s="640">
        <v>1381</v>
      </c>
      <c r="B227" s="637">
        <v>0</v>
      </c>
      <c r="C227" s="638">
        <v>25</v>
      </c>
      <c r="D227" s="639">
        <v>0</v>
      </c>
      <c r="E227" s="639">
        <v>0</v>
      </c>
      <c r="F227" s="639">
        <v>0</v>
      </c>
      <c r="G227" s="639">
        <v>0</v>
      </c>
      <c r="H227" s="639">
        <v>0</v>
      </c>
      <c r="I227" s="639">
        <v>0</v>
      </c>
      <c r="J227" s="639">
        <v>0</v>
      </c>
      <c r="K227" s="639">
        <v>0</v>
      </c>
      <c r="L227" s="639">
        <v>0</v>
      </c>
      <c r="M227" s="639">
        <v>0</v>
      </c>
      <c r="N227" s="639">
        <v>0</v>
      </c>
      <c r="O227" s="639">
        <v>0</v>
      </c>
      <c r="P227" s="639">
        <v>0</v>
      </c>
      <c r="Q227" s="639">
        <f>_xlfn.IFERROR(55*B227,0)</f>
        <v>0</v>
      </c>
      <c r="R227" s="639">
        <v>0</v>
      </c>
      <c r="S227" s="639">
        <v>0</v>
      </c>
      <c r="T227" s="639">
        <v>0</v>
      </c>
      <c r="U227" s="639">
        <v>0</v>
      </c>
      <c r="V227" t="s" s="352">
        <f>IF(B227&gt;0,"Added"," ")</f>
        <v>251</v>
      </c>
      <c r="W227" s="635"/>
    </row>
    <row r="228" ht="14.5" customHeight="1" hidden="1">
      <c r="A228" t="s" s="640">
        <v>1382</v>
      </c>
      <c r="B228" s="637">
        <v>0</v>
      </c>
      <c r="C228" s="638">
        <v>10</v>
      </c>
      <c r="D228" s="639">
        <f>_xlfn.IFERROR(8*B228,0)</f>
        <v>0</v>
      </c>
      <c r="E228" s="639">
        <f>_xlfn.IFERROR(2*B228,0)</f>
        <v>0</v>
      </c>
      <c r="F228" s="639">
        <v>0</v>
      </c>
      <c r="G228" s="639">
        <v>0</v>
      </c>
      <c r="H228" s="639">
        <v>0</v>
      </c>
      <c r="I228" s="639">
        <v>0</v>
      </c>
      <c r="J228" s="639">
        <v>0</v>
      </c>
      <c r="K228" s="639">
        <v>0</v>
      </c>
      <c r="L228" s="639">
        <v>0</v>
      </c>
      <c r="M228" s="639">
        <v>0</v>
      </c>
      <c r="N228" s="639">
        <v>0</v>
      </c>
      <c r="O228" s="639">
        <v>0</v>
      </c>
      <c r="P228" s="639">
        <v>0</v>
      </c>
      <c r="Q228" s="639">
        <v>0</v>
      </c>
      <c r="R228" s="639">
        <v>0</v>
      </c>
      <c r="S228" s="639">
        <v>0</v>
      </c>
      <c r="T228" s="639">
        <v>0</v>
      </c>
      <c r="U228" s="639">
        <v>0</v>
      </c>
      <c r="V228" t="s" s="352">
        <f>IF(B228&gt;0,"Added"," ")</f>
        <v>251</v>
      </c>
      <c r="W228" s="635"/>
    </row>
    <row r="229" ht="14.5" customHeight="1" hidden="1">
      <c r="A229" t="s" s="640">
        <v>1383</v>
      </c>
      <c r="B229" s="637">
        <v>0</v>
      </c>
      <c r="C229" s="638">
        <v>5</v>
      </c>
      <c r="D229" s="639">
        <v>0</v>
      </c>
      <c r="E229" s="639">
        <v>0</v>
      </c>
      <c r="F229" s="639">
        <v>0</v>
      </c>
      <c r="G229" s="639">
        <v>0</v>
      </c>
      <c r="H229" s="639">
        <v>0</v>
      </c>
      <c r="I229" s="639">
        <v>0</v>
      </c>
      <c r="J229" s="639">
        <v>0</v>
      </c>
      <c r="K229" s="639">
        <v>0</v>
      </c>
      <c r="L229" s="639">
        <v>0</v>
      </c>
      <c r="M229" s="639">
        <v>0</v>
      </c>
      <c r="N229" s="639">
        <v>0</v>
      </c>
      <c r="O229" s="639">
        <v>0</v>
      </c>
      <c r="P229" s="639">
        <v>0</v>
      </c>
      <c r="Q229" s="639">
        <f>_xlfn.IFERROR(15*B229,0)</f>
        <v>0</v>
      </c>
      <c r="R229" s="639">
        <v>0</v>
      </c>
      <c r="S229" s="639">
        <v>0</v>
      </c>
      <c r="T229" s="639">
        <v>0</v>
      </c>
      <c r="U229" s="639">
        <v>0</v>
      </c>
      <c r="V229" t="s" s="352">
        <f>IF(B229&gt;0,"Added"," ")</f>
        <v>251</v>
      </c>
      <c r="W229" s="635"/>
    </row>
    <row r="230" ht="14.5" customHeight="1" hidden="1">
      <c r="A230" t="s" s="640">
        <v>1384</v>
      </c>
      <c r="B230" s="637">
        <v>0</v>
      </c>
      <c r="C230" s="638">
        <v>5</v>
      </c>
      <c r="D230" s="639">
        <v>0</v>
      </c>
      <c r="E230" s="639">
        <f>_xlfn.IFERROR(5*B230,0)</f>
        <v>0</v>
      </c>
      <c r="F230" s="639">
        <v>0</v>
      </c>
      <c r="G230" s="639">
        <v>0</v>
      </c>
      <c r="H230" s="639">
        <v>0</v>
      </c>
      <c r="I230" s="639">
        <v>0</v>
      </c>
      <c r="J230" s="639">
        <v>0</v>
      </c>
      <c r="K230" s="639">
        <v>0</v>
      </c>
      <c r="L230" s="639">
        <v>0</v>
      </c>
      <c r="M230" s="639">
        <v>0</v>
      </c>
      <c r="N230" s="639">
        <v>0</v>
      </c>
      <c r="O230" s="639">
        <v>0</v>
      </c>
      <c r="P230" s="639">
        <v>0</v>
      </c>
      <c r="Q230" s="639">
        <v>0</v>
      </c>
      <c r="R230" s="639">
        <v>0</v>
      </c>
      <c r="S230" s="639">
        <v>0</v>
      </c>
      <c r="T230" s="639">
        <v>0</v>
      </c>
      <c r="U230" s="639">
        <v>0</v>
      </c>
      <c r="V230" t="s" s="352">
        <f>IF(B230&gt;0,"Added"," ")</f>
        <v>251</v>
      </c>
      <c r="W230" s="635"/>
    </row>
    <row r="231" ht="14.5" customHeight="1" hidden="1">
      <c r="A231" t="s" s="640">
        <v>1385</v>
      </c>
      <c r="B231" s="637">
        <v>0</v>
      </c>
      <c r="C231" s="638">
        <v>10</v>
      </c>
      <c r="D231" s="639">
        <f>_xlfn.IFERROR(5*B231,0)</f>
        <v>0</v>
      </c>
      <c r="E231" s="639">
        <v>0</v>
      </c>
      <c r="F231" s="639">
        <v>0</v>
      </c>
      <c r="G231" s="639">
        <v>0</v>
      </c>
      <c r="H231" s="639">
        <v>0</v>
      </c>
      <c r="I231" s="639">
        <v>0</v>
      </c>
      <c r="J231" s="639">
        <v>0</v>
      </c>
      <c r="K231" s="639">
        <v>0</v>
      </c>
      <c r="L231" s="639">
        <v>0</v>
      </c>
      <c r="M231" s="639">
        <v>0</v>
      </c>
      <c r="N231" s="639">
        <v>0</v>
      </c>
      <c r="O231" s="639">
        <v>0</v>
      </c>
      <c r="P231" s="639">
        <v>0</v>
      </c>
      <c r="Q231" s="639">
        <f>_xlfn.IFERROR(10*B231,0)</f>
        <v>0</v>
      </c>
      <c r="R231" s="639">
        <v>0</v>
      </c>
      <c r="S231" s="639">
        <v>0</v>
      </c>
      <c r="T231" s="639">
        <v>0</v>
      </c>
      <c r="U231" s="639">
        <v>0</v>
      </c>
      <c r="V231" t="s" s="352">
        <f>IF(B231&gt;0,"Added"," ")</f>
        <v>251</v>
      </c>
      <c r="W231" s="635"/>
    </row>
    <row r="232" ht="14.5" customHeight="1" hidden="1">
      <c r="A232" t="s" s="640">
        <v>1386</v>
      </c>
      <c r="B232" s="637">
        <v>0</v>
      </c>
      <c r="C232" s="638">
        <v>3</v>
      </c>
      <c r="D232" s="639">
        <v>0</v>
      </c>
      <c r="E232" s="639">
        <v>0</v>
      </c>
      <c r="F232" s="639">
        <v>0</v>
      </c>
      <c r="G232" s="639">
        <f>_xlfn.IFERROR(1*B232,0)</f>
        <v>0</v>
      </c>
      <c r="H232" s="639">
        <f>_xlfn.IFERROR(2*B232,0)</f>
        <v>0</v>
      </c>
      <c r="I232" s="639">
        <v>0</v>
      </c>
      <c r="J232" s="639">
        <v>0</v>
      </c>
      <c r="K232" s="639">
        <v>0</v>
      </c>
      <c r="L232" s="639">
        <v>0</v>
      </c>
      <c r="M232" s="639">
        <v>0</v>
      </c>
      <c r="N232" s="639">
        <v>0</v>
      </c>
      <c r="O232" s="639">
        <v>0</v>
      </c>
      <c r="P232" s="639">
        <v>0</v>
      </c>
      <c r="Q232" s="639">
        <v>0</v>
      </c>
      <c r="R232" s="639">
        <v>0</v>
      </c>
      <c r="S232" s="639">
        <v>0</v>
      </c>
      <c r="T232" s="639">
        <v>0</v>
      </c>
      <c r="U232" s="639">
        <v>0</v>
      </c>
      <c r="V232" t="s" s="352">
        <f>IF(B232&gt;0,"Added"," ")</f>
        <v>251</v>
      </c>
      <c r="W232" s="635"/>
    </row>
    <row r="233" ht="14.5" customHeight="1" hidden="1">
      <c r="A233" t="s" s="640">
        <v>1387</v>
      </c>
      <c r="B233" s="637">
        <v>0</v>
      </c>
      <c r="C233" s="638">
        <v>8</v>
      </c>
      <c r="D233" s="639">
        <v>0</v>
      </c>
      <c r="E233" s="639">
        <v>0</v>
      </c>
      <c r="F233" s="639">
        <v>0</v>
      </c>
      <c r="G233" s="639">
        <f>_xlfn.IFERROR(1*B233,0)</f>
        <v>0</v>
      </c>
      <c r="H233" s="639">
        <f>_xlfn.IFERROR(2*B233,0)</f>
        <v>0</v>
      </c>
      <c r="I233" s="639">
        <v>0</v>
      </c>
      <c r="J233" s="639">
        <v>0</v>
      </c>
      <c r="K233" s="639">
        <v>0</v>
      </c>
      <c r="L233" s="639">
        <v>0</v>
      </c>
      <c r="M233" s="639">
        <v>0</v>
      </c>
      <c r="N233" s="639">
        <v>0</v>
      </c>
      <c r="O233" s="639">
        <v>0</v>
      </c>
      <c r="P233" s="639">
        <v>0</v>
      </c>
      <c r="Q233" s="639">
        <f>_xlfn.IFERROR(18*B233,0)</f>
        <v>0</v>
      </c>
      <c r="R233" s="639">
        <v>0</v>
      </c>
      <c r="S233" s="639">
        <v>0</v>
      </c>
      <c r="T233" s="639">
        <v>0</v>
      </c>
      <c r="U233" s="639">
        <v>0</v>
      </c>
      <c r="V233" t="s" s="352">
        <f>IF(B233&gt;0,"Added"," ")</f>
        <v>251</v>
      </c>
      <c r="W233" s="635"/>
    </row>
    <row r="234" ht="14.5" customHeight="1" hidden="1">
      <c r="A234" t="s" s="640">
        <v>1388</v>
      </c>
      <c r="B234" s="637">
        <v>0</v>
      </c>
      <c r="C234" s="638">
        <v>3</v>
      </c>
      <c r="D234" s="639">
        <v>0</v>
      </c>
      <c r="E234" s="639">
        <v>0</v>
      </c>
      <c r="F234" s="639">
        <v>0</v>
      </c>
      <c r="G234" s="639">
        <v>0</v>
      </c>
      <c r="H234" s="639">
        <v>0</v>
      </c>
      <c r="I234" s="639">
        <v>0</v>
      </c>
      <c r="J234" s="639">
        <v>0</v>
      </c>
      <c r="K234" s="639">
        <v>0</v>
      </c>
      <c r="L234" s="639">
        <v>0</v>
      </c>
      <c r="M234" s="639">
        <v>0</v>
      </c>
      <c r="N234" s="639">
        <f>_xlfn.IFERROR(1*B234,0)</f>
        <v>0</v>
      </c>
      <c r="O234" s="639">
        <v>0</v>
      </c>
      <c r="P234" s="639">
        <v>0</v>
      </c>
      <c r="Q234" s="639">
        <f>_xlfn.IFERROR(19*B234,0)</f>
        <v>0</v>
      </c>
      <c r="R234" s="639">
        <f>_xlfn.IFERROR(1*B234,0)</f>
        <v>0</v>
      </c>
      <c r="S234" s="639">
        <v>0</v>
      </c>
      <c r="T234" s="639">
        <v>0</v>
      </c>
      <c r="U234" s="639">
        <v>0</v>
      </c>
      <c r="V234" t="s" s="352">
        <f>IF(B234&gt;0,"Added"," ")</f>
        <v>251</v>
      </c>
      <c r="W234" s="635"/>
    </row>
    <row r="235" ht="14.5" customHeight="1" hidden="1">
      <c r="A235" t="s" s="640">
        <v>1389</v>
      </c>
      <c r="B235" s="637">
        <v>0</v>
      </c>
      <c r="C235" s="638">
        <v>13</v>
      </c>
      <c r="D235" s="639">
        <v>0</v>
      </c>
      <c r="E235" s="639">
        <v>0</v>
      </c>
      <c r="F235" s="639">
        <v>0</v>
      </c>
      <c r="G235" s="639">
        <v>0</v>
      </c>
      <c r="H235" s="639">
        <v>0</v>
      </c>
      <c r="I235" s="639">
        <v>0</v>
      </c>
      <c r="J235" s="639">
        <v>0</v>
      </c>
      <c r="K235" s="639">
        <v>0</v>
      </c>
      <c r="L235" s="639">
        <v>0</v>
      </c>
      <c r="M235" s="639">
        <v>0</v>
      </c>
      <c r="N235" s="639">
        <v>0</v>
      </c>
      <c r="O235" s="639">
        <v>0</v>
      </c>
      <c r="P235" s="639">
        <v>0</v>
      </c>
      <c r="Q235" s="639">
        <f>_xlfn.IFERROR(38*B235,0)</f>
        <v>0</v>
      </c>
      <c r="R235" s="639">
        <v>0</v>
      </c>
      <c r="S235" s="639">
        <v>0</v>
      </c>
      <c r="T235" s="639">
        <v>0</v>
      </c>
      <c r="U235" s="639">
        <v>0</v>
      </c>
      <c r="V235" t="s" s="352">
        <f>IF(B235&gt;0,"Added"," ")</f>
        <v>251</v>
      </c>
      <c r="W235" s="635"/>
    </row>
    <row r="236" ht="14.5" customHeight="1" hidden="1">
      <c r="A236" t="s" s="352">
        <v>1390</v>
      </c>
      <c r="B236" s="637">
        <v>0</v>
      </c>
      <c r="C236" s="495"/>
      <c r="D236" s="639">
        <v>0</v>
      </c>
      <c r="E236" s="639">
        <v>0</v>
      </c>
      <c r="F236" s="639">
        <v>0</v>
      </c>
      <c r="G236" s="639">
        <v>0</v>
      </c>
      <c r="H236" s="639">
        <v>0</v>
      </c>
      <c r="I236" s="639">
        <v>0</v>
      </c>
      <c r="J236" s="639">
        <v>0</v>
      </c>
      <c r="K236" s="639">
        <v>0</v>
      </c>
      <c r="L236" s="639">
        <v>0</v>
      </c>
      <c r="M236" s="639">
        <v>0</v>
      </c>
      <c r="N236" s="639">
        <v>0</v>
      </c>
      <c r="O236" s="639">
        <v>0</v>
      </c>
      <c r="P236" s="639">
        <v>0</v>
      </c>
      <c r="Q236" s="639">
        <v>0</v>
      </c>
      <c r="R236" s="639">
        <v>0</v>
      </c>
      <c r="S236" s="639">
        <v>0</v>
      </c>
      <c r="T236" s="639">
        <v>0</v>
      </c>
      <c r="U236" s="639">
        <v>0</v>
      </c>
      <c r="V236" t="s" s="352">
        <f>IF(B236&gt;0,"Added"," ")</f>
        <v>251</v>
      </c>
      <c r="W236" s="635"/>
    </row>
    <row r="237" ht="14.5" customHeight="1" hidden="1">
      <c r="A237" t="s" s="640">
        <v>1391</v>
      </c>
      <c r="B237" s="637">
        <v>0</v>
      </c>
      <c r="C237" s="638">
        <v>30</v>
      </c>
      <c r="D237" s="639">
        <f>_xlfn.IFERROR(10*B237,0)</f>
        <v>0</v>
      </c>
      <c r="E237" s="639">
        <v>0</v>
      </c>
      <c r="F237" s="639">
        <v>0</v>
      </c>
      <c r="G237" s="639">
        <v>0</v>
      </c>
      <c r="H237" s="639">
        <v>0</v>
      </c>
      <c r="I237" s="639">
        <v>0</v>
      </c>
      <c r="J237" s="639">
        <v>0</v>
      </c>
      <c r="K237" s="639">
        <v>0</v>
      </c>
      <c r="L237" s="639">
        <v>0</v>
      </c>
      <c r="M237" s="639">
        <v>0</v>
      </c>
      <c r="N237" s="639">
        <v>0</v>
      </c>
      <c r="O237" s="639">
        <v>0</v>
      </c>
      <c r="P237" s="639">
        <v>0</v>
      </c>
      <c r="Q237" s="639">
        <f>_xlfn.IFERROR(73*B237,0)</f>
        <v>0</v>
      </c>
      <c r="R237" s="639">
        <v>0</v>
      </c>
      <c r="S237" s="639">
        <v>0</v>
      </c>
      <c r="T237" s="639">
        <v>0</v>
      </c>
      <c r="U237" s="639">
        <v>0</v>
      </c>
      <c r="V237" t="s" s="352">
        <f>IF(B237&gt;0,"Added"," ")</f>
        <v>251</v>
      </c>
      <c r="W237" s="635"/>
    </row>
    <row r="238" ht="14.5" customHeight="1" hidden="1">
      <c r="A238" t="s" s="640">
        <v>1392</v>
      </c>
      <c r="B238" s="637">
        <v>0</v>
      </c>
      <c r="C238" s="638">
        <v>4</v>
      </c>
      <c r="D238" s="639">
        <v>0</v>
      </c>
      <c r="E238" s="639">
        <v>0</v>
      </c>
      <c r="F238" s="639">
        <v>0</v>
      </c>
      <c r="G238" s="639">
        <v>0</v>
      </c>
      <c r="H238" s="639">
        <v>0</v>
      </c>
      <c r="I238" s="639">
        <v>0</v>
      </c>
      <c r="J238" s="639">
        <v>0</v>
      </c>
      <c r="K238" s="639">
        <v>0</v>
      </c>
      <c r="L238" s="639">
        <v>0</v>
      </c>
      <c r="M238" s="639">
        <v>0</v>
      </c>
      <c r="N238" s="639">
        <f>_xlfn.IFERROR(1*B238,0)</f>
        <v>0</v>
      </c>
      <c r="O238" s="639">
        <v>0</v>
      </c>
      <c r="P238" s="639">
        <v>0</v>
      </c>
      <c r="Q238" s="639">
        <f>_xlfn.IFERROR(21*B238,0)</f>
        <v>0</v>
      </c>
      <c r="R238" s="639">
        <f>_xlfn.IFERROR(1*B238,0)</f>
        <v>0</v>
      </c>
      <c r="S238" s="639">
        <v>0</v>
      </c>
      <c r="T238" s="639">
        <v>0</v>
      </c>
      <c r="U238" s="639">
        <v>0</v>
      </c>
      <c r="V238" t="s" s="352">
        <f>IF(B238&gt;0,"Added"," ")</f>
        <v>251</v>
      </c>
      <c r="W238" s="635"/>
    </row>
    <row r="239" ht="14.5" customHeight="1" hidden="1">
      <c r="A239" t="s" s="640">
        <v>1393</v>
      </c>
      <c r="B239" s="637">
        <v>0</v>
      </c>
      <c r="C239" s="638">
        <v>7</v>
      </c>
      <c r="D239" s="639">
        <v>0</v>
      </c>
      <c r="E239" s="639">
        <v>0</v>
      </c>
      <c r="F239" s="639">
        <v>0</v>
      </c>
      <c r="G239" s="639">
        <v>0</v>
      </c>
      <c r="H239" s="639">
        <v>0</v>
      </c>
      <c r="I239" s="639">
        <v>0</v>
      </c>
      <c r="J239" s="639">
        <f>_xlfn.IFERROR(1*B239,0)</f>
        <v>0</v>
      </c>
      <c r="K239" s="639">
        <v>0</v>
      </c>
      <c r="L239" s="639">
        <v>0</v>
      </c>
      <c r="M239" s="639">
        <f>_xlfn.IFERROR(2*B239,0)</f>
        <v>0</v>
      </c>
      <c r="N239" s="639">
        <v>0</v>
      </c>
      <c r="O239" s="639">
        <v>0</v>
      </c>
      <c r="P239" s="639">
        <v>0</v>
      </c>
      <c r="Q239" s="639">
        <f>_xlfn.IFERROR(35*B239,0)</f>
        <v>0</v>
      </c>
      <c r="R239" s="639">
        <f>_xlfn.IFERROR(3*B239,0)</f>
        <v>0</v>
      </c>
      <c r="S239" s="639">
        <v>0</v>
      </c>
      <c r="T239" s="639">
        <v>0</v>
      </c>
      <c r="U239" s="639">
        <v>0</v>
      </c>
      <c r="V239" t="s" s="352">
        <f>IF(B239&gt;0,"Added"," ")</f>
        <v>251</v>
      </c>
      <c r="W239" s="635"/>
    </row>
    <row r="240" ht="14.5" customHeight="1" hidden="1">
      <c r="A240" t="s" s="640">
        <v>1394</v>
      </c>
      <c r="B240" s="637">
        <v>0</v>
      </c>
      <c r="C240" s="638">
        <v>8</v>
      </c>
      <c r="D240" s="639">
        <v>0</v>
      </c>
      <c r="E240" s="639">
        <v>0</v>
      </c>
      <c r="F240" s="639">
        <v>0</v>
      </c>
      <c r="G240" s="639">
        <v>0</v>
      </c>
      <c r="H240" s="639">
        <v>0</v>
      </c>
      <c r="I240" s="639">
        <v>0</v>
      </c>
      <c r="J240" s="639">
        <v>0</v>
      </c>
      <c r="K240" s="639">
        <v>0</v>
      </c>
      <c r="L240" s="639">
        <v>0</v>
      </c>
      <c r="M240" s="639">
        <v>0</v>
      </c>
      <c r="N240" s="639">
        <v>0</v>
      </c>
      <c r="O240" s="639">
        <v>0</v>
      </c>
      <c r="P240" s="639">
        <v>0</v>
      </c>
      <c r="Q240" s="639">
        <f>B240:B240*30</f>
        <v>0</v>
      </c>
      <c r="R240" s="639">
        <f>B240:B240*2</f>
        <v>0</v>
      </c>
      <c r="S240" s="639">
        <v>0</v>
      </c>
      <c r="T240" s="639">
        <v>0</v>
      </c>
      <c r="U240" s="639">
        <v>0</v>
      </c>
      <c r="V240" t="s" s="352">
        <f>IF(B240&gt;0,"Added"," ")</f>
        <v>251</v>
      </c>
      <c r="W240" s="635"/>
    </row>
    <row r="241" ht="14.5" customHeight="1" hidden="1">
      <c r="A241" t="s" s="640">
        <v>1395</v>
      </c>
      <c r="B241" s="637">
        <v>0</v>
      </c>
      <c r="C241" s="638">
        <v>3</v>
      </c>
      <c r="D241" s="639">
        <v>0</v>
      </c>
      <c r="E241" s="639">
        <v>0</v>
      </c>
      <c r="F241" s="639">
        <v>0</v>
      </c>
      <c r="G241" s="639">
        <v>0</v>
      </c>
      <c r="H241" s="639">
        <f>B241:B241*1</f>
        <v>0</v>
      </c>
      <c r="I241" s="639">
        <v>0</v>
      </c>
      <c r="J241" s="639">
        <v>0</v>
      </c>
      <c r="K241" s="639">
        <v>0</v>
      </c>
      <c r="L241" s="639">
        <v>0</v>
      </c>
      <c r="M241" s="639">
        <f>B241:B241*2</f>
        <v>0</v>
      </c>
      <c r="N241" s="639">
        <v>0</v>
      </c>
      <c r="O241" s="639">
        <v>0</v>
      </c>
      <c r="P241" s="639">
        <v>0</v>
      </c>
      <c r="Q241" s="639">
        <f>B241:B241*28</f>
        <v>0</v>
      </c>
      <c r="R241" s="639">
        <v>0</v>
      </c>
      <c r="S241" s="639">
        <v>0</v>
      </c>
      <c r="T241" s="639">
        <v>0</v>
      </c>
      <c r="U241" s="639">
        <v>0</v>
      </c>
      <c r="V241" t="s" s="352">
        <f>IF(B241&gt;0,"Added"," ")</f>
        <v>251</v>
      </c>
      <c r="W241" s="635"/>
    </row>
    <row r="242" ht="14.5" customHeight="1" hidden="1">
      <c r="A242" t="s" s="640">
        <v>1396</v>
      </c>
      <c r="B242" s="637">
        <v>0</v>
      </c>
      <c r="C242" s="638">
        <v>1</v>
      </c>
      <c r="D242" s="639">
        <v>0</v>
      </c>
      <c r="E242" s="639">
        <v>0</v>
      </c>
      <c r="F242" s="639">
        <v>0</v>
      </c>
      <c r="G242" s="639">
        <v>0</v>
      </c>
      <c r="H242" s="639">
        <v>0</v>
      </c>
      <c r="I242" s="639">
        <v>0</v>
      </c>
      <c r="J242" s="639">
        <v>0</v>
      </c>
      <c r="K242" s="639">
        <v>0</v>
      </c>
      <c r="L242" s="639">
        <v>0</v>
      </c>
      <c r="M242" s="639">
        <v>0</v>
      </c>
      <c r="N242" s="639">
        <v>0</v>
      </c>
      <c r="O242" s="639">
        <v>0</v>
      </c>
      <c r="P242" s="639">
        <f>B242:B242*1</f>
        <v>0</v>
      </c>
      <c r="Q242" s="639">
        <f>B242:B242*8</f>
        <v>0</v>
      </c>
      <c r="R242" s="639">
        <v>0</v>
      </c>
      <c r="S242" s="639">
        <v>0</v>
      </c>
      <c r="T242" s="639">
        <v>0</v>
      </c>
      <c r="U242" s="639">
        <v>0</v>
      </c>
      <c r="V242" t="s" s="352">
        <f>IF(B242&gt;0,"Added"," ")</f>
        <v>251</v>
      </c>
      <c r="W242" s="635"/>
    </row>
    <row r="243" ht="14.5" customHeight="1" hidden="1">
      <c r="A243" t="s" s="640">
        <v>1397</v>
      </c>
      <c r="B243" s="637">
        <v>0</v>
      </c>
      <c r="C243" s="638">
        <v>10</v>
      </c>
      <c r="D243" s="639">
        <f>B243:B243*10</f>
        <v>0</v>
      </c>
      <c r="E243" s="639">
        <v>0</v>
      </c>
      <c r="F243" s="639">
        <v>0</v>
      </c>
      <c r="G243" s="639">
        <v>0</v>
      </c>
      <c r="H243" s="639">
        <v>0</v>
      </c>
      <c r="I243" s="639">
        <v>0</v>
      </c>
      <c r="J243" s="639">
        <v>0</v>
      </c>
      <c r="K243" s="639">
        <v>0</v>
      </c>
      <c r="L243" s="639">
        <v>0</v>
      </c>
      <c r="M243" s="639">
        <v>0</v>
      </c>
      <c r="N243" s="639">
        <v>0</v>
      </c>
      <c r="O243" s="639">
        <v>0</v>
      </c>
      <c r="P243" s="639">
        <v>0</v>
      </c>
      <c r="Q243" s="639">
        <f>B243:B243*22</f>
        <v>0</v>
      </c>
      <c r="R243" s="639">
        <v>0</v>
      </c>
      <c r="S243" s="639">
        <v>0</v>
      </c>
      <c r="T243" s="639">
        <v>0</v>
      </c>
      <c r="U243" s="639">
        <v>0</v>
      </c>
      <c r="V243" t="s" s="352">
        <f>IF(B243&gt;0,"Added"," ")</f>
        <v>251</v>
      </c>
      <c r="W243" s="635"/>
    </row>
    <row r="244" ht="14.5" customHeight="1" hidden="1">
      <c r="A244" t="s" s="640">
        <v>1398</v>
      </c>
      <c r="B244" s="637">
        <v>0</v>
      </c>
      <c r="C244" s="638">
        <v>10</v>
      </c>
      <c r="D244" s="639">
        <v>0</v>
      </c>
      <c r="E244" s="639">
        <v>0</v>
      </c>
      <c r="F244" s="639">
        <v>0</v>
      </c>
      <c r="G244" s="639">
        <v>0</v>
      </c>
      <c r="H244" s="639">
        <v>0</v>
      </c>
      <c r="I244" s="639">
        <v>0</v>
      </c>
      <c r="J244" s="639">
        <v>0</v>
      </c>
      <c r="K244" s="639">
        <v>0</v>
      </c>
      <c r="L244" s="639">
        <v>0</v>
      </c>
      <c r="M244" s="639">
        <v>0</v>
      </c>
      <c r="N244" s="639">
        <v>0</v>
      </c>
      <c r="O244" s="639">
        <v>0</v>
      </c>
      <c r="P244" s="639">
        <v>0</v>
      </c>
      <c r="Q244" s="639">
        <f>B244:B244*28</f>
        <v>0</v>
      </c>
      <c r="R244" s="639">
        <v>0</v>
      </c>
      <c r="S244" s="639">
        <v>0</v>
      </c>
      <c r="T244" s="639">
        <v>0</v>
      </c>
      <c r="U244" s="639">
        <v>0</v>
      </c>
      <c r="V244" t="s" s="352">
        <f>IF(B244&gt;0,"Added"," ")</f>
        <v>251</v>
      </c>
      <c r="W244" s="635"/>
    </row>
    <row r="245" ht="14.5" customHeight="1" hidden="1">
      <c r="A245" t="s" s="640">
        <v>1399</v>
      </c>
      <c r="B245" s="637">
        <v>0</v>
      </c>
      <c r="C245" s="638">
        <v>10</v>
      </c>
      <c r="D245" s="639">
        <f>B245:B245*10</f>
        <v>0</v>
      </c>
      <c r="E245" s="639">
        <v>0</v>
      </c>
      <c r="F245" s="639">
        <v>0</v>
      </c>
      <c r="G245" s="639">
        <v>0</v>
      </c>
      <c r="H245" s="639">
        <v>0</v>
      </c>
      <c r="I245" s="639">
        <v>0</v>
      </c>
      <c r="J245" s="639">
        <v>0</v>
      </c>
      <c r="K245" s="639">
        <v>0</v>
      </c>
      <c r="L245" s="639">
        <v>0</v>
      </c>
      <c r="M245" s="639">
        <v>0</v>
      </c>
      <c r="N245" s="639">
        <v>0</v>
      </c>
      <c r="O245" s="639">
        <v>0</v>
      </c>
      <c r="P245" s="639">
        <v>0</v>
      </c>
      <c r="Q245" s="639">
        <f>B245:B245*25</f>
        <v>0</v>
      </c>
      <c r="R245" s="639">
        <v>0</v>
      </c>
      <c r="S245" s="639">
        <v>0</v>
      </c>
      <c r="T245" s="639">
        <v>0</v>
      </c>
      <c r="U245" s="639">
        <v>0</v>
      </c>
      <c r="V245" t="s" s="352">
        <f>IF(B245&gt;0,"Added"," ")</f>
        <v>251</v>
      </c>
      <c r="W245" s="635"/>
    </row>
    <row r="246" ht="14.5" customHeight="1" hidden="1">
      <c r="A246" t="s" s="640">
        <v>1400</v>
      </c>
      <c r="B246" s="637">
        <v>0</v>
      </c>
      <c r="C246" s="638">
        <v>3</v>
      </c>
      <c r="D246" s="639">
        <v>0</v>
      </c>
      <c r="E246" s="639">
        <v>0</v>
      </c>
      <c r="F246" s="639">
        <v>0</v>
      </c>
      <c r="G246" s="639">
        <v>0</v>
      </c>
      <c r="H246" s="639">
        <v>0</v>
      </c>
      <c r="I246" s="639">
        <v>0</v>
      </c>
      <c r="J246" s="639">
        <v>0</v>
      </c>
      <c r="K246" s="639">
        <v>0</v>
      </c>
      <c r="L246" s="639">
        <v>0</v>
      </c>
      <c r="M246" s="639">
        <v>0</v>
      </c>
      <c r="N246" s="639">
        <v>0</v>
      </c>
      <c r="O246" s="639">
        <v>0</v>
      </c>
      <c r="P246" s="639">
        <v>0</v>
      </c>
      <c r="Q246" s="639">
        <f>17*B246:B246</f>
        <v>0</v>
      </c>
      <c r="R246" s="639">
        <v>0</v>
      </c>
      <c r="S246" s="639">
        <v>0</v>
      </c>
      <c r="T246" s="639">
        <v>0</v>
      </c>
      <c r="U246" s="639">
        <v>0</v>
      </c>
      <c r="V246" t="s" s="352">
        <f>IF(B246&gt;0,"Added"," ")</f>
        <v>251</v>
      </c>
      <c r="W246" s="635"/>
    </row>
    <row r="247" ht="14.5" customHeight="1" hidden="1">
      <c r="A247" t="s" s="640">
        <v>1401</v>
      </c>
      <c r="B247" s="637">
        <v>0</v>
      </c>
      <c r="C247" s="638">
        <v>3</v>
      </c>
      <c r="D247" s="639">
        <v>0</v>
      </c>
      <c r="E247" s="639">
        <v>0</v>
      </c>
      <c r="F247" s="639">
        <v>0</v>
      </c>
      <c r="G247" s="639">
        <v>0</v>
      </c>
      <c r="H247" s="639">
        <v>0</v>
      </c>
      <c r="I247" s="639">
        <v>0</v>
      </c>
      <c r="J247" s="639">
        <v>0</v>
      </c>
      <c r="K247" s="639">
        <v>0</v>
      </c>
      <c r="L247" s="639">
        <v>0</v>
      </c>
      <c r="M247" s="639">
        <f>2*B247:B247</f>
        <v>0</v>
      </c>
      <c r="N247" s="639">
        <v>0</v>
      </c>
      <c r="O247" s="639">
        <v>0</v>
      </c>
      <c r="P247" s="639">
        <f>1*B247:B247</f>
        <v>0</v>
      </c>
      <c r="Q247" s="639">
        <f>21*B247:B247</f>
        <v>0</v>
      </c>
      <c r="R247" s="639">
        <f>1*B247:B247</f>
        <v>0</v>
      </c>
      <c r="S247" s="639">
        <v>0</v>
      </c>
      <c r="T247" s="639">
        <v>0</v>
      </c>
      <c r="U247" s="639">
        <v>0</v>
      </c>
      <c r="V247" t="s" s="352">
        <f>IF(B247&gt;0,"Added"," ")</f>
        <v>251</v>
      </c>
      <c r="W247" s="635"/>
    </row>
    <row r="248" ht="14.5" customHeight="1" hidden="1">
      <c r="A248" t="s" s="640">
        <v>1402</v>
      </c>
      <c r="B248" s="637">
        <v>0</v>
      </c>
      <c r="C248" s="638">
        <v>10</v>
      </c>
      <c r="D248" s="639">
        <f>B248:B248*10</f>
        <v>0</v>
      </c>
      <c r="E248" s="639">
        <v>0</v>
      </c>
      <c r="F248" s="639">
        <v>0</v>
      </c>
      <c r="G248" s="639">
        <v>0</v>
      </c>
      <c r="H248" s="639">
        <v>0</v>
      </c>
      <c r="I248" s="639">
        <v>0</v>
      </c>
      <c r="J248" s="639">
        <v>0</v>
      </c>
      <c r="K248" s="639">
        <v>0</v>
      </c>
      <c r="L248" s="639">
        <v>0</v>
      </c>
      <c r="M248" s="639">
        <v>0</v>
      </c>
      <c r="N248" s="639">
        <v>0</v>
      </c>
      <c r="O248" s="639">
        <v>0</v>
      </c>
      <c r="P248" s="639">
        <v>0</v>
      </c>
      <c r="Q248" s="639">
        <f>B248:B248*10</f>
        <v>0</v>
      </c>
      <c r="R248" s="639">
        <v>0</v>
      </c>
      <c r="S248" s="639">
        <v>0</v>
      </c>
      <c r="T248" s="639">
        <v>0</v>
      </c>
      <c r="U248" s="639">
        <v>0</v>
      </c>
      <c r="V248" t="s" s="352">
        <f>IF(B248&gt;0,"Added"," ")</f>
        <v>251</v>
      </c>
      <c r="W248" s="635"/>
    </row>
    <row r="249" ht="14.5" customHeight="1" hidden="1">
      <c r="A249" t="s" s="640">
        <v>1403</v>
      </c>
      <c r="B249" s="637">
        <v>0</v>
      </c>
      <c r="C249" s="638">
        <v>10</v>
      </c>
      <c r="D249" s="639">
        <f>10*B249:B249</f>
        <v>0</v>
      </c>
      <c r="E249" s="639">
        <v>0</v>
      </c>
      <c r="F249" s="639">
        <v>0</v>
      </c>
      <c r="G249" s="639">
        <v>0</v>
      </c>
      <c r="H249" s="639">
        <v>0</v>
      </c>
      <c r="I249" s="639">
        <v>0</v>
      </c>
      <c r="J249" s="639">
        <v>0</v>
      </c>
      <c r="K249" s="639">
        <v>0</v>
      </c>
      <c r="L249" s="639">
        <v>0</v>
      </c>
      <c r="M249" s="639">
        <v>0</v>
      </c>
      <c r="N249" s="639">
        <v>0</v>
      </c>
      <c r="O249" s="639">
        <v>0</v>
      </c>
      <c r="P249" s="639">
        <v>0</v>
      </c>
      <c r="Q249" s="639">
        <f>20*B249:B249</f>
        <v>0</v>
      </c>
      <c r="R249" s="639">
        <v>0</v>
      </c>
      <c r="S249" s="639">
        <v>0</v>
      </c>
      <c r="T249" s="639">
        <v>0</v>
      </c>
      <c r="U249" s="639">
        <v>0</v>
      </c>
      <c r="V249" t="s" s="352">
        <f>IF(B249&gt;0,"Added"," ")</f>
        <v>251</v>
      </c>
      <c r="W249" s="635"/>
    </row>
    <row r="250" ht="14.5" customHeight="1" hidden="1">
      <c r="A250" t="s" s="640">
        <v>1404</v>
      </c>
      <c r="B250" s="637">
        <v>0</v>
      </c>
      <c r="C250" s="638">
        <v>4</v>
      </c>
      <c r="D250" s="639">
        <v>0</v>
      </c>
      <c r="E250" s="639">
        <v>0</v>
      </c>
      <c r="F250" s="639">
        <v>0</v>
      </c>
      <c r="G250" s="639">
        <f>3*B250:B250</f>
        <v>0</v>
      </c>
      <c r="H250" s="639">
        <f>1*B250:B250</f>
        <v>0</v>
      </c>
      <c r="I250" s="639">
        <v>0</v>
      </c>
      <c r="J250" s="639">
        <v>0</v>
      </c>
      <c r="K250" s="639">
        <v>0</v>
      </c>
      <c r="L250" s="639">
        <v>0</v>
      </c>
      <c r="M250" s="639">
        <v>0</v>
      </c>
      <c r="N250" s="639">
        <v>0</v>
      </c>
      <c r="O250" s="639">
        <v>0</v>
      </c>
      <c r="P250" s="639">
        <v>0</v>
      </c>
      <c r="Q250" s="639">
        <f>24*B250:B250</f>
        <v>0</v>
      </c>
      <c r="R250" s="639">
        <v>0</v>
      </c>
      <c r="S250" s="639">
        <v>0</v>
      </c>
      <c r="T250" s="639">
        <v>0</v>
      </c>
      <c r="U250" s="639">
        <v>0</v>
      </c>
      <c r="V250" t="s" s="352">
        <f>IF(B250&gt;0,"Added"," ")</f>
        <v>251</v>
      </c>
      <c r="W250" s="635"/>
    </row>
    <row r="251" ht="14.5" customHeight="1" hidden="1">
      <c r="A251" t="s" s="640">
        <v>1405</v>
      </c>
      <c r="B251" s="637">
        <v>0</v>
      </c>
      <c r="C251" s="638">
        <v>3</v>
      </c>
      <c r="D251" s="639">
        <v>0</v>
      </c>
      <c r="E251" s="639">
        <v>0</v>
      </c>
      <c r="F251" s="639">
        <v>0</v>
      </c>
      <c r="G251" s="639">
        <f>1*B251:B251</f>
        <v>0</v>
      </c>
      <c r="H251" s="639">
        <f>1*B251:B251</f>
        <v>0</v>
      </c>
      <c r="I251" s="639">
        <f>1*B251:B251</f>
        <v>0</v>
      </c>
      <c r="J251" s="639">
        <v>0</v>
      </c>
      <c r="K251" s="639">
        <v>0</v>
      </c>
      <c r="L251" s="639">
        <v>0</v>
      </c>
      <c r="M251" s="639">
        <v>0</v>
      </c>
      <c r="N251" s="639">
        <v>0</v>
      </c>
      <c r="O251" s="639">
        <v>0</v>
      </c>
      <c r="P251" s="639">
        <v>0</v>
      </c>
      <c r="Q251" s="639">
        <f>18*B251:B251</f>
        <v>0</v>
      </c>
      <c r="R251" s="639">
        <v>0</v>
      </c>
      <c r="S251" s="639">
        <v>0</v>
      </c>
      <c r="T251" s="639">
        <v>0</v>
      </c>
      <c r="U251" s="639">
        <v>0</v>
      </c>
      <c r="V251" t="s" s="352">
        <f>IF(B251&gt;0,"Added"," ")</f>
        <v>251</v>
      </c>
      <c r="W251" s="635"/>
    </row>
    <row r="252" ht="14.5" customHeight="1" hidden="1">
      <c r="A252" t="s" s="640">
        <v>1406</v>
      </c>
      <c r="B252" s="637">
        <v>0</v>
      </c>
      <c r="C252" s="638">
        <v>3</v>
      </c>
      <c r="D252" s="639">
        <v>0</v>
      </c>
      <c r="E252" s="639">
        <v>0</v>
      </c>
      <c r="F252" s="639">
        <v>0</v>
      </c>
      <c r="G252" s="639">
        <f>1*B252:B252</f>
        <v>0</v>
      </c>
      <c r="H252" s="639">
        <f>1*B252:B252</f>
        <v>0</v>
      </c>
      <c r="I252" s="639">
        <f>1*B252:B252</f>
        <v>0</v>
      </c>
      <c r="J252" s="639">
        <v>0</v>
      </c>
      <c r="K252" s="639">
        <v>0</v>
      </c>
      <c r="L252" s="639">
        <v>0</v>
      </c>
      <c r="M252" s="639">
        <v>0</v>
      </c>
      <c r="N252" s="639">
        <v>0</v>
      </c>
      <c r="O252" s="639">
        <v>0</v>
      </c>
      <c r="P252" s="639">
        <v>0</v>
      </c>
      <c r="Q252" s="639">
        <f>18*B252:B252</f>
        <v>0</v>
      </c>
      <c r="R252" s="639">
        <v>0</v>
      </c>
      <c r="S252" s="639">
        <v>0</v>
      </c>
      <c r="T252" s="639">
        <v>0</v>
      </c>
      <c r="U252" s="639">
        <v>0</v>
      </c>
      <c r="V252" t="s" s="352">
        <f>IF(B252&gt;0,"Added"," ")</f>
        <v>251</v>
      </c>
      <c r="W252" s="635"/>
    </row>
    <row r="253" ht="14.5" customHeight="1" hidden="1">
      <c r="A253" t="s" s="640">
        <v>1407</v>
      </c>
      <c r="B253" s="637">
        <v>0</v>
      </c>
      <c r="C253" s="638">
        <v>5</v>
      </c>
      <c r="D253" s="639">
        <v>0</v>
      </c>
      <c r="E253" s="639">
        <f>1*B253:B253</f>
        <v>0</v>
      </c>
      <c r="F253" s="639">
        <f>4*B253:B253</f>
        <v>0</v>
      </c>
      <c r="G253" s="639">
        <v>0</v>
      </c>
      <c r="H253" s="639">
        <v>0</v>
      </c>
      <c r="I253" s="639">
        <v>0</v>
      </c>
      <c r="J253" s="639">
        <v>0</v>
      </c>
      <c r="K253" s="639">
        <v>0</v>
      </c>
      <c r="L253" s="639">
        <v>0</v>
      </c>
      <c r="M253" s="639">
        <v>0</v>
      </c>
      <c r="N253" s="639">
        <v>0</v>
      </c>
      <c r="O253" s="639">
        <v>0</v>
      </c>
      <c r="P253" s="639">
        <v>0</v>
      </c>
      <c r="Q253" s="639">
        <v>0</v>
      </c>
      <c r="R253" s="639">
        <f>30*B253:B253</f>
        <v>0</v>
      </c>
      <c r="S253" s="639">
        <v>0</v>
      </c>
      <c r="T253" s="639">
        <v>0</v>
      </c>
      <c r="U253" s="639">
        <v>0</v>
      </c>
      <c r="V253" t="s" s="352">
        <f>IF(B253&gt;0,"Added"," ")</f>
        <v>251</v>
      </c>
      <c r="W253" s="635"/>
    </row>
    <row r="254" ht="14.5" customHeight="1" hidden="1">
      <c r="A254" t="s" s="640">
        <v>1408</v>
      </c>
      <c r="B254" s="637">
        <v>0</v>
      </c>
      <c r="C254" s="638">
        <v>4</v>
      </c>
      <c r="D254" s="639">
        <v>0</v>
      </c>
      <c r="E254" s="639">
        <v>0</v>
      </c>
      <c r="F254" s="639">
        <v>0</v>
      </c>
      <c r="G254" s="639">
        <v>0</v>
      </c>
      <c r="H254" s="639">
        <f>3*B254:B254</f>
        <v>0</v>
      </c>
      <c r="I254" s="639">
        <f>1*B254:B254</f>
        <v>0</v>
      </c>
      <c r="J254" s="639">
        <v>0</v>
      </c>
      <c r="K254" s="639">
        <v>0</v>
      </c>
      <c r="L254" s="639">
        <v>0</v>
      </c>
      <c r="M254" s="639">
        <v>0</v>
      </c>
      <c r="N254" s="639">
        <v>0</v>
      </c>
      <c r="O254" s="639">
        <v>0</v>
      </c>
      <c r="P254" s="639">
        <v>0</v>
      </c>
      <c r="Q254" s="639">
        <f>23*B254:B254</f>
        <v>0</v>
      </c>
      <c r="R254" s="639">
        <f>6*B254:B254</f>
        <v>0</v>
      </c>
      <c r="S254" s="639">
        <v>0</v>
      </c>
      <c r="T254" s="639">
        <v>0</v>
      </c>
      <c r="U254" s="639">
        <v>0</v>
      </c>
      <c r="V254" t="s" s="352">
        <f>IF(B254&gt;0,"Added"," ")</f>
        <v>251</v>
      </c>
      <c r="W254" s="635"/>
    </row>
    <row r="255" ht="14.5" customHeight="1" hidden="1">
      <c r="A255" t="s" s="640">
        <v>1409</v>
      </c>
      <c r="B255" s="637">
        <v>0</v>
      </c>
      <c r="C255" s="638">
        <v>5</v>
      </c>
      <c r="D255" s="639">
        <v>0</v>
      </c>
      <c r="E255" s="639">
        <f>3*B255:B255</f>
        <v>0</v>
      </c>
      <c r="F255" s="639">
        <f>2*B255:B255</f>
        <v>0</v>
      </c>
      <c r="G255" s="639">
        <v>0</v>
      </c>
      <c r="H255" s="639">
        <v>0</v>
      </c>
      <c r="I255" s="639">
        <v>0</v>
      </c>
      <c r="J255" s="639">
        <v>0</v>
      </c>
      <c r="K255" s="639">
        <v>0</v>
      </c>
      <c r="L255" s="639">
        <v>0</v>
      </c>
      <c r="M255" s="639">
        <v>0</v>
      </c>
      <c r="N255" s="639">
        <v>0</v>
      </c>
      <c r="O255" s="639">
        <v>0</v>
      </c>
      <c r="P255" s="639">
        <v>0</v>
      </c>
      <c r="Q255" s="639">
        <f>30*B255:B255</f>
        <v>0</v>
      </c>
      <c r="R255" s="639">
        <v>0</v>
      </c>
      <c r="S255" s="639">
        <v>0</v>
      </c>
      <c r="T255" s="639">
        <v>0</v>
      </c>
      <c r="U255" s="639">
        <v>0</v>
      </c>
      <c r="V255" t="s" s="352">
        <f>IF(B255&gt;0,"Added"," ")</f>
        <v>251</v>
      </c>
      <c r="W255" s="635"/>
    </row>
    <row r="256" ht="14.5" customHeight="1" hidden="1">
      <c r="A256" t="s" s="640">
        <v>1410</v>
      </c>
      <c r="B256" s="637">
        <v>0</v>
      </c>
      <c r="C256" s="638">
        <v>4</v>
      </c>
      <c r="D256" s="639">
        <v>0</v>
      </c>
      <c r="E256" s="639">
        <v>0</v>
      </c>
      <c r="F256" s="639">
        <v>0</v>
      </c>
      <c r="G256" s="639">
        <v>0</v>
      </c>
      <c r="H256" s="639">
        <v>0</v>
      </c>
      <c r="I256" s="639">
        <v>0</v>
      </c>
      <c r="J256" s="639">
        <v>0</v>
      </c>
      <c r="K256" s="639">
        <v>0</v>
      </c>
      <c r="L256" s="639">
        <v>0</v>
      </c>
      <c r="M256" s="639">
        <v>0</v>
      </c>
      <c r="N256" s="639">
        <v>0</v>
      </c>
      <c r="O256" s="639">
        <v>0</v>
      </c>
      <c r="P256" s="639">
        <v>0</v>
      </c>
      <c r="Q256" s="639">
        <f>17*B256:B256</f>
        <v>0</v>
      </c>
      <c r="R256" s="639">
        <v>0</v>
      </c>
      <c r="S256" s="639">
        <v>0</v>
      </c>
      <c r="T256" s="639">
        <v>0</v>
      </c>
      <c r="U256" s="639">
        <v>0</v>
      </c>
      <c r="V256" t="s" s="352">
        <f>IF(B256&gt;0,"Added"," ")</f>
        <v>251</v>
      </c>
      <c r="W256" s="635"/>
    </row>
    <row r="257" ht="14.5" customHeight="1" hidden="1">
      <c r="A257" t="s" s="640">
        <v>1411</v>
      </c>
      <c r="B257" s="637">
        <v>0</v>
      </c>
      <c r="C257" s="638">
        <v>4</v>
      </c>
      <c r="D257" s="639">
        <v>0</v>
      </c>
      <c r="E257" s="639">
        <v>0</v>
      </c>
      <c r="F257" s="639">
        <f>2*B257:B257</f>
        <v>0</v>
      </c>
      <c r="G257" s="639">
        <f>2*B257:B257</f>
        <v>0</v>
      </c>
      <c r="H257" s="639">
        <v>0</v>
      </c>
      <c r="I257" s="639">
        <v>0</v>
      </c>
      <c r="J257" s="639">
        <v>0</v>
      </c>
      <c r="K257" s="639">
        <v>0</v>
      </c>
      <c r="L257" s="639">
        <v>0</v>
      </c>
      <c r="M257" s="639">
        <v>0</v>
      </c>
      <c r="N257" s="639">
        <v>0</v>
      </c>
      <c r="O257" s="639">
        <v>0</v>
      </c>
      <c r="P257" s="639">
        <v>0</v>
      </c>
      <c r="Q257" s="639">
        <f>29*B257:B257</f>
        <v>0</v>
      </c>
      <c r="R257" s="639">
        <v>0</v>
      </c>
      <c r="S257" s="639">
        <v>0</v>
      </c>
      <c r="T257" s="639">
        <v>0</v>
      </c>
      <c r="U257" s="639">
        <v>0</v>
      </c>
      <c r="V257" t="s" s="352">
        <f>IF(B257&gt;0,"Added"," ")</f>
        <v>251</v>
      </c>
      <c r="W257" s="635"/>
    </row>
    <row r="258" ht="14.5" customHeight="1" hidden="1">
      <c r="A258" t="s" s="640">
        <v>1412</v>
      </c>
      <c r="B258" s="637">
        <v>0</v>
      </c>
      <c r="C258" s="638">
        <v>5</v>
      </c>
      <c r="D258" s="639">
        <v>0</v>
      </c>
      <c r="E258" s="639">
        <v>0</v>
      </c>
      <c r="F258" s="639">
        <v>0</v>
      </c>
      <c r="G258" s="639">
        <v>0</v>
      </c>
      <c r="H258" s="639">
        <v>0</v>
      </c>
      <c r="I258" s="639">
        <v>0</v>
      </c>
      <c r="J258" s="639">
        <v>0</v>
      </c>
      <c r="K258" s="639">
        <v>0</v>
      </c>
      <c r="L258" s="639">
        <v>0</v>
      </c>
      <c r="M258" s="639">
        <v>0</v>
      </c>
      <c r="N258" s="639">
        <v>0</v>
      </c>
      <c r="O258" s="639">
        <v>0</v>
      </c>
      <c r="P258" s="639">
        <v>0</v>
      </c>
      <c r="Q258" s="639">
        <f>20*B258:B258</f>
        <v>0</v>
      </c>
      <c r="R258" s="639">
        <v>0</v>
      </c>
      <c r="S258" s="639">
        <v>0</v>
      </c>
      <c r="T258" s="639">
        <v>0</v>
      </c>
      <c r="U258" s="639">
        <v>0</v>
      </c>
      <c r="V258" t="s" s="352">
        <f>IF(B258&gt;0,"Added"," ")</f>
        <v>251</v>
      </c>
      <c r="W258" s="635"/>
    </row>
    <row r="259" ht="14.5" customHeight="1" hidden="1">
      <c r="A259" t="s" s="640">
        <v>1413</v>
      </c>
      <c r="B259" s="637">
        <v>0</v>
      </c>
      <c r="C259" s="638">
        <v>5</v>
      </c>
      <c r="D259" s="639">
        <v>0</v>
      </c>
      <c r="E259" s="639">
        <v>0</v>
      </c>
      <c r="F259" s="639">
        <v>0</v>
      </c>
      <c r="G259" s="639">
        <v>0</v>
      </c>
      <c r="H259" s="639">
        <v>0</v>
      </c>
      <c r="I259" s="639">
        <v>0</v>
      </c>
      <c r="J259" s="639">
        <v>0</v>
      </c>
      <c r="K259" s="639">
        <v>0</v>
      </c>
      <c r="L259" s="639">
        <v>0</v>
      </c>
      <c r="M259" s="639">
        <v>0</v>
      </c>
      <c r="N259" s="639">
        <v>0</v>
      </c>
      <c r="O259" s="639">
        <v>0</v>
      </c>
      <c r="P259" s="639">
        <v>0</v>
      </c>
      <c r="Q259" s="639">
        <f>17*B259:B259</f>
        <v>0</v>
      </c>
      <c r="R259" s="639">
        <v>0</v>
      </c>
      <c r="S259" s="639">
        <v>0</v>
      </c>
      <c r="T259" s="639">
        <v>0</v>
      </c>
      <c r="U259" s="639">
        <v>0</v>
      </c>
      <c r="V259" t="s" s="352">
        <f>IF(B259&gt;0,"Added"," ")</f>
        <v>251</v>
      </c>
      <c r="W259" s="635"/>
    </row>
    <row r="260" ht="14.5" customHeight="1" hidden="1">
      <c r="A260" t="s" s="640">
        <v>1414</v>
      </c>
      <c r="B260" s="637">
        <v>0</v>
      </c>
      <c r="C260" s="638">
        <v>5</v>
      </c>
      <c r="D260" s="639">
        <v>0</v>
      </c>
      <c r="E260" s="639">
        <f>1*B260:B260</f>
        <v>0</v>
      </c>
      <c r="F260" s="639">
        <f>1*B260:B260</f>
        <v>0</v>
      </c>
      <c r="G260" s="639">
        <f>2*B260:B260</f>
        <v>0</v>
      </c>
      <c r="H260" s="639">
        <v>0</v>
      </c>
      <c r="I260" s="639">
        <f>1*B260:B260</f>
        <v>0</v>
      </c>
      <c r="J260" s="639">
        <v>0</v>
      </c>
      <c r="K260" s="639">
        <v>0</v>
      </c>
      <c r="L260" s="639">
        <v>0</v>
      </c>
      <c r="M260" s="639">
        <v>0</v>
      </c>
      <c r="N260" s="639">
        <v>0</v>
      </c>
      <c r="O260" s="639">
        <v>0</v>
      </c>
      <c r="P260" s="639">
        <v>0</v>
      </c>
      <c r="Q260" s="639">
        <v>0</v>
      </c>
      <c r="R260" s="639">
        <v>0</v>
      </c>
      <c r="S260" s="639">
        <v>0</v>
      </c>
      <c r="T260" s="639">
        <v>0</v>
      </c>
      <c r="U260" s="639">
        <v>0</v>
      </c>
      <c r="V260" t="s" s="352">
        <f>IF(B260&gt;0,"Added"," ")</f>
        <v>251</v>
      </c>
      <c r="W260" s="635"/>
    </row>
    <row r="261" ht="14.5" customHeight="1" hidden="1">
      <c r="A261" t="s" s="640">
        <v>1415</v>
      </c>
      <c r="B261" s="637">
        <v>0</v>
      </c>
      <c r="C261" s="638">
        <v>10</v>
      </c>
      <c r="D261" s="639">
        <f>10*B261:B261</f>
        <v>0</v>
      </c>
      <c r="E261" s="639">
        <v>0</v>
      </c>
      <c r="F261" s="639">
        <v>0</v>
      </c>
      <c r="G261" s="639">
        <v>0</v>
      </c>
      <c r="H261" s="639">
        <v>0</v>
      </c>
      <c r="I261" s="639">
        <v>0</v>
      </c>
      <c r="J261" s="639">
        <v>0</v>
      </c>
      <c r="K261" s="639">
        <v>0</v>
      </c>
      <c r="L261" s="639">
        <v>0</v>
      </c>
      <c r="M261" s="639">
        <v>0</v>
      </c>
      <c r="N261" s="639">
        <v>0</v>
      </c>
      <c r="O261" s="639">
        <v>0</v>
      </c>
      <c r="P261" s="639">
        <v>0</v>
      </c>
      <c r="Q261" s="639">
        <f>22*B261:B261</f>
        <v>0</v>
      </c>
      <c r="R261" s="639">
        <v>0</v>
      </c>
      <c r="S261" s="639">
        <v>0</v>
      </c>
      <c r="T261" s="639">
        <v>0</v>
      </c>
      <c r="U261" s="639">
        <v>0</v>
      </c>
      <c r="V261" t="s" s="352">
        <f>IF(B261&gt;0,"Added"," ")</f>
        <v>251</v>
      </c>
      <c r="W261" s="635"/>
    </row>
    <row r="262" ht="14.5" customHeight="1" hidden="1">
      <c r="A262" t="s" s="640">
        <v>1416</v>
      </c>
      <c r="B262" s="637">
        <v>0</v>
      </c>
      <c r="C262" s="638">
        <v>10</v>
      </c>
      <c r="D262" s="639">
        <f>10*B262:B262</f>
        <v>0</v>
      </c>
      <c r="E262" s="639">
        <v>0</v>
      </c>
      <c r="F262" s="639">
        <v>0</v>
      </c>
      <c r="G262" s="639">
        <v>0</v>
      </c>
      <c r="H262" s="639">
        <v>0</v>
      </c>
      <c r="I262" s="639">
        <v>0</v>
      </c>
      <c r="J262" s="639">
        <v>0</v>
      </c>
      <c r="K262" s="639">
        <v>0</v>
      </c>
      <c r="L262" s="639">
        <v>0</v>
      </c>
      <c r="M262" s="639">
        <v>0</v>
      </c>
      <c r="N262" s="639">
        <v>0</v>
      </c>
      <c r="O262" s="639">
        <v>0</v>
      </c>
      <c r="P262" s="639">
        <v>0</v>
      </c>
      <c r="Q262" s="639">
        <f>20*B262:B262</f>
        <v>0</v>
      </c>
      <c r="R262" s="639">
        <v>0</v>
      </c>
      <c r="S262" s="639">
        <v>0</v>
      </c>
      <c r="T262" s="639">
        <v>0</v>
      </c>
      <c r="U262" s="639">
        <v>0</v>
      </c>
      <c r="V262" t="s" s="352">
        <f>IF(B262&gt;0,"Added"," ")</f>
        <v>251</v>
      </c>
      <c r="W262" s="635"/>
    </row>
    <row r="263" ht="14.5" customHeight="1" hidden="1">
      <c r="A263" t="s" s="640">
        <v>1417</v>
      </c>
      <c r="B263" s="637">
        <v>0</v>
      </c>
      <c r="C263" s="638">
        <v>10</v>
      </c>
      <c r="D263" s="639">
        <v>0</v>
      </c>
      <c r="E263" s="639">
        <v>0</v>
      </c>
      <c r="F263" s="639">
        <v>0</v>
      </c>
      <c r="G263" s="639">
        <v>0</v>
      </c>
      <c r="H263" s="639">
        <v>0</v>
      </c>
      <c r="I263" s="639">
        <v>0</v>
      </c>
      <c r="J263" s="639">
        <v>0</v>
      </c>
      <c r="K263" s="639">
        <v>0</v>
      </c>
      <c r="L263" s="639">
        <v>0</v>
      </c>
      <c r="M263" s="639">
        <v>0</v>
      </c>
      <c r="N263" s="639">
        <v>0</v>
      </c>
      <c r="O263" s="639">
        <v>0</v>
      </c>
      <c r="P263" s="639">
        <v>0</v>
      </c>
      <c r="Q263" s="639">
        <f>20*B263:B263</f>
        <v>0</v>
      </c>
      <c r="R263" s="639">
        <v>0</v>
      </c>
      <c r="S263" s="639">
        <v>0</v>
      </c>
      <c r="T263" s="639">
        <v>0</v>
      </c>
      <c r="U263" s="639">
        <v>0</v>
      </c>
      <c r="V263" t="s" s="352">
        <f>IF(B263&gt;0,"Added"," ")</f>
        <v>251</v>
      </c>
      <c r="W263" s="635"/>
    </row>
    <row r="264" ht="14.5" customHeight="1" hidden="1">
      <c r="A264" t="s" s="640">
        <v>1418</v>
      </c>
      <c r="B264" s="637">
        <v>0</v>
      </c>
      <c r="C264" s="638">
        <v>10</v>
      </c>
      <c r="D264" s="639">
        <v>0</v>
      </c>
      <c r="E264" s="639">
        <v>0</v>
      </c>
      <c r="F264" s="639">
        <v>0</v>
      </c>
      <c r="G264" s="639">
        <v>0</v>
      </c>
      <c r="H264" s="639">
        <v>0</v>
      </c>
      <c r="I264" s="639">
        <v>0</v>
      </c>
      <c r="J264" s="639">
        <v>0</v>
      </c>
      <c r="K264" s="639">
        <v>0</v>
      </c>
      <c r="L264" s="639">
        <v>0</v>
      </c>
      <c r="M264" s="639">
        <v>0</v>
      </c>
      <c r="N264" s="639">
        <v>0</v>
      </c>
      <c r="O264" s="639">
        <v>0</v>
      </c>
      <c r="P264" s="639">
        <v>0</v>
      </c>
      <c r="Q264" s="639">
        <f>20*B264:B264</f>
        <v>0</v>
      </c>
      <c r="R264" s="639">
        <v>0</v>
      </c>
      <c r="S264" s="639">
        <v>0</v>
      </c>
      <c r="T264" s="639">
        <v>0</v>
      </c>
      <c r="U264" s="639">
        <v>0</v>
      </c>
      <c r="V264" t="s" s="352">
        <f>IF(B264&gt;0,"Added"," ")</f>
        <v>251</v>
      </c>
      <c r="W264" s="635"/>
    </row>
    <row r="265" ht="14.5" customHeight="1" hidden="1">
      <c r="A265" t="s" s="640">
        <v>1419</v>
      </c>
      <c r="B265" s="637">
        <v>0</v>
      </c>
      <c r="C265" s="638">
        <v>20</v>
      </c>
      <c r="D265" s="639">
        <f>10*B265:B265</f>
        <v>0</v>
      </c>
      <c r="E265" s="639">
        <v>0</v>
      </c>
      <c r="F265" s="639">
        <v>0</v>
      </c>
      <c r="G265" s="639">
        <v>0</v>
      </c>
      <c r="H265" s="639">
        <v>0</v>
      </c>
      <c r="I265" s="639">
        <v>0</v>
      </c>
      <c r="J265" s="639">
        <v>0</v>
      </c>
      <c r="K265" s="639">
        <v>0</v>
      </c>
      <c r="L265" s="639">
        <v>0</v>
      </c>
      <c r="M265" s="639">
        <v>0</v>
      </c>
      <c r="N265" s="639">
        <v>0</v>
      </c>
      <c r="O265" s="639">
        <v>0</v>
      </c>
      <c r="P265" s="639">
        <v>0</v>
      </c>
      <c r="Q265" s="639">
        <f>42*B265:B265</f>
        <v>0</v>
      </c>
      <c r="R265" s="639">
        <v>0</v>
      </c>
      <c r="S265" s="639">
        <v>0</v>
      </c>
      <c r="T265" s="639">
        <v>0</v>
      </c>
      <c r="U265" s="639">
        <v>0</v>
      </c>
      <c r="V265" t="s" s="352">
        <f>IF(B265&gt;0,"Added"," ")</f>
        <v>251</v>
      </c>
      <c r="W265" s="635"/>
    </row>
    <row r="266" ht="14.5" customHeight="1" hidden="1">
      <c r="A266" t="s" s="640">
        <v>1420</v>
      </c>
      <c r="B266" s="637">
        <v>0</v>
      </c>
      <c r="C266" s="638">
        <v>20</v>
      </c>
      <c r="D266" s="639">
        <f>10*B266:B266</f>
        <v>0</v>
      </c>
      <c r="E266" s="639">
        <v>0</v>
      </c>
      <c r="F266" s="639">
        <v>0</v>
      </c>
      <c r="G266" s="639">
        <v>0</v>
      </c>
      <c r="H266" s="639">
        <v>0</v>
      </c>
      <c r="I266" s="639">
        <v>0</v>
      </c>
      <c r="J266" s="639">
        <v>0</v>
      </c>
      <c r="K266" s="639">
        <v>0</v>
      </c>
      <c r="L266" s="639">
        <v>0</v>
      </c>
      <c r="M266" s="639">
        <v>0</v>
      </c>
      <c r="N266" s="639">
        <v>0</v>
      </c>
      <c r="O266" s="639">
        <v>0</v>
      </c>
      <c r="P266" s="639">
        <v>0</v>
      </c>
      <c r="Q266" s="639">
        <f>40*B266:B266</f>
        <v>0</v>
      </c>
      <c r="R266" s="639">
        <v>0</v>
      </c>
      <c r="S266" s="639">
        <v>0</v>
      </c>
      <c r="T266" s="639">
        <v>0</v>
      </c>
      <c r="U266" s="639">
        <v>0</v>
      </c>
      <c r="V266" t="s" s="352">
        <f>IF(B266&gt;0,"Added"," ")</f>
        <v>251</v>
      </c>
      <c r="W266" s="635"/>
    </row>
    <row r="267" ht="14.5" customHeight="1" hidden="1">
      <c r="A267" t="s" s="640">
        <v>1421</v>
      </c>
      <c r="B267" s="637">
        <v>0</v>
      </c>
      <c r="C267" s="638">
        <v>4</v>
      </c>
      <c r="D267" s="639">
        <v>0</v>
      </c>
      <c r="E267" s="639">
        <v>0</v>
      </c>
      <c r="F267" s="639">
        <v>0</v>
      </c>
      <c r="G267" s="639">
        <v>0</v>
      </c>
      <c r="H267" s="639">
        <v>0</v>
      </c>
      <c r="I267" s="639">
        <v>0</v>
      </c>
      <c r="J267" s="639">
        <v>0</v>
      </c>
      <c r="K267" s="639">
        <v>0</v>
      </c>
      <c r="L267" s="639">
        <v>0</v>
      </c>
      <c r="M267" s="639">
        <v>0</v>
      </c>
      <c r="N267" s="639">
        <v>0</v>
      </c>
      <c r="O267" s="639">
        <v>0</v>
      </c>
      <c r="P267" s="639">
        <v>0</v>
      </c>
      <c r="Q267" s="639">
        <v>0</v>
      </c>
      <c r="R267" s="639">
        <v>0</v>
      </c>
      <c r="S267" s="639">
        <f>18*B267:B267</f>
        <v>0</v>
      </c>
      <c r="T267" s="639">
        <v>0</v>
      </c>
      <c r="U267" s="639">
        <v>0</v>
      </c>
      <c r="V267" t="s" s="352">
        <f>IF(B267&gt;0,"Added"," ")</f>
        <v>251</v>
      </c>
      <c r="W267" s="635"/>
    </row>
    <row r="268" ht="14.5" customHeight="1" hidden="1">
      <c r="A268" t="s" s="640">
        <v>1422</v>
      </c>
      <c r="B268" s="637">
        <v>0</v>
      </c>
      <c r="C268" s="638">
        <v>2</v>
      </c>
      <c r="D268" s="639">
        <v>0</v>
      </c>
      <c r="E268" s="639">
        <v>0</v>
      </c>
      <c r="F268" s="639">
        <v>0</v>
      </c>
      <c r="G268" s="639">
        <v>0</v>
      </c>
      <c r="H268" s="639">
        <v>0</v>
      </c>
      <c r="I268" s="639">
        <f>2*B268:B268</f>
        <v>0</v>
      </c>
      <c r="J268" s="639">
        <v>0</v>
      </c>
      <c r="K268" s="639">
        <v>0</v>
      </c>
      <c r="L268" s="639">
        <v>0</v>
      </c>
      <c r="M268" s="639">
        <v>0</v>
      </c>
      <c r="N268" s="639">
        <v>0</v>
      </c>
      <c r="O268" s="639">
        <v>0</v>
      </c>
      <c r="P268" s="639">
        <v>0</v>
      </c>
      <c r="Q268" s="639">
        <f>9*B268:B268</f>
        <v>0</v>
      </c>
      <c r="R268" s="639">
        <v>0</v>
      </c>
      <c r="S268" s="639">
        <v>0</v>
      </c>
      <c r="T268" s="639">
        <v>0</v>
      </c>
      <c r="U268" s="639">
        <v>0</v>
      </c>
      <c r="V268" t="s" s="352">
        <f>IF(B268&gt;0,"Added"," ")</f>
        <v>251</v>
      </c>
      <c r="W268" s="635"/>
    </row>
    <row r="269" ht="14.5" customHeight="1" hidden="1">
      <c r="A269" t="s" s="640">
        <v>1423</v>
      </c>
      <c r="B269" s="637">
        <v>0</v>
      </c>
      <c r="C269" s="638">
        <v>4</v>
      </c>
      <c r="D269" s="639">
        <v>0</v>
      </c>
      <c r="E269" s="639">
        <v>0</v>
      </c>
      <c r="F269" s="639">
        <v>0</v>
      </c>
      <c r="G269" s="639">
        <v>0</v>
      </c>
      <c r="H269" s="639">
        <v>0</v>
      </c>
      <c r="I269" s="639">
        <f>4*B269:B269</f>
        <v>0</v>
      </c>
      <c r="J269" s="639">
        <v>0</v>
      </c>
      <c r="K269" s="639">
        <v>0</v>
      </c>
      <c r="L269" s="639">
        <v>0</v>
      </c>
      <c r="M269" s="639">
        <v>0</v>
      </c>
      <c r="N269" s="639">
        <v>0</v>
      </c>
      <c r="O269" s="639">
        <v>0</v>
      </c>
      <c r="P269" s="639">
        <v>0</v>
      </c>
      <c r="Q269" s="639">
        <f>4*B269:B269</f>
        <v>0</v>
      </c>
      <c r="R269" s="639">
        <v>0</v>
      </c>
      <c r="S269" s="639">
        <v>0</v>
      </c>
      <c r="T269" s="639">
        <v>0</v>
      </c>
      <c r="U269" s="639">
        <v>0</v>
      </c>
      <c r="V269" t="s" s="352">
        <f>IF(B269&gt;0,"Added"," ")</f>
        <v>251</v>
      </c>
      <c r="W269" s="635"/>
    </row>
    <row r="270" ht="14.5" customHeight="1" hidden="1">
      <c r="A270" t="s" s="640">
        <v>1424</v>
      </c>
      <c r="B270" s="637">
        <v>0</v>
      </c>
      <c r="C270" s="638">
        <v>4</v>
      </c>
      <c r="D270" s="639">
        <v>0</v>
      </c>
      <c r="E270" s="639">
        <v>0</v>
      </c>
      <c r="F270" s="639">
        <v>0</v>
      </c>
      <c r="G270" s="639">
        <v>0</v>
      </c>
      <c r="H270" s="639">
        <f>3*B270:B270</f>
        <v>0</v>
      </c>
      <c r="I270" s="639">
        <v>0</v>
      </c>
      <c r="J270" s="639">
        <f>1*B270:B270</f>
        <v>0</v>
      </c>
      <c r="K270" s="639">
        <v>0</v>
      </c>
      <c r="L270" s="639">
        <v>0</v>
      </c>
      <c r="M270" s="639">
        <v>0</v>
      </c>
      <c r="N270" s="639">
        <v>0</v>
      </c>
      <c r="O270" s="639">
        <v>0</v>
      </c>
      <c r="P270" s="639">
        <v>0</v>
      </c>
      <c r="Q270" s="639">
        <v>0</v>
      </c>
      <c r="R270" s="639">
        <f>17*B270:B270</f>
        <v>0</v>
      </c>
      <c r="S270" s="639">
        <v>0</v>
      </c>
      <c r="T270" s="639">
        <v>0</v>
      </c>
      <c r="U270" s="639">
        <v>0</v>
      </c>
      <c r="V270" t="s" s="352">
        <f>IF(B270&gt;0,"Added"," ")</f>
        <v>251</v>
      </c>
      <c r="W270" s="635"/>
    </row>
    <row r="271" ht="14.5" customHeight="1" hidden="1">
      <c r="A271" t="s" s="640">
        <v>1425</v>
      </c>
      <c r="B271" s="637">
        <v>0</v>
      </c>
      <c r="C271" s="638">
        <v>5</v>
      </c>
      <c r="D271" s="639">
        <v>0</v>
      </c>
      <c r="E271" s="639">
        <f>4*B271:B271</f>
        <v>0</v>
      </c>
      <c r="F271" s="639">
        <v>0</v>
      </c>
      <c r="G271" s="639">
        <f>1*B271:B271</f>
        <v>0</v>
      </c>
      <c r="H271" s="639">
        <v>0</v>
      </c>
      <c r="I271" s="639">
        <v>0</v>
      </c>
      <c r="J271" s="639">
        <v>0</v>
      </c>
      <c r="K271" s="639">
        <v>0</v>
      </c>
      <c r="L271" s="639">
        <v>0</v>
      </c>
      <c r="M271" s="639">
        <v>0</v>
      </c>
      <c r="N271" s="639">
        <v>0</v>
      </c>
      <c r="O271" s="639">
        <v>0</v>
      </c>
      <c r="P271" s="639">
        <v>0</v>
      </c>
      <c r="Q271" s="639">
        <f>25*B271:B271</f>
        <v>0</v>
      </c>
      <c r="R271" s="639">
        <v>0</v>
      </c>
      <c r="S271" s="639">
        <v>0</v>
      </c>
      <c r="T271" s="639">
        <v>0</v>
      </c>
      <c r="U271" s="639">
        <v>0</v>
      </c>
      <c r="V271" t="s" s="352">
        <f>IF(B271&gt;0,"Added"," ")</f>
        <v>251</v>
      </c>
      <c r="W271" s="635"/>
    </row>
    <row r="272" ht="14.5" customHeight="1" hidden="1">
      <c r="A272" t="s" s="640">
        <v>1426</v>
      </c>
      <c r="B272" s="637">
        <v>0</v>
      </c>
      <c r="C272" s="638">
        <v>5</v>
      </c>
      <c r="D272" s="639">
        <f>1*B272:B272</f>
        <v>0</v>
      </c>
      <c r="E272" s="639">
        <f>1*B272:B272</f>
        <v>0</v>
      </c>
      <c r="F272" s="639">
        <f>3*B272:B272</f>
        <v>0</v>
      </c>
      <c r="G272" s="639">
        <v>0</v>
      </c>
      <c r="H272" s="639">
        <v>0</v>
      </c>
      <c r="I272" s="639">
        <v>0</v>
      </c>
      <c r="J272" s="639">
        <v>0</v>
      </c>
      <c r="K272" s="639">
        <v>0</v>
      </c>
      <c r="L272" s="639">
        <v>0</v>
      </c>
      <c r="M272" s="639">
        <v>0</v>
      </c>
      <c r="N272" s="639">
        <v>0</v>
      </c>
      <c r="O272" s="639">
        <v>0</v>
      </c>
      <c r="P272" s="639">
        <v>0</v>
      </c>
      <c r="Q272" s="639">
        <v>0</v>
      </c>
      <c r="R272" s="639">
        <v>0</v>
      </c>
      <c r="S272" s="639">
        <v>0</v>
      </c>
      <c r="T272" s="639">
        <v>0</v>
      </c>
      <c r="U272" s="639">
        <v>0</v>
      </c>
      <c r="V272" t="s" s="352">
        <f>IF(B272&gt;0,"Added"," ")</f>
        <v>251</v>
      </c>
      <c r="W272" s="635"/>
    </row>
    <row r="273" ht="14.5" customHeight="1" hidden="1">
      <c r="A273" t="s" s="640">
        <v>1427</v>
      </c>
      <c r="B273" s="637">
        <v>0</v>
      </c>
      <c r="C273" s="638">
        <v>2</v>
      </c>
      <c r="D273" s="639">
        <v>0</v>
      </c>
      <c r="E273" s="639">
        <v>0</v>
      </c>
      <c r="F273" s="639">
        <v>0</v>
      </c>
      <c r="G273" s="639">
        <v>0</v>
      </c>
      <c r="H273" s="639">
        <v>0</v>
      </c>
      <c r="I273" s="639">
        <v>0</v>
      </c>
      <c r="J273" s="639">
        <f>2*B273:B273</f>
        <v>0</v>
      </c>
      <c r="K273" s="639">
        <v>0</v>
      </c>
      <c r="L273" s="639">
        <v>0</v>
      </c>
      <c r="M273" s="639">
        <v>0</v>
      </c>
      <c r="N273" s="639">
        <v>0</v>
      </c>
      <c r="O273" s="639">
        <v>0</v>
      </c>
      <c r="P273" s="639">
        <v>0</v>
      </c>
      <c r="Q273" s="639">
        <f>15*B273:B273</f>
        <v>0</v>
      </c>
      <c r="R273" s="639">
        <v>0</v>
      </c>
      <c r="S273" s="639">
        <v>0</v>
      </c>
      <c r="T273" s="639">
        <v>0</v>
      </c>
      <c r="U273" s="639">
        <v>0</v>
      </c>
      <c r="V273" t="s" s="352">
        <f>IF(B273&gt;0,"Added"," ")</f>
        <v>251</v>
      </c>
      <c r="W273" s="635"/>
    </row>
    <row r="274" ht="14.5" customHeight="1" hidden="1">
      <c r="A274" t="s" s="640">
        <v>1428</v>
      </c>
      <c r="B274" s="637">
        <v>0</v>
      </c>
      <c r="C274" s="638">
        <v>5</v>
      </c>
      <c r="D274" s="639">
        <v>0</v>
      </c>
      <c r="E274" s="639">
        <v>0</v>
      </c>
      <c r="F274" s="639">
        <f>1*B274:B274</f>
        <v>0</v>
      </c>
      <c r="G274" s="639">
        <f>4*B274:B274</f>
        <v>0</v>
      </c>
      <c r="H274" s="639">
        <v>0</v>
      </c>
      <c r="I274" s="639">
        <v>0</v>
      </c>
      <c r="J274" s="639">
        <v>0</v>
      </c>
      <c r="K274" s="639">
        <v>0</v>
      </c>
      <c r="L274" s="639">
        <v>0</v>
      </c>
      <c r="M274" s="639">
        <v>0</v>
      </c>
      <c r="N274" s="639">
        <v>0</v>
      </c>
      <c r="O274" s="639">
        <v>0</v>
      </c>
      <c r="P274" s="639">
        <v>0</v>
      </c>
      <c r="Q274" s="639">
        <f>25*B274:B274</f>
        <v>0</v>
      </c>
      <c r="R274" s="639">
        <v>0</v>
      </c>
      <c r="S274" s="639">
        <v>0</v>
      </c>
      <c r="T274" s="639">
        <v>0</v>
      </c>
      <c r="U274" s="639">
        <v>0</v>
      </c>
      <c r="V274" t="s" s="352">
        <f>IF(B274&gt;0,"Added"," ")</f>
        <v>251</v>
      </c>
      <c r="W274" s="635"/>
    </row>
    <row r="275" ht="14.5" customHeight="1" hidden="1">
      <c r="A275" t="s" s="640">
        <v>1429</v>
      </c>
      <c r="B275" s="637">
        <v>0</v>
      </c>
      <c r="C275" s="638">
        <v>10</v>
      </c>
      <c r="D275" s="639">
        <f>10*B275:B275</f>
        <v>0</v>
      </c>
      <c r="E275" s="639">
        <v>0</v>
      </c>
      <c r="F275" s="639">
        <v>0</v>
      </c>
      <c r="G275" s="639">
        <v>0</v>
      </c>
      <c r="H275" s="639">
        <v>0</v>
      </c>
      <c r="I275" s="639">
        <v>0</v>
      </c>
      <c r="J275" s="639">
        <v>0</v>
      </c>
      <c r="K275" s="639">
        <v>0</v>
      </c>
      <c r="L275" s="639">
        <v>0</v>
      </c>
      <c r="M275" s="639">
        <v>0</v>
      </c>
      <c r="N275" s="639">
        <v>0</v>
      </c>
      <c r="O275" s="639">
        <v>0</v>
      </c>
      <c r="P275" s="639">
        <v>0</v>
      </c>
      <c r="Q275" s="639">
        <f>5*B275:B275</f>
        <v>0</v>
      </c>
      <c r="R275" s="639">
        <v>0</v>
      </c>
      <c r="S275" s="639">
        <v>0</v>
      </c>
      <c r="T275" s="639">
        <v>0</v>
      </c>
      <c r="U275" s="639">
        <v>0</v>
      </c>
      <c r="V275" t="s" s="352">
        <f>IF(B275&gt;0,"Added"," ")</f>
        <v>251</v>
      </c>
      <c r="W275" s="635"/>
    </row>
    <row r="276" ht="14.5" customHeight="1" hidden="1">
      <c r="A276" t="s" s="640">
        <v>1430</v>
      </c>
      <c r="B276" s="637">
        <v>0</v>
      </c>
      <c r="C276" s="638">
        <v>5</v>
      </c>
      <c r="D276" s="639">
        <v>0</v>
      </c>
      <c r="E276" s="639">
        <f>5*B276:B276</f>
        <v>0</v>
      </c>
      <c r="F276" s="639">
        <v>0</v>
      </c>
      <c r="G276" s="639">
        <v>0</v>
      </c>
      <c r="H276" s="639">
        <v>0</v>
      </c>
      <c r="I276" s="639">
        <v>0</v>
      </c>
      <c r="J276" s="639">
        <v>0</v>
      </c>
      <c r="K276" s="639">
        <v>0</v>
      </c>
      <c r="L276" s="639">
        <v>0</v>
      </c>
      <c r="M276" s="639">
        <v>0</v>
      </c>
      <c r="N276" s="639">
        <v>0</v>
      </c>
      <c r="O276" s="639">
        <v>0</v>
      </c>
      <c r="P276" s="639">
        <v>0</v>
      </c>
      <c r="Q276" s="639">
        <f>18*B276:B276</f>
        <v>0</v>
      </c>
      <c r="R276" s="639">
        <v>0</v>
      </c>
      <c r="S276" s="639">
        <v>0</v>
      </c>
      <c r="T276" s="639">
        <v>0</v>
      </c>
      <c r="U276" s="639">
        <v>0</v>
      </c>
      <c r="V276" t="s" s="352">
        <f>IF(B276&gt;0,"Added"," ")</f>
        <v>251</v>
      </c>
      <c r="W276" s="635"/>
    </row>
    <row r="277" ht="14.5" customHeight="1" hidden="1">
      <c r="A277" t="s" s="640">
        <v>1431</v>
      </c>
      <c r="B277" s="637">
        <v>0</v>
      </c>
      <c r="C277" s="638">
        <v>3</v>
      </c>
      <c r="D277" s="639">
        <v>0</v>
      </c>
      <c r="E277" s="639">
        <v>0</v>
      </c>
      <c r="F277" s="639">
        <v>0</v>
      </c>
      <c r="G277" s="639">
        <v>0</v>
      </c>
      <c r="H277" s="639">
        <v>0</v>
      </c>
      <c r="I277" s="639">
        <f>1*B277:B277</f>
        <v>0</v>
      </c>
      <c r="J277" s="639">
        <f>2*B277:B277</f>
        <v>0</v>
      </c>
      <c r="K277" s="639">
        <v>0</v>
      </c>
      <c r="L277" s="639">
        <v>0</v>
      </c>
      <c r="M277" s="639">
        <v>0</v>
      </c>
      <c r="N277" s="639">
        <v>0</v>
      </c>
      <c r="O277" s="639">
        <v>0</v>
      </c>
      <c r="P277" s="639">
        <v>0</v>
      </c>
      <c r="Q277" s="639">
        <f>19*B277:B277</f>
        <v>0</v>
      </c>
      <c r="R277" s="639">
        <v>0</v>
      </c>
      <c r="S277" s="639">
        <v>0</v>
      </c>
      <c r="T277" s="639">
        <v>0</v>
      </c>
      <c r="U277" s="639">
        <v>0</v>
      </c>
      <c r="V277" t="s" s="352">
        <f>IF(B277&gt;0,"Added"," ")</f>
        <v>251</v>
      </c>
      <c r="W277" s="635"/>
    </row>
    <row r="278" ht="14.5" customHeight="1" hidden="1">
      <c r="A278" t="s" s="640">
        <v>1432</v>
      </c>
      <c r="B278" s="637">
        <v>0</v>
      </c>
      <c r="C278" s="638">
        <v>10</v>
      </c>
      <c r="D278" s="639">
        <f>10*B278:B278</f>
        <v>0</v>
      </c>
      <c r="E278" s="639">
        <v>0</v>
      </c>
      <c r="F278" s="639">
        <v>0</v>
      </c>
      <c r="G278" s="639">
        <v>0</v>
      </c>
      <c r="H278" s="639">
        <v>0</v>
      </c>
      <c r="I278" s="639">
        <v>0</v>
      </c>
      <c r="J278" s="639">
        <v>0</v>
      </c>
      <c r="K278" s="639">
        <v>0</v>
      </c>
      <c r="L278" s="639">
        <v>0</v>
      </c>
      <c r="M278" s="639">
        <v>0</v>
      </c>
      <c r="N278" s="639">
        <v>0</v>
      </c>
      <c r="O278" s="639">
        <v>0</v>
      </c>
      <c r="P278" s="639">
        <v>0</v>
      </c>
      <c r="Q278" s="639">
        <f>20*B278:B278</f>
        <v>0</v>
      </c>
      <c r="R278" s="639">
        <v>0</v>
      </c>
      <c r="S278" s="639">
        <v>0</v>
      </c>
      <c r="T278" s="639">
        <v>0</v>
      </c>
      <c r="U278" s="639">
        <v>0</v>
      </c>
      <c r="V278" t="s" s="352">
        <f>IF(B278&gt;0,"Added"," ")</f>
        <v>251</v>
      </c>
      <c r="W278" s="635"/>
    </row>
    <row r="279" ht="14.5" customHeight="1" hidden="1">
      <c r="A279" t="s" s="640">
        <v>1433</v>
      </c>
      <c r="B279" s="637">
        <v>0</v>
      </c>
      <c r="C279" s="638">
        <v>10</v>
      </c>
      <c r="D279" s="639">
        <f>10*B279:B279</f>
        <v>0</v>
      </c>
      <c r="E279" s="639">
        <v>0</v>
      </c>
      <c r="F279" s="639">
        <v>0</v>
      </c>
      <c r="G279" s="639">
        <v>0</v>
      </c>
      <c r="H279" s="639">
        <v>0</v>
      </c>
      <c r="I279" s="639">
        <v>0</v>
      </c>
      <c r="J279" s="639">
        <v>0</v>
      </c>
      <c r="K279" s="639">
        <v>0</v>
      </c>
      <c r="L279" s="639">
        <v>0</v>
      </c>
      <c r="M279" s="639">
        <v>0</v>
      </c>
      <c r="N279" s="639">
        <v>0</v>
      </c>
      <c r="O279" s="639">
        <v>0</v>
      </c>
      <c r="P279" s="639">
        <v>0</v>
      </c>
      <c r="Q279" s="639">
        <f>20*B279:B279</f>
        <v>0</v>
      </c>
      <c r="R279" s="639">
        <v>0</v>
      </c>
      <c r="S279" s="639">
        <v>0</v>
      </c>
      <c r="T279" s="639">
        <v>0</v>
      </c>
      <c r="U279" s="639">
        <v>0</v>
      </c>
      <c r="V279" t="s" s="352">
        <f>IF(B279&gt;0,"Added"," ")</f>
        <v>251</v>
      </c>
      <c r="W279" s="635"/>
    </row>
    <row r="280" ht="14.5" customHeight="1" hidden="1">
      <c r="A280" t="s" s="640">
        <v>1434</v>
      </c>
      <c r="B280" s="637">
        <v>0</v>
      </c>
      <c r="C280" s="638">
        <v>10</v>
      </c>
      <c r="D280" s="639">
        <f>10*B280:B280</f>
        <v>0</v>
      </c>
      <c r="E280" s="639">
        <v>0</v>
      </c>
      <c r="F280" s="639">
        <v>0</v>
      </c>
      <c r="G280" s="639">
        <v>0</v>
      </c>
      <c r="H280" s="639">
        <v>0</v>
      </c>
      <c r="I280" s="639">
        <v>0</v>
      </c>
      <c r="J280" s="639">
        <v>0</v>
      </c>
      <c r="K280" s="639">
        <v>0</v>
      </c>
      <c r="L280" s="639">
        <v>0</v>
      </c>
      <c r="M280" s="639">
        <v>0</v>
      </c>
      <c r="N280" s="639">
        <v>0</v>
      </c>
      <c r="O280" s="639">
        <v>0</v>
      </c>
      <c r="P280" s="639">
        <v>0</v>
      </c>
      <c r="Q280" s="639">
        <f>10*B280:B280</f>
        <v>0</v>
      </c>
      <c r="R280" s="639">
        <v>0</v>
      </c>
      <c r="S280" s="639">
        <v>0</v>
      </c>
      <c r="T280" s="639">
        <v>0</v>
      </c>
      <c r="U280" s="639">
        <v>0</v>
      </c>
      <c r="V280" t="s" s="352">
        <f>IF(B280&gt;0,"Added"," ")</f>
        <v>251</v>
      </c>
      <c r="W280" s="635"/>
    </row>
    <row r="281" ht="14.5" customHeight="1" hidden="1">
      <c r="A281" t="s" s="640">
        <v>1435</v>
      </c>
      <c r="B281" s="637">
        <v>0</v>
      </c>
      <c r="C281" s="638">
        <v>10</v>
      </c>
      <c r="D281" s="639">
        <f>10*B281:B281</f>
        <v>0</v>
      </c>
      <c r="E281" s="639">
        <v>0</v>
      </c>
      <c r="F281" s="639">
        <v>0</v>
      </c>
      <c r="G281" s="639">
        <v>0</v>
      </c>
      <c r="H281" s="639">
        <v>0</v>
      </c>
      <c r="I281" s="639">
        <v>0</v>
      </c>
      <c r="J281" s="639">
        <v>0</v>
      </c>
      <c r="K281" s="639">
        <v>0</v>
      </c>
      <c r="L281" s="639">
        <v>0</v>
      </c>
      <c r="M281" s="639">
        <v>0</v>
      </c>
      <c r="N281" s="639">
        <v>0</v>
      </c>
      <c r="O281" s="639">
        <v>0</v>
      </c>
      <c r="P281" s="639">
        <v>0</v>
      </c>
      <c r="Q281" s="639">
        <f>20*B281:B281</f>
        <v>0</v>
      </c>
      <c r="R281" s="639">
        <v>0</v>
      </c>
      <c r="S281" s="639">
        <v>0</v>
      </c>
      <c r="T281" s="639">
        <v>0</v>
      </c>
      <c r="U281" s="639">
        <v>0</v>
      </c>
      <c r="V281" t="s" s="352">
        <f>IF(B281&gt;0,"Added"," ")</f>
        <v>251</v>
      </c>
      <c r="W281" s="635"/>
    </row>
    <row r="282" ht="14.5" customHeight="1" hidden="1">
      <c r="A282" t="s" s="640">
        <v>1436</v>
      </c>
      <c r="B282" s="637">
        <v>0</v>
      </c>
      <c r="C282" s="638">
        <v>5</v>
      </c>
      <c r="D282" s="639">
        <f>5*B282:B282</f>
        <v>0</v>
      </c>
      <c r="E282" s="639">
        <v>0</v>
      </c>
      <c r="F282" s="639">
        <v>0</v>
      </c>
      <c r="G282" s="639">
        <v>0</v>
      </c>
      <c r="H282" s="639">
        <v>0</v>
      </c>
      <c r="I282" s="639">
        <v>0</v>
      </c>
      <c r="J282" s="639">
        <v>0</v>
      </c>
      <c r="K282" s="639">
        <v>0</v>
      </c>
      <c r="L282" s="639">
        <v>0</v>
      </c>
      <c r="M282" s="639">
        <v>0</v>
      </c>
      <c r="N282" s="639">
        <v>0</v>
      </c>
      <c r="O282" s="639">
        <v>0</v>
      </c>
      <c r="P282" s="639">
        <v>0</v>
      </c>
      <c r="Q282" s="639">
        <f>5*B282:B282</f>
        <v>0</v>
      </c>
      <c r="R282" s="639">
        <v>0</v>
      </c>
      <c r="S282" s="639">
        <v>0</v>
      </c>
      <c r="T282" s="639">
        <v>0</v>
      </c>
      <c r="U282" s="639">
        <v>0</v>
      </c>
      <c r="V282" t="s" s="352">
        <f>IF(B282&gt;0,"Added"," ")</f>
        <v>251</v>
      </c>
      <c r="W282" s="635"/>
    </row>
    <row r="283" ht="14.5" customHeight="1" hidden="1">
      <c r="A283" t="s" s="640">
        <v>1437</v>
      </c>
      <c r="B283" s="637">
        <v>0</v>
      </c>
      <c r="C283" s="638">
        <v>10</v>
      </c>
      <c r="D283" s="639">
        <f>10*B283:B283</f>
        <v>0</v>
      </c>
      <c r="E283" s="639">
        <v>0</v>
      </c>
      <c r="F283" s="639">
        <v>0</v>
      </c>
      <c r="G283" s="639">
        <v>0</v>
      </c>
      <c r="H283" s="639">
        <v>0</v>
      </c>
      <c r="I283" s="639">
        <v>0</v>
      </c>
      <c r="J283" s="639">
        <v>0</v>
      </c>
      <c r="K283" s="639">
        <v>0</v>
      </c>
      <c r="L283" s="639">
        <v>0</v>
      </c>
      <c r="M283" s="639">
        <v>0</v>
      </c>
      <c r="N283" s="639">
        <v>0</v>
      </c>
      <c r="O283" s="639">
        <v>0</v>
      </c>
      <c r="P283" s="639">
        <v>0</v>
      </c>
      <c r="Q283" s="639">
        <f>10*B283:B283</f>
        <v>0</v>
      </c>
      <c r="R283" s="639">
        <v>0</v>
      </c>
      <c r="S283" s="639">
        <v>0</v>
      </c>
      <c r="T283" s="639">
        <v>0</v>
      </c>
      <c r="U283" s="639">
        <v>0</v>
      </c>
      <c r="V283" t="s" s="352">
        <f>IF(B283&gt;0,"Added"," ")</f>
        <v>251</v>
      </c>
      <c r="W283" s="635"/>
    </row>
    <row r="284" ht="14.5" customHeight="1" hidden="1">
      <c r="A284" t="s" s="640">
        <v>1438</v>
      </c>
      <c r="B284" s="637">
        <v>0</v>
      </c>
      <c r="C284" s="638">
        <v>10</v>
      </c>
      <c r="D284" s="639">
        <f>10*B284:B284</f>
        <v>0</v>
      </c>
      <c r="E284" s="639">
        <v>0</v>
      </c>
      <c r="F284" s="639">
        <v>0</v>
      </c>
      <c r="G284" s="639">
        <v>0</v>
      </c>
      <c r="H284" s="639">
        <v>0</v>
      </c>
      <c r="I284" s="639">
        <v>0</v>
      </c>
      <c r="J284" s="639">
        <v>0</v>
      </c>
      <c r="K284" s="639">
        <v>0</v>
      </c>
      <c r="L284" s="639">
        <v>0</v>
      </c>
      <c r="M284" s="639">
        <v>0</v>
      </c>
      <c r="N284" s="639">
        <v>0</v>
      </c>
      <c r="O284" s="639">
        <v>0</v>
      </c>
      <c r="P284" s="639">
        <v>0</v>
      </c>
      <c r="Q284" s="639">
        <f>10*B284:B284</f>
        <v>0</v>
      </c>
      <c r="R284" s="639">
        <v>0</v>
      </c>
      <c r="S284" s="639">
        <v>0</v>
      </c>
      <c r="T284" s="639">
        <v>0</v>
      </c>
      <c r="U284" s="639">
        <v>0</v>
      </c>
      <c r="V284" t="s" s="352">
        <f>IF(B284&gt;0,"Added"," ")</f>
        <v>251</v>
      </c>
      <c r="W284" s="635"/>
    </row>
    <row r="285" ht="14.5" customHeight="1" hidden="1">
      <c r="A285" t="s" s="640">
        <v>1439</v>
      </c>
      <c r="B285" s="637">
        <v>0</v>
      </c>
      <c r="C285" s="638">
        <v>10</v>
      </c>
      <c r="D285" s="639">
        <f>10*B285:B285</f>
        <v>0</v>
      </c>
      <c r="E285" s="639">
        <v>0</v>
      </c>
      <c r="F285" s="639">
        <v>0</v>
      </c>
      <c r="G285" s="639">
        <v>0</v>
      </c>
      <c r="H285" s="639">
        <v>0</v>
      </c>
      <c r="I285" s="639">
        <v>0</v>
      </c>
      <c r="J285" s="639">
        <v>0</v>
      </c>
      <c r="K285" s="639">
        <v>0</v>
      </c>
      <c r="L285" s="639">
        <v>0</v>
      </c>
      <c r="M285" s="639">
        <v>0</v>
      </c>
      <c r="N285" s="639">
        <v>0</v>
      </c>
      <c r="O285" s="639">
        <v>0</v>
      </c>
      <c r="P285" s="639">
        <v>0</v>
      </c>
      <c r="Q285" s="639">
        <f>20*B285:B285</f>
        <v>0</v>
      </c>
      <c r="R285" s="639">
        <v>0</v>
      </c>
      <c r="S285" s="639">
        <v>0</v>
      </c>
      <c r="T285" s="639">
        <v>0</v>
      </c>
      <c r="U285" s="639">
        <v>0</v>
      </c>
      <c r="V285" t="s" s="352">
        <f>IF(B285&gt;0,"Added"," ")</f>
        <v>251</v>
      </c>
      <c r="W285" s="635"/>
    </row>
    <row r="286" ht="14.5" customHeight="1" hidden="1">
      <c r="A286" t="s" s="640">
        <v>1440</v>
      </c>
      <c r="B286" s="637">
        <v>0</v>
      </c>
      <c r="C286" s="638">
        <v>10</v>
      </c>
      <c r="D286" s="639">
        <f>10*B286:B286</f>
        <v>0</v>
      </c>
      <c r="E286" s="639">
        <v>0</v>
      </c>
      <c r="F286" s="639">
        <v>0</v>
      </c>
      <c r="G286" s="639">
        <v>0</v>
      </c>
      <c r="H286" s="639">
        <v>0</v>
      </c>
      <c r="I286" s="639">
        <v>0</v>
      </c>
      <c r="J286" s="639">
        <v>0</v>
      </c>
      <c r="K286" s="639">
        <v>0</v>
      </c>
      <c r="L286" s="639">
        <v>0</v>
      </c>
      <c r="M286" s="639">
        <v>0</v>
      </c>
      <c r="N286" s="639">
        <v>0</v>
      </c>
      <c r="O286" s="639">
        <v>0</v>
      </c>
      <c r="P286" s="639">
        <v>0</v>
      </c>
      <c r="Q286" s="639">
        <f>20*B286:B286</f>
        <v>0</v>
      </c>
      <c r="R286" s="639">
        <v>0</v>
      </c>
      <c r="S286" s="639">
        <v>0</v>
      </c>
      <c r="T286" s="639">
        <v>0</v>
      </c>
      <c r="U286" s="639">
        <v>0</v>
      </c>
      <c r="V286" t="s" s="352">
        <f>IF(B286&gt;0,"Added"," ")</f>
        <v>251</v>
      </c>
      <c r="W286" s="635"/>
    </row>
    <row r="287" ht="14.5" customHeight="1" hidden="1">
      <c r="A287" t="s" s="640">
        <v>1441</v>
      </c>
      <c r="B287" s="637">
        <v>0</v>
      </c>
      <c r="C287" s="638">
        <v>5</v>
      </c>
      <c r="D287" s="639">
        <f>5*B287:B287</f>
        <v>0</v>
      </c>
      <c r="E287" s="639">
        <v>0</v>
      </c>
      <c r="F287" s="639">
        <v>0</v>
      </c>
      <c r="G287" s="639">
        <v>0</v>
      </c>
      <c r="H287" s="639">
        <v>0</v>
      </c>
      <c r="I287" s="639">
        <v>0</v>
      </c>
      <c r="J287" s="639">
        <v>0</v>
      </c>
      <c r="K287" s="639">
        <v>0</v>
      </c>
      <c r="L287" s="639">
        <v>0</v>
      </c>
      <c r="M287" s="639">
        <v>0</v>
      </c>
      <c r="N287" s="639">
        <v>0</v>
      </c>
      <c r="O287" s="639">
        <v>0</v>
      </c>
      <c r="P287" s="639">
        <v>0</v>
      </c>
      <c r="Q287" s="639">
        <v>0</v>
      </c>
      <c r="R287" s="639">
        <f>9*B287:B287</f>
        <v>0</v>
      </c>
      <c r="S287" s="639">
        <v>0</v>
      </c>
      <c r="T287" s="639">
        <v>0</v>
      </c>
      <c r="U287" s="639">
        <v>0</v>
      </c>
      <c r="V287" t="s" s="352">
        <f>IF(B287&gt;0,"Added"," ")</f>
        <v>251</v>
      </c>
      <c r="W287" s="635"/>
    </row>
    <row r="288" ht="14.5" customHeight="1" hidden="1">
      <c r="A288" t="s" s="640">
        <v>1442</v>
      </c>
      <c r="B288" s="637">
        <v>0</v>
      </c>
      <c r="C288" s="638">
        <v>10</v>
      </c>
      <c r="D288" s="639">
        <f>10*B288:B288</f>
        <v>0</v>
      </c>
      <c r="E288" s="639">
        <v>0</v>
      </c>
      <c r="F288" s="639">
        <v>0</v>
      </c>
      <c r="G288" s="639">
        <v>0</v>
      </c>
      <c r="H288" s="639">
        <v>0</v>
      </c>
      <c r="I288" s="639">
        <v>0</v>
      </c>
      <c r="J288" s="639">
        <v>0</v>
      </c>
      <c r="K288" s="639">
        <v>0</v>
      </c>
      <c r="L288" s="639">
        <v>0</v>
      </c>
      <c r="M288" s="639">
        <v>0</v>
      </c>
      <c r="N288" s="639">
        <v>0</v>
      </c>
      <c r="O288" s="639">
        <v>0</v>
      </c>
      <c r="P288" s="639">
        <v>0</v>
      </c>
      <c r="Q288" s="639">
        <f>20*B288:B288</f>
        <v>0</v>
      </c>
      <c r="R288" s="639">
        <v>0</v>
      </c>
      <c r="S288" s="639">
        <v>0</v>
      </c>
      <c r="T288" s="639">
        <v>0</v>
      </c>
      <c r="U288" s="639">
        <v>0</v>
      </c>
      <c r="V288" t="s" s="352">
        <f>IF(B288&gt;0,"Added"," ")</f>
        <v>251</v>
      </c>
      <c r="W288" s="635"/>
    </row>
    <row r="289" ht="14.5" customHeight="1" hidden="1">
      <c r="A289" t="s" s="640">
        <v>1443</v>
      </c>
      <c r="B289" s="637">
        <v>0</v>
      </c>
      <c r="C289" s="638">
        <v>10</v>
      </c>
      <c r="D289" s="639">
        <f>10*B289:B289</f>
        <v>0</v>
      </c>
      <c r="E289" s="639">
        <v>0</v>
      </c>
      <c r="F289" s="639">
        <v>0</v>
      </c>
      <c r="G289" s="639">
        <v>0</v>
      </c>
      <c r="H289" s="639">
        <v>0</v>
      </c>
      <c r="I289" s="639">
        <v>0</v>
      </c>
      <c r="J289" s="639">
        <v>0</v>
      </c>
      <c r="K289" s="639">
        <v>0</v>
      </c>
      <c r="L289" s="639">
        <v>0</v>
      </c>
      <c r="M289" s="639">
        <v>0</v>
      </c>
      <c r="N289" s="639">
        <v>0</v>
      </c>
      <c r="O289" s="639">
        <v>0</v>
      </c>
      <c r="P289" s="639">
        <v>0</v>
      </c>
      <c r="Q289" s="639">
        <f>20*B289:B289</f>
        <v>0</v>
      </c>
      <c r="R289" s="639">
        <v>0</v>
      </c>
      <c r="S289" s="639">
        <v>0</v>
      </c>
      <c r="T289" s="639">
        <v>0</v>
      </c>
      <c r="U289" s="639">
        <v>0</v>
      </c>
      <c r="V289" t="s" s="352">
        <f>IF(B289&gt;0,"Added"," ")</f>
        <v>251</v>
      </c>
      <c r="W289" s="635"/>
    </row>
    <row r="290" ht="14.5" customHeight="1" hidden="1">
      <c r="A290" t="s" s="640">
        <v>1444</v>
      </c>
      <c r="B290" s="637">
        <v>0</v>
      </c>
      <c r="C290" s="638">
        <v>10</v>
      </c>
      <c r="D290" s="639">
        <f>10*B290:B290</f>
        <v>0</v>
      </c>
      <c r="E290" s="639">
        <v>0</v>
      </c>
      <c r="F290" s="639">
        <v>0</v>
      </c>
      <c r="G290" s="639">
        <v>0</v>
      </c>
      <c r="H290" s="639">
        <v>0</v>
      </c>
      <c r="I290" s="639">
        <v>0</v>
      </c>
      <c r="J290" s="639">
        <v>0</v>
      </c>
      <c r="K290" s="639">
        <v>0</v>
      </c>
      <c r="L290" s="639">
        <v>0</v>
      </c>
      <c r="M290" s="639">
        <v>0</v>
      </c>
      <c r="N290" s="639">
        <v>0</v>
      </c>
      <c r="O290" s="639">
        <v>0</v>
      </c>
      <c r="P290" s="639">
        <v>0</v>
      </c>
      <c r="Q290" s="639">
        <f>20*B290:B290</f>
        <v>0</v>
      </c>
      <c r="R290" s="639">
        <v>0</v>
      </c>
      <c r="S290" s="639">
        <v>0</v>
      </c>
      <c r="T290" s="639">
        <v>0</v>
      </c>
      <c r="U290" s="639">
        <v>0</v>
      </c>
      <c r="V290" t="s" s="352">
        <f>IF(B290&gt;0,"Added"," ")</f>
        <v>251</v>
      </c>
      <c r="W290" s="635"/>
    </row>
    <row r="291" ht="14.5" customHeight="1" hidden="1">
      <c r="A291" t="s" s="640">
        <v>1445</v>
      </c>
      <c r="B291" s="637">
        <v>0</v>
      </c>
      <c r="C291" s="638">
        <v>10</v>
      </c>
      <c r="D291" s="639">
        <f>10*B291:B291</f>
        <v>0</v>
      </c>
      <c r="E291" s="639">
        <v>0</v>
      </c>
      <c r="F291" s="639">
        <v>0</v>
      </c>
      <c r="G291" s="639">
        <v>0</v>
      </c>
      <c r="H291" s="639">
        <v>0</v>
      </c>
      <c r="I291" s="639">
        <v>0</v>
      </c>
      <c r="J291" s="639">
        <v>0</v>
      </c>
      <c r="K291" s="639">
        <v>0</v>
      </c>
      <c r="L291" s="639">
        <v>0</v>
      </c>
      <c r="M291" s="639">
        <v>0</v>
      </c>
      <c r="N291" s="639">
        <v>0</v>
      </c>
      <c r="O291" s="639">
        <v>0</v>
      </c>
      <c r="P291" s="639">
        <v>0</v>
      </c>
      <c r="Q291" s="639">
        <f>20*B291:B291</f>
        <v>0</v>
      </c>
      <c r="R291" s="639">
        <v>0</v>
      </c>
      <c r="S291" s="639">
        <v>0</v>
      </c>
      <c r="T291" s="639">
        <v>0</v>
      </c>
      <c r="U291" s="639">
        <v>0</v>
      </c>
      <c r="V291" t="s" s="352">
        <f>IF(B291&gt;0,"Added"," ")</f>
        <v>251</v>
      </c>
      <c r="W291" s="635"/>
    </row>
    <row r="292" ht="14.5" customHeight="1" hidden="1">
      <c r="A292" t="s" s="640">
        <v>1446</v>
      </c>
      <c r="B292" s="637">
        <v>0</v>
      </c>
      <c r="C292" s="638">
        <v>10</v>
      </c>
      <c r="D292" s="639">
        <f>10*B292:B292</f>
        <v>0</v>
      </c>
      <c r="E292" s="639">
        <v>0</v>
      </c>
      <c r="F292" s="639">
        <v>0</v>
      </c>
      <c r="G292" s="639">
        <v>0</v>
      </c>
      <c r="H292" s="639">
        <v>0</v>
      </c>
      <c r="I292" s="639">
        <v>0</v>
      </c>
      <c r="J292" s="639">
        <v>0</v>
      </c>
      <c r="K292" s="639">
        <v>0</v>
      </c>
      <c r="L292" s="639">
        <v>0</v>
      </c>
      <c r="M292" s="639">
        <v>0</v>
      </c>
      <c r="N292" s="639">
        <v>0</v>
      </c>
      <c r="O292" s="639">
        <v>0</v>
      </c>
      <c r="P292" s="639">
        <v>0</v>
      </c>
      <c r="Q292" s="639">
        <f>20*B292:B292</f>
        <v>0</v>
      </c>
      <c r="R292" s="639">
        <v>0</v>
      </c>
      <c r="S292" s="639">
        <v>0</v>
      </c>
      <c r="T292" s="639">
        <v>0</v>
      </c>
      <c r="U292" s="639">
        <v>0</v>
      </c>
      <c r="V292" t="s" s="352">
        <f>IF(B292&gt;0,"Added"," ")</f>
        <v>251</v>
      </c>
      <c r="W292" s="635"/>
    </row>
    <row r="293" ht="14.5" customHeight="1" hidden="1">
      <c r="A293" t="s" s="640">
        <v>1447</v>
      </c>
      <c r="B293" s="637">
        <v>0</v>
      </c>
      <c r="C293" s="638">
        <v>10</v>
      </c>
      <c r="D293" s="639">
        <f>10*B293:B293</f>
        <v>0</v>
      </c>
      <c r="E293" s="639">
        <v>0</v>
      </c>
      <c r="F293" s="639">
        <v>0</v>
      </c>
      <c r="G293" s="639">
        <v>0</v>
      </c>
      <c r="H293" s="639">
        <v>0</v>
      </c>
      <c r="I293" s="639">
        <v>0</v>
      </c>
      <c r="J293" s="639">
        <v>0</v>
      </c>
      <c r="K293" s="639">
        <v>0</v>
      </c>
      <c r="L293" s="639">
        <v>0</v>
      </c>
      <c r="M293" s="639">
        <v>0</v>
      </c>
      <c r="N293" s="639">
        <v>0</v>
      </c>
      <c r="O293" s="639">
        <v>0</v>
      </c>
      <c r="P293" s="639">
        <v>0</v>
      </c>
      <c r="Q293" s="639">
        <f>10*B293:B293</f>
        <v>0</v>
      </c>
      <c r="R293" s="639">
        <v>0</v>
      </c>
      <c r="S293" s="639">
        <v>0</v>
      </c>
      <c r="T293" s="639">
        <v>0</v>
      </c>
      <c r="U293" s="639">
        <v>0</v>
      </c>
      <c r="V293" t="s" s="352">
        <f>IF(B293&gt;0,"Added"," ")</f>
        <v>251</v>
      </c>
      <c r="W293" s="635"/>
    </row>
    <row r="294" ht="14.5" customHeight="1" hidden="1">
      <c r="A294" t="s" s="640">
        <v>1448</v>
      </c>
      <c r="B294" s="637">
        <v>0</v>
      </c>
      <c r="C294" s="638">
        <v>10</v>
      </c>
      <c r="D294" s="639">
        <f>10*B294:B294</f>
        <v>0</v>
      </c>
      <c r="E294" s="639">
        <v>0</v>
      </c>
      <c r="F294" s="639">
        <v>0</v>
      </c>
      <c r="G294" s="639">
        <v>0</v>
      </c>
      <c r="H294" s="639">
        <v>0</v>
      </c>
      <c r="I294" s="639">
        <v>0</v>
      </c>
      <c r="J294" s="639">
        <v>0</v>
      </c>
      <c r="K294" s="639">
        <v>0</v>
      </c>
      <c r="L294" s="639">
        <v>0</v>
      </c>
      <c r="M294" s="639">
        <v>0</v>
      </c>
      <c r="N294" s="639">
        <v>0</v>
      </c>
      <c r="O294" s="639">
        <v>0</v>
      </c>
      <c r="P294" s="639">
        <v>0</v>
      </c>
      <c r="Q294" s="639">
        <f>18*B294:B294</f>
        <v>0</v>
      </c>
      <c r="R294" s="639">
        <v>0</v>
      </c>
      <c r="S294" s="639">
        <v>0</v>
      </c>
      <c r="T294" s="639">
        <v>0</v>
      </c>
      <c r="U294" s="639">
        <v>0</v>
      </c>
      <c r="V294" t="s" s="352">
        <f>IF(B294&gt;0,"Added"," ")</f>
        <v>251</v>
      </c>
      <c r="W294" s="635"/>
    </row>
    <row r="295" ht="14.5" customHeight="1" hidden="1">
      <c r="A295" t="s" s="640">
        <v>1449</v>
      </c>
      <c r="B295" s="637">
        <v>0</v>
      </c>
      <c r="C295" s="638">
        <v>10</v>
      </c>
      <c r="D295" s="639">
        <v>0</v>
      </c>
      <c r="E295" s="639">
        <v>0</v>
      </c>
      <c r="F295" s="639">
        <v>0</v>
      </c>
      <c r="G295" s="639">
        <v>0</v>
      </c>
      <c r="H295" s="639">
        <v>0</v>
      </c>
      <c r="I295" s="639">
        <v>0</v>
      </c>
      <c r="J295" s="639">
        <v>0</v>
      </c>
      <c r="K295" s="639">
        <v>0</v>
      </c>
      <c r="L295" s="639">
        <v>0</v>
      </c>
      <c r="M295" s="639">
        <v>0</v>
      </c>
      <c r="N295" s="639">
        <v>0</v>
      </c>
      <c r="O295" s="639">
        <v>0</v>
      </c>
      <c r="P295" s="639">
        <v>0</v>
      </c>
      <c r="Q295" s="639">
        <f>20*B295:B295</f>
        <v>0</v>
      </c>
      <c r="R295" s="639">
        <v>0</v>
      </c>
      <c r="S295" s="639">
        <v>0</v>
      </c>
      <c r="T295" s="639">
        <v>0</v>
      </c>
      <c r="U295" s="639">
        <v>0</v>
      </c>
      <c r="V295" t="s" s="352">
        <f>IF(B295&gt;0,"Added"," ")</f>
        <v>251</v>
      </c>
      <c r="W295" s="635"/>
    </row>
    <row r="296" ht="14.5" customHeight="1" hidden="1">
      <c r="A296" t="s" s="640">
        <v>1450</v>
      </c>
      <c r="B296" s="637">
        <v>0</v>
      </c>
      <c r="C296" s="638">
        <v>8</v>
      </c>
      <c r="D296" s="639">
        <v>0</v>
      </c>
      <c r="E296" s="639">
        <v>0</v>
      </c>
      <c r="F296" s="639">
        <v>0</v>
      </c>
      <c r="G296" s="639">
        <v>0</v>
      </c>
      <c r="H296" s="639">
        <v>0</v>
      </c>
      <c r="I296" s="639">
        <v>0</v>
      </c>
      <c r="J296" s="639">
        <v>0</v>
      </c>
      <c r="K296" s="639">
        <v>0</v>
      </c>
      <c r="L296" s="639">
        <v>0</v>
      </c>
      <c r="M296" s="639">
        <v>0</v>
      </c>
      <c r="N296" s="639">
        <v>0</v>
      </c>
      <c r="O296" s="639">
        <v>0</v>
      </c>
      <c r="P296" s="639">
        <v>0</v>
      </c>
      <c r="Q296" s="639">
        <f>24*B296:B296</f>
        <v>0</v>
      </c>
      <c r="R296" s="639">
        <v>0</v>
      </c>
      <c r="S296" s="639">
        <v>0</v>
      </c>
      <c r="T296" s="639">
        <v>0</v>
      </c>
      <c r="U296" s="639">
        <v>0</v>
      </c>
      <c r="V296" t="s" s="352">
        <f>IF(B296&gt;0,"Added"," ")</f>
        <v>251</v>
      </c>
      <c r="W296" s="635"/>
    </row>
    <row r="297" ht="14.5" customHeight="1" hidden="1">
      <c r="A297" t="s" s="640">
        <v>1451</v>
      </c>
      <c r="B297" s="637">
        <v>0</v>
      </c>
      <c r="C297" s="638">
        <v>10</v>
      </c>
      <c r="D297" s="639">
        <f>10*B297:B297</f>
        <v>0</v>
      </c>
      <c r="E297" s="639">
        <v>0</v>
      </c>
      <c r="F297" s="639">
        <v>0</v>
      </c>
      <c r="G297" s="639">
        <v>0</v>
      </c>
      <c r="H297" s="639">
        <v>0</v>
      </c>
      <c r="I297" s="639">
        <v>0</v>
      </c>
      <c r="J297" s="639">
        <v>0</v>
      </c>
      <c r="K297" s="639">
        <v>0</v>
      </c>
      <c r="L297" s="639">
        <v>0</v>
      </c>
      <c r="M297" s="639">
        <v>0</v>
      </c>
      <c r="N297" s="639">
        <v>0</v>
      </c>
      <c r="O297" s="639">
        <v>0</v>
      </c>
      <c r="P297" s="639">
        <v>0</v>
      </c>
      <c r="Q297" s="639">
        <f>20*B297:B297</f>
        <v>0</v>
      </c>
      <c r="R297" s="639">
        <v>0</v>
      </c>
      <c r="S297" s="639">
        <v>0</v>
      </c>
      <c r="T297" s="639">
        <v>0</v>
      </c>
      <c r="U297" s="639">
        <v>0</v>
      </c>
      <c r="V297" t="s" s="352">
        <f>IF(B297&gt;0,"Added"," ")</f>
        <v>251</v>
      </c>
      <c r="W297" s="635"/>
    </row>
    <row r="298" ht="14.5" customHeight="1" hidden="1">
      <c r="A298" t="s" s="640">
        <v>1452</v>
      </c>
      <c r="B298" s="637">
        <v>0</v>
      </c>
      <c r="C298" s="638">
        <v>4</v>
      </c>
      <c r="D298" s="639">
        <v>0</v>
      </c>
      <c r="E298" s="639">
        <v>0</v>
      </c>
      <c r="F298" s="639">
        <v>0</v>
      </c>
      <c r="G298" s="639">
        <v>0</v>
      </c>
      <c r="H298" s="639">
        <v>0</v>
      </c>
      <c r="I298" s="639">
        <v>0</v>
      </c>
      <c r="J298" s="639">
        <v>0</v>
      </c>
      <c r="K298" s="639">
        <v>0</v>
      </c>
      <c r="L298" s="639">
        <v>0</v>
      </c>
      <c r="M298" s="639">
        <v>0</v>
      </c>
      <c r="N298" s="639">
        <v>0</v>
      </c>
      <c r="O298" s="639">
        <v>0</v>
      </c>
      <c r="P298" s="639">
        <v>0</v>
      </c>
      <c r="Q298" s="639">
        <f>16*B298:B298</f>
        <v>0</v>
      </c>
      <c r="R298" s="639">
        <v>0</v>
      </c>
      <c r="S298" s="639">
        <v>0</v>
      </c>
      <c r="T298" s="639">
        <v>0</v>
      </c>
      <c r="U298" s="639">
        <v>0</v>
      </c>
      <c r="V298" t="s" s="352">
        <f>IF(B298&gt;0,"Added"," ")</f>
        <v>251</v>
      </c>
      <c r="W298" s="635"/>
    </row>
    <row r="299" ht="14.5" customHeight="1" hidden="1">
      <c r="A299" t="s" s="640">
        <v>1453</v>
      </c>
      <c r="B299" s="637">
        <v>0</v>
      </c>
      <c r="C299" s="638">
        <v>3</v>
      </c>
      <c r="D299" s="639">
        <v>0</v>
      </c>
      <c r="E299" s="639">
        <v>0</v>
      </c>
      <c r="F299" s="639">
        <f>3*B299:B299</f>
        <v>0</v>
      </c>
      <c r="G299" s="639">
        <v>0</v>
      </c>
      <c r="H299" s="639">
        <v>0</v>
      </c>
      <c r="I299" s="639">
        <v>0</v>
      </c>
      <c r="J299" s="639">
        <v>0</v>
      </c>
      <c r="K299" s="639">
        <v>0</v>
      </c>
      <c r="L299" s="639">
        <v>0</v>
      </c>
      <c r="M299" s="639">
        <v>0</v>
      </c>
      <c r="N299" s="639">
        <v>0</v>
      </c>
      <c r="O299" s="639">
        <v>0</v>
      </c>
      <c r="P299" s="639">
        <v>0</v>
      </c>
      <c r="Q299" s="639">
        <f>11*B299:B299</f>
        <v>0</v>
      </c>
      <c r="R299" s="639">
        <v>0</v>
      </c>
      <c r="S299" s="639">
        <v>0</v>
      </c>
      <c r="T299" s="639">
        <v>0</v>
      </c>
      <c r="U299" s="639">
        <v>0</v>
      </c>
      <c r="V299" t="s" s="352">
        <f>IF(B299&gt;0,"Added"," ")</f>
        <v>251</v>
      </c>
      <c r="W299" s="635"/>
    </row>
    <row r="300" ht="14.5" customHeight="1" hidden="1">
      <c r="A300" t="s" s="640">
        <v>1454</v>
      </c>
      <c r="B300" s="637">
        <v>0</v>
      </c>
      <c r="C300" s="638">
        <v>10</v>
      </c>
      <c r="D300" s="639">
        <f>10*B300:B300</f>
        <v>0</v>
      </c>
      <c r="E300" s="639">
        <v>0</v>
      </c>
      <c r="F300" s="639">
        <v>0</v>
      </c>
      <c r="G300" s="639">
        <v>0</v>
      </c>
      <c r="H300" s="639">
        <v>0</v>
      </c>
      <c r="I300" s="639">
        <v>0</v>
      </c>
      <c r="J300" s="639">
        <v>0</v>
      </c>
      <c r="K300" s="639">
        <v>0</v>
      </c>
      <c r="L300" s="639">
        <v>0</v>
      </c>
      <c r="M300" s="639">
        <v>0</v>
      </c>
      <c r="N300" s="639">
        <v>0</v>
      </c>
      <c r="O300" s="639">
        <v>0</v>
      </c>
      <c r="P300" s="639">
        <v>0</v>
      </c>
      <c r="Q300" s="639">
        <f>20*B300:B300</f>
        <v>0</v>
      </c>
      <c r="R300" s="639">
        <v>0</v>
      </c>
      <c r="S300" s="639">
        <v>0</v>
      </c>
      <c r="T300" s="639">
        <v>0</v>
      </c>
      <c r="U300" s="639">
        <v>0</v>
      </c>
      <c r="V300" t="s" s="352">
        <f>IF(B300&gt;0,"Added"," ")</f>
        <v>251</v>
      </c>
      <c r="W300" s="635"/>
    </row>
    <row r="301" ht="14.5" customHeight="1" hidden="1">
      <c r="A301" t="s" s="640">
        <v>1455</v>
      </c>
      <c r="B301" s="637">
        <v>0</v>
      </c>
      <c r="C301" s="638">
        <v>2</v>
      </c>
      <c r="D301" s="639">
        <v>0</v>
      </c>
      <c r="E301" s="639">
        <v>0</v>
      </c>
      <c r="F301" s="639">
        <v>0</v>
      </c>
      <c r="G301" s="639">
        <f>1*B301:B301</f>
        <v>0</v>
      </c>
      <c r="H301" s="639">
        <v>0</v>
      </c>
      <c r="I301" s="639">
        <v>0</v>
      </c>
      <c r="J301" s="639">
        <v>0</v>
      </c>
      <c r="K301" s="639">
        <v>0</v>
      </c>
      <c r="L301" s="639">
        <v>0</v>
      </c>
      <c r="M301" s="639">
        <v>0</v>
      </c>
      <c r="N301" s="639">
        <f>1*B301:B301</f>
        <v>0</v>
      </c>
      <c r="O301" s="639">
        <v>0</v>
      </c>
      <c r="P301" s="639">
        <v>0</v>
      </c>
      <c r="Q301" s="639">
        <f>13*B301:B301</f>
        <v>0</v>
      </c>
      <c r="R301" s="639">
        <v>0</v>
      </c>
      <c r="S301" s="639">
        <v>0</v>
      </c>
      <c r="T301" s="639">
        <v>0</v>
      </c>
      <c r="U301" s="639">
        <v>0</v>
      </c>
      <c r="V301" t="s" s="352">
        <f>IF(B301&gt;0,"Added"," ")</f>
        <v>251</v>
      </c>
      <c r="W301" s="635"/>
    </row>
    <row r="302" ht="14.5" customHeight="1" hidden="1">
      <c r="A302" t="s" s="640">
        <v>1456</v>
      </c>
      <c r="B302" s="637">
        <v>0</v>
      </c>
      <c r="C302" s="638">
        <v>5</v>
      </c>
      <c r="D302" s="639">
        <v>0</v>
      </c>
      <c r="E302" s="639">
        <v>0</v>
      </c>
      <c r="F302" s="639">
        <v>0</v>
      </c>
      <c r="G302" s="639">
        <v>0</v>
      </c>
      <c r="H302" s="639">
        <f>3*B302:B302</f>
        <v>0</v>
      </c>
      <c r="I302" s="639">
        <f>2*B302:B302</f>
        <v>0</v>
      </c>
      <c r="J302" s="639">
        <v>0</v>
      </c>
      <c r="K302" s="639">
        <v>0</v>
      </c>
      <c r="L302" s="639">
        <v>0</v>
      </c>
      <c r="M302" s="639">
        <v>0</v>
      </c>
      <c r="N302" s="639">
        <v>0</v>
      </c>
      <c r="O302" s="639">
        <v>0</v>
      </c>
      <c r="P302" s="639">
        <v>0</v>
      </c>
      <c r="Q302" s="639">
        <f>2*B302:B302</f>
        <v>0</v>
      </c>
      <c r="R302" s="639">
        <v>0</v>
      </c>
      <c r="S302" s="639">
        <v>0</v>
      </c>
      <c r="T302" s="639">
        <v>0</v>
      </c>
      <c r="U302" s="639">
        <v>0</v>
      </c>
      <c r="V302" t="s" s="352">
        <f>IF(B302&gt;0,"Added"," ")</f>
        <v>251</v>
      </c>
      <c r="W302" s="635"/>
    </row>
    <row r="303" ht="14.5" customHeight="1" hidden="1">
      <c r="A303" t="s" s="640">
        <v>1457</v>
      </c>
      <c r="B303" s="637">
        <v>0</v>
      </c>
      <c r="C303" s="638">
        <v>10</v>
      </c>
      <c r="D303" s="639">
        <f>10*B303:B303</f>
        <v>0</v>
      </c>
      <c r="E303" s="639">
        <v>0</v>
      </c>
      <c r="F303" s="639">
        <v>0</v>
      </c>
      <c r="G303" s="639">
        <v>0</v>
      </c>
      <c r="H303" s="639">
        <v>0</v>
      </c>
      <c r="I303" s="639">
        <v>0</v>
      </c>
      <c r="J303" s="639">
        <v>0</v>
      </c>
      <c r="K303" s="639">
        <v>0</v>
      </c>
      <c r="L303" s="639">
        <v>0</v>
      </c>
      <c r="M303" s="639">
        <v>0</v>
      </c>
      <c r="N303" s="639">
        <v>0</v>
      </c>
      <c r="O303" s="639">
        <v>0</v>
      </c>
      <c r="P303" s="639">
        <v>0</v>
      </c>
      <c r="Q303" s="639">
        <f>10*B303:B303</f>
        <v>0</v>
      </c>
      <c r="R303" s="639">
        <v>0</v>
      </c>
      <c r="S303" s="639">
        <v>0</v>
      </c>
      <c r="T303" s="639">
        <v>0</v>
      </c>
      <c r="U303" s="639">
        <v>0</v>
      </c>
      <c r="V303" t="s" s="352">
        <f>IF(B303&gt;0,"Added"," ")</f>
        <v>251</v>
      </c>
      <c r="W303" s="635"/>
    </row>
    <row r="304" ht="14.5" customHeight="1" hidden="1">
      <c r="A304" t="s" s="640">
        <v>1458</v>
      </c>
      <c r="B304" s="637">
        <v>0</v>
      </c>
      <c r="C304" s="638">
        <v>10</v>
      </c>
      <c r="D304" s="639">
        <f>10*B304:B304</f>
        <v>0</v>
      </c>
      <c r="E304" s="639">
        <v>0</v>
      </c>
      <c r="F304" s="639">
        <v>0</v>
      </c>
      <c r="G304" s="639">
        <v>0</v>
      </c>
      <c r="H304" s="639">
        <v>0</v>
      </c>
      <c r="I304" s="639">
        <v>0</v>
      </c>
      <c r="J304" s="639">
        <v>0</v>
      </c>
      <c r="K304" s="639">
        <v>0</v>
      </c>
      <c r="L304" s="639">
        <v>0</v>
      </c>
      <c r="M304" s="639">
        <v>0</v>
      </c>
      <c r="N304" s="639">
        <v>0</v>
      </c>
      <c r="O304" s="639">
        <v>0</v>
      </c>
      <c r="P304" s="639">
        <v>0</v>
      </c>
      <c r="Q304" s="639">
        <f>10*B304:B304</f>
        <v>0</v>
      </c>
      <c r="R304" s="639">
        <v>0</v>
      </c>
      <c r="S304" s="639">
        <v>0</v>
      </c>
      <c r="T304" s="639">
        <v>0</v>
      </c>
      <c r="U304" s="639">
        <v>0</v>
      </c>
      <c r="V304" t="s" s="352">
        <f>IF(B304&gt;0,"Added"," ")</f>
        <v>251</v>
      </c>
      <c r="W304" s="635"/>
    </row>
    <row r="305" ht="14.5" customHeight="1" hidden="1">
      <c r="A305" t="s" s="640">
        <v>1459</v>
      </c>
      <c r="B305" s="637">
        <v>0</v>
      </c>
      <c r="C305" s="638">
        <v>10</v>
      </c>
      <c r="D305" s="639">
        <f>10*B305:B305</f>
        <v>0</v>
      </c>
      <c r="E305" s="639">
        <v>0</v>
      </c>
      <c r="F305" s="639">
        <v>0</v>
      </c>
      <c r="G305" s="639">
        <v>0</v>
      </c>
      <c r="H305" s="639">
        <v>0</v>
      </c>
      <c r="I305" s="639">
        <v>0</v>
      </c>
      <c r="J305" s="639">
        <v>0</v>
      </c>
      <c r="K305" s="639">
        <v>0</v>
      </c>
      <c r="L305" s="639">
        <v>0</v>
      </c>
      <c r="M305" s="639">
        <v>0</v>
      </c>
      <c r="N305" s="639">
        <v>0</v>
      </c>
      <c r="O305" s="639">
        <v>0</v>
      </c>
      <c r="P305" s="639">
        <v>0</v>
      </c>
      <c r="Q305" s="639">
        <f>10*B305:B305</f>
        <v>0</v>
      </c>
      <c r="R305" s="639">
        <v>0</v>
      </c>
      <c r="S305" s="639">
        <v>0</v>
      </c>
      <c r="T305" s="639">
        <v>0</v>
      </c>
      <c r="U305" s="639">
        <v>0</v>
      </c>
      <c r="V305" t="s" s="352">
        <f>IF(B305&gt;0,"Added"," ")</f>
        <v>251</v>
      </c>
      <c r="W305" s="635"/>
    </row>
    <row r="306" ht="14.5" customHeight="1" hidden="1">
      <c r="A306" t="s" s="640">
        <v>1460</v>
      </c>
      <c r="B306" s="637">
        <v>0</v>
      </c>
      <c r="C306" s="638">
        <v>10</v>
      </c>
      <c r="D306" s="639">
        <f>10*B306:B306</f>
        <v>0</v>
      </c>
      <c r="E306" s="639">
        <v>0</v>
      </c>
      <c r="F306" s="639">
        <v>0</v>
      </c>
      <c r="G306" s="639">
        <v>0</v>
      </c>
      <c r="H306" s="639">
        <v>0</v>
      </c>
      <c r="I306" s="639">
        <v>0</v>
      </c>
      <c r="J306" s="639">
        <v>0</v>
      </c>
      <c r="K306" s="639">
        <v>0</v>
      </c>
      <c r="L306" s="639">
        <v>0</v>
      </c>
      <c r="M306" s="639">
        <v>0</v>
      </c>
      <c r="N306" s="639">
        <v>0</v>
      </c>
      <c r="O306" s="639">
        <v>0</v>
      </c>
      <c r="P306" s="639">
        <v>0</v>
      </c>
      <c r="Q306" s="639">
        <f>20*B306:B306</f>
        <v>0</v>
      </c>
      <c r="R306" s="639">
        <v>0</v>
      </c>
      <c r="S306" s="639">
        <v>0</v>
      </c>
      <c r="T306" s="639">
        <v>0</v>
      </c>
      <c r="U306" s="639">
        <v>0</v>
      </c>
      <c r="V306" t="s" s="352">
        <f>IF(B306&gt;0,"Added"," ")</f>
        <v>251</v>
      </c>
      <c r="W306" s="635"/>
    </row>
    <row r="307" ht="14.5" customHeight="1" hidden="1">
      <c r="A307" t="s" s="640">
        <v>1461</v>
      </c>
      <c r="B307" s="637">
        <v>0</v>
      </c>
      <c r="C307" s="638">
        <v>10</v>
      </c>
      <c r="D307" s="639">
        <f>10*B307:B307</f>
        <v>0</v>
      </c>
      <c r="E307" s="639">
        <v>0</v>
      </c>
      <c r="F307" s="639">
        <v>0</v>
      </c>
      <c r="G307" s="639">
        <v>0</v>
      </c>
      <c r="H307" s="639">
        <v>0</v>
      </c>
      <c r="I307" s="639">
        <v>0</v>
      </c>
      <c r="J307" s="639">
        <v>0</v>
      </c>
      <c r="K307" s="639">
        <v>0</v>
      </c>
      <c r="L307" s="639">
        <v>0</v>
      </c>
      <c r="M307" s="639">
        <v>0</v>
      </c>
      <c r="N307" s="639">
        <v>0</v>
      </c>
      <c r="O307" s="639">
        <v>0</v>
      </c>
      <c r="P307" s="639">
        <v>0</v>
      </c>
      <c r="Q307" s="639">
        <f>20*B307:B307</f>
        <v>0</v>
      </c>
      <c r="R307" s="639">
        <v>0</v>
      </c>
      <c r="S307" s="639">
        <v>0</v>
      </c>
      <c r="T307" s="639">
        <v>0</v>
      </c>
      <c r="U307" s="639">
        <v>0</v>
      </c>
      <c r="V307" t="s" s="352">
        <f>IF(B307&gt;0,"Added"," ")</f>
        <v>251</v>
      </c>
      <c r="W307" s="635"/>
    </row>
    <row r="308" ht="14.5" customHeight="1" hidden="1">
      <c r="A308" t="s" s="640">
        <v>1462</v>
      </c>
      <c r="B308" s="637">
        <v>0</v>
      </c>
      <c r="C308" s="638">
        <v>10</v>
      </c>
      <c r="D308" s="639">
        <f>10*B308:B308</f>
        <v>0</v>
      </c>
      <c r="E308" s="639">
        <v>0</v>
      </c>
      <c r="F308" s="639">
        <v>0</v>
      </c>
      <c r="G308" s="639">
        <v>0</v>
      </c>
      <c r="H308" s="639">
        <v>0</v>
      </c>
      <c r="I308" s="639">
        <v>0</v>
      </c>
      <c r="J308" s="639">
        <v>0</v>
      </c>
      <c r="K308" s="639">
        <v>0</v>
      </c>
      <c r="L308" s="639">
        <v>0</v>
      </c>
      <c r="M308" s="639">
        <v>0</v>
      </c>
      <c r="N308" s="639">
        <v>0</v>
      </c>
      <c r="O308" s="639">
        <v>0</v>
      </c>
      <c r="P308" s="639">
        <v>0</v>
      </c>
      <c r="Q308" s="639">
        <f>20*B308:B308</f>
        <v>0</v>
      </c>
      <c r="R308" s="639">
        <v>0</v>
      </c>
      <c r="S308" s="639">
        <v>0</v>
      </c>
      <c r="T308" s="639">
        <v>0</v>
      </c>
      <c r="U308" s="639">
        <v>0</v>
      </c>
      <c r="V308" t="s" s="352">
        <f>IF(B308&gt;0,"Added"," ")</f>
        <v>251</v>
      </c>
      <c r="W308" s="635"/>
    </row>
    <row r="309" ht="14.5" customHeight="1" hidden="1">
      <c r="A309" t="s" s="640">
        <v>1463</v>
      </c>
      <c r="B309" s="637">
        <v>0</v>
      </c>
      <c r="C309" s="638">
        <v>10</v>
      </c>
      <c r="D309" s="639">
        <f>10*B309:B309</f>
        <v>0</v>
      </c>
      <c r="E309" s="639">
        <v>0</v>
      </c>
      <c r="F309" s="639">
        <v>0</v>
      </c>
      <c r="G309" s="639">
        <v>0</v>
      </c>
      <c r="H309" s="639">
        <v>0</v>
      </c>
      <c r="I309" s="639">
        <v>0</v>
      </c>
      <c r="J309" s="639">
        <v>0</v>
      </c>
      <c r="K309" s="639">
        <v>0</v>
      </c>
      <c r="L309" s="639">
        <v>0</v>
      </c>
      <c r="M309" s="639">
        <v>0</v>
      </c>
      <c r="N309" s="639">
        <v>0</v>
      </c>
      <c r="O309" s="639">
        <v>0</v>
      </c>
      <c r="P309" s="639">
        <v>0</v>
      </c>
      <c r="Q309" s="639">
        <f>20*B309:B309</f>
        <v>0</v>
      </c>
      <c r="R309" s="639">
        <v>0</v>
      </c>
      <c r="S309" s="639">
        <v>0</v>
      </c>
      <c r="T309" s="639">
        <v>0</v>
      </c>
      <c r="U309" s="639">
        <v>0</v>
      </c>
      <c r="V309" t="s" s="352">
        <f>IF(B309&gt;0,"Added"," ")</f>
        <v>251</v>
      </c>
      <c r="W309" s="635"/>
    </row>
    <row r="310" ht="14.5" customHeight="1" hidden="1">
      <c r="A310" t="s" s="640">
        <v>1464</v>
      </c>
      <c r="B310" s="637">
        <v>0</v>
      </c>
      <c r="C310" s="638">
        <v>10</v>
      </c>
      <c r="D310" s="639">
        <f>10*B310:B310</f>
        <v>0</v>
      </c>
      <c r="E310" s="639">
        <v>0</v>
      </c>
      <c r="F310" s="639">
        <v>0</v>
      </c>
      <c r="G310" s="639">
        <v>0</v>
      </c>
      <c r="H310" s="639">
        <v>0</v>
      </c>
      <c r="I310" s="639">
        <v>0</v>
      </c>
      <c r="J310" s="639">
        <v>0</v>
      </c>
      <c r="K310" s="639">
        <v>0</v>
      </c>
      <c r="L310" s="639">
        <v>0</v>
      </c>
      <c r="M310" s="639">
        <v>0</v>
      </c>
      <c r="N310" s="639">
        <v>0</v>
      </c>
      <c r="O310" s="639">
        <v>0</v>
      </c>
      <c r="P310" s="639">
        <v>0</v>
      </c>
      <c r="Q310" s="639">
        <f>20*B310:B310</f>
        <v>0</v>
      </c>
      <c r="R310" s="639">
        <v>0</v>
      </c>
      <c r="S310" s="639">
        <v>0</v>
      </c>
      <c r="T310" s="639">
        <v>0</v>
      </c>
      <c r="U310" s="639">
        <v>0</v>
      </c>
      <c r="V310" t="s" s="352">
        <f>IF(B310&gt;0,"Added"," ")</f>
        <v>251</v>
      </c>
      <c r="W310" s="635"/>
    </row>
    <row r="311" ht="14.5" customHeight="1" hidden="1">
      <c r="A311" t="s" s="640">
        <v>1465</v>
      </c>
      <c r="B311" s="637">
        <v>0</v>
      </c>
      <c r="C311" s="638">
        <v>3</v>
      </c>
      <c r="D311" s="639">
        <v>0</v>
      </c>
      <c r="E311" s="639">
        <v>0</v>
      </c>
      <c r="F311" s="639">
        <v>0</v>
      </c>
      <c r="G311" s="639">
        <f>1*B311:B311</f>
        <v>0</v>
      </c>
      <c r="H311" s="639">
        <v>0</v>
      </c>
      <c r="I311" s="639">
        <f>1*B311:B311</f>
        <v>0</v>
      </c>
      <c r="J311" s="639">
        <f>1*B311:B311</f>
        <v>0</v>
      </c>
      <c r="K311" s="639">
        <v>0</v>
      </c>
      <c r="L311" s="639">
        <v>0</v>
      </c>
      <c r="M311" s="639">
        <v>0</v>
      </c>
      <c r="N311" s="639">
        <v>0</v>
      </c>
      <c r="O311" s="639">
        <v>0</v>
      </c>
      <c r="P311" s="639">
        <v>0</v>
      </c>
      <c r="Q311" s="639">
        <f>12*B311:B311</f>
        <v>0</v>
      </c>
      <c r="R311" s="639">
        <v>0</v>
      </c>
      <c r="S311" s="639">
        <v>0</v>
      </c>
      <c r="T311" s="639">
        <v>0</v>
      </c>
      <c r="U311" s="639">
        <v>0</v>
      </c>
      <c r="V311" t="s" s="352">
        <f>IF(B311&gt;0,"Added"," ")</f>
        <v>251</v>
      </c>
      <c r="W311" s="635"/>
    </row>
    <row r="312" ht="14.5" customHeight="1" hidden="1">
      <c r="A312" t="s" s="640">
        <v>1466</v>
      </c>
      <c r="B312" s="637">
        <v>0</v>
      </c>
      <c r="C312" s="638">
        <v>6</v>
      </c>
      <c r="D312" s="639">
        <v>0</v>
      </c>
      <c r="E312" s="639">
        <f>1*B312:B312</f>
        <v>0</v>
      </c>
      <c r="F312" s="639">
        <v>0</v>
      </c>
      <c r="G312" s="639">
        <v>0</v>
      </c>
      <c r="H312" s="639">
        <v>0</v>
      </c>
      <c r="I312" s="639">
        <f>1*B312:B312</f>
        <v>0</v>
      </c>
      <c r="J312" s="639">
        <v>0</v>
      </c>
      <c r="K312" s="639">
        <v>0</v>
      </c>
      <c r="L312" s="639">
        <v>0</v>
      </c>
      <c r="M312" s="639">
        <v>0</v>
      </c>
      <c r="N312" s="639">
        <v>0</v>
      </c>
      <c r="O312" s="639">
        <v>0</v>
      </c>
      <c r="P312" s="639">
        <v>0</v>
      </c>
      <c r="Q312" s="639">
        <f>24*B312:B312</f>
        <v>0</v>
      </c>
      <c r="R312" s="639">
        <v>0</v>
      </c>
      <c r="S312" s="639">
        <v>0</v>
      </c>
      <c r="T312" s="639">
        <v>0</v>
      </c>
      <c r="U312" s="639">
        <v>0</v>
      </c>
      <c r="V312" t="s" s="352">
        <f>IF(B312&gt;0,"Added"," ")</f>
        <v>251</v>
      </c>
      <c r="W312" s="635"/>
    </row>
    <row r="313" ht="14.5" customHeight="1" hidden="1">
      <c r="A313" t="s" s="640">
        <v>1467</v>
      </c>
      <c r="B313" s="637">
        <v>0</v>
      </c>
      <c r="C313" s="638">
        <v>4</v>
      </c>
      <c r="D313" s="639">
        <v>0</v>
      </c>
      <c r="E313" s="639">
        <f>1*B313:B313</f>
        <v>0</v>
      </c>
      <c r="F313" s="639">
        <f>3*B313:B313</f>
        <v>0</v>
      </c>
      <c r="G313" s="639">
        <v>0</v>
      </c>
      <c r="H313" s="639">
        <v>0</v>
      </c>
      <c r="I313" s="639">
        <v>0</v>
      </c>
      <c r="J313" s="639">
        <v>0</v>
      </c>
      <c r="K313" s="639">
        <v>0</v>
      </c>
      <c r="L313" s="639">
        <v>0</v>
      </c>
      <c r="M313" s="639">
        <v>0</v>
      </c>
      <c r="N313" s="639">
        <v>0</v>
      </c>
      <c r="O313" s="639">
        <v>0</v>
      </c>
      <c r="P313" s="639">
        <v>0</v>
      </c>
      <c r="Q313" s="639">
        <f>19*B313:B313</f>
        <v>0</v>
      </c>
      <c r="R313" s="639">
        <v>0</v>
      </c>
      <c r="S313" s="639">
        <v>0</v>
      </c>
      <c r="T313" s="639">
        <v>0</v>
      </c>
      <c r="U313" s="639">
        <v>0</v>
      </c>
      <c r="V313" t="s" s="352">
        <f>IF(B313&gt;0,"Added"," ")</f>
        <v>251</v>
      </c>
      <c r="W313" s="635"/>
    </row>
    <row r="314" ht="14.5" customHeight="1" hidden="1">
      <c r="A314" t="s" s="640">
        <v>1468</v>
      </c>
      <c r="B314" s="637">
        <v>0</v>
      </c>
      <c r="C314" s="638">
        <v>3</v>
      </c>
      <c r="D314" s="639">
        <v>0</v>
      </c>
      <c r="E314" s="639">
        <v>0</v>
      </c>
      <c r="F314" s="639">
        <v>0</v>
      </c>
      <c r="G314" s="639">
        <f>1*B314:B314</f>
        <v>0</v>
      </c>
      <c r="H314" s="639">
        <f>1*B314:B314</f>
        <v>0</v>
      </c>
      <c r="I314" s="639">
        <f>1*B314:B314</f>
        <v>0</v>
      </c>
      <c r="J314" s="639">
        <v>0</v>
      </c>
      <c r="K314" s="639">
        <v>0</v>
      </c>
      <c r="L314" s="639">
        <v>0</v>
      </c>
      <c r="M314" s="639">
        <v>0</v>
      </c>
      <c r="N314" s="639">
        <v>0</v>
      </c>
      <c r="O314" s="639">
        <v>0</v>
      </c>
      <c r="P314" s="639">
        <v>0</v>
      </c>
      <c r="Q314" s="639">
        <f>12*B314:B314</f>
        <v>0</v>
      </c>
      <c r="R314" s="639">
        <v>0</v>
      </c>
      <c r="S314" s="639">
        <v>0</v>
      </c>
      <c r="T314" s="639">
        <v>0</v>
      </c>
      <c r="U314" s="639">
        <v>0</v>
      </c>
      <c r="V314" t="s" s="352">
        <f>IF(B314&gt;0,"Added"," ")</f>
        <v>251</v>
      </c>
      <c r="W314" s="635"/>
    </row>
    <row r="315" ht="14.5" customHeight="1" hidden="1">
      <c r="A315" t="s" s="640">
        <v>1469</v>
      </c>
      <c r="B315" s="637">
        <v>0</v>
      </c>
      <c r="C315" s="638">
        <v>6</v>
      </c>
      <c r="D315" s="639">
        <v>0</v>
      </c>
      <c r="E315" s="639">
        <v>0</v>
      </c>
      <c r="F315" s="639">
        <v>0</v>
      </c>
      <c r="G315" s="639">
        <v>0</v>
      </c>
      <c r="H315" s="639">
        <v>0</v>
      </c>
      <c r="I315" s="639">
        <v>0</v>
      </c>
      <c r="J315" s="639">
        <v>0</v>
      </c>
      <c r="K315" s="639">
        <v>0</v>
      </c>
      <c r="L315" s="639">
        <v>0</v>
      </c>
      <c r="M315" s="639">
        <v>0</v>
      </c>
      <c r="N315" s="639">
        <v>0</v>
      </c>
      <c r="O315" s="639">
        <v>0</v>
      </c>
      <c r="P315" s="639">
        <v>0</v>
      </c>
      <c r="Q315" s="639">
        <f>18*B315:B315</f>
        <v>0</v>
      </c>
      <c r="R315" s="639">
        <v>0</v>
      </c>
      <c r="S315" s="639">
        <v>0</v>
      </c>
      <c r="T315" s="639">
        <v>0</v>
      </c>
      <c r="U315" s="639">
        <v>0</v>
      </c>
      <c r="V315" t="s" s="352">
        <f>IF(B315&gt;0,"Added"," ")</f>
        <v>251</v>
      </c>
      <c r="W315" s="635"/>
    </row>
    <row r="316" ht="14.5" customHeight="1" hidden="1">
      <c r="A316" t="s" s="640">
        <v>1470</v>
      </c>
      <c r="B316" s="637">
        <v>0</v>
      </c>
      <c r="C316" s="638">
        <v>6</v>
      </c>
      <c r="D316" s="639">
        <v>0</v>
      </c>
      <c r="E316" s="639">
        <v>0</v>
      </c>
      <c r="F316" s="639">
        <v>0</v>
      </c>
      <c r="G316" s="639">
        <v>0</v>
      </c>
      <c r="H316" s="639">
        <v>0</v>
      </c>
      <c r="I316" s="639">
        <v>0</v>
      </c>
      <c r="J316" s="639">
        <v>0</v>
      </c>
      <c r="K316" s="639">
        <v>0</v>
      </c>
      <c r="L316" s="639">
        <v>0</v>
      </c>
      <c r="M316" s="639">
        <v>0</v>
      </c>
      <c r="N316" s="639">
        <v>0</v>
      </c>
      <c r="O316" s="639">
        <v>0</v>
      </c>
      <c r="P316" s="639">
        <v>0</v>
      </c>
      <c r="Q316" s="639">
        <f>20*B316:B316</f>
        <v>0</v>
      </c>
      <c r="R316" s="639">
        <v>0</v>
      </c>
      <c r="S316" s="639">
        <v>0</v>
      </c>
      <c r="T316" s="639">
        <v>0</v>
      </c>
      <c r="U316" s="639">
        <v>0</v>
      </c>
      <c r="V316" t="s" s="352">
        <f>IF(B316&gt;0,"Added"," ")</f>
        <v>251</v>
      </c>
      <c r="W316" s="635"/>
    </row>
    <row r="317" ht="14.5" customHeight="1" hidden="1">
      <c r="A317" t="s" s="640">
        <v>1471</v>
      </c>
      <c r="B317" s="637">
        <v>0</v>
      </c>
      <c r="C317" s="638">
        <v>1</v>
      </c>
      <c r="D317" s="639">
        <f>1*B317:B317</f>
        <v>0</v>
      </c>
      <c r="E317" s="639">
        <v>0</v>
      </c>
      <c r="F317" s="639">
        <v>0</v>
      </c>
      <c r="G317" s="639">
        <v>0</v>
      </c>
      <c r="H317" s="639">
        <v>0</v>
      </c>
      <c r="I317" s="639">
        <v>0</v>
      </c>
      <c r="J317" s="639">
        <v>0</v>
      </c>
      <c r="K317" s="639">
        <v>0</v>
      </c>
      <c r="L317" s="639">
        <v>0</v>
      </c>
      <c r="M317" s="639">
        <v>0</v>
      </c>
      <c r="N317" s="639">
        <v>0</v>
      </c>
      <c r="O317" s="639">
        <v>0</v>
      </c>
      <c r="P317" s="639">
        <v>0</v>
      </c>
      <c r="Q317" s="639">
        <f>3*B317:B317</f>
        <v>0</v>
      </c>
      <c r="R317" s="639">
        <v>0</v>
      </c>
      <c r="S317" s="639">
        <v>0</v>
      </c>
      <c r="T317" s="639">
        <v>0</v>
      </c>
      <c r="U317" s="639">
        <v>0</v>
      </c>
      <c r="V317" t="s" s="352">
        <f>IF(B317&gt;0,"Added"," ")</f>
        <v>251</v>
      </c>
      <c r="W317" s="635"/>
    </row>
    <row r="318" ht="14.5" customHeight="1" hidden="1">
      <c r="A318" t="s" s="640">
        <v>1472</v>
      </c>
      <c r="B318" s="637">
        <v>0</v>
      </c>
      <c r="C318" s="638">
        <v>1</v>
      </c>
      <c r="D318" s="639">
        <v>0</v>
      </c>
      <c r="E318" s="639">
        <v>0</v>
      </c>
      <c r="F318" s="639">
        <v>0</v>
      </c>
      <c r="G318" s="639">
        <v>0</v>
      </c>
      <c r="H318" s="639">
        <v>0</v>
      </c>
      <c r="I318" s="639">
        <v>0</v>
      </c>
      <c r="J318" s="639">
        <v>0</v>
      </c>
      <c r="K318" s="639">
        <v>0</v>
      </c>
      <c r="L318" s="639">
        <v>0</v>
      </c>
      <c r="M318" s="639">
        <v>0</v>
      </c>
      <c r="N318" s="639">
        <v>0</v>
      </c>
      <c r="O318" s="639">
        <v>0</v>
      </c>
      <c r="P318" s="639">
        <v>0</v>
      </c>
      <c r="Q318" s="639">
        <f>3*B318:B318</f>
        <v>0</v>
      </c>
      <c r="R318" s="639">
        <v>0</v>
      </c>
      <c r="S318" s="639">
        <v>0</v>
      </c>
      <c r="T318" s="639">
        <v>0</v>
      </c>
      <c r="U318" s="639">
        <v>0</v>
      </c>
      <c r="V318" t="s" s="352">
        <f>IF(B318&gt;0,"Added"," ")</f>
        <v>251</v>
      </c>
      <c r="W318" s="635"/>
    </row>
    <row r="319" ht="14.5" customHeight="1" hidden="1">
      <c r="A319" t="s" s="640">
        <v>1473</v>
      </c>
      <c r="B319" s="637">
        <v>0</v>
      </c>
      <c r="C319" s="638">
        <v>5</v>
      </c>
      <c r="D319" s="639">
        <f>5*B319:B319</f>
        <v>0</v>
      </c>
      <c r="E319" s="639">
        <v>0</v>
      </c>
      <c r="F319" s="639">
        <v>0</v>
      </c>
      <c r="G319" s="639">
        <v>0</v>
      </c>
      <c r="H319" s="639">
        <v>0</v>
      </c>
      <c r="I319" s="639">
        <v>0</v>
      </c>
      <c r="J319" s="639">
        <v>0</v>
      </c>
      <c r="K319" s="639">
        <v>0</v>
      </c>
      <c r="L319" s="639">
        <v>0</v>
      </c>
      <c r="M319" s="639">
        <v>0</v>
      </c>
      <c r="N319" s="639">
        <v>0</v>
      </c>
      <c r="O319" s="639">
        <v>0</v>
      </c>
      <c r="P319" s="639">
        <v>0</v>
      </c>
      <c r="Q319" s="639">
        <f>7*B319:B319</f>
        <v>0</v>
      </c>
      <c r="R319" s="639">
        <v>0</v>
      </c>
      <c r="S319" s="639">
        <v>0</v>
      </c>
      <c r="T319" s="639">
        <v>0</v>
      </c>
      <c r="U319" s="639">
        <v>0</v>
      </c>
      <c r="V319" t="s" s="352">
        <f>IF(B319&gt;0,"Added"," ")</f>
        <v>251</v>
      </c>
      <c r="W319" s="635"/>
    </row>
    <row r="320" ht="14.5" customHeight="1" hidden="1">
      <c r="A320" t="s" s="640">
        <v>1474</v>
      </c>
      <c r="B320" s="637">
        <v>0</v>
      </c>
      <c r="C320" s="638">
        <v>10</v>
      </c>
      <c r="D320" s="639">
        <v>0</v>
      </c>
      <c r="E320" s="639">
        <v>0</v>
      </c>
      <c r="F320" s="639">
        <v>0</v>
      </c>
      <c r="G320" s="639">
        <v>0</v>
      </c>
      <c r="H320" s="639">
        <v>0</v>
      </c>
      <c r="I320" s="639">
        <v>0</v>
      </c>
      <c r="J320" s="639">
        <v>0</v>
      </c>
      <c r="K320" s="639">
        <v>0</v>
      </c>
      <c r="L320" s="639">
        <v>0</v>
      </c>
      <c r="M320" s="639">
        <v>0</v>
      </c>
      <c r="N320" s="639">
        <v>0</v>
      </c>
      <c r="O320" s="639">
        <v>0</v>
      </c>
      <c r="P320" s="639">
        <v>0</v>
      </c>
      <c r="Q320" s="639">
        <f>22*B320:B320</f>
        <v>0</v>
      </c>
      <c r="R320" s="639">
        <v>0</v>
      </c>
      <c r="S320" s="639">
        <v>0</v>
      </c>
      <c r="T320" s="639">
        <v>0</v>
      </c>
      <c r="U320" s="639">
        <v>0</v>
      </c>
      <c r="V320" t="s" s="352">
        <f>IF(B320&gt;0,"Added"," ")</f>
        <v>251</v>
      </c>
      <c r="W320" s="635"/>
    </row>
    <row r="321" ht="14.5" customHeight="1" hidden="1">
      <c r="A321" t="s" s="640">
        <v>1475</v>
      </c>
      <c r="B321" s="637">
        <v>0</v>
      </c>
      <c r="C321" s="638">
        <v>4</v>
      </c>
      <c r="D321" s="639">
        <v>0</v>
      </c>
      <c r="E321" s="639">
        <v>0</v>
      </c>
      <c r="F321" s="639">
        <v>0</v>
      </c>
      <c r="G321" s="639">
        <v>0</v>
      </c>
      <c r="H321" s="639">
        <v>0</v>
      </c>
      <c r="I321" s="639">
        <f>_xlfn.IFERROR(1*B321,0)</f>
        <v>0</v>
      </c>
      <c r="J321" s="639">
        <f>_xlfn.IFERROR(1*B321,0)</f>
        <v>0</v>
      </c>
      <c r="K321" s="639">
        <v>0</v>
      </c>
      <c r="L321" s="639">
        <v>0</v>
      </c>
      <c r="M321" s="639">
        <f>_xlfn.IFERROR(2*B321,0)</f>
        <v>0</v>
      </c>
      <c r="N321" s="639">
        <v>0</v>
      </c>
      <c r="O321" s="639">
        <v>0</v>
      </c>
      <c r="P321" s="639">
        <v>0</v>
      </c>
      <c r="Q321" s="639">
        <v>0</v>
      </c>
      <c r="R321" s="639">
        <v>0</v>
      </c>
      <c r="S321" s="639">
        <v>0</v>
      </c>
      <c r="T321" s="639">
        <v>0</v>
      </c>
      <c r="U321" s="639">
        <v>0</v>
      </c>
      <c r="V321" t="s" s="352">
        <f>IF(B321&gt;0,"Added"," ")</f>
        <v>251</v>
      </c>
      <c r="W321" s="635"/>
    </row>
    <row r="322" ht="14.5" customHeight="1" hidden="1">
      <c r="A322" t="s" s="640">
        <v>1476</v>
      </c>
      <c r="B322" s="637">
        <v>0</v>
      </c>
      <c r="C322" s="638">
        <v>4</v>
      </c>
      <c r="D322" s="639">
        <v>0</v>
      </c>
      <c r="E322" s="639">
        <v>0</v>
      </c>
      <c r="F322" s="639">
        <v>0</v>
      </c>
      <c r="G322" s="639">
        <v>0</v>
      </c>
      <c r="H322" s="639">
        <f>_xlfn.IFERROR(1*B322,0)</f>
        <v>0</v>
      </c>
      <c r="I322" s="639">
        <v>0</v>
      </c>
      <c r="J322" s="639">
        <v>0</v>
      </c>
      <c r="K322" s="639">
        <v>0</v>
      </c>
      <c r="L322" s="639">
        <v>0</v>
      </c>
      <c r="M322" s="639">
        <f>_xlfn.IFERROR(3*B322,0)</f>
        <v>0</v>
      </c>
      <c r="N322" s="639">
        <v>0</v>
      </c>
      <c r="O322" s="639">
        <v>0</v>
      </c>
      <c r="P322" s="639">
        <v>0</v>
      </c>
      <c r="Q322" s="639">
        <v>0</v>
      </c>
      <c r="R322" s="639">
        <v>0</v>
      </c>
      <c r="S322" s="639">
        <v>0</v>
      </c>
      <c r="T322" s="639">
        <v>0</v>
      </c>
      <c r="U322" s="639">
        <v>0</v>
      </c>
      <c r="V322" t="s" s="352">
        <f>IF(B322&gt;0,"Added"," ")</f>
        <v>251</v>
      </c>
      <c r="W322" s="635"/>
    </row>
    <row r="323" ht="14.5" customHeight="1" hidden="1">
      <c r="A323" t="s" s="640">
        <v>1477</v>
      </c>
      <c r="B323" s="637">
        <v>0</v>
      </c>
      <c r="C323" s="638">
        <v>6</v>
      </c>
      <c r="D323" s="639">
        <v>0</v>
      </c>
      <c r="E323" s="639">
        <f>B323:B323*1</f>
        <v>0</v>
      </c>
      <c r="F323" s="639">
        <f>B323:B323*1</f>
        <v>0</v>
      </c>
      <c r="G323" s="639">
        <f>B323:B323*2</f>
        <v>0</v>
      </c>
      <c r="H323" s="639">
        <v>0</v>
      </c>
      <c r="I323" s="639">
        <f>B323:B323*2</f>
        <v>0</v>
      </c>
      <c r="J323" s="639">
        <v>0</v>
      </c>
      <c r="K323" s="639">
        <v>0</v>
      </c>
      <c r="L323" s="639">
        <v>0</v>
      </c>
      <c r="M323" s="639">
        <v>0</v>
      </c>
      <c r="N323" s="639">
        <v>0</v>
      </c>
      <c r="O323" s="639">
        <v>0</v>
      </c>
      <c r="P323" s="639">
        <v>0</v>
      </c>
      <c r="Q323" s="639">
        <f>B323:B323*2</f>
        <v>0</v>
      </c>
      <c r="R323" s="639">
        <f>B323:B323*5</f>
        <v>0</v>
      </c>
      <c r="S323" s="639">
        <v>0</v>
      </c>
      <c r="T323" s="639">
        <f>B323:B323*5</f>
        <v>0</v>
      </c>
      <c r="U323" s="639">
        <v>0</v>
      </c>
      <c r="V323" t="s" s="352">
        <f>IF(B323&gt;0,"Added"," ")</f>
        <v>251</v>
      </c>
      <c r="W323" s="635"/>
    </row>
    <row r="324" ht="14.5" customHeight="1" hidden="1">
      <c r="A324" t="s" s="640">
        <v>1478</v>
      </c>
      <c r="B324" s="637">
        <v>0</v>
      </c>
      <c r="C324" s="638">
        <v>5</v>
      </c>
      <c r="D324" s="639">
        <v>0</v>
      </c>
      <c r="E324" s="639">
        <v>0</v>
      </c>
      <c r="F324" s="639">
        <f>1*B324:B324</f>
        <v>0</v>
      </c>
      <c r="G324" s="639">
        <f>4*B324:B324</f>
        <v>0</v>
      </c>
      <c r="H324" s="639">
        <v>0</v>
      </c>
      <c r="I324" s="639">
        <v>0</v>
      </c>
      <c r="J324" s="639">
        <v>0</v>
      </c>
      <c r="K324" s="639">
        <v>0</v>
      </c>
      <c r="L324" s="639">
        <v>0</v>
      </c>
      <c r="M324" s="639">
        <v>0</v>
      </c>
      <c r="N324" s="639">
        <v>0</v>
      </c>
      <c r="O324" s="639">
        <v>0</v>
      </c>
      <c r="P324" s="639">
        <v>0</v>
      </c>
      <c r="Q324" s="639">
        <f>30*B324:B324</f>
        <v>0</v>
      </c>
      <c r="R324" s="639">
        <v>0</v>
      </c>
      <c r="S324" s="639">
        <v>0</v>
      </c>
      <c r="T324" s="639">
        <v>0</v>
      </c>
      <c r="U324" s="639">
        <v>0</v>
      </c>
      <c r="V324" t="s" s="352">
        <f>IF(B324&gt;0,"Added"," ")</f>
        <v>251</v>
      </c>
      <c r="W324" s="635"/>
    </row>
    <row r="325" ht="14.5" customHeight="1" hidden="1">
      <c r="A325" t="s" s="640">
        <v>1479</v>
      </c>
      <c r="B325" s="637">
        <v>0</v>
      </c>
      <c r="C325" s="638">
        <v>5</v>
      </c>
      <c r="D325" s="639">
        <v>0</v>
      </c>
      <c r="E325" s="639">
        <f>2*B325:B325</f>
        <v>0</v>
      </c>
      <c r="F325" s="639">
        <f>3*B325:B325</f>
        <v>0</v>
      </c>
      <c r="G325" s="639">
        <v>0</v>
      </c>
      <c r="H325" s="639">
        <v>0</v>
      </c>
      <c r="I325" s="639">
        <v>0</v>
      </c>
      <c r="J325" s="639">
        <v>0</v>
      </c>
      <c r="K325" s="639">
        <v>0</v>
      </c>
      <c r="L325" s="639">
        <v>0</v>
      </c>
      <c r="M325" s="639">
        <v>0</v>
      </c>
      <c r="N325" s="639">
        <v>0</v>
      </c>
      <c r="O325" s="639">
        <v>0</v>
      </c>
      <c r="P325" s="639">
        <v>0</v>
      </c>
      <c r="Q325" s="639">
        <f>20*B325:B325</f>
        <v>0</v>
      </c>
      <c r="R325" s="639">
        <v>0</v>
      </c>
      <c r="S325" s="639">
        <v>0</v>
      </c>
      <c r="T325" s="639">
        <v>0</v>
      </c>
      <c r="U325" s="639">
        <v>0</v>
      </c>
      <c r="V325" t="s" s="352">
        <f>IF(B325&gt;0,"Added"," ")</f>
        <v>251</v>
      </c>
      <c r="W325" s="635"/>
    </row>
    <row r="326" ht="14.5" customHeight="1" hidden="1">
      <c r="A326" t="s" s="640">
        <v>1480</v>
      </c>
      <c r="B326" s="637">
        <v>0</v>
      </c>
      <c r="C326" s="638">
        <v>3</v>
      </c>
      <c r="D326" s="639">
        <v>0</v>
      </c>
      <c r="E326" s="639">
        <v>0</v>
      </c>
      <c r="F326" s="639">
        <v>0</v>
      </c>
      <c r="G326" s="639">
        <v>0</v>
      </c>
      <c r="H326" s="639">
        <v>0</v>
      </c>
      <c r="I326" s="639">
        <v>0</v>
      </c>
      <c r="J326" s="639">
        <f>2*B326:B326</f>
        <v>0</v>
      </c>
      <c r="K326" s="639">
        <v>0</v>
      </c>
      <c r="L326" s="639">
        <v>0</v>
      </c>
      <c r="M326" s="639">
        <v>0</v>
      </c>
      <c r="N326" s="639">
        <f>1*B326:B326</f>
        <v>0</v>
      </c>
      <c r="O326" s="639">
        <v>0</v>
      </c>
      <c r="P326" s="639">
        <v>0</v>
      </c>
      <c r="Q326" s="639">
        <f>23*B326:B326</f>
        <v>0</v>
      </c>
      <c r="R326" s="639">
        <f>1*B326:B326</f>
        <v>0</v>
      </c>
      <c r="S326" s="639">
        <v>0</v>
      </c>
      <c r="T326" s="639">
        <v>0</v>
      </c>
      <c r="U326" s="639">
        <v>0</v>
      </c>
      <c r="V326" t="s" s="352">
        <f>IF(B326&gt;0,"Added"," ")</f>
        <v>251</v>
      </c>
      <c r="W326" s="635"/>
    </row>
    <row r="327" ht="14.5" customHeight="1" hidden="1">
      <c r="A327" t="s" s="640">
        <v>1481</v>
      </c>
      <c r="B327" s="637">
        <v>0</v>
      </c>
      <c r="C327" s="638">
        <v>1</v>
      </c>
      <c r="D327" s="639">
        <v>0</v>
      </c>
      <c r="E327" s="639">
        <v>0</v>
      </c>
      <c r="F327" s="639">
        <v>0</v>
      </c>
      <c r="G327" s="639">
        <v>0</v>
      </c>
      <c r="H327" s="639">
        <v>0</v>
      </c>
      <c r="I327" s="639">
        <v>0</v>
      </c>
      <c r="J327" s="639">
        <v>0</v>
      </c>
      <c r="K327" s="639">
        <v>0</v>
      </c>
      <c r="L327" s="639">
        <v>0</v>
      </c>
      <c r="M327" s="639">
        <v>0</v>
      </c>
      <c r="N327" s="639">
        <f>1*B327:B327</f>
        <v>0</v>
      </c>
      <c r="O327" s="639">
        <v>0</v>
      </c>
      <c r="P327" s="639">
        <v>0</v>
      </c>
      <c r="Q327" s="639">
        <f>8*B327:B327</f>
        <v>0</v>
      </c>
      <c r="R327" s="639">
        <f>1*B327:B327</f>
        <v>0</v>
      </c>
      <c r="S327" s="639">
        <v>0</v>
      </c>
      <c r="T327" s="639">
        <v>0</v>
      </c>
      <c r="U327" s="639">
        <v>0</v>
      </c>
      <c r="V327" t="s" s="352">
        <f>IF(B327&gt;0,"Added"," ")</f>
        <v>251</v>
      </c>
      <c r="W327" s="635"/>
    </row>
    <row r="328" ht="14.5" customHeight="1" hidden="1">
      <c r="A328" t="s" s="640">
        <v>1482</v>
      </c>
      <c r="B328" s="637">
        <v>0</v>
      </c>
      <c r="C328" s="638">
        <v>1</v>
      </c>
      <c r="D328" s="639">
        <v>0</v>
      </c>
      <c r="E328" s="639">
        <v>0</v>
      </c>
      <c r="F328" s="639">
        <v>0</v>
      </c>
      <c r="G328" s="639">
        <v>0</v>
      </c>
      <c r="H328" s="639">
        <v>0</v>
      </c>
      <c r="I328" s="639">
        <v>0</v>
      </c>
      <c r="J328" s="639">
        <f>1*B328:B328</f>
        <v>0</v>
      </c>
      <c r="K328" s="639">
        <v>0</v>
      </c>
      <c r="L328" s="639">
        <v>0</v>
      </c>
      <c r="M328" s="639">
        <v>0</v>
      </c>
      <c r="N328" s="639">
        <v>0</v>
      </c>
      <c r="O328" s="639">
        <v>0</v>
      </c>
      <c r="P328" s="639">
        <v>0</v>
      </c>
      <c r="Q328" s="639">
        <f>8*B328:B328</f>
        <v>0</v>
      </c>
      <c r="R328" s="639">
        <v>0</v>
      </c>
      <c r="S328" s="639">
        <v>0</v>
      </c>
      <c r="T328" s="639">
        <v>0</v>
      </c>
      <c r="U328" s="639">
        <v>0</v>
      </c>
      <c r="V328" t="s" s="352">
        <f>IF(B328&gt;0,"Added"," ")</f>
        <v>251</v>
      </c>
      <c r="W328" s="635"/>
    </row>
    <row r="329" ht="14.5" customHeight="1" hidden="1">
      <c r="A329" t="s" s="640">
        <v>1483</v>
      </c>
      <c r="B329" s="637">
        <v>0</v>
      </c>
      <c r="C329" s="638">
        <v>1</v>
      </c>
      <c r="D329" s="639">
        <v>0</v>
      </c>
      <c r="E329" s="639">
        <v>0</v>
      </c>
      <c r="F329" s="639">
        <v>0</v>
      </c>
      <c r="G329" s="639">
        <v>0</v>
      </c>
      <c r="H329" s="639">
        <v>0</v>
      </c>
      <c r="I329" s="639">
        <v>0</v>
      </c>
      <c r="J329" s="639">
        <f>1*B329:B329</f>
        <v>0</v>
      </c>
      <c r="K329" s="639">
        <v>0</v>
      </c>
      <c r="L329" s="639">
        <v>0</v>
      </c>
      <c r="M329" s="639">
        <v>0</v>
      </c>
      <c r="N329" s="639">
        <v>0</v>
      </c>
      <c r="O329" s="639">
        <v>0</v>
      </c>
      <c r="P329" s="639">
        <v>0</v>
      </c>
      <c r="Q329" s="639">
        <f>7*B329:B329</f>
        <v>0</v>
      </c>
      <c r="R329" s="639">
        <v>0</v>
      </c>
      <c r="S329" s="639">
        <v>0</v>
      </c>
      <c r="T329" s="639">
        <v>0</v>
      </c>
      <c r="U329" s="639">
        <v>0</v>
      </c>
      <c r="V329" t="s" s="352">
        <f>IF(B329&gt;0,"Added"," ")</f>
        <v>251</v>
      </c>
      <c r="W329" s="635"/>
    </row>
    <row r="330" ht="14.5" customHeight="1" hidden="1">
      <c r="A330" t="s" s="640">
        <v>1484</v>
      </c>
      <c r="B330" s="637">
        <v>0</v>
      </c>
      <c r="C330" s="638">
        <v>4</v>
      </c>
      <c r="D330" s="639">
        <v>0</v>
      </c>
      <c r="E330" s="639">
        <v>0</v>
      </c>
      <c r="F330" s="639">
        <v>0</v>
      </c>
      <c r="G330" s="639">
        <f>3*B330:B330</f>
        <v>0</v>
      </c>
      <c r="H330" s="639">
        <f>1*B330:B330</f>
        <v>0</v>
      </c>
      <c r="I330" s="639">
        <v>0</v>
      </c>
      <c r="J330" s="639">
        <v>0</v>
      </c>
      <c r="K330" s="639">
        <v>0</v>
      </c>
      <c r="L330" s="639">
        <v>0</v>
      </c>
      <c r="M330" s="639">
        <v>0</v>
      </c>
      <c r="N330" s="639">
        <v>0</v>
      </c>
      <c r="O330" s="639">
        <v>0</v>
      </c>
      <c r="P330" s="639">
        <v>0</v>
      </c>
      <c r="Q330" s="639">
        <f>24*B330:B330</f>
        <v>0</v>
      </c>
      <c r="R330" s="639">
        <v>0</v>
      </c>
      <c r="S330" s="639">
        <v>0</v>
      </c>
      <c r="T330" s="639">
        <v>0</v>
      </c>
      <c r="U330" s="639">
        <v>0</v>
      </c>
      <c r="V330" t="s" s="352">
        <f>IF(B330&gt;0,"Added"," ")</f>
        <v>251</v>
      </c>
      <c r="W330" s="635"/>
    </row>
    <row r="331" ht="14.5" customHeight="1" hidden="1">
      <c r="A331" t="s" s="640">
        <v>1485</v>
      </c>
      <c r="B331" s="637">
        <v>0</v>
      </c>
      <c r="C331" s="638">
        <v>4</v>
      </c>
      <c r="D331" s="639">
        <v>0</v>
      </c>
      <c r="E331" s="639">
        <f>1*B331:B331</f>
        <v>0</v>
      </c>
      <c r="F331" s="639">
        <f>3*B331:B331</f>
        <v>0</v>
      </c>
      <c r="G331" s="639">
        <v>0</v>
      </c>
      <c r="H331" s="639">
        <v>0</v>
      </c>
      <c r="I331" s="639">
        <v>0</v>
      </c>
      <c r="J331" s="639">
        <v>0</v>
      </c>
      <c r="K331" s="639">
        <v>0</v>
      </c>
      <c r="L331" s="639">
        <v>0</v>
      </c>
      <c r="M331" s="639">
        <v>0</v>
      </c>
      <c r="N331" s="639">
        <v>0</v>
      </c>
      <c r="O331" s="639">
        <v>0</v>
      </c>
      <c r="P331" s="639">
        <v>0</v>
      </c>
      <c r="Q331" s="639">
        <f>23*B331:B331</f>
        <v>0</v>
      </c>
      <c r="R331" s="639">
        <f>1*B331:B331</f>
        <v>0</v>
      </c>
      <c r="S331" s="639">
        <v>0</v>
      </c>
      <c r="T331" s="639">
        <v>0</v>
      </c>
      <c r="U331" s="639">
        <v>0</v>
      </c>
      <c r="V331" t="s" s="352">
        <f>IF(B331&gt;0,"Added"," ")</f>
        <v>251</v>
      </c>
      <c r="W331" s="635"/>
    </row>
    <row r="332" ht="14.5" customHeight="1" hidden="1">
      <c r="A332" t="s" s="640">
        <v>1486</v>
      </c>
      <c r="B332" s="637">
        <v>0</v>
      </c>
      <c r="C332" s="638">
        <v>4</v>
      </c>
      <c r="D332" s="639">
        <v>0</v>
      </c>
      <c r="E332" s="639">
        <v>0</v>
      </c>
      <c r="F332" s="639">
        <f>2*B332:B332</f>
        <v>0</v>
      </c>
      <c r="G332" s="639">
        <v>0</v>
      </c>
      <c r="H332" s="639">
        <v>0</v>
      </c>
      <c r="I332" s="639">
        <v>0</v>
      </c>
      <c r="J332" s="639">
        <v>0</v>
      </c>
      <c r="K332" s="639">
        <v>0</v>
      </c>
      <c r="L332" s="639">
        <v>0</v>
      </c>
      <c r="M332" s="639">
        <v>0</v>
      </c>
      <c r="N332" s="639">
        <v>0</v>
      </c>
      <c r="O332" s="639">
        <v>0</v>
      </c>
      <c r="P332" s="639">
        <v>0</v>
      </c>
      <c r="Q332" s="639">
        <f>23*B332:B332</f>
        <v>0</v>
      </c>
      <c r="R332" s="639">
        <f>2*B332:B332</f>
        <v>0</v>
      </c>
      <c r="S332" s="639">
        <v>0</v>
      </c>
      <c r="T332" s="639">
        <v>0</v>
      </c>
      <c r="U332" s="639">
        <v>0</v>
      </c>
      <c r="V332" t="s" s="352">
        <f>IF(B332&gt;0,"Added"," ")</f>
        <v>251</v>
      </c>
      <c r="W332" s="635"/>
    </row>
    <row r="333" ht="14.5" customHeight="1" hidden="1">
      <c r="A333" t="s" s="640">
        <v>1487</v>
      </c>
      <c r="B333" s="637">
        <v>0</v>
      </c>
      <c r="C333" s="638">
        <v>5</v>
      </c>
      <c r="D333" s="639">
        <v>0</v>
      </c>
      <c r="E333" s="639">
        <v>0</v>
      </c>
      <c r="F333" s="639">
        <v>0</v>
      </c>
      <c r="G333" s="639">
        <v>0</v>
      </c>
      <c r="H333" s="639">
        <v>0</v>
      </c>
      <c r="I333" s="639">
        <v>0</v>
      </c>
      <c r="J333" s="639">
        <v>0</v>
      </c>
      <c r="K333" s="639">
        <v>0</v>
      </c>
      <c r="L333" s="639">
        <v>0</v>
      </c>
      <c r="M333" s="639">
        <v>0</v>
      </c>
      <c r="N333" s="639">
        <v>0</v>
      </c>
      <c r="O333" s="639">
        <v>0</v>
      </c>
      <c r="P333" s="639">
        <v>0</v>
      </c>
      <c r="Q333" s="639">
        <f>20*B333:B333</f>
        <v>0</v>
      </c>
      <c r="R333" s="639">
        <v>0</v>
      </c>
      <c r="S333" s="639">
        <v>0</v>
      </c>
      <c r="T333" s="639">
        <v>0</v>
      </c>
      <c r="U333" s="639">
        <v>0</v>
      </c>
      <c r="V333" t="s" s="352">
        <f>IF(B333&gt;0,"Added"," ")</f>
        <v>251</v>
      </c>
      <c r="W333" s="635"/>
    </row>
    <row r="334" ht="14.5" customHeight="1" hidden="1">
      <c r="A334" t="s" s="640">
        <v>1488</v>
      </c>
      <c r="B334" s="637">
        <v>0</v>
      </c>
      <c r="C334" s="638">
        <v>3</v>
      </c>
      <c r="D334" s="639">
        <v>0</v>
      </c>
      <c r="E334" s="639">
        <v>0</v>
      </c>
      <c r="F334" s="639">
        <v>0</v>
      </c>
      <c r="G334" s="639">
        <v>0</v>
      </c>
      <c r="H334" s="639">
        <v>0</v>
      </c>
      <c r="I334" s="639">
        <v>0</v>
      </c>
      <c r="J334" s="639">
        <v>0</v>
      </c>
      <c r="K334" s="639">
        <v>0</v>
      </c>
      <c r="L334" s="639">
        <v>0</v>
      </c>
      <c r="M334" s="639">
        <v>0</v>
      </c>
      <c r="N334" s="639">
        <v>0</v>
      </c>
      <c r="O334" s="639">
        <v>0</v>
      </c>
      <c r="P334" s="639">
        <v>0</v>
      </c>
      <c r="Q334" s="639">
        <f>14*B334:B334</f>
        <v>0</v>
      </c>
      <c r="R334" s="639">
        <v>0</v>
      </c>
      <c r="S334" s="639">
        <v>0</v>
      </c>
      <c r="T334" s="639">
        <v>0</v>
      </c>
      <c r="U334" s="639">
        <v>0</v>
      </c>
      <c r="V334" t="s" s="352">
        <f>IF(B334&gt;0,"Added"," ")</f>
        <v>251</v>
      </c>
      <c r="W334" s="635"/>
    </row>
    <row r="335" ht="14.5" customHeight="1" hidden="1">
      <c r="A335" t="s" s="640">
        <v>1489</v>
      </c>
      <c r="B335" s="637">
        <v>0</v>
      </c>
      <c r="C335" s="638">
        <v>2</v>
      </c>
      <c r="D335" s="639">
        <v>0</v>
      </c>
      <c r="E335" s="639">
        <v>0</v>
      </c>
      <c r="F335" s="639">
        <v>0</v>
      </c>
      <c r="G335" s="639">
        <v>0</v>
      </c>
      <c r="H335" s="639">
        <f>1*B335:B335</f>
        <v>0</v>
      </c>
      <c r="I335" s="639">
        <f>1*B335:B335</f>
        <v>0</v>
      </c>
      <c r="J335" s="639">
        <v>0</v>
      </c>
      <c r="K335" s="639">
        <v>0</v>
      </c>
      <c r="L335" s="639">
        <v>0</v>
      </c>
      <c r="M335" s="639">
        <v>0</v>
      </c>
      <c r="N335" s="639">
        <v>0</v>
      </c>
      <c r="O335" s="639">
        <v>0</v>
      </c>
      <c r="P335" s="639">
        <v>0</v>
      </c>
      <c r="Q335" s="639">
        <f>2*B335:B335</f>
        <v>0</v>
      </c>
      <c r="R335" s="639">
        <f>2*B335:B335</f>
        <v>0</v>
      </c>
      <c r="S335" s="639">
        <v>0</v>
      </c>
      <c r="T335" s="639">
        <v>0</v>
      </c>
      <c r="U335" s="639">
        <v>0</v>
      </c>
      <c r="V335" t="s" s="352">
        <f>IF(B335&gt;0,"Added"," ")</f>
        <v>251</v>
      </c>
      <c r="W335" s="635"/>
    </row>
    <row r="336" ht="14.5" customHeight="1" hidden="1">
      <c r="A336" t="s" s="640">
        <v>1490</v>
      </c>
      <c r="B336" s="637">
        <v>0</v>
      </c>
      <c r="C336" s="638">
        <v>1</v>
      </c>
      <c r="D336" s="639">
        <v>0</v>
      </c>
      <c r="E336" s="639">
        <v>0</v>
      </c>
      <c r="F336" s="639">
        <v>0</v>
      </c>
      <c r="G336" s="639">
        <v>0</v>
      </c>
      <c r="H336" s="639">
        <v>0</v>
      </c>
      <c r="I336" s="639">
        <f>1*B336:B336</f>
        <v>0</v>
      </c>
      <c r="J336" s="639">
        <v>0</v>
      </c>
      <c r="K336" s="639">
        <v>0</v>
      </c>
      <c r="L336" s="639">
        <v>0</v>
      </c>
      <c r="M336" s="639">
        <v>0</v>
      </c>
      <c r="N336" s="639">
        <v>0</v>
      </c>
      <c r="O336" s="639">
        <v>0</v>
      </c>
      <c r="P336" s="639">
        <v>0</v>
      </c>
      <c r="Q336" s="639">
        <f>2*B336:B336</f>
        <v>0</v>
      </c>
      <c r="R336" s="639">
        <f>2*B336:B336</f>
        <v>0</v>
      </c>
      <c r="S336" s="639">
        <v>0</v>
      </c>
      <c r="T336" s="639">
        <f>_xlfn.IFERROR(1*B336,0)</f>
        <v>0</v>
      </c>
      <c r="U336" s="639">
        <f>_xlfn.IFERROR(2*B336,0)</f>
        <v>0</v>
      </c>
      <c r="V336" t="s" s="352">
        <f>IF(B336&gt;0,"Added"," ")</f>
        <v>251</v>
      </c>
      <c r="W336" s="635"/>
    </row>
    <row r="337" ht="14.5" customHeight="1" hidden="1">
      <c r="A337" t="s" s="640">
        <v>1491</v>
      </c>
      <c r="B337" s="637">
        <v>0</v>
      </c>
      <c r="C337" s="638">
        <v>1</v>
      </c>
      <c r="D337" s="639">
        <v>0</v>
      </c>
      <c r="E337" s="639">
        <v>0</v>
      </c>
      <c r="F337" s="639">
        <v>0</v>
      </c>
      <c r="G337" s="639">
        <v>0</v>
      </c>
      <c r="H337" s="639">
        <v>0</v>
      </c>
      <c r="I337" s="639">
        <f>1*B337:B337</f>
        <v>0</v>
      </c>
      <c r="J337" s="639">
        <v>0</v>
      </c>
      <c r="K337" s="639">
        <v>0</v>
      </c>
      <c r="L337" s="639">
        <v>0</v>
      </c>
      <c r="M337" s="639">
        <v>0</v>
      </c>
      <c r="N337" s="639">
        <v>0</v>
      </c>
      <c r="O337" s="639">
        <v>0</v>
      </c>
      <c r="P337" s="639">
        <v>0</v>
      </c>
      <c r="Q337" s="639">
        <f>2*B337:B337</f>
        <v>0</v>
      </c>
      <c r="R337" s="639">
        <f>2*B337:B337</f>
        <v>0</v>
      </c>
      <c r="S337" s="639">
        <v>0</v>
      </c>
      <c r="T337" s="639">
        <f>_xlfn.IFERROR(1*B337,0)</f>
        <v>0</v>
      </c>
      <c r="U337" s="639">
        <f>_xlfn.IFERROR(2*B337,0)</f>
        <v>0</v>
      </c>
      <c r="V337" t="s" s="352">
        <f>IF(B337&gt;0,"Added"," ")</f>
        <v>251</v>
      </c>
      <c r="W337" s="635"/>
    </row>
    <row r="338" ht="14.5" customHeight="1" hidden="1">
      <c r="A338" t="s" s="640">
        <v>1492</v>
      </c>
      <c r="B338" s="637">
        <v>0</v>
      </c>
      <c r="C338" s="638">
        <v>5</v>
      </c>
      <c r="D338" s="639">
        <v>0</v>
      </c>
      <c r="E338" s="639">
        <v>0</v>
      </c>
      <c r="F338" s="639">
        <v>0</v>
      </c>
      <c r="G338" s="639">
        <v>0</v>
      </c>
      <c r="H338" s="639">
        <v>0</v>
      </c>
      <c r="I338" s="639">
        <v>0</v>
      </c>
      <c r="J338" s="639">
        <v>0</v>
      </c>
      <c r="K338" s="639">
        <v>0</v>
      </c>
      <c r="L338" s="639">
        <v>0</v>
      </c>
      <c r="M338" s="639">
        <v>0</v>
      </c>
      <c r="N338" s="639">
        <v>0</v>
      </c>
      <c r="O338" s="639">
        <v>0</v>
      </c>
      <c r="P338" s="639">
        <v>0</v>
      </c>
      <c r="Q338" s="639">
        <f>20*B338:B338</f>
        <v>0</v>
      </c>
      <c r="R338" s="639">
        <v>0</v>
      </c>
      <c r="S338" s="639">
        <v>0</v>
      </c>
      <c r="T338" s="639">
        <v>0</v>
      </c>
      <c r="U338" s="639">
        <v>0</v>
      </c>
      <c r="V338" t="s" s="352">
        <f>IF(B338&gt;0,"Added"," ")</f>
        <v>251</v>
      </c>
      <c r="W338" s="635"/>
    </row>
    <row r="339" ht="14.5" customHeight="1" hidden="1">
      <c r="A339" t="s" s="640">
        <v>1493</v>
      </c>
      <c r="B339" s="637">
        <v>0</v>
      </c>
      <c r="C339" s="638">
        <v>2</v>
      </c>
      <c r="D339" s="639">
        <v>0</v>
      </c>
      <c r="E339" s="639">
        <v>0</v>
      </c>
      <c r="F339" s="639">
        <v>0</v>
      </c>
      <c r="G339" s="639">
        <v>0</v>
      </c>
      <c r="H339" s="639">
        <v>0</v>
      </c>
      <c r="I339" s="639">
        <v>0</v>
      </c>
      <c r="J339" s="639">
        <f>1*B339:B339</f>
        <v>0</v>
      </c>
      <c r="K339" s="639">
        <v>0</v>
      </c>
      <c r="L339" s="639">
        <v>0</v>
      </c>
      <c r="M339" s="639">
        <v>0</v>
      </c>
      <c r="N339" s="639">
        <f>1*B339:B339</f>
        <v>0</v>
      </c>
      <c r="O339" s="639">
        <v>0</v>
      </c>
      <c r="P339" s="639">
        <v>0</v>
      </c>
      <c r="Q339" s="639">
        <f>17*B339:B339</f>
        <v>0</v>
      </c>
      <c r="R339" s="639">
        <v>0</v>
      </c>
      <c r="S339" s="639">
        <v>0</v>
      </c>
      <c r="T339" s="639">
        <v>0</v>
      </c>
      <c r="U339" s="639">
        <v>0</v>
      </c>
      <c r="V339" t="s" s="352">
        <f>IF(B339&gt;0,"Added"," ")</f>
        <v>251</v>
      </c>
      <c r="W339" s="635"/>
    </row>
    <row r="340" ht="14.5" customHeight="1" hidden="1">
      <c r="A340" t="s" s="640">
        <v>1494</v>
      </c>
      <c r="B340" s="637">
        <v>0</v>
      </c>
      <c r="C340" s="638">
        <v>1</v>
      </c>
      <c r="D340" s="639">
        <v>0</v>
      </c>
      <c r="E340" s="639">
        <v>0</v>
      </c>
      <c r="F340" s="639">
        <v>0</v>
      </c>
      <c r="G340" s="639">
        <v>0</v>
      </c>
      <c r="H340" s="639">
        <v>0</v>
      </c>
      <c r="I340" s="639">
        <v>0</v>
      </c>
      <c r="J340" s="639">
        <v>0</v>
      </c>
      <c r="K340" s="639">
        <v>0</v>
      </c>
      <c r="L340" s="639">
        <v>0</v>
      </c>
      <c r="M340" s="639">
        <v>0</v>
      </c>
      <c r="N340" s="639">
        <f>1*B340:B340</f>
        <v>0</v>
      </c>
      <c r="O340" s="639">
        <v>0</v>
      </c>
      <c r="P340" s="639">
        <v>0</v>
      </c>
      <c r="Q340" s="639">
        <f>8*B340:B340</f>
        <v>0</v>
      </c>
      <c r="R340" s="639">
        <v>0</v>
      </c>
      <c r="S340" s="639">
        <v>0</v>
      </c>
      <c r="T340" s="639">
        <v>0</v>
      </c>
      <c r="U340" s="639">
        <v>0</v>
      </c>
      <c r="V340" t="s" s="352">
        <f>IF(B340&gt;0,"Added"," ")</f>
        <v>251</v>
      </c>
      <c r="W340" s="635"/>
    </row>
    <row r="341" ht="14.5" customHeight="1" hidden="1">
      <c r="A341" t="s" s="640">
        <v>1495</v>
      </c>
      <c r="B341" s="637">
        <v>0</v>
      </c>
      <c r="C341" s="638">
        <v>1</v>
      </c>
      <c r="D341" s="639">
        <v>0</v>
      </c>
      <c r="E341" s="639">
        <v>0</v>
      </c>
      <c r="F341" s="639">
        <v>0</v>
      </c>
      <c r="G341" s="639">
        <v>0</v>
      </c>
      <c r="H341" s="639">
        <v>0</v>
      </c>
      <c r="I341" s="639">
        <v>0</v>
      </c>
      <c r="J341" s="639">
        <f>1*B341:B341</f>
        <v>0</v>
      </c>
      <c r="K341" s="639">
        <v>0</v>
      </c>
      <c r="L341" s="639">
        <v>0</v>
      </c>
      <c r="M341" s="639">
        <v>0</v>
      </c>
      <c r="N341" s="639">
        <v>0</v>
      </c>
      <c r="O341" s="639">
        <v>0</v>
      </c>
      <c r="P341" s="639">
        <v>0</v>
      </c>
      <c r="Q341" s="639">
        <f>8*B341:B341</f>
        <v>0</v>
      </c>
      <c r="R341" s="639">
        <v>0</v>
      </c>
      <c r="S341" s="639">
        <v>0</v>
      </c>
      <c r="T341" s="639">
        <v>0</v>
      </c>
      <c r="U341" s="639">
        <v>0</v>
      </c>
      <c r="V341" t="s" s="352">
        <f>IF(B341&gt;0,"Added"," ")</f>
        <v>251</v>
      </c>
      <c r="W341" s="635"/>
    </row>
    <row r="342" ht="14.5" customHeight="1" hidden="1">
      <c r="A342" t="s" s="640">
        <v>1496</v>
      </c>
      <c r="B342" s="637">
        <v>0</v>
      </c>
      <c r="C342" s="638">
        <v>2</v>
      </c>
      <c r="D342" s="639">
        <v>0</v>
      </c>
      <c r="E342" s="639">
        <v>0</v>
      </c>
      <c r="F342" s="639">
        <v>0</v>
      </c>
      <c r="G342" s="639">
        <v>0</v>
      </c>
      <c r="H342" s="639">
        <v>0</v>
      </c>
      <c r="I342" s="639">
        <v>0</v>
      </c>
      <c r="J342" s="639">
        <v>0</v>
      </c>
      <c r="K342" s="639">
        <v>0</v>
      </c>
      <c r="L342" s="639">
        <v>0</v>
      </c>
      <c r="M342" s="639">
        <f>1*B342:B342</f>
        <v>0</v>
      </c>
      <c r="N342" s="639">
        <v>0</v>
      </c>
      <c r="O342" s="639">
        <f>1*B342:B342</f>
        <v>0</v>
      </c>
      <c r="P342" s="639">
        <v>0</v>
      </c>
      <c r="Q342" s="639">
        <f>14*B342:B342</f>
        <v>0</v>
      </c>
      <c r="R342" s="639">
        <v>0</v>
      </c>
      <c r="S342" s="639">
        <v>0</v>
      </c>
      <c r="T342" s="639">
        <v>0</v>
      </c>
      <c r="U342" s="639">
        <v>0</v>
      </c>
      <c r="V342" t="s" s="352">
        <f>IF(B342&gt;0,"Added"," ")</f>
        <v>251</v>
      </c>
      <c r="W342" s="635"/>
    </row>
    <row r="343" ht="14.5" customHeight="1" hidden="1">
      <c r="A343" t="s" s="640">
        <v>1497</v>
      </c>
      <c r="B343" s="637">
        <v>0</v>
      </c>
      <c r="C343" s="638">
        <v>5</v>
      </c>
      <c r="D343" s="639">
        <v>0</v>
      </c>
      <c r="E343" s="639">
        <v>0</v>
      </c>
      <c r="F343" s="639">
        <v>0</v>
      </c>
      <c r="G343" s="639">
        <v>0</v>
      </c>
      <c r="H343" s="639">
        <v>0</v>
      </c>
      <c r="I343" s="639">
        <v>0</v>
      </c>
      <c r="J343" s="639">
        <v>0</v>
      </c>
      <c r="K343" s="639">
        <v>0</v>
      </c>
      <c r="L343" s="639">
        <v>0</v>
      </c>
      <c r="M343" s="639">
        <v>0</v>
      </c>
      <c r="N343" s="639">
        <v>0</v>
      </c>
      <c r="O343" s="639">
        <v>0</v>
      </c>
      <c r="P343" s="639">
        <v>0</v>
      </c>
      <c r="Q343" s="639">
        <f>17*B343:B343</f>
        <v>0</v>
      </c>
      <c r="R343" s="639">
        <v>0</v>
      </c>
      <c r="S343" s="639">
        <v>0</v>
      </c>
      <c r="T343" s="639">
        <v>0</v>
      </c>
      <c r="U343" s="639">
        <v>0</v>
      </c>
      <c r="V343" t="s" s="352">
        <f>IF(B343&gt;0,"Added"," ")</f>
        <v>251</v>
      </c>
      <c r="W343" s="635"/>
    </row>
    <row r="344" ht="14.5" customHeight="1" hidden="1">
      <c r="A344" t="s" s="640">
        <v>1498</v>
      </c>
      <c r="B344" s="637">
        <v>0</v>
      </c>
      <c r="C344" s="638">
        <v>10</v>
      </c>
      <c r="D344" s="639">
        <v>0</v>
      </c>
      <c r="E344" s="639">
        <v>0</v>
      </c>
      <c r="F344" s="639">
        <v>0</v>
      </c>
      <c r="G344" s="639">
        <v>0</v>
      </c>
      <c r="H344" s="639">
        <v>0</v>
      </c>
      <c r="I344" s="639">
        <v>0</v>
      </c>
      <c r="J344" s="639">
        <v>0</v>
      </c>
      <c r="K344" s="639">
        <v>0</v>
      </c>
      <c r="L344" s="639">
        <v>0</v>
      </c>
      <c r="M344" s="639">
        <v>0</v>
      </c>
      <c r="N344" s="639">
        <v>0</v>
      </c>
      <c r="O344" s="639">
        <v>0</v>
      </c>
      <c r="P344" s="639">
        <v>0</v>
      </c>
      <c r="Q344" s="639">
        <f>_xlfn.IFERROR(24*B344,0)</f>
        <v>0</v>
      </c>
      <c r="R344" s="639">
        <v>0</v>
      </c>
      <c r="S344" s="639">
        <v>0</v>
      </c>
      <c r="T344" s="639">
        <v>0</v>
      </c>
      <c r="U344" s="639">
        <v>0</v>
      </c>
      <c r="V344" t="s" s="352">
        <f>IF(B344&gt;0,"Added"," ")</f>
        <v>251</v>
      </c>
      <c r="W344" s="635"/>
    </row>
    <row r="345" ht="14.5" customHeight="1" hidden="1">
      <c r="A345" t="s" s="640">
        <v>1499</v>
      </c>
      <c r="B345" s="637">
        <v>0</v>
      </c>
      <c r="C345" s="638">
        <v>5</v>
      </c>
      <c r="D345" s="639">
        <v>0</v>
      </c>
      <c r="E345" s="639">
        <v>0</v>
      </c>
      <c r="F345" s="639">
        <v>0</v>
      </c>
      <c r="G345" s="639">
        <v>0</v>
      </c>
      <c r="H345" s="639">
        <v>0</v>
      </c>
      <c r="I345" s="639">
        <v>0</v>
      </c>
      <c r="J345" s="639">
        <v>0</v>
      </c>
      <c r="K345" s="639">
        <v>0</v>
      </c>
      <c r="L345" s="639">
        <v>0</v>
      </c>
      <c r="M345" s="639">
        <v>0</v>
      </c>
      <c r="N345" s="639">
        <v>0</v>
      </c>
      <c r="O345" s="639">
        <v>0</v>
      </c>
      <c r="P345" s="639">
        <v>0</v>
      </c>
      <c r="Q345" s="639">
        <f>_xlfn.IFERROR(15*B345,0)</f>
        <v>0</v>
      </c>
      <c r="R345" s="639">
        <v>0</v>
      </c>
      <c r="S345" s="639">
        <v>0</v>
      </c>
      <c r="T345" s="639">
        <v>0</v>
      </c>
      <c r="U345" s="639">
        <v>0</v>
      </c>
      <c r="V345" t="s" s="352">
        <f>IF(B345&gt;0,"Added"," ")</f>
        <v>251</v>
      </c>
      <c r="W345" s="635"/>
    </row>
    <row r="346" ht="14.5" customHeight="1" hidden="1">
      <c r="A346" t="s" s="640">
        <v>1500</v>
      </c>
      <c r="B346" s="637">
        <v>0</v>
      </c>
      <c r="C346" s="638">
        <v>11</v>
      </c>
      <c r="D346" s="639">
        <v>0</v>
      </c>
      <c r="E346" s="639">
        <v>0</v>
      </c>
      <c r="F346" s="639">
        <v>0</v>
      </c>
      <c r="G346" s="639">
        <v>0</v>
      </c>
      <c r="H346" s="639">
        <v>0</v>
      </c>
      <c r="I346" s="639">
        <v>0</v>
      </c>
      <c r="J346" s="639">
        <v>0</v>
      </c>
      <c r="K346" s="639">
        <v>0</v>
      </c>
      <c r="L346" s="639">
        <v>0</v>
      </c>
      <c r="M346" s="639">
        <v>0</v>
      </c>
      <c r="N346" s="639">
        <v>0</v>
      </c>
      <c r="O346" s="639">
        <v>0</v>
      </c>
      <c r="P346" s="639">
        <v>0</v>
      </c>
      <c r="Q346" s="639">
        <f>_xlfn.IFERROR(32*B346,0)</f>
        <v>0</v>
      </c>
      <c r="R346" s="639">
        <v>0</v>
      </c>
      <c r="S346" s="639">
        <v>0</v>
      </c>
      <c r="T346" s="639">
        <v>0</v>
      </c>
      <c r="U346" s="639">
        <v>0</v>
      </c>
      <c r="V346" t="s" s="352">
        <f>IF(B346&gt;0,"Added"," ")</f>
        <v>251</v>
      </c>
      <c r="W346" s="635"/>
    </row>
    <row r="347" ht="14.5" customHeight="1" hidden="1">
      <c r="A347" t="s" s="640">
        <v>1501</v>
      </c>
      <c r="B347" s="637">
        <v>0</v>
      </c>
      <c r="C347" s="638">
        <v>5</v>
      </c>
      <c r="D347" s="639">
        <v>0</v>
      </c>
      <c r="E347" s="639">
        <v>0</v>
      </c>
      <c r="F347" s="639">
        <v>0</v>
      </c>
      <c r="G347" s="639">
        <v>0</v>
      </c>
      <c r="H347" s="639">
        <v>0</v>
      </c>
      <c r="I347" s="639">
        <v>0</v>
      </c>
      <c r="J347" s="639">
        <v>0</v>
      </c>
      <c r="K347" s="639">
        <v>0</v>
      </c>
      <c r="L347" s="639">
        <v>0</v>
      </c>
      <c r="M347" s="639">
        <v>0</v>
      </c>
      <c r="N347" s="639">
        <v>0</v>
      </c>
      <c r="O347" s="639">
        <v>0</v>
      </c>
      <c r="P347" s="639">
        <v>0</v>
      </c>
      <c r="Q347" s="639">
        <f>_xlfn.IFERROR(11*B347,0)</f>
        <v>0</v>
      </c>
      <c r="R347" s="639">
        <f>_xlfn.IFERROR(5*B347,0)</f>
        <v>0</v>
      </c>
      <c r="S347" s="639">
        <v>0</v>
      </c>
      <c r="T347" s="639">
        <v>0</v>
      </c>
      <c r="U347" s="639">
        <v>0</v>
      </c>
      <c r="V347" t="s" s="352">
        <f>IF(B347&gt;0,"Added"," ")</f>
        <v>251</v>
      </c>
      <c r="W347" s="635"/>
    </row>
    <row r="348" ht="14.5" customHeight="1" hidden="1">
      <c r="A348" t="s" s="640">
        <v>1502</v>
      </c>
      <c r="B348" s="637">
        <v>0</v>
      </c>
      <c r="C348" s="638">
        <v>10</v>
      </c>
      <c r="D348" s="639">
        <v>0</v>
      </c>
      <c r="E348" s="639">
        <v>0</v>
      </c>
      <c r="F348" s="639">
        <v>0</v>
      </c>
      <c r="G348" s="639">
        <v>0</v>
      </c>
      <c r="H348" s="639">
        <v>0</v>
      </c>
      <c r="I348" s="639">
        <v>0</v>
      </c>
      <c r="J348" s="639">
        <v>0</v>
      </c>
      <c r="K348" s="639">
        <v>0</v>
      </c>
      <c r="L348" s="639">
        <v>0</v>
      </c>
      <c r="M348" s="639">
        <v>0</v>
      </c>
      <c r="N348" s="639">
        <v>0</v>
      </c>
      <c r="O348" s="639">
        <v>0</v>
      </c>
      <c r="P348" s="639">
        <v>0</v>
      </c>
      <c r="Q348" s="639">
        <f>_xlfn.IFERROR(31*B348,0)</f>
        <v>0</v>
      </c>
      <c r="R348" s="639">
        <v>0</v>
      </c>
      <c r="S348" s="639">
        <v>0</v>
      </c>
      <c r="T348" s="639">
        <v>0</v>
      </c>
      <c r="U348" s="639">
        <v>0</v>
      </c>
      <c r="V348" t="s" s="352">
        <f>IF(B348&gt;0,"Added"," ")</f>
        <v>251</v>
      </c>
      <c r="W348" s="635"/>
    </row>
    <row r="349" ht="14.5" customHeight="1" hidden="1">
      <c r="A349" t="s" s="640">
        <v>1503</v>
      </c>
      <c r="B349" s="637">
        <v>0</v>
      </c>
      <c r="C349" s="638">
        <v>3</v>
      </c>
      <c r="D349" s="639">
        <v>0</v>
      </c>
      <c r="E349" s="639">
        <v>0</v>
      </c>
      <c r="F349" s="639">
        <v>0</v>
      </c>
      <c r="G349" s="639">
        <v>0</v>
      </c>
      <c r="H349" s="639">
        <v>0</v>
      </c>
      <c r="I349" s="639">
        <v>0</v>
      </c>
      <c r="J349" s="639">
        <v>0</v>
      </c>
      <c r="K349" s="639">
        <v>0</v>
      </c>
      <c r="L349" s="639">
        <v>0</v>
      </c>
      <c r="M349" s="639">
        <v>0</v>
      </c>
      <c r="N349" s="639">
        <v>0</v>
      </c>
      <c r="O349" s="639">
        <v>0</v>
      </c>
      <c r="P349" s="639">
        <v>0</v>
      </c>
      <c r="Q349" s="639">
        <v>0</v>
      </c>
      <c r="R349" s="639">
        <f>_xlfn.IFERROR(9*B349,0)</f>
        <v>0</v>
      </c>
      <c r="S349" s="639">
        <v>0</v>
      </c>
      <c r="T349" s="639">
        <v>0</v>
      </c>
      <c r="U349" s="639">
        <v>0</v>
      </c>
      <c r="V349" t="s" s="352">
        <f>IF(B349&gt;0,"Added"," ")</f>
        <v>251</v>
      </c>
      <c r="W349" s="635"/>
    </row>
    <row r="350" ht="14.5" customHeight="1" hidden="1">
      <c r="A350" t="s" s="640">
        <v>1504</v>
      </c>
      <c r="B350" s="637">
        <v>0</v>
      </c>
      <c r="C350" s="638">
        <v>4</v>
      </c>
      <c r="D350" s="639">
        <v>0</v>
      </c>
      <c r="E350" s="639">
        <v>0</v>
      </c>
      <c r="F350" s="639">
        <v>0</v>
      </c>
      <c r="G350" s="639">
        <v>0</v>
      </c>
      <c r="H350" s="639">
        <v>0</v>
      </c>
      <c r="I350" s="639">
        <v>0</v>
      </c>
      <c r="J350" s="639">
        <v>0</v>
      </c>
      <c r="K350" s="639">
        <v>0</v>
      </c>
      <c r="L350" s="639">
        <v>0</v>
      </c>
      <c r="M350" s="639">
        <v>0</v>
      </c>
      <c r="N350" s="639">
        <v>0</v>
      </c>
      <c r="O350" s="639">
        <v>0</v>
      </c>
      <c r="P350" s="639">
        <v>0</v>
      </c>
      <c r="Q350" s="639">
        <f>_xlfn.IFERROR(11*B350,0)</f>
        <v>0</v>
      </c>
      <c r="R350" s="639">
        <f>_xlfn.IFERROR(4*B350,0)</f>
        <v>0</v>
      </c>
      <c r="S350" s="639">
        <v>0</v>
      </c>
      <c r="T350" s="639">
        <v>0</v>
      </c>
      <c r="U350" s="639">
        <v>0</v>
      </c>
      <c r="V350" t="s" s="352">
        <f>IF(B350&gt;0,"Added"," ")</f>
        <v>251</v>
      </c>
      <c r="W350" s="635"/>
    </row>
    <row r="351" ht="14.5" customHeight="1" hidden="1">
      <c r="A351" t="s" s="640">
        <v>1505</v>
      </c>
      <c r="B351" s="637">
        <v>0</v>
      </c>
      <c r="C351" s="638">
        <v>5</v>
      </c>
      <c r="D351" s="639">
        <v>0</v>
      </c>
      <c r="E351" s="639">
        <v>0</v>
      </c>
      <c r="F351" s="639">
        <v>0</v>
      </c>
      <c r="G351" s="639">
        <v>0</v>
      </c>
      <c r="H351" s="639">
        <v>0</v>
      </c>
      <c r="I351" s="639">
        <v>0</v>
      </c>
      <c r="J351" s="639">
        <v>0</v>
      </c>
      <c r="K351" s="639">
        <v>0</v>
      </c>
      <c r="L351" s="639">
        <v>0</v>
      </c>
      <c r="M351" s="639">
        <v>0</v>
      </c>
      <c r="N351" s="639">
        <v>0</v>
      </c>
      <c r="O351" s="639">
        <v>0</v>
      </c>
      <c r="P351" s="639">
        <v>0</v>
      </c>
      <c r="Q351" s="639">
        <f>_xlfn.IFERROR(20*B351,0)</f>
        <v>0</v>
      </c>
      <c r="R351" s="639">
        <v>0</v>
      </c>
      <c r="S351" s="639">
        <v>0</v>
      </c>
      <c r="T351" s="639">
        <v>0</v>
      </c>
      <c r="U351" s="639">
        <v>0</v>
      </c>
      <c r="V351" t="s" s="352">
        <f>IF(B351&gt;0,"Added"," ")</f>
        <v>251</v>
      </c>
      <c r="W351" s="635"/>
    </row>
    <row r="352" ht="14.5" customHeight="1" hidden="1">
      <c r="A352" t="s" s="640">
        <v>1506</v>
      </c>
      <c r="B352" s="637">
        <v>0</v>
      </c>
      <c r="C352" s="638">
        <v>4</v>
      </c>
      <c r="D352" s="639">
        <v>0</v>
      </c>
      <c r="E352" s="639">
        <v>0</v>
      </c>
      <c r="F352" s="639">
        <v>0</v>
      </c>
      <c r="G352" s="639">
        <v>0</v>
      </c>
      <c r="H352" s="639">
        <v>0</v>
      </c>
      <c r="I352" s="639">
        <v>0</v>
      </c>
      <c r="J352" s="639">
        <v>0</v>
      </c>
      <c r="K352" s="639">
        <v>0</v>
      </c>
      <c r="L352" s="639">
        <v>0</v>
      </c>
      <c r="M352" s="639">
        <v>0</v>
      </c>
      <c r="N352" s="639">
        <v>0</v>
      </c>
      <c r="O352" s="639">
        <v>0</v>
      </c>
      <c r="P352" s="639">
        <v>0</v>
      </c>
      <c r="Q352" s="639">
        <f>_xlfn.IFERROR(12*B352,0)</f>
        <v>0</v>
      </c>
      <c r="R352" s="639">
        <v>0</v>
      </c>
      <c r="S352" s="639">
        <v>0</v>
      </c>
      <c r="T352" s="639">
        <v>0</v>
      </c>
      <c r="U352" s="639">
        <v>0</v>
      </c>
      <c r="V352" t="s" s="352">
        <f>IF(B352&gt;0,"Added"," ")</f>
        <v>251</v>
      </c>
      <c r="W352" s="635"/>
    </row>
    <row r="353" ht="14.5" customHeight="1" hidden="1">
      <c r="A353" t="s" s="640">
        <v>1507</v>
      </c>
      <c r="B353" s="637">
        <v>0</v>
      </c>
      <c r="C353" s="638">
        <v>11</v>
      </c>
      <c r="D353" s="639">
        <v>0</v>
      </c>
      <c r="E353" s="639">
        <v>0</v>
      </c>
      <c r="F353" s="639">
        <v>0</v>
      </c>
      <c r="G353" s="639">
        <v>0</v>
      </c>
      <c r="H353" s="639">
        <v>0</v>
      </c>
      <c r="I353" s="639">
        <v>0</v>
      </c>
      <c r="J353" s="639">
        <v>0</v>
      </c>
      <c r="K353" s="639">
        <v>0</v>
      </c>
      <c r="L353" s="639">
        <v>0</v>
      </c>
      <c r="M353" s="639">
        <v>0</v>
      </c>
      <c r="N353" s="639">
        <v>0</v>
      </c>
      <c r="O353" s="639">
        <v>0</v>
      </c>
      <c r="P353" s="639">
        <v>0</v>
      </c>
      <c r="Q353" s="639">
        <f>_xlfn.IFERROR(44*B353,0)</f>
        <v>0</v>
      </c>
      <c r="R353" s="639">
        <v>0</v>
      </c>
      <c r="S353" s="639">
        <v>0</v>
      </c>
      <c r="T353" s="639">
        <v>0</v>
      </c>
      <c r="U353" s="639">
        <v>0</v>
      </c>
      <c r="V353" t="s" s="352">
        <f>IF(B353&gt;0,"Added"," ")</f>
        <v>251</v>
      </c>
      <c r="W353" s="635"/>
    </row>
    <row r="354" ht="14.5" customHeight="1" hidden="1">
      <c r="A354" t="s" s="640">
        <v>1508</v>
      </c>
      <c r="B354" s="637">
        <v>0</v>
      </c>
      <c r="C354" s="638">
        <v>2</v>
      </c>
      <c r="D354" s="639">
        <v>0</v>
      </c>
      <c r="E354" s="639">
        <v>0</v>
      </c>
      <c r="F354" s="639">
        <v>0</v>
      </c>
      <c r="G354" s="639">
        <v>0</v>
      </c>
      <c r="H354" s="639">
        <v>0</v>
      </c>
      <c r="I354" s="639">
        <v>0</v>
      </c>
      <c r="J354" s="639">
        <v>0</v>
      </c>
      <c r="K354" s="639">
        <v>0</v>
      </c>
      <c r="L354" s="639">
        <v>0</v>
      </c>
      <c r="M354" s="639">
        <f>B354:B354*1</f>
        <v>0</v>
      </c>
      <c r="N354" s="639">
        <f>B354:B354*1</f>
        <v>0</v>
      </c>
      <c r="O354" s="639">
        <v>0</v>
      </c>
      <c r="P354" s="639">
        <v>0</v>
      </c>
      <c r="Q354" s="639">
        <v>0</v>
      </c>
      <c r="R354" s="639">
        <v>0</v>
      </c>
      <c r="S354" s="639">
        <v>0</v>
      </c>
      <c r="T354" s="639">
        <v>0</v>
      </c>
      <c r="U354" s="639">
        <v>0</v>
      </c>
      <c r="V354" t="s" s="352">
        <f>IF(B354&gt;0,"Added"," ")</f>
        <v>251</v>
      </c>
      <c r="W354" s="635"/>
    </row>
    <row r="355" ht="14.5" customHeight="1" hidden="1">
      <c r="A355" t="s" s="640">
        <v>1509</v>
      </c>
      <c r="B355" s="637">
        <v>0</v>
      </c>
      <c r="C355" s="638">
        <v>1</v>
      </c>
      <c r="D355" s="639">
        <v>0</v>
      </c>
      <c r="E355" s="639">
        <v>0</v>
      </c>
      <c r="F355" s="639">
        <v>0</v>
      </c>
      <c r="G355" s="639">
        <v>0</v>
      </c>
      <c r="H355" s="639">
        <v>0</v>
      </c>
      <c r="I355" s="639">
        <v>0</v>
      </c>
      <c r="J355" s="639">
        <v>0</v>
      </c>
      <c r="K355" s="639">
        <v>0</v>
      </c>
      <c r="L355" s="639">
        <v>0</v>
      </c>
      <c r="M355" s="639">
        <f>B355:B355*1</f>
        <v>0</v>
      </c>
      <c r="N355" s="639">
        <v>0</v>
      </c>
      <c r="O355" s="639">
        <v>0</v>
      </c>
      <c r="P355" s="639">
        <v>0</v>
      </c>
      <c r="Q355" s="639">
        <v>0</v>
      </c>
      <c r="R355" s="639">
        <v>0</v>
      </c>
      <c r="S355" s="639">
        <v>0</v>
      </c>
      <c r="T355" s="639">
        <v>0</v>
      </c>
      <c r="U355" s="639">
        <v>0</v>
      </c>
      <c r="V355" t="s" s="352">
        <f>IF(B355&gt;0,"Added"," ")</f>
        <v>251</v>
      </c>
      <c r="W355" s="635"/>
    </row>
    <row r="356" ht="14.5" customHeight="1" hidden="1">
      <c r="A356" t="s" s="640">
        <v>1510</v>
      </c>
      <c r="B356" s="637">
        <v>0</v>
      </c>
      <c r="C356" s="638">
        <v>1</v>
      </c>
      <c r="D356" s="639">
        <v>0</v>
      </c>
      <c r="E356" s="639">
        <v>0</v>
      </c>
      <c r="F356" s="639">
        <v>0</v>
      </c>
      <c r="G356" s="639">
        <v>0</v>
      </c>
      <c r="H356" s="639">
        <v>0</v>
      </c>
      <c r="I356" s="639">
        <v>0</v>
      </c>
      <c r="J356" s="639">
        <v>0</v>
      </c>
      <c r="K356" s="639">
        <v>0</v>
      </c>
      <c r="L356" s="639">
        <v>0</v>
      </c>
      <c r="M356" s="639">
        <v>0</v>
      </c>
      <c r="N356" s="639">
        <f>B356:B356*1</f>
        <v>0</v>
      </c>
      <c r="O356" s="639">
        <v>0</v>
      </c>
      <c r="P356" s="639">
        <v>0</v>
      </c>
      <c r="Q356" s="639">
        <v>0</v>
      </c>
      <c r="R356" s="639">
        <v>0</v>
      </c>
      <c r="S356" s="639">
        <v>0</v>
      </c>
      <c r="T356" s="639">
        <v>0</v>
      </c>
      <c r="U356" s="639">
        <v>0</v>
      </c>
      <c r="V356" t="s" s="352">
        <f>IF(B356&gt;0,"Added"," ")</f>
        <v>251</v>
      </c>
      <c r="W356" s="635"/>
    </row>
    <row r="357" ht="14.5" customHeight="1" hidden="1">
      <c r="A357" t="s" s="640">
        <v>1511</v>
      </c>
      <c r="B357" s="637">
        <v>0</v>
      </c>
      <c r="C357" s="638">
        <v>20</v>
      </c>
      <c r="D357" s="639">
        <f>_xlfn.IFERROR(20*B357,0)</f>
        <v>0</v>
      </c>
      <c r="E357" s="639">
        <v>0</v>
      </c>
      <c r="F357" s="639">
        <v>0</v>
      </c>
      <c r="G357" s="639">
        <v>0</v>
      </c>
      <c r="H357" s="639">
        <v>0</v>
      </c>
      <c r="I357" s="639">
        <v>0</v>
      </c>
      <c r="J357" s="639">
        <v>0</v>
      </c>
      <c r="K357" s="639">
        <v>0</v>
      </c>
      <c r="L357" s="639">
        <v>0</v>
      </c>
      <c r="M357" s="639">
        <v>0</v>
      </c>
      <c r="N357" s="639">
        <v>0</v>
      </c>
      <c r="O357" s="639">
        <v>0</v>
      </c>
      <c r="P357" s="639">
        <v>0</v>
      </c>
      <c r="Q357" s="639">
        <v>0</v>
      </c>
      <c r="R357" s="639">
        <v>0</v>
      </c>
      <c r="S357" s="639">
        <v>0</v>
      </c>
      <c r="T357" s="639">
        <v>0</v>
      </c>
      <c r="U357" s="639">
        <v>0</v>
      </c>
      <c r="V357" t="s" s="352">
        <f>IF(B357&gt;0,"Added"," ")</f>
        <v>251</v>
      </c>
      <c r="W357" s="635"/>
    </row>
    <row r="358" ht="14.5" customHeight="1" hidden="1">
      <c r="A358" t="s" s="640">
        <v>1512</v>
      </c>
      <c r="B358" s="637">
        <v>0</v>
      </c>
      <c r="C358" s="638">
        <v>20</v>
      </c>
      <c r="D358" s="639">
        <f>_xlfn.IFERROR(20*B358,0)</f>
        <v>0</v>
      </c>
      <c r="E358" s="639">
        <v>0</v>
      </c>
      <c r="F358" s="639">
        <v>0</v>
      </c>
      <c r="G358" s="639">
        <v>0</v>
      </c>
      <c r="H358" s="639">
        <v>0</v>
      </c>
      <c r="I358" s="639">
        <v>0</v>
      </c>
      <c r="J358" s="639">
        <v>0</v>
      </c>
      <c r="K358" s="639">
        <v>0</v>
      </c>
      <c r="L358" s="639">
        <v>0</v>
      </c>
      <c r="M358" s="639">
        <v>0</v>
      </c>
      <c r="N358" s="639">
        <v>0</v>
      </c>
      <c r="O358" s="639">
        <v>0</v>
      </c>
      <c r="P358" s="639">
        <v>0</v>
      </c>
      <c r="Q358" s="639">
        <v>0</v>
      </c>
      <c r="R358" s="639">
        <v>0</v>
      </c>
      <c r="S358" s="639">
        <v>0</v>
      </c>
      <c r="T358" s="639">
        <v>0</v>
      </c>
      <c r="U358" s="639">
        <v>0</v>
      </c>
      <c r="V358" t="s" s="352">
        <f>IF(B358&gt;0,"Added"," ")</f>
        <v>251</v>
      </c>
      <c r="W358" s="635"/>
    </row>
    <row r="359" ht="14.5" customHeight="1" hidden="1">
      <c r="A359" t="s" s="640">
        <v>1513</v>
      </c>
      <c r="B359" s="637">
        <v>0</v>
      </c>
      <c r="C359" s="638">
        <v>20</v>
      </c>
      <c r="D359" s="639">
        <f>_xlfn.IFERROR(20*B359,0)</f>
        <v>0</v>
      </c>
      <c r="E359" s="639">
        <v>0</v>
      </c>
      <c r="F359" s="639">
        <v>0</v>
      </c>
      <c r="G359" s="639">
        <v>0</v>
      </c>
      <c r="H359" s="639">
        <v>0</v>
      </c>
      <c r="I359" s="639">
        <v>0</v>
      </c>
      <c r="J359" s="639">
        <v>0</v>
      </c>
      <c r="K359" s="639">
        <v>0</v>
      </c>
      <c r="L359" s="639">
        <v>0</v>
      </c>
      <c r="M359" s="639">
        <v>0</v>
      </c>
      <c r="N359" s="639">
        <v>0</v>
      </c>
      <c r="O359" s="639">
        <v>0</v>
      </c>
      <c r="P359" s="639">
        <v>0</v>
      </c>
      <c r="Q359" s="639">
        <v>0</v>
      </c>
      <c r="R359" s="639">
        <v>0</v>
      </c>
      <c r="S359" s="639">
        <v>0</v>
      </c>
      <c r="T359" s="639">
        <v>0</v>
      </c>
      <c r="U359" s="639">
        <v>0</v>
      </c>
      <c r="V359" t="s" s="352">
        <f>IF(B359&gt;0,"Added"," ")</f>
        <v>251</v>
      </c>
      <c r="W359" s="635"/>
    </row>
    <row r="360" ht="14.5" customHeight="1" hidden="1">
      <c r="A360" t="s" s="640">
        <v>1514</v>
      </c>
      <c r="B360" s="637">
        <v>0</v>
      </c>
      <c r="C360" s="638">
        <v>20</v>
      </c>
      <c r="D360" s="639">
        <f>_xlfn.IFERROR(20*B360,0)</f>
        <v>0</v>
      </c>
      <c r="E360" s="639">
        <v>0</v>
      </c>
      <c r="F360" s="639">
        <v>0</v>
      </c>
      <c r="G360" s="639">
        <v>0</v>
      </c>
      <c r="H360" s="639">
        <v>0</v>
      </c>
      <c r="I360" s="639">
        <v>0</v>
      </c>
      <c r="J360" s="639">
        <v>0</v>
      </c>
      <c r="K360" s="639">
        <v>0</v>
      </c>
      <c r="L360" s="639">
        <v>0</v>
      </c>
      <c r="M360" s="639">
        <v>0</v>
      </c>
      <c r="N360" s="639">
        <v>0</v>
      </c>
      <c r="O360" s="639">
        <v>0</v>
      </c>
      <c r="P360" s="639">
        <v>0</v>
      </c>
      <c r="Q360" s="639">
        <v>0</v>
      </c>
      <c r="R360" s="639">
        <v>0</v>
      </c>
      <c r="S360" s="639">
        <v>0</v>
      </c>
      <c r="T360" s="639">
        <v>0</v>
      </c>
      <c r="U360" s="639">
        <v>0</v>
      </c>
      <c r="V360" t="s" s="352">
        <f>IF(B360&gt;0,"Added"," ")</f>
        <v>251</v>
      </c>
      <c r="W360" s="635"/>
    </row>
    <row r="361" ht="14.5" customHeight="1" hidden="1">
      <c r="A361" t="s" s="640">
        <v>1515</v>
      </c>
      <c r="B361" s="637">
        <v>0</v>
      </c>
      <c r="C361" s="638">
        <v>22</v>
      </c>
      <c r="D361" s="639">
        <v>0</v>
      </c>
      <c r="E361" s="639">
        <v>0</v>
      </c>
      <c r="F361" s="639">
        <v>0</v>
      </c>
      <c r="G361" s="639">
        <v>0</v>
      </c>
      <c r="H361" s="639">
        <v>0</v>
      </c>
      <c r="I361" s="639">
        <v>0</v>
      </c>
      <c r="J361" s="639">
        <v>0</v>
      </c>
      <c r="K361" s="639">
        <v>0</v>
      </c>
      <c r="L361" s="639">
        <v>0</v>
      </c>
      <c r="M361" s="639">
        <v>0</v>
      </c>
      <c r="N361" s="639">
        <v>0</v>
      </c>
      <c r="O361" s="639">
        <v>0</v>
      </c>
      <c r="P361" s="639">
        <v>0</v>
      </c>
      <c r="Q361" s="639">
        <v>0</v>
      </c>
      <c r="R361" s="639">
        <f>_xlfn.IFERROR(66*B361,0)</f>
        <v>0</v>
      </c>
      <c r="S361" s="639">
        <v>0</v>
      </c>
      <c r="T361" s="639">
        <v>0</v>
      </c>
      <c r="U361" s="639">
        <v>0</v>
      </c>
      <c r="V361" t="s" s="352">
        <f>IF(B361&gt;0,"Added"," ")</f>
        <v>251</v>
      </c>
      <c r="W361" s="635"/>
    </row>
    <row r="362" ht="14.5" customHeight="1" hidden="1">
      <c r="A362" t="s" s="640">
        <v>1516</v>
      </c>
      <c r="B362" s="637">
        <v>0</v>
      </c>
      <c r="C362" s="638">
        <v>10</v>
      </c>
      <c r="D362" s="639">
        <f>_xlfn.IFERROR(10*B362,0)</f>
        <v>0</v>
      </c>
      <c r="E362" s="639">
        <v>0</v>
      </c>
      <c r="F362" s="639">
        <v>0</v>
      </c>
      <c r="G362" s="639">
        <v>0</v>
      </c>
      <c r="H362" s="639">
        <v>0</v>
      </c>
      <c r="I362" s="639">
        <v>0</v>
      </c>
      <c r="J362" s="639">
        <v>0</v>
      </c>
      <c r="K362" s="639">
        <v>0</v>
      </c>
      <c r="L362" s="639">
        <v>0</v>
      </c>
      <c r="M362" s="639">
        <v>0</v>
      </c>
      <c r="N362" s="639">
        <v>0</v>
      </c>
      <c r="O362" s="639">
        <v>0</v>
      </c>
      <c r="P362" s="639">
        <v>0</v>
      </c>
      <c r="Q362" s="639">
        <v>0</v>
      </c>
      <c r="R362" s="639">
        <v>0</v>
      </c>
      <c r="S362" s="639">
        <v>0</v>
      </c>
      <c r="T362" s="639">
        <v>0</v>
      </c>
      <c r="U362" s="639">
        <v>0</v>
      </c>
      <c r="V362" t="s" s="352">
        <f>IF(B362&gt;0,"Added"," ")</f>
        <v>251</v>
      </c>
      <c r="W362" s="635"/>
    </row>
    <row r="363" ht="14.5" customHeight="1" hidden="1">
      <c r="A363" t="s" s="640">
        <v>1517</v>
      </c>
      <c r="B363" s="637">
        <v>0</v>
      </c>
      <c r="C363" s="638">
        <v>10</v>
      </c>
      <c r="D363" s="639">
        <f>_xlfn.IFERROR(8*B363,0)</f>
        <v>0</v>
      </c>
      <c r="E363" s="639">
        <f>_xlfn.IFERROR(2*B363,0)</f>
        <v>0</v>
      </c>
      <c r="F363" s="639">
        <v>0</v>
      </c>
      <c r="G363" s="639">
        <v>0</v>
      </c>
      <c r="H363" s="639">
        <v>0</v>
      </c>
      <c r="I363" s="639">
        <v>0</v>
      </c>
      <c r="J363" s="639">
        <v>0</v>
      </c>
      <c r="K363" s="639">
        <v>0</v>
      </c>
      <c r="L363" s="639">
        <v>0</v>
      </c>
      <c r="M363" s="639">
        <v>0</v>
      </c>
      <c r="N363" s="639">
        <v>0</v>
      </c>
      <c r="O363" s="639">
        <v>0</v>
      </c>
      <c r="P363" s="639">
        <v>0</v>
      </c>
      <c r="Q363" s="639">
        <v>0</v>
      </c>
      <c r="R363" s="639">
        <v>0</v>
      </c>
      <c r="S363" s="639">
        <v>0</v>
      </c>
      <c r="T363" s="639">
        <v>0</v>
      </c>
      <c r="U363" s="639">
        <v>0</v>
      </c>
      <c r="V363" t="s" s="352">
        <f>IF(B363&gt;0,"Added"," ")</f>
        <v>251</v>
      </c>
      <c r="W363" s="635"/>
    </row>
    <row r="364" ht="14.5" customHeight="1" hidden="1">
      <c r="A364" t="s" s="640">
        <v>1518</v>
      </c>
      <c r="B364" s="637">
        <v>0</v>
      </c>
      <c r="C364" s="638">
        <v>6</v>
      </c>
      <c r="D364" s="639">
        <f>_xlfn.IFERROR(4*B364,0)</f>
        <v>0</v>
      </c>
      <c r="E364" s="639">
        <f>_xlfn.IFERROR(2*B364,0)</f>
        <v>0</v>
      </c>
      <c r="F364" s="639">
        <v>0</v>
      </c>
      <c r="G364" s="639">
        <v>0</v>
      </c>
      <c r="H364" s="639">
        <v>0</v>
      </c>
      <c r="I364" s="639">
        <v>0</v>
      </c>
      <c r="J364" s="639">
        <v>0</v>
      </c>
      <c r="K364" s="639">
        <v>0</v>
      </c>
      <c r="L364" s="639">
        <v>0</v>
      </c>
      <c r="M364" s="639">
        <v>0</v>
      </c>
      <c r="N364" s="639">
        <v>0</v>
      </c>
      <c r="O364" s="639">
        <v>0</v>
      </c>
      <c r="P364" s="639">
        <v>0</v>
      </c>
      <c r="Q364" s="639">
        <v>0</v>
      </c>
      <c r="R364" s="639">
        <v>0</v>
      </c>
      <c r="S364" s="639">
        <v>0</v>
      </c>
      <c r="T364" s="639">
        <v>0</v>
      </c>
      <c r="U364" s="639">
        <v>0</v>
      </c>
      <c r="V364" t="s" s="352">
        <f>IF(B364&gt;0,"Added"," ")</f>
        <v>251</v>
      </c>
      <c r="W364" s="635"/>
    </row>
    <row r="365" ht="14.5" customHeight="1" hidden="1">
      <c r="A365" t="s" s="640">
        <v>1519</v>
      </c>
      <c r="B365" s="637">
        <v>0</v>
      </c>
      <c r="C365" s="638">
        <v>14</v>
      </c>
      <c r="D365" s="639">
        <f>_xlfn.IFERROR(13*B365,0)</f>
        <v>0</v>
      </c>
      <c r="E365" s="639">
        <f>_xlfn.IFERROR(1*B365,0)</f>
        <v>0</v>
      </c>
      <c r="F365" s="639">
        <v>0</v>
      </c>
      <c r="G365" s="639">
        <v>0</v>
      </c>
      <c r="H365" s="639">
        <v>0</v>
      </c>
      <c r="I365" s="639">
        <v>0</v>
      </c>
      <c r="J365" s="639">
        <v>0</v>
      </c>
      <c r="K365" s="639">
        <v>0</v>
      </c>
      <c r="L365" s="639">
        <v>0</v>
      </c>
      <c r="M365" s="639">
        <v>0</v>
      </c>
      <c r="N365" s="639">
        <v>0</v>
      </c>
      <c r="O365" s="639">
        <v>0</v>
      </c>
      <c r="P365" s="639">
        <v>0</v>
      </c>
      <c r="Q365" s="639">
        <v>0</v>
      </c>
      <c r="R365" s="639">
        <v>0</v>
      </c>
      <c r="S365" s="639">
        <v>0</v>
      </c>
      <c r="T365" s="639">
        <v>0</v>
      </c>
      <c r="U365" s="639">
        <v>0</v>
      </c>
      <c r="V365" t="s" s="352">
        <f>IF(B365&gt;0,"Added"," ")</f>
        <v>251</v>
      </c>
      <c r="W365" s="635"/>
    </row>
    <row r="366" ht="14.5" customHeight="1" hidden="1">
      <c r="A366" t="s" s="640">
        <v>1520</v>
      </c>
      <c r="B366" s="637">
        <v>0</v>
      </c>
      <c r="C366" s="638">
        <v>5</v>
      </c>
      <c r="D366" s="639">
        <v>0</v>
      </c>
      <c r="E366" s="639">
        <v>0</v>
      </c>
      <c r="F366" s="639">
        <f>_xlfn.IFERROR(5*B366,0)</f>
        <v>0</v>
      </c>
      <c r="G366" s="639">
        <v>0</v>
      </c>
      <c r="H366" s="639">
        <v>0</v>
      </c>
      <c r="I366" s="639">
        <v>0</v>
      </c>
      <c r="J366" s="639">
        <v>0</v>
      </c>
      <c r="K366" s="639">
        <v>0</v>
      </c>
      <c r="L366" s="639">
        <v>0</v>
      </c>
      <c r="M366" s="639">
        <v>0</v>
      </c>
      <c r="N366" s="639">
        <v>0</v>
      </c>
      <c r="O366" s="639">
        <v>0</v>
      </c>
      <c r="P366" s="639">
        <v>0</v>
      </c>
      <c r="Q366" s="639">
        <v>0</v>
      </c>
      <c r="R366" s="639">
        <v>0</v>
      </c>
      <c r="S366" s="639">
        <v>0</v>
      </c>
      <c r="T366" s="639">
        <v>0</v>
      </c>
      <c r="U366" s="639">
        <v>0</v>
      </c>
      <c r="V366" t="s" s="352">
        <f>IF(B366&gt;0,"Added"," ")</f>
        <v>251</v>
      </c>
      <c r="W366" s="635"/>
    </row>
    <row r="367" ht="14.5" customHeight="1" hidden="1">
      <c r="A367" t="s" s="640">
        <v>1521</v>
      </c>
      <c r="B367" s="637">
        <v>0</v>
      </c>
      <c r="C367" s="638">
        <v>5</v>
      </c>
      <c r="D367" s="639">
        <v>0</v>
      </c>
      <c r="E367" s="639">
        <v>0</v>
      </c>
      <c r="F367" s="639">
        <f>_xlfn.IFERROR(3*B367,0)</f>
        <v>0</v>
      </c>
      <c r="G367" s="639">
        <f>_xlfn.IFERROR(2*B367,0)</f>
        <v>0</v>
      </c>
      <c r="H367" s="639">
        <v>0</v>
      </c>
      <c r="I367" s="639">
        <v>0</v>
      </c>
      <c r="J367" s="639">
        <v>0</v>
      </c>
      <c r="K367" s="639">
        <v>0</v>
      </c>
      <c r="L367" s="639">
        <v>0</v>
      </c>
      <c r="M367" s="639">
        <v>0</v>
      </c>
      <c r="N367" s="639">
        <v>0</v>
      </c>
      <c r="O367" s="639">
        <v>0</v>
      </c>
      <c r="P367" s="639">
        <v>0</v>
      </c>
      <c r="Q367" s="639">
        <v>0</v>
      </c>
      <c r="R367" s="639">
        <v>0</v>
      </c>
      <c r="S367" s="639">
        <v>0</v>
      </c>
      <c r="T367" s="639">
        <v>0</v>
      </c>
      <c r="U367" s="639">
        <v>0</v>
      </c>
      <c r="V367" t="s" s="352">
        <f>IF(B367&gt;0,"Added"," ")</f>
        <v>251</v>
      </c>
      <c r="W367" s="635"/>
    </row>
    <row r="368" ht="14.5" customHeight="1" hidden="1">
      <c r="A368" t="s" s="640">
        <v>1522</v>
      </c>
      <c r="B368" s="637">
        <v>0</v>
      </c>
      <c r="C368" s="638">
        <v>5</v>
      </c>
      <c r="D368" s="639">
        <v>0</v>
      </c>
      <c r="E368" s="639">
        <f>_xlfn.IFERROR(4*B368,0)</f>
        <v>0</v>
      </c>
      <c r="F368" s="639">
        <v>0</v>
      </c>
      <c r="G368" s="639">
        <f>_xlfn.IFERROR(1*B368,0)</f>
        <v>0</v>
      </c>
      <c r="H368" s="639">
        <v>0</v>
      </c>
      <c r="I368" s="639">
        <v>0</v>
      </c>
      <c r="J368" s="639">
        <v>0</v>
      </c>
      <c r="K368" s="639">
        <v>0</v>
      </c>
      <c r="L368" s="639">
        <v>0</v>
      </c>
      <c r="M368" s="639">
        <v>0</v>
      </c>
      <c r="N368" s="639">
        <v>0</v>
      </c>
      <c r="O368" s="639">
        <v>0</v>
      </c>
      <c r="P368" s="639">
        <v>0</v>
      </c>
      <c r="Q368" s="639">
        <v>0</v>
      </c>
      <c r="R368" s="639">
        <v>0</v>
      </c>
      <c r="S368" s="639">
        <v>0</v>
      </c>
      <c r="T368" s="639">
        <v>0</v>
      </c>
      <c r="U368" s="639">
        <v>0</v>
      </c>
      <c r="V368" t="s" s="352">
        <f>IF(B368&gt;0,"Added"," ")</f>
        <v>251</v>
      </c>
      <c r="W368" s="635"/>
    </row>
    <row r="369" ht="14.5" customHeight="1" hidden="1">
      <c r="A369" t="s" s="640">
        <v>1523</v>
      </c>
      <c r="B369" s="637">
        <v>0</v>
      </c>
      <c r="C369" s="638">
        <v>10</v>
      </c>
      <c r="D369" s="639">
        <f>_xlfn.IFERROR(9*B369,0)</f>
        <v>0</v>
      </c>
      <c r="E369" s="639">
        <f>_xlfn.IFERROR(1*B369,0)</f>
        <v>0</v>
      </c>
      <c r="F369" s="639">
        <v>0</v>
      </c>
      <c r="G369" s="639">
        <v>0</v>
      </c>
      <c r="H369" s="639">
        <v>0</v>
      </c>
      <c r="I369" s="639">
        <v>0</v>
      </c>
      <c r="J369" s="639">
        <v>0</v>
      </c>
      <c r="K369" s="639">
        <v>0</v>
      </c>
      <c r="L369" s="639">
        <v>0</v>
      </c>
      <c r="M369" s="639">
        <v>0</v>
      </c>
      <c r="N369" s="639">
        <v>0</v>
      </c>
      <c r="O369" s="639">
        <v>0</v>
      </c>
      <c r="P369" s="639">
        <v>0</v>
      </c>
      <c r="Q369" s="639">
        <v>0</v>
      </c>
      <c r="R369" s="639">
        <v>0</v>
      </c>
      <c r="S369" s="639">
        <v>0</v>
      </c>
      <c r="T369" s="639">
        <v>0</v>
      </c>
      <c r="U369" s="639">
        <v>0</v>
      </c>
      <c r="V369" t="s" s="352">
        <f>IF(B369&gt;0,"Added"," ")</f>
        <v>251</v>
      </c>
      <c r="W369" s="635"/>
    </row>
    <row r="370" ht="14.5" customHeight="1" hidden="1">
      <c r="A370" t="s" s="640">
        <v>1524</v>
      </c>
      <c r="B370" s="637">
        <v>0</v>
      </c>
      <c r="C370" s="638">
        <v>10</v>
      </c>
      <c r="D370" s="639">
        <f>_xlfn.IFERROR(10*B370,0)</f>
        <v>0</v>
      </c>
      <c r="E370" s="639">
        <v>0</v>
      </c>
      <c r="F370" s="639">
        <v>0</v>
      </c>
      <c r="G370" s="639">
        <v>0</v>
      </c>
      <c r="H370" s="639">
        <v>0</v>
      </c>
      <c r="I370" s="639">
        <v>0</v>
      </c>
      <c r="J370" s="639">
        <v>0</v>
      </c>
      <c r="K370" s="639">
        <v>0</v>
      </c>
      <c r="L370" s="639">
        <v>0</v>
      </c>
      <c r="M370" s="639">
        <v>0</v>
      </c>
      <c r="N370" s="639">
        <v>0</v>
      </c>
      <c r="O370" s="639">
        <v>0</v>
      </c>
      <c r="P370" s="639">
        <v>0</v>
      </c>
      <c r="Q370" s="639">
        <v>0</v>
      </c>
      <c r="R370" s="639">
        <v>0</v>
      </c>
      <c r="S370" s="639">
        <v>0</v>
      </c>
      <c r="T370" s="639">
        <v>0</v>
      </c>
      <c r="U370" s="639">
        <v>0</v>
      </c>
      <c r="V370" t="s" s="352">
        <f>IF(B370&gt;0,"Added"," ")</f>
        <v>251</v>
      </c>
      <c r="W370" s="635"/>
    </row>
    <row r="371" ht="14.5" customHeight="1" hidden="1">
      <c r="A371" t="s" s="640">
        <v>1525</v>
      </c>
      <c r="B371" s="637">
        <v>0</v>
      </c>
      <c r="C371" s="638">
        <v>21</v>
      </c>
      <c r="D371" s="639">
        <f>_xlfn.IFERROR(5*B371,0)</f>
        <v>0</v>
      </c>
      <c r="E371" s="639">
        <f>_xlfn.IFERROR(5*B371,0)</f>
        <v>0</v>
      </c>
      <c r="F371" s="639">
        <v>0</v>
      </c>
      <c r="G371" s="639">
        <v>0</v>
      </c>
      <c r="H371" s="639">
        <v>0</v>
      </c>
      <c r="I371" s="639">
        <v>0</v>
      </c>
      <c r="J371" s="639">
        <v>0</v>
      </c>
      <c r="K371" s="639">
        <v>0</v>
      </c>
      <c r="L371" s="639">
        <v>0</v>
      </c>
      <c r="M371" s="639">
        <v>0</v>
      </c>
      <c r="N371" s="639">
        <v>0</v>
      </c>
      <c r="O371" s="639">
        <v>0</v>
      </c>
      <c r="P371" s="639">
        <v>0</v>
      </c>
      <c r="Q371" s="639">
        <f>_xlfn.IFERROR(42*B371,0)</f>
        <v>0</v>
      </c>
      <c r="R371" s="639">
        <v>0</v>
      </c>
      <c r="S371" s="639">
        <v>0</v>
      </c>
      <c r="T371" s="639">
        <v>0</v>
      </c>
      <c r="U371" s="639">
        <v>0</v>
      </c>
      <c r="V371" t="s" s="352">
        <f>IF(B371&gt;0,"Added"," ")</f>
        <v>251</v>
      </c>
      <c r="W371" s="635"/>
    </row>
    <row r="372" ht="14.5" customHeight="1" hidden="1">
      <c r="A372" t="s" s="640">
        <v>1526</v>
      </c>
      <c r="B372" s="637">
        <v>0</v>
      </c>
      <c r="C372" s="638">
        <v>2</v>
      </c>
      <c r="D372" s="639">
        <v>0</v>
      </c>
      <c r="E372" s="639">
        <v>0</v>
      </c>
      <c r="F372" s="639">
        <v>0</v>
      </c>
      <c r="G372" s="639">
        <v>0</v>
      </c>
      <c r="H372" s="639">
        <v>0</v>
      </c>
      <c r="I372" s="639">
        <f>_xlfn.IFERROR(1*B372,0)</f>
        <v>0</v>
      </c>
      <c r="J372" s="639">
        <v>0</v>
      </c>
      <c r="K372" s="639">
        <v>0</v>
      </c>
      <c r="L372" s="639">
        <v>0</v>
      </c>
      <c r="M372" s="639">
        <v>0</v>
      </c>
      <c r="N372" s="639">
        <v>0</v>
      </c>
      <c r="O372" s="639">
        <f>_xlfn.IFERROR(1*B372,0)</f>
        <v>0</v>
      </c>
      <c r="P372" s="639">
        <v>0</v>
      </c>
      <c r="Q372" s="639">
        <f>_xlfn.IFERROR(5*B372,0)</f>
        <v>0</v>
      </c>
      <c r="R372" s="639">
        <f>_xlfn.IFERROR(2*B372,0)</f>
        <v>0</v>
      </c>
      <c r="S372" s="639">
        <v>0</v>
      </c>
      <c r="T372" s="639">
        <v>0</v>
      </c>
      <c r="U372" s="639">
        <v>0</v>
      </c>
      <c r="V372" t="s" s="352">
        <f>IF(B372&gt;0,"Added"," ")</f>
        <v>251</v>
      </c>
      <c r="W372" s="635"/>
    </row>
    <row r="373" ht="14.5" customHeight="1" hidden="1">
      <c r="A373" t="s" s="640">
        <v>1527</v>
      </c>
      <c r="B373" s="637">
        <v>0</v>
      </c>
      <c r="C373" s="638">
        <v>1</v>
      </c>
      <c r="D373" s="639">
        <v>0</v>
      </c>
      <c r="E373" s="639">
        <v>0</v>
      </c>
      <c r="F373" s="639">
        <v>0</v>
      </c>
      <c r="G373" s="639">
        <v>0</v>
      </c>
      <c r="H373" s="639">
        <v>0</v>
      </c>
      <c r="I373" s="639">
        <f>_xlfn.IFERROR(1*B373,0)</f>
        <v>0</v>
      </c>
      <c r="J373" s="639">
        <v>0</v>
      </c>
      <c r="K373" s="639">
        <v>0</v>
      </c>
      <c r="L373" s="639">
        <v>0</v>
      </c>
      <c r="M373" s="639">
        <v>0</v>
      </c>
      <c r="N373" s="639">
        <v>0</v>
      </c>
      <c r="O373" s="639">
        <v>0</v>
      </c>
      <c r="P373" s="639">
        <v>0</v>
      </c>
      <c r="Q373" s="639">
        <f>_xlfn.IFERROR(5*B373,0)</f>
        <v>0</v>
      </c>
      <c r="R373" s="639">
        <f>_xlfn.IFERROR(2*B373,0)</f>
        <v>0</v>
      </c>
      <c r="S373" s="639">
        <v>0</v>
      </c>
      <c r="T373" s="639">
        <v>0</v>
      </c>
      <c r="U373" s="639">
        <v>0</v>
      </c>
      <c r="V373" t="s" s="352">
        <f>IF(B373&gt;0,"Added"," ")</f>
        <v>251</v>
      </c>
      <c r="W373" s="635"/>
    </row>
    <row r="374" ht="14.5" customHeight="1" hidden="1">
      <c r="A374" t="s" s="640">
        <v>1528</v>
      </c>
      <c r="B374" s="637">
        <v>0</v>
      </c>
      <c r="C374" s="638">
        <v>1</v>
      </c>
      <c r="D374" s="639">
        <v>0</v>
      </c>
      <c r="E374" s="639">
        <v>0</v>
      </c>
      <c r="F374" s="639">
        <v>0</v>
      </c>
      <c r="G374" s="639">
        <v>0</v>
      </c>
      <c r="H374" s="639">
        <v>0</v>
      </c>
      <c r="I374" s="639">
        <f>_xlfn.IFERROR(1*B374,0)</f>
        <v>0</v>
      </c>
      <c r="J374" s="639">
        <v>0</v>
      </c>
      <c r="K374" s="639">
        <v>0</v>
      </c>
      <c r="L374" s="639">
        <v>0</v>
      </c>
      <c r="M374" s="639">
        <v>0</v>
      </c>
      <c r="N374" s="639">
        <v>0</v>
      </c>
      <c r="O374" s="639">
        <f>_xlfn.IFERROR(1*B374,0)</f>
        <v>0</v>
      </c>
      <c r="P374" s="639">
        <v>0</v>
      </c>
      <c r="Q374" s="639">
        <f>_xlfn.IFERROR(5*B374,0)</f>
        <v>0</v>
      </c>
      <c r="R374" s="639">
        <f>_xlfn.IFERROR(2*B374,0)</f>
        <v>0</v>
      </c>
      <c r="S374" s="639">
        <v>0</v>
      </c>
      <c r="T374" s="639">
        <v>0</v>
      </c>
      <c r="U374" s="639">
        <v>0</v>
      </c>
      <c r="V374" t="s" s="352">
        <f>IF(B374&gt;0,"Added"," ")</f>
        <v>251</v>
      </c>
      <c r="W374" s="635"/>
    </row>
    <row r="375" ht="14.5" customHeight="1" hidden="1">
      <c r="A375" t="s" s="640">
        <v>1529</v>
      </c>
      <c r="B375" s="637">
        <v>0</v>
      </c>
      <c r="C375" s="638">
        <v>5</v>
      </c>
      <c r="D375" s="639">
        <v>0</v>
      </c>
      <c r="E375" s="639">
        <v>0</v>
      </c>
      <c r="F375" s="639">
        <v>0</v>
      </c>
      <c r="G375" s="639">
        <v>0</v>
      </c>
      <c r="H375" s="639">
        <v>0</v>
      </c>
      <c r="I375" s="639">
        <f>_xlfn.IFERROR(1*B375,0)</f>
        <v>0</v>
      </c>
      <c r="J375" s="639">
        <f>_xlfn.IFERROR(1*B375,0)</f>
        <v>0</v>
      </c>
      <c r="K375" s="639">
        <v>0</v>
      </c>
      <c r="L375" s="639">
        <v>0</v>
      </c>
      <c r="M375" s="639">
        <v>0</v>
      </c>
      <c r="N375" s="639">
        <v>0</v>
      </c>
      <c r="O375" s="639">
        <v>0</v>
      </c>
      <c r="P375" s="639">
        <v>0</v>
      </c>
      <c r="Q375" s="639">
        <f>_xlfn.IFERROR(19*B375,0)</f>
        <v>0</v>
      </c>
      <c r="R375" s="639">
        <v>0</v>
      </c>
      <c r="S375" s="639">
        <v>0</v>
      </c>
      <c r="T375" s="639">
        <v>0</v>
      </c>
      <c r="U375" s="639">
        <v>0</v>
      </c>
      <c r="V375" t="s" s="352">
        <f>IF(B375&gt;0,"Added"," ")</f>
        <v>251</v>
      </c>
      <c r="W375" s="635"/>
    </row>
    <row r="376" ht="14.5" customHeight="1" hidden="1">
      <c r="A376" t="s" s="640">
        <v>1530</v>
      </c>
      <c r="B376" s="637">
        <v>0</v>
      </c>
      <c r="C376" s="638">
        <v>2</v>
      </c>
      <c r="D376" s="639">
        <v>0</v>
      </c>
      <c r="E376" s="639">
        <v>0</v>
      </c>
      <c r="F376" s="639">
        <v>0</v>
      </c>
      <c r="G376" s="639">
        <v>0</v>
      </c>
      <c r="H376" s="639">
        <v>0</v>
      </c>
      <c r="I376" s="639">
        <f>_xlfn.IFERROR(2*B376,0)</f>
        <v>0</v>
      </c>
      <c r="J376" s="639">
        <v>0</v>
      </c>
      <c r="K376" s="639">
        <v>0</v>
      </c>
      <c r="L376" s="639">
        <v>0</v>
      </c>
      <c r="M376" s="639">
        <v>0</v>
      </c>
      <c r="N376" s="639">
        <v>0</v>
      </c>
      <c r="O376" s="639">
        <v>0</v>
      </c>
      <c r="P376" s="639">
        <v>0</v>
      </c>
      <c r="Q376" s="639">
        <f>_xlfn.IFERROR(21*B376,0)</f>
        <v>0</v>
      </c>
      <c r="R376" s="639">
        <f>_xlfn.IFERROR(1*B376,0)</f>
        <v>0</v>
      </c>
      <c r="S376" s="639">
        <v>0</v>
      </c>
      <c r="T376" s="639">
        <v>0</v>
      </c>
      <c r="U376" s="639">
        <v>0</v>
      </c>
      <c r="V376" t="s" s="352">
        <f>IF(B376&gt;0,"Added"," ")</f>
        <v>251</v>
      </c>
      <c r="W376" s="635"/>
    </row>
    <row r="377" ht="14.5" customHeight="1" hidden="1">
      <c r="A377" t="s" s="640">
        <v>1531</v>
      </c>
      <c r="B377" s="637">
        <v>0</v>
      </c>
      <c r="C377" s="638">
        <v>4</v>
      </c>
      <c r="D377" s="639">
        <v>0</v>
      </c>
      <c r="E377" s="639">
        <v>0</v>
      </c>
      <c r="F377" s="639">
        <v>0</v>
      </c>
      <c r="G377" s="639">
        <v>0</v>
      </c>
      <c r="H377" s="639">
        <v>0</v>
      </c>
      <c r="I377" s="639">
        <v>0</v>
      </c>
      <c r="J377" s="639">
        <v>0</v>
      </c>
      <c r="K377" s="639">
        <f>B377:B377*4</f>
        <v>0</v>
      </c>
      <c r="L377" s="639">
        <v>0</v>
      </c>
      <c r="M377" s="639">
        <v>0</v>
      </c>
      <c r="N377" s="639">
        <v>0</v>
      </c>
      <c r="O377" s="639">
        <v>0</v>
      </c>
      <c r="P377" s="639">
        <v>0</v>
      </c>
      <c r="Q377" s="639">
        <v>0</v>
      </c>
      <c r="R377" s="639">
        <v>0</v>
      </c>
      <c r="S377" s="639">
        <v>0</v>
      </c>
      <c r="T377" s="639">
        <v>0</v>
      </c>
      <c r="U377" s="639">
        <v>0</v>
      </c>
      <c r="V377" t="s" s="352">
        <f>IF(B377&gt;0,"Added"," ")</f>
        <v>251</v>
      </c>
      <c r="W377" s="635"/>
    </row>
    <row r="378" ht="14.5" customHeight="1" hidden="1">
      <c r="A378" t="s" s="640">
        <v>1532</v>
      </c>
      <c r="B378" s="637">
        <v>0</v>
      </c>
      <c r="C378" s="638">
        <v>4</v>
      </c>
      <c r="D378" s="639">
        <v>0</v>
      </c>
      <c r="E378" s="639">
        <v>0</v>
      </c>
      <c r="F378" s="639">
        <v>0</v>
      </c>
      <c r="G378" s="639">
        <v>0</v>
      </c>
      <c r="H378" s="639">
        <f>1*B378:B378</f>
        <v>0</v>
      </c>
      <c r="I378" s="639">
        <f>1*B378:B378</f>
        <v>0</v>
      </c>
      <c r="J378" s="639">
        <v>0</v>
      </c>
      <c r="K378" s="639">
        <v>0</v>
      </c>
      <c r="L378" s="639">
        <v>0</v>
      </c>
      <c r="M378" s="639">
        <f>2*B378:B378</f>
        <v>0</v>
      </c>
      <c r="N378" s="639">
        <v>0</v>
      </c>
      <c r="O378" s="639">
        <v>0</v>
      </c>
      <c r="P378" s="639">
        <v>0</v>
      </c>
      <c r="Q378" s="639">
        <f>4*B378:B378</f>
        <v>0</v>
      </c>
      <c r="R378" s="639">
        <v>0</v>
      </c>
      <c r="S378" s="639">
        <v>0</v>
      </c>
      <c r="T378" s="639">
        <v>0</v>
      </c>
      <c r="U378" s="639">
        <v>0</v>
      </c>
      <c r="V378" t="s" s="352">
        <f>IF(B378&gt;0,"Added"," ")</f>
        <v>251</v>
      </c>
      <c r="W378" s="635"/>
    </row>
    <row r="379" ht="14.5" customHeight="1" hidden="1">
      <c r="A379" t="s" s="640">
        <v>1533</v>
      </c>
      <c r="B379" s="637">
        <v>0</v>
      </c>
      <c r="C379" s="638">
        <v>4</v>
      </c>
      <c r="D379" s="639">
        <v>0</v>
      </c>
      <c r="E379" s="639">
        <v>0</v>
      </c>
      <c r="F379" s="639">
        <f>2*B379:B379</f>
        <v>0</v>
      </c>
      <c r="G379" s="639">
        <f>2*B379:B379</f>
        <v>0</v>
      </c>
      <c r="H379" s="639">
        <v>0</v>
      </c>
      <c r="I379" s="639">
        <v>0</v>
      </c>
      <c r="J379" s="639">
        <v>0</v>
      </c>
      <c r="K379" s="639">
        <v>0</v>
      </c>
      <c r="L379" s="639">
        <v>0</v>
      </c>
      <c r="M379" s="639">
        <v>0</v>
      </c>
      <c r="N379" s="639">
        <v>0</v>
      </c>
      <c r="O379" s="639">
        <v>0</v>
      </c>
      <c r="P379" s="639">
        <v>0</v>
      </c>
      <c r="Q379" s="639">
        <f>27*B379:B379</f>
        <v>0</v>
      </c>
      <c r="R379" s="639">
        <v>0</v>
      </c>
      <c r="S379" s="639">
        <v>0</v>
      </c>
      <c r="T379" s="639">
        <v>0</v>
      </c>
      <c r="U379" s="639">
        <v>0</v>
      </c>
      <c r="V379" t="s" s="352">
        <f>IF(B379&gt;0,"Added"," ")</f>
        <v>251</v>
      </c>
      <c r="W379" s="635"/>
    </row>
    <row r="380" ht="14.5" customHeight="1" hidden="1">
      <c r="A380" t="s" s="640">
        <v>1534</v>
      </c>
      <c r="B380" s="637">
        <v>0</v>
      </c>
      <c r="C380" s="638">
        <v>5</v>
      </c>
      <c r="D380" s="639">
        <v>0</v>
      </c>
      <c r="E380" s="639">
        <v>0</v>
      </c>
      <c r="F380" s="639">
        <f>4*B380:B380</f>
        <v>0</v>
      </c>
      <c r="G380" s="639">
        <f>1*B380:B380</f>
        <v>0</v>
      </c>
      <c r="H380" s="639">
        <v>0</v>
      </c>
      <c r="I380" s="639">
        <v>0</v>
      </c>
      <c r="J380" s="639">
        <v>0</v>
      </c>
      <c r="K380" s="639">
        <v>0</v>
      </c>
      <c r="L380" s="639">
        <v>0</v>
      </c>
      <c r="M380" s="639">
        <v>0</v>
      </c>
      <c r="N380" s="639">
        <v>0</v>
      </c>
      <c r="O380" s="639">
        <v>0</v>
      </c>
      <c r="P380" s="639">
        <v>0</v>
      </c>
      <c r="Q380" s="639">
        <f>20*B380:B380</f>
        <v>0</v>
      </c>
      <c r="R380" s="639">
        <v>0</v>
      </c>
      <c r="S380" s="639">
        <v>0</v>
      </c>
      <c r="T380" s="639">
        <v>0</v>
      </c>
      <c r="U380" s="639">
        <v>0</v>
      </c>
      <c r="V380" t="s" s="352">
        <f>IF(B380&gt;0,"Added"," ")</f>
        <v>251</v>
      </c>
      <c r="W380" s="635"/>
    </row>
    <row r="381" ht="14.5" customHeight="1" hidden="1">
      <c r="A381" t="s" s="640">
        <v>1535</v>
      </c>
      <c r="B381" s="637">
        <v>0</v>
      </c>
      <c r="C381" s="638">
        <v>4</v>
      </c>
      <c r="D381" s="639">
        <v>0</v>
      </c>
      <c r="E381" s="639">
        <f>1*B381:B381</f>
        <v>0</v>
      </c>
      <c r="F381" s="639">
        <f>3*B381:B381</f>
        <v>0</v>
      </c>
      <c r="G381" s="639">
        <v>0</v>
      </c>
      <c r="H381" s="639">
        <v>0</v>
      </c>
      <c r="I381" s="639">
        <v>0</v>
      </c>
      <c r="J381" s="639">
        <v>0</v>
      </c>
      <c r="K381" s="639">
        <v>0</v>
      </c>
      <c r="L381" s="639">
        <v>0</v>
      </c>
      <c r="M381" s="639">
        <v>0</v>
      </c>
      <c r="N381" s="639">
        <v>0</v>
      </c>
      <c r="O381" s="639">
        <v>0</v>
      </c>
      <c r="P381" s="639">
        <v>0</v>
      </c>
      <c r="Q381" s="639">
        <f>4*B381:B381</f>
        <v>0</v>
      </c>
      <c r="R381" s="639">
        <v>0</v>
      </c>
      <c r="S381" s="639">
        <v>0</v>
      </c>
      <c r="T381" s="639">
        <v>0</v>
      </c>
      <c r="U381" s="639">
        <v>0</v>
      </c>
      <c r="V381" t="s" s="352">
        <f>IF(B381&gt;0,"Added"," ")</f>
        <v>251</v>
      </c>
      <c r="W381" s="635"/>
    </row>
    <row r="382" ht="14.5" customHeight="1" hidden="1">
      <c r="A382" t="s" s="640">
        <v>1536</v>
      </c>
      <c r="B382" s="637">
        <v>0</v>
      </c>
      <c r="C382" s="638">
        <v>5</v>
      </c>
      <c r="D382" s="639">
        <v>0</v>
      </c>
      <c r="E382" s="639">
        <v>0</v>
      </c>
      <c r="F382" s="639">
        <v>0</v>
      </c>
      <c r="G382" s="639">
        <f>2*B382:B382</f>
        <v>0</v>
      </c>
      <c r="H382" s="639">
        <f>3*B382:B382</f>
        <v>0</v>
      </c>
      <c r="I382" s="639">
        <v>0</v>
      </c>
      <c r="J382" s="639">
        <v>0</v>
      </c>
      <c r="K382" s="639">
        <v>0</v>
      </c>
      <c r="L382" s="639">
        <v>0</v>
      </c>
      <c r="M382" s="639">
        <v>0</v>
      </c>
      <c r="N382" s="639">
        <v>0</v>
      </c>
      <c r="O382" s="639">
        <v>0</v>
      </c>
      <c r="P382" s="639">
        <v>0</v>
      </c>
      <c r="Q382" s="639">
        <f>20*B382:B382</f>
        <v>0</v>
      </c>
      <c r="R382" s="639">
        <v>0</v>
      </c>
      <c r="S382" s="639">
        <v>0</v>
      </c>
      <c r="T382" s="639">
        <v>0</v>
      </c>
      <c r="U382" s="639">
        <v>0</v>
      </c>
      <c r="V382" t="s" s="352">
        <f>IF(B382&gt;0,"Added"," ")</f>
        <v>251</v>
      </c>
      <c r="W382" s="635"/>
    </row>
    <row r="383" ht="14.5" customHeight="1" hidden="1">
      <c r="A383" t="s" s="640">
        <v>1537</v>
      </c>
      <c r="B383" s="637">
        <v>0</v>
      </c>
      <c r="C383" s="638">
        <v>5</v>
      </c>
      <c r="D383" s="639">
        <v>0</v>
      </c>
      <c r="E383" s="639">
        <f>5*B383:B383</f>
        <v>0</v>
      </c>
      <c r="F383" s="639">
        <v>0</v>
      </c>
      <c r="G383" s="639">
        <v>0</v>
      </c>
      <c r="H383" s="639">
        <v>0</v>
      </c>
      <c r="I383" s="639">
        <v>0</v>
      </c>
      <c r="J383" s="639">
        <v>0</v>
      </c>
      <c r="K383" s="639">
        <v>0</v>
      </c>
      <c r="L383" s="639">
        <v>0</v>
      </c>
      <c r="M383" s="639">
        <v>0</v>
      </c>
      <c r="N383" s="639">
        <v>0</v>
      </c>
      <c r="O383" s="639">
        <v>0</v>
      </c>
      <c r="P383" s="639">
        <v>0</v>
      </c>
      <c r="Q383" s="639">
        <f>5*B383:B383</f>
        <v>0</v>
      </c>
      <c r="R383" s="639">
        <v>0</v>
      </c>
      <c r="S383" s="639">
        <v>0</v>
      </c>
      <c r="T383" s="639">
        <v>0</v>
      </c>
      <c r="U383" s="639">
        <v>0</v>
      </c>
      <c r="V383" t="s" s="352">
        <f>IF(B383&gt;0,"Added"," ")</f>
        <v>251</v>
      </c>
      <c r="W383" s="635"/>
    </row>
    <row r="384" ht="14.5" customHeight="1" hidden="1">
      <c r="A384" t="s" s="640">
        <v>1538</v>
      </c>
      <c r="B384" s="637">
        <v>0</v>
      </c>
      <c r="C384" s="638">
        <v>5</v>
      </c>
      <c r="D384" s="639">
        <v>0</v>
      </c>
      <c r="E384" s="639">
        <f>5*B384:B384</f>
        <v>0</v>
      </c>
      <c r="F384" s="639">
        <v>0</v>
      </c>
      <c r="G384" s="639">
        <v>0</v>
      </c>
      <c r="H384" s="639">
        <v>0</v>
      </c>
      <c r="I384" s="639">
        <v>0</v>
      </c>
      <c r="J384" s="639">
        <v>0</v>
      </c>
      <c r="K384" s="639">
        <v>0</v>
      </c>
      <c r="L384" s="639">
        <v>0</v>
      </c>
      <c r="M384" s="639">
        <v>0</v>
      </c>
      <c r="N384" s="639">
        <v>0</v>
      </c>
      <c r="O384" s="639">
        <v>0</v>
      </c>
      <c r="P384" s="639">
        <v>0</v>
      </c>
      <c r="Q384" s="639">
        <f>5*B384:B384</f>
        <v>0</v>
      </c>
      <c r="R384" s="639">
        <v>0</v>
      </c>
      <c r="S384" s="639">
        <v>0</v>
      </c>
      <c r="T384" s="639">
        <v>0</v>
      </c>
      <c r="U384" s="639">
        <v>0</v>
      </c>
      <c r="V384" t="s" s="352">
        <f>IF(B384&gt;0,"Added"," ")</f>
        <v>251</v>
      </c>
      <c r="W384" s="635"/>
    </row>
    <row r="385" ht="14.5" customHeight="1" hidden="1">
      <c r="A385" t="s" s="640">
        <v>1539</v>
      </c>
      <c r="B385" s="637">
        <v>0</v>
      </c>
      <c r="C385" s="638">
        <v>5</v>
      </c>
      <c r="D385" s="639">
        <f>4*B385:B385</f>
        <v>0</v>
      </c>
      <c r="E385" s="639">
        <f>1*B385:B385</f>
        <v>0</v>
      </c>
      <c r="F385" s="639">
        <v>0</v>
      </c>
      <c r="G385" s="639">
        <v>0</v>
      </c>
      <c r="H385" s="639">
        <v>0</v>
      </c>
      <c r="I385" s="639">
        <v>0</v>
      </c>
      <c r="J385" s="639">
        <v>0</v>
      </c>
      <c r="K385" s="639">
        <v>0</v>
      </c>
      <c r="L385" s="639">
        <v>0</v>
      </c>
      <c r="M385" s="639">
        <v>0</v>
      </c>
      <c r="N385" s="639">
        <v>0</v>
      </c>
      <c r="O385" s="639">
        <v>0</v>
      </c>
      <c r="P385" s="639">
        <v>0</v>
      </c>
      <c r="Q385" s="639">
        <f>17*B385:B385</f>
        <v>0</v>
      </c>
      <c r="R385" s="639">
        <v>0</v>
      </c>
      <c r="S385" s="639">
        <v>0</v>
      </c>
      <c r="T385" s="639">
        <v>0</v>
      </c>
      <c r="U385" s="639">
        <v>0</v>
      </c>
      <c r="V385" t="s" s="352">
        <f>IF(B385&gt;0,"Added"," ")</f>
        <v>251</v>
      </c>
      <c r="W385" s="635"/>
    </row>
    <row r="386" ht="14.5" customHeight="1" hidden="1">
      <c r="A386" t="s" s="640">
        <v>1540</v>
      </c>
      <c r="B386" s="637">
        <v>0</v>
      </c>
      <c r="C386" s="638">
        <v>1</v>
      </c>
      <c r="D386" s="639">
        <v>0</v>
      </c>
      <c r="E386" s="639">
        <v>0</v>
      </c>
      <c r="F386" s="639">
        <v>0</v>
      </c>
      <c r="G386" s="639">
        <v>0</v>
      </c>
      <c r="H386" s="639">
        <v>0</v>
      </c>
      <c r="I386" s="639">
        <f>_xlfn.IFERROR(1*B386,0)</f>
        <v>0</v>
      </c>
      <c r="J386" s="639">
        <v>0</v>
      </c>
      <c r="K386" s="639">
        <v>0</v>
      </c>
      <c r="L386" s="639">
        <v>0</v>
      </c>
      <c r="M386" s="639">
        <v>0</v>
      </c>
      <c r="N386" s="639">
        <v>0</v>
      </c>
      <c r="O386" s="639">
        <v>0</v>
      </c>
      <c r="P386" s="639">
        <v>0</v>
      </c>
      <c r="Q386" s="639">
        <f>_xlfn.IFERROR(21*B386,0)</f>
        <v>0</v>
      </c>
      <c r="R386" s="639">
        <f>_xlfn.IFERROR(1*B386,0)</f>
        <v>0</v>
      </c>
      <c r="S386" s="639">
        <v>0</v>
      </c>
      <c r="T386" s="639">
        <v>0</v>
      </c>
      <c r="U386" s="639">
        <v>0</v>
      </c>
      <c r="V386" t="s" s="352">
        <f>IF(B386&gt;0,"Added"," ")</f>
        <v>251</v>
      </c>
      <c r="W386" s="635"/>
    </row>
    <row r="387" ht="14.5" customHeight="1" hidden="1">
      <c r="A387" t="s" s="640">
        <v>1541</v>
      </c>
      <c r="B387" s="637">
        <v>0</v>
      </c>
      <c r="C387" s="638">
        <v>1</v>
      </c>
      <c r="D387" s="639">
        <v>0</v>
      </c>
      <c r="E387" s="639">
        <v>0</v>
      </c>
      <c r="F387" s="639">
        <v>0</v>
      </c>
      <c r="G387" s="639">
        <v>0</v>
      </c>
      <c r="H387" s="639">
        <v>0</v>
      </c>
      <c r="I387" s="639">
        <f>_xlfn.IFERROR(1*B387,0)</f>
        <v>0</v>
      </c>
      <c r="J387" s="639">
        <v>0</v>
      </c>
      <c r="K387" s="639">
        <v>0</v>
      </c>
      <c r="L387" s="639">
        <v>0</v>
      </c>
      <c r="M387" s="639">
        <v>0</v>
      </c>
      <c r="N387" s="639">
        <v>0</v>
      </c>
      <c r="O387" s="639">
        <v>0</v>
      </c>
      <c r="P387" s="639">
        <v>0</v>
      </c>
      <c r="Q387" s="639">
        <f>_xlfn.IFERROR(21*B387,0)</f>
        <v>0</v>
      </c>
      <c r="R387" s="639">
        <f>_xlfn.IFERROR(1*B387,0)</f>
        <v>0</v>
      </c>
      <c r="S387" s="639">
        <v>0</v>
      </c>
      <c r="T387" s="639">
        <v>0</v>
      </c>
      <c r="U387" s="639">
        <v>0</v>
      </c>
      <c r="V387" t="s" s="352">
        <f>IF(B387&gt;0,"Added"," ")</f>
        <v>251</v>
      </c>
      <c r="W387" s="635"/>
    </row>
    <row r="388" ht="14.5" customHeight="1" hidden="1">
      <c r="A388" t="s" s="640">
        <v>1542</v>
      </c>
      <c r="B388" s="637">
        <v>0</v>
      </c>
      <c r="C388" s="638">
        <v>11</v>
      </c>
      <c r="D388" s="639">
        <v>0</v>
      </c>
      <c r="E388" s="639">
        <v>0</v>
      </c>
      <c r="F388" s="639">
        <v>0</v>
      </c>
      <c r="G388" s="639">
        <f>_xlfn.IFERROR(2*B388,0)</f>
        <v>0</v>
      </c>
      <c r="H388" s="639">
        <v>0</v>
      </c>
      <c r="I388" s="639">
        <f>_xlfn.IFERROR(1*B388,0)</f>
        <v>0</v>
      </c>
      <c r="J388" s="639">
        <v>0</v>
      </c>
      <c r="K388" s="639">
        <v>0</v>
      </c>
      <c r="L388" s="639">
        <v>0</v>
      </c>
      <c r="M388" s="639">
        <v>0</v>
      </c>
      <c r="N388" s="639">
        <v>0</v>
      </c>
      <c r="O388" s="639">
        <v>0</v>
      </c>
      <c r="P388" s="639">
        <v>0</v>
      </c>
      <c r="Q388" s="639">
        <f>_xlfn.IFERROR(43*B388,0)</f>
        <v>0</v>
      </c>
      <c r="R388" s="639">
        <f>_xlfn.IFERROR(2*B388,0)</f>
        <v>0</v>
      </c>
      <c r="S388" s="639">
        <f>_xlfn.IFERROR(2*B388,0)</f>
        <v>0</v>
      </c>
      <c r="T388" s="639">
        <v>0</v>
      </c>
      <c r="U388" s="639">
        <v>0</v>
      </c>
      <c r="V388" t="s" s="352">
        <f>IF(B388&gt;0,"Added"," ")</f>
        <v>251</v>
      </c>
      <c r="W388" s="635"/>
    </row>
    <row r="389" ht="14.5" customHeight="1" hidden="1">
      <c r="A389" t="s" s="640">
        <v>1543</v>
      </c>
      <c r="B389" s="637">
        <v>0</v>
      </c>
      <c r="C389" s="638">
        <v>3</v>
      </c>
      <c r="D389" s="639">
        <v>0</v>
      </c>
      <c r="E389" s="639">
        <v>0</v>
      </c>
      <c r="F389" s="639">
        <v>0</v>
      </c>
      <c r="G389" s="639">
        <v>0</v>
      </c>
      <c r="H389" s="639">
        <v>0</v>
      </c>
      <c r="I389" s="639">
        <v>0</v>
      </c>
      <c r="J389" s="639">
        <v>0</v>
      </c>
      <c r="K389" s="639">
        <f>B389:B389*1</f>
        <v>0</v>
      </c>
      <c r="L389" s="639">
        <v>0</v>
      </c>
      <c r="M389" s="639">
        <f>1*B389:B389</f>
        <v>0</v>
      </c>
      <c r="N389" s="639">
        <v>0</v>
      </c>
      <c r="O389" s="639">
        <v>0</v>
      </c>
      <c r="P389" s="639">
        <f>B389:B389*1</f>
        <v>0</v>
      </c>
      <c r="Q389" s="639">
        <f>4*B389:B389</f>
        <v>0</v>
      </c>
      <c r="R389" s="639">
        <f>3*B389:B389</f>
        <v>0</v>
      </c>
      <c r="S389" s="639">
        <v>0</v>
      </c>
      <c r="T389" s="639">
        <v>0</v>
      </c>
      <c r="U389" s="639">
        <v>0</v>
      </c>
      <c r="V389" t="s" s="352">
        <f>IF(B389&gt;0,"Added"," ")</f>
        <v>251</v>
      </c>
      <c r="W389" s="635"/>
    </row>
    <row r="390" ht="14.5" customHeight="1" hidden="1">
      <c r="A390" t="s" s="640">
        <v>1544</v>
      </c>
      <c r="B390" s="637">
        <v>0</v>
      </c>
      <c r="C390" s="638">
        <v>1</v>
      </c>
      <c r="D390" s="639">
        <v>0</v>
      </c>
      <c r="E390" s="639">
        <v>0</v>
      </c>
      <c r="F390" s="639">
        <v>0</v>
      </c>
      <c r="G390" s="639">
        <v>0</v>
      </c>
      <c r="H390" s="639">
        <v>0</v>
      </c>
      <c r="I390" s="639">
        <v>0</v>
      </c>
      <c r="J390" s="639">
        <v>0</v>
      </c>
      <c r="K390" s="639">
        <v>0</v>
      </c>
      <c r="L390" s="639">
        <v>0</v>
      </c>
      <c r="M390" s="639">
        <v>0</v>
      </c>
      <c r="N390" s="639">
        <v>0</v>
      </c>
      <c r="O390" s="639">
        <v>0</v>
      </c>
      <c r="P390" s="639">
        <f>B390:B390*1</f>
        <v>0</v>
      </c>
      <c r="Q390" s="639">
        <v>0</v>
      </c>
      <c r="R390" s="639">
        <v>0</v>
      </c>
      <c r="S390" s="639">
        <v>0</v>
      </c>
      <c r="T390" s="639">
        <v>0</v>
      </c>
      <c r="U390" s="639">
        <v>0</v>
      </c>
      <c r="V390" t="s" s="352">
        <f>IF(B390&gt;0,"Added"," ")</f>
        <v>251</v>
      </c>
      <c r="W390" s="635"/>
    </row>
    <row r="391" ht="14.5" customHeight="1" hidden="1">
      <c r="A391" t="s" s="640">
        <v>1545</v>
      </c>
      <c r="B391" s="637">
        <v>0</v>
      </c>
      <c r="C391" s="638">
        <v>1</v>
      </c>
      <c r="D391" s="639">
        <v>0</v>
      </c>
      <c r="E391" s="639">
        <v>0</v>
      </c>
      <c r="F391" s="639">
        <v>0</v>
      </c>
      <c r="G391" s="639">
        <v>0</v>
      </c>
      <c r="H391" s="639">
        <v>0</v>
      </c>
      <c r="I391" s="639">
        <v>0</v>
      </c>
      <c r="J391" s="639">
        <v>0</v>
      </c>
      <c r="K391" s="639">
        <f>B391:B391*1</f>
        <v>0</v>
      </c>
      <c r="L391" s="639">
        <v>0</v>
      </c>
      <c r="M391" s="639">
        <v>0</v>
      </c>
      <c r="N391" s="639">
        <v>0</v>
      </c>
      <c r="O391" s="639">
        <v>0</v>
      </c>
      <c r="P391" s="639">
        <v>0</v>
      </c>
      <c r="Q391" s="639">
        <v>0</v>
      </c>
      <c r="R391" s="639">
        <v>0</v>
      </c>
      <c r="S391" s="639">
        <v>0</v>
      </c>
      <c r="T391" s="639">
        <v>0</v>
      </c>
      <c r="U391" s="639">
        <v>0</v>
      </c>
      <c r="V391" t="s" s="352">
        <f>IF(B391&gt;0,"Added"," ")</f>
        <v>251</v>
      </c>
      <c r="W391" s="635"/>
    </row>
    <row r="392" ht="14.5" customHeight="1" hidden="1">
      <c r="A392" t="s" s="640">
        <v>1546</v>
      </c>
      <c r="B392" s="637">
        <v>0</v>
      </c>
      <c r="C392" s="638">
        <v>1</v>
      </c>
      <c r="D392" s="639">
        <v>0</v>
      </c>
      <c r="E392" s="639">
        <v>0</v>
      </c>
      <c r="F392" s="639">
        <v>0</v>
      </c>
      <c r="G392" s="639">
        <v>0</v>
      </c>
      <c r="H392" s="639">
        <v>0</v>
      </c>
      <c r="I392" s="639">
        <v>0</v>
      </c>
      <c r="J392" s="639">
        <v>0</v>
      </c>
      <c r="K392" s="639">
        <v>0</v>
      </c>
      <c r="L392" s="639">
        <v>0</v>
      </c>
      <c r="M392" s="639">
        <f>1*B392:B392</f>
        <v>0</v>
      </c>
      <c r="N392" s="639">
        <v>0</v>
      </c>
      <c r="O392" s="639">
        <v>0</v>
      </c>
      <c r="P392" s="639">
        <v>0</v>
      </c>
      <c r="Q392" s="639">
        <f>4*B392:B392</f>
        <v>0</v>
      </c>
      <c r="R392" s="639">
        <f>3*B392:B392</f>
        <v>0</v>
      </c>
      <c r="S392" s="639">
        <v>0</v>
      </c>
      <c r="T392" s="639">
        <v>0</v>
      </c>
      <c r="U392" s="639">
        <v>0</v>
      </c>
      <c r="V392" t="s" s="352">
        <f>IF(B392&gt;0,"Added"," ")</f>
        <v>251</v>
      </c>
      <c r="W392" s="635"/>
    </row>
    <row r="393" ht="14.5" customHeight="1" hidden="1">
      <c r="A393" t="s" s="640">
        <v>1547</v>
      </c>
      <c r="B393" s="637">
        <v>0</v>
      </c>
      <c r="C393" s="638">
        <v>6</v>
      </c>
      <c r="D393" s="639">
        <v>0</v>
      </c>
      <c r="E393" s="639">
        <v>0</v>
      </c>
      <c r="F393" s="639">
        <f>B393:B393*2</f>
        <v>0</v>
      </c>
      <c r="G393" s="639">
        <f>_xlfn.IFERROR(2*B393,0)</f>
        <v>0</v>
      </c>
      <c r="H393" s="639">
        <v>0</v>
      </c>
      <c r="I393" s="639">
        <f>_xlfn.IFERROR(1*B393,0)</f>
        <v>0</v>
      </c>
      <c r="J393" s="639">
        <f>B393:B393*1</f>
        <v>0</v>
      </c>
      <c r="K393" s="639">
        <v>0</v>
      </c>
      <c r="L393" s="639">
        <v>0</v>
      </c>
      <c r="M393" s="639">
        <v>0</v>
      </c>
      <c r="N393" s="639">
        <v>0</v>
      </c>
      <c r="O393" s="639">
        <v>0</v>
      </c>
      <c r="P393" s="639">
        <v>0</v>
      </c>
      <c r="Q393" s="639">
        <f>_xlfn.IFERROR(16*B393,0)</f>
        <v>0</v>
      </c>
      <c r="R393" s="639">
        <f>_xlfn.IFERROR(1*B393,0)</f>
        <v>0</v>
      </c>
      <c r="S393" s="639">
        <f>_xlfn.IFERROR(2*B393,0)</f>
        <v>0</v>
      </c>
      <c r="T393" s="639">
        <f>B393:B393*5</f>
        <v>0</v>
      </c>
      <c r="U393" s="639">
        <v>0</v>
      </c>
      <c r="V393" t="s" s="352">
        <f>IF(B393&gt;0,"Added"," ")</f>
        <v>251</v>
      </c>
      <c r="W393" s="635"/>
    </row>
    <row r="394" ht="14.5" customHeight="1" hidden="1">
      <c r="A394" t="s" s="640">
        <v>1548</v>
      </c>
      <c r="B394" s="637">
        <v>0</v>
      </c>
      <c r="C394" s="638">
        <v>10</v>
      </c>
      <c r="D394" s="639">
        <f>B394:B394*10</f>
        <v>0</v>
      </c>
      <c r="E394" s="639">
        <v>0</v>
      </c>
      <c r="F394" s="639">
        <v>0</v>
      </c>
      <c r="G394" s="639">
        <v>0</v>
      </c>
      <c r="H394" s="639">
        <v>0</v>
      </c>
      <c r="I394" s="639">
        <v>0</v>
      </c>
      <c r="J394" s="639">
        <v>0</v>
      </c>
      <c r="K394" s="639">
        <v>0</v>
      </c>
      <c r="L394" s="639">
        <v>0</v>
      </c>
      <c r="M394" s="639">
        <v>0</v>
      </c>
      <c r="N394" s="639">
        <v>0</v>
      </c>
      <c r="O394" s="639">
        <v>0</v>
      </c>
      <c r="P394" s="639">
        <v>0</v>
      </c>
      <c r="Q394" s="639">
        <f>_xlfn.IFERROR(10*B394,0)</f>
        <v>0</v>
      </c>
      <c r="R394" s="639">
        <v>0</v>
      </c>
      <c r="S394" s="639">
        <v>0</v>
      </c>
      <c r="T394" s="639">
        <v>0</v>
      </c>
      <c r="U394" s="639">
        <v>0</v>
      </c>
      <c r="V394" t="s" s="352">
        <f>IF(B394&gt;0,"Added"," ")</f>
        <v>251</v>
      </c>
      <c r="W394" s="635"/>
    </row>
    <row r="395" ht="14.5" customHeight="1" hidden="1">
      <c r="A395" t="s" s="640">
        <v>1549</v>
      </c>
      <c r="B395" s="637">
        <v>0</v>
      </c>
      <c r="C395" s="638">
        <v>2</v>
      </c>
      <c r="D395" s="639">
        <v>0</v>
      </c>
      <c r="E395" s="639">
        <v>0</v>
      </c>
      <c r="F395" s="639">
        <v>0</v>
      </c>
      <c r="G395" s="639">
        <f>B395:B395*1</f>
        <v>0</v>
      </c>
      <c r="H395" s="639">
        <f>B395:B395*1</f>
        <v>0</v>
      </c>
      <c r="I395" s="639">
        <v>0</v>
      </c>
      <c r="J395" s="639">
        <v>0</v>
      </c>
      <c r="K395" s="639">
        <v>0</v>
      </c>
      <c r="L395" s="639">
        <v>0</v>
      </c>
      <c r="M395" s="639">
        <v>0</v>
      </c>
      <c r="N395" s="639">
        <v>0</v>
      </c>
      <c r="O395" s="639">
        <v>0</v>
      </c>
      <c r="P395" s="639">
        <v>0</v>
      </c>
      <c r="Q395" s="639">
        <f>B395:B395*12</f>
        <v>0</v>
      </c>
      <c r="R395" s="639">
        <f>B395:B395*1</f>
        <v>0</v>
      </c>
      <c r="S395" s="639">
        <v>0</v>
      </c>
      <c r="T395" s="639">
        <v>0</v>
      </c>
      <c r="U395" s="639">
        <v>0</v>
      </c>
      <c r="V395" t="s" s="352">
        <f>IF(B395&gt;0,"Added"," ")</f>
        <v>251</v>
      </c>
      <c r="W395" s="635"/>
    </row>
    <row r="396" ht="14.5" customHeight="1" hidden="1">
      <c r="A396" t="s" s="640">
        <v>1550</v>
      </c>
      <c r="B396" s="637">
        <v>0</v>
      </c>
      <c r="C396" s="638">
        <v>10</v>
      </c>
      <c r="D396" s="639">
        <v>0</v>
      </c>
      <c r="E396" s="639">
        <v>0</v>
      </c>
      <c r="F396" s="639">
        <v>0</v>
      </c>
      <c r="G396" s="639">
        <v>0</v>
      </c>
      <c r="H396" s="639">
        <v>0</v>
      </c>
      <c r="I396" s="639">
        <v>0</v>
      </c>
      <c r="J396" s="639">
        <v>0</v>
      </c>
      <c r="K396" s="639">
        <v>0</v>
      </c>
      <c r="L396" s="639">
        <v>0</v>
      </c>
      <c r="M396" s="639">
        <v>0</v>
      </c>
      <c r="N396" s="639">
        <v>0</v>
      </c>
      <c r="O396" s="639">
        <v>0</v>
      </c>
      <c r="P396" s="639">
        <v>0</v>
      </c>
      <c r="Q396" s="639">
        <f>B396:B396*28</f>
        <v>0</v>
      </c>
      <c r="R396" s="639">
        <v>0</v>
      </c>
      <c r="S396" s="639">
        <v>0</v>
      </c>
      <c r="T396" s="639">
        <v>0</v>
      </c>
      <c r="U396" s="639">
        <v>0</v>
      </c>
      <c r="V396" t="s" s="352">
        <f>IF(B396&gt;0,"Added"," ")</f>
        <v>251</v>
      </c>
      <c r="W396" s="635"/>
    </row>
    <row r="397" ht="14.5" customHeight="1" hidden="1">
      <c r="A397" t="s" s="640">
        <v>1551</v>
      </c>
      <c r="B397" s="637">
        <v>0</v>
      </c>
      <c r="C397" s="638">
        <v>2</v>
      </c>
      <c r="D397" s="639">
        <v>0</v>
      </c>
      <c r="E397" s="639">
        <v>0</v>
      </c>
      <c r="F397" s="639">
        <v>0</v>
      </c>
      <c r="G397" s="639">
        <f>B397:B397*1</f>
        <v>0</v>
      </c>
      <c r="H397" s="639">
        <v>0</v>
      </c>
      <c r="I397" s="639">
        <v>0</v>
      </c>
      <c r="J397" s="639">
        <f>B397:B397*1</f>
        <v>0</v>
      </c>
      <c r="K397" s="639">
        <v>0</v>
      </c>
      <c r="L397" s="639">
        <v>0</v>
      </c>
      <c r="M397" s="639">
        <v>0</v>
      </c>
      <c r="N397" s="639">
        <v>0</v>
      </c>
      <c r="O397" s="639">
        <v>0</v>
      </c>
      <c r="P397" s="639">
        <v>0</v>
      </c>
      <c r="Q397" s="639">
        <f>B397:B397*11</f>
        <v>0</v>
      </c>
      <c r="R397" s="639">
        <f>B397:B397*3</f>
        <v>0</v>
      </c>
      <c r="S397" s="639">
        <v>0</v>
      </c>
      <c r="T397" s="639">
        <v>0</v>
      </c>
      <c r="U397" s="639">
        <v>0</v>
      </c>
      <c r="V397" t="s" s="352">
        <f>IF(B397&gt;0,"Added"," ")</f>
        <v>251</v>
      </c>
      <c r="W397" s="635"/>
    </row>
    <row r="398" ht="14.5" customHeight="1" hidden="1">
      <c r="A398" t="s" s="640">
        <v>1552</v>
      </c>
      <c r="B398" s="637">
        <v>0</v>
      </c>
      <c r="C398" s="638">
        <v>4</v>
      </c>
      <c r="D398" s="639">
        <v>0</v>
      </c>
      <c r="E398" s="639">
        <f>_xlfn.IFERROR(1*B398,0)</f>
        <v>0</v>
      </c>
      <c r="F398" s="639">
        <f>_xlfn.IFERROR(3*B398,0)</f>
        <v>0</v>
      </c>
      <c r="G398" s="639">
        <v>0</v>
      </c>
      <c r="H398" s="639">
        <v>0</v>
      </c>
      <c r="I398" s="639">
        <v>0</v>
      </c>
      <c r="J398" s="639">
        <v>0</v>
      </c>
      <c r="K398" s="639">
        <v>0</v>
      </c>
      <c r="L398" s="639">
        <v>0</v>
      </c>
      <c r="M398" s="639">
        <v>0</v>
      </c>
      <c r="N398" s="639">
        <v>0</v>
      </c>
      <c r="O398" s="639">
        <v>0</v>
      </c>
      <c r="P398" s="639">
        <v>0</v>
      </c>
      <c r="Q398" s="639">
        <v>0</v>
      </c>
      <c r="R398" s="639">
        <v>0</v>
      </c>
      <c r="S398" s="639">
        <v>0</v>
      </c>
      <c r="T398" s="639">
        <v>0</v>
      </c>
      <c r="U398" s="639">
        <v>0</v>
      </c>
      <c r="V398" t="s" s="352">
        <f>IF(B398&gt;0,"Added"," ")</f>
        <v>251</v>
      </c>
      <c r="W398" s="635"/>
    </row>
    <row r="399" ht="14.5" customHeight="1" hidden="1">
      <c r="A399" t="s" s="640">
        <v>1553</v>
      </c>
      <c r="B399" s="637">
        <v>0</v>
      </c>
      <c r="C399" s="638">
        <v>10</v>
      </c>
      <c r="D399" s="639">
        <f>_xlfn.IFERROR(10*B399,0)</f>
        <v>0</v>
      </c>
      <c r="E399" s="639">
        <v>0</v>
      </c>
      <c r="F399" s="639">
        <v>0</v>
      </c>
      <c r="G399" s="639">
        <v>0</v>
      </c>
      <c r="H399" s="639">
        <v>0</v>
      </c>
      <c r="I399" s="639">
        <v>0</v>
      </c>
      <c r="J399" s="639">
        <v>0</v>
      </c>
      <c r="K399" s="639">
        <v>0</v>
      </c>
      <c r="L399" s="639">
        <v>0</v>
      </c>
      <c r="M399" s="639">
        <v>0</v>
      </c>
      <c r="N399" s="639">
        <v>0</v>
      </c>
      <c r="O399" s="639">
        <v>0</v>
      </c>
      <c r="P399" s="639">
        <v>0</v>
      </c>
      <c r="Q399" s="639">
        <v>0</v>
      </c>
      <c r="R399" s="639">
        <v>0</v>
      </c>
      <c r="S399" s="639">
        <v>0</v>
      </c>
      <c r="T399" s="639">
        <v>0</v>
      </c>
      <c r="U399" s="639">
        <v>0</v>
      </c>
      <c r="V399" t="s" s="352">
        <f>IF(B399&gt;0,"Added"," ")</f>
        <v>251</v>
      </c>
      <c r="W399" s="635"/>
    </row>
    <row r="400" ht="14.5" customHeight="1" hidden="1">
      <c r="A400" t="s" s="640">
        <v>1554</v>
      </c>
      <c r="B400" s="637">
        <v>0</v>
      </c>
      <c r="C400" s="638">
        <v>10</v>
      </c>
      <c r="D400" s="639">
        <f>_xlfn.IFERROR(10*B400,0)</f>
        <v>0</v>
      </c>
      <c r="E400" s="639">
        <v>0</v>
      </c>
      <c r="F400" s="639">
        <v>0</v>
      </c>
      <c r="G400" s="639">
        <v>0</v>
      </c>
      <c r="H400" s="639">
        <v>0</v>
      </c>
      <c r="I400" s="639">
        <v>0</v>
      </c>
      <c r="J400" s="639">
        <v>0</v>
      </c>
      <c r="K400" s="639">
        <v>0</v>
      </c>
      <c r="L400" s="639">
        <v>0</v>
      </c>
      <c r="M400" s="639">
        <v>0</v>
      </c>
      <c r="N400" s="639">
        <v>0</v>
      </c>
      <c r="O400" s="639">
        <v>0</v>
      </c>
      <c r="P400" s="639">
        <v>0</v>
      </c>
      <c r="Q400" s="639">
        <v>0</v>
      </c>
      <c r="R400" s="639">
        <v>0</v>
      </c>
      <c r="S400" s="639">
        <v>0</v>
      </c>
      <c r="T400" s="639">
        <v>0</v>
      </c>
      <c r="U400" s="639">
        <v>0</v>
      </c>
      <c r="V400" t="s" s="352">
        <f>IF(B400&gt;0,"Added"," ")</f>
        <v>251</v>
      </c>
      <c r="W400" s="635"/>
    </row>
    <row r="401" ht="14.5" customHeight="1" hidden="1">
      <c r="A401" t="s" s="640">
        <v>1555</v>
      </c>
      <c r="B401" s="637">
        <v>0</v>
      </c>
      <c r="C401" s="638">
        <v>10</v>
      </c>
      <c r="D401" s="639">
        <f>_xlfn.IFERROR(6*B401,0)</f>
        <v>0</v>
      </c>
      <c r="E401" s="639">
        <f>_xlfn.IFERROR(4*B401,0)</f>
        <v>0</v>
      </c>
      <c r="F401" s="639">
        <v>0</v>
      </c>
      <c r="G401" s="639">
        <v>0</v>
      </c>
      <c r="H401" s="639">
        <v>0</v>
      </c>
      <c r="I401" s="639">
        <v>0</v>
      </c>
      <c r="J401" s="639">
        <v>0</v>
      </c>
      <c r="K401" s="639">
        <v>0</v>
      </c>
      <c r="L401" s="639">
        <v>0</v>
      </c>
      <c r="M401" s="639">
        <v>0</v>
      </c>
      <c r="N401" s="639">
        <v>0</v>
      </c>
      <c r="O401" s="639">
        <v>0</v>
      </c>
      <c r="P401" s="639">
        <v>0</v>
      </c>
      <c r="Q401" s="639">
        <v>0</v>
      </c>
      <c r="R401" s="639">
        <v>0</v>
      </c>
      <c r="S401" s="639">
        <v>0</v>
      </c>
      <c r="T401" s="639">
        <v>0</v>
      </c>
      <c r="U401" s="639">
        <v>0</v>
      </c>
      <c r="V401" t="s" s="352">
        <f>IF(B401&gt;0,"Added"," ")</f>
        <v>251</v>
      </c>
      <c r="W401" s="635"/>
    </row>
    <row r="402" ht="14.5" customHeight="1" hidden="1">
      <c r="A402" t="s" s="640">
        <v>1556</v>
      </c>
      <c r="B402" s="637">
        <v>0</v>
      </c>
      <c r="C402" s="638">
        <v>10</v>
      </c>
      <c r="D402" s="639">
        <f>_xlfn.IFERROR(10*B402,0)</f>
        <v>0</v>
      </c>
      <c r="E402" s="639">
        <v>0</v>
      </c>
      <c r="F402" s="639">
        <v>0</v>
      </c>
      <c r="G402" s="639">
        <v>0</v>
      </c>
      <c r="H402" s="639">
        <v>0</v>
      </c>
      <c r="I402" s="639">
        <v>0</v>
      </c>
      <c r="J402" s="639">
        <v>0</v>
      </c>
      <c r="K402" s="639">
        <v>0</v>
      </c>
      <c r="L402" s="639">
        <v>0</v>
      </c>
      <c r="M402" s="639">
        <v>0</v>
      </c>
      <c r="N402" s="639">
        <v>0</v>
      </c>
      <c r="O402" s="639">
        <v>0</v>
      </c>
      <c r="P402" s="639">
        <v>0</v>
      </c>
      <c r="Q402" s="639">
        <v>0</v>
      </c>
      <c r="R402" s="639">
        <v>0</v>
      </c>
      <c r="S402" s="639">
        <v>0</v>
      </c>
      <c r="T402" s="639">
        <v>0</v>
      </c>
      <c r="U402" s="639">
        <v>0</v>
      </c>
      <c r="V402" t="s" s="352">
        <f>IF(B402&gt;0,"Added"," ")</f>
        <v>251</v>
      </c>
      <c r="W402" s="635"/>
    </row>
    <row r="403" ht="14.5" customHeight="1" hidden="1">
      <c r="A403" t="s" s="640">
        <v>1557</v>
      </c>
      <c r="B403" s="637">
        <v>0</v>
      </c>
      <c r="C403" s="638">
        <v>3</v>
      </c>
      <c r="D403" s="639">
        <v>0</v>
      </c>
      <c r="E403" s="639">
        <v>0</v>
      </c>
      <c r="F403" s="639">
        <v>0</v>
      </c>
      <c r="G403" s="639">
        <v>0</v>
      </c>
      <c r="H403" s="639">
        <v>0</v>
      </c>
      <c r="I403" s="639">
        <v>0</v>
      </c>
      <c r="J403" s="639">
        <v>0</v>
      </c>
      <c r="K403" s="639">
        <f>_xlfn.IFERROR(2*B403,0)</f>
        <v>0</v>
      </c>
      <c r="L403" s="639">
        <v>0</v>
      </c>
      <c r="M403" s="639">
        <f>_xlfn.IFERROR(1*B403,0)</f>
        <v>0</v>
      </c>
      <c r="N403" s="639">
        <v>0</v>
      </c>
      <c r="O403" s="639">
        <v>0</v>
      </c>
      <c r="P403" s="639">
        <v>0</v>
      </c>
      <c r="Q403" s="639">
        <f>_xlfn.IFERROR(22*B403,0)</f>
        <v>0</v>
      </c>
      <c r="R403" s="639">
        <v>0</v>
      </c>
      <c r="S403" s="639">
        <v>0</v>
      </c>
      <c r="T403" s="639">
        <v>0</v>
      </c>
      <c r="U403" s="639">
        <v>0</v>
      </c>
      <c r="V403" t="s" s="352">
        <f>IF(B403&gt;0,"Added"," ")</f>
        <v>251</v>
      </c>
      <c r="W403" s="635"/>
    </row>
    <row r="404" ht="14.5" customHeight="1" hidden="1">
      <c r="A404" t="s" s="640">
        <v>1558</v>
      </c>
      <c r="B404" s="637">
        <v>0</v>
      </c>
      <c r="C404" s="638">
        <v>5</v>
      </c>
      <c r="D404" s="639">
        <f>_xlfn.IFERROR(5*B404,0)</f>
        <v>0</v>
      </c>
      <c r="E404" s="639">
        <v>0</v>
      </c>
      <c r="F404" s="639">
        <v>0</v>
      </c>
      <c r="G404" s="639">
        <v>0</v>
      </c>
      <c r="H404" s="639">
        <v>0</v>
      </c>
      <c r="I404" s="639">
        <v>0</v>
      </c>
      <c r="J404" s="639">
        <v>0</v>
      </c>
      <c r="K404" s="639">
        <v>0</v>
      </c>
      <c r="L404" s="639">
        <v>0</v>
      </c>
      <c r="M404" s="639">
        <v>0</v>
      </c>
      <c r="N404" s="639">
        <v>0</v>
      </c>
      <c r="O404" s="639">
        <v>0</v>
      </c>
      <c r="P404" s="639">
        <v>0</v>
      </c>
      <c r="Q404" s="639">
        <v>0</v>
      </c>
      <c r="R404" s="639">
        <v>0</v>
      </c>
      <c r="S404" s="639">
        <v>0</v>
      </c>
      <c r="T404" s="639">
        <v>0</v>
      </c>
      <c r="U404" s="639">
        <v>0</v>
      </c>
      <c r="V404" t="s" s="352">
        <f>IF(B404&gt;0,"Added"," ")</f>
        <v>251</v>
      </c>
      <c r="W404" s="635"/>
    </row>
    <row r="405" ht="14.5" customHeight="1" hidden="1">
      <c r="A405" t="s" s="640">
        <v>1559</v>
      </c>
      <c r="B405" s="637">
        <v>0</v>
      </c>
      <c r="C405" s="638">
        <v>3</v>
      </c>
      <c r="D405" s="639">
        <v>0</v>
      </c>
      <c r="E405" s="639">
        <v>0</v>
      </c>
      <c r="F405" s="639">
        <v>0</v>
      </c>
      <c r="G405" s="639">
        <v>0</v>
      </c>
      <c r="H405" s="639">
        <v>0</v>
      </c>
      <c r="I405" s="639">
        <v>0</v>
      </c>
      <c r="J405" s="639">
        <v>0</v>
      </c>
      <c r="K405" s="639">
        <v>0</v>
      </c>
      <c r="L405" s="639">
        <v>0</v>
      </c>
      <c r="M405" s="639">
        <v>0</v>
      </c>
      <c r="N405" s="639">
        <f>B405:B405*1</f>
        <v>0</v>
      </c>
      <c r="O405" s="639">
        <f>B405:B405*2</f>
        <v>0</v>
      </c>
      <c r="P405" s="639">
        <v>0</v>
      </c>
      <c r="Q405" s="639">
        <v>0</v>
      </c>
      <c r="R405" s="639">
        <v>0</v>
      </c>
      <c r="S405" s="639">
        <v>0</v>
      </c>
      <c r="T405" s="639">
        <v>0</v>
      </c>
      <c r="U405" s="639">
        <v>0</v>
      </c>
      <c r="V405" t="s" s="352">
        <f>IF(B405&gt;0,"Added"," ")</f>
        <v>251</v>
      </c>
      <c r="W405" s="635"/>
    </row>
    <row r="406" ht="14.5" customHeight="1" hidden="1">
      <c r="A406" t="s" s="640">
        <v>1560</v>
      </c>
      <c r="B406" s="637">
        <v>0</v>
      </c>
      <c r="C406" s="638">
        <v>1</v>
      </c>
      <c r="D406" s="639">
        <v>0</v>
      </c>
      <c r="E406" s="639">
        <v>0</v>
      </c>
      <c r="F406" s="639">
        <v>0</v>
      </c>
      <c r="G406" s="639">
        <v>0</v>
      </c>
      <c r="H406" s="639">
        <v>0</v>
      </c>
      <c r="I406" s="639">
        <v>0</v>
      </c>
      <c r="J406" s="639">
        <v>0</v>
      </c>
      <c r="K406" s="639">
        <v>0</v>
      </c>
      <c r="L406" s="639">
        <v>0</v>
      </c>
      <c r="M406" s="639">
        <v>0</v>
      </c>
      <c r="N406" s="639">
        <v>0</v>
      </c>
      <c r="O406" s="639">
        <f>B406:B406*1</f>
        <v>0</v>
      </c>
      <c r="P406" s="639">
        <v>0</v>
      </c>
      <c r="Q406" s="639">
        <v>0</v>
      </c>
      <c r="R406" s="639">
        <v>0</v>
      </c>
      <c r="S406" s="639">
        <v>0</v>
      </c>
      <c r="T406" s="639">
        <v>0</v>
      </c>
      <c r="U406" s="639">
        <v>0</v>
      </c>
      <c r="V406" t="s" s="352">
        <f>IF(B406&gt;0,"Added"," ")</f>
        <v>251</v>
      </c>
      <c r="W406" s="635"/>
    </row>
    <row r="407" ht="14.5" customHeight="1" hidden="1">
      <c r="A407" t="s" s="640">
        <v>1561</v>
      </c>
      <c r="B407" s="637">
        <v>0</v>
      </c>
      <c r="C407" s="638">
        <v>1</v>
      </c>
      <c r="D407" s="639">
        <v>0</v>
      </c>
      <c r="E407" s="639">
        <v>0</v>
      </c>
      <c r="F407" s="639">
        <v>0</v>
      </c>
      <c r="G407" s="639">
        <v>0</v>
      </c>
      <c r="H407" s="639">
        <v>0</v>
      </c>
      <c r="I407" s="639">
        <v>0</v>
      </c>
      <c r="J407" s="639">
        <v>0</v>
      </c>
      <c r="K407" s="639">
        <v>0</v>
      </c>
      <c r="L407" s="639">
        <v>0</v>
      </c>
      <c r="M407" s="639">
        <v>0</v>
      </c>
      <c r="N407" s="639">
        <f>B407:B407*1</f>
        <v>0</v>
      </c>
      <c r="O407" s="639">
        <v>0</v>
      </c>
      <c r="P407" s="639">
        <v>0</v>
      </c>
      <c r="Q407" s="639">
        <v>0</v>
      </c>
      <c r="R407" s="639">
        <v>0</v>
      </c>
      <c r="S407" s="639">
        <v>0</v>
      </c>
      <c r="T407" s="639">
        <v>0</v>
      </c>
      <c r="U407" s="639">
        <v>0</v>
      </c>
      <c r="V407" t="s" s="352">
        <f>IF(B407&gt;0,"Added"," ")</f>
        <v>251</v>
      </c>
      <c r="W407" s="635"/>
    </row>
    <row r="408" ht="14.5" customHeight="1" hidden="1">
      <c r="A408" t="s" s="640">
        <v>1562</v>
      </c>
      <c r="B408" s="637">
        <v>0</v>
      </c>
      <c r="C408" s="638">
        <v>1</v>
      </c>
      <c r="D408" s="639">
        <v>0</v>
      </c>
      <c r="E408" s="639">
        <v>0</v>
      </c>
      <c r="F408" s="639">
        <v>0</v>
      </c>
      <c r="G408" s="639">
        <v>0</v>
      </c>
      <c r="H408" s="639">
        <v>0</v>
      </c>
      <c r="I408" s="639">
        <v>0</v>
      </c>
      <c r="J408" s="639">
        <v>0</v>
      </c>
      <c r="K408" s="639">
        <v>0</v>
      </c>
      <c r="L408" s="639">
        <v>0</v>
      </c>
      <c r="M408" s="639">
        <v>0</v>
      </c>
      <c r="N408" s="639">
        <v>0</v>
      </c>
      <c r="O408" s="639">
        <f>B408:B408*1</f>
        <v>0</v>
      </c>
      <c r="P408" s="639">
        <v>0</v>
      </c>
      <c r="Q408" s="639">
        <v>0</v>
      </c>
      <c r="R408" s="639">
        <v>0</v>
      </c>
      <c r="S408" s="639">
        <v>0</v>
      </c>
      <c r="T408" s="639">
        <v>0</v>
      </c>
      <c r="U408" s="639">
        <v>0</v>
      </c>
      <c r="V408" t="s" s="352">
        <f>IF(B408&gt;0,"Added"," ")</f>
        <v>251</v>
      </c>
      <c r="W408" s="635"/>
    </row>
    <row r="409" ht="14.5" customHeight="1" hidden="1">
      <c r="A409" t="s" s="640">
        <v>1563</v>
      </c>
      <c r="B409" s="637">
        <v>0</v>
      </c>
      <c r="C409" s="638">
        <v>2</v>
      </c>
      <c r="D409" s="639">
        <v>0</v>
      </c>
      <c r="E409" s="639">
        <v>0</v>
      </c>
      <c r="F409" s="639">
        <v>0</v>
      </c>
      <c r="G409" s="639">
        <v>0</v>
      </c>
      <c r="H409" s="639">
        <v>0</v>
      </c>
      <c r="I409" s="639">
        <v>0</v>
      </c>
      <c r="J409" s="639">
        <v>0</v>
      </c>
      <c r="K409" s="639">
        <f>B409:B409*2</f>
        <v>0</v>
      </c>
      <c r="L409" s="639">
        <v>0</v>
      </c>
      <c r="M409" s="639">
        <v>0</v>
      </c>
      <c r="N409" s="639">
        <v>0</v>
      </c>
      <c r="O409" s="639">
        <v>0</v>
      </c>
      <c r="P409" s="639">
        <v>0</v>
      </c>
      <c r="Q409" s="639">
        <v>0</v>
      </c>
      <c r="R409" s="639">
        <v>0</v>
      </c>
      <c r="S409" s="639">
        <v>0</v>
      </c>
      <c r="T409" s="639">
        <v>0</v>
      </c>
      <c r="U409" s="639">
        <v>0</v>
      </c>
      <c r="V409" t="s" s="352">
        <f>IF(B409&gt;0,"Added"," ")</f>
        <v>251</v>
      </c>
      <c r="W409" s="635"/>
    </row>
    <row r="410" ht="14.5" customHeight="1" hidden="1">
      <c r="A410" t="s" s="640">
        <v>1564</v>
      </c>
      <c r="B410" s="637">
        <v>0</v>
      </c>
      <c r="C410" s="638">
        <v>1</v>
      </c>
      <c r="D410" s="639">
        <v>0</v>
      </c>
      <c r="E410" s="639">
        <v>0</v>
      </c>
      <c r="F410" s="639">
        <v>0</v>
      </c>
      <c r="G410" s="639">
        <v>0</v>
      </c>
      <c r="H410" s="639">
        <v>0</v>
      </c>
      <c r="I410" s="639">
        <v>0</v>
      </c>
      <c r="J410" s="639">
        <v>0</v>
      </c>
      <c r="K410" s="639">
        <f>B410:B410*1</f>
        <v>0</v>
      </c>
      <c r="L410" s="639">
        <v>0</v>
      </c>
      <c r="M410" s="639">
        <v>0</v>
      </c>
      <c r="N410" s="639">
        <v>0</v>
      </c>
      <c r="O410" s="639">
        <v>0</v>
      </c>
      <c r="P410" s="639">
        <v>0</v>
      </c>
      <c r="Q410" s="639">
        <v>0</v>
      </c>
      <c r="R410" s="639">
        <v>0</v>
      </c>
      <c r="S410" s="639">
        <v>0</v>
      </c>
      <c r="T410" s="639">
        <v>0</v>
      </c>
      <c r="U410" s="639">
        <v>0</v>
      </c>
      <c r="V410" t="s" s="352">
        <f>IF(B410&gt;0,"Added"," ")</f>
        <v>251</v>
      </c>
      <c r="W410" s="635"/>
    </row>
    <row r="411" ht="14.5" customHeight="1" hidden="1">
      <c r="A411" t="s" s="640">
        <v>1565</v>
      </c>
      <c r="B411" s="637">
        <v>0</v>
      </c>
      <c r="C411" s="638">
        <v>1</v>
      </c>
      <c r="D411" s="639">
        <v>0</v>
      </c>
      <c r="E411" s="639">
        <v>0</v>
      </c>
      <c r="F411" s="639">
        <v>0</v>
      </c>
      <c r="G411" s="639">
        <v>0</v>
      </c>
      <c r="H411" s="639">
        <v>0</v>
      </c>
      <c r="I411" s="639">
        <v>0</v>
      </c>
      <c r="J411" s="639">
        <v>0</v>
      </c>
      <c r="K411" s="639">
        <f>B411:B411*1</f>
        <v>0</v>
      </c>
      <c r="L411" s="639">
        <v>0</v>
      </c>
      <c r="M411" s="639">
        <v>0</v>
      </c>
      <c r="N411" s="639">
        <v>0</v>
      </c>
      <c r="O411" s="639">
        <v>0</v>
      </c>
      <c r="P411" s="639">
        <v>0</v>
      </c>
      <c r="Q411" s="639">
        <v>0</v>
      </c>
      <c r="R411" s="639">
        <v>0</v>
      </c>
      <c r="S411" s="639">
        <v>0</v>
      </c>
      <c r="T411" s="639">
        <v>0</v>
      </c>
      <c r="U411" s="639">
        <v>0</v>
      </c>
      <c r="V411" t="s" s="352">
        <f>IF(B411&gt;0,"Added"," ")</f>
        <v>251</v>
      </c>
      <c r="W411" s="635"/>
    </row>
    <row r="412" ht="14.5" customHeight="1" hidden="1">
      <c r="A412" t="s" s="640">
        <v>1566</v>
      </c>
      <c r="B412" s="637">
        <v>0</v>
      </c>
      <c r="C412" s="638">
        <v>5</v>
      </c>
      <c r="D412" s="639">
        <v>0</v>
      </c>
      <c r="E412" s="639">
        <v>0</v>
      </c>
      <c r="F412" s="639">
        <v>0</v>
      </c>
      <c r="G412" s="639">
        <f>_xlfn.IFERROR(3*B412,0)</f>
        <v>0</v>
      </c>
      <c r="H412" s="639">
        <f>_xlfn.IFERROR(1*B412,0)</f>
        <v>0</v>
      </c>
      <c r="I412" s="639">
        <f>_xlfn.IFERROR(1*B412,0)</f>
        <v>0</v>
      </c>
      <c r="J412" s="639">
        <v>0</v>
      </c>
      <c r="K412" s="639">
        <v>0</v>
      </c>
      <c r="L412" s="639">
        <v>0</v>
      </c>
      <c r="M412" s="639">
        <v>0</v>
      </c>
      <c r="N412" s="639">
        <v>0</v>
      </c>
      <c r="O412" s="639">
        <v>0</v>
      </c>
      <c r="P412" s="639">
        <v>0</v>
      </c>
      <c r="Q412" s="639">
        <v>0</v>
      </c>
      <c r="R412" s="639">
        <v>0</v>
      </c>
      <c r="S412" s="639">
        <v>0</v>
      </c>
      <c r="T412" s="639">
        <v>0</v>
      </c>
      <c r="U412" s="639">
        <v>0</v>
      </c>
      <c r="V412" t="s" s="352">
        <f>IF(B412&gt;0,"Added"," ")</f>
        <v>251</v>
      </c>
      <c r="W412" s="635"/>
    </row>
    <row r="413" ht="14.5" customHeight="1" hidden="1">
      <c r="A413" t="s" s="640">
        <v>1567</v>
      </c>
      <c r="B413" s="637">
        <v>0</v>
      </c>
      <c r="C413" s="638">
        <v>4</v>
      </c>
      <c r="D413" s="639">
        <v>0</v>
      </c>
      <c r="E413" s="639">
        <v>0</v>
      </c>
      <c r="F413" s="639">
        <v>0</v>
      </c>
      <c r="G413" s="639">
        <v>0</v>
      </c>
      <c r="H413" s="639">
        <v>0</v>
      </c>
      <c r="I413" s="639">
        <v>0</v>
      </c>
      <c r="J413" s="639">
        <f>_xlfn.IFERROR(2*B413,0)</f>
        <v>0</v>
      </c>
      <c r="K413" s="639">
        <v>0</v>
      </c>
      <c r="L413" s="639">
        <v>0</v>
      </c>
      <c r="M413" s="639">
        <f>_xlfn.IFERROR(1*B413,0)</f>
        <v>0</v>
      </c>
      <c r="N413" s="639">
        <f>_xlfn.IFERROR(1*B413,0)</f>
        <v>0</v>
      </c>
      <c r="O413" s="639">
        <v>0</v>
      </c>
      <c r="P413" s="639">
        <v>0</v>
      </c>
      <c r="Q413" s="639">
        <v>0</v>
      </c>
      <c r="R413" s="639">
        <v>0</v>
      </c>
      <c r="S413" s="639">
        <v>0</v>
      </c>
      <c r="T413" s="639">
        <v>0</v>
      </c>
      <c r="U413" s="639">
        <v>0</v>
      </c>
      <c r="V413" t="s" s="352">
        <f>IF(B413&gt;0,"Added"," ")</f>
        <v>251</v>
      </c>
      <c r="W413" s="635"/>
    </row>
    <row r="414" ht="14.5" customHeight="1" hidden="1">
      <c r="A414" t="s" s="640">
        <v>1568</v>
      </c>
      <c r="B414" s="637">
        <v>0</v>
      </c>
      <c r="C414" s="638">
        <v>4</v>
      </c>
      <c r="D414" s="639">
        <v>0</v>
      </c>
      <c r="E414" s="639">
        <v>0</v>
      </c>
      <c r="F414" s="639">
        <v>0</v>
      </c>
      <c r="G414" s="639">
        <f>_xlfn.IFERROR(1*B414,0)</f>
        <v>0</v>
      </c>
      <c r="H414" s="639">
        <f>_xlfn.IFERROR(1*B414,0)</f>
        <v>0</v>
      </c>
      <c r="I414" s="639">
        <f>_xlfn.IFERROR(1*B414,0)</f>
        <v>0</v>
      </c>
      <c r="J414" s="639">
        <f>_xlfn.IFERROR(1*B414,0)</f>
        <v>0</v>
      </c>
      <c r="K414" s="639">
        <v>0</v>
      </c>
      <c r="L414" s="639">
        <v>0</v>
      </c>
      <c r="M414" s="639">
        <v>0</v>
      </c>
      <c r="N414" s="639">
        <v>0</v>
      </c>
      <c r="O414" s="639">
        <v>0</v>
      </c>
      <c r="P414" s="639">
        <v>0</v>
      </c>
      <c r="Q414" s="639">
        <v>0</v>
      </c>
      <c r="R414" s="639">
        <v>0</v>
      </c>
      <c r="S414" s="639">
        <v>0</v>
      </c>
      <c r="T414" s="639">
        <v>0</v>
      </c>
      <c r="U414" s="639">
        <v>0</v>
      </c>
      <c r="V414" t="s" s="352">
        <f>IF(B414&gt;0,"Added"," ")</f>
        <v>251</v>
      </c>
      <c r="W414" s="635"/>
    </row>
    <row r="415" ht="14.5" customHeight="1" hidden="1">
      <c r="A415" t="s" s="640">
        <v>1569</v>
      </c>
      <c r="B415" s="637">
        <v>0</v>
      </c>
      <c r="C415" s="638">
        <v>10</v>
      </c>
      <c r="D415" s="639">
        <f>_xlfn.IFERROR(10*B415,0)</f>
        <v>0</v>
      </c>
      <c r="E415" s="639">
        <v>0</v>
      </c>
      <c r="F415" s="639">
        <v>0</v>
      </c>
      <c r="G415" s="639">
        <v>0</v>
      </c>
      <c r="H415" s="639">
        <v>0</v>
      </c>
      <c r="I415" s="639">
        <v>0</v>
      </c>
      <c r="J415" s="639">
        <v>0</v>
      </c>
      <c r="K415" s="639">
        <v>0</v>
      </c>
      <c r="L415" s="639">
        <v>0</v>
      </c>
      <c r="M415" s="639">
        <v>0</v>
      </c>
      <c r="N415" s="639">
        <v>0</v>
      </c>
      <c r="O415" s="639">
        <v>0</v>
      </c>
      <c r="P415" s="639">
        <v>0</v>
      </c>
      <c r="Q415" s="639">
        <v>0</v>
      </c>
      <c r="R415" s="639">
        <v>0</v>
      </c>
      <c r="S415" s="639">
        <v>0</v>
      </c>
      <c r="T415" s="639">
        <v>0</v>
      </c>
      <c r="U415" s="639">
        <v>0</v>
      </c>
      <c r="V415" t="s" s="352">
        <f>IF(B415&gt;0,"Added"," ")</f>
        <v>251</v>
      </c>
      <c r="W415" s="635"/>
    </row>
    <row r="416" ht="14.5" customHeight="1" hidden="1">
      <c r="A416" t="s" s="640">
        <v>1570</v>
      </c>
      <c r="B416" s="637">
        <v>0</v>
      </c>
      <c r="C416" s="638">
        <v>10</v>
      </c>
      <c r="D416" s="639">
        <f>_xlfn.IFERROR(10*B416,0)</f>
        <v>0</v>
      </c>
      <c r="E416" s="639">
        <v>0</v>
      </c>
      <c r="F416" s="639">
        <v>0</v>
      </c>
      <c r="G416" s="639">
        <v>0</v>
      </c>
      <c r="H416" s="639">
        <v>0</v>
      </c>
      <c r="I416" s="639">
        <v>0</v>
      </c>
      <c r="J416" s="639">
        <v>0</v>
      </c>
      <c r="K416" s="639">
        <v>0</v>
      </c>
      <c r="L416" s="639">
        <v>0</v>
      </c>
      <c r="M416" s="639">
        <v>0</v>
      </c>
      <c r="N416" s="639">
        <v>0</v>
      </c>
      <c r="O416" s="639">
        <v>0</v>
      </c>
      <c r="P416" s="639">
        <v>0</v>
      </c>
      <c r="Q416" s="639">
        <v>0</v>
      </c>
      <c r="R416" s="639">
        <v>0</v>
      </c>
      <c r="S416" s="639">
        <v>0</v>
      </c>
      <c r="T416" s="639">
        <v>0</v>
      </c>
      <c r="U416" s="639">
        <v>0</v>
      </c>
      <c r="V416" t="s" s="352">
        <f>IF(B416&gt;0,"Added"," ")</f>
        <v>251</v>
      </c>
      <c r="W416" s="635"/>
    </row>
    <row r="417" ht="14.5" customHeight="1" hidden="1">
      <c r="A417" t="s" s="640">
        <v>1571</v>
      </c>
      <c r="B417" s="637">
        <v>0</v>
      </c>
      <c r="C417" s="638">
        <v>5</v>
      </c>
      <c r="D417" s="639">
        <v>0</v>
      </c>
      <c r="E417" s="639">
        <v>0</v>
      </c>
      <c r="F417" s="639">
        <v>0</v>
      </c>
      <c r="G417" s="639">
        <v>0</v>
      </c>
      <c r="H417" s="639">
        <v>0</v>
      </c>
      <c r="I417" s="639">
        <v>0</v>
      </c>
      <c r="J417" s="639">
        <v>0</v>
      </c>
      <c r="K417" s="639">
        <f>_xlfn.IFERROR(5*B417,0)</f>
        <v>0</v>
      </c>
      <c r="L417" s="639">
        <v>0</v>
      </c>
      <c r="M417" s="639">
        <v>0</v>
      </c>
      <c r="N417" s="639">
        <v>0</v>
      </c>
      <c r="O417" s="639">
        <v>0</v>
      </c>
      <c r="P417" s="639">
        <v>0</v>
      </c>
      <c r="Q417" s="639">
        <v>0</v>
      </c>
      <c r="R417" s="639">
        <v>0</v>
      </c>
      <c r="S417" s="639">
        <v>0</v>
      </c>
      <c r="T417" s="639">
        <v>0</v>
      </c>
      <c r="U417" s="639">
        <v>0</v>
      </c>
      <c r="V417" t="s" s="352">
        <f>IF(B417&gt;0,"Added"," ")</f>
        <v>251</v>
      </c>
      <c r="W417" s="635"/>
    </row>
    <row r="418" ht="14.5" customHeight="1" hidden="1">
      <c r="A418" t="s" s="640">
        <v>1572</v>
      </c>
      <c r="B418" s="637">
        <v>0</v>
      </c>
      <c r="C418" s="638">
        <v>20</v>
      </c>
      <c r="D418" s="639">
        <f>_xlfn.IFERROR(20*B418,0)</f>
        <v>0</v>
      </c>
      <c r="E418" s="639">
        <v>0</v>
      </c>
      <c r="F418" s="639">
        <v>0</v>
      </c>
      <c r="G418" s="639">
        <v>0</v>
      </c>
      <c r="H418" s="639">
        <v>0</v>
      </c>
      <c r="I418" s="639">
        <v>0</v>
      </c>
      <c r="J418" s="639">
        <v>0</v>
      </c>
      <c r="K418" s="639">
        <v>0</v>
      </c>
      <c r="L418" s="639">
        <v>0</v>
      </c>
      <c r="M418" s="639">
        <v>0</v>
      </c>
      <c r="N418" s="639">
        <v>0</v>
      </c>
      <c r="O418" s="639">
        <v>0</v>
      </c>
      <c r="P418" s="639">
        <v>0</v>
      </c>
      <c r="Q418" s="639">
        <v>0</v>
      </c>
      <c r="R418" s="639">
        <v>0</v>
      </c>
      <c r="S418" s="639">
        <v>0</v>
      </c>
      <c r="T418" s="639">
        <v>0</v>
      </c>
      <c r="U418" s="639">
        <v>0</v>
      </c>
      <c r="V418" t="s" s="352">
        <f>IF(B418&gt;0,"Added"," ")</f>
        <v>251</v>
      </c>
      <c r="W418" s="635"/>
    </row>
    <row r="419" ht="14.5" customHeight="1" hidden="1">
      <c r="A419" t="s" s="640">
        <v>1573</v>
      </c>
      <c r="B419" s="637">
        <v>0</v>
      </c>
      <c r="C419" s="638">
        <v>10</v>
      </c>
      <c r="D419" s="639">
        <f>_xlfn.IFERROR(10*B419,0)</f>
        <v>0</v>
      </c>
      <c r="E419" s="639">
        <v>0</v>
      </c>
      <c r="F419" s="639">
        <v>0</v>
      </c>
      <c r="G419" s="639">
        <v>0</v>
      </c>
      <c r="H419" s="639">
        <v>0</v>
      </c>
      <c r="I419" s="639">
        <v>0</v>
      </c>
      <c r="J419" s="639">
        <v>0</v>
      </c>
      <c r="K419" s="639">
        <v>0</v>
      </c>
      <c r="L419" s="639">
        <v>0</v>
      </c>
      <c r="M419" s="639">
        <v>0</v>
      </c>
      <c r="N419" s="639">
        <v>0</v>
      </c>
      <c r="O419" s="639">
        <v>0</v>
      </c>
      <c r="P419" s="639">
        <v>0</v>
      </c>
      <c r="Q419" s="639">
        <v>0</v>
      </c>
      <c r="R419" s="639">
        <v>0</v>
      </c>
      <c r="S419" s="639">
        <v>0</v>
      </c>
      <c r="T419" s="639">
        <v>0</v>
      </c>
      <c r="U419" s="639">
        <v>0</v>
      </c>
      <c r="V419" t="s" s="352">
        <f>IF(B419&gt;0,"Added"," ")</f>
        <v>251</v>
      </c>
      <c r="W419" s="635"/>
    </row>
    <row r="420" ht="14.5" customHeight="1" hidden="1">
      <c r="A420" t="s" s="640">
        <v>1574</v>
      </c>
      <c r="B420" s="637">
        <v>0</v>
      </c>
      <c r="C420" s="638">
        <v>4</v>
      </c>
      <c r="D420" s="639">
        <v>0</v>
      </c>
      <c r="E420" s="639">
        <v>0</v>
      </c>
      <c r="F420" s="639">
        <v>0</v>
      </c>
      <c r="G420" s="639">
        <v>0</v>
      </c>
      <c r="H420" s="639">
        <v>0</v>
      </c>
      <c r="I420" s="639">
        <v>0</v>
      </c>
      <c r="J420" s="639">
        <f>_xlfn.IFERROR(4*B420,0)</f>
        <v>0</v>
      </c>
      <c r="K420" s="639">
        <v>0</v>
      </c>
      <c r="L420" s="639">
        <v>0</v>
      </c>
      <c r="M420" s="639">
        <v>0</v>
      </c>
      <c r="N420" s="639">
        <v>0</v>
      </c>
      <c r="O420" s="639">
        <v>0</v>
      </c>
      <c r="P420" s="639">
        <v>0</v>
      </c>
      <c r="Q420" s="639">
        <v>0</v>
      </c>
      <c r="R420" s="639">
        <v>0</v>
      </c>
      <c r="S420" s="639">
        <v>0</v>
      </c>
      <c r="T420" s="639">
        <v>0</v>
      </c>
      <c r="U420" s="639">
        <v>0</v>
      </c>
      <c r="V420" t="s" s="352">
        <f>IF(B420&gt;0,"Added"," ")</f>
        <v>251</v>
      </c>
      <c r="W420" s="635"/>
    </row>
    <row r="421" ht="14.5" customHeight="1" hidden="1">
      <c r="A421" t="s" s="640">
        <v>1575</v>
      </c>
      <c r="B421" s="637">
        <v>0</v>
      </c>
      <c r="C421" s="638">
        <v>5</v>
      </c>
      <c r="D421" s="639">
        <v>0</v>
      </c>
      <c r="E421" s="639">
        <v>0</v>
      </c>
      <c r="F421" s="639">
        <f>_xlfn.IFERROR(2*B421,0)</f>
        <v>0</v>
      </c>
      <c r="G421" s="639">
        <f>_xlfn.IFERROR(1*B421,0)</f>
        <v>0</v>
      </c>
      <c r="H421" s="639">
        <v>0</v>
      </c>
      <c r="I421" s="639">
        <f>_xlfn.IFERROR(2*B421,0)</f>
        <v>0</v>
      </c>
      <c r="J421" s="639">
        <v>0</v>
      </c>
      <c r="K421" s="639">
        <v>0</v>
      </c>
      <c r="L421" s="639">
        <v>0</v>
      </c>
      <c r="M421" s="639">
        <v>0</v>
      </c>
      <c r="N421" s="639">
        <v>0</v>
      </c>
      <c r="O421" s="639">
        <v>0</v>
      </c>
      <c r="P421" s="639">
        <v>0</v>
      </c>
      <c r="Q421" s="639">
        <v>0</v>
      </c>
      <c r="R421" s="639">
        <v>0</v>
      </c>
      <c r="S421" s="639">
        <v>0</v>
      </c>
      <c r="T421" s="639">
        <v>0</v>
      </c>
      <c r="U421" s="639">
        <v>0</v>
      </c>
      <c r="V421" t="s" s="352">
        <f>IF(B421&gt;0,"Added"," ")</f>
        <v>251</v>
      </c>
      <c r="W421" s="635"/>
    </row>
    <row r="422" ht="14.5" customHeight="1" hidden="1">
      <c r="A422" t="s" s="640">
        <v>1576</v>
      </c>
      <c r="B422" s="637">
        <v>0</v>
      </c>
      <c r="C422" s="638">
        <v>6</v>
      </c>
      <c r="D422" s="639">
        <v>0</v>
      </c>
      <c r="E422" s="639">
        <f>_xlfn.IFERROR(1*B422,0)</f>
        <v>0</v>
      </c>
      <c r="F422" s="639">
        <f>_xlfn.IFERROR(2*B422,0)</f>
        <v>0</v>
      </c>
      <c r="G422" s="639">
        <f>_xlfn.IFERROR(1*B422,0)</f>
        <v>0</v>
      </c>
      <c r="H422" s="639">
        <f>_xlfn.IFERROR(2*B422,0)</f>
        <v>0</v>
      </c>
      <c r="I422" s="639">
        <v>0</v>
      </c>
      <c r="J422" s="639">
        <v>0</v>
      </c>
      <c r="K422" s="639">
        <v>0</v>
      </c>
      <c r="L422" s="639">
        <v>0</v>
      </c>
      <c r="M422" s="639">
        <v>0</v>
      </c>
      <c r="N422" s="639">
        <v>0</v>
      </c>
      <c r="O422" s="639">
        <v>0</v>
      </c>
      <c r="P422" s="639">
        <v>0</v>
      </c>
      <c r="Q422" s="639">
        <v>0</v>
      </c>
      <c r="R422" s="639">
        <v>0</v>
      </c>
      <c r="S422" s="639">
        <v>0</v>
      </c>
      <c r="T422" s="639">
        <v>0</v>
      </c>
      <c r="U422" s="639">
        <v>0</v>
      </c>
      <c r="V422" t="s" s="352">
        <f>IF(B422&gt;0,"Added"," ")</f>
        <v>251</v>
      </c>
      <c r="W422" s="635"/>
    </row>
    <row r="423" ht="14.5" customHeight="1" hidden="1">
      <c r="A423" t="s" s="640">
        <v>1577</v>
      </c>
      <c r="B423" s="637">
        <v>0</v>
      </c>
      <c r="C423" s="638">
        <v>5</v>
      </c>
      <c r="D423" s="639">
        <v>0</v>
      </c>
      <c r="E423" s="639">
        <f>_xlfn.IFERROR(1*B423,0)</f>
        <v>0</v>
      </c>
      <c r="F423" s="639">
        <f>_xlfn.IFERROR(3*B423,0)</f>
        <v>0</v>
      </c>
      <c r="G423" s="639">
        <v>0</v>
      </c>
      <c r="H423" s="639">
        <f>_xlfn.IFERROR(1*B423,0)</f>
        <v>0</v>
      </c>
      <c r="I423" s="639">
        <v>0</v>
      </c>
      <c r="J423" s="639">
        <v>0</v>
      </c>
      <c r="K423" s="639">
        <v>0</v>
      </c>
      <c r="L423" s="639">
        <v>0</v>
      </c>
      <c r="M423" s="639">
        <v>0</v>
      </c>
      <c r="N423" s="639">
        <v>0</v>
      </c>
      <c r="O423" s="639">
        <v>0</v>
      </c>
      <c r="P423" s="639">
        <v>0</v>
      </c>
      <c r="Q423" s="639">
        <v>0</v>
      </c>
      <c r="R423" s="639">
        <v>0</v>
      </c>
      <c r="S423" s="639">
        <v>0</v>
      </c>
      <c r="T423" s="639">
        <v>0</v>
      </c>
      <c r="U423" s="639">
        <v>0</v>
      </c>
      <c r="V423" t="s" s="352">
        <f>IF(B423&gt;0,"Added"," ")</f>
        <v>251</v>
      </c>
      <c r="W423" s="635"/>
    </row>
    <row r="424" ht="14.5" customHeight="1" hidden="1">
      <c r="A424" t="s" s="640">
        <v>1578</v>
      </c>
      <c r="B424" s="637">
        <v>0</v>
      </c>
      <c r="C424" s="638">
        <v>3</v>
      </c>
      <c r="D424" s="639">
        <v>0</v>
      </c>
      <c r="E424" s="639">
        <v>0</v>
      </c>
      <c r="F424" s="639">
        <v>0</v>
      </c>
      <c r="G424" s="639">
        <v>0</v>
      </c>
      <c r="H424" s="639">
        <v>0</v>
      </c>
      <c r="I424" s="639">
        <v>0</v>
      </c>
      <c r="J424" s="639">
        <v>0</v>
      </c>
      <c r="K424" s="639">
        <v>0</v>
      </c>
      <c r="L424" s="639">
        <v>0</v>
      </c>
      <c r="M424" s="639">
        <v>0</v>
      </c>
      <c r="N424" s="639">
        <v>0</v>
      </c>
      <c r="O424" s="639">
        <f>1*B424:B424</f>
        <v>0</v>
      </c>
      <c r="P424" s="639">
        <f>2*B424:B424</f>
        <v>0</v>
      </c>
      <c r="Q424" s="639">
        <f>24*B424:B424</f>
        <v>0</v>
      </c>
      <c r="R424" s="639">
        <v>0</v>
      </c>
      <c r="S424" s="639">
        <v>0</v>
      </c>
      <c r="T424" s="639">
        <v>0</v>
      </c>
      <c r="U424" s="639">
        <v>0</v>
      </c>
      <c r="V424" t="s" s="352">
        <f>IF(B424&gt;0,"Added"," ")</f>
        <v>251</v>
      </c>
      <c r="W424" s="635"/>
    </row>
    <row r="425" ht="14.5" customHeight="1" hidden="1">
      <c r="A425" t="s" s="640">
        <v>1579</v>
      </c>
      <c r="B425" s="637">
        <v>0</v>
      </c>
      <c r="C425" s="638">
        <v>1</v>
      </c>
      <c r="D425" s="639">
        <v>0</v>
      </c>
      <c r="E425" s="639">
        <v>0</v>
      </c>
      <c r="F425" s="639">
        <v>0</v>
      </c>
      <c r="G425" s="639">
        <v>0</v>
      </c>
      <c r="H425" s="639">
        <v>0</v>
      </c>
      <c r="I425" s="639">
        <v>0</v>
      </c>
      <c r="J425" s="639">
        <v>0</v>
      </c>
      <c r="K425" s="639">
        <v>0</v>
      </c>
      <c r="L425" s="639">
        <v>0</v>
      </c>
      <c r="M425" s="639">
        <v>0</v>
      </c>
      <c r="N425" s="639">
        <v>0</v>
      </c>
      <c r="O425" s="639">
        <v>0</v>
      </c>
      <c r="P425" s="639">
        <f>1*B425:B425</f>
        <v>0</v>
      </c>
      <c r="Q425" s="639">
        <f>8*B425:B425</f>
        <v>0</v>
      </c>
      <c r="R425" s="639">
        <v>0</v>
      </c>
      <c r="S425" s="639">
        <v>0</v>
      </c>
      <c r="T425" s="639">
        <v>0</v>
      </c>
      <c r="U425" s="639">
        <v>0</v>
      </c>
      <c r="V425" t="s" s="352">
        <f>IF(B425&gt;0,"Added"," ")</f>
        <v>251</v>
      </c>
      <c r="W425" s="635"/>
    </row>
    <row r="426" ht="14.5" customHeight="1" hidden="1">
      <c r="A426" t="s" s="640">
        <v>1580</v>
      </c>
      <c r="B426" s="637">
        <v>0</v>
      </c>
      <c r="C426" s="638">
        <v>1</v>
      </c>
      <c r="D426" s="639">
        <v>0</v>
      </c>
      <c r="E426" s="639">
        <v>0</v>
      </c>
      <c r="F426" s="639">
        <v>0</v>
      </c>
      <c r="G426" s="639">
        <v>0</v>
      </c>
      <c r="H426" s="639">
        <v>0</v>
      </c>
      <c r="I426" s="639">
        <v>0</v>
      </c>
      <c r="J426" s="639">
        <v>0</v>
      </c>
      <c r="K426" s="639">
        <v>0</v>
      </c>
      <c r="L426" s="639">
        <v>0</v>
      </c>
      <c r="M426" s="639">
        <v>0</v>
      </c>
      <c r="N426" s="639">
        <v>0</v>
      </c>
      <c r="O426" s="639">
        <v>0</v>
      </c>
      <c r="P426" s="639">
        <f>1*B426:B426</f>
        <v>0</v>
      </c>
      <c r="Q426" s="639">
        <f>8*B426:B426</f>
        <v>0</v>
      </c>
      <c r="R426" s="639">
        <v>0</v>
      </c>
      <c r="S426" s="639">
        <v>0</v>
      </c>
      <c r="T426" s="639">
        <v>0</v>
      </c>
      <c r="U426" s="639">
        <v>0</v>
      </c>
      <c r="V426" t="s" s="352">
        <f>IF(B426&gt;0,"Added"," ")</f>
        <v>251</v>
      </c>
      <c r="W426" s="635"/>
    </row>
    <row r="427" ht="14.5" customHeight="1" hidden="1">
      <c r="A427" t="s" s="640">
        <v>1581</v>
      </c>
      <c r="B427" s="637">
        <v>0</v>
      </c>
      <c r="C427" s="638">
        <v>1</v>
      </c>
      <c r="D427" s="639">
        <v>0</v>
      </c>
      <c r="E427" s="639">
        <v>0</v>
      </c>
      <c r="F427" s="639">
        <v>0</v>
      </c>
      <c r="G427" s="639">
        <v>0</v>
      </c>
      <c r="H427" s="639">
        <v>0</v>
      </c>
      <c r="I427" s="639">
        <v>0</v>
      </c>
      <c r="J427" s="639">
        <v>0</v>
      </c>
      <c r="K427" s="639">
        <v>0</v>
      </c>
      <c r="L427" s="639">
        <v>0</v>
      </c>
      <c r="M427" s="639">
        <v>0</v>
      </c>
      <c r="N427" s="639">
        <v>0</v>
      </c>
      <c r="O427" s="639">
        <v>0</v>
      </c>
      <c r="P427" s="639">
        <f>1*B427:B427</f>
        <v>0</v>
      </c>
      <c r="Q427" s="639">
        <f>8*B427:B427</f>
        <v>0</v>
      </c>
      <c r="R427" s="639">
        <v>0</v>
      </c>
      <c r="S427" s="639">
        <v>0</v>
      </c>
      <c r="T427" s="639">
        <v>0</v>
      </c>
      <c r="U427" s="639">
        <v>0</v>
      </c>
      <c r="V427" t="s" s="352">
        <f>IF(B427&gt;0,"Added"," ")</f>
        <v>251</v>
      </c>
      <c r="W427" s="635"/>
    </row>
    <row r="428" ht="14.5" customHeight="1" hidden="1">
      <c r="A428" t="s" s="640">
        <v>1582</v>
      </c>
      <c r="B428" s="637">
        <v>0</v>
      </c>
      <c r="C428" s="638">
        <v>1</v>
      </c>
      <c r="D428" s="639">
        <v>0</v>
      </c>
      <c r="E428" s="639">
        <v>0</v>
      </c>
      <c r="F428" s="639">
        <v>0</v>
      </c>
      <c r="G428" s="639">
        <v>0</v>
      </c>
      <c r="H428" s="639">
        <v>0</v>
      </c>
      <c r="I428" s="639">
        <v>0</v>
      </c>
      <c r="J428" s="639">
        <v>0</v>
      </c>
      <c r="K428" s="639">
        <v>0</v>
      </c>
      <c r="L428" s="639">
        <v>0</v>
      </c>
      <c r="M428" s="639">
        <f>1*B428:B428</f>
        <v>0</v>
      </c>
      <c r="N428" s="639">
        <v>0</v>
      </c>
      <c r="O428" s="639">
        <v>0</v>
      </c>
      <c r="P428" s="639">
        <v>0</v>
      </c>
      <c r="Q428" s="639">
        <f>7*B428:B428</f>
        <v>0</v>
      </c>
      <c r="R428" s="639">
        <v>0</v>
      </c>
      <c r="S428" s="639">
        <v>0</v>
      </c>
      <c r="T428" s="639">
        <v>0</v>
      </c>
      <c r="U428" s="639">
        <v>0</v>
      </c>
      <c r="V428" t="s" s="352">
        <f>IF(B428&gt;0,"Added"," ")</f>
        <v>251</v>
      </c>
      <c r="W428" s="635"/>
    </row>
    <row r="429" ht="14.5" customHeight="1" hidden="1">
      <c r="A429" t="s" s="640">
        <v>1583</v>
      </c>
      <c r="B429" s="637">
        <v>0</v>
      </c>
      <c r="C429" s="638">
        <v>3</v>
      </c>
      <c r="D429" s="639">
        <v>0</v>
      </c>
      <c r="E429" s="639">
        <v>0</v>
      </c>
      <c r="F429" s="639">
        <v>0</v>
      </c>
      <c r="G429" s="639">
        <v>0</v>
      </c>
      <c r="H429" s="639">
        <v>0</v>
      </c>
      <c r="I429" s="639">
        <v>0</v>
      </c>
      <c r="J429" s="639">
        <v>0</v>
      </c>
      <c r="K429" s="639">
        <v>0</v>
      </c>
      <c r="L429" s="639">
        <v>0</v>
      </c>
      <c r="M429" s="639">
        <v>0</v>
      </c>
      <c r="N429" s="639">
        <v>0</v>
      </c>
      <c r="O429" s="639">
        <v>0</v>
      </c>
      <c r="P429" s="639">
        <v>0</v>
      </c>
      <c r="Q429" s="639">
        <f>16*B429:B429</f>
        <v>0</v>
      </c>
      <c r="R429" s="639">
        <v>0</v>
      </c>
      <c r="S429" s="639">
        <v>0</v>
      </c>
      <c r="T429" s="639">
        <v>0</v>
      </c>
      <c r="U429" s="639">
        <v>0</v>
      </c>
      <c r="V429" t="s" s="352">
        <f>IF(B429&gt;0,"Added"," ")</f>
        <v>251</v>
      </c>
      <c r="W429" s="635"/>
    </row>
    <row r="430" ht="14.5" customHeight="1" hidden="1">
      <c r="A430" t="s" s="640">
        <v>1584</v>
      </c>
      <c r="B430" s="637">
        <v>0</v>
      </c>
      <c r="C430" s="638">
        <v>3</v>
      </c>
      <c r="D430" s="639">
        <v>0</v>
      </c>
      <c r="E430" s="639">
        <v>0</v>
      </c>
      <c r="F430" s="639">
        <v>0</v>
      </c>
      <c r="G430" s="639">
        <v>0</v>
      </c>
      <c r="H430" s="639">
        <f>1*B430:B430</f>
        <v>0</v>
      </c>
      <c r="I430" s="639">
        <v>0</v>
      </c>
      <c r="J430" s="639">
        <f>2*B430:B430</f>
        <v>0</v>
      </c>
      <c r="K430" s="639">
        <v>0</v>
      </c>
      <c r="L430" s="639">
        <v>0</v>
      </c>
      <c r="M430" s="639">
        <v>0</v>
      </c>
      <c r="N430" s="639">
        <v>0</v>
      </c>
      <c r="O430" s="639">
        <v>0</v>
      </c>
      <c r="P430" s="639">
        <v>0</v>
      </c>
      <c r="Q430" s="639">
        <f>17*B430:B430</f>
        <v>0</v>
      </c>
      <c r="R430" s="639">
        <v>0</v>
      </c>
      <c r="S430" s="639">
        <v>0</v>
      </c>
      <c r="T430" s="639">
        <v>0</v>
      </c>
      <c r="U430" s="639">
        <v>0</v>
      </c>
      <c r="V430" t="s" s="352">
        <f>IF(B430&gt;0,"Added"," ")</f>
        <v>251</v>
      </c>
      <c r="W430" s="635"/>
    </row>
    <row r="431" ht="14.5" customHeight="1" hidden="1">
      <c r="A431" t="s" s="640">
        <v>1585</v>
      </c>
      <c r="B431" s="637">
        <v>0</v>
      </c>
      <c r="C431" s="638">
        <v>10</v>
      </c>
      <c r="D431" s="639">
        <f>_xlfn.IFERROR(10*B431,0)</f>
        <v>0</v>
      </c>
      <c r="E431" s="639">
        <v>0</v>
      </c>
      <c r="F431" s="639">
        <v>0</v>
      </c>
      <c r="G431" s="639">
        <v>0</v>
      </c>
      <c r="H431" s="639">
        <v>0</v>
      </c>
      <c r="I431" s="639">
        <v>0</v>
      </c>
      <c r="J431" s="639">
        <v>0</v>
      </c>
      <c r="K431" s="639">
        <v>0</v>
      </c>
      <c r="L431" s="639">
        <v>0</v>
      </c>
      <c r="M431" s="639">
        <v>0</v>
      </c>
      <c r="N431" s="639">
        <v>0</v>
      </c>
      <c r="O431" s="639">
        <v>0</v>
      </c>
      <c r="P431" s="639">
        <v>0</v>
      </c>
      <c r="Q431" s="639">
        <v>0</v>
      </c>
      <c r="R431" s="639">
        <v>0</v>
      </c>
      <c r="S431" s="639">
        <v>0</v>
      </c>
      <c r="T431" s="639">
        <v>0</v>
      </c>
      <c r="U431" s="639">
        <v>0</v>
      </c>
      <c r="V431" t="s" s="352">
        <f>IF(B431&gt;0,"Added"," ")</f>
        <v>251</v>
      </c>
      <c r="W431" s="635"/>
    </row>
    <row r="432" ht="14.5" customHeight="1" hidden="1">
      <c r="A432" t="s" s="640">
        <v>1586</v>
      </c>
      <c r="B432" s="637">
        <v>0</v>
      </c>
      <c r="C432" s="638">
        <v>10</v>
      </c>
      <c r="D432" s="639">
        <f>_xlfn.IFERROR(10*B432,0)</f>
        <v>0</v>
      </c>
      <c r="E432" s="639">
        <v>0</v>
      </c>
      <c r="F432" s="639">
        <v>0</v>
      </c>
      <c r="G432" s="639">
        <v>0</v>
      </c>
      <c r="H432" s="639">
        <v>0</v>
      </c>
      <c r="I432" s="639">
        <v>0</v>
      </c>
      <c r="J432" s="639">
        <v>0</v>
      </c>
      <c r="K432" s="639">
        <v>0</v>
      </c>
      <c r="L432" s="639">
        <v>0</v>
      </c>
      <c r="M432" s="639">
        <v>0</v>
      </c>
      <c r="N432" s="639">
        <v>0</v>
      </c>
      <c r="O432" s="639">
        <v>0</v>
      </c>
      <c r="P432" s="639">
        <v>0</v>
      </c>
      <c r="Q432" s="639">
        <v>0</v>
      </c>
      <c r="R432" s="639">
        <v>0</v>
      </c>
      <c r="S432" s="639">
        <v>0</v>
      </c>
      <c r="T432" s="639">
        <v>0</v>
      </c>
      <c r="U432" s="639">
        <v>0</v>
      </c>
      <c r="V432" t="s" s="352">
        <f>IF(B432&gt;0,"Added"," ")</f>
        <v>251</v>
      </c>
      <c r="W432" s="635"/>
    </row>
    <row r="433" ht="14.5" customHeight="1" hidden="1">
      <c r="A433" t="s" s="640">
        <v>1587</v>
      </c>
      <c r="B433" s="637">
        <v>0</v>
      </c>
      <c r="C433" s="638">
        <v>10</v>
      </c>
      <c r="D433" s="639">
        <f>_xlfn.IFERROR(10*B433,0)</f>
        <v>0</v>
      </c>
      <c r="E433" s="639">
        <v>0</v>
      </c>
      <c r="F433" s="639">
        <v>0</v>
      </c>
      <c r="G433" s="639">
        <v>0</v>
      </c>
      <c r="H433" s="639">
        <v>0</v>
      </c>
      <c r="I433" s="639">
        <v>0</v>
      </c>
      <c r="J433" s="639">
        <v>0</v>
      </c>
      <c r="K433" s="639">
        <v>0</v>
      </c>
      <c r="L433" s="639">
        <v>0</v>
      </c>
      <c r="M433" s="639">
        <v>0</v>
      </c>
      <c r="N433" s="639">
        <v>0</v>
      </c>
      <c r="O433" s="639">
        <v>0</v>
      </c>
      <c r="P433" s="639">
        <v>0</v>
      </c>
      <c r="Q433" s="639">
        <v>0</v>
      </c>
      <c r="R433" s="639">
        <v>0</v>
      </c>
      <c r="S433" s="639">
        <v>0</v>
      </c>
      <c r="T433" s="639">
        <v>0</v>
      </c>
      <c r="U433" s="639">
        <v>0</v>
      </c>
      <c r="V433" t="s" s="352">
        <f>IF(B433&gt;0,"Added"," ")</f>
        <v>251</v>
      </c>
      <c r="W433" s="635"/>
    </row>
    <row r="434" ht="14.5" customHeight="1" hidden="1">
      <c r="A434" t="s" s="640">
        <v>1588</v>
      </c>
      <c r="B434" s="637">
        <v>0</v>
      </c>
      <c r="C434" s="638">
        <v>20</v>
      </c>
      <c r="D434" s="639">
        <f>_xlfn.IFERROR(20*B434,0)</f>
        <v>0</v>
      </c>
      <c r="E434" s="639">
        <v>0</v>
      </c>
      <c r="F434" s="639">
        <v>0</v>
      </c>
      <c r="G434" s="639">
        <v>0</v>
      </c>
      <c r="H434" s="639">
        <v>0</v>
      </c>
      <c r="I434" s="639">
        <v>0</v>
      </c>
      <c r="J434" s="639">
        <v>0</v>
      </c>
      <c r="K434" s="639">
        <v>0</v>
      </c>
      <c r="L434" s="639">
        <v>0</v>
      </c>
      <c r="M434" s="639">
        <v>0</v>
      </c>
      <c r="N434" s="639">
        <v>0</v>
      </c>
      <c r="O434" s="639">
        <v>0</v>
      </c>
      <c r="P434" s="639">
        <v>0</v>
      </c>
      <c r="Q434" s="639">
        <v>0</v>
      </c>
      <c r="R434" s="639">
        <v>0</v>
      </c>
      <c r="S434" s="639">
        <v>0</v>
      </c>
      <c r="T434" s="639">
        <v>0</v>
      </c>
      <c r="U434" s="639">
        <v>0</v>
      </c>
      <c r="V434" t="s" s="352">
        <f>IF(B434&gt;0,"Added"," ")</f>
        <v>251</v>
      </c>
      <c r="W434" s="635"/>
    </row>
    <row r="435" ht="14.5" customHeight="1" hidden="1">
      <c r="A435" t="s" s="640">
        <v>1589</v>
      </c>
      <c r="B435" s="637">
        <v>0</v>
      </c>
      <c r="C435" s="638">
        <v>10</v>
      </c>
      <c r="D435" s="639">
        <f>_xlfn.IFERROR(3*B435,0)</f>
        <v>0</v>
      </c>
      <c r="E435" s="639">
        <f>_xlfn.IFERROR(7*B435,0)</f>
        <v>0</v>
      </c>
      <c r="F435" s="639">
        <v>0</v>
      </c>
      <c r="G435" s="639">
        <v>0</v>
      </c>
      <c r="H435" s="639">
        <v>0</v>
      </c>
      <c r="I435" s="639">
        <v>0</v>
      </c>
      <c r="J435" s="639">
        <v>0</v>
      </c>
      <c r="K435" s="639">
        <v>0</v>
      </c>
      <c r="L435" s="639">
        <v>0</v>
      </c>
      <c r="M435" s="639">
        <v>0</v>
      </c>
      <c r="N435" s="639">
        <v>0</v>
      </c>
      <c r="O435" s="639">
        <v>0</v>
      </c>
      <c r="P435" s="639">
        <v>0</v>
      </c>
      <c r="Q435" s="639">
        <v>0</v>
      </c>
      <c r="R435" s="639">
        <v>0</v>
      </c>
      <c r="S435" s="639">
        <v>0</v>
      </c>
      <c r="T435" s="639">
        <v>0</v>
      </c>
      <c r="U435" s="639">
        <v>0</v>
      </c>
      <c r="V435" t="s" s="352">
        <f>IF(B435&gt;0,"Added"," ")</f>
        <v>251</v>
      </c>
      <c r="W435" s="635"/>
    </row>
    <row r="436" ht="14.5" customHeight="1" hidden="1">
      <c r="A436" t="s" s="640">
        <v>1590</v>
      </c>
      <c r="B436" s="637">
        <v>0</v>
      </c>
      <c r="C436" s="638">
        <v>5</v>
      </c>
      <c r="D436" s="639">
        <v>0</v>
      </c>
      <c r="E436" s="639">
        <v>0</v>
      </c>
      <c r="F436" s="639">
        <v>0</v>
      </c>
      <c r="G436" s="639">
        <v>0</v>
      </c>
      <c r="H436" s="639">
        <f>_xlfn.IFERROR(1*B436,0)</f>
        <v>0</v>
      </c>
      <c r="I436" s="639">
        <f>_xlfn.IFERROR(4*B436,0)</f>
        <v>0</v>
      </c>
      <c r="J436" s="639">
        <v>0</v>
      </c>
      <c r="K436" s="639">
        <v>0</v>
      </c>
      <c r="L436" s="639">
        <v>0</v>
      </c>
      <c r="M436" s="639">
        <v>0</v>
      </c>
      <c r="N436" s="639">
        <v>0</v>
      </c>
      <c r="O436" s="639">
        <v>0</v>
      </c>
      <c r="P436" s="639">
        <v>0</v>
      </c>
      <c r="Q436" s="639">
        <v>0</v>
      </c>
      <c r="R436" s="639">
        <v>0</v>
      </c>
      <c r="S436" s="639">
        <v>0</v>
      </c>
      <c r="T436" s="639">
        <v>0</v>
      </c>
      <c r="U436" s="639">
        <v>0</v>
      </c>
      <c r="V436" t="s" s="352">
        <f>IF(B436&gt;0,"Added"," ")</f>
        <v>251</v>
      </c>
      <c r="W436" s="635"/>
    </row>
    <row r="437" ht="14.5" customHeight="1" hidden="1">
      <c r="A437" t="s" s="640">
        <v>1591</v>
      </c>
      <c r="B437" s="637">
        <v>0</v>
      </c>
      <c r="C437" s="638">
        <v>3</v>
      </c>
      <c r="D437" s="639">
        <v>0</v>
      </c>
      <c r="E437" s="639">
        <v>0</v>
      </c>
      <c r="F437" s="639">
        <v>0</v>
      </c>
      <c r="G437" s="639">
        <v>0</v>
      </c>
      <c r="H437" s="639">
        <v>0</v>
      </c>
      <c r="I437" s="639">
        <v>0</v>
      </c>
      <c r="J437" s="639">
        <f>_xlfn.IFERROR(1*B437,0)</f>
        <v>0</v>
      </c>
      <c r="K437" s="639">
        <f>_xlfn.IFERROR(1*B437,0)</f>
        <v>0</v>
      </c>
      <c r="L437" s="639">
        <v>0</v>
      </c>
      <c r="M437" s="639">
        <f>_xlfn.IFERROR(1*B437,0)</f>
        <v>0</v>
      </c>
      <c r="N437" s="639">
        <v>0</v>
      </c>
      <c r="O437" s="639">
        <v>0</v>
      </c>
      <c r="P437" s="639">
        <v>0</v>
      </c>
      <c r="Q437" s="639">
        <v>0</v>
      </c>
      <c r="R437" s="639">
        <v>0</v>
      </c>
      <c r="S437" s="639">
        <v>0</v>
      </c>
      <c r="T437" s="639">
        <v>0</v>
      </c>
      <c r="U437" s="639">
        <v>0</v>
      </c>
      <c r="V437" t="s" s="352">
        <f>IF(B437&gt;0,"Added"," ")</f>
        <v>251</v>
      </c>
      <c r="W437" s="635"/>
    </row>
    <row r="438" ht="14.5" customHeight="1" hidden="1">
      <c r="A438" t="s" s="640">
        <v>1592</v>
      </c>
      <c r="B438" s="637">
        <v>0</v>
      </c>
      <c r="C438" s="638">
        <v>1</v>
      </c>
      <c r="D438" s="639">
        <v>0</v>
      </c>
      <c r="E438" s="639">
        <v>0</v>
      </c>
      <c r="F438" s="639">
        <v>0</v>
      </c>
      <c r="G438" s="639">
        <v>0</v>
      </c>
      <c r="H438" s="639">
        <v>0</v>
      </c>
      <c r="I438" s="639">
        <v>0</v>
      </c>
      <c r="J438" s="639">
        <v>0</v>
      </c>
      <c r="K438" s="639">
        <v>0</v>
      </c>
      <c r="L438" s="639">
        <v>0</v>
      </c>
      <c r="M438" s="639">
        <f>_xlfn.IFERROR(1*B438,0)</f>
        <v>0</v>
      </c>
      <c r="N438" s="639">
        <v>0</v>
      </c>
      <c r="O438" s="639">
        <v>0</v>
      </c>
      <c r="P438" s="639">
        <v>0</v>
      </c>
      <c r="Q438" s="639">
        <v>0</v>
      </c>
      <c r="R438" s="639">
        <v>0</v>
      </c>
      <c r="S438" s="639">
        <v>0</v>
      </c>
      <c r="T438" s="639">
        <v>0</v>
      </c>
      <c r="U438" s="639">
        <v>0</v>
      </c>
      <c r="V438" t="s" s="352">
        <f>IF(B438&gt;0,"Added"," ")</f>
        <v>251</v>
      </c>
      <c r="W438" s="635"/>
    </row>
    <row r="439" ht="14.5" customHeight="1" hidden="1">
      <c r="A439" t="s" s="640">
        <v>1593</v>
      </c>
      <c r="B439" s="637">
        <v>0</v>
      </c>
      <c r="C439" s="638">
        <v>1</v>
      </c>
      <c r="D439" s="639">
        <v>0</v>
      </c>
      <c r="E439" s="639">
        <v>0</v>
      </c>
      <c r="F439" s="639">
        <v>0</v>
      </c>
      <c r="G439" s="639">
        <v>0</v>
      </c>
      <c r="H439" s="639">
        <v>0</v>
      </c>
      <c r="I439" s="639">
        <v>0</v>
      </c>
      <c r="J439" s="639">
        <f>_xlfn.IFERROR(1*B439,0)</f>
        <v>0</v>
      </c>
      <c r="K439" s="639">
        <v>0</v>
      </c>
      <c r="L439" s="639">
        <v>0</v>
      </c>
      <c r="M439" s="639">
        <v>0</v>
      </c>
      <c r="N439" s="639">
        <v>0</v>
      </c>
      <c r="O439" s="639">
        <v>0</v>
      </c>
      <c r="P439" s="639">
        <v>0</v>
      </c>
      <c r="Q439" s="639">
        <v>0</v>
      </c>
      <c r="R439" s="639">
        <v>0</v>
      </c>
      <c r="S439" s="639">
        <v>0</v>
      </c>
      <c r="T439" s="639">
        <v>0</v>
      </c>
      <c r="U439" s="639">
        <v>0</v>
      </c>
      <c r="V439" t="s" s="352">
        <f>IF(B439&gt;0,"Added"," ")</f>
        <v>251</v>
      </c>
      <c r="W439" s="635"/>
    </row>
    <row r="440" ht="14.5" customHeight="1" hidden="1">
      <c r="A440" t="s" s="640">
        <v>1594</v>
      </c>
      <c r="B440" s="637">
        <v>0</v>
      </c>
      <c r="C440" s="638">
        <v>1</v>
      </c>
      <c r="D440" s="639">
        <v>0</v>
      </c>
      <c r="E440" s="639">
        <v>0</v>
      </c>
      <c r="F440" s="639">
        <v>0</v>
      </c>
      <c r="G440" s="639">
        <v>0</v>
      </c>
      <c r="H440" s="639">
        <v>0</v>
      </c>
      <c r="I440" s="639">
        <v>0</v>
      </c>
      <c r="J440" s="639">
        <v>0</v>
      </c>
      <c r="K440" s="639">
        <f>_xlfn.IFERROR(1*B440,0)</f>
        <v>0</v>
      </c>
      <c r="L440" s="639">
        <v>0</v>
      </c>
      <c r="M440" s="639">
        <v>0</v>
      </c>
      <c r="N440" s="639">
        <v>0</v>
      </c>
      <c r="O440" s="639">
        <v>0</v>
      </c>
      <c r="P440" s="639">
        <v>0</v>
      </c>
      <c r="Q440" s="639">
        <v>0</v>
      </c>
      <c r="R440" s="639">
        <v>0</v>
      </c>
      <c r="S440" s="639">
        <v>0</v>
      </c>
      <c r="T440" s="639">
        <v>0</v>
      </c>
      <c r="U440" s="639">
        <v>0</v>
      </c>
      <c r="V440" t="s" s="352">
        <f>IF(B440&gt;0,"Added"," ")</f>
        <v>251</v>
      </c>
      <c r="W440" s="635"/>
    </row>
    <row r="441" ht="14.5" customHeight="1" hidden="1">
      <c r="A441" t="s" s="640">
        <v>1595</v>
      </c>
      <c r="B441" s="637">
        <v>0</v>
      </c>
      <c r="C441" s="638">
        <v>10</v>
      </c>
      <c r="D441" s="639">
        <v>0</v>
      </c>
      <c r="E441" s="639">
        <f>_xlfn.IFERROR(7*B441,0)</f>
        <v>0</v>
      </c>
      <c r="F441" s="639">
        <f>_xlfn.IFERROR(3*B441,0)</f>
        <v>0</v>
      </c>
      <c r="G441" s="639">
        <v>0</v>
      </c>
      <c r="H441" s="639">
        <v>0</v>
      </c>
      <c r="I441" s="639">
        <v>0</v>
      </c>
      <c r="J441" s="639">
        <v>0</v>
      </c>
      <c r="K441" s="639">
        <v>0</v>
      </c>
      <c r="L441" s="639">
        <v>0</v>
      </c>
      <c r="M441" s="639">
        <v>0</v>
      </c>
      <c r="N441" s="639">
        <v>0</v>
      </c>
      <c r="O441" s="639">
        <v>0</v>
      </c>
      <c r="P441" s="639">
        <v>0</v>
      </c>
      <c r="Q441" s="639">
        <v>0</v>
      </c>
      <c r="R441" s="639">
        <v>0</v>
      </c>
      <c r="S441" s="639">
        <v>0</v>
      </c>
      <c r="T441" s="639">
        <v>0</v>
      </c>
      <c r="U441" s="639">
        <v>0</v>
      </c>
      <c r="V441" t="s" s="352">
        <f>IF(B441&gt;0,"Added"," ")</f>
        <v>251</v>
      </c>
      <c r="W441" s="635"/>
    </row>
    <row r="442" ht="14.5" customHeight="1" hidden="1">
      <c r="A442" t="s" s="640">
        <v>1596</v>
      </c>
      <c r="B442" s="637">
        <v>0</v>
      </c>
      <c r="C442" s="638">
        <v>20</v>
      </c>
      <c r="D442" s="639">
        <f>_xlfn.IFERROR(20*B442,0)</f>
        <v>0</v>
      </c>
      <c r="E442" s="639">
        <v>0</v>
      </c>
      <c r="F442" s="639">
        <v>0</v>
      </c>
      <c r="G442" s="639">
        <v>0</v>
      </c>
      <c r="H442" s="639">
        <v>0</v>
      </c>
      <c r="I442" s="639">
        <v>0</v>
      </c>
      <c r="J442" s="639">
        <v>0</v>
      </c>
      <c r="K442" s="639">
        <v>0</v>
      </c>
      <c r="L442" s="639">
        <v>0</v>
      </c>
      <c r="M442" s="639">
        <v>0</v>
      </c>
      <c r="N442" s="639">
        <v>0</v>
      </c>
      <c r="O442" s="639">
        <v>0</v>
      </c>
      <c r="P442" s="639">
        <v>0</v>
      </c>
      <c r="Q442" s="639">
        <v>0</v>
      </c>
      <c r="R442" s="639">
        <v>0</v>
      </c>
      <c r="S442" s="639">
        <v>0</v>
      </c>
      <c r="T442" s="639">
        <v>0</v>
      </c>
      <c r="U442" s="639">
        <v>0</v>
      </c>
      <c r="V442" t="s" s="352">
        <f>IF(B442&gt;0,"Added"," ")</f>
        <v>251</v>
      </c>
      <c r="W442" s="635"/>
    </row>
    <row r="443" ht="14.5" customHeight="1" hidden="1">
      <c r="A443" t="s" s="640">
        <v>1597</v>
      </c>
      <c r="B443" s="637">
        <v>0</v>
      </c>
      <c r="C443" s="638">
        <v>10</v>
      </c>
      <c r="D443" s="639">
        <v>0</v>
      </c>
      <c r="E443" s="639">
        <f>_xlfn.IFERROR(9*B443,0)</f>
        <v>0</v>
      </c>
      <c r="F443" s="639">
        <f>_xlfn.IFERROR(1*B443,0)</f>
        <v>0</v>
      </c>
      <c r="G443" s="639">
        <v>0</v>
      </c>
      <c r="H443" s="639">
        <v>0</v>
      </c>
      <c r="I443" s="639">
        <v>0</v>
      </c>
      <c r="J443" s="639">
        <v>0</v>
      </c>
      <c r="K443" s="639">
        <v>0</v>
      </c>
      <c r="L443" s="639">
        <v>0</v>
      </c>
      <c r="M443" s="639">
        <v>0</v>
      </c>
      <c r="N443" s="639">
        <v>0</v>
      </c>
      <c r="O443" s="639">
        <v>0</v>
      </c>
      <c r="P443" s="639">
        <v>0</v>
      </c>
      <c r="Q443" s="639">
        <v>0</v>
      </c>
      <c r="R443" s="639">
        <v>0</v>
      </c>
      <c r="S443" s="639">
        <v>0</v>
      </c>
      <c r="T443" s="639">
        <v>0</v>
      </c>
      <c r="U443" s="639">
        <v>0</v>
      </c>
      <c r="V443" t="s" s="352">
        <f>IF(B443&gt;0,"Added"," ")</f>
        <v>251</v>
      </c>
      <c r="W443" s="635"/>
    </row>
    <row r="444" ht="14.5" customHeight="1" hidden="1">
      <c r="A444" t="s" s="640">
        <v>1598</v>
      </c>
      <c r="B444" s="637">
        <v>0</v>
      </c>
      <c r="C444" s="638">
        <v>10</v>
      </c>
      <c r="D444" s="639">
        <v>0</v>
      </c>
      <c r="E444" s="639">
        <f>_xlfn.IFERROR(10*B444,0)</f>
        <v>0</v>
      </c>
      <c r="F444" s="639">
        <v>0</v>
      </c>
      <c r="G444" s="639">
        <v>0</v>
      </c>
      <c r="H444" s="639">
        <v>0</v>
      </c>
      <c r="I444" s="639">
        <v>0</v>
      </c>
      <c r="J444" s="639">
        <v>0</v>
      </c>
      <c r="K444" s="639">
        <v>0</v>
      </c>
      <c r="L444" s="639">
        <v>0</v>
      </c>
      <c r="M444" s="639">
        <v>0</v>
      </c>
      <c r="N444" s="639">
        <v>0</v>
      </c>
      <c r="O444" s="639">
        <v>0</v>
      </c>
      <c r="P444" s="639">
        <v>0</v>
      </c>
      <c r="Q444" s="639">
        <v>0</v>
      </c>
      <c r="R444" s="639">
        <v>0</v>
      </c>
      <c r="S444" s="639">
        <v>0</v>
      </c>
      <c r="T444" s="639">
        <v>0</v>
      </c>
      <c r="U444" s="639">
        <v>0</v>
      </c>
      <c r="V444" t="s" s="352">
        <f>IF(B444&gt;0,"Added"," ")</f>
        <v>251</v>
      </c>
      <c r="W444" s="635"/>
    </row>
    <row r="445" ht="14.5" customHeight="1" hidden="1">
      <c r="A445" t="s" s="640">
        <v>1599</v>
      </c>
      <c r="B445" s="637">
        <v>0</v>
      </c>
      <c r="C445" s="638">
        <v>5</v>
      </c>
      <c r="D445" s="639">
        <v>0</v>
      </c>
      <c r="E445" s="639">
        <v>0</v>
      </c>
      <c r="F445" s="639">
        <v>0</v>
      </c>
      <c r="G445" s="639">
        <f>_xlfn.IFERROR(5*B445,0)</f>
        <v>0</v>
      </c>
      <c r="H445" s="639">
        <v>0</v>
      </c>
      <c r="I445" s="639">
        <v>0</v>
      </c>
      <c r="J445" s="639">
        <v>0</v>
      </c>
      <c r="K445" s="639">
        <v>0</v>
      </c>
      <c r="L445" s="639">
        <v>0</v>
      </c>
      <c r="M445" s="639">
        <v>0</v>
      </c>
      <c r="N445" s="639">
        <v>0</v>
      </c>
      <c r="O445" s="639">
        <v>0</v>
      </c>
      <c r="P445" s="639">
        <v>0</v>
      </c>
      <c r="Q445" s="639">
        <v>0</v>
      </c>
      <c r="R445" s="639">
        <v>0</v>
      </c>
      <c r="S445" s="639">
        <v>0</v>
      </c>
      <c r="T445" s="639">
        <v>0</v>
      </c>
      <c r="U445" s="639">
        <v>0</v>
      </c>
      <c r="V445" t="s" s="352">
        <f>IF(B445&gt;0,"Added"," ")</f>
        <v>251</v>
      </c>
      <c r="W445" s="635"/>
    </row>
    <row r="446" ht="14.5" customHeight="1" hidden="1">
      <c r="A446" t="s" s="640">
        <v>1600</v>
      </c>
      <c r="B446" s="637">
        <v>0</v>
      </c>
      <c r="C446" s="638">
        <v>5</v>
      </c>
      <c r="D446" s="639">
        <v>0</v>
      </c>
      <c r="E446" s="639">
        <v>0</v>
      </c>
      <c r="F446" s="639">
        <f>_xlfn.IFERROR(2*B446,0)</f>
        <v>0</v>
      </c>
      <c r="G446" s="639">
        <f>_xlfn.IFERROR(1*B446,0)</f>
        <v>0</v>
      </c>
      <c r="H446" s="639">
        <f>_xlfn.IFERROR(2*B446,0)</f>
        <v>0</v>
      </c>
      <c r="I446" s="639">
        <v>0</v>
      </c>
      <c r="J446" s="639">
        <v>0</v>
      </c>
      <c r="K446" s="639">
        <v>0</v>
      </c>
      <c r="L446" s="639">
        <v>0</v>
      </c>
      <c r="M446" s="639">
        <v>0</v>
      </c>
      <c r="N446" s="639">
        <v>0</v>
      </c>
      <c r="O446" s="639">
        <v>0</v>
      </c>
      <c r="P446" s="639">
        <v>0</v>
      </c>
      <c r="Q446" s="639">
        <v>0</v>
      </c>
      <c r="R446" s="639">
        <v>0</v>
      </c>
      <c r="S446" s="639">
        <v>0</v>
      </c>
      <c r="T446" s="639">
        <v>0</v>
      </c>
      <c r="U446" s="639">
        <v>0</v>
      </c>
      <c r="V446" t="s" s="352">
        <f>IF(B446&gt;0,"Added"," ")</f>
        <v>251</v>
      </c>
      <c r="W446" s="635"/>
    </row>
    <row r="447" ht="14.5" customHeight="1" hidden="1">
      <c r="A447" t="s" s="640">
        <v>1601</v>
      </c>
      <c r="B447" s="637">
        <v>0</v>
      </c>
      <c r="C447" s="638">
        <v>4</v>
      </c>
      <c r="D447" s="639">
        <f>_xlfn.IFERROR(4*B447,0)</f>
        <v>0</v>
      </c>
      <c r="E447" s="639">
        <v>0</v>
      </c>
      <c r="F447" s="639">
        <v>0</v>
      </c>
      <c r="G447" s="639">
        <v>0</v>
      </c>
      <c r="H447" s="639">
        <v>0</v>
      </c>
      <c r="I447" s="639">
        <v>0</v>
      </c>
      <c r="J447" s="639">
        <v>0</v>
      </c>
      <c r="K447" s="639">
        <v>0</v>
      </c>
      <c r="L447" s="639">
        <v>0</v>
      </c>
      <c r="M447" s="639">
        <v>0</v>
      </c>
      <c r="N447" s="639">
        <v>0</v>
      </c>
      <c r="O447" s="639">
        <v>0</v>
      </c>
      <c r="P447" s="639">
        <v>0</v>
      </c>
      <c r="Q447" s="639">
        <v>0</v>
      </c>
      <c r="R447" s="639">
        <v>0</v>
      </c>
      <c r="S447" s="639">
        <v>0</v>
      </c>
      <c r="T447" s="639">
        <v>0</v>
      </c>
      <c r="U447" s="639">
        <v>0</v>
      </c>
      <c r="V447" t="s" s="352">
        <f>IF(B447&gt;0,"Added"," ")</f>
        <v>251</v>
      </c>
      <c r="W447" s="635"/>
    </row>
    <row r="448" ht="14.5" customHeight="1" hidden="1">
      <c r="A448" t="s" s="640">
        <v>1602</v>
      </c>
      <c r="B448" s="637">
        <v>0</v>
      </c>
      <c r="C448" s="638">
        <v>10</v>
      </c>
      <c r="D448" s="639">
        <f>_xlfn.IFERROR(10*B448,0)</f>
        <v>0</v>
      </c>
      <c r="E448" s="639">
        <v>0</v>
      </c>
      <c r="F448" s="639">
        <v>0</v>
      </c>
      <c r="G448" s="639">
        <v>0</v>
      </c>
      <c r="H448" s="639">
        <v>0</v>
      </c>
      <c r="I448" s="639">
        <v>0</v>
      </c>
      <c r="J448" s="639">
        <v>0</v>
      </c>
      <c r="K448" s="639">
        <v>0</v>
      </c>
      <c r="L448" s="639">
        <v>0</v>
      </c>
      <c r="M448" s="639">
        <v>0</v>
      </c>
      <c r="N448" s="639">
        <v>0</v>
      </c>
      <c r="O448" s="639">
        <v>0</v>
      </c>
      <c r="P448" s="639">
        <v>0</v>
      </c>
      <c r="Q448" s="639">
        <v>0</v>
      </c>
      <c r="R448" s="639">
        <v>0</v>
      </c>
      <c r="S448" s="639">
        <v>0</v>
      </c>
      <c r="T448" s="639">
        <v>0</v>
      </c>
      <c r="U448" s="639">
        <v>0</v>
      </c>
      <c r="V448" t="s" s="352">
        <f>IF(B448&gt;0,"Added"," ")</f>
        <v>251</v>
      </c>
      <c r="W448" s="635"/>
    </row>
    <row r="449" ht="14.5" customHeight="1" hidden="1">
      <c r="A449" t="s" s="640">
        <v>1603</v>
      </c>
      <c r="B449" s="637">
        <v>0</v>
      </c>
      <c r="C449" s="638">
        <v>10</v>
      </c>
      <c r="D449" s="639">
        <f>_xlfn.IFERROR(10*B449,0)</f>
        <v>0</v>
      </c>
      <c r="E449" s="639">
        <v>0</v>
      </c>
      <c r="F449" s="639">
        <v>0</v>
      </c>
      <c r="G449" s="639">
        <v>0</v>
      </c>
      <c r="H449" s="639">
        <v>0</v>
      </c>
      <c r="I449" s="639">
        <v>0</v>
      </c>
      <c r="J449" s="639">
        <v>0</v>
      </c>
      <c r="K449" s="639">
        <v>0</v>
      </c>
      <c r="L449" s="639">
        <v>0</v>
      </c>
      <c r="M449" s="639">
        <v>0</v>
      </c>
      <c r="N449" s="639">
        <v>0</v>
      </c>
      <c r="O449" s="639">
        <v>0</v>
      </c>
      <c r="P449" s="639">
        <v>0</v>
      </c>
      <c r="Q449" s="639">
        <v>0</v>
      </c>
      <c r="R449" s="639">
        <v>0</v>
      </c>
      <c r="S449" s="639">
        <v>0</v>
      </c>
      <c r="T449" s="639">
        <v>0</v>
      </c>
      <c r="U449" s="639">
        <v>0</v>
      </c>
      <c r="V449" t="s" s="352">
        <f>IF(B449&gt;0,"Added"," ")</f>
        <v>251</v>
      </c>
      <c r="W449" s="635"/>
    </row>
    <row r="450" ht="14.5" customHeight="1" hidden="1">
      <c r="A450" t="s" s="640">
        <v>1604</v>
      </c>
      <c r="B450" s="637">
        <v>0</v>
      </c>
      <c r="C450" s="638">
        <v>5</v>
      </c>
      <c r="D450" s="639">
        <f>_xlfn.IFERROR(5*B450,0)</f>
        <v>0</v>
      </c>
      <c r="E450" s="639">
        <v>0</v>
      </c>
      <c r="F450" s="639">
        <v>0</v>
      </c>
      <c r="G450" s="639">
        <v>0</v>
      </c>
      <c r="H450" s="639">
        <v>0</v>
      </c>
      <c r="I450" s="639">
        <v>0</v>
      </c>
      <c r="J450" s="639">
        <v>0</v>
      </c>
      <c r="K450" s="639">
        <v>0</v>
      </c>
      <c r="L450" s="639">
        <v>0</v>
      </c>
      <c r="M450" s="639">
        <v>0</v>
      </c>
      <c r="N450" s="639">
        <v>0</v>
      </c>
      <c r="O450" s="639">
        <v>0</v>
      </c>
      <c r="P450" s="639">
        <v>0</v>
      </c>
      <c r="Q450" s="639">
        <v>0</v>
      </c>
      <c r="R450" s="639">
        <v>0</v>
      </c>
      <c r="S450" s="639">
        <v>0</v>
      </c>
      <c r="T450" s="639">
        <v>0</v>
      </c>
      <c r="U450" s="639">
        <v>0</v>
      </c>
      <c r="V450" t="s" s="352">
        <f>IF(B450&gt;0,"Added"," ")</f>
        <v>251</v>
      </c>
      <c r="W450" s="635"/>
    </row>
    <row r="451" ht="14.5" customHeight="1" hidden="1">
      <c r="A451" t="s" s="640">
        <v>1605</v>
      </c>
      <c r="B451" s="637">
        <v>0</v>
      </c>
      <c r="C451" s="638">
        <v>5</v>
      </c>
      <c r="D451" s="639">
        <f>_xlfn.IFERROR(4*B451,0)</f>
        <v>0</v>
      </c>
      <c r="E451" s="639">
        <f>_xlfn.IFERROR(1*B451,0)</f>
        <v>0</v>
      </c>
      <c r="F451" s="639">
        <v>0</v>
      </c>
      <c r="G451" s="639">
        <v>0</v>
      </c>
      <c r="H451" s="639">
        <v>0</v>
      </c>
      <c r="I451" s="639">
        <v>0</v>
      </c>
      <c r="J451" s="639">
        <v>0</v>
      </c>
      <c r="K451" s="639">
        <v>0</v>
      </c>
      <c r="L451" s="639">
        <v>0</v>
      </c>
      <c r="M451" s="639">
        <v>0</v>
      </c>
      <c r="N451" s="639">
        <v>0</v>
      </c>
      <c r="O451" s="639">
        <v>0</v>
      </c>
      <c r="P451" s="639">
        <v>0</v>
      </c>
      <c r="Q451" s="639">
        <v>0</v>
      </c>
      <c r="R451" s="639">
        <v>0</v>
      </c>
      <c r="S451" s="639">
        <v>0</v>
      </c>
      <c r="T451" s="639">
        <v>0</v>
      </c>
      <c r="U451" s="639">
        <v>0</v>
      </c>
      <c r="V451" t="s" s="352">
        <f>IF(B451&gt;0,"Added"," ")</f>
        <v>251</v>
      </c>
      <c r="W451" s="635"/>
    </row>
    <row r="452" ht="14.5" customHeight="1" hidden="1">
      <c r="A452" t="s" s="640">
        <v>1606</v>
      </c>
      <c r="B452" s="637">
        <v>0</v>
      </c>
      <c r="C452" s="638">
        <v>10</v>
      </c>
      <c r="D452" s="639">
        <f>_xlfn.IFERROR(10*B452,0)</f>
        <v>0</v>
      </c>
      <c r="E452" s="639">
        <v>0</v>
      </c>
      <c r="F452" s="639">
        <v>0</v>
      </c>
      <c r="G452" s="639">
        <v>0</v>
      </c>
      <c r="H452" s="639">
        <v>0</v>
      </c>
      <c r="I452" s="639">
        <v>0</v>
      </c>
      <c r="J452" s="639">
        <v>0</v>
      </c>
      <c r="K452" s="639">
        <v>0</v>
      </c>
      <c r="L452" s="639">
        <v>0</v>
      </c>
      <c r="M452" s="639">
        <v>0</v>
      </c>
      <c r="N452" s="639">
        <v>0</v>
      </c>
      <c r="O452" s="639">
        <v>0</v>
      </c>
      <c r="P452" s="639">
        <v>0</v>
      </c>
      <c r="Q452" s="639">
        <v>0</v>
      </c>
      <c r="R452" s="639">
        <v>0</v>
      </c>
      <c r="S452" s="639">
        <v>0</v>
      </c>
      <c r="T452" s="639">
        <v>0</v>
      </c>
      <c r="U452" s="639">
        <v>0</v>
      </c>
      <c r="V452" t="s" s="352">
        <f>IF(B452&gt;0,"Added"," ")</f>
        <v>251</v>
      </c>
      <c r="W452" s="635"/>
    </row>
    <row r="453" ht="14.5" customHeight="1" hidden="1">
      <c r="A453" t="s" s="640">
        <v>1607</v>
      </c>
      <c r="B453" s="637">
        <v>0</v>
      </c>
      <c r="C453" s="638">
        <v>6</v>
      </c>
      <c r="D453" s="639">
        <v>0</v>
      </c>
      <c r="E453" s="639">
        <v>0</v>
      </c>
      <c r="F453" s="639">
        <v>0</v>
      </c>
      <c r="G453" s="639">
        <v>0</v>
      </c>
      <c r="H453" s="639">
        <v>0</v>
      </c>
      <c r="I453" s="639">
        <v>0</v>
      </c>
      <c r="J453" s="639">
        <v>0</v>
      </c>
      <c r="K453" s="639">
        <v>0</v>
      </c>
      <c r="L453" s="639">
        <v>0</v>
      </c>
      <c r="M453" s="639">
        <v>0</v>
      </c>
      <c r="N453" s="639">
        <v>0</v>
      </c>
      <c r="O453" s="639">
        <v>0</v>
      </c>
      <c r="P453" s="639">
        <v>0</v>
      </c>
      <c r="Q453" s="639">
        <f>_xlfn.IFERROR(24*B453,0)</f>
        <v>0</v>
      </c>
      <c r="R453" s="639">
        <v>0</v>
      </c>
      <c r="S453" s="639">
        <v>0</v>
      </c>
      <c r="T453" s="639">
        <v>0</v>
      </c>
      <c r="U453" s="639">
        <v>0</v>
      </c>
      <c r="V453" t="s" s="352">
        <f>IF(B453&gt;0,"Added"," ")</f>
        <v>251</v>
      </c>
      <c r="W453" s="635"/>
    </row>
    <row r="454" ht="14.5" customHeight="1" hidden="1">
      <c r="A454" t="s" s="640">
        <v>1608</v>
      </c>
      <c r="B454" s="637">
        <v>0</v>
      </c>
      <c r="C454" s="638">
        <v>12</v>
      </c>
      <c r="D454" s="639">
        <v>0</v>
      </c>
      <c r="E454" s="639">
        <v>0</v>
      </c>
      <c r="F454" s="639">
        <v>0</v>
      </c>
      <c r="G454" s="639">
        <f>_xlfn.IFERROR(2*B454,0)</f>
        <v>0</v>
      </c>
      <c r="H454" s="639">
        <f>_xlfn.IFERROR(1*B454,0)</f>
        <v>0</v>
      </c>
      <c r="I454" s="639">
        <v>0</v>
      </c>
      <c r="J454" s="639">
        <v>0</v>
      </c>
      <c r="K454" s="639">
        <v>0</v>
      </c>
      <c r="L454" s="639">
        <v>0</v>
      </c>
      <c r="M454" s="639">
        <v>0</v>
      </c>
      <c r="N454" s="639">
        <v>0</v>
      </c>
      <c r="O454" s="639">
        <v>0</v>
      </c>
      <c r="P454" s="639">
        <v>0</v>
      </c>
      <c r="Q454" s="639">
        <f>_xlfn.IFERROR(30*B454,0)</f>
        <v>0</v>
      </c>
      <c r="R454" s="639">
        <f>_xlfn.IFERROR(5*B454,0)</f>
        <v>0</v>
      </c>
      <c r="S454" s="639">
        <f>_xlfn.IFERROR(1*B454,0)</f>
        <v>0</v>
      </c>
      <c r="T454" s="639">
        <v>0</v>
      </c>
      <c r="U454" s="639">
        <v>0</v>
      </c>
      <c r="V454" t="s" s="352">
        <f>IF(B454&gt;0,"Added"," ")</f>
        <v>251</v>
      </c>
      <c r="W454" s="635"/>
    </row>
    <row r="455" ht="14.5" customHeight="1" hidden="1">
      <c r="A455" t="s" s="640">
        <v>1609</v>
      </c>
      <c r="B455" s="637">
        <v>0</v>
      </c>
      <c r="C455" s="638">
        <v>14</v>
      </c>
      <c r="D455" s="639">
        <v>0</v>
      </c>
      <c r="E455" s="639">
        <v>0</v>
      </c>
      <c r="F455" s="639">
        <f>_xlfn.IFERROR(2*B455,0)</f>
        <v>0</v>
      </c>
      <c r="G455" s="639">
        <f>_xlfn.IFERROR(1*B455,0)</f>
        <v>0</v>
      </c>
      <c r="H455" s="639">
        <f>_xlfn.IFERROR(2*B455,0)</f>
        <v>0</v>
      </c>
      <c r="I455" s="639">
        <v>0</v>
      </c>
      <c r="J455" s="639">
        <v>0</v>
      </c>
      <c r="K455" s="639">
        <v>0</v>
      </c>
      <c r="L455" s="639">
        <v>0</v>
      </c>
      <c r="M455" s="639">
        <v>0</v>
      </c>
      <c r="N455" s="639">
        <v>0</v>
      </c>
      <c r="O455" s="639">
        <v>0</v>
      </c>
      <c r="P455" s="639">
        <v>0</v>
      </c>
      <c r="Q455" s="639">
        <f>_xlfn.IFERROR(32*B455,0)</f>
        <v>0</v>
      </c>
      <c r="R455" s="639">
        <f>_xlfn.IFERROR(4*B455,0)</f>
        <v>0</v>
      </c>
      <c r="S455" s="639">
        <v>0</v>
      </c>
      <c r="T455" s="639">
        <v>0</v>
      </c>
      <c r="U455" s="639">
        <v>0</v>
      </c>
      <c r="V455" t="s" s="352">
        <f>IF(B455&gt;0,"Added"," ")</f>
        <v>251</v>
      </c>
      <c r="W455" s="635"/>
    </row>
    <row r="456" ht="14.5" customHeight="1" hidden="1">
      <c r="A456" t="s" s="640">
        <v>1610</v>
      </c>
      <c r="B456" s="637">
        <v>0</v>
      </c>
      <c r="C456" s="638">
        <v>14</v>
      </c>
      <c r="D456" s="639">
        <v>0</v>
      </c>
      <c r="E456" s="639">
        <f>_xlfn.IFERROR(4*B456,0)</f>
        <v>0</v>
      </c>
      <c r="F456" s="639">
        <v>0</v>
      </c>
      <c r="G456" s="639">
        <v>0</v>
      </c>
      <c r="H456" s="639">
        <v>0</v>
      </c>
      <c r="I456" s="639">
        <v>0</v>
      </c>
      <c r="J456" s="639">
        <v>0</v>
      </c>
      <c r="K456" s="639">
        <v>0</v>
      </c>
      <c r="L456" s="639">
        <v>0</v>
      </c>
      <c r="M456" s="639">
        <v>0</v>
      </c>
      <c r="N456" s="639">
        <v>0</v>
      </c>
      <c r="O456" s="639">
        <v>0</v>
      </c>
      <c r="P456" s="639">
        <v>0</v>
      </c>
      <c r="Q456" s="639">
        <f>_xlfn.IFERROR(28*B456,0)</f>
        <v>0</v>
      </c>
      <c r="R456" s="639">
        <f>_xlfn.IFERROR(4*B456,0)</f>
        <v>0</v>
      </c>
      <c r="S456" s="639">
        <v>0</v>
      </c>
      <c r="T456" s="639">
        <v>0</v>
      </c>
      <c r="U456" s="639">
        <v>0</v>
      </c>
      <c r="V456" t="s" s="352">
        <f>IF(B456&gt;0,"Added"," ")</f>
        <v>251</v>
      </c>
      <c r="W456" s="635"/>
    </row>
    <row r="457" ht="14.5" customHeight="1" hidden="1">
      <c r="A457" t="s" s="640">
        <v>1611</v>
      </c>
      <c r="B457" s="637">
        <v>0</v>
      </c>
      <c r="C457" s="638">
        <v>20</v>
      </c>
      <c r="D457" s="639">
        <f>_xlfn.IFERROR(20*B457,0)</f>
        <v>0</v>
      </c>
      <c r="E457" s="639">
        <v>0</v>
      </c>
      <c r="F457" s="639">
        <v>0</v>
      </c>
      <c r="G457" s="639">
        <v>0</v>
      </c>
      <c r="H457" s="639">
        <v>0</v>
      </c>
      <c r="I457" s="639">
        <v>0</v>
      </c>
      <c r="J457" s="639">
        <v>0</v>
      </c>
      <c r="K457" s="639">
        <v>0</v>
      </c>
      <c r="L457" s="639">
        <v>0</v>
      </c>
      <c r="M457" s="639">
        <v>0</v>
      </c>
      <c r="N457" s="639">
        <v>0</v>
      </c>
      <c r="O457" s="639">
        <v>0</v>
      </c>
      <c r="P457" s="639">
        <v>0</v>
      </c>
      <c r="Q457" s="639">
        <v>0</v>
      </c>
      <c r="R457" s="639">
        <v>0</v>
      </c>
      <c r="S457" s="639">
        <v>0</v>
      </c>
      <c r="T457" s="639">
        <v>0</v>
      </c>
      <c r="U457" s="639">
        <v>0</v>
      </c>
      <c r="V457" t="s" s="352">
        <f>IF(B457&gt;0,"Added"," ")</f>
        <v>251</v>
      </c>
      <c r="W457" s="635"/>
    </row>
    <row r="458" ht="14.5" customHeight="1" hidden="1">
      <c r="A458" t="s" s="640">
        <v>1612</v>
      </c>
      <c r="B458" s="637">
        <v>0</v>
      </c>
      <c r="C458" s="638">
        <v>19</v>
      </c>
      <c r="D458" s="639">
        <f>_xlfn.IFERROR(19*B458,0)</f>
        <v>0</v>
      </c>
      <c r="E458" s="639">
        <v>0</v>
      </c>
      <c r="F458" s="639">
        <v>0</v>
      </c>
      <c r="G458" s="639">
        <v>0</v>
      </c>
      <c r="H458" s="639">
        <v>0</v>
      </c>
      <c r="I458" s="639">
        <v>0</v>
      </c>
      <c r="J458" s="639">
        <v>0</v>
      </c>
      <c r="K458" s="639">
        <v>0</v>
      </c>
      <c r="L458" s="639">
        <v>0</v>
      </c>
      <c r="M458" s="639">
        <v>0</v>
      </c>
      <c r="N458" s="639">
        <v>0</v>
      </c>
      <c r="O458" s="639">
        <v>0</v>
      </c>
      <c r="P458" s="639">
        <v>0</v>
      </c>
      <c r="Q458" s="639">
        <v>0</v>
      </c>
      <c r="R458" s="639">
        <v>0</v>
      </c>
      <c r="S458" s="639">
        <v>0</v>
      </c>
      <c r="T458" s="639">
        <v>0</v>
      </c>
      <c r="U458" s="639">
        <v>0</v>
      </c>
      <c r="V458" t="s" s="352">
        <f>IF(B458&gt;0,"Added"," ")</f>
        <v>251</v>
      </c>
      <c r="W458" s="635"/>
    </row>
    <row r="459" ht="14.5" customHeight="1" hidden="1">
      <c r="A459" t="s" s="640">
        <v>1613</v>
      </c>
      <c r="B459" s="637">
        <v>0</v>
      </c>
      <c r="C459" s="638">
        <v>19</v>
      </c>
      <c r="D459" s="639">
        <v>0</v>
      </c>
      <c r="E459" s="639">
        <v>0</v>
      </c>
      <c r="F459" s="639">
        <v>0</v>
      </c>
      <c r="G459" s="639">
        <v>0</v>
      </c>
      <c r="H459" s="639">
        <v>0</v>
      </c>
      <c r="I459" s="639">
        <v>0</v>
      </c>
      <c r="J459" s="639">
        <v>0</v>
      </c>
      <c r="K459" s="639">
        <v>0</v>
      </c>
      <c r="L459" s="639">
        <v>0</v>
      </c>
      <c r="M459" s="639">
        <v>0</v>
      </c>
      <c r="N459" s="639">
        <v>0</v>
      </c>
      <c r="O459" s="639">
        <v>0</v>
      </c>
      <c r="P459" s="639">
        <v>0</v>
      </c>
      <c r="Q459" s="639">
        <f>_xlfn.IFERROR(38*B459,0)</f>
        <v>0</v>
      </c>
      <c r="R459" s="639">
        <v>0</v>
      </c>
      <c r="S459" s="639">
        <v>0</v>
      </c>
      <c r="T459" s="639">
        <v>0</v>
      </c>
      <c r="U459" s="639">
        <v>0</v>
      </c>
      <c r="V459" t="s" s="352">
        <f>IF(B459&gt;0,"Added"," ")</f>
        <v>251</v>
      </c>
      <c r="W459" s="635"/>
    </row>
    <row r="460" ht="14.5" customHeight="1" hidden="1">
      <c r="A460" t="s" s="640">
        <v>1614</v>
      </c>
      <c r="B460" s="637">
        <v>0</v>
      </c>
      <c r="C460" s="638">
        <v>10</v>
      </c>
      <c r="D460" s="639">
        <f>_xlfn.IFERROR(10*B460,0)</f>
        <v>0</v>
      </c>
      <c r="E460" s="639">
        <v>0</v>
      </c>
      <c r="F460" s="639">
        <v>0</v>
      </c>
      <c r="G460" s="639">
        <v>0</v>
      </c>
      <c r="H460" s="639">
        <v>0</v>
      </c>
      <c r="I460" s="639">
        <v>0</v>
      </c>
      <c r="J460" s="639">
        <v>0</v>
      </c>
      <c r="K460" s="639">
        <v>0</v>
      </c>
      <c r="L460" s="639">
        <v>0</v>
      </c>
      <c r="M460" s="639">
        <v>0</v>
      </c>
      <c r="N460" s="639">
        <v>0</v>
      </c>
      <c r="O460" s="639">
        <v>0</v>
      </c>
      <c r="P460" s="639">
        <v>0</v>
      </c>
      <c r="Q460" s="639">
        <v>0</v>
      </c>
      <c r="R460" s="639">
        <v>0</v>
      </c>
      <c r="S460" s="639">
        <v>0</v>
      </c>
      <c r="T460" s="639">
        <v>0</v>
      </c>
      <c r="U460" s="639">
        <v>0</v>
      </c>
      <c r="V460" t="s" s="352">
        <f>IF(B460&gt;0,"Added"," ")</f>
        <v>251</v>
      </c>
      <c r="W460" s="635"/>
    </row>
    <row r="461" ht="14.5" customHeight="1" hidden="1">
      <c r="A461" t="s" s="640">
        <v>1615</v>
      </c>
      <c r="B461" s="637">
        <v>0</v>
      </c>
      <c r="C461" s="638">
        <v>10</v>
      </c>
      <c r="D461" s="639">
        <f>_xlfn.IFERROR(5*B461,0)</f>
        <v>0</v>
      </c>
      <c r="E461" s="639">
        <v>0</v>
      </c>
      <c r="F461" s="639">
        <v>0</v>
      </c>
      <c r="G461" s="639">
        <v>0</v>
      </c>
      <c r="H461" s="639">
        <v>0</v>
      </c>
      <c r="I461" s="639">
        <v>0</v>
      </c>
      <c r="J461" s="639">
        <v>0</v>
      </c>
      <c r="K461" s="639">
        <v>0</v>
      </c>
      <c r="L461" s="639">
        <v>0</v>
      </c>
      <c r="M461" s="639">
        <v>0</v>
      </c>
      <c r="N461" s="639">
        <v>0</v>
      </c>
      <c r="O461" s="639">
        <v>0</v>
      </c>
      <c r="P461" s="639">
        <v>0</v>
      </c>
      <c r="Q461" s="639">
        <f>_xlfn.IFERROR(15*B461,0)</f>
        <v>0</v>
      </c>
      <c r="R461" s="639">
        <v>0</v>
      </c>
      <c r="S461" s="639">
        <v>0</v>
      </c>
      <c r="T461" s="639">
        <v>0</v>
      </c>
      <c r="U461" s="639">
        <v>0</v>
      </c>
      <c r="V461" t="s" s="352">
        <f>IF(B461&gt;0,"Added"," ")</f>
        <v>251</v>
      </c>
      <c r="W461" s="635"/>
    </row>
    <row r="462" ht="14.5" customHeight="1" hidden="1">
      <c r="A462" t="s" s="640">
        <v>1616</v>
      </c>
      <c r="B462" s="637">
        <v>0</v>
      </c>
      <c r="C462" s="638">
        <v>40</v>
      </c>
      <c r="D462" s="639">
        <f>B462:B462*23</f>
        <v>0</v>
      </c>
      <c r="E462" s="639">
        <f>17*B462:B462</f>
        <v>0</v>
      </c>
      <c r="F462" s="639">
        <v>0</v>
      </c>
      <c r="G462" s="639">
        <v>0</v>
      </c>
      <c r="H462" s="639">
        <v>0</v>
      </c>
      <c r="I462" s="639">
        <v>0</v>
      </c>
      <c r="J462" s="639">
        <v>0</v>
      </c>
      <c r="K462" s="639">
        <v>0</v>
      </c>
      <c r="L462" s="639">
        <v>0</v>
      </c>
      <c r="M462" s="639">
        <v>0</v>
      </c>
      <c r="N462" s="639">
        <v>0</v>
      </c>
      <c r="O462" s="639">
        <v>0</v>
      </c>
      <c r="P462" s="639">
        <v>0</v>
      </c>
      <c r="Q462" s="639">
        <v>0</v>
      </c>
      <c r="R462" s="639">
        <v>0</v>
      </c>
      <c r="S462" s="639">
        <v>0</v>
      </c>
      <c r="T462" s="639">
        <v>0</v>
      </c>
      <c r="U462" s="639">
        <v>0</v>
      </c>
      <c r="V462" t="s" s="352">
        <f>IF(B462&gt;0,"Added"," ")</f>
        <v>251</v>
      </c>
      <c r="W462" s="635"/>
    </row>
    <row r="463" ht="14.5" customHeight="1" hidden="1">
      <c r="A463" t="s" s="640">
        <v>1617</v>
      </c>
      <c r="B463" s="637">
        <v>0</v>
      </c>
      <c r="C463" s="638">
        <v>40</v>
      </c>
      <c r="D463" s="639">
        <f>37*B463:B463</f>
        <v>0</v>
      </c>
      <c r="E463" s="639">
        <f>3*B463:B463</f>
        <v>0</v>
      </c>
      <c r="F463" s="639">
        <v>0</v>
      </c>
      <c r="G463" s="639">
        <v>0</v>
      </c>
      <c r="H463" s="639">
        <v>0</v>
      </c>
      <c r="I463" s="639">
        <v>0</v>
      </c>
      <c r="J463" s="639">
        <v>0</v>
      </c>
      <c r="K463" s="639">
        <v>0</v>
      </c>
      <c r="L463" s="639">
        <v>0</v>
      </c>
      <c r="M463" s="639">
        <v>0</v>
      </c>
      <c r="N463" s="639">
        <v>0</v>
      </c>
      <c r="O463" s="639">
        <v>0</v>
      </c>
      <c r="P463" s="639">
        <v>0</v>
      </c>
      <c r="Q463" s="639">
        <v>0</v>
      </c>
      <c r="R463" s="639">
        <v>0</v>
      </c>
      <c r="S463" s="639">
        <v>0</v>
      </c>
      <c r="T463" s="639">
        <v>0</v>
      </c>
      <c r="U463" s="639">
        <v>0</v>
      </c>
      <c r="V463" t="s" s="352">
        <f>IF(B463&gt;0,"Added"," ")</f>
        <v>251</v>
      </c>
      <c r="W463" s="635"/>
    </row>
    <row r="464" ht="14.5" customHeight="1" hidden="1">
      <c r="A464" t="s" s="640">
        <v>1618</v>
      </c>
      <c r="B464" s="637">
        <v>0</v>
      </c>
      <c r="C464" s="638">
        <v>40</v>
      </c>
      <c r="D464" s="639">
        <f>20*B464:B464</f>
        <v>0</v>
      </c>
      <c r="E464" s="639">
        <f>12*B464:B464</f>
        <v>0</v>
      </c>
      <c r="F464" s="639">
        <f>3*B464:B464</f>
        <v>0</v>
      </c>
      <c r="G464" s="639">
        <f>5*B464:B464</f>
        <v>0</v>
      </c>
      <c r="H464" s="639">
        <v>0</v>
      </c>
      <c r="I464" s="639">
        <v>0</v>
      </c>
      <c r="J464" s="639">
        <v>0</v>
      </c>
      <c r="K464" s="639">
        <v>0</v>
      </c>
      <c r="L464" s="639">
        <v>0</v>
      </c>
      <c r="M464" s="639">
        <v>0</v>
      </c>
      <c r="N464" s="639">
        <v>0</v>
      </c>
      <c r="O464" s="639">
        <v>0</v>
      </c>
      <c r="P464" s="639">
        <v>0</v>
      </c>
      <c r="Q464" s="639">
        <v>0</v>
      </c>
      <c r="R464" s="639">
        <v>0</v>
      </c>
      <c r="S464" s="639">
        <v>0</v>
      </c>
      <c r="T464" s="639">
        <v>0</v>
      </c>
      <c r="U464" s="639">
        <v>0</v>
      </c>
      <c r="V464" t="s" s="352">
        <f>IF(B464&gt;0,"Added"," ")</f>
        <v>251</v>
      </c>
      <c r="W464" s="635"/>
    </row>
    <row r="465" ht="14.5" customHeight="1" hidden="1">
      <c r="A465" t="s" s="640">
        <v>1619</v>
      </c>
      <c r="B465" s="637">
        <v>0</v>
      </c>
      <c r="C465" s="638">
        <v>40</v>
      </c>
      <c r="D465" s="639">
        <f>40*B465:B465</f>
        <v>0</v>
      </c>
      <c r="E465" s="639">
        <v>0</v>
      </c>
      <c r="F465" s="639">
        <v>0</v>
      </c>
      <c r="G465" s="639">
        <v>0</v>
      </c>
      <c r="H465" s="639">
        <v>0</v>
      </c>
      <c r="I465" s="639">
        <v>0</v>
      </c>
      <c r="J465" s="639">
        <v>0</v>
      </c>
      <c r="K465" s="639">
        <v>0</v>
      </c>
      <c r="L465" s="639">
        <v>0</v>
      </c>
      <c r="M465" s="639">
        <v>0</v>
      </c>
      <c r="N465" s="639">
        <v>0</v>
      </c>
      <c r="O465" s="639">
        <v>0</v>
      </c>
      <c r="P465" s="639">
        <v>0</v>
      </c>
      <c r="Q465" s="639">
        <v>0</v>
      </c>
      <c r="R465" s="639">
        <v>0</v>
      </c>
      <c r="S465" s="639">
        <v>0</v>
      </c>
      <c r="T465" s="639">
        <v>0</v>
      </c>
      <c r="U465" s="639">
        <v>0</v>
      </c>
      <c r="V465" t="s" s="352">
        <f>IF(B465&gt;0,"Added"," ")</f>
        <v>251</v>
      </c>
      <c r="W465" s="635"/>
    </row>
    <row r="466" ht="14.5" customHeight="1" hidden="1">
      <c r="A466" t="s" s="640">
        <v>1620</v>
      </c>
      <c r="B466" s="637">
        <v>0</v>
      </c>
      <c r="C466" s="638">
        <v>40</v>
      </c>
      <c r="D466" s="639">
        <f>40*B466:B466</f>
        <v>0</v>
      </c>
      <c r="E466" s="639">
        <v>0</v>
      </c>
      <c r="F466" s="639">
        <v>0</v>
      </c>
      <c r="G466" s="639">
        <v>0</v>
      </c>
      <c r="H466" s="639">
        <v>0</v>
      </c>
      <c r="I466" s="639">
        <v>0</v>
      </c>
      <c r="J466" s="639">
        <v>0</v>
      </c>
      <c r="K466" s="639">
        <v>0</v>
      </c>
      <c r="L466" s="639">
        <v>0</v>
      </c>
      <c r="M466" s="639">
        <v>0</v>
      </c>
      <c r="N466" s="639">
        <v>0</v>
      </c>
      <c r="O466" s="639">
        <v>0</v>
      </c>
      <c r="P466" s="639">
        <v>0</v>
      </c>
      <c r="Q466" s="639">
        <v>0</v>
      </c>
      <c r="R466" s="639">
        <v>0</v>
      </c>
      <c r="S466" s="639">
        <v>0</v>
      </c>
      <c r="T466" s="639">
        <v>0</v>
      </c>
      <c r="U466" s="639">
        <v>0</v>
      </c>
      <c r="V466" t="s" s="352">
        <f>IF(B466&gt;0,"Added"," ")</f>
        <v>251</v>
      </c>
      <c r="W466" s="635"/>
    </row>
    <row r="467" ht="14.5" customHeight="1" hidden="1">
      <c r="A467" t="s" s="640">
        <v>1621</v>
      </c>
      <c r="B467" s="637">
        <v>0</v>
      </c>
      <c r="C467" s="638">
        <v>40</v>
      </c>
      <c r="D467" s="639">
        <f>40*B467:B467</f>
        <v>0</v>
      </c>
      <c r="E467" s="639">
        <v>0</v>
      </c>
      <c r="F467" s="639">
        <v>0</v>
      </c>
      <c r="G467" s="639">
        <v>0</v>
      </c>
      <c r="H467" s="639">
        <v>0</v>
      </c>
      <c r="I467" s="639">
        <v>0</v>
      </c>
      <c r="J467" s="639">
        <v>0</v>
      </c>
      <c r="K467" s="639">
        <v>0</v>
      </c>
      <c r="L467" s="639">
        <v>0</v>
      </c>
      <c r="M467" s="639">
        <v>0</v>
      </c>
      <c r="N467" s="639">
        <v>0</v>
      </c>
      <c r="O467" s="639">
        <v>0</v>
      </c>
      <c r="P467" s="639">
        <v>0</v>
      </c>
      <c r="Q467" s="639">
        <v>0</v>
      </c>
      <c r="R467" s="639">
        <v>0</v>
      </c>
      <c r="S467" s="639">
        <v>0</v>
      </c>
      <c r="T467" s="639">
        <v>0</v>
      </c>
      <c r="U467" s="639">
        <v>0</v>
      </c>
      <c r="V467" t="s" s="352">
        <f>IF(B467&gt;0,"Added"," ")</f>
        <v>251</v>
      </c>
      <c r="W467" s="635"/>
    </row>
    <row r="468" ht="14.5" customHeight="1" hidden="1">
      <c r="A468" t="s" s="640">
        <v>1622</v>
      </c>
      <c r="B468" s="637">
        <v>0</v>
      </c>
      <c r="C468" s="638">
        <v>16</v>
      </c>
      <c r="D468" s="639">
        <f>_xlfn.IFERROR(6*B468,0)</f>
        <v>0</v>
      </c>
      <c r="E468" s="639">
        <v>0</v>
      </c>
      <c r="F468" s="639">
        <v>0</v>
      </c>
      <c r="G468" s="639">
        <v>0</v>
      </c>
      <c r="H468" s="639">
        <v>0</v>
      </c>
      <c r="I468" s="639">
        <v>0</v>
      </c>
      <c r="J468" s="639">
        <v>0</v>
      </c>
      <c r="K468" s="639">
        <v>0</v>
      </c>
      <c r="L468" s="639">
        <v>0</v>
      </c>
      <c r="M468" s="639">
        <v>0</v>
      </c>
      <c r="N468" s="639">
        <v>0</v>
      </c>
      <c r="O468" s="639">
        <v>0</v>
      </c>
      <c r="P468" s="639">
        <v>0</v>
      </c>
      <c r="Q468" s="639">
        <f>_xlfn.IFERROR(33*B468,0)</f>
        <v>0</v>
      </c>
      <c r="R468" s="639">
        <f>_xlfn.IFERROR(3*B468,0)</f>
        <v>0</v>
      </c>
      <c r="S468" s="639">
        <v>0</v>
      </c>
      <c r="T468" s="639">
        <v>0</v>
      </c>
      <c r="U468" s="639">
        <v>0</v>
      </c>
      <c r="V468" t="s" s="352">
        <f>IF(B468&gt;0,"Added"," ")</f>
        <v>251</v>
      </c>
      <c r="W468" s="635"/>
    </row>
    <row r="469" ht="14.5" customHeight="1" hidden="1">
      <c r="A469" t="s" s="640">
        <v>1623</v>
      </c>
      <c r="B469" s="637">
        <v>0</v>
      </c>
      <c r="C469" s="638">
        <v>20</v>
      </c>
      <c r="D469" s="639">
        <v>0</v>
      </c>
      <c r="E469" s="639">
        <v>0</v>
      </c>
      <c r="F469" s="639">
        <v>0</v>
      </c>
      <c r="G469" s="639">
        <v>0</v>
      </c>
      <c r="H469" s="639">
        <v>0</v>
      </c>
      <c r="I469" s="639">
        <v>0</v>
      </c>
      <c r="J469" s="639">
        <v>0</v>
      </c>
      <c r="K469" s="639">
        <v>0</v>
      </c>
      <c r="L469" s="639">
        <v>0</v>
      </c>
      <c r="M469" s="639">
        <v>0</v>
      </c>
      <c r="N469" s="639">
        <v>0</v>
      </c>
      <c r="O469" s="639">
        <v>0</v>
      </c>
      <c r="P469" s="639">
        <v>0</v>
      </c>
      <c r="Q469" s="639">
        <f>_xlfn.IFERROR(60*B469,0)</f>
        <v>0</v>
      </c>
      <c r="R469" s="639">
        <v>0</v>
      </c>
      <c r="S469" s="639">
        <v>0</v>
      </c>
      <c r="T469" s="639">
        <v>0</v>
      </c>
      <c r="U469" s="639">
        <v>0</v>
      </c>
      <c r="V469" t="s" s="352">
        <f>IF(B469&gt;0,"Added"," ")</f>
        <v>251</v>
      </c>
      <c r="W469" s="635"/>
    </row>
    <row r="470" ht="14.5" customHeight="1" hidden="1">
      <c r="A470" t="s" s="640">
        <v>1624</v>
      </c>
      <c r="B470" s="637">
        <v>0</v>
      </c>
      <c r="C470" s="638">
        <v>6</v>
      </c>
      <c r="D470" s="639">
        <v>0</v>
      </c>
      <c r="E470" s="639">
        <v>0</v>
      </c>
      <c r="F470" s="639">
        <v>0</v>
      </c>
      <c r="G470" s="639">
        <v>0</v>
      </c>
      <c r="H470" s="639">
        <v>0</v>
      </c>
      <c r="I470" s="639">
        <v>0</v>
      </c>
      <c r="J470" s="639">
        <v>0</v>
      </c>
      <c r="K470" s="639">
        <v>0</v>
      </c>
      <c r="L470" s="639">
        <v>0</v>
      </c>
      <c r="M470" s="639">
        <v>0</v>
      </c>
      <c r="N470" s="639">
        <v>0</v>
      </c>
      <c r="O470" s="639">
        <v>0</v>
      </c>
      <c r="P470" s="639">
        <v>0</v>
      </c>
      <c r="Q470" s="639">
        <f>_xlfn.IFERROR(24*B470,0)</f>
        <v>0</v>
      </c>
      <c r="R470" s="639">
        <v>0</v>
      </c>
      <c r="S470" s="639">
        <v>0</v>
      </c>
      <c r="T470" s="639">
        <v>0</v>
      </c>
      <c r="U470" s="639">
        <v>0</v>
      </c>
      <c r="V470" t="s" s="352">
        <f>IF(B470&gt;0,"Added"," ")</f>
        <v>251</v>
      </c>
      <c r="W470" s="635"/>
    </row>
    <row r="471" ht="14.5" customHeight="1" hidden="1">
      <c r="A471" t="s" s="640">
        <v>1625</v>
      </c>
      <c r="B471" s="637">
        <v>0</v>
      </c>
      <c r="C471" s="638">
        <v>20</v>
      </c>
      <c r="D471" s="639">
        <f>_xlfn.IFERROR(10*B471,0)</f>
        <v>0</v>
      </c>
      <c r="E471" s="639">
        <v>0</v>
      </c>
      <c r="F471" s="639">
        <v>0</v>
      </c>
      <c r="G471" s="639">
        <v>0</v>
      </c>
      <c r="H471" s="639">
        <v>0</v>
      </c>
      <c r="I471" s="639">
        <v>0</v>
      </c>
      <c r="J471" s="639">
        <v>0</v>
      </c>
      <c r="K471" s="639">
        <v>0</v>
      </c>
      <c r="L471" s="639">
        <v>0</v>
      </c>
      <c r="M471" s="639">
        <v>0</v>
      </c>
      <c r="N471" s="639">
        <v>0</v>
      </c>
      <c r="O471" s="639">
        <v>0</v>
      </c>
      <c r="P471" s="639">
        <v>0</v>
      </c>
      <c r="Q471" s="639">
        <f>_xlfn.IFERROR(35*B471,0)</f>
        <v>0</v>
      </c>
      <c r="R471" s="639">
        <v>0</v>
      </c>
      <c r="S471" s="639">
        <v>0</v>
      </c>
      <c r="T471" s="639">
        <v>0</v>
      </c>
      <c r="U471" s="639">
        <v>0</v>
      </c>
      <c r="V471" t="s" s="352">
        <f>IF(B471&gt;0,"Added"," ")</f>
        <v>251</v>
      </c>
      <c r="W471" s="635"/>
    </row>
    <row r="472" ht="14.5" customHeight="1" hidden="1">
      <c r="A472" t="s" s="640">
        <v>1626</v>
      </c>
      <c r="B472" s="637">
        <v>0</v>
      </c>
      <c r="C472" s="638">
        <v>19</v>
      </c>
      <c r="D472" s="639">
        <f>_xlfn.IFERROR(19*B472,0)</f>
        <v>0</v>
      </c>
      <c r="E472" s="639">
        <v>0</v>
      </c>
      <c r="F472" s="639">
        <v>0</v>
      </c>
      <c r="G472" s="639">
        <v>0</v>
      </c>
      <c r="H472" s="639">
        <v>0</v>
      </c>
      <c r="I472" s="639">
        <v>0</v>
      </c>
      <c r="J472" s="639">
        <v>0</v>
      </c>
      <c r="K472" s="639">
        <v>0</v>
      </c>
      <c r="L472" s="639">
        <v>0</v>
      </c>
      <c r="M472" s="639">
        <v>0</v>
      </c>
      <c r="N472" s="639">
        <v>0</v>
      </c>
      <c r="O472" s="639">
        <v>0</v>
      </c>
      <c r="P472" s="639">
        <v>0</v>
      </c>
      <c r="Q472" s="639">
        <v>0</v>
      </c>
      <c r="R472" s="639">
        <v>0</v>
      </c>
      <c r="S472" s="639">
        <v>0</v>
      </c>
      <c r="T472" s="639">
        <v>0</v>
      </c>
      <c r="U472" s="639">
        <v>0</v>
      </c>
      <c r="V472" t="s" s="352">
        <f>IF(B472&gt;0,"Added"," ")</f>
        <v>251</v>
      </c>
      <c r="W472" s="635"/>
    </row>
    <row r="473" ht="14.5" customHeight="1" hidden="1">
      <c r="A473" t="s" s="640">
        <v>1627</v>
      </c>
      <c r="B473" s="637">
        <v>0</v>
      </c>
      <c r="C473" s="638">
        <v>3</v>
      </c>
      <c r="D473" s="639">
        <v>0</v>
      </c>
      <c r="E473" s="639">
        <v>0</v>
      </c>
      <c r="F473" s="639">
        <v>0</v>
      </c>
      <c r="G473" s="639">
        <f>_xlfn.IFERROR(3*B473,0)</f>
        <v>0</v>
      </c>
      <c r="H473" s="639">
        <v>0</v>
      </c>
      <c r="I473" s="639">
        <v>0</v>
      </c>
      <c r="J473" s="639">
        <v>0</v>
      </c>
      <c r="K473" s="639">
        <v>0</v>
      </c>
      <c r="L473" s="639">
        <v>0</v>
      </c>
      <c r="M473" s="639">
        <v>0</v>
      </c>
      <c r="N473" s="639">
        <v>0</v>
      </c>
      <c r="O473" s="639">
        <v>0</v>
      </c>
      <c r="P473" s="639">
        <v>0</v>
      </c>
      <c r="Q473" s="639">
        <v>0</v>
      </c>
      <c r="R473" s="639">
        <v>0</v>
      </c>
      <c r="S473" s="639">
        <v>0</v>
      </c>
      <c r="T473" s="639">
        <v>0</v>
      </c>
      <c r="U473" s="639">
        <v>0</v>
      </c>
      <c r="V473" t="s" s="352">
        <f>IF(B473&gt;0,"Added"," ")</f>
        <v>251</v>
      </c>
      <c r="W473" s="635"/>
    </row>
    <row r="474" ht="14.5" customHeight="1" hidden="1">
      <c r="A474" t="s" s="640">
        <v>1628</v>
      </c>
      <c r="B474" s="637">
        <v>0</v>
      </c>
      <c r="C474" s="638">
        <v>0</v>
      </c>
      <c r="D474" s="639">
        <v>0</v>
      </c>
      <c r="E474" s="639">
        <v>0</v>
      </c>
      <c r="F474" s="639">
        <v>0</v>
      </c>
      <c r="G474" s="639">
        <f>_xlfn.IFERROR(3*B474,0)</f>
        <v>0</v>
      </c>
      <c r="H474" s="639">
        <v>0</v>
      </c>
      <c r="I474" s="639">
        <v>0</v>
      </c>
      <c r="J474" s="639">
        <v>0</v>
      </c>
      <c r="K474" s="639">
        <v>0</v>
      </c>
      <c r="L474" s="639">
        <v>0</v>
      </c>
      <c r="M474" s="639">
        <v>0</v>
      </c>
      <c r="N474" s="639">
        <v>0</v>
      </c>
      <c r="O474" s="639">
        <v>0</v>
      </c>
      <c r="P474" s="639">
        <v>0</v>
      </c>
      <c r="Q474" s="639">
        <v>0</v>
      </c>
      <c r="R474" s="639">
        <v>0</v>
      </c>
      <c r="S474" s="639">
        <v>0</v>
      </c>
      <c r="T474" s="639">
        <v>0</v>
      </c>
      <c r="U474" s="639">
        <v>0</v>
      </c>
      <c r="V474" t="s" s="352">
        <f>IF(B474&gt;0,"Added"," ")</f>
        <v>251</v>
      </c>
      <c r="W474" s="635"/>
    </row>
    <row r="475" ht="14.5" customHeight="1" hidden="1">
      <c r="A475" t="s" s="640">
        <v>1629</v>
      </c>
      <c r="B475" s="637">
        <v>0</v>
      </c>
      <c r="C475" s="638">
        <v>3</v>
      </c>
      <c r="D475" s="639">
        <v>0</v>
      </c>
      <c r="E475" s="639">
        <f>_xlfn.IFERROR(1*B475,0)</f>
        <v>0</v>
      </c>
      <c r="F475" s="639">
        <f>_xlfn.IFERROR(2*B475,0)</f>
        <v>0</v>
      </c>
      <c r="G475" s="639">
        <v>0</v>
      </c>
      <c r="H475" s="639">
        <v>0</v>
      </c>
      <c r="I475" s="639">
        <v>0</v>
      </c>
      <c r="J475" s="639">
        <v>0</v>
      </c>
      <c r="K475" s="639">
        <v>0</v>
      </c>
      <c r="L475" s="639">
        <v>0</v>
      </c>
      <c r="M475" s="639">
        <v>0</v>
      </c>
      <c r="N475" s="639">
        <v>0</v>
      </c>
      <c r="O475" s="639">
        <v>0</v>
      </c>
      <c r="P475" s="639">
        <v>0</v>
      </c>
      <c r="Q475" s="639">
        <v>0</v>
      </c>
      <c r="R475" s="639">
        <v>0</v>
      </c>
      <c r="S475" s="639">
        <v>0</v>
      </c>
      <c r="T475" s="639">
        <v>0</v>
      </c>
      <c r="U475" s="639">
        <v>0</v>
      </c>
      <c r="V475" t="s" s="352">
        <f>IF(B475&gt;0,"Added"," ")</f>
        <v>251</v>
      </c>
      <c r="W475" s="635"/>
    </row>
    <row r="476" ht="14.5" customHeight="1" hidden="1">
      <c r="A476" t="s" s="640">
        <v>1630</v>
      </c>
      <c r="B476" s="637">
        <v>0</v>
      </c>
      <c r="C476" s="638">
        <v>3</v>
      </c>
      <c r="D476" s="639">
        <v>0</v>
      </c>
      <c r="E476" s="639">
        <v>0</v>
      </c>
      <c r="F476" s="639">
        <v>0</v>
      </c>
      <c r="G476" s="639">
        <v>0</v>
      </c>
      <c r="H476" s="639">
        <f>_xlfn.IFERROR(3*B476,0)</f>
        <v>0</v>
      </c>
      <c r="I476" s="639">
        <v>0</v>
      </c>
      <c r="J476" s="639">
        <v>0</v>
      </c>
      <c r="K476" s="639">
        <v>0</v>
      </c>
      <c r="L476" s="639">
        <v>0</v>
      </c>
      <c r="M476" s="639">
        <v>0</v>
      </c>
      <c r="N476" s="639">
        <v>0</v>
      </c>
      <c r="O476" s="639">
        <v>0</v>
      </c>
      <c r="P476" s="639">
        <v>0</v>
      </c>
      <c r="Q476" s="639">
        <v>0</v>
      </c>
      <c r="R476" s="639">
        <v>0</v>
      </c>
      <c r="S476" s="639">
        <v>0</v>
      </c>
      <c r="T476" s="639">
        <v>0</v>
      </c>
      <c r="U476" s="639">
        <v>0</v>
      </c>
      <c r="V476" t="s" s="352">
        <f>IF(B476&gt;0,"Added"," ")</f>
        <v>251</v>
      </c>
      <c r="W476" s="635"/>
    </row>
    <row r="477" ht="14.5" customHeight="1" hidden="1">
      <c r="A477" t="s" s="640">
        <v>1631</v>
      </c>
      <c r="B477" s="637">
        <v>0</v>
      </c>
      <c r="C477" s="638">
        <v>3</v>
      </c>
      <c r="D477" s="639">
        <v>0</v>
      </c>
      <c r="E477" s="639">
        <v>0</v>
      </c>
      <c r="F477" s="639">
        <v>0</v>
      </c>
      <c r="G477" s="639">
        <v>0</v>
      </c>
      <c r="H477" s="639">
        <v>0</v>
      </c>
      <c r="I477" s="639">
        <f>_xlfn.IFERROR(3*B477,0)</f>
        <v>0</v>
      </c>
      <c r="J477" s="639">
        <v>0</v>
      </c>
      <c r="K477" s="639">
        <v>0</v>
      </c>
      <c r="L477" s="639">
        <v>0</v>
      </c>
      <c r="M477" s="639">
        <v>0</v>
      </c>
      <c r="N477" s="639">
        <v>0</v>
      </c>
      <c r="O477" s="639">
        <v>0</v>
      </c>
      <c r="P477" s="639">
        <v>0</v>
      </c>
      <c r="Q477" s="639">
        <v>0</v>
      </c>
      <c r="R477" s="639">
        <v>0</v>
      </c>
      <c r="S477" s="639">
        <v>0</v>
      </c>
      <c r="T477" s="639">
        <v>0</v>
      </c>
      <c r="U477" s="639">
        <v>0</v>
      </c>
      <c r="V477" t="s" s="352">
        <f>IF(B477&gt;0,"Added"," ")</f>
        <v>251</v>
      </c>
      <c r="W477" s="635"/>
    </row>
    <row r="478" ht="14.5" customHeight="1" hidden="1">
      <c r="A478" t="s" s="640">
        <v>1632</v>
      </c>
      <c r="B478" s="637">
        <v>0</v>
      </c>
      <c r="C478" s="638">
        <v>2</v>
      </c>
      <c r="D478" s="639">
        <v>0</v>
      </c>
      <c r="E478" s="639">
        <v>0</v>
      </c>
      <c r="F478" s="639">
        <v>0</v>
      </c>
      <c r="G478" s="639">
        <f>_xlfn.IFERROR(3*B478,0)</f>
        <v>0</v>
      </c>
      <c r="H478" s="639">
        <v>0</v>
      </c>
      <c r="I478" s="639">
        <v>0</v>
      </c>
      <c r="J478" s="639">
        <v>0</v>
      </c>
      <c r="K478" s="639">
        <v>0</v>
      </c>
      <c r="L478" s="639">
        <v>0</v>
      </c>
      <c r="M478" s="639">
        <v>0</v>
      </c>
      <c r="N478" s="639">
        <v>0</v>
      </c>
      <c r="O478" s="639">
        <v>0</v>
      </c>
      <c r="P478" s="639">
        <v>0</v>
      </c>
      <c r="Q478" s="639">
        <v>0</v>
      </c>
      <c r="R478" s="639">
        <f>_xlfn.IFERROR(8*B478,0)</f>
        <v>0</v>
      </c>
      <c r="S478" s="639">
        <v>0</v>
      </c>
      <c r="T478" s="639">
        <v>0</v>
      </c>
      <c r="U478" s="639">
        <v>0</v>
      </c>
      <c r="V478" t="s" s="352">
        <f>IF(B478&gt;0,"Added"," ")</f>
        <v>251</v>
      </c>
      <c r="W478" s="635"/>
    </row>
    <row r="479" ht="14.5" customHeight="1" hidden="1">
      <c r="A479" t="s" s="640">
        <v>1633</v>
      </c>
      <c r="B479" s="637">
        <v>0</v>
      </c>
      <c r="C479" s="638">
        <v>5</v>
      </c>
      <c r="D479" s="639">
        <f>2*B479:B479</f>
        <v>0</v>
      </c>
      <c r="E479" s="639">
        <f>3*B479:B479</f>
        <v>0</v>
      </c>
      <c r="F479" s="639">
        <v>0</v>
      </c>
      <c r="G479" s="639">
        <v>0</v>
      </c>
      <c r="H479" s="639">
        <v>0</v>
      </c>
      <c r="I479" s="639">
        <v>0</v>
      </c>
      <c r="J479" s="639">
        <v>0</v>
      </c>
      <c r="K479" s="639">
        <v>0</v>
      </c>
      <c r="L479" s="639">
        <v>0</v>
      </c>
      <c r="M479" s="639">
        <v>0</v>
      </c>
      <c r="N479" s="639">
        <v>0</v>
      </c>
      <c r="O479" s="639">
        <v>0</v>
      </c>
      <c r="P479" s="639">
        <v>0</v>
      </c>
      <c r="Q479" s="639">
        <f>10*B479:B479</f>
        <v>0</v>
      </c>
      <c r="R479" s="639">
        <v>0</v>
      </c>
      <c r="S479" s="639">
        <v>0</v>
      </c>
      <c r="T479" s="639">
        <v>0</v>
      </c>
      <c r="U479" s="639">
        <v>0</v>
      </c>
      <c r="V479" t="s" s="352">
        <f>IF(B479&gt;0,"Added"," ")</f>
        <v>251</v>
      </c>
      <c r="W479" s="635"/>
    </row>
    <row r="480" ht="14.5" customHeight="1" hidden="1">
      <c r="A480" t="s" s="640">
        <v>1634</v>
      </c>
      <c r="B480" s="637">
        <v>0</v>
      </c>
      <c r="C480" s="638">
        <v>2</v>
      </c>
      <c r="D480" s="639">
        <v>0</v>
      </c>
      <c r="E480" s="639">
        <v>0</v>
      </c>
      <c r="F480" s="639">
        <v>0</v>
      </c>
      <c r="G480" s="639">
        <v>0</v>
      </c>
      <c r="H480" s="639">
        <v>0</v>
      </c>
      <c r="I480" s="639">
        <f>_xlfn.IFERROR(1*B480,0)</f>
        <v>0</v>
      </c>
      <c r="J480" s="639">
        <v>0</v>
      </c>
      <c r="K480" s="639">
        <v>0</v>
      </c>
      <c r="L480" s="639">
        <v>0</v>
      </c>
      <c r="M480" s="639">
        <v>0</v>
      </c>
      <c r="N480" s="639">
        <v>0</v>
      </c>
      <c r="O480" s="639">
        <v>0</v>
      </c>
      <c r="P480" s="639">
        <v>0</v>
      </c>
      <c r="Q480" s="639">
        <v>0</v>
      </c>
      <c r="R480" s="639">
        <v>0</v>
      </c>
      <c r="S480" s="639">
        <v>0</v>
      </c>
      <c r="T480" s="639">
        <f>_xlfn.IFERROR(1*B481,0)</f>
        <v>0</v>
      </c>
      <c r="U480" s="639">
        <f>_xlfn.IFERROR(2*B481,0)</f>
        <v>0</v>
      </c>
      <c r="V480" t="s" s="352">
        <f>IF(B480&gt;0,"Added"," ")</f>
        <v>251</v>
      </c>
      <c r="W480" s="635"/>
    </row>
    <row r="481" ht="14.5" customHeight="1" hidden="1">
      <c r="A481" t="s" s="640">
        <v>1635</v>
      </c>
      <c r="B481" s="637">
        <v>0</v>
      </c>
      <c r="C481" s="638">
        <v>6</v>
      </c>
      <c r="D481" s="639">
        <v>0</v>
      </c>
      <c r="E481" s="639">
        <v>0</v>
      </c>
      <c r="F481" s="639">
        <v>0</v>
      </c>
      <c r="G481" s="639">
        <v>0</v>
      </c>
      <c r="H481" s="639">
        <f>_xlfn.IFERROR(4*B481,0)</f>
        <v>0</v>
      </c>
      <c r="I481" s="639">
        <f>_xlfn.IFERROR(1*B481,0)</f>
        <v>0</v>
      </c>
      <c r="J481" s="639">
        <f>_xlfn.IFERROR(1*B481,0)</f>
        <v>0</v>
      </c>
      <c r="K481" s="639">
        <v>0</v>
      </c>
      <c r="L481" s="639">
        <v>0</v>
      </c>
      <c r="M481" s="639">
        <v>0</v>
      </c>
      <c r="N481" s="639">
        <v>0</v>
      </c>
      <c r="O481" s="639">
        <v>0</v>
      </c>
      <c r="P481" s="639">
        <v>0</v>
      </c>
      <c r="Q481" s="639">
        <v>0</v>
      </c>
      <c r="R481" s="639">
        <v>0</v>
      </c>
      <c r="S481" s="639">
        <v>0</v>
      </c>
      <c r="T481" s="639">
        <v>0</v>
      </c>
      <c r="U481" s="639">
        <v>0</v>
      </c>
      <c r="V481" t="s" s="352">
        <f>IF(B481&gt;0,"Added"," ")</f>
        <v>251</v>
      </c>
      <c r="W481" s="635"/>
    </row>
    <row r="482" ht="14.5" customHeight="1" hidden="1">
      <c r="A482" t="s" s="640">
        <v>1636</v>
      </c>
      <c r="B482" s="637">
        <v>0</v>
      </c>
      <c r="C482" s="638">
        <v>10</v>
      </c>
      <c r="D482" s="639">
        <v>0</v>
      </c>
      <c r="E482" s="639">
        <v>0</v>
      </c>
      <c r="F482" s="639">
        <v>0</v>
      </c>
      <c r="G482" s="639">
        <v>0</v>
      </c>
      <c r="H482" s="639">
        <v>0</v>
      </c>
      <c r="I482" s="639">
        <v>0</v>
      </c>
      <c r="J482" s="639">
        <v>0</v>
      </c>
      <c r="K482" s="639">
        <v>0</v>
      </c>
      <c r="L482" s="639">
        <v>0</v>
      </c>
      <c r="M482" s="639">
        <v>0</v>
      </c>
      <c r="N482" s="639">
        <v>0</v>
      </c>
      <c r="O482" s="639">
        <v>0</v>
      </c>
      <c r="P482" s="639">
        <v>0</v>
      </c>
      <c r="Q482" s="639">
        <f>_xlfn.IFERROR(10*B482,0)</f>
        <v>0</v>
      </c>
      <c r="R482" s="639">
        <v>0</v>
      </c>
      <c r="S482" s="639">
        <v>0</v>
      </c>
      <c r="T482" s="639">
        <v>0</v>
      </c>
      <c r="U482" s="639">
        <v>0</v>
      </c>
      <c r="V482" t="s" s="352">
        <f>IF(B482&gt;0,"Added"," ")</f>
        <v>251</v>
      </c>
      <c r="W482" s="635"/>
    </row>
    <row r="483" ht="14.5" customHeight="1" hidden="1">
      <c r="A483" t="s" s="640">
        <v>1637</v>
      </c>
      <c r="B483" s="637">
        <v>0</v>
      </c>
      <c r="C483" s="638">
        <v>10</v>
      </c>
      <c r="D483" s="639">
        <v>0</v>
      </c>
      <c r="E483" s="639">
        <v>0</v>
      </c>
      <c r="F483" s="639">
        <v>0</v>
      </c>
      <c r="G483" s="639">
        <v>0</v>
      </c>
      <c r="H483" s="639">
        <v>0</v>
      </c>
      <c r="I483" s="639">
        <v>0</v>
      </c>
      <c r="J483" s="639">
        <v>0</v>
      </c>
      <c r="K483" s="639">
        <v>0</v>
      </c>
      <c r="L483" s="639">
        <v>0</v>
      </c>
      <c r="M483" s="639">
        <v>0</v>
      </c>
      <c r="N483" s="639">
        <v>0</v>
      </c>
      <c r="O483" s="639">
        <v>0</v>
      </c>
      <c r="P483" s="639">
        <v>0</v>
      </c>
      <c r="Q483" s="639">
        <f>_xlfn.IFERROR(24*B483,0)</f>
        <v>0</v>
      </c>
      <c r="R483" s="639">
        <v>0</v>
      </c>
      <c r="S483" s="639">
        <v>0</v>
      </c>
      <c r="T483" s="639">
        <v>0</v>
      </c>
      <c r="U483" s="639">
        <v>0</v>
      </c>
      <c r="V483" t="s" s="352">
        <f>IF(B483&gt;0,"Added"," ")</f>
        <v>251</v>
      </c>
      <c r="W483" s="635"/>
    </row>
    <row r="484" ht="14.5" customHeight="1" hidden="1">
      <c r="A484" t="s" s="640">
        <v>1638</v>
      </c>
      <c r="B484" s="637">
        <v>0</v>
      </c>
      <c r="C484" s="638">
        <v>5</v>
      </c>
      <c r="D484" s="639">
        <v>0</v>
      </c>
      <c r="E484" s="639">
        <v>0</v>
      </c>
      <c r="F484" s="639">
        <v>0</v>
      </c>
      <c r="G484" s="639">
        <v>0</v>
      </c>
      <c r="H484" s="639">
        <v>0</v>
      </c>
      <c r="I484" s="639">
        <v>0</v>
      </c>
      <c r="J484" s="639">
        <v>0</v>
      </c>
      <c r="K484" s="639">
        <v>0</v>
      </c>
      <c r="L484" s="639">
        <v>0</v>
      </c>
      <c r="M484" s="639">
        <v>0</v>
      </c>
      <c r="N484" s="639">
        <v>0</v>
      </c>
      <c r="O484" s="639">
        <v>0</v>
      </c>
      <c r="P484" s="639">
        <v>0</v>
      </c>
      <c r="Q484" s="639">
        <f>_xlfn.IFERROR(12*B484,0)</f>
        <v>0</v>
      </c>
      <c r="R484" s="639">
        <v>0</v>
      </c>
      <c r="S484" s="639">
        <v>0</v>
      </c>
      <c r="T484" s="639">
        <v>0</v>
      </c>
      <c r="U484" s="639">
        <v>0</v>
      </c>
      <c r="V484" t="s" s="352">
        <f>IF(B484&gt;0,"Added"," ")</f>
        <v>251</v>
      </c>
      <c r="W484" s="635"/>
    </row>
    <row r="485" ht="14.5" customHeight="1" hidden="1">
      <c r="A485" t="s" s="640">
        <v>1639</v>
      </c>
      <c r="B485" s="637">
        <v>0</v>
      </c>
      <c r="C485" s="638">
        <v>10</v>
      </c>
      <c r="D485" s="639">
        <f>_xlfn.IFERROR(10*B485,0)</f>
        <v>0</v>
      </c>
      <c r="E485" s="639">
        <v>0</v>
      </c>
      <c r="F485" s="639">
        <v>0</v>
      </c>
      <c r="G485" s="639">
        <v>0</v>
      </c>
      <c r="H485" s="639">
        <v>0</v>
      </c>
      <c r="I485" s="639">
        <v>0</v>
      </c>
      <c r="J485" s="639">
        <v>0</v>
      </c>
      <c r="K485" s="639">
        <v>0</v>
      </c>
      <c r="L485" s="639">
        <v>0</v>
      </c>
      <c r="M485" s="639">
        <v>0</v>
      </c>
      <c r="N485" s="639">
        <v>0</v>
      </c>
      <c r="O485" s="639">
        <v>0</v>
      </c>
      <c r="P485" s="639">
        <v>0</v>
      </c>
      <c r="Q485" s="639">
        <v>0</v>
      </c>
      <c r="R485" s="639">
        <v>0</v>
      </c>
      <c r="S485" s="639">
        <v>0</v>
      </c>
      <c r="T485" s="639">
        <v>0</v>
      </c>
      <c r="U485" s="639">
        <v>0</v>
      </c>
      <c r="V485" t="s" s="352">
        <f>IF(B485&gt;0,"Added"," ")</f>
        <v>251</v>
      </c>
      <c r="W485" s="635"/>
    </row>
    <row r="486" ht="14.5" customHeight="1" hidden="1">
      <c r="A486" t="s" s="640">
        <v>1640</v>
      </c>
      <c r="B486" s="637">
        <v>0</v>
      </c>
      <c r="C486" s="638">
        <v>10</v>
      </c>
      <c r="D486" s="639">
        <f>_xlfn.IFERROR(10*B486,0)</f>
        <v>0</v>
      </c>
      <c r="E486" s="639">
        <v>0</v>
      </c>
      <c r="F486" s="639">
        <v>0</v>
      </c>
      <c r="G486" s="639">
        <v>0</v>
      </c>
      <c r="H486" s="639">
        <v>0</v>
      </c>
      <c r="I486" s="639">
        <v>0</v>
      </c>
      <c r="J486" s="639">
        <v>0</v>
      </c>
      <c r="K486" s="639">
        <v>0</v>
      </c>
      <c r="L486" s="639">
        <v>0</v>
      </c>
      <c r="M486" s="639">
        <v>0</v>
      </c>
      <c r="N486" s="639">
        <v>0</v>
      </c>
      <c r="O486" s="639">
        <v>0</v>
      </c>
      <c r="P486" s="639">
        <v>0</v>
      </c>
      <c r="Q486" s="639">
        <v>0</v>
      </c>
      <c r="R486" s="639">
        <v>0</v>
      </c>
      <c r="S486" s="639">
        <v>0</v>
      </c>
      <c r="T486" s="639">
        <v>0</v>
      </c>
      <c r="U486" s="639">
        <v>0</v>
      </c>
      <c r="V486" t="s" s="352">
        <f>IF(B486&gt;0,"Added"," ")</f>
        <v>251</v>
      </c>
      <c r="W486" s="635"/>
    </row>
    <row r="487" ht="14.5" customHeight="1" hidden="1">
      <c r="A487" t="s" s="640">
        <v>1641</v>
      </c>
      <c r="B487" s="637">
        <v>0</v>
      </c>
      <c r="C487" s="638">
        <v>5</v>
      </c>
      <c r="D487" s="639">
        <f>_xlfn.IFERROR(5*B487,0)</f>
        <v>0</v>
      </c>
      <c r="E487" s="639">
        <v>0</v>
      </c>
      <c r="F487" s="639">
        <v>0</v>
      </c>
      <c r="G487" s="639">
        <v>0</v>
      </c>
      <c r="H487" s="639">
        <v>0</v>
      </c>
      <c r="I487" s="639">
        <v>0</v>
      </c>
      <c r="J487" s="639">
        <v>0</v>
      </c>
      <c r="K487" s="639">
        <v>0</v>
      </c>
      <c r="L487" s="639">
        <v>0</v>
      </c>
      <c r="M487" s="639">
        <v>0</v>
      </c>
      <c r="N487" s="639">
        <v>0</v>
      </c>
      <c r="O487" s="639">
        <v>0</v>
      </c>
      <c r="P487" s="639">
        <v>0</v>
      </c>
      <c r="Q487" s="639">
        <v>0</v>
      </c>
      <c r="R487" s="639">
        <v>0</v>
      </c>
      <c r="S487" s="639">
        <v>0</v>
      </c>
      <c r="T487" s="639">
        <v>0</v>
      </c>
      <c r="U487" s="639">
        <v>0</v>
      </c>
      <c r="V487" t="s" s="352">
        <f>IF(B487&gt;0,"Added"," ")</f>
        <v>251</v>
      </c>
      <c r="W487" s="635"/>
    </row>
    <row r="488" ht="14.5" customHeight="1" hidden="1">
      <c r="A488" t="s" s="640">
        <v>1642</v>
      </c>
      <c r="B488" s="637">
        <v>0</v>
      </c>
      <c r="C488" s="638">
        <v>10</v>
      </c>
      <c r="D488" s="639">
        <v>0</v>
      </c>
      <c r="E488" s="639">
        <v>0</v>
      </c>
      <c r="F488" s="639">
        <v>0</v>
      </c>
      <c r="G488" s="639">
        <v>0</v>
      </c>
      <c r="H488" s="639">
        <v>0</v>
      </c>
      <c r="I488" s="639">
        <v>0</v>
      </c>
      <c r="J488" s="639">
        <v>0</v>
      </c>
      <c r="K488" s="639">
        <v>0</v>
      </c>
      <c r="L488" s="639">
        <v>0</v>
      </c>
      <c r="M488" s="639">
        <v>0</v>
      </c>
      <c r="N488" s="639">
        <v>0</v>
      </c>
      <c r="O488" s="639">
        <v>0</v>
      </c>
      <c r="P488" s="639">
        <v>0</v>
      </c>
      <c r="Q488" s="639">
        <f>_xlfn.IFERROR(24*B488,0)</f>
        <v>0</v>
      </c>
      <c r="R488" s="639">
        <v>0</v>
      </c>
      <c r="S488" s="639">
        <v>0</v>
      </c>
      <c r="T488" s="639">
        <v>0</v>
      </c>
      <c r="U488" s="639">
        <v>0</v>
      </c>
      <c r="V488" t="s" s="352">
        <f>IF(B488&gt;0,"Added"," ")</f>
        <v>251</v>
      </c>
      <c r="W488" s="635"/>
    </row>
    <row r="489" ht="14.5" customHeight="1" hidden="1">
      <c r="A489" t="s" s="640">
        <v>1643</v>
      </c>
      <c r="B489" s="637">
        <v>0</v>
      </c>
      <c r="C489" s="638">
        <v>15</v>
      </c>
      <c r="D489" s="639">
        <v>0</v>
      </c>
      <c r="E489" s="639">
        <v>0</v>
      </c>
      <c r="F489" s="639">
        <v>0</v>
      </c>
      <c r="G489" s="639">
        <v>0</v>
      </c>
      <c r="H489" s="639">
        <v>0</v>
      </c>
      <c r="I489" s="639">
        <v>0</v>
      </c>
      <c r="J489" s="639">
        <v>0</v>
      </c>
      <c r="K489" s="639">
        <v>0</v>
      </c>
      <c r="L489" s="639">
        <v>0</v>
      </c>
      <c r="M489" s="639">
        <v>0</v>
      </c>
      <c r="N489" s="639">
        <v>0</v>
      </c>
      <c r="O489" s="639">
        <v>0</v>
      </c>
      <c r="P489" s="639">
        <v>0</v>
      </c>
      <c r="Q489" s="639">
        <f>_xlfn.IFERROR(30*B489,0)</f>
        <v>0</v>
      </c>
      <c r="R489" s="639">
        <v>0</v>
      </c>
      <c r="S489" s="639">
        <v>0</v>
      </c>
      <c r="T489" s="639">
        <v>0</v>
      </c>
      <c r="U489" s="639">
        <v>0</v>
      </c>
      <c r="V489" t="s" s="352">
        <f>IF(B489&gt;0,"Added"," ")</f>
        <v>251</v>
      </c>
      <c r="W489" s="635"/>
    </row>
    <row r="490" ht="14.5" customHeight="1" hidden="1">
      <c r="A490" t="s" s="640">
        <v>1644</v>
      </c>
      <c r="B490" s="637">
        <v>0</v>
      </c>
      <c r="C490" s="638">
        <v>5</v>
      </c>
      <c r="D490" s="639">
        <v>0</v>
      </c>
      <c r="E490" s="639">
        <v>0</v>
      </c>
      <c r="F490" s="639">
        <v>0</v>
      </c>
      <c r="G490" s="639">
        <v>0</v>
      </c>
      <c r="H490" s="639">
        <v>0</v>
      </c>
      <c r="I490" s="639">
        <v>0</v>
      </c>
      <c r="J490" s="639">
        <v>0</v>
      </c>
      <c r="K490" s="639">
        <v>0</v>
      </c>
      <c r="L490" s="639">
        <v>0</v>
      </c>
      <c r="M490" s="639">
        <v>0</v>
      </c>
      <c r="N490" s="639">
        <v>0</v>
      </c>
      <c r="O490" s="639">
        <v>0</v>
      </c>
      <c r="P490" s="639">
        <v>0</v>
      </c>
      <c r="Q490" s="639">
        <f>_xlfn.IFERROR(15*B490,0)</f>
        <v>0</v>
      </c>
      <c r="R490" s="639">
        <v>0</v>
      </c>
      <c r="S490" s="639">
        <v>0</v>
      </c>
      <c r="T490" s="639">
        <v>0</v>
      </c>
      <c r="U490" s="639">
        <v>0</v>
      </c>
      <c r="V490" t="s" s="352">
        <f>IF(B490&gt;0,"Added"," ")</f>
        <v>251</v>
      </c>
      <c r="W490" s="635"/>
    </row>
    <row r="491" ht="14.5" customHeight="1" hidden="1">
      <c r="A491" t="s" s="640">
        <v>1645</v>
      </c>
      <c r="B491" s="637">
        <v>0</v>
      </c>
      <c r="C491" s="638">
        <v>10</v>
      </c>
      <c r="D491" s="639">
        <f>_xlfn.IFERROR(10*B491,0)</f>
        <v>0</v>
      </c>
      <c r="E491" s="639">
        <v>0</v>
      </c>
      <c r="F491" s="639">
        <v>0</v>
      </c>
      <c r="G491" s="639">
        <v>0</v>
      </c>
      <c r="H491" s="639">
        <v>0</v>
      </c>
      <c r="I491" s="639">
        <v>0</v>
      </c>
      <c r="J491" s="639">
        <v>0</v>
      </c>
      <c r="K491" s="639">
        <v>0</v>
      </c>
      <c r="L491" s="639">
        <v>0</v>
      </c>
      <c r="M491" s="639">
        <v>0</v>
      </c>
      <c r="N491" s="639">
        <v>0</v>
      </c>
      <c r="O491" s="639">
        <v>0</v>
      </c>
      <c r="P491" s="639">
        <v>0</v>
      </c>
      <c r="Q491" s="639">
        <v>0</v>
      </c>
      <c r="R491" s="639">
        <v>0</v>
      </c>
      <c r="S491" s="639">
        <v>0</v>
      </c>
      <c r="T491" s="639">
        <v>0</v>
      </c>
      <c r="U491" s="639">
        <v>0</v>
      </c>
      <c r="V491" t="s" s="352">
        <f>IF(B491&gt;0,"Added"," ")</f>
        <v>251</v>
      </c>
      <c r="W491" s="635"/>
    </row>
    <row r="492" ht="14.5" customHeight="1" hidden="1">
      <c r="A492" t="s" s="640">
        <v>1646</v>
      </c>
      <c r="B492" s="637">
        <v>0</v>
      </c>
      <c r="C492" s="638">
        <v>10</v>
      </c>
      <c r="D492" s="639">
        <f>_xlfn.IFERROR(10*B492,0)</f>
        <v>0</v>
      </c>
      <c r="E492" s="639">
        <v>0</v>
      </c>
      <c r="F492" s="639">
        <v>0</v>
      </c>
      <c r="G492" s="639">
        <v>0</v>
      </c>
      <c r="H492" s="639">
        <v>0</v>
      </c>
      <c r="I492" s="639">
        <v>0</v>
      </c>
      <c r="J492" s="639">
        <v>0</v>
      </c>
      <c r="K492" s="639">
        <v>0</v>
      </c>
      <c r="L492" s="639">
        <v>0</v>
      </c>
      <c r="M492" s="639">
        <v>0</v>
      </c>
      <c r="N492" s="639">
        <v>0</v>
      </c>
      <c r="O492" s="639">
        <v>0</v>
      </c>
      <c r="P492" s="639">
        <v>0</v>
      </c>
      <c r="Q492" s="639">
        <v>0</v>
      </c>
      <c r="R492" s="639">
        <v>0</v>
      </c>
      <c r="S492" s="639">
        <v>0</v>
      </c>
      <c r="T492" s="639">
        <v>0</v>
      </c>
      <c r="U492" s="639">
        <v>0</v>
      </c>
      <c r="V492" t="s" s="352">
        <f>IF(B492&gt;0,"Added"," ")</f>
        <v>251</v>
      </c>
      <c r="W492" s="635"/>
    </row>
    <row r="493" ht="14.5" customHeight="1" hidden="1">
      <c r="A493" t="s" s="640">
        <v>1647</v>
      </c>
      <c r="B493" s="637">
        <v>0</v>
      </c>
      <c r="C493" s="638">
        <v>10</v>
      </c>
      <c r="D493" s="639">
        <f>_xlfn.IFERROR(10*B493,0)</f>
        <v>0</v>
      </c>
      <c r="E493" s="639">
        <v>0</v>
      </c>
      <c r="F493" s="639">
        <v>0</v>
      </c>
      <c r="G493" s="639">
        <v>0</v>
      </c>
      <c r="H493" s="639">
        <v>0</v>
      </c>
      <c r="I493" s="639">
        <v>0</v>
      </c>
      <c r="J493" s="639">
        <v>0</v>
      </c>
      <c r="K493" s="639">
        <v>0</v>
      </c>
      <c r="L493" s="639">
        <v>0</v>
      </c>
      <c r="M493" s="639">
        <v>0</v>
      </c>
      <c r="N493" s="639">
        <v>0</v>
      </c>
      <c r="O493" s="639">
        <v>0</v>
      </c>
      <c r="P493" s="639">
        <v>0</v>
      </c>
      <c r="Q493" s="639">
        <v>0</v>
      </c>
      <c r="R493" s="639">
        <v>0</v>
      </c>
      <c r="S493" s="639">
        <v>0</v>
      </c>
      <c r="T493" s="639">
        <v>0</v>
      </c>
      <c r="U493" s="639">
        <v>0</v>
      </c>
      <c r="V493" t="s" s="352">
        <f>IF(B493&gt;0,"Added"," ")</f>
        <v>251</v>
      </c>
      <c r="W493" s="635"/>
    </row>
    <row r="494" ht="14.5" customHeight="1" hidden="1">
      <c r="A494" t="s" s="640">
        <v>1648</v>
      </c>
      <c r="B494" s="637">
        <v>0</v>
      </c>
      <c r="C494" s="638">
        <v>10</v>
      </c>
      <c r="D494" s="639">
        <f>_xlfn.IFERROR(10*B494,0)</f>
        <v>0</v>
      </c>
      <c r="E494" s="639">
        <v>0</v>
      </c>
      <c r="F494" s="639">
        <v>0</v>
      </c>
      <c r="G494" s="639">
        <v>0</v>
      </c>
      <c r="H494" s="639">
        <v>0</v>
      </c>
      <c r="I494" s="639">
        <v>0</v>
      </c>
      <c r="J494" s="639">
        <v>0</v>
      </c>
      <c r="K494" s="639">
        <v>0</v>
      </c>
      <c r="L494" s="639">
        <v>0</v>
      </c>
      <c r="M494" s="639">
        <v>0</v>
      </c>
      <c r="N494" s="639">
        <v>0</v>
      </c>
      <c r="O494" s="639">
        <v>0</v>
      </c>
      <c r="P494" s="639">
        <v>0</v>
      </c>
      <c r="Q494" s="639">
        <v>0</v>
      </c>
      <c r="R494" s="639">
        <v>0</v>
      </c>
      <c r="S494" s="639">
        <v>0</v>
      </c>
      <c r="T494" s="639">
        <v>0</v>
      </c>
      <c r="U494" s="639">
        <v>0</v>
      </c>
      <c r="V494" t="s" s="352">
        <f>IF(B494&gt;0,"Added"," ")</f>
        <v>251</v>
      </c>
      <c r="W494" s="635"/>
    </row>
    <row r="495" ht="14.5" customHeight="1" hidden="1">
      <c r="A495" t="s" s="640">
        <v>1649</v>
      </c>
      <c r="B495" s="637">
        <v>0</v>
      </c>
      <c r="C495" s="638">
        <v>5</v>
      </c>
      <c r="D495" s="639">
        <v>0</v>
      </c>
      <c r="E495" s="639">
        <v>0</v>
      </c>
      <c r="F495" s="639">
        <f>_xlfn.IFERROR(3*B495,0)</f>
        <v>0</v>
      </c>
      <c r="G495" s="639">
        <f>_xlfn.IFERROR(2*B495,0)</f>
        <v>0</v>
      </c>
      <c r="H495" s="639">
        <v>0</v>
      </c>
      <c r="I495" s="639">
        <v>0</v>
      </c>
      <c r="J495" s="639">
        <v>0</v>
      </c>
      <c r="K495" s="639">
        <v>0</v>
      </c>
      <c r="L495" s="639">
        <v>0</v>
      </c>
      <c r="M495" s="639">
        <v>0</v>
      </c>
      <c r="N495" s="639">
        <v>0</v>
      </c>
      <c r="O495" s="639">
        <v>0</v>
      </c>
      <c r="P495" s="639">
        <v>0</v>
      </c>
      <c r="Q495" s="639">
        <v>0</v>
      </c>
      <c r="R495" s="639">
        <v>0</v>
      </c>
      <c r="S495" s="639">
        <v>0</v>
      </c>
      <c r="T495" s="639">
        <v>0</v>
      </c>
      <c r="U495" s="639">
        <v>0</v>
      </c>
      <c r="V495" t="s" s="352">
        <f>IF(B495&gt;0,"Added"," ")</f>
        <v>251</v>
      </c>
      <c r="W495" s="635"/>
    </row>
    <row r="496" ht="14.5" customHeight="1" hidden="1">
      <c r="A496" t="s" s="640">
        <v>1650</v>
      </c>
      <c r="B496" s="637">
        <v>0</v>
      </c>
      <c r="C496" s="638">
        <v>10</v>
      </c>
      <c r="D496" s="639">
        <f>_xlfn.IFERROR(7*B496,0)</f>
        <v>0</v>
      </c>
      <c r="E496" s="639">
        <f>_xlfn.IFERROR(3*B496,0)</f>
        <v>0</v>
      </c>
      <c r="F496" s="639">
        <v>0</v>
      </c>
      <c r="G496" s="639">
        <v>0</v>
      </c>
      <c r="H496" s="639">
        <v>0</v>
      </c>
      <c r="I496" s="639">
        <v>0</v>
      </c>
      <c r="J496" s="639">
        <v>0</v>
      </c>
      <c r="K496" s="639">
        <v>0</v>
      </c>
      <c r="L496" s="639">
        <v>0</v>
      </c>
      <c r="M496" s="639">
        <v>0</v>
      </c>
      <c r="N496" s="639">
        <v>0</v>
      </c>
      <c r="O496" s="639">
        <v>0</v>
      </c>
      <c r="P496" s="639">
        <v>0</v>
      </c>
      <c r="Q496" s="639">
        <v>0</v>
      </c>
      <c r="R496" s="639">
        <v>0</v>
      </c>
      <c r="S496" s="639">
        <v>0</v>
      </c>
      <c r="T496" s="639">
        <v>0</v>
      </c>
      <c r="U496" s="639">
        <v>0</v>
      </c>
      <c r="V496" t="s" s="352">
        <f>IF(B496&gt;0,"Added"," ")</f>
        <v>251</v>
      </c>
      <c r="W496" s="635"/>
    </row>
    <row r="497" ht="14.5" customHeight="1" hidden="1">
      <c r="A497" t="s" s="640">
        <v>1651</v>
      </c>
      <c r="B497" s="637">
        <v>0</v>
      </c>
      <c r="C497" s="638">
        <v>20</v>
      </c>
      <c r="D497" s="639">
        <f>_xlfn.IFERROR(20*B497,0)</f>
        <v>0</v>
      </c>
      <c r="E497" s="639">
        <v>0</v>
      </c>
      <c r="F497" s="639">
        <v>0</v>
      </c>
      <c r="G497" s="639">
        <v>0</v>
      </c>
      <c r="H497" s="639">
        <v>0</v>
      </c>
      <c r="I497" s="639">
        <v>0</v>
      </c>
      <c r="J497" s="639">
        <v>0</v>
      </c>
      <c r="K497" s="639">
        <v>0</v>
      </c>
      <c r="L497" s="639">
        <v>0</v>
      </c>
      <c r="M497" s="639">
        <v>0</v>
      </c>
      <c r="N497" s="639">
        <v>0</v>
      </c>
      <c r="O497" s="639">
        <v>0</v>
      </c>
      <c r="P497" s="639">
        <v>0</v>
      </c>
      <c r="Q497" s="639">
        <v>0</v>
      </c>
      <c r="R497" s="639">
        <v>0</v>
      </c>
      <c r="S497" s="639">
        <v>0</v>
      </c>
      <c r="T497" s="639">
        <v>0</v>
      </c>
      <c r="U497" s="639">
        <v>0</v>
      </c>
      <c r="V497" t="s" s="352">
        <f>IF(B497&gt;0,"Added"," ")</f>
        <v>251</v>
      </c>
      <c r="W497" s="635"/>
    </row>
    <row r="498" ht="14.5" customHeight="1" hidden="1">
      <c r="A498" t="s" s="640">
        <v>1652</v>
      </c>
      <c r="B498" s="637">
        <v>0</v>
      </c>
      <c r="C498" s="638">
        <v>10</v>
      </c>
      <c r="D498" s="639">
        <f>_xlfn.IFERROR(10*B498,0)</f>
        <v>0</v>
      </c>
      <c r="E498" s="639">
        <v>0</v>
      </c>
      <c r="F498" s="639">
        <v>0</v>
      </c>
      <c r="G498" s="639">
        <v>0</v>
      </c>
      <c r="H498" s="639">
        <v>0</v>
      </c>
      <c r="I498" s="639">
        <v>0</v>
      </c>
      <c r="J498" s="639">
        <v>0</v>
      </c>
      <c r="K498" s="639">
        <v>0</v>
      </c>
      <c r="L498" s="639">
        <v>0</v>
      </c>
      <c r="M498" s="639">
        <v>0</v>
      </c>
      <c r="N498" s="639">
        <v>0</v>
      </c>
      <c r="O498" s="639">
        <v>0</v>
      </c>
      <c r="P498" s="639">
        <v>0</v>
      </c>
      <c r="Q498" s="639">
        <v>0</v>
      </c>
      <c r="R498" s="639">
        <v>0</v>
      </c>
      <c r="S498" s="639">
        <v>0</v>
      </c>
      <c r="T498" s="639">
        <v>0</v>
      </c>
      <c r="U498" s="639">
        <v>0</v>
      </c>
      <c r="V498" t="s" s="352">
        <f>IF(B498&gt;0,"Added"," ")</f>
        <v>251</v>
      </c>
      <c r="W498" s="635"/>
    </row>
    <row r="499" ht="14.5" customHeight="1" hidden="1">
      <c r="A499" t="s" s="640">
        <v>1653</v>
      </c>
      <c r="B499" s="637">
        <v>0</v>
      </c>
      <c r="C499" s="638">
        <v>10</v>
      </c>
      <c r="D499" s="639">
        <f>_xlfn.IFERROR(7*B499,0)</f>
        <v>0</v>
      </c>
      <c r="E499" s="639">
        <f>_xlfn.IFERROR(3*B499,0)</f>
        <v>0</v>
      </c>
      <c r="F499" s="639">
        <v>0</v>
      </c>
      <c r="G499" s="639">
        <v>0</v>
      </c>
      <c r="H499" s="639">
        <v>0</v>
      </c>
      <c r="I499" s="639">
        <v>0</v>
      </c>
      <c r="J499" s="639">
        <v>0</v>
      </c>
      <c r="K499" s="639">
        <v>0</v>
      </c>
      <c r="L499" s="639">
        <v>0</v>
      </c>
      <c r="M499" s="639">
        <v>0</v>
      </c>
      <c r="N499" s="639">
        <v>0</v>
      </c>
      <c r="O499" s="639">
        <v>0</v>
      </c>
      <c r="P499" s="639">
        <v>0</v>
      </c>
      <c r="Q499" s="639">
        <v>0</v>
      </c>
      <c r="R499" s="639">
        <v>0</v>
      </c>
      <c r="S499" s="639">
        <v>0</v>
      </c>
      <c r="T499" s="639">
        <v>0</v>
      </c>
      <c r="U499" s="639">
        <v>0</v>
      </c>
      <c r="V499" t="s" s="352">
        <f>IF(B499&gt;0,"Added"," ")</f>
        <v>251</v>
      </c>
      <c r="W499" s="635"/>
    </row>
    <row r="500" ht="14.5" customHeight="1" hidden="1">
      <c r="A500" t="s" s="640">
        <v>1654</v>
      </c>
      <c r="B500" s="637">
        <v>0</v>
      </c>
      <c r="C500" s="638">
        <v>10</v>
      </c>
      <c r="D500" s="639">
        <f>_xlfn.IFERROR(6*B500,0)</f>
        <v>0</v>
      </c>
      <c r="E500" s="639">
        <f>_xlfn.IFERROR(4*B500,0)</f>
        <v>0</v>
      </c>
      <c r="F500" s="639">
        <v>0</v>
      </c>
      <c r="G500" s="639">
        <v>0</v>
      </c>
      <c r="H500" s="639">
        <v>0</v>
      </c>
      <c r="I500" s="639">
        <v>0</v>
      </c>
      <c r="J500" s="639">
        <v>0</v>
      </c>
      <c r="K500" s="639">
        <v>0</v>
      </c>
      <c r="L500" s="639">
        <v>0</v>
      </c>
      <c r="M500" s="639">
        <v>0</v>
      </c>
      <c r="N500" s="639">
        <v>0</v>
      </c>
      <c r="O500" s="639">
        <v>0</v>
      </c>
      <c r="P500" s="639">
        <v>0</v>
      </c>
      <c r="Q500" s="639">
        <v>0</v>
      </c>
      <c r="R500" s="639">
        <v>0</v>
      </c>
      <c r="S500" s="639">
        <v>0</v>
      </c>
      <c r="T500" s="639">
        <v>0</v>
      </c>
      <c r="U500" s="639">
        <v>0</v>
      </c>
      <c r="V500" t="s" s="352">
        <f>IF(B500&gt;0,"Added"," ")</f>
        <v>251</v>
      </c>
      <c r="W500" s="635"/>
    </row>
    <row r="501" ht="14.5" customHeight="1" hidden="1">
      <c r="A501" t="s" s="640">
        <v>1655</v>
      </c>
      <c r="B501" s="637">
        <v>0</v>
      </c>
      <c r="C501" s="638">
        <v>5</v>
      </c>
      <c r="D501" s="639">
        <v>0</v>
      </c>
      <c r="E501" s="639">
        <f>_xlfn.IFERROR(5*B501,0)</f>
        <v>0</v>
      </c>
      <c r="F501" s="639">
        <v>0</v>
      </c>
      <c r="G501" s="639">
        <v>0</v>
      </c>
      <c r="H501" s="639">
        <v>0</v>
      </c>
      <c r="I501" s="639">
        <v>0</v>
      </c>
      <c r="J501" s="639">
        <v>0</v>
      </c>
      <c r="K501" s="639">
        <v>0</v>
      </c>
      <c r="L501" s="639">
        <v>0</v>
      </c>
      <c r="M501" s="639">
        <v>0</v>
      </c>
      <c r="N501" s="639">
        <v>0</v>
      </c>
      <c r="O501" s="639">
        <v>0</v>
      </c>
      <c r="P501" s="639">
        <v>0</v>
      </c>
      <c r="Q501" s="639">
        <v>0</v>
      </c>
      <c r="R501" s="639">
        <v>0</v>
      </c>
      <c r="S501" s="639">
        <v>0</v>
      </c>
      <c r="T501" s="639">
        <v>0</v>
      </c>
      <c r="U501" s="639">
        <v>0</v>
      </c>
      <c r="V501" t="s" s="352">
        <f>IF(B501&gt;0,"Added"," ")</f>
        <v>251</v>
      </c>
      <c r="W501" s="635"/>
    </row>
    <row r="502" ht="14.5" customHeight="1" hidden="1">
      <c r="A502" t="s" s="640">
        <v>1656</v>
      </c>
      <c r="B502" s="637">
        <v>0</v>
      </c>
      <c r="C502" s="638">
        <v>5</v>
      </c>
      <c r="D502" s="639">
        <v>0</v>
      </c>
      <c r="E502" s="639">
        <f>_xlfn.IFERROR(5*B502,0)</f>
        <v>0</v>
      </c>
      <c r="F502" s="639">
        <v>0</v>
      </c>
      <c r="G502" s="639">
        <v>0</v>
      </c>
      <c r="H502" s="639">
        <v>0</v>
      </c>
      <c r="I502" s="639">
        <v>0</v>
      </c>
      <c r="J502" s="639">
        <v>0</v>
      </c>
      <c r="K502" s="639">
        <v>0</v>
      </c>
      <c r="L502" s="639">
        <v>0</v>
      </c>
      <c r="M502" s="639">
        <v>0</v>
      </c>
      <c r="N502" s="639">
        <v>0</v>
      </c>
      <c r="O502" s="639">
        <v>0</v>
      </c>
      <c r="P502" s="639">
        <v>0</v>
      </c>
      <c r="Q502" s="639">
        <v>0</v>
      </c>
      <c r="R502" s="639">
        <v>0</v>
      </c>
      <c r="S502" s="639">
        <v>0</v>
      </c>
      <c r="T502" s="639">
        <v>0</v>
      </c>
      <c r="U502" s="639">
        <v>0</v>
      </c>
      <c r="V502" t="s" s="352">
        <f>IF(B502&gt;0,"Added"," ")</f>
        <v>251</v>
      </c>
      <c r="W502" s="635"/>
    </row>
    <row r="503" ht="14.5" customHeight="1" hidden="1">
      <c r="A503" t="s" s="640">
        <v>1657</v>
      </c>
      <c r="B503" s="637">
        <v>0</v>
      </c>
      <c r="C503" s="638">
        <v>10</v>
      </c>
      <c r="D503" s="639">
        <f>_xlfn.IFERROR(10*B503,0)</f>
        <v>0</v>
      </c>
      <c r="E503" s="639">
        <v>0</v>
      </c>
      <c r="F503" s="639">
        <v>0</v>
      </c>
      <c r="G503" s="639">
        <v>0</v>
      </c>
      <c r="H503" s="639">
        <v>0</v>
      </c>
      <c r="I503" s="639">
        <v>0</v>
      </c>
      <c r="J503" s="639">
        <v>0</v>
      </c>
      <c r="K503" s="639">
        <v>0</v>
      </c>
      <c r="L503" s="639">
        <v>0</v>
      </c>
      <c r="M503" s="639">
        <v>0</v>
      </c>
      <c r="N503" s="639">
        <v>0</v>
      </c>
      <c r="O503" s="639">
        <v>0</v>
      </c>
      <c r="P503" s="639">
        <v>0</v>
      </c>
      <c r="Q503" s="639">
        <v>0</v>
      </c>
      <c r="R503" s="639">
        <v>0</v>
      </c>
      <c r="S503" s="639">
        <v>0</v>
      </c>
      <c r="T503" s="639">
        <v>0</v>
      </c>
      <c r="U503" s="639">
        <v>0</v>
      </c>
      <c r="V503" t="s" s="352">
        <f>IF(B503&gt;0,"Added"," ")</f>
        <v>251</v>
      </c>
      <c r="W503" s="635"/>
    </row>
    <row r="504" ht="14.5" customHeight="1" hidden="1">
      <c r="A504" t="s" s="640">
        <v>1658</v>
      </c>
      <c r="B504" s="637">
        <v>0</v>
      </c>
      <c r="C504" s="638">
        <v>5</v>
      </c>
      <c r="D504" s="639">
        <f>_xlfn.IFERROR(1*B504,0)</f>
        <v>0</v>
      </c>
      <c r="E504" s="639">
        <f>_xlfn.IFERROR(4*B504,0)</f>
        <v>0</v>
      </c>
      <c r="F504" s="639">
        <v>0</v>
      </c>
      <c r="G504" s="639">
        <v>0</v>
      </c>
      <c r="H504" s="639">
        <v>0</v>
      </c>
      <c r="I504" s="639">
        <v>0</v>
      </c>
      <c r="J504" s="639">
        <v>0</v>
      </c>
      <c r="K504" s="639">
        <v>0</v>
      </c>
      <c r="L504" s="639">
        <v>0</v>
      </c>
      <c r="M504" s="639">
        <v>0</v>
      </c>
      <c r="N504" s="639">
        <v>0</v>
      </c>
      <c r="O504" s="639">
        <v>0</v>
      </c>
      <c r="P504" s="639">
        <v>0</v>
      </c>
      <c r="Q504" s="639">
        <v>0</v>
      </c>
      <c r="R504" s="639">
        <v>0</v>
      </c>
      <c r="S504" s="639">
        <v>0</v>
      </c>
      <c r="T504" s="639">
        <v>0</v>
      </c>
      <c r="U504" s="639">
        <v>0</v>
      </c>
      <c r="V504" t="s" s="352">
        <f>IF(B504&gt;0,"Added"," ")</f>
        <v>251</v>
      </c>
      <c r="W504" s="635"/>
    </row>
    <row r="505" ht="14.5" customHeight="1" hidden="1">
      <c r="A505" t="s" s="640">
        <v>1659</v>
      </c>
      <c r="B505" s="637">
        <v>0</v>
      </c>
      <c r="C505" s="638">
        <v>5</v>
      </c>
      <c r="D505" s="639">
        <v>0</v>
      </c>
      <c r="E505" s="639">
        <f>_xlfn.IFERROR(3*B505,0)</f>
        <v>0</v>
      </c>
      <c r="F505" s="639">
        <f>_xlfn.IFERROR(2*B505,0)</f>
        <v>0</v>
      </c>
      <c r="G505" s="639">
        <v>0</v>
      </c>
      <c r="H505" s="639">
        <v>0</v>
      </c>
      <c r="I505" s="639">
        <v>0</v>
      </c>
      <c r="J505" s="639">
        <v>0</v>
      </c>
      <c r="K505" s="639">
        <v>0</v>
      </c>
      <c r="L505" s="639">
        <v>0</v>
      </c>
      <c r="M505" s="639">
        <v>0</v>
      </c>
      <c r="N505" s="639">
        <v>0</v>
      </c>
      <c r="O505" s="639">
        <v>0</v>
      </c>
      <c r="P505" s="639">
        <v>0</v>
      </c>
      <c r="Q505" s="639">
        <v>0</v>
      </c>
      <c r="R505" s="639">
        <v>0</v>
      </c>
      <c r="S505" s="639">
        <v>0</v>
      </c>
      <c r="T505" s="639">
        <v>0</v>
      </c>
      <c r="U505" s="639">
        <v>0</v>
      </c>
      <c r="V505" t="s" s="352">
        <f>IF(B505&gt;0,"Added"," ")</f>
        <v>251</v>
      </c>
      <c r="W505" s="635"/>
    </row>
    <row r="506" ht="14.5" customHeight="1" hidden="1">
      <c r="A506" t="s" s="640">
        <v>1660</v>
      </c>
      <c r="B506" s="637">
        <v>0</v>
      </c>
      <c r="C506" s="638">
        <v>5</v>
      </c>
      <c r="D506" s="639">
        <v>0</v>
      </c>
      <c r="E506" s="639">
        <v>0</v>
      </c>
      <c r="F506" s="639">
        <f>_xlfn.IFERROR(1*B506,0)</f>
        <v>0</v>
      </c>
      <c r="G506" s="639">
        <f>_xlfn.IFERROR(4*B506,0)</f>
        <v>0</v>
      </c>
      <c r="H506" s="639">
        <v>0</v>
      </c>
      <c r="I506" s="639">
        <v>0</v>
      </c>
      <c r="J506" s="639">
        <v>0</v>
      </c>
      <c r="K506" s="639">
        <v>0</v>
      </c>
      <c r="L506" s="639">
        <v>0</v>
      </c>
      <c r="M506" s="639">
        <v>0</v>
      </c>
      <c r="N506" s="639">
        <v>0</v>
      </c>
      <c r="O506" s="639">
        <v>0</v>
      </c>
      <c r="P506" s="639">
        <v>0</v>
      </c>
      <c r="Q506" s="639">
        <v>0</v>
      </c>
      <c r="R506" s="639">
        <v>0</v>
      </c>
      <c r="S506" s="639">
        <v>0</v>
      </c>
      <c r="T506" s="639">
        <v>0</v>
      </c>
      <c r="U506" s="639">
        <v>0</v>
      </c>
      <c r="V506" t="s" s="352">
        <f>IF(B506&gt;0,"Added"," ")</f>
        <v>251</v>
      </c>
      <c r="W506" s="635"/>
    </row>
    <row r="507" ht="14.5" customHeight="1" hidden="1">
      <c r="A507" t="s" s="640">
        <v>1661</v>
      </c>
      <c r="B507" s="637">
        <v>0</v>
      </c>
      <c r="C507" s="638">
        <v>4</v>
      </c>
      <c r="D507" s="639">
        <v>0</v>
      </c>
      <c r="E507" s="639">
        <v>0</v>
      </c>
      <c r="F507" s="639">
        <v>0</v>
      </c>
      <c r="G507" s="639">
        <v>0</v>
      </c>
      <c r="H507" s="639">
        <f>_xlfn.IFERROR(2*B507,0)</f>
        <v>0</v>
      </c>
      <c r="I507" s="639">
        <f>_xlfn.IFERROR(1*B507,0)</f>
        <v>0</v>
      </c>
      <c r="J507" s="639">
        <v>0</v>
      </c>
      <c r="K507" s="639">
        <f>_xlfn.IFERROR(1*B507,0)</f>
        <v>0</v>
      </c>
      <c r="L507" s="639">
        <v>0</v>
      </c>
      <c r="M507" s="639">
        <v>0</v>
      </c>
      <c r="N507" s="639">
        <v>0</v>
      </c>
      <c r="O507" s="639">
        <v>0</v>
      </c>
      <c r="P507" s="639">
        <v>0</v>
      </c>
      <c r="Q507" s="639">
        <v>0</v>
      </c>
      <c r="R507" s="639">
        <v>0</v>
      </c>
      <c r="S507" s="639">
        <v>0</v>
      </c>
      <c r="T507" s="639">
        <v>0</v>
      </c>
      <c r="U507" s="639">
        <v>0</v>
      </c>
      <c r="V507" t="s" s="352">
        <f>IF(B507&gt;0,"Added"," ")</f>
        <v>251</v>
      </c>
      <c r="W507" s="635"/>
    </row>
    <row r="508" ht="14.5" customHeight="1" hidden="1">
      <c r="A508" t="s" s="640">
        <v>1662</v>
      </c>
      <c r="B508" s="637">
        <v>0</v>
      </c>
      <c r="C508" s="638">
        <v>3</v>
      </c>
      <c r="D508" s="639">
        <v>0</v>
      </c>
      <c r="E508" s="639">
        <v>0</v>
      </c>
      <c r="F508" s="639">
        <v>0</v>
      </c>
      <c r="G508" s="639">
        <v>0</v>
      </c>
      <c r="H508" s="639">
        <v>0</v>
      </c>
      <c r="I508" s="639">
        <v>0</v>
      </c>
      <c r="J508" s="639">
        <v>0</v>
      </c>
      <c r="K508" s="639">
        <v>0</v>
      </c>
      <c r="L508" s="639">
        <v>0</v>
      </c>
      <c r="M508" s="639">
        <f>_xlfn.IFERROR(2*B508,0)</f>
        <v>0</v>
      </c>
      <c r="N508" s="639">
        <f>_xlfn.IFERROR(1*B508,0)</f>
        <v>0</v>
      </c>
      <c r="O508" s="639">
        <v>0</v>
      </c>
      <c r="P508" s="639">
        <v>0</v>
      </c>
      <c r="Q508" s="639">
        <v>0</v>
      </c>
      <c r="R508" s="639">
        <v>0</v>
      </c>
      <c r="S508" s="639">
        <v>0</v>
      </c>
      <c r="T508" s="639">
        <v>0</v>
      </c>
      <c r="U508" s="639">
        <v>0</v>
      </c>
      <c r="V508" t="s" s="352">
        <f>IF(B508&gt;0,"Added"," ")</f>
        <v>251</v>
      </c>
      <c r="W508" s="635"/>
    </row>
    <row r="509" ht="14.5" customHeight="1" hidden="1">
      <c r="A509" t="s" s="640">
        <v>1663</v>
      </c>
      <c r="B509" s="637">
        <v>0</v>
      </c>
      <c r="C509" s="638">
        <v>1</v>
      </c>
      <c r="D509" s="639">
        <v>0</v>
      </c>
      <c r="E509" s="639">
        <v>0</v>
      </c>
      <c r="F509" s="639">
        <v>0</v>
      </c>
      <c r="G509" s="639">
        <v>0</v>
      </c>
      <c r="H509" s="639">
        <v>0</v>
      </c>
      <c r="I509" s="639">
        <v>0</v>
      </c>
      <c r="J509" s="639">
        <v>0</v>
      </c>
      <c r="K509" s="639">
        <v>0</v>
      </c>
      <c r="L509" s="639">
        <v>0</v>
      </c>
      <c r="M509" s="639">
        <f>_xlfn.IFERROR(1*B509,0)</f>
        <v>0</v>
      </c>
      <c r="N509" s="639">
        <v>0</v>
      </c>
      <c r="O509" s="639">
        <v>0</v>
      </c>
      <c r="P509" s="639">
        <v>0</v>
      </c>
      <c r="Q509" s="639">
        <v>0</v>
      </c>
      <c r="R509" s="639">
        <v>0</v>
      </c>
      <c r="S509" s="639">
        <v>0</v>
      </c>
      <c r="T509" s="639">
        <v>0</v>
      </c>
      <c r="U509" s="639">
        <v>0</v>
      </c>
      <c r="V509" t="s" s="352">
        <f>IF(B509&gt;0,"Added"," ")</f>
        <v>251</v>
      </c>
      <c r="W509" s="635"/>
    </row>
    <row r="510" ht="14.5" customHeight="1" hidden="1">
      <c r="A510" t="s" s="640">
        <v>1664</v>
      </c>
      <c r="B510" s="637">
        <v>0</v>
      </c>
      <c r="C510" s="638">
        <v>1</v>
      </c>
      <c r="D510" s="639">
        <v>0</v>
      </c>
      <c r="E510" s="639">
        <v>0</v>
      </c>
      <c r="F510" s="639">
        <v>0</v>
      </c>
      <c r="G510" s="639">
        <v>0</v>
      </c>
      <c r="H510" s="639">
        <v>0</v>
      </c>
      <c r="I510" s="639">
        <v>0</v>
      </c>
      <c r="J510" s="639">
        <v>0</v>
      </c>
      <c r="K510" s="639">
        <v>0</v>
      </c>
      <c r="L510" s="639">
        <v>0</v>
      </c>
      <c r="M510" s="639">
        <v>0</v>
      </c>
      <c r="N510" s="639">
        <f>_xlfn.IFERROR(1*B510,0)</f>
        <v>0</v>
      </c>
      <c r="O510" s="639">
        <v>0</v>
      </c>
      <c r="P510" s="639">
        <v>0</v>
      </c>
      <c r="Q510" s="639">
        <v>0</v>
      </c>
      <c r="R510" s="639">
        <v>0</v>
      </c>
      <c r="S510" s="639">
        <v>0</v>
      </c>
      <c r="T510" s="639">
        <v>0</v>
      </c>
      <c r="U510" s="639">
        <v>0</v>
      </c>
      <c r="V510" t="s" s="352">
        <f>IF(B510&gt;0,"Added"," ")</f>
        <v>251</v>
      </c>
      <c r="W510" s="635"/>
    </row>
    <row r="511" ht="14.5" customHeight="1" hidden="1">
      <c r="A511" t="s" s="640">
        <v>1665</v>
      </c>
      <c r="B511" s="637">
        <v>0</v>
      </c>
      <c r="C511" s="638">
        <v>1</v>
      </c>
      <c r="D511" s="639">
        <v>0</v>
      </c>
      <c r="E511" s="639">
        <v>0</v>
      </c>
      <c r="F511" s="639">
        <v>0</v>
      </c>
      <c r="G511" s="639">
        <v>0</v>
      </c>
      <c r="H511" s="639">
        <v>0</v>
      </c>
      <c r="I511" s="639">
        <v>0</v>
      </c>
      <c r="J511" s="639">
        <v>0</v>
      </c>
      <c r="K511" s="639">
        <v>0</v>
      </c>
      <c r="L511" s="639">
        <v>0</v>
      </c>
      <c r="M511" s="639">
        <f>_xlfn.IFERROR(1*B511,0)</f>
        <v>0</v>
      </c>
      <c r="N511" s="639">
        <v>0</v>
      </c>
      <c r="O511" s="639">
        <v>0</v>
      </c>
      <c r="P511" s="639">
        <v>0</v>
      </c>
      <c r="Q511" s="639">
        <v>0</v>
      </c>
      <c r="R511" s="639">
        <v>0</v>
      </c>
      <c r="S511" s="639">
        <v>0</v>
      </c>
      <c r="T511" s="639">
        <v>0</v>
      </c>
      <c r="U511" s="639">
        <v>0</v>
      </c>
      <c r="V511" t="s" s="352">
        <f>IF(B511&gt;0,"Added"," ")</f>
        <v>251</v>
      </c>
      <c r="W511" s="635"/>
    </row>
    <row r="512" ht="14.5" customHeight="1" hidden="1">
      <c r="A512" t="s" s="640">
        <v>1666</v>
      </c>
      <c r="B512" s="637">
        <v>0</v>
      </c>
      <c r="C512" s="638">
        <v>4</v>
      </c>
      <c r="D512" s="639">
        <v>0</v>
      </c>
      <c r="E512" s="639">
        <v>0</v>
      </c>
      <c r="F512" s="639">
        <v>0</v>
      </c>
      <c r="G512" s="639">
        <v>0</v>
      </c>
      <c r="H512" s="639">
        <f>_xlfn.IFERROR(1*B512,0)</f>
        <v>0</v>
      </c>
      <c r="I512" s="639">
        <f>_xlfn.IFERROR(1*B512,0)</f>
        <v>0</v>
      </c>
      <c r="J512" s="639">
        <f>_xlfn.IFERROR(2*B512,0)</f>
        <v>0</v>
      </c>
      <c r="K512" s="639">
        <v>0</v>
      </c>
      <c r="L512" s="639">
        <v>0</v>
      </c>
      <c r="M512" s="639">
        <v>0</v>
      </c>
      <c r="N512" s="639">
        <v>0</v>
      </c>
      <c r="O512" s="639">
        <v>0</v>
      </c>
      <c r="P512" s="639">
        <v>0</v>
      </c>
      <c r="Q512" s="639">
        <v>0</v>
      </c>
      <c r="R512" s="639">
        <v>0</v>
      </c>
      <c r="S512" s="639">
        <v>0</v>
      </c>
      <c r="T512" s="639">
        <v>0</v>
      </c>
      <c r="U512" s="639">
        <v>0</v>
      </c>
      <c r="V512" t="s" s="352">
        <f>IF(B512&gt;0,"Added"," ")</f>
        <v>251</v>
      </c>
      <c r="W512" s="635"/>
    </row>
    <row r="513" ht="14.5" customHeight="1" hidden="1">
      <c r="A513" t="s" s="640">
        <v>1667</v>
      </c>
      <c r="B513" s="637">
        <v>0</v>
      </c>
      <c r="C513" s="638">
        <v>10</v>
      </c>
      <c r="D513" s="639">
        <f>_xlfn.IFERROR(1*B513,0)</f>
        <v>0</v>
      </c>
      <c r="E513" s="639">
        <f>_xlfn.IFERROR(5*B513,0)</f>
        <v>0</v>
      </c>
      <c r="F513" s="639">
        <f>_xlfn.IFERROR(4*B513,0)</f>
        <v>0</v>
      </c>
      <c r="G513" s="639">
        <v>0</v>
      </c>
      <c r="H513" s="639">
        <v>0</v>
      </c>
      <c r="I513" s="639">
        <v>0</v>
      </c>
      <c r="J513" s="639">
        <v>0</v>
      </c>
      <c r="K513" s="639">
        <v>0</v>
      </c>
      <c r="L513" s="639">
        <v>0</v>
      </c>
      <c r="M513" s="639">
        <v>0</v>
      </c>
      <c r="N513" s="639">
        <v>0</v>
      </c>
      <c r="O513" s="639">
        <v>0</v>
      </c>
      <c r="P513" s="639">
        <v>0</v>
      </c>
      <c r="Q513" s="639">
        <v>0</v>
      </c>
      <c r="R513" s="639">
        <v>0</v>
      </c>
      <c r="S513" s="639">
        <v>0</v>
      </c>
      <c r="T513" s="639">
        <v>0</v>
      </c>
      <c r="U513" s="639">
        <v>0</v>
      </c>
      <c r="V513" t="s" s="352">
        <f>IF(B513&gt;0,"Added"," ")</f>
        <v>251</v>
      </c>
      <c r="W513" s="635"/>
    </row>
    <row r="514" ht="14.5" customHeight="1" hidden="1">
      <c r="A514" t="s" s="640">
        <v>1668</v>
      </c>
      <c r="B514" s="637">
        <v>0</v>
      </c>
      <c r="C514" s="638">
        <v>5</v>
      </c>
      <c r="D514" s="639">
        <v>0</v>
      </c>
      <c r="E514" s="639">
        <f>_xlfn.IFERROR(2*B514,0)</f>
        <v>0</v>
      </c>
      <c r="F514" s="639">
        <f>_xlfn.IFERROR(3*B514,0)</f>
        <v>0</v>
      </c>
      <c r="G514" s="639">
        <v>0</v>
      </c>
      <c r="H514" s="639">
        <v>0</v>
      </c>
      <c r="I514" s="639">
        <v>0</v>
      </c>
      <c r="J514" s="639">
        <v>0</v>
      </c>
      <c r="K514" s="639">
        <v>0</v>
      </c>
      <c r="L514" s="639">
        <v>0</v>
      </c>
      <c r="M514" s="639">
        <v>0</v>
      </c>
      <c r="N514" s="639">
        <v>0</v>
      </c>
      <c r="O514" s="639">
        <v>0</v>
      </c>
      <c r="P514" s="639">
        <v>0</v>
      </c>
      <c r="Q514" s="639">
        <v>0</v>
      </c>
      <c r="R514" s="639">
        <v>0</v>
      </c>
      <c r="S514" s="639">
        <v>0</v>
      </c>
      <c r="T514" s="639">
        <v>0</v>
      </c>
      <c r="U514" s="639">
        <v>0</v>
      </c>
      <c r="V514" t="s" s="352">
        <f>IF(B514&gt;0,"Added"," ")</f>
        <v>251</v>
      </c>
      <c r="W514" s="635"/>
    </row>
    <row r="515" ht="14.5" customHeight="1" hidden="1">
      <c r="A515" t="s" s="640">
        <v>1669</v>
      </c>
      <c r="B515" s="637">
        <v>0</v>
      </c>
      <c r="C515" s="638">
        <v>5</v>
      </c>
      <c r="D515" s="639">
        <v>0</v>
      </c>
      <c r="E515" s="639">
        <f>_xlfn.IFERROR(1*B515,0)</f>
        <v>0</v>
      </c>
      <c r="F515" s="639">
        <f>_xlfn.IFERROR(4*B515,0)</f>
        <v>0</v>
      </c>
      <c r="G515" s="639">
        <v>0</v>
      </c>
      <c r="H515" s="639">
        <v>0</v>
      </c>
      <c r="I515" s="639">
        <v>0</v>
      </c>
      <c r="J515" s="639">
        <v>0</v>
      </c>
      <c r="K515" s="639">
        <v>0</v>
      </c>
      <c r="L515" s="639">
        <v>0</v>
      </c>
      <c r="M515" s="639">
        <v>0</v>
      </c>
      <c r="N515" s="639">
        <v>0</v>
      </c>
      <c r="O515" s="639">
        <v>0</v>
      </c>
      <c r="P515" s="639">
        <v>0</v>
      </c>
      <c r="Q515" s="639">
        <v>0</v>
      </c>
      <c r="R515" s="639">
        <v>0</v>
      </c>
      <c r="S515" s="639">
        <v>0</v>
      </c>
      <c r="T515" s="639">
        <v>0</v>
      </c>
      <c r="U515" s="639">
        <v>0</v>
      </c>
      <c r="V515" t="s" s="352">
        <f>IF(B515&gt;0,"Added"," ")</f>
        <v>251</v>
      </c>
      <c r="W515" s="635"/>
    </row>
    <row r="516" ht="14.5" customHeight="1" hidden="1">
      <c r="A516" t="s" s="640">
        <v>1670</v>
      </c>
      <c r="B516" s="637">
        <v>0</v>
      </c>
      <c r="C516" s="638">
        <v>10</v>
      </c>
      <c r="D516" s="639">
        <v>0</v>
      </c>
      <c r="E516" s="639">
        <f>_xlfn.IFERROR(10*B516,0)</f>
        <v>0</v>
      </c>
      <c r="F516" s="639">
        <v>0</v>
      </c>
      <c r="G516" s="639">
        <v>0</v>
      </c>
      <c r="H516" s="639">
        <v>0</v>
      </c>
      <c r="I516" s="639">
        <v>0</v>
      </c>
      <c r="J516" s="639">
        <v>0</v>
      </c>
      <c r="K516" s="639">
        <v>0</v>
      </c>
      <c r="L516" s="639">
        <v>0</v>
      </c>
      <c r="M516" s="639">
        <v>0</v>
      </c>
      <c r="N516" s="639">
        <v>0</v>
      </c>
      <c r="O516" s="639">
        <v>0</v>
      </c>
      <c r="P516" s="639">
        <v>0</v>
      </c>
      <c r="Q516" s="639">
        <v>0</v>
      </c>
      <c r="R516" s="639">
        <v>0</v>
      </c>
      <c r="S516" s="639">
        <v>0</v>
      </c>
      <c r="T516" s="639">
        <v>0</v>
      </c>
      <c r="U516" s="639">
        <v>0</v>
      </c>
      <c r="V516" t="s" s="352">
        <f>IF(B516&gt;0,"Added"," ")</f>
        <v>251</v>
      </c>
      <c r="W516" s="635"/>
    </row>
    <row r="517" ht="14.5" customHeight="1" hidden="1">
      <c r="A517" t="s" s="640">
        <v>1671</v>
      </c>
      <c r="B517" s="637">
        <v>0</v>
      </c>
      <c r="C517" s="638">
        <v>20</v>
      </c>
      <c r="D517" s="639">
        <f>_xlfn.IFERROR(20*B517,0)</f>
        <v>0</v>
      </c>
      <c r="E517" s="639">
        <v>0</v>
      </c>
      <c r="F517" s="639">
        <v>0</v>
      </c>
      <c r="G517" s="639">
        <v>0</v>
      </c>
      <c r="H517" s="639">
        <v>0</v>
      </c>
      <c r="I517" s="639">
        <v>0</v>
      </c>
      <c r="J517" s="639">
        <v>0</v>
      </c>
      <c r="K517" s="639">
        <v>0</v>
      </c>
      <c r="L517" s="639">
        <v>0</v>
      </c>
      <c r="M517" s="639">
        <v>0</v>
      </c>
      <c r="N517" s="639">
        <v>0</v>
      </c>
      <c r="O517" s="639">
        <v>0</v>
      </c>
      <c r="P517" s="639">
        <v>0</v>
      </c>
      <c r="Q517" s="639">
        <v>0</v>
      </c>
      <c r="R517" s="639">
        <v>0</v>
      </c>
      <c r="S517" s="639">
        <v>0</v>
      </c>
      <c r="T517" s="639">
        <v>0</v>
      </c>
      <c r="U517" s="639">
        <v>0</v>
      </c>
      <c r="V517" t="s" s="352">
        <f>IF(B517&gt;0,"Added"," ")</f>
        <v>251</v>
      </c>
      <c r="W517" s="635"/>
    </row>
    <row r="518" ht="14.5" customHeight="1" hidden="1">
      <c r="A518" t="s" s="640">
        <v>1672</v>
      </c>
      <c r="B518" s="637">
        <v>0</v>
      </c>
      <c r="C518" s="638">
        <v>10</v>
      </c>
      <c r="D518" s="639">
        <f>_xlfn.IFERROR(10*B518,0)</f>
        <v>0</v>
      </c>
      <c r="E518" s="639">
        <v>0</v>
      </c>
      <c r="F518" s="639">
        <v>0</v>
      </c>
      <c r="G518" s="639">
        <v>0</v>
      </c>
      <c r="H518" s="639">
        <v>0</v>
      </c>
      <c r="I518" s="639">
        <v>0</v>
      </c>
      <c r="J518" s="639">
        <v>0</v>
      </c>
      <c r="K518" s="639">
        <v>0</v>
      </c>
      <c r="L518" s="639">
        <v>0</v>
      </c>
      <c r="M518" s="639">
        <v>0</v>
      </c>
      <c r="N518" s="639">
        <v>0</v>
      </c>
      <c r="O518" s="639">
        <v>0</v>
      </c>
      <c r="P518" s="639">
        <v>0</v>
      </c>
      <c r="Q518" s="639">
        <v>0</v>
      </c>
      <c r="R518" s="639">
        <v>0</v>
      </c>
      <c r="S518" s="639">
        <v>0</v>
      </c>
      <c r="T518" s="639">
        <v>0</v>
      </c>
      <c r="U518" s="639">
        <v>0</v>
      </c>
      <c r="V518" t="s" s="352">
        <f>IF(B518&gt;0,"Added"," ")</f>
        <v>251</v>
      </c>
      <c r="W518" s="635"/>
    </row>
    <row r="519" ht="14.5" customHeight="1" hidden="1">
      <c r="A519" t="s" s="640">
        <v>1673</v>
      </c>
      <c r="B519" s="637">
        <v>0</v>
      </c>
      <c r="C519" s="638">
        <v>10</v>
      </c>
      <c r="D519" s="639">
        <f>_xlfn.IFERROR(10*B519,0)</f>
        <v>0</v>
      </c>
      <c r="E519" s="639">
        <v>0</v>
      </c>
      <c r="F519" s="639">
        <v>0</v>
      </c>
      <c r="G519" s="639">
        <v>0</v>
      </c>
      <c r="H519" s="639">
        <v>0</v>
      </c>
      <c r="I519" s="639">
        <v>0</v>
      </c>
      <c r="J519" s="639">
        <v>0</v>
      </c>
      <c r="K519" s="639">
        <v>0</v>
      </c>
      <c r="L519" s="639">
        <v>0</v>
      </c>
      <c r="M519" s="639">
        <v>0</v>
      </c>
      <c r="N519" s="639">
        <v>0</v>
      </c>
      <c r="O519" s="639">
        <v>0</v>
      </c>
      <c r="P519" s="639">
        <v>0</v>
      </c>
      <c r="Q519" s="639">
        <v>0</v>
      </c>
      <c r="R519" s="639">
        <v>0</v>
      </c>
      <c r="S519" s="639">
        <v>0</v>
      </c>
      <c r="T519" s="639">
        <v>0</v>
      </c>
      <c r="U519" s="639">
        <v>0</v>
      </c>
      <c r="V519" t="s" s="352">
        <f>IF(B519&gt;0,"Added"," ")</f>
        <v>251</v>
      </c>
      <c r="W519" s="635"/>
    </row>
    <row r="520" ht="14.5" customHeight="1" hidden="1">
      <c r="A520" t="s" s="640">
        <v>1674</v>
      </c>
      <c r="B520" s="637">
        <v>0</v>
      </c>
      <c r="C520" s="638">
        <v>10</v>
      </c>
      <c r="D520" s="639">
        <v>0</v>
      </c>
      <c r="E520" s="639">
        <v>0</v>
      </c>
      <c r="F520" s="639">
        <v>0</v>
      </c>
      <c r="G520" s="639">
        <v>0</v>
      </c>
      <c r="H520" s="639">
        <v>0</v>
      </c>
      <c r="I520" s="639">
        <v>0</v>
      </c>
      <c r="J520" s="639">
        <v>0</v>
      </c>
      <c r="K520" s="639">
        <v>0</v>
      </c>
      <c r="L520" s="639">
        <v>0</v>
      </c>
      <c r="M520" s="639">
        <v>0</v>
      </c>
      <c r="N520" s="639">
        <v>0</v>
      </c>
      <c r="O520" s="639">
        <v>0</v>
      </c>
      <c r="P520" s="639">
        <v>0</v>
      </c>
      <c r="Q520" s="639">
        <f>_xlfn.IFERROR(20*B520,0)</f>
        <v>0</v>
      </c>
      <c r="R520" s="639">
        <v>0</v>
      </c>
      <c r="S520" s="639">
        <v>0</v>
      </c>
      <c r="T520" s="639">
        <v>0</v>
      </c>
      <c r="U520" s="639">
        <v>0</v>
      </c>
      <c r="V520" t="s" s="352">
        <f>IF(B520&gt;0,"Added"," ")</f>
        <v>251</v>
      </c>
      <c r="W520" s="635"/>
    </row>
    <row r="521" ht="14.5" customHeight="1" hidden="1">
      <c r="A521" t="s" s="640">
        <v>1675</v>
      </c>
      <c r="B521" s="637">
        <v>0</v>
      </c>
      <c r="C521" s="638">
        <v>10</v>
      </c>
      <c r="D521" s="639">
        <f>_xlfn.IFERROR(8*B521,0)</f>
        <v>0</v>
      </c>
      <c r="E521" s="639">
        <f>_xlfn.IFERROR(2*B521,0)</f>
        <v>0</v>
      </c>
      <c r="F521" s="639">
        <v>0</v>
      </c>
      <c r="G521" s="639">
        <v>0</v>
      </c>
      <c r="H521" s="639">
        <v>0</v>
      </c>
      <c r="I521" s="639">
        <v>0</v>
      </c>
      <c r="J521" s="639">
        <v>0</v>
      </c>
      <c r="K521" s="639">
        <v>0</v>
      </c>
      <c r="L521" s="639">
        <v>0</v>
      </c>
      <c r="M521" s="639">
        <v>0</v>
      </c>
      <c r="N521" s="639">
        <v>0</v>
      </c>
      <c r="O521" s="639">
        <v>0</v>
      </c>
      <c r="P521" s="639">
        <v>0</v>
      </c>
      <c r="Q521" s="639">
        <v>0</v>
      </c>
      <c r="R521" s="639">
        <v>0</v>
      </c>
      <c r="S521" s="639">
        <v>0</v>
      </c>
      <c r="T521" s="639">
        <v>0</v>
      </c>
      <c r="U521" s="639">
        <v>0</v>
      </c>
      <c r="V521" t="s" s="352">
        <f>IF(B521&gt;0,"Added"," ")</f>
        <v>251</v>
      </c>
      <c r="W521" s="635"/>
    </row>
    <row r="522" ht="14.5" customHeight="1" hidden="1">
      <c r="A522" t="s" s="640">
        <v>1676</v>
      </c>
      <c r="B522" s="637">
        <v>0</v>
      </c>
      <c r="C522" s="638">
        <v>5</v>
      </c>
      <c r="D522" s="639">
        <f>_xlfn.IFERROR(5*B522,0)</f>
        <v>0</v>
      </c>
      <c r="E522" s="639">
        <v>0</v>
      </c>
      <c r="F522" s="639">
        <v>0</v>
      </c>
      <c r="G522" s="639">
        <v>0</v>
      </c>
      <c r="H522" s="639">
        <v>0</v>
      </c>
      <c r="I522" s="639">
        <v>0</v>
      </c>
      <c r="J522" s="639">
        <v>0</v>
      </c>
      <c r="K522" s="639">
        <v>0</v>
      </c>
      <c r="L522" s="639">
        <v>0</v>
      </c>
      <c r="M522" s="639">
        <v>0</v>
      </c>
      <c r="N522" s="639">
        <v>0</v>
      </c>
      <c r="O522" s="639">
        <v>0</v>
      </c>
      <c r="P522" s="639">
        <v>0</v>
      </c>
      <c r="Q522" s="639">
        <v>0</v>
      </c>
      <c r="R522" s="639">
        <v>0</v>
      </c>
      <c r="S522" s="639">
        <v>0</v>
      </c>
      <c r="T522" s="639">
        <v>0</v>
      </c>
      <c r="U522" s="639">
        <v>0</v>
      </c>
      <c r="V522" t="s" s="352">
        <f>IF(B522&gt;0,"Added"," ")</f>
        <v>251</v>
      </c>
      <c r="W522" s="635"/>
    </row>
    <row r="523" ht="14.5" customHeight="1" hidden="1">
      <c r="A523" t="s" s="640">
        <v>1677</v>
      </c>
      <c r="B523" s="637">
        <v>0</v>
      </c>
      <c r="C523" s="638">
        <v>5</v>
      </c>
      <c r="D523" s="639">
        <f>_xlfn.IFERROR(4*B523,0)</f>
        <v>0</v>
      </c>
      <c r="E523" s="639">
        <f>_xlfn.IFERROR(1*B523,0)</f>
        <v>0</v>
      </c>
      <c r="F523" s="639">
        <v>0</v>
      </c>
      <c r="G523" s="639">
        <v>0</v>
      </c>
      <c r="H523" s="639">
        <v>0</v>
      </c>
      <c r="I523" s="639">
        <v>0</v>
      </c>
      <c r="J523" s="639">
        <v>0</v>
      </c>
      <c r="K523" s="639">
        <v>0</v>
      </c>
      <c r="L523" s="639">
        <v>0</v>
      </c>
      <c r="M523" s="639">
        <v>0</v>
      </c>
      <c r="N523" s="639">
        <v>0</v>
      </c>
      <c r="O523" s="639">
        <v>0</v>
      </c>
      <c r="P523" s="639">
        <v>0</v>
      </c>
      <c r="Q523" s="639">
        <v>0</v>
      </c>
      <c r="R523" s="639">
        <v>0</v>
      </c>
      <c r="S523" s="639">
        <v>0</v>
      </c>
      <c r="T523" s="639">
        <v>0</v>
      </c>
      <c r="U523" s="639">
        <v>0</v>
      </c>
      <c r="V523" t="s" s="352">
        <f>IF(B523&gt;0,"Added"," ")</f>
        <v>251</v>
      </c>
      <c r="W523" s="635"/>
    </row>
    <row r="524" ht="14.5" customHeight="1" hidden="1">
      <c r="A524" t="s" s="640">
        <v>1678</v>
      </c>
      <c r="B524" s="637">
        <v>0</v>
      </c>
      <c r="C524" s="638">
        <v>10</v>
      </c>
      <c r="D524" s="639">
        <f>_xlfn.IFERROR(10*B524,0)</f>
        <v>0</v>
      </c>
      <c r="E524" s="639">
        <v>0</v>
      </c>
      <c r="F524" s="639">
        <v>0</v>
      </c>
      <c r="G524" s="639">
        <v>0</v>
      </c>
      <c r="H524" s="639">
        <v>0</v>
      </c>
      <c r="I524" s="639">
        <v>0</v>
      </c>
      <c r="J524" s="639">
        <v>0</v>
      </c>
      <c r="K524" s="639">
        <v>0</v>
      </c>
      <c r="L524" s="639">
        <v>0</v>
      </c>
      <c r="M524" s="639">
        <v>0</v>
      </c>
      <c r="N524" s="639">
        <v>0</v>
      </c>
      <c r="O524" s="639">
        <v>0</v>
      </c>
      <c r="P524" s="639">
        <v>0</v>
      </c>
      <c r="Q524" s="639">
        <v>0</v>
      </c>
      <c r="R524" s="639">
        <v>0</v>
      </c>
      <c r="S524" s="639">
        <v>0</v>
      </c>
      <c r="T524" s="639">
        <v>0</v>
      </c>
      <c r="U524" s="639">
        <v>0</v>
      </c>
      <c r="V524" t="s" s="352">
        <f>IF(B524&gt;0,"Added"," ")</f>
        <v>251</v>
      </c>
      <c r="W524" s="635"/>
    </row>
    <row r="525" ht="14.5" customHeight="1" hidden="1">
      <c r="A525" t="s" s="640">
        <v>1679</v>
      </c>
      <c r="B525" s="637">
        <v>0</v>
      </c>
      <c r="C525" s="638">
        <v>20</v>
      </c>
      <c r="D525" s="639">
        <f>_xlfn.IFERROR(20*B525,0)</f>
        <v>0</v>
      </c>
      <c r="E525" s="639">
        <v>0</v>
      </c>
      <c r="F525" s="639">
        <v>0</v>
      </c>
      <c r="G525" s="639">
        <v>0</v>
      </c>
      <c r="H525" s="639">
        <v>0</v>
      </c>
      <c r="I525" s="639">
        <v>0</v>
      </c>
      <c r="J525" s="639">
        <v>0</v>
      </c>
      <c r="K525" s="639">
        <v>0</v>
      </c>
      <c r="L525" s="639">
        <v>0</v>
      </c>
      <c r="M525" s="639">
        <v>0</v>
      </c>
      <c r="N525" s="639">
        <v>0</v>
      </c>
      <c r="O525" s="639">
        <v>0</v>
      </c>
      <c r="P525" s="639">
        <v>0</v>
      </c>
      <c r="Q525" s="639">
        <v>0</v>
      </c>
      <c r="R525" s="639">
        <v>0</v>
      </c>
      <c r="S525" s="639">
        <v>0</v>
      </c>
      <c r="T525" s="639">
        <v>0</v>
      </c>
      <c r="U525" s="639">
        <v>0</v>
      </c>
      <c r="V525" t="s" s="352">
        <f>IF(B525&gt;0,"Added"," ")</f>
        <v>251</v>
      </c>
      <c r="W525" s="635"/>
    </row>
    <row r="526" ht="14.5" customHeight="1" hidden="1">
      <c r="A526" t="s" s="640">
        <v>1680</v>
      </c>
      <c r="B526" s="637">
        <v>0</v>
      </c>
      <c r="C526" s="638">
        <v>5</v>
      </c>
      <c r="D526" s="639">
        <f>_xlfn.IFERROR(5*B526,0)</f>
        <v>0</v>
      </c>
      <c r="E526" s="639">
        <v>0</v>
      </c>
      <c r="F526" s="639">
        <v>0</v>
      </c>
      <c r="G526" s="639">
        <v>0</v>
      </c>
      <c r="H526" s="639">
        <v>0</v>
      </c>
      <c r="I526" s="639">
        <v>0</v>
      </c>
      <c r="J526" s="639">
        <v>0</v>
      </c>
      <c r="K526" s="639">
        <v>0</v>
      </c>
      <c r="L526" s="639">
        <v>0</v>
      </c>
      <c r="M526" s="639">
        <v>0</v>
      </c>
      <c r="N526" s="639">
        <v>0</v>
      </c>
      <c r="O526" s="639">
        <v>0</v>
      </c>
      <c r="P526" s="639">
        <v>0</v>
      </c>
      <c r="Q526" s="639">
        <v>0</v>
      </c>
      <c r="R526" s="639">
        <v>0</v>
      </c>
      <c r="S526" s="639">
        <v>0</v>
      </c>
      <c r="T526" s="639">
        <v>0</v>
      </c>
      <c r="U526" s="639">
        <v>0</v>
      </c>
      <c r="V526" t="s" s="352">
        <f>IF(B526&gt;0,"Added"," ")</f>
        <v>251</v>
      </c>
      <c r="W526" s="635"/>
    </row>
    <row r="527" ht="14.5" customHeight="1" hidden="1">
      <c r="A527" t="s" s="640">
        <v>1681</v>
      </c>
      <c r="B527" s="637">
        <v>0</v>
      </c>
      <c r="C527" s="638">
        <v>5</v>
      </c>
      <c r="D527" s="639">
        <f>_xlfn.IFERROR(5*B527,0)</f>
        <v>0</v>
      </c>
      <c r="E527" s="639">
        <v>0</v>
      </c>
      <c r="F527" s="639">
        <v>0</v>
      </c>
      <c r="G527" s="639">
        <v>0</v>
      </c>
      <c r="H527" s="639">
        <v>0</v>
      </c>
      <c r="I527" s="639">
        <v>0</v>
      </c>
      <c r="J527" s="639">
        <v>0</v>
      </c>
      <c r="K527" s="639">
        <v>0</v>
      </c>
      <c r="L527" s="639">
        <v>0</v>
      </c>
      <c r="M527" s="639">
        <v>0</v>
      </c>
      <c r="N527" s="639">
        <v>0</v>
      </c>
      <c r="O527" s="639">
        <v>0</v>
      </c>
      <c r="P527" s="639">
        <v>0</v>
      </c>
      <c r="Q527" s="639">
        <v>0</v>
      </c>
      <c r="R527" s="639">
        <v>0</v>
      </c>
      <c r="S527" s="639">
        <v>0</v>
      </c>
      <c r="T527" s="639">
        <v>0</v>
      </c>
      <c r="U527" s="639">
        <v>0</v>
      </c>
      <c r="V527" t="s" s="352">
        <f>IF(B527&gt;0,"Added"," ")</f>
        <v>251</v>
      </c>
      <c r="W527" s="635"/>
    </row>
    <row r="528" ht="14.5" customHeight="1" hidden="1">
      <c r="A528" t="s" s="640">
        <v>1682</v>
      </c>
      <c r="B528" s="637">
        <v>0</v>
      </c>
      <c r="C528" s="638">
        <v>5</v>
      </c>
      <c r="D528" s="639">
        <v>0</v>
      </c>
      <c r="E528" s="639">
        <v>0</v>
      </c>
      <c r="F528" s="639">
        <v>0</v>
      </c>
      <c r="G528" s="639">
        <v>0</v>
      </c>
      <c r="H528" s="639">
        <v>0</v>
      </c>
      <c r="I528" s="639">
        <v>0</v>
      </c>
      <c r="J528" s="639">
        <v>0</v>
      </c>
      <c r="K528" s="639">
        <v>0</v>
      </c>
      <c r="L528" s="639">
        <v>0</v>
      </c>
      <c r="M528" s="639">
        <v>0</v>
      </c>
      <c r="N528" s="639">
        <v>0</v>
      </c>
      <c r="O528" s="639">
        <v>0</v>
      </c>
      <c r="P528" s="639">
        <v>0</v>
      </c>
      <c r="Q528" s="639">
        <f>_xlfn.IFERROR(10*B528,0)</f>
        <v>0</v>
      </c>
      <c r="R528" s="639">
        <v>0</v>
      </c>
      <c r="S528" s="639">
        <v>0</v>
      </c>
      <c r="T528" s="639">
        <v>0</v>
      </c>
      <c r="U528" s="639">
        <v>0</v>
      </c>
      <c r="V528" t="s" s="352">
        <f>IF(B528&gt;0,"Added"," ")</f>
        <v>251</v>
      </c>
      <c r="W528" s="635"/>
    </row>
    <row r="529" ht="14.5" customHeight="1" hidden="1">
      <c r="A529" t="s" s="640">
        <v>1683</v>
      </c>
      <c r="B529" s="637">
        <v>0</v>
      </c>
      <c r="C529" s="638">
        <v>5</v>
      </c>
      <c r="D529" s="639">
        <v>0</v>
      </c>
      <c r="E529" s="639">
        <v>0</v>
      </c>
      <c r="F529" s="639">
        <v>0</v>
      </c>
      <c r="G529" s="639">
        <v>0</v>
      </c>
      <c r="H529" s="639">
        <v>0</v>
      </c>
      <c r="I529" s="639">
        <v>0</v>
      </c>
      <c r="J529" s="639">
        <v>0</v>
      </c>
      <c r="K529" s="639">
        <v>0</v>
      </c>
      <c r="L529" s="639">
        <v>0</v>
      </c>
      <c r="M529" s="639">
        <v>0</v>
      </c>
      <c r="N529" s="639">
        <v>0</v>
      </c>
      <c r="O529" s="639">
        <v>0</v>
      </c>
      <c r="P529" s="639">
        <v>0</v>
      </c>
      <c r="Q529" s="639">
        <f>_xlfn.IFERROR(10*B529,0)</f>
        <v>0</v>
      </c>
      <c r="R529" s="639">
        <v>0</v>
      </c>
      <c r="S529" s="639">
        <v>0</v>
      </c>
      <c r="T529" s="639">
        <v>0</v>
      </c>
      <c r="U529" s="639">
        <v>0</v>
      </c>
      <c r="V529" t="s" s="352">
        <f>IF(B529&gt;0,"Added"," ")</f>
        <v>251</v>
      </c>
      <c r="W529" s="635"/>
    </row>
    <row r="530" ht="14.5" customHeight="1" hidden="1">
      <c r="A530" t="s" s="640">
        <v>1684</v>
      </c>
      <c r="B530" s="637">
        <v>0</v>
      </c>
      <c r="C530" s="638">
        <v>10</v>
      </c>
      <c r="D530" s="639">
        <f>_xlfn.IFERROR(10*B530,0)</f>
        <v>0</v>
      </c>
      <c r="E530" s="639">
        <v>0</v>
      </c>
      <c r="F530" s="639">
        <v>0</v>
      </c>
      <c r="G530" s="639">
        <v>0</v>
      </c>
      <c r="H530" s="639">
        <v>0</v>
      </c>
      <c r="I530" s="639">
        <v>0</v>
      </c>
      <c r="J530" s="639">
        <v>0</v>
      </c>
      <c r="K530" s="639">
        <v>0</v>
      </c>
      <c r="L530" s="639">
        <v>0</v>
      </c>
      <c r="M530" s="639">
        <v>0</v>
      </c>
      <c r="N530" s="639">
        <v>0</v>
      </c>
      <c r="O530" s="639">
        <v>0</v>
      </c>
      <c r="P530" s="639">
        <v>0</v>
      </c>
      <c r="Q530" s="639">
        <v>0</v>
      </c>
      <c r="R530" s="639">
        <v>0</v>
      </c>
      <c r="S530" s="639">
        <v>0</v>
      </c>
      <c r="T530" s="639">
        <v>0</v>
      </c>
      <c r="U530" s="639">
        <v>0</v>
      </c>
      <c r="V530" t="s" s="352">
        <f>IF(B530&gt;0,"Added"," ")</f>
        <v>251</v>
      </c>
      <c r="W530" s="635"/>
    </row>
    <row r="531" ht="14.5" customHeight="1" hidden="1">
      <c r="A531" t="s" s="640">
        <v>1685</v>
      </c>
      <c r="B531" s="637">
        <v>0</v>
      </c>
      <c r="C531" s="638">
        <v>10</v>
      </c>
      <c r="D531" s="639">
        <f>_xlfn.IFERROR(10*B531,0)</f>
        <v>0</v>
      </c>
      <c r="E531" s="639">
        <v>0</v>
      </c>
      <c r="F531" s="639">
        <v>0</v>
      </c>
      <c r="G531" s="639">
        <v>0</v>
      </c>
      <c r="H531" s="639">
        <v>0</v>
      </c>
      <c r="I531" s="639">
        <v>0</v>
      </c>
      <c r="J531" s="639">
        <v>0</v>
      </c>
      <c r="K531" s="639">
        <v>0</v>
      </c>
      <c r="L531" s="639">
        <v>0</v>
      </c>
      <c r="M531" s="639">
        <v>0</v>
      </c>
      <c r="N531" s="639">
        <v>0</v>
      </c>
      <c r="O531" s="639">
        <v>0</v>
      </c>
      <c r="P531" s="639">
        <v>0</v>
      </c>
      <c r="Q531" s="639">
        <v>0</v>
      </c>
      <c r="R531" s="639">
        <v>0</v>
      </c>
      <c r="S531" s="639">
        <v>0</v>
      </c>
      <c r="T531" s="639">
        <v>0</v>
      </c>
      <c r="U531" s="639">
        <v>0</v>
      </c>
      <c r="V531" t="s" s="352">
        <f>IF(B531&gt;0,"Added"," ")</f>
        <v>251</v>
      </c>
      <c r="W531" s="635"/>
    </row>
    <row r="532" ht="14.5" customHeight="1" hidden="1">
      <c r="A532" t="s" s="640">
        <v>1686</v>
      </c>
      <c r="B532" s="637">
        <v>0</v>
      </c>
      <c r="C532" s="638">
        <v>10</v>
      </c>
      <c r="D532" s="639">
        <f>_xlfn.IFERROR(10*B532,0)</f>
        <v>0</v>
      </c>
      <c r="E532" s="639">
        <v>0</v>
      </c>
      <c r="F532" s="639">
        <v>0</v>
      </c>
      <c r="G532" s="639">
        <v>0</v>
      </c>
      <c r="H532" s="639">
        <v>0</v>
      </c>
      <c r="I532" s="639">
        <v>0</v>
      </c>
      <c r="J532" s="639">
        <v>0</v>
      </c>
      <c r="K532" s="639">
        <v>0</v>
      </c>
      <c r="L532" s="639">
        <v>0</v>
      </c>
      <c r="M532" s="639">
        <v>0</v>
      </c>
      <c r="N532" s="639">
        <v>0</v>
      </c>
      <c r="O532" s="639">
        <v>0</v>
      </c>
      <c r="P532" s="639">
        <v>0</v>
      </c>
      <c r="Q532" s="639">
        <v>0</v>
      </c>
      <c r="R532" s="639">
        <v>0</v>
      </c>
      <c r="S532" s="639">
        <v>0</v>
      </c>
      <c r="T532" s="639">
        <v>0</v>
      </c>
      <c r="U532" s="639">
        <v>0</v>
      </c>
      <c r="V532" t="s" s="352">
        <f>IF(B532&gt;0,"Added"," ")</f>
        <v>251</v>
      </c>
      <c r="W532" s="635"/>
    </row>
    <row r="533" ht="14.5" customHeight="1" hidden="1">
      <c r="A533" t="s" s="640">
        <v>1687</v>
      </c>
      <c r="B533" s="637">
        <v>0</v>
      </c>
      <c r="C533" s="638">
        <v>10</v>
      </c>
      <c r="D533" s="639">
        <f>_xlfn.IFERROR(10*B533,0)</f>
        <v>0</v>
      </c>
      <c r="E533" s="639">
        <v>0</v>
      </c>
      <c r="F533" s="639">
        <v>0</v>
      </c>
      <c r="G533" s="639">
        <v>0</v>
      </c>
      <c r="H533" s="639">
        <v>0</v>
      </c>
      <c r="I533" s="639">
        <v>0</v>
      </c>
      <c r="J533" s="639">
        <v>0</v>
      </c>
      <c r="K533" s="639">
        <v>0</v>
      </c>
      <c r="L533" s="639">
        <v>0</v>
      </c>
      <c r="M533" s="639">
        <v>0</v>
      </c>
      <c r="N533" s="639">
        <v>0</v>
      </c>
      <c r="O533" s="639">
        <v>0</v>
      </c>
      <c r="P533" s="639">
        <v>0</v>
      </c>
      <c r="Q533" s="639">
        <v>0</v>
      </c>
      <c r="R533" s="639">
        <v>0</v>
      </c>
      <c r="S533" s="639">
        <v>0</v>
      </c>
      <c r="T533" s="639">
        <v>0</v>
      </c>
      <c r="U533" s="639">
        <v>0</v>
      </c>
      <c r="V533" t="s" s="352">
        <f>IF(B533&gt;0,"Added"," ")</f>
        <v>251</v>
      </c>
      <c r="W533" s="635"/>
    </row>
    <row r="534" ht="14.5" customHeight="1" hidden="1">
      <c r="A534" t="s" s="640">
        <v>1688</v>
      </c>
      <c r="B534" s="637">
        <v>0</v>
      </c>
      <c r="C534" s="638">
        <v>21</v>
      </c>
      <c r="D534" s="639">
        <f>_xlfn.IFERROR(21*B534,0)</f>
        <v>0</v>
      </c>
      <c r="E534" s="639">
        <v>0</v>
      </c>
      <c r="F534" s="639">
        <v>0</v>
      </c>
      <c r="G534" s="639">
        <v>0</v>
      </c>
      <c r="H534" s="639">
        <v>0</v>
      </c>
      <c r="I534" s="639">
        <v>0</v>
      </c>
      <c r="J534" s="639">
        <v>0</v>
      </c>
      <c r="K534" s="639">
        <v>0</v>
      </c>
      <c r="L534" s="639">
        <v>0</v>
      </c>
      <c r="M534" s="639">
        <v>0</v>
      </c>
      <c r="N534" s="639">
        <v>0</v>
      </c>
      <c r="O534" s="639">
        <v>0</v>
      </c>
      <c r="P534" s="639">
        <v>0</v>
      </c>
      <c r="Q534" s="639">
        <v>0</v>
      </c>
      <c r="R534" s="639">
        <v>0</v>
      </c>
      <c r="S534" s="639">
        <v>0</v>
      </c>
      <c r="T534" s="639">
        <v>0</v>
      </c>
      <c r="U534" s="639">
        <v>0</v>
      </c>
      <c r="V534" t="s" s="352">
        <f>IF(B534&gt;0,"Added"," ")</f>
        <v>251</v>
      </c>
      <c r="W534" s="635"/>
    </row>
    <row r="535" ht="14.5" customHeight="1" hidden="1">
      <c r="A535" t="s" s="640">
        <v>1689</v>
      </c>
      <c r="B535" s="637">
        <v>0</v>
      </c>
      <c r="C535" s="638">
        <v>5</v>
      </c>
      <c r="D535" s="639">
        <f>_xlfn.IFERROR(2*B535,0)</f>
        <v>0</v>
      </c>
      <c r="E535" s="639">
        <v>0</v>
      </c>
      <c r="F535" s="639">
        <f>_xlfn.IFERROR(3*B535,0)</f>
        <v>0</v>
      </c>
      <c r="G535" s="639">
        <v>0</v>
      </c>
      <c r="H535" s="639">
        <v>0</v>
      </c>
      <c r="I535" s="639">
        <v>0</v>
      </c>
      <c r="J535" s="639">
        <v>0</v>
      </c>
      <c r="K535" s="639">
        <v>0</v>
      </c>
      <c r="L535" s="639">
        <v>0</v>
      </c>
      <c r="M535" s="639">
        <v>0</v>
      </c>
      <c r="N535" s="639">
        <v>0</v>
      </c>
      <c r="O535" s="639">
        <v>0</v>
      </c>
      <c r="P535" s="639">
        <v>0</v>
      </c>
      <c r="Q535" s="639">
        <v>0</v>
      </c>
      <c r="R535" s="639">
        <v>0</v>
      </c>
      <c r="S535" s="639">
        <v>0</v>
      </c>
      <c r="T535" s="639">
        <v>0</v>
      </c>
      <c r="U535" s="639">
        <v>0</v>
      </c>
      <c r="V535" t="s" s="352">
        <f>IF(B535&gt;0,"Added"," ")</f>
        <v>251</v>
      </c>
      <c r="W535" s="635"/>
    </row>
    <row r="536" ht="14.5" customHeight="1" hidden="1">
      <c r="A536" t="s" s="640">
        <v>1690</v>
      </c>
      <c r="B536" s="637">
        <v>0</v>
      </c>
      <c r="C536" s="638">
        <v>5</v>
      </c>
      <c r="D536" s="639">
        <f>_xlfn.IFERROR(4*B536,0)</f>
        <v>0</v>
      </c>
      <c r="E536" s="639">
        <f>_xlfn.IFERROR(1*B536,0)</f>
        <v>0</v>
      </c>
      <c r="F536" s="639">
        <v>0</v>
      </c>
      <c r="G536" s="639">
        <v>0</v>
      </c>
      <c r="H536" s="639">
        <v>0</v>
      </c>
      <c r="I536" s="639">
        <v>0</v>
      </c>
      <c r="J536" s="639">
        <v>0</v>
      </c>
      <c r="K536" s="639">
        <v>0</v>
      </c>
      <c r="L536" s="639">
        <v>0</v>
      </c>
      <c r="M536" s="639">
        <v>0</v>
      </c>
      <c r="N536" s="639">
        <v>0</v>
      </c>
      <c r="O536" s="639">
        <v>0</v>
      </c>
      <c r="P536" s="639">
        <v>0</v>
      </c>
      <c r="Q536" s="639">
        <v>0</v>
      </c>
      <c r="R536" s="639">
        <v>0</v>
      </c>
      <c r="S536" s="639">
        <v>0</v>
      </c>
      <c r="T536" s="639">
        <v>0</v>
      </c>
      <c r="U536" s="639">
        <v>0</v>
      </c>
      <c r="V536" t="s" s="352">
        <f>IF(B536&gt;0,"Added"," ")</f>
        <v>251</v>
      </c>
      <c r="W536" s="635"/>
    </row>
    <row r="537" ht="14.5" customHeight="1" hidden="1">
      <c r="A537" t="s" s="640">
        <v>1691</v>
      </c>
      <c r="B537" s="637">
        <v>0</v>
      </c>
      <c r="C537" s="638">
        <v>12</v>
      </c>
      <c r="D537" s="639">
        <f>_xlfn.IFERROR(12*B537,0)</f>
        <v>0</v>
      </c>
      <c r="E537" s="639">
        <v>0</v>
      </c>
      <c r="F537" s="639">
        <v>0</v>
      </c>
      <c r="G537" s="639">
        <v>0</v>
      </c>
      <c r="H537" s="639">
        <v>0</v>
      </c>
      <c r="I537" s="639">
        <v>0</v>
      </c>
      <c r="J537" s="639">
        <v>0</v>
      </c>
      <c r="K537" s="639">
        <v>0</v>
      </c>
      <c r="L537" s="639">
        <v>0</v>
      </c>
      <c r="M537" s="639">
        <v>0</v>
      </c>
      <c r="N537" s="639">
        <v>0</v>
      </c>
      <c r="O537" s="639">
        <v>0</v>
      </c>
      <c r="P537" s="639">
        <v>0</v>
      </c>
      <c r="Q537" s="639">
        <v>0</v>
      </c>
      <c r="R537" s="639">
        <v>0</v>
      </c>
      <c r="S537" s="639">
        <v>0</v>
      </c>
      <c r="T537" s="639">
        <v>0</v>
      </c>
      <c r="U537" s="639">
        <v>0</v>
      </c>
      <c r="V537" t="s" s="352">
        <f>IF(B537&gt;0,"Added"," ")</f>
        <v>251</v>
      </c>
      <c r="W537" s="635"/>
    </row>
    <row r="538" ht="14.5" customHeight="1" hidden="1">
      <c r="A538" t="s" s="640">
        <v>1692</v>
      </c>
      <c r="B538" s="637">
        <v>0</v>
      </c>
      <c r="C538" s="638">
        <v>5</v>
      </c>
      <c r="D538" s="639">
        <f>_xlfn.IFERROR(5*B538,0)</f>
        <v>0</v>
      </c>
      <c r="E538" s="639">
        <v>0</v>
      </c>
      <c r="F538" s="639">
        <v>0</v>
      </c>
      <c r="G538" s="639">
        <v>0</v>
      </c>
      <c r="H538" s="639">
        <v>0</v>
      </c>
      <c r="I538" s="639">
        <v>0</v>
      </c>
      <c r="J538" s="639">
        <v>0</v>
      </c>
      <c r="K538" s="639">
        <v>0</v>
      </c>
      <c r="L538" s="639">
        <v>0</v>
      </c>
      <c r="M538" s="639">
        <v>0</v>
      </c>
      <c r="N538" s="639">
        <v>0</v>
      </c>
      <c r="O538" s="639">
        <v>0</v>
      </c>
      <c r="P538" s="639">
        <v>0</v>
      </c>
      <c r="Q538" s="639">
        <v>0</v>
      </c>
      <c r="R538" s="639">
        <v>0</v>
      </c>
      <c r="S538" s="639">
        <v>0</v>
      </c>
      <c r="T538" s="639">
        <v>0</v>
      </c>
      <c r="U538" s="639">
        <v>0</v>
      </c>
      <c r="V538" t="s" s="352">
        <f>IF(B538&gt;0,"Added"," ")</f>
        <v>251</v>
      </c>
      <c r="W538" s="635"/>
    </row>
    <row r="539" ht="14.5" customHeight="1" hidden="1">
      <c r="A539" t="s" s="640">
        <v>1693</v>
      </c>
      <c r="B539" s="637">
        <v>0</v>
      </c>
      <c r="C539" s="638">
        <v>10</v>
      </c>
      <c r="D539" s="639">
        <f>_xlfn.IFERROR(8*B539,0)</f>
        <v>0</v>
      </c>
      <c r="E539" s="639">
        <f>_xlfn.IFERROR(2*B539,0)</f>
        <v>0</v>
      </c>
      <c r="F539" s="639">
        <v>0</v>
      </c>
      <c r="G539" s="639">
        <v>0</v>
      </c>
      <c r="H539" s="639">
        <v>0</v>
      </c>
      <c r="I539" s="639">
        <v>0</v>
      </c>
      <c r="J539" s="639">
        <v>0</v>
      </c>
      <c r="K539" s="639">
        <v>0</v>
      </c>
      <c r="L539" s="639">
        <v>0</v>
      </c>
      <c r="M539" s="639">
        <v>0</v>
      </c>
      <c r="N539" s="639">
        <v>0</v>
      </c>
      <c r="O539" s="639">
        <v>0</v>
      </c>
      <c r="P539" s="639">
        <v>0</v>
      </c>
      <c r="Q539" s="639">
        <v>0</v>
      </c>
      <c r="R539" s="639">
        <v>0</v>
      </c>
      <c r="S539" s="639">
        <v>0</v>
      </c>
      <c r="T539" s="639">
        <v>0</v>
      </c>
      <c r="U539" s="639">
        <v>0</v>
      </c>
      <c r="V539" t="s" s="352">
        <f>IF(B539&gt;0,"Added"," ")</f>
        <v>251</v>
      </c>
      <c r="W539" s="635"/>
    </row>
    <row r="540" ht="14.5" customHeight="1" hidden="1">
      <c r="A540" t="s" s="640">
        <v>1694</v>
      </c>
      <c r="B540" s="637">
        <v>0</v>
      </c>
      <c r="C540" s="638">
        <v>5</v>
      </c>
      <c r="D540" s="639">
        <f>_xlfn.IFERROR(5*B540,0)</f>
        <v>0</v>
      </c>
      <c r="E540" s="639">
        <v>0</v>
      </c>
      <c r="F540" s="639">
        <v>0</v>
      </c>
      <c r="G540" s="639">
        <v>0</v>
      </c>
      <c r="H540" s="639">
        <v>0</v>
      </c>
      <c r="I540" s="639">
        <v>0</v>
      </c>
      <c r="J540" s="639">
        <v>0</v>
      </c>
      <c r="K540" s="639">
        <v>0</v>
      </c>
      <c r="L540" s="639">
        <v>0</v>
      </c>
      <c r="M540" s="639">
        <v>0</v>
      </c>
      <c r="N540" s="639">
        <v>0</v>
      </c>
      <c r="O540" s="639">
        <v>0</v>
      </c>
      <c r="P540" s="639">
        <v>0</v>
      </c>
      <c r="Q540" s="639">
        <v>0</v>
      </c>
      <c r="R540" s="639">
        <v>0</v>
      </c>
      <c r="S540" s="639">
        <v>0</v>
      </c>
      <c r="T540" s="639">
        <v>0</v>
      </c>
      <c r="U540" s="639">
        <v>0</v>
      </c>
      <c r="V540" t="s" s="352">
        <f>IF(B540&gt;0,"Added"," ")</f>
        <v>251</v>
      </c>
      <c r="W540" s="635"/>
    </row>
    <row r="541" ht="14.5" customHeight="1" hidden="1">
      <c r="A541" t="s" s="640">
        <v>1695</v>
      </c>
      <c r="B541" s="637">
        <v>0</v>
      </c>
      <c r="C541" s="638">
        <v>4</v>
      </c>
      <c r="D541" s="639">
        <v>0</v>
      </c>
      <c r="E541" s="639">
        <v>0</v>
      </c>
      <c r="F541" s="639">
        <v>0</v>
      </c>
      <c r="G541" s="639">
        <v>0</v>
      </c>
      <c r="H541" s="639">
        <v>0</v>
      </c>
      <c r="I541" s="639">
        <v>0</v>
      </c>
      <c r="J541" s="639">
        <v>0</v>
      </c>
      <c r="K541" s="639">
        <v>0</v>
      </c>
      <c r="L541" s="639">
        <v>0</v>
      </c>
      <c r="M541" s="639">
        <v>0</v>
      </c>
      <c r="N541" s="639">
        <v>0</v>
      </c>
      <c r="O541" s="639">
        <v>0</v>
      </c>
      <c r="P541" s="639">
        <v>0</v>
      </c>
      <c r="Q541" s="639">
        <f>_xlfn.IFERROR(21*B541,0)</f>
        <v>0</v>
      </c>
      <c r="R541" s="639">
        <v>0</v>
      </c>
      <c r="S541" s="639">
        <v>0</v>
      </c>
      <c r="T541" s="639">
        <v>0</v>
      </c>
      <c r="U541" s="639">
        <v>0</v>
      </c>
      <c r="V541" t="s" s="352">
        <f>IF(B541&gt;0,"Added"," ")</f>
        <v>251</v>
      </c>
      <c r="W541" s="635"/>
    </row>
    <row r="542" ht="14.5" customHeight="1" hidden="1">
      <c r="A542" t="s" s="640">
        <v>1696</v>
      </c>
      <c r="B542" s="637">
        <v>0</v>
      </c>
      <c r="C542" s="638">
        <v>1</v>
      </c>
      <c r="D542" s="639">
        <f>_xlfn.IFERROR(1*B542,0)</f>
        <v>0</v>
      </c>
      <c r="E542" s="639">
        <v>0</v>
      </c>
      <c r="F542" s="639">
        <v>0</v>
      </c>
      <c r="G542" s="639">
        <v>0</v>
      </c>
      <c r="H542" s="639">
        <v>0</v>
      </c>
      <c r="I542" s="639">
        <v>0</v>
      </c>
      <c r="J542" s="639">
        <v>0</v>
      </c>
      <c r="K542" s="639">
        <v>0</v>
      </c>
      <c r="L542" s="639">
        <v>0</v>
      </c>
      <c r="M542" s="639">
        <v>0</v>
      </c>
      <c r="N542" s="639">
        <v>0</v>
      </c>
      <c r="O542" s="639">
        <v>0</v>
      </c>
      <c r="P542" s="639">
        <v>0</v>
      </c>
      <c r="Q542" s="639">
        <v>0</v>
      </c>
      <c r="R542" s="639">
        <v>0</v>
      </c>
      <c r="S542" s="639">
        <v>0</v>
      </c>
      <c r="T542" s="639">
        <v>0</v>
      </c>
      <c r="U542" s="639">
        <v>0</v>
      </c>
      <c r="V542" t="s" s="352">
        <f>IF(B542&gt;0,"Added"," ")</f>
        <v>251</v>
      </c>
      <c r="W542" s="635"/>
    </row>
    <row r="543" ht="14.5" customHeight="1" hidden="1">
      <c r="A543" t="s" s="640">
        <v>543</v>
      </c>
      <c r="B543" s="637">
        <v>42</v>
      </c>
      <c r="C543" s="638">
        <v>3</v>
      </c>
      <c r="D543" s="639">
        <v>0</v>
      </c>
      <c r="E543" s="639">
        <v>0</v>
      </c>
      <c r="F543" s="639">
        <v>0</v>
      </c>
      <c r="G543" s="639">
        <v>0</v>
      </c>
      <c r="H543" s="639">
        <v>0</v>
      </c>
      <c r="I543" s="639">
        <v>0</v>
      </c>
      <c r="J543" s="639">
        <v>0</v>
      </c>
      <c r="K543" s="639">
        <f>_xlfn.IFERROR(3*B543,0)</f>
        <v>126</v>
      </c>
      <c r="L543" s="639">
        <v>0</v>
      </c>
      <c r="M543" s="639">
        <v>0</v>
      </c>
      <c r="N543" s="639">
        <v>0</v>
      </c>
      <c r="O543" s="639">
        <v>0</v>
      </c>
      <c r="P543" s="639">
        <v>0</v>
      </c>
      <c r="Q543" s="639">
        <v>0</v>
      </c>
      <c r="R543" s="639">
        <v>0</v>
      </c>
      <c r="S543" s="639">
        <v>0</v>
      </c>
      <c r="T543" s="639">
        <v>0</v>
      </c>
      <c r="U543" s="639">
        <v>0</v>
      </c>
      <c r="V543" t="s" s="352">
        <f>IF(B543&gt;0,"Added"," ")</f>
        <v>1157</v>
      </c>
      <c r="W543" s="635"/>
    </row>
    <row r="544" ht="14.5" customHeight="1" hidden="1">
      <c r="A544" t="s" s="640">
        <v>545</v>
      </c>
      <c r="B544" s="637">
        <v>35</v>
      </c>
      <c r="C544" s="638">
        <v>3</v>
      </c>
      <c r="D544" s="639">
        <v>0</v>
      </c>
      <c r="E544" s="639">
        <v>0</v>
      </c>
      <c r="F544" s="639">
        <v>0</v>
      </c>
      <c r="G544" s="639">
        <v>0</v>
      </c>
      <c r="H544" s="639">
        <v>0</v>
      </c>
      <c r="I544" s="639">
        <v>0</v>
      </c>
      <c r="J544" s="639">
        <v>0</v>
      </c>
      <c r="K544" s="639">
        <f>_xlfn.IFERROR(3*B544,0)</f>
        <v>105</v>
      </c>
      <c r="L544" s="639">
        <v>0</v>
      </c>
      <c r="M544" s="639">
        <v>0</v>
      </c>
      <c r="N544" s="639">
        <v>0</v>
      </c>
      <c r="O544" s="639">
        <v>0</v>
      </c>
      <c r="P544" s="639">
        <v>0</v>
      </c>
      <c r="Q544" s="639">
        <v>0</v>
      </c>
      <c r="R544" s="639">
        <v>0</v>
      </c>
      <c r="S544" s="639">
        <v>0</v>
      </c>
      <c r="T544" s="639">
        <v>0</v>
      </c>
      <c r="U544" s="639">
        <v>0</v>
      </c>
      <c r="V544" t="s" s="352">
        <f>IF(B544&gt;0,"Added"," ")</f>
        <v>1157</v>
      </c>
      <c r="W544" s="635"/>
    </row>
    <row r="545" ht="14.5" customHeight="1" hidden="1">
      <c r="A545" t="s" s="640">
        <v>547</v>
      </c>
      <c r="B545" s="637">
        <v>45</v>
      </c>
      <c r="C545" s="638">
        <v>2</v>
      </c>
      <c r="D545" s="639">
        <v>0</v>
      </c>
      <c r="E545" s="639">
        <v>0</v>
      </c>
      <c r="F545" s="639">
        <v>0</v>
      </c>
      <c r="G545" s="639">
        <v>0</v>
      </c>
      <c r="H545" s="639">
        <v>0</v>
      </c>
      <c r="I545" s="639">
        <v>0</v>
      </c>
      <c r="J545" s="639">
        <v>0</v>
      </c>
      <c r="K545" s="639">
        <f>_xlfn.IFERROR(2*B545,0)</f>
        <v>90</v>
      </c>
      <c r="L545" s="639">
        <v>0</v>
      </c>
      <c r="M545" s="639">
        <v>0</v>
      </c>
      <c r="N545" s="639">
        <v>0</v>
      </c>
      <c r="O545" s="639">
        <v>0</v>
      </c>
      <c r="P545" s="639">
        <v>0</v>
      </c>
      <c r="Q545" s="639">
        <v>0</v>
      </c>
      <c r="R545" s="639">
        <v>0</v>
      </c>
      <c r="S545" s="639">
        <v>0</v>
      </c>
      <c r="T545" s="639">
        <v>0</v>
      </c>
      <c r="U545" s="639">
        <v>0</v>
      </c>
      <c r="V545" t="s" s="352">
        <f>IF(B545&gt;0,"Added"," ")</f>
        <v>1157</v>
      </c>
      <c r="W545" s="635"/>
    </row>
    <row r="546" ht="14.5" customHeight="1" hidden="1">
      <c r="A546" t="s" s="640">
        <v>549</v>
      </c>
      <c r="B546" s="637">
        <v>37</v>
      </c>
      <c r="C546" s="638">
        <v>5</v>
      </c>
      <c r="D546" s="639">
        <v>0</v>
      </c>
      <c r="E546" s="639">
        <v>0</v>
      </c>
      <c r="F546" s="639">
        <v>0</v>
      </c>
      <c r="G546" s="639">
        <v>0</v>
      </c>
      <c r="H546" s="639">
        <v>0</v>
      </c>
      <c r="I546" s="639">
        <f>_xlfn.IFERROR(5*B546,0)</f>
        <v>185</v>
      </c>
      <c r="J546" s="639">
        <v>0</v>
      </c>
      <c r="K546" s="639">
        <v>0</v>
      </c>
      <c r="L546" s="639">
        <v>0</v>
      </c>
      <c r="M546" s="639">
        <v>0</v>
      </c>
      <c r="N546" s="639">
        <v>0</v>
      </c>
      <c r="O546" s="639">
        <v>0</v>
      </c>
      <c r="P546" s="639">
        <v>0</v>
      </c>
      <c r="Q546" s="639">
        <v>0</v>
      </c>
      <c r="R546" s="639">
        <v>0</v>
      </c>
      <c r="S546" s="639">
        <v>0</v>
      </c>
      <c r="T546" s="639">
        <v>0</v>
      </c>
      <c r="U546" s="639">
        <v>0</v>
      </c>
      <c r="V546" t="s" s="352">
        <f>IF(B546&gt;0,"Added"," ")</f>
        <v>1157</v>
      </c>
      <c r="W546" s="635"/>
    </row>
    <row r="547" ht="14.5" customHeight="1" hidden="1">
      <c r="A547" t="s" s="640">
        <v>551</v>
      </c>
      <c r="B547" s="637">
        <v>41</v>
      </c>
      <c r="C547" s="638">
        <v>5</v>
      </c>
      <c r="D547" s="639">
        <v>0</v>
      </c>
      <c r="E547" s="639">
        <v>0</v>
      </c>
      <c r="F547" s="639">
        <v>0</v>
      </c>
      <c r="G547" s="639">
        <v>0</v>
      </c>
      <c r="H547" s="639">
        <v>0</v>
      </c>
      <c r="I547" s="639">
        <f>_xlfn.IFERROR(5*B547,0)</f>
        <v>205</v>
      </c>
      <c r="J547" s="639">
        <v>0</v>
      </c>
      <c r="K547" s="639">
        <v>0</v>
      </c>
      <c r="L547" s="639">
        <v>0</v>
      </c>
      <c r="M547" s="639">
        <v>0</v>
      </c>
      <c r="N547" s="639">
        <v>0</v>
      </c>
      <c r="O547" s="639">
        <v>0</v>
      </c>
      <c r="P547" s="639">
        <v>0</v>
      </c>
      <c r="Q547" s="639">
        <v>0</v>
      </c>
      <c r="R547" s="639">
        <v>0</v>
      </c>
      <c r="S547" s="639">
        <v>0</v>
      </c>
      <c r="T547" s="639">
        <v>0</v>
      </c>
      <c r="U547" s="639">
        <v>0</v>
      </c>
      <c r="V547" t="s" s="352">
        <f>IF(B547&gt;0,"Added"," ")</f>
        <v>1157</v>
      </c>
      <c r="W547" s="635"/>
    </row>
    <row r="548" ht="14.5" customHeight="1" hidden="1">
      <c r="A548" t="s" s="640">
        <v>553</v>
      </c>
      <c r="B548" s="637">
        <v>44</v>
      </c>
      <c r="C548" s="638">
        <v>5</v>
      </c>
      <c r="D548" s="639">
        <v>0</v>
      </c>
      <c r="E548" s="639">
        <v>0</v>
      </c>
      <c r="F548" s="639">
        <v>0</v>
      </c>
      <c r="G548" s="639">
        <v>0</v>
      </c>
      <c r="H548" s="639">
        <v>0</v>
      </c>
      <c r="I548" s="639">
        <f>_xlfn.IFERROR(5*B548,0)</f>
        <v>220</v>
      </c>
      <c r="J548" s="639">
        <v>0</v>
      </c>
      <c r="K548" s="639">
        <v>0</v>
      </c>
      <c r="L548" s="639">
        <v>0</v>
      </c>
      <c r="M548" s="639">
        <v>0</v>
      </c>
      <c r="N548" s="639">
        <v>0</v>
      </c>
      <c r="O548" s="639">
        <v>0</v>
      </c>
      <c r="P548" s="639">
        <v>0</v>
      </c>
      <c r="Q548" s="639">
        <v>0</v>
      </c>
      <c r="R548" s="639">
        <v>0</v>
      </c>
      <c r="S548" s="639">
        <v>0</v>
      </c>
      <c r="T548" s="639">
        <v>0</v>
      </c>
      <c r="U548" s="639">
        <v>0</v>
      </c>
      <c r="V548" t="s" s="352">
        <f>IF(B548&gt;0,"Added"," ")</f>
        <v>1157</v>
      </c>
      <c r="W548" s="635"/>
    </row>
    <row r="549" ht="14.5" customHeight="1" hidden="1">
      <c r="A549" t="s" s="640">
        <v>555</v>
      </c>
      <c r="B549" s="637">
        <v>42</v>
      </c>
      <c r="C549" s="638">
        <v>5</v>
      </c>
      <c r="D549" s="639">
        <v>0</v>
      </c>
      <c r="E549" s="639">
        <v>0</v>
      </c>
      <c r="F549" s="639">
        <v>0</v>
      </c>
      <c r="G549" s="639">
        <v>0</v>
      </c>
      <c r="H549" s="639">
        <v>0</v>
      </c>
      <c r="I549" s="639">
        <f>_xlfn.IFERROR(5*B549,0)</f>
        <v>210</v>
      </c>
      <c r="J549" s="639">
        <v>0</v>
      </c>
      <c r="K549" s="639">
        <v>0</v>
      </c>
      <c r="L549" s="639">
        <v>0</v>
      </c>
      <c r="M549" s="639">
        <v>0</v>
      </c>
      <c r="N549" s="639">
        <v>0</v>
      </c>
      <c r="O549" s="639">
        <v>0</v>
      </c>
      <c r="P549" s="639">
        <v>0</v>
      </c>
      <c r="Q549" s="639">
        <v>0</v>
      </c>
      <c r="R549" s="639">
        <v>0</v>
      </c>
      <c r="S549" s="639">
        <v>0</v>
      </c>
      <c r="T549" s="639">
        <v>0</v>
      </c>
      <c r="U549" s="639">
        <v>0</v>
      </c>
      <c r="V549" t="s" s="352">
        <f>IF(B549&gt;0,"Added"," ")</f>
        <v>1157</v>
      </c>
      <c r="W549" s="635"/>
    </row>
    <row r="550" ht="14.5" customHeight="1" hidden="1">
      <c r="A550" t="s" s="640">
        <v>557</v>
      </c>
      <c r="B550" s="637">
        <v>36</v>
      </c>
      <c r="C550" s="638">
        <v>5</v>
      </c>
      <c r="D550" s="639">
        <v>0</v>
      </c>
      <c r="E550" s="639">
        <v>0</v>
      </c>
      <c r="F550" s="639">
        <v>0</v>
      </c>
      <c r="G550" s="639">
        <v>0</v>
      </c>
      <c r="H550" s="639">
        <f>_xlfn.IFERROR(5*B550,0)</f>
        <v>180</v>
      </c>
      <c r="I550" s="639">
        <v>0</v>
      </c>
      <c r="J550" s="639">
        <v>0</v>
      </c>
      <c r="K550" s="639">
        <v>0</v>
      </c>
      <c r="L550" s="639">
        <v>0</v>
      </c>
      <c r="M550" s="639">
        <v>0</v>
      </c>
      <c r="N550" s="639">
        <v>0</v>
      </c>
      <c r="O550" s="639">
        <v>0</v>
      </c>
      <c r="P550" s="639">
        <v>0</v>
      </c>
      <c r="Q550" s="639">
        <v>0</v>
      </c>
      <c r="R550" s="639">
        <v>0</v>
      </c>
      <c r="S550" s="639">
        <v>0</v>
      </c>
      <c r="T550" s="639">
        <v>0</v>
      </c>
      <c r="U550" s="639">
        <v>0</v>
      </c>
      <c r="V550" t="s" s="352">
        <f>IF(B550&gt;0,"Added"," ")</f>
        <v>1157</v>
      </c>
      <c r="W550" s="635"/>
    </row>
    <row r="551" ht="14.5" customHeight="1" hidden="1">
      <c r="A551" t="s" s="640">
        <v>559</v>
      </c>
      <c r="B551" s="637">
        <v>35</v>
      </c>
      <c r="C551" s="638">
        <v>5</v>
      </c>
      <c r="D551" s="639">
        <v>0</v>
      </c>
      <c r="E551" s="639">
        <v>0</v>
      </c>
      <c r="F551" s="639">
        <v>0</v>
      </c>
      <c r="G551" s="639">
        <v>0</v>
      </c>
      <c r="H551" s="639">
        <f>_xlfn.IFERROR(5*B551,0)</f>
        <v>175</v>
      </c>
      <c r="I551" s="639">
        <v>0</v>
      </c>
      <c r="J551" s="639">
        <v>0</v>
      </c>
      <c r="K551" s="639">
        <v>0</v>
      </c>
      <c r="L551" s="639">
        <v>0</v>
      </c>
      <c r="M551" s="639">
        <v>0</v>
      </c>
      <c r="N551" s="639">
        <v>0</v>
      </c>
      <c r="O551" s="639">
        <v>0</v>
      </c>
      <c r="P551" s="639">
        <v>0</v>
      </c>
      <c r="Q551" s="639">
        <v>0</v>
      </c>
      <c r="R551" s="639">
        <v>0</v>
      </c>
      <c r="S551" s="639">
        <v>0</v>
      </c>
      <c r="T551" s="639">
        <v>0</v>
      </c>
      <c r="U551" s="639">
        <v>0</v>
      </c>
      <c r="V551" t="s" s="352">
        <f>IF(B551&gt;0,"Added"," ")</f>
        <v>1157</v>
      </c>
      <c r="W551" s="635"/>
    </row>
    <row r="552" ht="14.5" customHeight="1" hidden="1">
      <c r="A552" t="s" s="640">
        <v>505</v>
      </c>
      <c r="B552" s="637">
        <v>33</v>
      </c>
      <c r="C552" s="638">
        <v>5</v>
      </c>
      <c r="D552" s="639">
        <v>0</v>
      </c>
      <c r="E552" s="639">
        <v>0</v>
      </c>
      <c r="F552" s="639">
        <v>0</v>
      </c>
      <c r="G552" s="639">
        <v>0</v>
      </c>
      <c r="H552" s="639">
        <v>0</v>
      </c>
      <c r="I552" s="639">
        <f>_xlfn.IFERROR(5*B552,0)</f>
        <v>165</v>
      </c>
      <c r="J552" s="639">
        <v>0</v>
      </c>
      <c r="K552" s="639">
        <v>0</v>
      </c>
      <c r="L552" s="639">
        <v>0</v>
      </c>
      <c r="M552" s="639">
        <v>0</v>
      </c>
      <c r="N552" s="639">
        <v>0</v>
      </c>
      <c r="O552" s="639">
        <v>0</v>
      </c>
      <c r="P552" s="639">
        <v>0</v>
      </c>
      <c r="Q552" s="639">
        <v>0</v>
      </c>
      <c r="R552" s="639">
        <v>0</v>
      </c>
      <c r="S552" s="639">
        <v>0</v>
      </c>
      <c r="T552" s="639">
        <v>0</v>
      </c>
      <c r="U552" s="639">
        <v>0</v>
      </c>
      <c r="V552" t="s" s="352">
        <f>IF(B552&gt;0,"Added"," ")</f>
        <v>1157</v>
      </c>
      <c r="W552" s="635"/>
    </row>
    <row r="553" ht="14.5" customHeight="1" hidden="1">
      <c r="A553" t="s" s="640">
        <v>531</v>
      </c>
      <c r="B553" s="637">
        <v>26</v>
      </c>
      <c r="C553" s="638">
        <v>5</v>
      </c>
      <c r="D553" s="639">
        <v>0</v>
      </c>
      <c r="E553" s="639">
        <v>0</v>
      </c>
      <c r="F553" s="639">
        <v>0</v>
      </c>
      <c r="G553" s="639">
        <v>0</v>
      </c>
      <c r="H553" s="639">
        <f>_xlfn.IFERROR(5*B553,0)</f>
        <v>130</v>
      </c>
      <c r="I553" s="639">
        <v>0</v>
      </c>
      <c r="J553" s="639">
        <v>0</v>
      </c>
      <c r="K553" s="639">
        <v>0</v>
      </c>
      <c r="L553" s="639">
        <v>0</v>
      </c>
      <c r="M553" s="639">
        <v>0</v>
      </c>
      <c r="N553" s="639">
        <v>0</v>
      </c>
      <c r="O553" s="639">
        <v>0</v>
      </c>
      <c r="P553" s="639">
        <v>0</v>
      </c>
      <c r="Q553" s="639">
        <v>0</v>
      </c>
      <c r="R553" s="639">
        <v>0</v>
      </c>
      <c r="S553" s="639">
        <v>0</v>
      </c>
      <c r="T553" s="639">
        <v>0</v>
      </c>
      <c r="U553" s="639">
        <v>0</v>
      </c>
      <c r="V553" t="s" s="352">
        <f>IF(B553&gt;0,"Added"," ")</f>
        <v>1157</v>
      </c>
      <c r="W553" s="635"/>
    </row>
    <row r="554" ht="14.5" customHeight="1" hidden="1">
      <c r="A554" t="s" s="640">
        <v>507</v>
      </c>
      <c r="B554" s="637">
        <v>0</v>
      </c>
      <c r="C554" s="638">
        <v>4</v>
      </c>
      <c r="D554" s="639">
        <v>0</v>
      </c>
      <c r="E554" s="639">
        <v>0</v>
      </c>
      <c r="F554" s="639">
        <v>0</v>
      </c>
      <c r="G554" s="639">
        <f>4*B554:B554</f>
        <v>0</v>
      </c>
      <c r="H554" s="639">
        <v>0</v>
      </c>
      <c r="I554" s="639">
        <v>0</v>
      </c>
      <c r="J554" s="639">
        <v>0</v>
      </c>
      <c r="K554" s="639">
        <v>0</v>
      </c>
      <c r="L554" s="639">
        <v>0</v>
      </c>
      <c r="M554" s="639">
        <v>0</v>
      </c>
      <c r="N554" s="639">
        <v>0</v>
      </c>
      <c r="O554" s="639">
        <v>0</v>
      </c>
      <c r="P554" s="639">
        <v>0</v>
      </c>
      <c r="Q554" s="639">
        <f>4*B554:B554</f>
        <v>0</v>
      </c>
      <c r="R554" s="639">
        <v>0</v>
      </c>
      <c r="S554" s="639">
        <v>0</v>
      </c>
      <c r="T554" s="639">
        <v>0</v>
      </c>
      <c r="U554" s="639">
        <v>0</v>
      </c>
      <c r="V554" t="s" s="352">
        <f>IF(B554&gt;0,"Added"," ")</f>
        <v>251</v>
      </c>
      <c r="W554" s="635"/>
    </row>
    <row r="555" ht="14.5" customHeight="1" hidden="1">
      <c r="A555" t="s" s="640">
        <v>575</v>
      </c>
      <c r="B555" s="637">
        <v>43</v>
      </c>
      <c r="C555" s="638">
        <v>5</v>
      </c>
      <c r="D555" s="639">
        <v>0</v>
      </c>
      <c r="E555" s="639">
        <v>0</v>
      </c>
      <c r="F555" s="639">
        <v>0</v>
      </c>
      <c r="G555" s="639">
        <v>0</v>
      </c>
      <c r="H555" s="639">
        <v>0</v>
      </c>
      <c r="I555" s="639">
        <v>0</v>
      </c>
      <c r="J555" s="639">
        <v>0</v>
      </c>
      <c r="K555" s="639">
        <v>0</v>
      </c>
      <c r="L555" s="639">
        <v>0</v>
      </c>
      <c r="M555" s="639">
        <v>0</v>
      </c>
      <c r="N555" s="639">
        <v>0</v>
      </c>
      <c r="O555" s="639">
        <v>0</v>
      </c>
      <c r="P555" s="639">
        <v>0</v>
      </c>
      <c r="Q555" s="639">
        <v>0</v>
      </c>
      <c r="R555" s="639">
        <f>_xlfn.IFERROR(25*B555,0)</f>
        <v>1075</v>
      </c>
      <c r="S555" s="639">
        <v>0</v>
      </c>
      <c r="T555" s="639">
        <v>0</v>
      </c>
      <c r="U555" s="639">
        <v>0</v>
      </c>
      <c r="V555" t="s" s="352">
        <f>IF(B555&gt;0,"Added"," ")</f>
        <v>1157</v>
      </c>
      <c r="W555" s="635"/>
    </row>
    <row r="556" ht="14.5" customHeight="1" hidden="1">
      <c r="A556" t="s" s="640">
        <v>577</v>
      </c>
      <c r="B556" s="637">
        <v>45</v>
      </c>
      <c r="C556" s="638">
        <v>5</v>
      </c>
      <c r="D556" s="639">
        <v>0</v>
      </c>
      <c r="E556" s="639">
        <v>0</v>
      </c>
      <c r="F556" s="639">
        <v>0</v>
      </c>
      <c r="G556" s="639">
        <v>0</v>
      </c>
      <c r="H556" s="639">
        <v>0</v>
      </c>
      <c r="I556" s="639">
        <v>0</v>
      </c>
      <c r="J556" s="639">
        <v>0</v>
      </c>
      <c r="K556" s="639">
        <v>0</v>
      </c>
      <c r="L556" s="639">
        <v>0</v>
      </c>
      <c r="M556" s="639">
        <v>0</v>
      </c>
      <c r="N556" s="639">
        <v>0</v>
      </c>
      <c r="O556" s="639">
        <v>0</v>
      </c>
      <c r="P556" s="639">
        <v>0</v>
      </c>
      <c r="Q556" s="639">
        <v>0</v>
      </c>
      <c r="R556" s="639">
        <f>_xlfn.IFERROR(25*B556,0)</f>
        <v>1125</v>
      </c>
      <c r="S556" s="639">
        <v>0</v>
      </c>
      <c r="T556" s="639">
        <v>0</v>
      </c>
      <c r="U556" s="639">
        <v>0</v>
      </c>
      <c r="V556" t="s" s="352">
        <f>IF(B556&gt;0,"Added"," ")</f>
        <v>1157</v>
      </c>
      <c r="W556" s="635"/>
    </row>
    <row r="557" ht="14.5" customHeight="1" hidden="1">
      <c r="A557" t="s" s="640">
        <v>565</v>
      </c>
      <c r="B557" s="637">
        <v>31</v>
      </c>
      <c r="C557" s="638">
        <v>5</v>
      </c>
      <c r="D557" s="639">
        <v>0</v>
      </c>
      <c r="E557" s="639">
        <v>0</v>
      </c>
      <c r="F557" s="639">
        <v>0</v>
      </c>
      <c r="G557" s="639">
        <v>0</v>
      </c>
      <c r="H557" s="639">
        <v>0</v>
      </c>
      <c r="I557" s="639">
        <f>_xlfn.IFERROR(5*B557,0)</f>
        <v>155</v>
      </c>
      <c r="J557" s="639">
        <v>0</v>
      </c>
      <c r="K557" s="639">
        <v>0</v>
      </c>
      <c r="L557" s="639">
        <v>0</v>
      </c>
      <c r="M557" s="639">
        <v>0</v>
      </c>
      <c r="N557" s="639">
        <v>0</v>
      </c>
      <c r="O557" s="639">
        <v>0</v>
      </c>
      <c r="P557" s="639">
        <v>0</v>
      </c>
      <c r="Q557" s="639">
        <v>0</v>
      </c>
      <c r="R557" s="639">
        <v>0</v>
      </c>
      <c r="S557" s="639">
        <v>0</v>
      </c>
      <c r="T557" s="639">
        <v>0</v>
      </c>
      <c r="U557" s="639">
        <v>0</v>
      </c>
      <c r="V557" t="s" s="352">
        <f>IF(B557&gt;0,"Added"," ")</f>
        <v>1157</v>
      </c>
      <c r="W557" s="635"/>
    </row>
    <row r="558" ht="14.5" customHeight="1" hidden="1">
      <c r="A558" t="s" s="640">
        <v>713</v>
      </c>
      <c r="B558" s="637">
        <v>25</v>
      </c>
      <c r="C558" s="638">
        <v>1</v>
      </c>
      <c r="D558" s="639">
        <v>0</v>
      </c>
      <c r="E558" s="639">
        <v>0</v>
      </c>
      <c r="F558" s="639">
        <v>0</v>
      </c>
      <c r="G558" s="639">
        <v>0</v>
      </c>
      <c r="H558" s="639">
        <v>0</v>
      </c>
      <c r="I558" s="639">
        <f>_xlfn.IFERROR(1*B558,0)</f>
        <v>25</v>
      </c>
      <c r="J558" s="639">
        <v>0</v>
      </c>
      <c r="K558" s="639">
        <v>0</v>
      </c>
      <c r="L558" s="639">
        <v>0</v>
      </c>
      <c r="M558" s="639">
        <v>0</v>
      </c>
      <c r="N558" s="639">
        <v>0</v>
      </c>
      <c r="O558" s="639">
        <v>0</v>
      </c>
      <c r="P558" s="639">
        <v>0</v>
      </c>
      <c r="Q558" s="639">
        <v>0</v>
      </c>
      <c r="R558" s="639">
        <v>0</v>
      </c>
      <c r="S558" s="639">
        <v>0</v>
      </c>
      <c r="T558" s="639">
        <v>0</v>
      </c>
      <c r="U558" s="639">
        <v>0</v>
      </c>
      <c r="V558" t="s" s="352">
        <f>IF(B558&gt;0,"Added"," ")</f>
        <v>1157</v>
      </c>
      <c r="W558" s="635"/>
    </row>
    <row r="559" ht="14.5" customHeight="1" hidden="1">
      <c r="A559" t="s" s="640">
        <v>715</v>
      </c>
      <c r="B559" s="637">
        <v>25</v>
      </c>
      <c r="C559" s="638">
        <v>1</v>
      </c>
      <c r="D559" s="639">
        <v>0</v>
      </c>
      <c r="E559" s="639">
        <v>0</v>
      </c>
      <c r="F559" s="639">
        <v>0</v>
      </c>
      <c r="G559" s="639">
        <v>0</v>
      </c>
      <c r="H559" s="639">
        <v>0</v>
      </c>
      <c r="I559" s="639">
        <f>_xlfn.IFERROR(1*B559,0)</f>
        <v>25</v>
      </c>
      <c r="J559" s="639">
        <v>0</v>
      </c>
      <c r="K559" s="639">
        <v>0</v>
      </c>
      <c r="L559" s="639">
        <v>0</v>
      </c>
      <c r="M559" s="639">
        <v>0</v>
      </c>
      <c r="N559" s="639">
        <v>0</v>
      </c>
      <c r="O559" s="639">
        <v>0</v>
      </c>
      <c r="P559" s="639">
        <v>0</v>
      </c>
      <c r="Q559" s="639">
        <v>0</v>
      </c>
      <c r="R559" s="639">
        <v>0</v>
      </c>
      <c r="S559" s="639">
        <v>0</v>
      </c>
      <c r="T559" s="639">
        <v>0</v>
      </c>
      <c r="U559" s="639">
        <v>0</v>
      </c>
      <c r="V559" t="s" s="352">
        <f>IF(B559&gt;0,"Added"," ")</f>
        <v>1157</v>
      </c>
      <c r="W559" s="635"/>
    </row>
    <row r="560" ht="14.5" customHeight="1" hidden="1">
      <c r="A560" t="s" s="640">
        <v>717</v>
      </c>
      <c r="B560" s="637">
        <v>24</v>
      </c>
      <c r="C560" s="638">
        <v>1</v>
      </c>
      <c r="D560" s="639">
        <v>0</v>
      </c>
      <c r="E560" s="639">
        <v>0</v>
      </c>
      <c r="F560" s="639">
        <v>0</v>
      </c>
      <c r="G560" s="639">
        <v>0</v>
      </c>
      <c r="H560" s="639">
        <v>0</v>
      </c>
      <c r="I560" s="639">
        <f>_xlfn.IFERROR(1*B560,0)</f>
        <v>24</v>
      </c>
      <c r="J560" s="639">
        <v>0</v>
      </c>
      <c r="K560" s="639">
        <v>0</v>
      </c>
      <c r="L560" s="639">
        <v>0</v>
      </c>
      <c r="M560" s="639">
        <v>0</v>
      </c>
      <c r="N560" s="639">
        <v>0</v>
      </c>
      <c r="O560" s="639">
        <v>0</v>
      </c>
      <c r="P560" s="639">
        <v>0</v>
      </c>
      <c r="Q560" s="639">
        <v>0</v>
      </c>
      <c r="R560" s="639">
        <v>0</v>
      </c>
      <c r="S560" s="639">
        <v>0</v>
      </c>
      <c r="T560" s="639">
        <v>0</v>
      </c>
      <c r="U560" s="639">
        <v>0</v>
      </c>
      <c r="V560" t="s" s="352">
        <f>IF(B560&gt;0,"Added"," ")</f>
        <v>1157</v>
      </c>
      <c r="W560" s="635"/>
    </row>
    <row r="561" ht="14.5" customHeight="1" hidden="1">
      <c r="A561" t="s" s="640">
        <v>718</v>
      </c>
      <c r="B561" s="637">
        <v>26</v>
      </c>
      <c r="C561" s="638">
        <v>1</v>
      </c>
      <c r="D561" s="639">
        <v>0</v>
      </c>
      <c r="E561" s="639">
        <v>0</v>
      </c>
      <c r="F561" s="639">
        <v>0</v>
      </c>
      <c r="G561" s="639">
        <v>0</v>
      </c>
      <c r="H561" s="639">
        <v>0</v>
      </c>
      <c r="I561" s="639">
        <f>_xlfn.IFERROR(1*B561,0)</f>
        <v>26</v>
      </c>
      <c r="J561" s="639">
        <v>0</v>
      </c>
      <c r="K561" s="639">
        <v>0</v>
      </c>
      <c r="L561" s="639">
        <v>0</v>
      </c>
      <c r="M561" s="639">
        <v>0</v>
      </c>
      <c r="N561" s="639">
        <v>0</v>
      </c>
      <c r="O561" s="639">
        <v>0</v>
      </c>
      <c r="P561" s="639">
        <v>0</v>
      </c>
      <c r="Q561" s="639">
        <v>0</v>
      </c>
      <c r="R561" s="639">
        <v>0</v>
      </c>
      <c r="S561" s="639">
        <v>0</v>
      </c>
      <c r="T561" s="639">
        <v>0</v>
      </c>
      <c r="U561" s="639">
        <v>0</v>
      </c>
      <c r="V561" t="s" s="352">
        <f>IF(B561&gt;0,"Added"," ")</f>
        <v>1157</v>
      </c>
      <c r="W561" s="635"/>
    </row>
    <row r="562" ht="14.5" customHeight="1" hidden="1">
      <c r="A562" t="s" s="640">
        <v>719</v>
      </c>
      <c r="B562" s="637">
        <v>20</v>
      </c>
      <c r="C562" s="638">
        <v>1</v>
      </c>
      <c r="D562" s="639">
        <v>0</v>
      </c>
      <c r="E562" s="639">
        <v>0</v>
      </c>
      <c r="F562" s="639">
        <v>0</v>
      </c>
      <c r="G562" s="639">
        <v>0</v>
      </c>
      <c r="H562" s="639">
        <v>0</v>
      </c>
      <c r="I562" s="639">
        <f>_xlfn.IFERROR(1*B562,0)</f>
        <v>20</v>
      </c>
      <c r="J562" s="639">
        <v>0</v>
      </c>
      <c r="K562" s="639">
        <v>0</v>
      </c>
      <c r="L562" s="639">
        <v>0</v>
      </c>
      <c r="M562" s="639">
        <v>0</v>
      </c>
      <c r="N562" s="639">
        <v>0</v>
      </c>
      <c r="O562" s="639">
        <v>0</v>
      </c>
      <c r="P562" s="639">
        <v>0</v>
      </c>
      <c r="Q562" s="639">
        <v>0</v>
      </c>
      <c r="R562" s="639">
        <v>0</v>
      </c>
      <c r="S562" s="639">
        <v>0</v>
      </c>
      <c r="T562" s="639">
        <v>0</v>
      </c>
      <c r="U562" s="639">
        <v>0</v>
      </c>
      <c r="V562" t="s" s="352">
        <f>IF(B562&gt;0,"Added"," ")</f>
        <v>1157</v>
      </c>
      <c r="W562" s="635"/>
    </row>
    <row r="563" ht="14.5" customHeight="1" hidden="1">
      <c r="A563" t="s" s="640">
        <v>720</v>
      </c>
      <c r="B563" s="637">
        <v>24</v>
      </c>
      <c r="C563" s="638">
        <v>1</v>
      </c>
      <c r="D563" s="639">
        <v>0</v>
      </c>
      <c r="E563" s="639">
        <v>0</v>
      </c>
      <c r="F563" s="639">
        <v>0</v>
      </c>
      <c r="G563" s="639">
        <v>0</v>
      </c>
      <c r="H563" s="639">
        <v>0</v>
      </c>
      <c r="I563" s="639">
        <f>_xlfn.IFERROR(1*B563,0)</f>
        <v>24</v>
      </c>
      <c r="J563" s="639">
        <v>0</v>
      </c>
      <c r="K563" s="639">
        <v>0</v>
      </c>
      <c r="L563" s="639">
        <v>0</v>
      </c>
      <c r="M563" s="639">
        <v>0</v>
      </c>
      <c r="N563" s="639">
        <v>0</v>
      </c>
      <c r="O563" s="639">
        <v>0</v>
      </c>
      <c r="P563" s="639">
        <v>0</v>
      </c>
      <c r="Q563" s="639">
        <v>0</v>
      </c>
      <c r="R563" s="639">
        <v>0</v>
      </c>
      <c r="S563" s="639">
        <v>0</v>
      </c>
      <c r="T563" s="639">
        <v>0</v>
      </c>
      <c r="U563" s="639">
        <v>0</v>
      </c>
      <c r="V563" t="s" s="352">
        <f>IF(B563&gt;0,"Added"," ")</f>
        <v>1157</v>
      </c>
      <c r="W563" s="635"/>
    </row>
    <row r="564" ht="14.5" customHeight="1" hidden="1">
      <c r="A564" t="s" s="640">
        <v>721</v>
      </c>
      <c r="B564" s="637">
        <v>23</v>
      </c>
      <c r="C564" s="638">
        <v>1</v>
      </c>
      <c r="D564" s="639">
        <v>0</v>
      </c>
      <c r="E564" s="639">
        <v>0</v>
      </c>
      <c r="F564" s="639">
        <v>0</v>
      </c>
      <c r="G564" s="639">
        <v>0</v>
      </c>
      <c r="H564" s="639">
        <v>0</v>
      </c>
      <c r="I564" s="639">
        <f>_xlfn.IFERROR(1*B564,0)</f>
        <v>23</v>
      </c>
      <c r="J564" s="639">
        <v>0</v>
      </c>
      <c r="K564" s="639">
        <v>0</v>
      </c>
      <c r="L564" s="639">
        <v>0</v>
      </c>
      <c r="M564" s="639">
        <v>0</v>
      </c>
      <c r="N564" s="639">
        <v>0</v>
      </c>
      <c r="O564" s="639">
        <v>0</v>
      </c>
      <c r="P564" s="639">
        <v>0</v>
      </c>
      <c r="Q564" s="639">
        <v>0</v>
      </c>
      <c r="R564" s="639">
        <v>0</v>
      </c>
      <c r="S564" s="639">
        <v>0</v>
      </c>
      <c r="T564" s="639">
        <v>0</v>
      </c>
      <c r="U564" s="639">
        <v>0</v>
      </c>
      <c r="V564" t="s" s="352">
        <f>IF(B564&gt;0,"Added"," ")</f>
        <v>1157</v>
      </c>
      <c r="W564" s="635"/>
    </row>
    <row r="565" ht="14.5" customHeight="1" hidden="1">
      <c r="A565" t="s" s="640">
        <v>723</v>
      </c>
      <c r="B565" s="637">
        <v>24</v>
      </c>
      <c r="C565" s="638">
        <v>1</v>
      </c>
      <c r="D565" s="639">
        <v>0</v>
      </c>
      <c r="E565" s="639">
        <v>0</v>
      </c>
      <c r="F565" s="639">
        <v>0</v>
      </c>
      <c r="G565" s="639">
        <v>0</v>
      </c>
      <c r="H565" s="639">
        <v>0</v>
      </c>
      <c r="I565" s="639">
        <f>_xlfn.IFERROR(1*B565,0)</f>
        <v>24</v>
      </c>
      <c r="J565" s="639">
        <v>0</v>
      </c>
      <c r="K565" s="639">
        <v>0</v>
      </c>
      <c r="L565" s="639">
        <v>0</v>
      </c>
      <c r="M565" s="639">
        <v>0</v>
      </c>
      <c r="N565" s="639">
        <v>0</v>
      </c>
      <c r="O565" s="639">
        <v>0</v>
      </c>
      <c r="P565" s="639">
        <v>0</v>
      </c>
      <c r="Q565" s="639">
        <v>0</v>
      </c>
      <c r="R565" s="639">
        <v>0</v>
      </c>
      <c r="S565" s="639">
        <v>0</v>
      </c>
      <c r="T565" s="639">
        <v>0</v>
      </c>
      <c r="U565" s="639">
        <v>0</v>
      </c>
      <c r="V565" t="s" s="352">
        <f>IF(B565&gt;0,"Added"," ")</f>
        <v>1157</v>
      </c>
      <c r="W565" s="635"/>
    </row>
    <row r="566" ht="14.5" customHeight="1" hidden="1">
      <c r="A566" t="s" s="640">
        <v>724</v>
      </c>
      <c r="B566" s="637">
        <v>26</v>
      </c>
      <c r="C566" s="638">
        <v>1</v>
      </c>
      <c r="D566" s="639">
        <v>0</v>
      </c>
      <c r="E566" s="639">
        <v>0</v>
      </c>
      <c r="F566" s="639">
        <v>0</v>
      </c>
      <c r="G566" s="639">
        <v>0</v>
      </c>
      <c r="H566" s="639">
        <v>0</v>
      </c>
      <c r="I566" s="639">
        <f>_xlfn.IFERROR(1*B566,0)</f>
        <v>26</v>
      </c>
      <c r="J566" s="639">
        <v>0</v>
      </c>
      <c r="K566" s="639">
        <v>0</v>
      </c>
      <c r="L566" s="639">
        <v>0</v>
      </c>
      <c r="M566" s="639">
        <v>0</v>
      </c>
      <c r="N566" s="639">
        <v>0</v>
      </c>
      <c r="O566" s="639">
        <v>0</v>
      </c>
      <c r="P566" s="639">
        <v>0</v>
      </c>
      <c r="Q566" s="639">
        <v>0</v>
      </c>
      <c r="R566" s="639">
        <v>0</v>
      </c>
      <c r="S566" s="639">
        <v>0</v>
      </c>
      <c r="T566" s="639">
        <v>0</v>
      </c>
      <c r="U566" s="639">
        <v>0</v>
      </c>
      <c r="V566" t="s" s="352">
        <f>IF(B566&gt;0,"Added"," ")</f>
        <v>1157</v>
      </c>
      <c r="W566" s="635"/>
    </row>
    <row r="567" ht="14.5" customHeight="1" hidden="1">
      <c r="A567" t="s" s="640">
        <v>726</v>
      </c>
      <c r="B567" s="637">
        <v>23</v>
      </c>
      <c r="C567" s="638">
        <v>1</v>
      </c>
      <c r="D567" s="639">
        <v>0</v>
      </c>
      <c r="E567" s="639">
        <v>0</v>
      </c>
      <c r="F567" s="639">
        <v>0</v>
      </c>
      <c r="G567" s="639">
        <v>0</v>
      </c>
      <c r="H567" s="639">
        <v>0</v>
      </c>
      <c r="I567" s="639">
        <f>_xlfn.IFERROR(1*B567,0)</f>
        <v>23</v>
      </c>
      <c r="J567" s="639">
        <v>0</v>
      </c>
      <c r="K567" s="639">
        <v>0</v>
      </c>
      <c r="L567" s="639">
        <v>0</v>
      </c>
      <c r="M567" s="639">
        <v>0</v>
      </c>
      <c r="N567" s="639">
        <v>0</v>
      </c>
      <c r="O567" s="639">
        <v>0</v>
      </c>
      <c r="P567" s="639">
        <v>0</v>
      </c>
      <c r="Q567" s="639">
        <v>0</v>
      </c>
      <c r="R567" s="639">
        <v>0</v>
      </c>
      <c r="S567" s="639">
        <v>0</v>
      </c>
      <c r="T567" s="639">
        <v>0</v>
      </c>
      <c r="U567" s="639">
        <v>0</v>
      </c>
      <c r="V567" t="s" s="352">
        <f>IF(B567&gt;0,"Added"," ")</f>
        <v>1157</v>
      </c>
      <c r="W567" s="635"/>
    </row>
    <row r="568" ht="14.5" customHeight="1" hidden="1">
      <c r="A568" t="s" s="640">
        <v>728</v>
      </c>
      <c r="B568" s="637">
        <v>23</v>
      </c>
      <c r="C568" s="638">
        <v>1</v>
      </c>
      <c r="D568" s="639">
        <v>0</v>
      </c>
      <c r="E568" s="639">
        <v>0</v>
      </c>
      <c r="F568" s="639">
        <v>0</v>
      </c>
      <c r="G568" s="639">
        <v>0</v>
      </c>
      <c r="H568" s="639">
        <v>0</v>
      </c>
      <c r="I568" s="639">
        <f>_xlfn.IFERROR(1*B568,0)</f>
        <v>23</v>
      </c>
      <c r="J568" s="639">
        <v>0</v>
      </c>
      <c r="K568" s="639">
        <v>0</v>
      </c>
      <c r="L568" s="639">
        <v>0</v>
      </c>
      <c r="M568" s="639">
        <v>0</v>
      </c>
      <c r="N568" s="639">
        <v>0</v>
      </c>
      <c r="O568" s="639">
        <v>0</v>
      </c>
      <c r="P568" s="639">
        <v>0</v>
      </c>
      <c r="Q568" s="639">
        <v>0</v>
      </c>
      <c r="R568" s="639">
        <v>0</v>
      </c>
      <c r="S568" s="639">
        <v>0</v>
      </c>
      <c r="T568" s="639">
        <v>0</v>
      </c>
      <c r="U568" s="639">
        <v>0</v>
      </c>
      <c r="V568" t="s" s="352">
        <f>IF(B568&gt;0,"Added"," ")</f>
        <v>1157</v>
      </c>
      <c r="W568" s="635"/>
    </row>
    <row r="569" ht="14.5" customHeight="1" hidden="1">
      <c r="A569" t="s" s="640">
        <v>729</v>
      </c>
      <c r="B569" s="637">
        <v>22</v>
      </c>
      <c r="C569" s="638">
        <v>1</v>
      </c>
      <c r="D569" s="639">
        <v>0</v>
      </c>
      <c r="E569" s="639">
        <v>0</v>
      </c>
      <c r="F569" s="639">
        <v>0</v>
      </c>
      <c r="G569" s="639">
        <v>0</v>
      </c>
      <c r="H569" s="639">
        <v>0</v>
      </c>
      <c r="I569" s="639">
        <f>_xlfn.IFERROR(1*B569,0)</f>
        <v>22</v>
      </c>
      <c r="J569" s="639">
        <v>0</v>
      </c>
      <c r="K569" s="639">
        <v>0</v>
      </c>
      <c r="L569" s="639">
        <v>0</v>
      </c>
      <c r="M569" s="639">
        <v>0</v>
      </c>
      <c r="N569" s="639">
        <v>0</v>
      </c>
      <c r="O569" s="639">
        <v>0</v>
      </c>
      <c r="P569" s="639">
        <v>0</v>
      </c>
      <c r="Q569" s="639">
        <v>0</v>
      </c>
      <c r="R569" s="639">
        <v>0</v>
      </c>
      <c r="S569" s="639">
        <v>0</v>
      </c>
      <c r="T569" s="639">
        <v>0</v>
      </c>
      <c r="U569" s="639">
        <v>0</v>
      </c>
      <c r="V569" t="s" s="352">
        <f>IF(B569&gt;0,"Added"," ")</f>
        <v>1157</v>
      </c>
      <c r="W569" s="635"/>
    </row>
    <row r="570" ht="14.5" customHeight="1" hidden="1">
      <c r="A570" t="s" s="640">
        <v>731</v>
      </c>
      <c r="B570" s="637">
        <v>21</v>
      </c>
      <c r="C570" s="638">
        <v>1</v>
      </c>
      <c r="D570" s="639">
        <v>0</v>
      </c>
      <c r="E570" s="639">
        <v>0</v>
      </c>
      <c r="F570" s="639">
        <v>0</v>
      </c>
      <c r="G570" s="639">
        <v>0</v>
      </c>
      <c r="H570" s="639">
        <v>0</v>
      </c>
      <c r="I570" s="639">
        <f>_xlfn.IFERROR(1*B570,0)</f>
        <v>21</v>
      </c>
      <c r="J570" s="639">
        <v>0</v>
      </c>
      <c r="K570" s="639">
        <v>0</v>
      </c>
      <c r="L570" s="639">
        <v>0</v>
      </c>
      <c r="M570" s="639">
        <v>0</v>
      </c>
      <c r="N570" s="639">
        <v>0</v>
      </c>
      <c r="O570" s="639">
        <v>0</v>
      </c>
      <c r="P570" s="639">
        <v>0</v>
      </c>
      <c r="Q570" s="639">
        <v>0</v>
      </c>
      <c r="R570" s="639">
        <v>0</v>
      </c>
      <c r="S570" s="639">
        <v>0</v>
      </c>
      <c r="T570" s="639">
        <v>0</v>
      </c>
      <c r="U570" s="639">
        <v>0</v>
      </c>
      <c r="V570" t="s" s="352">
        <f>IF(B570&gt;0,"Added"," ")</f>
        <v>1157</v>
      </c>
      <c r="W570" s="635"/>
    </row>
    <row r="571" ht="14.5" customHeight="1" hidden="1">
      <c r="A571" t="s" s="640">
        <v>733</v>
      </c>
      <c r="B571" s="637">
        <v>23</v>
      </c>
      <c r="C571" s="638">
        <v>1</v>
      </c>
      <c r="D571" s="639">
        <v>0</v>
      </c>
      <c r="E571" s="639">
        <v>0</v>
      </c>
      <c r="F571" s="639">
        <v>0</v>
      </c>
      <c r="G571" s="639">
        <v>0</v>
      </c>
      <c r="H571" s="639">
        <v>0</v>
      </c>
      <c r="I571" s="639">
        <f>_xlfn.IFERROR(1*B571,0)</f>
        <v>23</v>
      </c>
      <c r="J571" s="639">
        <v>0</v>
      </c>
      <c r="K571" s="639">
        <v>0</v>
      </c>
      <c r="L571" s="639">
        <v>0</v>
      </c>
      <c r="M571" s="639">
        <v>0</v>
      </c>
      <c r="N571" s="639">
        <v>0</v>
      </c>
      <c r="O571" s="639">
        <v>0</v>
      </c>
      <c r="P571" s="639">
        <v>0</v>
      </c>
      <c r="Q571" s="639">
        <v>0</v>
      </c>
      <c r="R571" s="639">
        <v>0</v>
      </c>
      <c r="S571" s="639">
        <v>0</v>
      </c>
      <c r="T571" s="639">
        <v>0</v>
      </c>
      <c r="U571" s="639">
        <v>0</v>
      </c>
      <c r="V571" t="s" s="352">
        <f>IF(B571&gt;0,"Added"," ")</f>
        <v>1157</v>
      </c>
      <c r="W571" s="635"/>
    </row>
    <row r="572" ht="14.5" customHeight="1" hidden="1">
      <c r="A572" t="s" s="640">
        <v>734</v>
      </c>
      <c r="B572" s="637">
        <v>20</v>
      </c>
      <c r="C572" s="638">
        <v>1</v>
      </c>
      <c r="D572" s="639">
        <v>0</v>
      </c>
      <c r="E572" s="639">
        <v>0</v>
      </c>
      <c r="F572" s="639">
        <v>0</v>
      </c>
      <c r="G572" s="639">
        <v>0</v>
      </c>
      <c r="H572" s="639">
        <v>0</v>
      </c>
      <c r="I572" s="639">
        <f>_xlfn.IFERROR(1*B572,0)</f>
        <v>20</v>
      </c>
      <c r="J572" s="639">
        <v>0</v>
      </c>
      <c r="K572" s="639">
        <v>0</v>
      </c>
      <c r="L572" s="639">
        <v>0</v>
      </c>
      <c r="M572" s="639">
        <v>0</v>
      </c>
      <c r="N572" s="639">
        <v>0</v>
      </c>
      <c r="O572" s="639">
        <v>0</v>
      </c>
      <c r="P572" s="639">
        <v>0</v>
      </c>
      <c r="Q572" s="639">
        <v>0</v>
      </c>
      <c r="R572" s="639">
        <v>0</v>
      </c>
      <c r="S572" s="639">
        <v>0</v>
      </c>
      <c r="T572" s="639">
        <v>0</v>
      </c>
      <c r="U572" s="639">
        <v>0</v>
      </c>
      <c r="V572" t="s" s="352">
        <f>IF(B572&gt;0,"Added"," ")</f>
        <v>1157</v>
      </c>
      <c r="W572" s="635"/>
    </row>
    <row r="573" ht="14.5" customHeight="1" hidden="1">
      <c r="A573" t="s" s="640">
        <v>736</v>
      </c>
      <c r="B573" s="637">
        <v>22</v>
      </c>
      <c r="C573" s="638">
        <v>1</v>
      </c>
      <c r="D573" s="639">
        <v>0</v>
      </c>
      <c r="E573" s="639">
        <v>0</v>
      </c>
      <c r="F573" s="639">
        <v>0</v>
      </c>
      <c r="G573" s="639">
        <v>0</v>
      </c>
      <c r="H573" s="639">
        <v>0</v>
      </c>
      <c r="I573" s="639">
        <f>_xlfn.IFERROR(1*B573,0)</f>
        <v>22</v>
      </c>
      <c r="J573" s="639">
        <v>0</v>
      </c>
      <c r="K573" s="639">
        <v>0</v>
      </c>
      <c r="L573" s="639">
        <v>0</v>
      </c>
      <c r="M573" s="639">
        <v>0</v>
      </c>
      <c r="N573" s="639">
        <v>0</v>
      </c>
      <c r="O573" s="639">
        <v>0</v>
      </c>
      <c r="P573" s="639">
        <v>0</v>
      </c>
      <c r="Q573" s="639">
        <v>0</v>
      </c>
      <c r="R573" s="639">
        <v>0</v>
      </c>
      <c r="S573" s="639">
        <v>0</v>
      </c>
      <c r="T573" s="639">
        <v>0</v>
      </c>
      <c r="U573" s="639">
        <v>0</v>
      </c>
      <c r="V573" t="s" s="352">
        <f>IF(B573&gt;0,"Added"," ")</f>
        <v>1157</v>
      </c>
      <c r="W573" s="635"/>
    </row>
    <row r="574" ht="14.5" customHeight="1" hidden="1">
      <c r="A574" t="s" s="640">
        <v>738</v>
      </c>
      <c r="B574" s="637">
        <v>17</v>
      </c>
      <c r="C574" s="638">
        <v>1</v>
      </c>
      <c r="D574" s="639">
        <v>0</v>
      </c>
      <c r="E574" s="639">
        <v>0</v>
      </c>
      <c r="F574" s="639">
        <v>0</v>
      </c>
      <c r="G574" s="639">
        <v>0</v>
      </c>
      <c r="H574" s="639">
        <v>0</v>
      </c>
      <c r="I574" s="639">
        <f>_xlfn.IFERROR(1*B574,0)</f>
        <v>17</v>
      </c>
      <c r="J574" s="639">
        <v>0</v>
      </c>
      <c r="K574" s="639">
        <v>0</v>
      </c>
      <c r="L574" s="639">
        <v>0</v>
      </c>
      <c r="M574" s="639">
        <v>0</v>
      </c>
      <c r="N574" s="639">
        <v>0</v>
      </c>
      <c r="O574" s="639">
        <v>0</v>
      </c>
      <c r="P574" s="639">
        <v>0</v>
      </c>
      <c r="Q574" s="639">
        <v>0</v>
      </c>
      <c r="R574" s="639">
        <v>0</v>
      </c>
      <c r="S574" s="639">
        <v>0</v>
      </c>
      <c r="T574" s="639">
        <v>0</v>
      </c>
      <c r="U574" s="639">
        <v>0</v>
      </c>
      <c r="V574" t="s" s="352">
        <f>IF(B574&gt;0,"Added"," ")</f>
        <v>1157</v>
      </c>
      <c r="W574" s="635"/>
    </row>
    <row r="575" ht="14.5" customHeight="1" hidden="1">
      <c r="A575" t="s" s="640">
        <v>741</v>
      </c>
      <c r="B575" s="637">
        <v>23</v>
      </c>
      <c r="C575" s="638">
        <v>1</v>
      </c>
      <c r="D575" s="639">
        <v>0</v>
      </c>
      <c r="E575" s="639">
        <v>0</v>
      </c>
      <c r="F575" s="639">
        <v>0</v>
      </c>
      <c r="G575" s="639">
        <v>0</v>
      </c>
      <c r="H575" s="639">
        <v>0</v>
      </c>
      <c r="I575" s="639">
        <f>_xlfn.IFERROR(1*B575,0)</f>
        <v>23</v>
      </c>
      <c r="J575" s="639">
        <v>0</v>
      </c>
      <c r="K575" s="639">
        <v>0</v>
      </c>
      <c r="L575" s="639">
        <v>0</v>
      </c>
      <c r="M575" s="639">
        <v>0</v>
      </c>
      <c r="N575" s="639">
        <v>0</v>
      </c>
      <c r="O575" s="639">
        <v>0</v>
      </c>
      <c r="P575" s="639">
        <v>0</v>
      </c>
      <c r="Q575" s="639">
        <v>0</v>
      </c>
      <c r="R575" s="639">
        <v>0</v>
      </c>
      <c r="S575" s="639">
        <v>0</v>
      </c>
      <c r="T575" s="639">
        <v>0</v>
      </c>
      <c r="U575" s="639">
        <v>0</v>
      </c>
      <c r="V575" t="s" s="352">
        <f>IF(B575&gt;0,"Added"," ")</f>
        <v>1157</v>
      </c>
      <c r="W575" s="635"/>
    </row>
    <row r="576" ht="14.5" customHeight="1" hidden="1">
      <c r="A576" t="s" s="640">
        <v>743</v>
      </c>
      <c r="B576" s="637">
        <v>23</v>
      </c>
      <c r="C576" s="638">
        <v>1</v>
      </c>
      <c r="D576" s="639">
        <v>0</v>
      </c>
      <c r="E576" s="639">
        <v>0</v>
      </c>
      <c r="F576" s="639">
        <v>0</v>
      </c>
      <c r="G576" s="639">
        <v>0</v>
      </c>
      <c r="H576" s="639">
        <v>0</v>
      </c>
      <c r="I576" s="639">
        <f>_xlfn.IFERROR(1*B576,0)</f>
        <v>23</v>
      </c>
      <c r="J576" s="639">
        <v>0</v>
      </c>
      <c r="K576" s="639">
        <v>0</v>
      </c>
      <c r="L576" s="639">
        <v>0</v>
      </c>
      <c r="M576" s="639">
        <v>0</v>
      </c>
      <c r="N576" s="639">
        <v>0</v>
      </c>
      <c r="O576" s="639">
        <v>0</v>
      </c>
      <c r="P576" s="639">
        <v>0</v>
      </c>
      <c r="Q576" s="639">
        <v>0</v>
      </c>
      <c r="R576" s="639">
        <v>0</v>
      </c>
      <c r="S576" s="639">
        <v>0</v>
      </c>
      <c r="T576" s="639">
        <v>0</v>
      </c>
      <c r="U576" s="639">
        <v>0</v>
      </c>
      <c r="V576" t="s" s="352">
        <f>IF(B576&gt;0,"Added"," ")</f>
        <v>1157</v>
      </c>
      <c r="W576" s="635"/>
    </row>
    <row r="577" ht="14.5" customHeight="1" hidden="1">
      <c r="A577" t="s" s="640">
        <v>745</v>
      </c>
      <c r="B577" s="637">
        <v>27</v>
      </c>
      <c r="C577" s="638">
        <v>1</v>
      </c>
      <c r="D577" s="639">
        <v>0</v>
      </c>
      <c r="E577" s="639">
        <v>0</v>
      </c>
      <c r="F577" s="639">
        <v>0</v>
      </c>
      <c r="G577" s="639">
        <v>0</v>
      </c>
      <c r="H577" s="639">
        <v>0</v>
      </c>
      <c r="I577" s="639">
        <f>_xlfn.IFERROR(1*B577,0)</f>
        <v>27</v>
      </c>
      <c r="J577" s="639">
        <v>0</v>
      </c>
      <c r="K577" s="639">
        <v>0</v>
      </c>
      <c r="L577" s="639">
        <v>0</v>
      </c>
      <c r="M577" s="639">
        <v>0</v>
      </c>
      <c r="N577" s="639">
        <v>0</v>
      </c>
      <c r="O577" s="639">
        <v>0</v>
      </c>
      <c r="P577" s="639">
        <v>0</v>
      </c>
      <c r="Q577" s="639">
        <v>0</v>
      </c>
      <c r="R577" s="639">
        <v>0</v>
      </c>
      <c r="S577" s="639">
        <v>0</v>
      </c>
      <c r="T577" s="639">
        <v>0</v>
      </c>
      <c r="U577" s="639">
        <v>0</v>
      </c>
      <c r="V577" t="s" s="352">
        <f>IF(B577&gt;0,"Added"," ")</f>
        <v>1157</v>
      </c>
      <c r="W577" s="635"/>
    </row>
    <row r="578" ht="14.5" customHeight="1" hidden="1">
      <c r="A578" t="s" s="640">
        <v>816</v>
      </c>
      <c r="B578" s="637">
        <v>3</v>
      </c>
      <c r="C578" s="638">
        <v>5</v>
      </c>
      <c r="D578" s="639">
        <v>0</v>
      </c>
      <c r="E578" s="639">
        <v>0</v>
      </c>
      <c r="F578" s="639">
        <v>0</v>
      </c>
      <c r="G578" s="639">
        <v>0</v>
      </c>
      <c r="H578" s="639">
        <v>0</v>
      </c>
      <c r="I578" s="639">
        <v>0</v>
      </c>
      <c r="J578" s="639">
        <v>0</v>
      </c>
      <c r="K578" s="639">
        <v>0</v>
      </c>
      <c r="L578" s="639">
        <v>0</v>
      </c>
      <c r="M578" s="639">
        <v>0</v>
      </c>
      <c r="N578" s="639">
        <v>0</v>
      </c>
      <c r="O578" s="639">
        <v>0</v>
      </c>
      <c r="P578" s="639">
        <v>0</v>
      </c>
      <c r="Q578" s="639">
        <v>0</v>
      </c>
      <c r="R578" s="639">
        <f>_xlfn.IFERROR(15*B578,0)</f>
        <v>45</v>
      </c>
      <c r="S578" s="639">
        <v>0</v>
      </c>
      <c r="T578" s="639">
        <v>0</v>
      </c>
      <c r="U578" s="639">
        <v>0</v>
      </c>
      <c r="V578" t="s" s="352">
        <f>IF(B578&gt;0,"Added"," ")</f>
        <v>1157</v>
      </c>
      <c r="W578" s="635"/>
    </row>
    <row r="579" ht="14.5" customHeight="1" hidden="1">
      <c r="A579" t="s" s="640">
        <v>748</v>
      </c>
      <c r="B579" s="637">
        <v>23</v>
      </c>
      <c r="C579" s="638">
        <v>1</v>
      </c>
      <c r="D579" s="639">
        <v>0</v>
      </c>
      <c r="E579" s="639">
        <v>0</v>
      </c>
      <c r="F579" s="639">
        <v>0</v>
      </c>
      <c r="G579" s="639">
        <v>0</v>
      </c>
      <c r="H579" s="639">
        <v>0</v>
      </c>
      <c r="I579" s="639">
        <f>_xlfn.IFERROR(1*B579,0)</f>
        <v>23</v>
      </c>
      <c r="J579" s="639">
        <v>0</v>
      </c>
      <c r="K579" s="639">
        <v>0</v>
      </c>
      <c r="L579" s="639">
        <v>0</v>
      </c>
      <c r="M579" s="639">
        <v>0</v>
      </c>
      <c r="N579" s="639">
        <v>0</v>
      </c>
      <c r="O579" s="639">
        <v>0</v>
      </c>
      <c r="P579" s="639">
        <v>0</v>
      </c>
      <c r="Q579" s="639">
        <v>0</v>
      </c>
      <c r="R579" s="639">
        <v>0</v>
      </c>
      <c r="S579" s="639">
        <v>0</v>
      </c>
      <c r="T579" s="639">
        <v>0</v>
      </c>
      <c r="U579" s="639">
        <v>0</v>
      </c>
      <c r="V579" t="s" s="352">
        <f>IF(B579&gt;0,"Added"," ")</f>
        <v>1157</v>
      </c>
      <c r="W579" s="635"/>
    </row>
    <row r="580" ht="14.5" customHeight="1" hidden="1">
      <c r="A580" t="s" s="640">
        <v>790</v>
      </c>
      <c r="B580" s="637">
        <v>20</v>
      </c>
      <c r="C580" s="638">
        <v>1</v>
      </c>
      <c r="D580" s="639">
        <v>0</v>
      </c>
      <c r="E580" s="639">
        <v>0</v>
      </c>
      <c r="F580" s="639">
        <v>0</v>
      </c>
      <c r="G580" s="639">
        <v>0</v>
      </c>
      <c r="H580" s="639">
        <v>0</v>
      </c>
      <c r="I580" s="639">
        <f>_xlfn.IFERROR(1*B580,0)</f>
        <v>20</v>
      </c>
      <c r="J580" s="639">
        <v>0</v>
      </c>
      <c r="K580" s="639">
        <v>0</v>
      </c>
      <c r="L580" s="639">
        <v>0</v>
      </c>
      <c r="M580" s="639">
        <v>0</v>
      </c>
      <c r="N580" s="639">
        <v>0</v>
      </c>
      <c r="O580" s="639">
        <v>0</v>
      </c>
      <c r="P580" s="639">
        <v>0</v>
      </c>
      <c r="Q580" s="639">
        <v>0</v>
      </c>
      <c r="R580" s="639">
        <v>0</v>
      </c>
      <c r="S580" s="639">
        <v>0</v>
      </c>
      <c r="T580" s="639">
        <v>0</v>
      </c>
      <c r="U580" s="639">
        <v>0</v>
      </c>
      <c r="V580" t="s" s="352">
        <f>IF(B580&gt;0,"Added"," ")</f>
        <v>1157</v>
      </c>
      <c r="W580" s="635"/>
    </row>
    <row r="581" ht="14.5" customHeight="1" hidden="1">
      <c r="A581" t="s" s="640">
        <v>792</v>
      </c>
      <c r="B581" s="637">
        <v>28</v>
      </c>
      <c r="C581" s="638">
        <v>1</v>
      </c>
      <c r="D581" s="639">
        <v>0</v>
      </c>
      <c r="E581" s="639">
        <v>0</v>
      </c>
      <c r="F581" s="639">
        <v>0</v>
      </c>
      <c r="G581" s="639">
        <v>0</v>
      </c>
      <c r="H581" s="639">
        <v>0</v>
      </c>
      <c r="I581" s="639">
        <f>_xlfn.IFERROR(1*B581,0)</f>
        <v>28</v>
      </c>
      <c r="J581" s="639">
        <v>0</v>
      </c>
      <c r="K581" s="639">
        <v>0</v>
      </c>
      <c r="L581" s="639">
        <v>0</v>
      </c>
      <c r="M581" s="639">
        <v>0</v>
      </c>
      <c r="N581" s="639">
        <v>0</v>
      </c>
      <c r="O581" s="639">
        <v>0</v>
      </c>
      <c r="P581" s="639">
        <v>0</v>
      </c>
      <c r="Q581" s="639">
        <v>0</v>
      </c>
      <c r="R581" s="639">
        <v>0</v>
      </c>
      <c r="S581" s="639">
        <v>0</v>
      </c>
      <c r="T581" s="639">
        <v>0</v>
      </c>
      <c r="U581" s="639">
        <v>0</v>
      </c>
      <c r="V581" t="s" s="352">
        <f>IF(B581&gt;0,"Added"," ")</f>
        <v>1157</v>
      </c>
      <c r="W581" s="635"/>
    </row>
    <row r="582" ht="14.5" customHeight="1" hidden="1">
      <c r="A582" t="s" s="640">
        <v>797</v>
      </c>
      <c r="B582" s="637">
        <v>23</v>
      </c>
      <c r="C582" s="638">
        <v>1</v>
      </c>
      <c r="D582" s="639">
        <v>0</v>
      </c>
      <c r="E582" s="639">
        <v>0</v>
      </c>
      <c r="F582" s="639">
        <v>0</v>
      </c>
      <c r="G582" s="639">
        <v>0</v>
      </c>
      <c r="H582" s="639">
        <v>0</v>
      </c>
      <c r="I582" s="639">
        <f>_xlfn.IFERROR(1*B582,0)</f>
        <v>23</v>
      </c>
      <c r="J582" s="639">
        <v>0</v>
      </c>
      <c r="K582" s="639">
        <v>0</v>
      </c>
      <c r="L582" s="639">
        <v>0</v>
      </c>
      <c r="M582" s="639">
        <v>0</v>
      </c>
      <c r="N582" s="639">
        <v>0</v>
      </c>
      <c r="O582" s="639">
        <v>0</v>
      </c>
      <c r="P582" s="639">
        <v>0</v>
      </c>
      <c r="Q582" s="639">
        <v>0</v>
      </c>
      <c r="R582" s="639">
        <v>0</v>
      </c>
      <c r="S582" s="639">
        <v>0</v>
      </c>
      <c r="T582" s="639">
        <v>0</v>
      </c>
      <c r="U582" s="639">
        <v>0</v>
      </c>
      <c r="V582" t="s" s="352">
        <f>IF(B582&gt;0,"Added"," ")</f>
        <v>1157</v>
      </c>
      <c r="W582" s="635"/>
    </row>
    <row r="583" ht="14.5" customHeight="1" hidden="1">
      <c r="A583" t="s" s="640">
        <v>750</v>
      </c>
      <c r="B583" s="637">
        <v>24</v>
      </c>
      <c r="C583" s="638">
        <v>1</v>
      </c>
      <c r="D583" s="639">
        <v>0</v>
      </c>
      <c r="E583" s="639">
        <v>0</v>
      </c>
      <c r="F583" s="639">
        <v>0</v>
      </c>
      <c r="G583" s="639">
        <v>0</v>
      </c>
      <c r="H583" s="639">
        <v>0</v>
      </c>
      <c r="I583" s="639">
        <f>_xlfn.IFERROR(1*B583,0)</f>
        <v>24</v>
      </c>
      <c r="J583" s="639">
        <v>0</v>
      </c>
      <c r="K583" s="639">
        <v>0</v>
      </c>
      <c r="L583" s="639">
        <v>0</v>
      </c>
      <c r="M583" s="639">
        <v>0</v>
      </c>
      <c r="N583" s="639">
        <v>0</v>
      </c>
      <c r="O583" s="639">
        <v>0</v>
      </c>
      <c r="P583" s="639">
        <v>0</v>
      </c>
      <c r="Q583" s="639">
        <v>0</v>
      </c>
      <c r="R583" s="639">
        <v>0</v>
      </c>
      <c r="S583" s="639">
        <v>0</v>
      </c>
      <c r="T583" s="639">
        <v>0</v>
      </c>
      <c r="U583" s="639">
        <v>0</v>
      </c>
      <c r="V583" t="s" s="352">
        <f>IF(B583&gt;0,"Added"," ")</f>
        <v>1157</v>
      </c>
      <c r="W583" s="635"/>
    </row>
    <row r="584" ht="14.5" customHeight="1" hidden="1">
      <c r="A584" t="s" s="640">
        <v>753</v>
      </c>
      <c r="B584" s="637">
        <v>22</v>
      </c>
      <c r="C584" s="638">
        <v>1</v>
      </c>
      <c r="D584" s="639">
        <v>0</v>
      </c>
      <c r="E584" s="639">
        <v>0</v>
      </c>
      <c r="F584" s="639">
        <v>0</v>
      </c>
      <c r="G584" s="639">
        <v>0</v>
      </c>
      <c r="H584" s="639">
        <v>0</v>
      </c>
      <c r="I584" s="639">
        <f>_xlfn.IFERROR(1*B584,0)</f>
        <v>22</v>
      </c>
      <c r="J584" s="639">
        <v>0</v>
      </c>
      <c r="K584" s="639">
        <v>0</v>
      </c>
      <c r="L584" s="639">
        <v>0</v>
      </c>
      <c r="M584" s="639">
        <v>0</v>
      </c>
      <c r="N584" s="639">
        <v>0</v>
      </c>
      <c r="O584" s="639">
        <v>0</v>
      </c>
      <c r="P584" s="639">
        <v>0</v>
      </c>
      <c r="Q584" s="639">
        <v>0</v>
      </c>
      <c r="R584" s="639">
        <v>0</v>
      </c>
      <c r="S584" s="639">
        <v>0</v>
      </c>
      <c r="T584" s="639">
        <v>0</v>
      </c>
      <c r="U584" s="639">
        <v>0</v>
      </c>
      <c r="V584" t="s" s="352">
        <f>IF(B584&gt;0,"Added"," ")</f>
        <v>1157</v>
      </c>
      <c r="W584" s="635"/>
    </row>
    <row r="585" ht="14.5" customHeight="1" hidden="1">
      <c r="A585" t="s" s="640">
        <v>822</v>
      </c>
      <c r="B585" s="637">
        <v>23</v>
      </c>
      <c r="C585" s="638">
        <v>1</v>
      </c>
      <c r="D585" s="639">
        <v>0</v>
      </c>
      <c r="E585" s="639">
        <v>0</v>
      </c>
      <c r="F585" s="639">
        <v>0</v>
      </c>
      <c r="G585" s="639">
        <v>0</v>
      </c>
      <c r="H585" s="639">
        <v>0</v>
      </c>
      <c r="I585" s="639">
        <f>_xlfn.IFERROR(1*B585,0)</f>
        <v>23</v>
      </c>
      <c r="J585" s="639">
        <v>0</v>
      </c>
      <c r="K585" s="639">
        <v>0</v>
      </c>
      <c r="L585" s="639">
        <v>0</v>
      </c>
      <c r="M585" s="639">
        <v>0</v>
      </c>
      <c r="N585" s="639">
        <v>0</v>
      </c>
      <c r="O585" s="639">
        <v>0</v>
      </c>
      <c r="P585" s="639">
        <v>0</v>
      </c>
      <c r="Q585" s="639">
        <v>0</v>
      </c>
      <c r="R585" s="639">
        <v>0</v>
      </c>
      <c r="S585" s="639">
        <v>0</v>
      </c>
      <c r="T585" s="639">
        <v>0</v>
      </c>
      <c r="U585" s="639">
        <v>0</v>
      </c>
      <c r="V585" t="s" s="352">
        <f>IF(B585&gt;0,"Added"," ")</f>
        <v>1157</v>
      </c>
      <c r="W585" s="635"/>
    </row>
    <row r="586" ht="14.5" customHeight="1" hidden="1">
      <c r="A586" t="s" s="640">
        <v>824</v>
      </c>
      <c r="B586" s="637">
        <v>26</v>
      </c>
      <c r="C586" s="638">
        <v>1</v>
      </c>
      <c r="D586" s="639">
        <v>0</v>
      </c>
      <c r="E586" s="639">
        <v>0</v>
      </c>
      <c r="F586" s="639">
        <v>0</v>
      </c>
      <c r="G586" s="639">
        <v>0</v>
      </c>
      <c r="H586" s="639">
        <v>0</v>
      </c>
      <c r="I586" s="639">
        <f>_xlfn.IFERROR(1*B586,0)</f>
        <v>26</v>
      </c>
      <c r="J586" s="639">
        <v>0</v>
      </c>
      <c r="K586" s="639">
        <v>0</v>
      </c>
      <c r="L586" s="639">
        <v>0</v>
      </c>
      <c r="M586" s="639">
        <v>0</v>
      </c>
      <c r="N586" s="639">
        <v>0</v>
      </c>
      <c r="O586" s="639">
        <v>0</v>
      </c>
      <c r="P586" s="639">
        <v>0</v>
      </c>
      <c r="Q586" s="639">
        <v>0</v>
      </c>
      <c r="R586" s="639">
        <v>0</v>
      </c>
      <c r="S586" s="639">
        <v>0</v>
      </c>
      <c r="T586" s="639">
        <v>0</v>
      </c>
      <c r="U586" s="639">
        <v>0</v>
      </c>
      <c r="V586" t="s" s="352">
        <f>IF(B586&gt;0,"Added"," ")</f>
        <v>1157</v>
      </c>
      <c r="W586" s="635"/>
    </row>
    <row r="587" ht="14.5" customHeight="1" hidden="1">
      <c r="A587" t="s" s="640">
        <v>757</v>
      </c>
      <c r="B587" s="637">
        <v>24</v>
      </c>
      <c r="C587" s="638">
        <v>1</v>
      </c>
      <c r="D587" s="639">
        <v>0</v>
      </c>
      <c r="E587" s="639">
        <v>0</v>
      </c>
      <c r="F587" s="639">
        <v>0</v>
      </c>
      <c r="G587" s="639">
        <v>0</v>
      </c>
      <c r="H587" s="639">
        <v>0</v>
      </c>
      <c r="I587" s="639">
        <f>_xlfn.IFERROR(1*B587,0)</f>
        <v>24</v>
      </c>
      <c r="J587" s="639">
        <v>0</v>
      </c>
      <c r="K587" s="639">
        <v>0</v>
      </c>
      <c r="L587" s="639">
        <v>0</v>
      </c>
      <c r="M587" s="639">
        <v>0</v>
      </c>
      <c r="N587" s="639">
        <v>0</v>
      </c>
      <c r="O587" s="639">
        <v>0</v>
      </c>
      <c r="P587" s="639">
        <v>0</v>
      </c>
      <c r="Q587" s="639">
        <v>0</v>
      </c>
      <c r="R587" s="639">
        <v>0</v>
      </c>
      <c r="S587" s="639">
        <v>0</v>
      </c>
      <c r="T587" s="639">
        <v>0</v>
      </c>
      <c r="U587" s="639">
        <v>0</v>
      </c>
      <c r="V587" t="s" s="352">
        <f>IF(B587&gt;0,"Added"," ")</f>
        <v>1157</v>
      </c>
      <c r="W587" s="635"/>
    </row>
    <row r="588" ht="14.5" customHeight="1" hidden="1">
      <c r="A588" t="s" s="640">
        <v>758</v>
      </c>
      <c r="B588" s="637">
        <v>22</v>
      </c>
      <c r="C588" s="638">
        <v>1</v>
      </c>
      <c r="D588" s="639">
        <v>0</v>
      </c>
      <c r="E588" s="639">
        <v>0</v>
      </c>
      <c r="F588" s="639">
        <v>0</v>
      </c>
      <c r="G588" s="639">
        <v>0</v>
      </c>
      <c r="H588" s="639">
        <v>0</v>
      </c>
      <c r="I588" s="639">
        <f>_xlfn.IFERROR(1*B588,0)</f>
        <v>22</v>
      </c>
      <c r="J588" s="639">
        <v>0</v>
      </c>
      <c r="K588" s="639">
        <v>0</v>
      </c>
      <c r="L588" s="639">
        <v>0</v>
      </c>
      <c r="M588" s="639">
        <v>0</v>
      </c>
      <c r="N588" s="639">
        <v>0</v>
      </c>
      <c r="O588" s="639">
        <v>0</v>
      </c>
      <c r="P588" s="639">
        <v>0</v>
      </c>
      <c r="Q588" s="639">
        <v>0</v>
      </c>
      <c r="R588" s="639">
        <v>0</v>
      </c>
      <c r="S588" s="639">
        <v>0</v>
      </c>
      <c r="T588" s="639">
        <v>0</v>
      </c>
      <c r="U588" s="639">
        <v>0</v>
      </c>
      <c r="V588" t="s" s="352">
        <f>IF(B588&gt;0,"Added"," ")</f>
        <v>1157</v>
      </c>
      <c r="W588" s="635"/>
    </row>
    <row r="589" ht="14.5" customHeight="1" hidden="1">
      <c r="A589" t="s" s="640">
        <v>760</v>
      </c>
      <c r="B589" s="637">
        <v>21</v>
      </c>
      <c r="C589" s="638">
        <v>1</v>
      </c>
      <c r="D589" s="639">
        <v>0</v>
      </c>
      <c r="E589" s="639">
        <v>0</v>
      </c>
      <c r="F589" s="639">
        <v>0</v>
      </c>
      <c r="G589" s="639">
        <v>0</v>
      </c>
      <c r="H589" s="639">
        <v>0</v>
      </c>
      <c r="I589" s="639">
        <f>_xlfn.IFERROR(1*B589,0)</f>
        <v>21</v>
      </c>
      <c r="J589" s="639">
        <v>0</v>
      </c>
      <c r="K589" s="639">
        <v>0</v>
      </c>
      <c r="L589" s="639">
        <v>0</v>
      </c>
      <c r="M589" s="639">
        <v>0</v>
      </c>
      <c r="N589" s="639">
        <v>0</v>
      </c>
      <c r="O589" s="639">
        <v>0</v>
      </c>
      <c r="P589" s="639">
        <v>0</v>
      </c>
      <c r="Q589" s="639">
        <v>0</v>
      </c>
      <c r="R589" s="639">
        <v>0</v>
      </c>
      <c r="S589" s="639">
        <v>0</v>
      </c>
      <c r="T589" s="639">
        <v>0</v>
      </c>
      <c r="U589" s="639">
        <v>0</v>
      </c>
      <c r="V589" t="s" s="352">
        <f>IF(B589&gt;0,"Added"," ")</f>
        <v>1157</v>
      </c>
      <c r="W589" s="635"/>
    </row>
    <row r="590" ht="14.5" customHeight="1" hidden="1">
      <c r="A590" t="s" s="640">
        <v>762</v>
      </c>
      <c r="B590" s="637">
        <v>22</v>
      </c>
      <c r="C590" s="638">
        <v>1</v>
      </c>
      <c r="D590" s="639">
        <v>0</v>
      </c>
      <c r="E590" s="639">
        <v>0</v>
      </c>
      <c r="F590" s="639">
        <v>0</v>
      </c>
      <c r="G590" s="639">
        <v>0</v>
      </c>
      <c r="H590" s="639">
        <v>0</v>
      </c>
      <c r="I590" s="639">
        <f>_xlfn.IFERROR(1*B590,0)</f>
        <v>22</v>
      </c>
      <c r="J590" s="639">
        <v>0</v>
      </c>
      <c r="K590" s="639">
        <v>0</v>
      </c>
      <c r="L590" s="639">
        <v>0</v>
      </c>
      <c r="M590" s="639">
        <v>0</v>
      </c>
      <c r="N590" s="639">
        <v>0</v>
      </c>
      <c r="O590" s="639">
        <v>0</v>
      </c>
      <c r="P590" s="639">
        <v>0</v>
      </c>
      <c r="Q590" s="639">
        <v>0</v>
      </c>
      <c r="R590" s="639">
        <v>0</v>
      </c>
      <c r="S590" s="639">
        <v>0</v>
      </c>
      <c r="T590" s="639">
        <v>0</v>
      </c>
      <c r="U590" s="639">
        <v>0</v>
      </c>
      <c r="V590" t="s" s="352">
        <f>IF(B590&gt;0,"Added"," ")</f>
        <v>1157</v>
      </c>
      <c r="W590" s="635"/>
    </row>
    <row r="591" ht="14.5" customHeight="1" hidden="1">
      <c r="A591" t="s" s="640">
        <v>764</v>
      </c>
      <c r="B591" s="637">
        <v>21</v>
      </c>
      <c r="C591" s="638">
        <v>1</v>
      </c>
      <c r="D591" s="639">
        <v>0</v>
      </c>
      <c r="E591" s="639">
        <v>0</v>
      </c>
      <c r="F591" s="639">
        <v>0</v>
      </c>
      <c r="G591" s="639">
        <v>0</v>
      </c>
      <c r="H591" s="639">
        <v>0</v>
      </c>
      <c r="I591" s="639">
        <f>_xlfn.IFERROR(1*B591,0)</f>
        <v>21</v>
      </c>
      <c r="J591" s="639">
        <v>0</v>
      </c>
      <c r="K591" s="639">
        <v>0</v>
      </c>
      <c r="L591" s="639">
        <v>0</v>
      </c>
      <c r="M591" s="639">
        <v>0</v>
      </c>
      <c r="N591" s="639">
        <v>0</v>
      </c>
      <c r="O591" s="639">
        <v>0</v>
      </c>
      <c r="P591" s="639">
        <v>0</v>
      </c>
      <c r="Q591" s="639">
        <v>0</v>
      </c>
      <c r="R591" s="639">
        <v>0</v>
      </c>
      <c r="S591" s="639">
        <v>0</v>
      </c>
      <c r="T591" s="639">
        <v>0</v>
      </c>
      <c r="U591" s="639">
        <v>0</v>
      </c>
      <c r="V591" t="s" s="352">
        <f>IF(B591&gt;0,"Added"," ")</f>
        <v>1157</v>
      </c>
      <c r="W591" s="635"/>
    </row>
    <row r="592" ht="14.5" customHeight="1" hidden="1">
      <c r="A592" t="s" s="640">
        <v>765</v>
      </c>
      <c r="B592" s="637">
        <v>25</v>
      </c>
      <c r="C592" s="638">
        <v>1</v>
      </c>
      <c r="D592" s="639">
        <v>0</v>
      </c>
      <c r="E592" s="639">
        <v>0</v>
      </c>
      <c r="F592" s="639">
        <v>0</v>
      </c>
      <c r="G592" s="639">
        <v>0</v>
      </c>
      <c r="H592" s="639">
        <v>0</v>
      </c>
      <c r="I592" s="639">
        <f>_xlfn.IFERROR(1*B592,0)</f>
        <v>25</v>
      </c>
      <c r="J592" s="639">
        <v>0</v>
      </c>
      <c r="K592" s="639">
        <v>0</v>
      </c>
      <c r="L592" s="639">
        <v>0</v>
      </c>
      <c r="M592" s="639">
        <v>0</v>
      </c>
      <c r="N592" s="639">
        <v>0</v>
      </c>
      <c r="O592" s="639">
        <v>0</v>
      </c>
      <c r="P592" s="639">
        <v>0</v>
      </c>
      <c r="Q592" s="639">
        <v>0</v>
      </c>
      <c r="R592" s="639">
        <v>0</v>
      </c>
      <c r="S592" s="639">
        <v>0</v>
      </c>
      <c r="T592" s="639">
        <v>0</v>
      </c>
      <c r="U592" s="639">
        <v>0</v>
      </c>
      <c r="V592" t="s" s="352">
        <f>IF(B592&gt;0,"Added"," ")</f>
        <v>1157</v>
      </c>
      <c r="W592" s="635"/>
    </row>
    <row r="593" ht="14.5" customHeight="1" hidden="1">
      <c r="A593" t="s" s="640">
        <v>767</v>
      </c>
      <c r="B593" s="637">
        <v>28</v>
      </c>
      <c r="C593" s="638">
        <v>1</v>
      </c>
      <c r="D593" s="639">
        <v>0</v>
      </c>
      <c r="E593" s="639">
        <v>0</v>
      </c>
      <c r="F593" s="639">
        <v>0</v>
      </c>
      <c r="G593" s="639">
        <v>0</v>
      </c>
      <c r="H593" s="639">
        <v>0</v>
      </c>
      <c r="I593" s="639">
        <f>_xlfn.IFERROR(1*B593,0)</f>
        <v>28</v>
      </c>
      <c r="J593" s="639">
        <v>0</v>
      </c>
      <c r="K593" s="639">
        <v>0</v>
      </c>
      <c r="L593" s="639">
        <v>0</v>
      </c>
      <c r="M593" s="639">
        <v>0</v>
      </c>
      <c r="N593" s="639">
        <v>0</v>
      </c>
      <c r="O593" s="639">
        <v>0</v>
      </c>
      <c r="P593" s="639">
        <v>0</v>
      </c>
      <c r="Q593" s="639">
        <v>0</v>
      </c>
      <c r="R593" s="639">
        <v>0</v>
      </c>
      <c r="S593" s="639">
        <v>0</v>
      </c>
      <c r="T593" s="639">
        <v>0</v>
      </c>
      <c r="U593" s="639">
        <v>0</v>
      </c>
      <c r="V593" t="s" s="352">
        <f>IF(B593&gt;0,"Added"," ")</f>
        <v>1157</v>
      </c>
      <c r="W593" s="635"/>
    </row>
    <row r="594" ht="14.5" customHeight="1" hidden="1">
      <c r="A594" t="s" s="640">
        <v>768</v>
      </c>
      <c r="B594" s="637">
        <v>22</v>
      </c>
      <c r="C594" s="638">
        <v>1</v>
      </c>
      <c r="D594" s="639">
        <v>0</v>
      </c>
      <c r="E594" s="639">
        <v>0</v>
      </c>
      <c r="F594" s="639">
        <v>0</v>
      </c>
      <c r="G594" s="639">
        <v>0</v>
      </c>
      <c r="H594" s="639">
        <v>0</v>
      </c>
      <c r="I594" s="639">
        <f>_xlfn.IFERROR(1*B594,0)</f>
        <v>22</v>
      </c>
      <c r="J594" s="639">
        <v>0</v>
      </c>
      <c r="K594" s="639">
        <v>0</v>
      </c>
      <c r="L594" s="639">
        <v>0</v>
      </c>
      <c r="M594" s="639">
        <v>0</v>
      </c>
      <c r="N594" s="639">
        <v>0</v>
      </c>
      <c r="O594" s="639">
        <v>0</v>
      </c>
      <c r="P594" s="639">
        <v>0</v>
      </c>
      <c r="Q594" s="639">
        <v>0</v>
      </c>
      <c r="R594" s="639">
        <v>0</v>
      </c>
      <c r="S594" s="639">
        <v>0</v>
      </c>
      <c r="T594" s="639">
        <v>0</v>
      </c>
      <c r="U594" s="639">
        <v>0</v>
      </c>
      <c r="V594" t="s" s="352">
        <f>IF(B594&gt;0,"Added"," ")</f>
        <v>1157</v>
      </c>
      <c r="W594" s="635"/>
    </row>
    <row r="595" ht="14.5" customHeight="1" hidden="1">
      <c r="A595" t="s" s="640">
        <v>796</v>
      </c>
      <c r="B595" s="637">
        <v>28</v>
      </c>
      <c r="C595" s="638">
        <v>1</v>
      </c>
      <c r="D595" s="639">
        <v>0</v>
      </c>
      <c r="E595" s="639">
        <v>0</v>
      </c>
      <c r="F595" s="639">
        <v>0</v>
      </c>
      <c r="G595" s="639">
        <v>0</v>
      </c>
      <c r="H595" s="639">
        <v>0</v>
      </c>
      <c r="I595" s="639">
        <f>_xlfn.IFERROR(1*B595,0)</f>
        <v>28</v>
      </c>
      <c r="J595" s="639">
        <v>0</v>
      </c>
      <c r="K595" s="639">
        <v>0</v>
      </c>
      <c r="L595" s="639">
        <v>0</v>
      </c>
      <c r="M595" s="639">
        <v>0</v>
      </c>
      <c r="N595" s="639">
        <v>0</v>
      </c>
      <c r="O595" s="639">
        <v>0</v>
      </c>
      <c r="P595" s="639">
        <v>0</v>
      </c>
      <c r="Q595" s="639">
        <v>0</v>
      </c>
      <c r="R595" s="639">
        <v>0</v>
      </c>
      <c r="S595" s="639">
        <v>0</v>
      </c>
      <c r="T595" s="639">
        <v>0</v>
      </c>
      <c r="U595" s="639">
        <v>0</v>
      </c>
      <c r="V595" t="s" s="352">
        <f>IF(B595&gt;0,"Added"," ")</f>
        <v>1157</v>
      </c>
      <c r="W595" s="635"/>
    </row>
    <row r="596" ht="14.5" customHeight="1" hidden="1">
      <c r="A596" t="s" s="640">
        <v>739</v>
      </c>
      <c r="B596" s="637">
        <v>24</v>
      </c>
      <c r="C596" s="638">
        <v>1</v>
      </c>
      <c r="D596" s="639">
        <v>0</v>
      </c>
      <c r="E596" s="639">
        <v>0</v>
      </c>
      <c r="F596" s="639">
        <v>0</v>
      </c>
      <c r="G596" s="639">
        <v>0</v>
      </c>
      <c r="H596" s="639">
        <v>0</v>
      </c>
      <c r="I596" s="639">
        <f>_xlfn.IFERROR(1*B596,0)</f>
        <v>24</v>
      </c>
      <c r="J596" s="639">
        <v>0</v>
      </c>
      <c r="K596" s="639">
        <v>0</v>
      </c>
      <c r="L596" s="639">
        <v>0</v>
      </c>
      <c r="M596" s="639">
        <v>0</v>
      </c>
      <c r="N596" s="639">
        <v>0</v>
      </c>
      <c r="O596" s="639">
        <v>0</v>
      </c>
      <c r="P596" s="639">
        <v>0</v>
      </c>
      <c r="Q596" s="639">
        <v>0</v>
      </c>
      <c r="R596" s="639">
        <v>0</v>
      </c>
      <c r="S596" s="639">
        <v>0</v>
      </c>
      <c r="T596" s="639">
        <v>0</v>
      </c>
      <c r="U596" s="639">
        <v>0</v>
      </c>
      <c r="V596" t="s" s="352">
        <f>IF(B596&gt;0,"Added"," ")</f>
        <v>1157</v>
      </c>
      <c r="W596" s="635"/>
    </row>
    <row r="597" ht="14.5" customHeight="1" hidden="1">
      <c r="A597" t="s" s="640">
        <v>772</v>
      </c>
      <c r="B597" s="637">
        <v>27</v>
      </c>
      <c r="C597" s="638">
        <v>1</v>
      </c>
      <c r="D597" s="639">
        <v>0</v>
      </c>
      <c r="E597" s="639">
        <v>0</v>
      </c>
      <c r="F597" s="639">
        <v>0</v>
      </c>
      <c r="G597" s="639">
        <v>0</v>
      </c>
      <c r="H597" s="639">
        <v>0</v>
      </c>
      <c r="I597" s="639">
        <f>_xlfn.IFERROR(1*B597,0)</f>
        <v>27</v>
      </c>
      <c r="J597" s="639">
        <v>0</v>
      </c>
      <c r="K597" s="639">
        <v>0</v>
      </c>
      <c r="L597" s="639">
        <v>0</v>
      </c>
      <c r="M597" s="639">
        <v>0</v>
      </c>
      <c r="N597" s="639">
        <v>0</v>
      </c>
      <c r="O597" s="639">
        <v>0</v>
      </c>
      <c r="P597" s="639">
        <v>0</v>
      </c>
      <c r="Q597" s="639">
        <v>0</v>
      </c>
      <c r="R597" s="639">
        <v>0</v>
      </c>
      <c r="S597" s="639">
        <v>0</v>
      </c>
      <c r="T597" s="639">
        <v>0</v>
      </c>
      <c r="U597" s="639">
        <v>0</v>
      </c>
      <c r="V597" t="s" s="352">
        <f>IF(B597&gt;0,"Added"," ")</f>
        <v>1157</v>
      </c>
      <c r="W597" s="635"/>
    </row>
    <row r="598" ht="14.5" customHeight="1" hidden="1">
      <c r="A598" t="s" s="640">
        <v>774</v>
      </c>
      <c r="B598" s="637">
        <v>29</v>
      </c>
      <c r="C598" s="638">
        <v>1</v>
      </c>
      <c r="D598" s="639">
        <v>0</v>
      </c>
      <c r="E598" s="639">
        <v>0</v>
      </c>
      <c r="F598" s="639">
        <v>0</v>
      </c>
      <c r="G598" s="639">
        <v>0</v>
      </c>
      <c r="H598" s="639">
        <v>0</v>
      </c>
      <c r="I598" s="639">
        <f>_xlfn.IFERROR(1*B598,0)</f>
        <v>29</v>
      </c>
      <c r="J598" s="639">
        <v>0</v>
      </c>
      <c r="K598" s="639">
        <v>0</v>
      </c>
      <c r="L598" s="639">
        <v>0</v>
      </c>
      <c r="M598" s="639">
        <v>0</v>
      </c>
      <c r="N598" s="639">
        <v>0</v>
      </c>
      <c r="O598" s="639">
        <v>0</v>
      </c>
      <c r="P598" s="639">
        <v>0</v>
      </c>
      <c r="Q598" s="639">
        <v>0</v>
      </c>
      <c r="R598" s="639">
        <v>0</v>
      </c>
      <c r="S598" s="639">
        <v>0</v>
      </c>
      <c r="T598" s="639">
        <v>0</v>
      </c>
      <c r="U598" s="639">
        <v>0</v>
      </c>
      <c r="V598" t="s" s="352">
        <f>IF(B598&gt;0,"Added"," ")</f>
        <v>1157</v>
      </c>
      <c r="W598" s="635"/>
    </row>
    <row r="599" ht="14.5" customHeight="1" hidden="1">
      <c r="A599" t="s" s="640">
        <v>775</v>
      </c>
      <c r="B599" s="637">
        <v>22</v>
      </c>
      <c r="C599" s="638">
        <v>1</v>
      </c>
      <c r="D599" s="639">
        <v>0</v>
      </c>
      <c r="E599" s="639">
        <v>0</v>
      </c>
      <c r="F599" s="639">
        <v>0</v>
      </c>
      <c r="G599" s="639">
        <v>0</v>
      </c>
      <c r="H599" s="639">
        <v>0</v>
      </c>
      <c r="I599" s="639">
        <f>_xlfn.IFERROR(1*B599,0)</f>
        <v>22</v>
      </c>
      <c r="J599" s="639">
        <v>0</v>
      </c>
      <c r="K599" s="639">
        <v>0</v>
      </c>
      <c r="L599" s="639">
        <v>0</v>
      </c>
      <c r="M599" s="639">
        <v>0</v>
      </c>
      <c r="N599" s="639">
        <v>0</v>
      </c>
      <c r="O599" s="639">
        <v>0</v>
      </c>
      <c r="P599" s="639">
        <v>0</v>
      </c>
      <c r="Q599" s="639">
        <v>0</v>
      </c>
      <c r="R599" s="639">
        <v>0</v>
      </c>
      <c r="S599" s="639">
        <v>0</v>
      </c>
      <c r="T599" s="639">
        <v>0</v>
      </c>
      <c r="U599" s="639">
        <v>0</v>
      </c>
      <c r="V599" t="s" s="352">
        <f>IF(B599&gt;0,"Added"," ")</f>
        <v>1157</v>
      </c>
      <c r="W599" s="635"/>
    </row>
    <row r="600" ht="14.5" customHeight="1" hidden="1">
      <c r="A600" t="s" s="640">
        <v>777</v>
      </c>
      <c r="B600" s="637">
        <v>25</v>
      </c>
      <c r="C600" s="638">
        <v>1</v>
      </c>
      <c r="D600" s="639">
        <v>0</v>
      </c>
      <c r="E600" s="639">
        <v>0</v>
      </c>
      <c r="F600" s="639">
        <v>0</v>
      </c>
      <c r="G600" s="639">
        <v>0</v>
      </c>
      <c r="H600" s="639">
        <v>0</v>
      </c>
      <c r="I600" s="639">
        <f>_xlfn.IFERROR(1*B600,0)</f>
        <v>25</v>
      </c>
      <c r="J600" s="639">
        <v>0</v>
      </c>
      <c r="K600" s="639">
        <v>0</v>
      </c>
      <c r="L600" s="639">
        <v>0</v>
      </c>
      <c r="M600" s="639">
        <v>0</v>
      </c>
      <c r="N600" s="639">
        <v>0</v>
      </c>
      <c r="O600" s="639">
        <v>0</v>
      </c>
      <c r="P600" s="639">
        <v>0</v>
      </c>
      <c r="Q600" s="639">
        <v>0</v>
      </c>
      <c r="R600" s="639">
        <v>0</v>
      </c>
      <c r="S600" s="639">
        <v>0</v>
      </c>
      <c r="T600" s="639">
        <v>0</v>
      </c>
      <c r="U600" s="639">
        <v>0</v>
      </c>
      <c r="V600" t="s" s="352">
        <f>IF(B600&gt;0,"Added"," ")</f>
        <v>1157</v>
      </c>
      <c r="W600" s="635"/>
    </row>
    <row r="601" ht="14.5" customHeight="1" hidden="1">
      <c r="A601" t="s" s="640">
        <v>779</v>
      </c>
      <c r="B601" s="637">
        <v>23</v>
      </c>
      <c r="C601" s="638">
        <v>1</v>
      </c>
      <c r="D601" s="639">
        <v>0</v>
      </c>
      <c r="E601" s="639">
        <v>0</v>
      </c>
      <c r="F601" s="639">
        <v>0</v>
      </c>
      <c r="G601" s="639">
        <v>0</v>
      </c>
      <c r="H601" s="639">
        <v>0</v>
      </c>
      <c r="I601" s="639">
        <f>_xlfn.IFERROR(1*B601,0)</f>
        <v>23</v>
      </c>
      <c r="J601" s="639">
        <v>0</v>
      </c>
      <c r="K601" s="639">
        <v>0</v>
      </c>
      <c r="L601" s="639">
        <v>0</v>
      </c>
      <c r="M601" s="639">
        <v>0</v>
      </c>
      <c r="N601" s="639">
        <v>0</v>
      </c>
      <c r="O601" s="639">
        <v>0</v>
      </c>
      <c r="P601" s="639">
        <v>0</v>
      </c>
      <c r="Q601" s="639">
        <v>0</v>
      </c>
      <c r="R601" s="639">
        <v>0</v>
      </c>
      <c r="S601" s="639">
        <v>0</v>
      </c>
      <c r="T601" s="639">
        <v>0</v>
      </c>
      <c r="U601" s="639">
        <v>0</v>
      </c>
      <c r="V601" t="s" s="352">
        <f>IF(B601&gt;0,"Added"," ")</f>
        <v>1157</v>
      </c>
      <c r="W601" s="635"/>
    </row>
    <row r="602" ht="14.5" customHeight="1" hidden="1">
      <c r="A602" t="s" s="640">
        <v>781</v>
      </c>
      <c r="B602" s="637">
        <v>26</v>
      </c>
      <c r="C602" s="638">
        <v>1</v>
      </c>
      <c r="D602" s="639">
        <v>0</v>
      </c>
      <c r="E602" s="639">
        <v>0</v>
      </c>
      <c r="F602" s="639">
        <v>0</v>
      </c>
      <c r="G602" s="639">
        <v>0</v>
      </c>
      <c r="H602" s="639">
        <v>0</v>
      </c>
      <c r="I602" s="639">
        <f>_xlfn.IFERROR(1*B602,0)</f>
        <v>26</v>
      </c>
      <c r="J602" s="639">
        <v>0</v>
      </c>
      <c r="K602" s="639">
        <v>0</v>
      </c>
      <c r="L602" s="639">
        <v>0</v>
      </c>
      <c r="M602" s="639">
        <v>0</v>
      </c>
      <c r="N602" s="639">
        <v>0</v>
      </c>
      <c r="O602" s="639">
        <v>0</v>
      </c>
      <c r="P602" s="639">
        <v>0</v>
      </c>
      <c r="Q602" s="639">
        <v>0</v>
      </c>
      <c r="R602" s="639">
        <v>0</v>
      </c>
      <c r="S602" s="639">
        <v>0</v>
      </c>
      <c r="T602" s="639">
        <v>0</v>
      </c>
      <c r="U602" s="639">
        <v>0</v>
      </c>
      <c r="V602" t="s" s="352">
        <f>IF(B602&gt;0,"Added"," ")</f>
        <v>1157</v>
      </c>
      <c r="W602" s="635"/>
    </row>
    <row r="603" ht="14.5" customHeight="1" hidden="1">
      <c r="A603" t="s" s="640">
        <v>783</v>
      </c>
      <c r="B603" s="637">
        <v>27</v>
      </c>
      <c r="C603" s="638">
        <v>1</v>
      </c>
      <c r="D603" s="639">
        <v>0</v>
      </c>
      <c r="E603" s="639">
        <v>0</v>
      </c>
      <c r="F603" s="639">
        <v>0</v>
      </c>
      <c r="G603" s="639">
        <v>0</v>
      </c>
      <c r="H603" s="639">
        <v>0</v>
      </c>
      <c r="I603" s="639">
        <f>_xlfn.IFERROR(1*B603,0)</f>
        <v>27</v>
      </c>
      <c r="J603" s="639">
        <v>0</v>
      </c>
      <c r="K603" s="639">
        <v>0</v>
      </c>
      <c r="L603" s="639">
        <v>0</v>
      </c>
      <c r="M603" s="639">
        <v>0</v>
      </c>
      <c r="N603" s="639">
        <v>0</v>
      </c>
      <c r="O603" s="639">
        <v>0</v>
      </c>
      <c r="P603" s="639">
        <v>0</v>
      </c>
      <c r="Q603" s="639">
        <v>0</v>
      </c>
      <c r="R603" s="639">
        <v>0</v>
      </c>
      <c r="S603" s="639">
        <v>0</v>
      </c>
      <c r="T603" s="639">
        <v>0</v>
      </c>
      <c r="U603" s="639">
        <v>0</v>
      </c>
      <c r="V603" t="s" s="352">
        <f>IF(B603&gt;0,"Added"," ")</f>
        <v>1157</v>
      </c>
      <c r="W603" s="635"/>
    </row>
    <row r="604" ht="14.5" customHeight="1" hidden="1">
      <c r="A604" t="s" s="640">
        <v>785</v>
      </c>
      <c r="B604" s="637">
        <v>24</v>
      </c>
      <c r="C604" s="638">
        <v>1</v>
      </c>
      <c r="D604" s="639">
        <v>0</v>
      </c>
      <c r="E604" s="639">
        <v>0</v>
      </c>
      <c r="F604" s="639">
        <v>0</v>
      </c>
      <c r="G604" s="639">
        <v>0</v>
      </c>
      <c r="H604" s="639">
        <v>0</v>
      </c>
      <c r="I604" s="639">
        <f>_xlfn.IFERROR(1*B604,0)</f>
        <v>24</v>
      </c>
      <c r="J604" s="639">
        <v>0</v>
      </c>
      <c r="K604" s="639">
        <v>0</v>
      </c>
      <c r="L604" s="639">
        <v>0</v>
      </c>
      <c r="M604" s="639">
        <v>0</v>
      </c>
      <c r="N604" s="639">
        <v>0</v>
      </c>
      <c r="O604" s="639">
        <v>0</v>
      </c>
      <c r="P604" s="639">
        <v>0</v>
      </c>
      <c r="Q604" s="639">
        <v>0</v>
      </c>
      <c r="R604" s="639">
        <v>0</v>
      </c>
      <c r="S604" s="639">
        <v>0</v>
      </c>
      <c r="T604" s="639">
        <v>0</v>
      </c>
      <c r="U604" s="639">
        <v>0</v>
      </c>
      <c r="V604" t="s" s="352">
        <f>IF(B604&gt;0,"Added"," ")</f>
        <v>1157</v>
      </c>
      <c r="W604" s="635"/>
    </row>
    <row r="605" ht="14.5" customHeight="1" hidden="1">
      <c r="A605" t="s" s="640">
        <v>787</v>
      </c>
      <c r="B605" s="637">
        <v>26</v>
      </c>
      <c r="C605" s="638">
        <v>1</v>
      </c>
      <c r="D605" s="639">
        <v>0</v>
      </c>
      <c r="E605" s="639">
        <v>0</v>
      </c>
      <c r="F605" s="639">
        <v>0</v>
      </c>
      <c r="G605" s="639">
        <v>0</v>
      </c>
      <c r="H605" s="639">
        <v>0</v>
      </c>
      <c r="I605" s="639">
        <f>_xlfn.IFERROR(1*B605,0)</f>
        <v>26</v>
      </c>
      <c r="J605" s="639">
        <v>0</v>
      </c>
      <c r="K605" s="639">
        <v>0</v>
      </c>
      <c r="L605" s="639">
        <v>0</v>
      </c>
      <c r="M605" s="639">
        <v>0</v>
      </c>
      <c r="N605" s="639">
        <v>0</v>
      </c>
      <c r="O605" s="639">
        <v>0</v>
      </c>
      <c r="P605" s="639">
        <v>0</v>
      </c>
      <c r="Q605" s="639">
        <v>0</v>
      </c>
      <c r="R605" s="639">
        <v>0</v>
      </c>
      <c r="S605" s="639">
        <v>0</v>
      </c>
      <c r="T605" s="639">
        <v>0</v>
      </c>
      <c r="U605" s="639">
        <v>0</v>
      </c>
      <c r="V605" t="s" s="352">
        <f>IF(B605&gt;0,"Added"," ")</f>
        <v>1157</v>
      </c>
      <c r="W605" s="635"/>
    </row>
    <row r="606" ht="14.5" customHeight="1" hidden="1">
      <c r="A606" t="s" s="640">
        <v>789</v>
      </c>
      <c r="B606" s="637">
        <v>26</v>
      </c>
      <c r="C606" s="638">
        <v>1</v>
      </c>
      <c r="D606" s="639">
        <v>0</v>
      </c>
      <c r="E606" s="639">
        <v>0</v>
      </c>
      <c r="F606" s="639">
        <v>0</v>
      </c>
      <c r="G606" s="639">
        <v>0</v>
      </c>
      <c r="H606" s="639">
        <v>0</v>
      </c>
      <c r="I606" s="639">
        <f>_xlfn.IFERROR(1*B606,0)</f>
        <v>26</v>
      </c>
      <c r="J606" s="639">
        <v>0</v>
      </c>
      <c r="K606" s="639">
        <v>0</v>
      </c>
      <c r="L606" s="639">
        <v>0</v>
      </c>
      <c r="M606" s="639">
        <v>0</v>
      </c>
      <c r="N606" s="639">
        <v>0</v>
      </c>
      <c r="O606" s="639">
        <v>0</v>
      </c>
      <c r="P606" s="639">
        <v>0</v>
      </c>
      <c r="Q606" s="639">
        <v>0</v>
      </c>
      <c r="R606" s="639">
        <v>0</v>
      </c>
      <c r="S606" s="639">
        <v>0</v>
      </c>
      <c r="T606" s="639">
        <v>0</v>
      </c>
      <c r="U606" s="639">
        <v>0</v>
      </c>
      <c r="V606" t="s" s="352">
        <f>IF(B606&gt;0,"Added"," ")</f>
        <v>1157</v>
      </c>
      <c r="W606" s="635"/>
    </row>
    <row r="607" ht="14.5" customHeight="1" hidden="1">
      <c r="A607" t="s" s="640">
        <v>794</v>
      </c>
      <c r="B607" s="637">
        <v>24</v>
      </c>
      <c r="C607" s="638">
        <v>1</v>
      </c>
      <c r="D607" s="639">
        <v>0</v>
      </c>
      <c r="E607" s="639">
        <v>0</v>
      </c>
      <c r="F607" s="639">
        <v>0</v>
      </c>
      <c r="G607" s="639">
        <v>0</v>
      </c>
      <c r="H607" s="639">
        <v>0</v>
      </c>
      <c r="I607" s="639">
        <f>_xlfn.IFERROR(1*B607,0)</f>
        <v>24</v>
      </c>
      <c r="J607" s="639">
        <v>0</v>
      </c>
      <c r="K607" s="639">
        <v>0</v>
      </c>
      <c r="L607" s="639">
        <v>0</v>
      </c>
      <c r="M607" s="639">
        <v>0</v>
      </c>
      <c r="N607" s="639">
        <v>0</v>
      </c>
      <c r="O607" s="639">
        <v>0</v>
      </c>
      <c r="P607" s="639">
        <v>0</v>
      </c>
      <c r="Q607" s="639">
        <v>0</v>
      </c>
      <c r="R607" s="639">
        <v>0</v>
      </c>
      <c r="S607" s="639">
        <v>0</v>
      </c>
      <c r="T607" s="639">
        <v>0</v>
      </c>
      <c r="U607" s="639">
        <v>0</v>
      </c>
      <c r="V607" t="s" s="352">
        <f>IF(B607&gt;0,"Added"," ")</f>
        <v>1157</v>
      </c>
      <c r="W607" s="635"/>
    </row>
    <row r="608" ht="14.5" customHeight="1" hidden="1">
      <c r="A608" t="s" s="640">
        <v>793</v>
      </c>
      <c r="B608" s="637">
        <v>20</v>
      </c>
      <c r="C608" s="638">
        <v>1</v>
      </c>
      <c r="D608" s="639">
        <v>0</v>
      </c>
      <c r="E608" s="639">
        <v>0</v>
      </c>
      <c r="F608" s="639">
        <v>0</v>
      </c>
      <c r="G608" s="639">
        <v>0</v>
      </c>
      <c r="H608" s="639">
        <v>0</v>
      </c>
      <c r="I608" s="639">
        <f>_xlfn.IFERROR(1*B608,0)</f>
        <v>20</v>
      </c>
      <c r="J608" s="639">
        <v>0</v>
      </c>
      <c r="K608" s="639">
        <v>0</v>
      </c>
      <c r="L608" s="639">
        <v>0</v>
      </c>
      <c r="M608" s="639">
        <v>0</v>
      </c>
      <c r="N608" s="639">
        <v>0</v>
      </c>
      <c r="O608" s="639">
        <v>0</v>
      </c>
      <c r="P608" s="639">
        <v>0</v>
      </c>
      <c r="Q608" s="639">
        <v>0</v>
      </c>
      <c r="R608" s="639">
        <v>0</v>
      </c>
      <c r="S608" s="639">
        <v>0</v>
      </c>
      <c r="T608" s="639">
        <v>0</v>
      </c>
      <c r="U608" s="639">
        <v>0</v>
      </c>
      <c r="V608" t="s" s="352">
        <f>IF(B608&gt;0,"Added"," ")</f>
        <v>1157</v>
      </c>
      <c r="W608" s="635"/>
    </row>
    <row r="609" ht="14.5" customHeight="1" hidden="1">
      <c r="A609" t="s" s="640">
        <v>802</v>
      </c>
      <c r="B609" s="637">
        <v>23</v>
      </c>
      <c r="C609" s="638">
        <v>5</v>
      </c>
      <c r="D609" s="639">
        <v>0</v>
      </c>
      <c r="E609" s="639">
        <v>0</v>
      </c>
      <c r="F609" s="639">
        <v>0</v>
      </c>
      <c r="G609" s="639">
        <v>0</v>
      </c>
      <c r="H609" s="639">
        <v>0</v>
      </c>
      <c r="I609" s="639">
        <v>0</v>
      </c>
      <c r="J609" s="639">
        <v>0</v>
      </c>
      <c r="K609" s="639">
        <v>0</v>
      </c>
      <c r="L609" s="639">
        <v>0</v>
      </c>
      <c r="M609" s="639">
        <v>0</v>
      </c>
      <c r="N609" s="639">
        <v>0</v>
      </c>
      <c r="O609" s="639">
        <v>0</v>
      </c>
      <c r="P609" s="639">
        <v>0</v>
      </c>
      <c r="Q609" s="639">
        <f>_xlfn.IFERROR(15*B609,0)</f>
        <v>345</v>
      </c>
      <c r="R609" s="639">
        <v>0</v>
      </c>
      <c r="S609" s="639">
        <v>0</v>
      </c>
      <c r="T609" s="639">
        <v>0</v>
      </c>
      <c r="U609" s="639">
        <v>0</v>
      </c>
      <c r="V609" t="s" s="352">
        <f>IF(B609&gt;0,"Added"," ")</f>
        <v>1157</v>
      </c>
      <c r="W609" s="635"/>
    </row>
    <row r="610" ht="14.5" customHeight="1" hidden="1">
      <c r="A610" t="s" s="640">
        <v>804</v>
      </c>
      <c r="B610" s="637">
        <v>18</v>
      </c>
      <c r="C610" s="638">
        <v>10</v>
      </c>
      <c r="D610" s="639">
        <v>0</v>
      </c>
      <c r="E610" s="639">
        <v>0</v>
      </c>
      <c r="F610" s="639">
        <v>0</v>
      </c>
      <c r="G610" s="639">
        <v>0</v>
      </c>
      <c r="H610" s="639">
        <v>0</v>
      </c>
      <c r="I610" s="639">
        <v>0</v>
      </c>
      <c r="J610" s="639">
        <v>0</v>
      </c>
      <c r="K610" s="639">
        <v>0</v>
      </c>
      <c r="L610" s="639">
        <v>0</v>
      </c>
      <c r="M610" s="639">
        <v>0</v>
      </c>
      <c r="N610" s="639">
        <v>0</v>
      </c>
      <c r="O610" s="639">
        <v>0</v>
      </c>
      <c r="P610" s="639">
        <v>0</v>
      </c>
      <c r="Q610" s="639">
        <f>_xlfn.IFERROR(30*B610,0)</f>
        <v>540</v>
      </c>
      <c r="R610" s="639">
        <v>0</v>
      </c>
      <c r="S610" s="639">
        <v>0</v>
      </c>
      <c r="T610" s="639">
        <v>0</v>
      </c>
      <c r="U610" s="639">
        <v>0</v>
      </c>
      <c r="V610" t="s" s="352">
        <f>IF(B610&gt;0,"Added"," ")</f>
        <v>1157</v>
      </c>
      <c r="W610" s="635"/>
    </row>
    <row r="611" ht="14.5" customHeight="1" hidden="1">
      <c r="A611" t="s" s="640">
        <v>806</v>
      </c>
      <c r="B611" s="637">
        <v>22</v>
      </c>
      <c r="C611" s="638">
        <v>10</v>
      </c>
      <c r="D611" s="639">
        <v>0</v>
      </c>
      <c r="E611" s="639">
        <v>0</v>
      </c>
      <c r="F611" s="639">
        <v>0</v>
      </c>
      <c r="G611" s="639">
        <v>0</v>
      </c>
      <c r="H611" s="639">
        <v>0</v>
      </c>
      <c r="I611" s="639">
        <v>0</v>
      </c>
      <c r="J611" s="639">
        <v>0</v>
      </c>
      <c r="K611" s="639">
        <v>0</v>
      </c>
      <c r="L611" s="639">
        <v>0</v>
      </c>
      <c r="M611" s="639">
        <v>0</v>
      </c>
      <c r="N611" s="639">
        <v>0</v>
      </c>
      <c r="O611" s="639">
        <v>0</v>
      </c>
      <c r="P611" s="639">
        <v>0</v>
      </c>
      <c r="Q611" s="639">
        <f>_xlfn.IFERROR(30*B611,0)</f>
        <v>660</v>
      </c>
      <c r="R611" s="639">
        <v>0</v>
      </c>
      <c r="S611" s="639">
        <v>0</v>
      </c>
      <c r="T611" s="639">
        <v>0</v>
      </c>
      <c r="U611" s="639">
        <v>0</v>
      </c>
      <c r="V611" t="s" s="352">
        <f>IF(B611&gt;0,"Added"," ")</f>
        <v>1157</v>
      </c>
      <c r="W611" s="635"/>
    </row>
    <row r="612" ht="14.5" customHeight="1" hidden="1">
      <c r="A612" t="s" s="640">
        <v>808</v>
      </c>
      <c r="B612" s="637">
        <v>19</v>
      </c>
      <c r="C612" s="638">
        <v>10</v>
      </c>
      <c r="D612" s="639">
        <v>0</v>
      </c>
      <c r="E612" s="639">
        <v>0</v>
      </c>
      <c r="F612" s="639">
        <v>0</v>
      </c>
      <c r="G612" s="639">
        <v>0</v>
      </c>
      <c r="H612" s="639">
        <v>0</v>
      </c>
      <c r="I612" s="639">
        <v>0</v>
      </c>
      <c r="J612" s="639">
        <v>0</v>
      </c>
      <c r="K612" s="639">
        <v>0</v>
      </c>
      <c r="L612" s="639">
        <v>0</v>
      </c>
      <c r="M612" s="639">
        <v>0</v>
      </c>
      <c r="N612" s="639">
        <v>0</v>
      </c>
      <c r="O612" s="639">
        <v>0</v>
      </c>
      <c r="P612" s="639">
        <v>0</v>
      </c>
      <c r="Q612" s="639">
        <f>_xlfn.IFERROR(30*B612,0)</f>
        <v>570</v>
      </c>
      <c r="R612" s="639">
        <v>0</v>
      </c>
      <c r="S612" s="639">
        <v>0</v>
      </c>
      <c r="T612" s="639">
        <v>0</v>
      </c>
      <c r="U612" s="639">
        <v>0</v>
      </c>
      <c r="V612" t="s" s="352">
        <f>IF(B612&gt;0,"Added"," ")</f>
        <v>1157</v>
      </c>
      <c r="W612" s="635"/>
    </row>
    <row r="613" ht="14.5" customHeight="1" hidden="1">
      <c r="A613" t="s" s="640">
        <v>810</v>
      </c>
      <c r="B613" s="637">
        <v>26</v>
      </c>
      <c r="C613" s="638">
        <v>10</v>
      </c>
      <c r="D613" s="639">
        <v>0</v>
      </c>
      <c r="E613" s="639">
        <v>0</v>
      </c>
      <c r="F613" s="639">
        <v>0</v>
      </c>
      <c r="G613" s="639">
        <v>0</v>
      </c>
      <c r="H613" s="639">
        <v>0</v>
      </c>
      <c r="I613" s="639">
        <v>0</v>
      </c>
      <c r="J613" s="639">
        <v>0</v>
      </c>
      <c r="K613" s="639">
        <v>0</v>
      </c>
      <c r="L613" s="639">
        <v>0</v>
      </c>
      <c r="M613" s="639">
        <v>0</v>
      </c>
      <c r="N613" s="639">
        <v>0</v>
      </c>
      <c r="O613" s="639">
        <v>0</v>
      </c>
      <c r="P613" s="639">
        <v>0</v>
      </c>
      <c r="Q613" s="639">
        <f>_xlfn.IFERROR(30*B613,0)</f>
        <v>780</v>
      </c>
      <c r="R613" s="639">
        <v>0</v>
      </c>
      <c r="S613" s="639">
        <v>0</v>
      </c>
      <c r="T613" s="639">
        <v>0</v>
      </c>
      <c r="U613" s="639">
        <v>0</v>
      </c>
      <c r="V613" t="s" s="352">
        <f>IF(B613&gt;0,"Added"," ")</f>
        <v>1157</v>
      </c>
      <c r="W613" s="635"/>
    </row>
    <row r="614" ht="14.5" customHeight="1" hidden="1">
      <c r="A614" t="s" s="640">
        <v>812</v>
      </c>
      <c r="B614" s="637">
        <v>22</v>
      </c>
      <c r="C614" s="638">
        <v>10</v>
      </c>
      <c r="D614" s="639">
        <v>0</v>
      </c>
      <c r="E614" s="639">
        <v>0</v>
      </c>
      <c r="F614" s="639">
        <v>0</v>
      </c>
      <c r="G614" s="639">
        <v>0</v>
      </c>
      <c r="H614" s="639">
        <v>0</v>
      </c>
      <c r="I614" s="639">
        <v>0</v>
      </c>
      <c r="J614" s="639">
        <v>0</v>
      </c>
      <c r="K614" s="639">
        <v>0</v>
      </c>
      <c r="L614" s="639">
        <v>0</v>
      </c>
      <c r="M614" s="639">
        <v>0</v>
      </c>
      <c r="N614" s="639">
        <v>0</v>
      </c>
      <c r="O614" s="639">
        <v>0</v>
      </c>
      <c r="P614" s="639">
        <v>0</v>
      </c>
      <c r="Q614" s="639">
        <f>_xlfn.IFERROR(30*B614,0)</f>
        <v>660</v>
      </c>
      <c r="R614" s="639">
        <v>0</v>
      </c>
      <c r="S614" s="639">
        <v>0</v>
      </c>
      <c r="T614" s="639">
        <v>0</v>
      </c>
      <c r="U614" s="639">
        <v>0</v>
      </c>
      <c r="V614" t="s" s="352">
        <f>IF(B614&gt;0,"Added"," ")</f>
        <v>1157</v>
      </c>
      <c r="W614" s="635"/>
    </row>
    <row r="615" ht="14.5" customHeight="1" hidden="1">
      <c r="A615" t="s" s="640">
        <v>814</v>
      </c>
      <c r="B615" s="637">
        <v>19</v>
      </c>
      <c r="C615" s="638">
        <v>10</v>
      </c>
      <c r="D615" s="639">
        <v>0</v>
      </c>
      <c r="E615" s="639">
        <v>0</v>
      </c>
      <c r="F615" s="639">
        <v>0</v>
      </c>
      <c r="G615" s="639">
        <v>0</v>
      </c>
      <c r="H615" s="639">
        <v>0</v>
      </c>
      <c r="I615" s="639">
        <v>0</v>
      </c>
      <c r="J615" s="639">
        <v>0</v>
      </c>
      <c r="K615" s="639">
        <v>0</v>
      </c>
      <c r="L615" s="639">
        <v>0</v>
      </c>
      <c r="M615" s="639">
        <v>0</v>
      </c>
      <c r="N615" s="639">
        <v>0</v>
      </c>
      <c r="O615" s="639">
        <v>0</v>
      </c>
      <c r="P615" s="639">
        <v>0</v>
      </c>
      <c r="Q615" s="639">
        <f>_xlfn.IFERROR(30*B615,0)</f>
        <v>570</v>
      </c>
      <c r="R615" s="639">
        <v>0</v>
      </c>
      <c r="S615" s="639">
        <v>0</v>
      </c>
      <c r="T615" s="639">
        <v>0</v>
      </c>
      <c r="U615" s="639">
        <v>0</v>
      </c>
      <c r="V615" t="s" s="352">
        <f>IF(B615&gt;0,"Added"," ")</f>
        <v>1157</v>
      </c>
      <c r="W615" s="635"/>
    </row>
    <row r="616" ht="14.5" customHeight="1" hidden="1">
      <c r="A616" t="s" s="640">
        <v>305</v>
      </c>
      <c r="B616" s="637">
        <v>54</v>
      </c>
      <c r="C616" s="638">
        <v>1</v>
      </c>
      <c r="D616" s="639">
        <v>0</v>
      </c>
      <c r="E616" s="639">
        <v>0</v>
      </c>
      <c r="F616" s="639">
        <v>0</v>
      </c>
      <c r="G616" s="639">
        <v>0</v>
      </c>
      <c r="H616" s="639">
        <v>0</v>
      </c>
      <c r="I616" s="639">
        <v>0</v>
      </c>
      <c r="J616" s="639">
        <v>0</v>
      </c>
      <c r="K616" s="639">
        <v>0</v>
      </c>
      <c r="L616" s="639">
        <v>0</v>
      </c>
      <c r="M616" s="639">
        <f>_xlfn.IFERROR(1*B616,0)</f>
        <v>54</v>
      </c>
      <c r="N616" s="639">
        <v>0</v>
      </c>
      <c r="O616" s="639">
        <v>0</v>
      </c>
      <c r="P616" s="639">
        <v>0</v>
      </c>
      <c r="Q616" s="639">
        <v>0</v>
      </c>
      <c r="R616" s="639">
        <v>0</v>
      </c>
      <c r="S616" s="639">
        <v>0</v>
      </c>
      <c r="T616" s="639">
        <v>0</v>
      </c>
      <c r="U616" s="639">
        <v>0</v>
      </c>
      <c r="V616" t="s" s="352">
        <f>IF(B616&gt;0,"Added"," ")</f>
        <v>1157</v>
      </c>
      <c r="W616" s="635"/>
    </row>
    <row r="617" ht="14.5" customHeight="1" hidden="1">
      <c r="A617" t="s" s="640">
        <v>307</v>
      </c>
      <c r="B617" s="637">
        <v>57</v>
      </c>
      <c r="C617" s="638">
        <v>2</v>
      </c>
      <c r="D617" s="639">
        <v>0</v>
      </c>
      <c r="E617" s="639">
        <v>0</v>
      </c>
      <c r="F617" s="639">
        <v>0</v>
      </c>
      <c r="G617" s="639">
        <v>0</v>
      </c>
      <c r="H617" s="639">
        <v>0</v>
      </c>
      <c r="I617" s="639">
        <v>0</v>
      </c>
      <c r="J617" s="639">
        <v>0</v>
      </c>
      <c r="K617" s="639">
        <f>_xlfn.IFERROR(2*B617,0)</f>
        <v>114</v>
      </c>
      <c r="L617" s="639">
        <v>0</v>
      </c>
      <c r="M617" s="639">
        <v>0</v>
      </c>
      <c r="N617" s="639">
        <v>0</v>
      </c>
      <c r="O617" s="639">
        <v>0</v>
      </c>
      <c r="P617" s="639">
        <v>0</v>
      </c>
      <c r="Q617" s="639">
        <v>0</v>
      </c>
      <c r="R617" s="639">
        <v>0</v>
      </c>
      <c r="S617" s="639">
        <v>0</v>
      </c>
      <c r="T617" s="639">
        <v>0</v>
      </c>
      <c r="U617" s="639">
        <v>0</v>
      </c>
      <c r="V617" t="s" s="352">
        <f>IF(B617&gt;0,"Added"," ")</f>
        <v>1157</v>
      </c>
      <c r="W617" s="635"/>
    </row>
    <row r="618" ht="14.5" customHeight="1" hidden="1">
      <c r="A618" t="s" s="640">
        <v>287</v>
      </c>
      <c r="B618" s="637">
        <v>0</v>
      </c>
      <c r="C618" s="638">
        <v>6</v>
      </c>
      <c r="D618" s="639">
        <v>0</v>
      </c>
      <c r="E618" s="639">
        <v>0</v>
      </c>
      <c r="F618" s="639">
        <v>0</v>
      </c>
      <c r="G618" s="639">
        <v>0</v>
      </c>
      <c r="H618" s="639">
        <v>0</v>
      </c>
      <c r="I618" s="639">
        <v>0</v>
      </c>
      <c r="J618" s="639">
        <v>0</v>
      </c>
      <c r="K618" s="639">
        <f>_xlfn.IFERROR(3*B618,0)</f>
        <v>0</v>
      </c>
      <c r="L618" s="639">
        <v>0</v>
      </c>
      <c r="M618" s="639">
        <v>0</v>
      </c>
      <c r="N618" s="639">
        <v>0</v>
      </c>
      <c r="O618" s="639">
        <v>0</v>
      </c>
      <c r="P618" s="639">
        <v>0</v>
      </c>
      <c r="Q618" s="639">
        <v>0</v>
      </c>
      <c r="R618" s="639">
        <f>B618:B618*12</f>
        <v>0</v>
      </c>
      <c r="S618" s="639">
        <v>0</v>
      </c>
      <c r="T618" s="639">
        <v>0</v>
      </c>
      <c r="U618" s="639">
        <v>0</v>
      </c>
      <c r="V618" t="s" s="352">
        <f>IF(B618&gt;0,"Added"," ")</f>
        <v>251</v>
      </c>
      <c r="W618" s="635"/>
    </row>
    <row r="619" ht="14.5" customHeight="1" hidden="1">
      <c r="A619" t="s" s="640">
        <v>289</v>
      </c>
      <c r="B619" s="637">
        <v>35</v>
      </c>
      <c r="C619" s="638">
        <v>3</v>
      </c>
      <c r="D619" s="639">
        <v>0</v>
      </c>
      <c r="E619" s="639">
        <v>0</v>
      </c>
      <c r="F619" s="639">
        <v>0</v>
      </c>
      <c r="G619" s="639">
        <v>0</v>
      </c>
      <c r="H619" s="639">
        <v>0</v>
      </c>
      <c r="I619" s="639">
        <v>0</v>
      </c>
      <c r="J619" s="639">
        <v>0</v>
      </c>
      <c r="K619" s="639">
        <f>_xlfn.IFERROR(3*B619,0)</f>
        <v>105</v>
      </c>
      <c r="L619" s="639">
        <v>0</v>
      </c>
      <c r="M619" s="639">
        <v>0</v>
      </c>
      <c r="N619" s="639">
        <v>0</v>
      </c>
      <c r="O619" s="639">
        <v>0</v>
      </c>
      <c r="P619" s="639">
        <v>0</v>
      </c>
      <c r="Q619" s="639">
        <v>0</v>
      </c>
      <c r="R619" s="639">
        <v>0</v>
      </c>
      <c r="S619" s="639">
        <v>0</v>
      </c>
      <c r="T619" s="639">
        <v>0</v>
      </c>
      <c r="U619" s="639">
        <v>0</v>
      </c>
      <c r="V619" t="s" s="352">
        <f>IF(B619&gt;0,"Added"," ")</f>
        <v>1157</v>
      </c>
      <c r="W619" s="635"/>
    </row>
    <row r="620" ht="14.5" customHeight="1" hidden="1">
      <c r="A620" t="s" s="640">
        <v>291</v>
      </c>
      <c r="B620" s="637">
        <v>41</v>
      </c>
      <c r="C620" s="638">
        <v>3</v>
      </c>
      <c r="D620" s="639">
        <v>0</v>
      </c>
      <c r="E620" s="639">
        <v>0</v>
      </c>
      <c r="F620" s="639">
        <v>0</v>
      </c>
      <c r="G620" s="639">
        <v>0</v>
      </c>
      <c r="H620" s="639">
        <v>0</v>
      </c>
      <c r="I620" s="639">
        <v>0</v>
      </c>
      <c r="J620" s="639">
        <v>0</v>
      </c>
      <c r="K620" s="639">
        <v>0</v>
      </c>
      <c r="L620" s="639">
        <v>0</v>
      </c>
      <c r="M620" s="639">
        <v>0</v>
      </c>
      <c r="N620" s="639">
        <v>0</v>
      </c>
      <c r="O620" s="639">
        <v>0</v>
      </c>
      <c r="P620" s="639">
        <v>0</v>
      </c>
      <c r="Q620" s="639">
        <v>0</v>
      </c>
      <c r="R620" s="639">
        <f>_xlfn.IFERROR(12*B620,0)</f>
        <v>492</v>
      </c>
      <c r="S620" s="639">
        <v>0</v>
      </c>
      <c r="T620" s="639">
        <v>0</v>
      </c>
      <c r="U620" s="639">
        <v>0</v>
      </c>
      <c r="V620" t="s" s="352">
        <f>IF(B620&gt;0,"Added"," ")</f>
        <v>1157</v>
      </c>
      <c r="W620" s="635"/>
    </row>
    <row r="621" ht="14.5" customHeight="1" hidden="1">
      <c r="A621" t="s" s="640">
        <v>293</v>
      </c>
      <c r="B621" s="637">
        <v>0</v>
      </c>
      <c r="C621" s="638">
        <v>6</v>
      </c>
      <c r="D621" s="639">
        <v>0</v>
      </c>
      <c r="E621" s="639">
        <v>0</v>
      </c>
      <c r="F621" s="639">
        <v>0</v>
      </c>
      <c r="G621" s="639">
        <v>0</v>
      </c>
      <c r="H621" s="639">
        <v>0</v>
      </c>
      <c r="I621" s="639">
        <v>0</v>
      </c>
      <c r="J621" s="639">
        <v>0</v>
      </c>
      <c r="K621" s="639">
        <f>_xlfn.IFERROR(3*B621,0)</f>
        <v>0</v>
      </c>
      <c r="L621" s="639">
        <v>0</v>
      </c>
      <c r="M621" s="639">
        <v>0</v>
      </c>
      <c r="N621" s="639">
        <v>0</v>
      </c>
      <c r="O621" s="639">
        <v>0</v>
      </c>
      <c r="P621" s="639">
        <v>0</v>
      </c>
      <c r="Q621" s="639">
        <v>0</v>
      </c>
      <c r="R621" s="639">
        <f>B621:B621*12</f>
        <v>0</v>
      </c>
      <c r="S621" s="639">
        <v>0</v>
      </c>
      <c r="T621" s="639">
        <v>0</v>
      </c>
      <c r="U621" s="639">
        <v>0</v>
      </c>
      <c r="V621" t="s" s="352">
        <f>IF(B621&gt;0,"Added"," ")</f>
        <v>251</v>
      </c>
      <c r="W621" s="635"/>
    </row>
    <row r="622" ht="14.5" customHeight="1" hidden="1">
      <c r="A622" t="s" s="640">
        <v>295</v>
      </c>
      <c r="B622" s="637">
        <v>31</v>
      </c>
      <c r="C622" s="638">
        <v>3</v>
      </c>
      <c r="D622" s="639">
        <v>0</v>
      </c>
      <c r="E622" s="639">
        <v>0</v>
      </c>
      <c r="F622" s="639">
        <v>0</v>
      </c>
      <c r="G622" s="639">
        <v>0</v>
      </c>
      <c r="H622" s="639">
        <v>0</v>
      </c>
      <c r="I622" s="639">
        <v>0</v>
      </c>
      <c r="J622" s="639">
        <v>0</v>
      </c>
      <c r="K622" s="639">
        <f>_xlfn.IFERROR(3*B622,0)</f>
        <v>93</v>
      </c>
      <c r="L622" s="639">
        <v>0</v>
      </c>
      <c r="M622" s="639">
        <v>0</v>
      </c>
      <c r="N622" s="639">
        <v>0</v>
      </c>
      <c r="O622" s="639">
        <v>0</v>
      </c>
      <c r="P622" s="639">
        <v>0</v>
      </c>
      <c r="Q622" s="639">
        <v>0</v>
      </c>
      <c r="R622" s="639">
        <v>0</v>
      </c>
      <c r="S622" s="639">
        <v>0</v>
      </c>
      <c r="T622" s="639">
        <v>0</v>
      </c>
      <c r="U622" s="639">
        <v>0</v>
      </c>
      <c r="V622" t="s" s="352">
        <f>IF(B622&gt;0,"Added"," ")</f>
        <v>1157</v>
      </c>
      <c r="W622" s="635"/>
    </row>
    <row r="623" ht="14.5" customHeight="1" hidden="1">
      <c r="A623" t="s" s="640">
        <v>297</v>
      </c>
      <c r="B623" s="637">
        <v>35</v>
      </c>
      <c r="C623" s="638">
        <v>3</v>
      </c>
      <c r="D623" s="639">
        <v>0</v>
      </c>
      <c r="E623" s="639">
        <v>0</v>
      </c>
      <c r="F623" s="639">
        <v>0</v>
      </c>
      <c r="G623" s="639">
        <v>0</v>
      </c>
      <c r="H623" s="639">
        <v>0</v>
      </c>
      <c r="I623" s="639">
        <v>0</v>
      </c>
      <c r="J623" s="639">
        <v>0</v>
      </c>
      <c r="K623" s="639">
        <v>0</v>
      </c>
      <c r="L623" s="639">
        <v>0</v>
      </c>
      <c r="M623" s="639">
        <v>0</v>
      </c>
      <c r="N623" s="639">
        <v>0</v>
      </c>
      <c r="O623" s="639">
        <v>0</v>
      </c>
      <c r="P623" s="639">
        <v>0</v>
      </c>
      <c r="Q623" s="639">
        <v>0</v>
      </c>
      <c r="R623" s="639">
        <f>_xlfn.IFERROR(12*B623,0)</f>
        <v>420</v>
      </c>
      <c r="S623" s="639">
        <v>0</v>
      </c>
      <c r="T623" s="639">
        <v>0</v>
      </c>
      <c r="U623" s="639">
        <v>0</v>
      </c>
      <c r="V623" t="s" s="352">
        <f>IF(B623&gt;0,"Added"," ")</f>
        <v>1157</v>
      </c>
      <c r="W623" s="635"/>
    </row>
    <row r="624" ht="14.5" customHeight="1" hidden="1">
      <c r="A624" t="s" s="640">
        <v>309</v>
      </c>
      <c r="B624" s="637">
        <v>44</v>
      </c>
      <c r="C624" s="638">
        <v>3</v>
      </c>
      <c r="D624" s="639">
        <v>0</v>
      </c>
      <c r="E624" s="639">
        <v>0</v>
      </c>
      <c r="F624" s="639">
        <v>0</v>
      </c>
      <c r="G624" s="639">
        <v>0</v>
      </c>
      <c r="H624" s="639">
        <v>0</v>
      </c>
      <c r="I624" s="639">
        <v>0</v>
      </c>
      <c r="J624" s="639">
        <v>0</v>
      </c>
      <c r="K624" s="639">
        <f>_xlfn.IFERROR(3*B624,0)</f>
        <v>132</v>
      </c>
      <c r="L624" s="639">
        <v>0</v>
      </c>
      <c r="M624" s="639">
        <v>0</v>
      </c>
      <c r="N624" s="639">
        <v>0</v>
      </c>
      <c r="O624" s="639">
        <v>0</v>
      </c>
      <c r="P624" s="639">
        <v>0</v>
      </c>
      <c r="Q624" s="639">
        <v>0</v>
      </c>
      <c r="R624" s="639">
        <v>0</v>
      </c>
      <c r="S624" s="639">
        <v>0</v>
      </c>
      <c r="T624" s="639">
        <v>0</v>
      </c>
      <c r="U624" s="639">
        <v>0</v>
      </c>
      <c r="V624" t="s" s="352">
        <f>IF(B624&gt;0,"Added"," ")</f>
        <v>1157</v>
      </c>
      <c r="W624" s="635"/>
    </row>
    <row r="625" ht="14.5" customHeight="1" hidden="1">
      <c r="A625" t="s" s="640">
        <v>685</v>
      </c>
      <c r="B625" s="637">
        <v>38</v>
      </c>
      <c r="C625" s="638">
        <v>6</v>
      </c>
      <c r="D625" s="639">
        <v>0</v>
      </c>
      <c r="E625" s="639">
        <v>0</v>
      </c>
      <c r="F625" s="639">
        <v>0</v>
      </c>
      <c r="G625" s="639">
        <v>0</v>
      </c>
      <c r="H625" s="639">
        <v>0</v>
      </c>
      <c r="I625" s="639">
        <f>6*B625:B625</f>
        <v>228</v>
      </c>
      <c r="J625" s="639">
        <v>0</v>
      </c>
      <c r="K625" s="639">
        <v>0</v>
      </c>
      <c r="L625" s="639">
        <v>0</v>
      </c>
      <c r="M625" s="639">
        <v>0</v>
      </c>
      <c r="N625" s="639">
        <v>0</v>
      </c>
      <c r="O625" s="639">
        <v>0</v>
      </c>
      <c r="P625" s="639">
        <v>0</v>
      </c>
      <c r="Q625" s="639">
        <v>0</v>
      </c>
      <c r="R625" s="639">
        <v>0</v>
      </c>
      <c r="S625" s="639">
        <v>0</v>
      </c>
      <c r="T625" s="639">
        <f>_xlfn.IFERROR(1*B625,0)</f>
        <v>38</v>
      </c>
      <c r="U625" s="639">
        <f>_xlfn.IFERROR(2*B625,0)</f>
        <v>76</v>
      </c>
      <c r="V625" t="s" s="352">
        <f>IF(B625&gt;0,"Added"," ")</f>
        <v>1157</v>
      </c>
      <c r="W625" s="635"/>
    </row>
    <row r="626" ht="14.5" customHeight="1" hidden="1">
      <c r="A626" t="s" s="640">
        <v>689</v>
      </c>
      <c r="B626" s="637">
        <v>34</v>
      </c>
      <c r="C626" s="638">
        <v>10</v>
      </c>
      <c r="D626" s="639">
        <v>0</v>
      </c>
      <c r="E626" s="639">
        <v>0</v>
      </c>
      <c r="F626" s="639">
        <v>0</v>
      </c>
      <c r="G626" s="639">
        <f>10*B626:B626</f>
        <v>340</v>
      </c>
      <c r="H626" s="639">
        <v>0</v>
      </c>
      <c r="I626" s="639">
        <v>0</v>
      </c>
      <c r="J626" s="639">
        <v>0</v>
      </c>
      <c r="K626" s="639">
        <v>0</v>
      </c>
      <c r="L626" s="639">
        <v>0</v>
      </c>
      <c r="M626" s="639">
        <v>0</v>
      </c>
      <c r="N626" s="639">
        <v>0</v>
      </c>
      <c r="O626" s="639">
        <v>0</v>
      </c>
      <c r="P626" s="639">
        <v>0</v>
      </c>
      <c r="Q626" s="639">
        <v>0</v>
      </c>
      <c r="R626" s="639">
        <v>0</v>
      </c>
      <c r="S626" s="639">
        <v>0</v>
      </c>
      <c r="T626" s="639">
        <v>0</v>
      </c>
      <c r="U626" s="639">
        <v>0</v>
      </c>
      <c r="V626" t="s" s="352">
        <f>IF(B626&gt;0,"Added"," ")</f>
        <v>1157</v>
      </c>
      <c r="W626" s="635"/>
    </row>
    <row r="627" ht="14.5" customHeight="1" hidden="1">
      <c r="A627" t="s" s="640">
        <v>687</v>
      </c>
      <c r="B627" s="637">
        <v>40</v>
      </c>
      <c r="C627" s="638">
        <v>8</v>
      </c>
      <c r="D627" s="639">
        <v>0</v>
      </c>
      <c r="E627" s="639">
        <v>0</v>
      </c>
      <c r="F627" s="639">
        <v>0</v>
      </c>
      <c r="G627" s="639">
        <v>0</v>
      </c>
      <c r="H627" s="639">
        <v>0</v>
      </c>
      <c r="I627" s="639">
        <f>8*B627:B627</f>
        <v>320</v>
      </c>
      <c r="J627" s="639">
        <v>0</v>
      </c>
      <c r="K627" s="639">
        <v>0</v>
      </c>
      <c r="L627" s="639">
        <v>0</v>
      </c>
      <c r="M627" s="639">
        <v>0</v>
      </c>
      <c r="N627" s="639">
        <v>0</v>
      </c>
      <c r="O627" s="639">
        <v>0</v>
      </c>
      <c r="P627" s="639">
        <v>0</v>
      </c>
      <c r="Q627" s="639">
        <v>0</v>
      </c>
      <c r="R627" s="639">
        <v>0</v>
      </c>
      <c r="S627" s="639">
        <v>0</v>
      </c>
      <c r="T627" s="639">
        <v>0</v>
      </c>
      <c r="U627" s="639">
        <v>0</v>
      </c>
      <c r="V627" t="s" s="352">
        <f>IF(B627&gt;0,"Added"," ")</f>
        <v>1157</v>
      </c>
      <c r="W627" s="635"/>
    </row>
    <row r="628" ht="14.5" customHeight="1" hidden="1">
      <c r="A628" t="s" s="640">
        <v>681</v>
      </c>
      <c r="B628" s="637">
        <v>39</v>
      </c>
      <c r="C628" s="638">
        <v>4</v>
      </c>
      <c r="D628" s="639">
        <v>0</v>
      </c>
      <c r="E628" s="639">
        <v>0</v>
      </c>
      <c r="F628" s="639">
        <v>0</v>
      </c>
      <c r="G628" s="639">
        <v>0</v>
      </c>
      <c r="H628" s="639">
        <v>0</v>
      </c>
      <c r="I628" s="639">
        <v>0</v>
      </c>
      <c r="J628" s="639">
        <f>4*B628:B628</f>
        <v>156</v>
      </c>
      <c r="K628" s="639">
        <v>0</v>
      </c>
      <c r="L628" s="639">
        <v>0</v>
      </c>
      <c r="M628" s="639">
        <v>0</v>
      </c>
      <c r="N628" s="639">
        <v>0</v>
      </c>
      <c r="O628" s="639">
        <v>0</v>
      </c>
      <c r="P628" s="639">
        <v>0</v>
      </c>
      <c r="Q628" s="639">
        <v>0</v>
      </c>
      <c r="R628" s="639">
        <v>0</v>
      </c>
      <c r="S628" s="639">
        <v>0</v>
      </c>
      <c r="T628" s="639">
        <v>0</v>
      </c>
      <c r="U628" s="639">
        <v>0</v>
      </c>
      <c r="V628" t="s" s="352">
        <f>IF(B628&gt;0,"Added"," ")</f>
        <v>1157</v>
      </c>
      <c r="W628" s="635"/>
    </row>
    <row r="629" ht="14.5" customHeight="1" hidden="1">
      <c r="A629" t="s" s="640">
        <v>683</v>
      </c>
      <c r="B629" s="637">
        <v>26</v>
      </c>
      <c r="C629" s="638">
        <v>4</v>
      </c>
      <c r="D629" s="639">
        <v>0</v>
      </c>
      <c r="E629" s="639">
        <v>0</v>
      </c>
      <c r="F629" s="639">
        <v>0</v>
      </c>
      <c r="G629" s="639">
        <v>0</v>
      </c>
      <c r="H629" s="639">
        <v>0</v>
      </c>
      <c r="I629" s="639">
        <v>0</v>
      </c>
      <c r="J629" s="639">
        <f>4*B629:B629</f>
        <v>104</v>
      </c>
      <c r="K629" s="639">
        <v>0</v>
      </c>
      <c r="L629" s="639">
        <v>0</v>
      </c>
      <c r="M629" s="639">
        <v>0</v>
      </c>
      <c r="N629" s="639">
        <v>0</v>
      </c>
      <c r="O629" s="639">
        <v>0</v>
      </c>
      <c r="P629" s="639">
        <v>0</v>
      </c>
      <c r="Q629" s="639">
        <v>0</v>
      </c>
      <c r="R629" s="639">
        <v>0</v>
      </c>
      <c r="S629" s="639">
        <v>0</v>
      </c>
      <c r="T629" s="639">
        <v>0</v>
      </c>
      <c r="U629" s="639">
        <v>0</v>
      </c>
      <c r="V629" t="s" s="352">
        <f>IF(B629&gt;0,"Added"," ")</f>
        <v>1157</v>
      </c>
      <c r="W629" s="635"/>
    </row>
    <row r="630" ht="14.5" customHeight="1" hidden="1">
      <c r="A630" t="s" s="640">
        <v>679</v>
      </c>
      <c r="B630" s="637">
        <v>0</v>
      </c>
      <c r="C630" s="638">
        <v>8</v>
      </c>
      <c r="D630" s="639">
        <v>0</v>
      </c>
      <c r="E630" s="639">
        <v>0</v>
      </c>
      <c r="F630" s="639">
        <v>0</v>
      </c>
      <c r="G630" s="639">
        <v>0</v>
      </c>
      <c r="H630" s="639">
        <v>0</v>
      </c>
      <c r="I630" s="639">
        <v>0</v>
      </c>
      <c r="J630" s="639">
        <f>8*B630:B630</f>
        <v>0</v>
      </c>
      <c r="K630" s="639">
        <v>0</v>
      </c>
      <c r="L630" s="639">
        <v>0</v>
      </c>
      <c r="M630" s="639">
        <v>0</v>
      </c>
      <c r="N630" s="639">
        <v>0</v>
      </c>
      <c r="O630" s="639">
        <v>0</v>
      </c>
      <c r="P630" s="639">
        <v>0</v>
      </c>
      <c r="Q630" s="639">
        <v>0</v>
      </c>
      <c r="R630" s="639">
        <v>0</v>
      </c>
      <c r="S630" s="639">
        <v>0</v>
      </c>
      <c r="T630" s="639">
        <v>0</v>
      </c>
      <c r="U630" s="639">
        <v>0</v>
      </c>
      <c r="V630" t="s" s="352">
        <f>IF(B630&gt;0,"Added"," ")</f>
        <v>251</v>
      </c>
      <c r="W630" s="635"/>
    </row>
    <row r="631" ht="14.5" customHeight="1" hidden="1">
      <c r="A631" t="s" s="640">
        <v>699</v>
      </c>
      <c r="B631" s="637">
        <v>27</v>
      </c>
      <c r="C631" s="638">
        <v>10</v>
      </c>
      <c r="D631" s="639">
        <v>0</v>
      </c>
      <c r="E631" s="639">
        <f>10*B631:B631</f>
        <v>270</v>
      </c>
      <c r="F631" s="639">
        <v>0</v>
      </c>
      <c r="G631" s="639">
        <v>0</v>
      </c>
      <c r="H631" s="639">
        <v>0</v>
      </c>
      <c r="I631" s="639">
        <v>0</v>
      </c>
      <c r="J631" s="639">
        <v>0</v>
      </c>
      <c r="K631" s="639">
        <v>0</v>
      </c>
      <c r="L631" s="639">
        <v>0</v>
      </c>
      <c r="M631" s="639">
        <v>0</v>
      </c>
      <c r="N631" s="639">
        <v>0</v>
      </c>
      <c r="O631" s="639">
        <v>0</v>
      </c>
      <c r="P631" s="639">
        <v>0</v>
      </c>
      <c r="Q631" s="639">
        <v>0</v>
      </c>
      <c r="R631" s="639">
        <v>0</v>
      </c>
      <c r="S631" s="639">
        <v>0</v>
      </c>
      <c r="T631" s="639">
        <v>0</v>
      </c>
      <c r="U631" s="639">
        <v>0</v>
      </c>
      <c r="V631" t="s" s="352">
        <f>IF(B631&gt;0,"Added"," ")</f>
        <v>1157</v>
      </c>
      <c r="W631" s="635"/>
    </row>
    <row r="632" ht="14.5" customHeight="1" hidden="1">
      <c r="A632" t="s" s="640">
        <v>701</v>
      </c>
      <c r="B632" s="637">
        <v>50</v>
      </c>
      <c r="C632" s="638">
        <v>10</v>
      </c>
      <c r="D632" s="639">
        <v>0</v>
      </c>
      <c r="E632" s="639">
        <v>0</v>
      </c>
      <c r="F632" s="639">
        <v>0</v>
      </c>
      <c r="G632" s="639">
        <v>0</v>
      </c>
      <c r="H632" s="639">
        <v>0</v>
      </c>
      <c r="I632" s="639">
        <v>0</v>
      </c>
      <c r="J632" s="639">
        <v>0</v>
      </c>
      <c r="K632" s="639">
        <v>0</v>
      </c>
      <c r="L632" s="639">
        <v>0</v>
      </c>
      <c r="M632" s="639">
        <v>0</v>
      </c>
      <c r="N632" s="639">
        <v>0</v>
      </c>
      <c r="O632" s="639">
        <v>0</v>
      </c>
      <c r="P632" s="639">
        <v>0</v>
      </c>
      <c r="Q632" s="639">
        <f>30*B632:B632</f>
        <v>1500</v>
      </c>
      <c r="R632" s="639">
        <v>0</v>
      </c>
      <c r="S632" s="639">
        <v>0</v>
      </c>
      <c r="T632" s="639">
        <v>0</v>
      </c>
      <c r="U632" s="639">
        <v>0</v>
      </c>
      <c r="V632" t="s" s="352">
        <f>IF(B632&gt;0,"Added"," ")</f>
        <v>1157</v>
      </c>
      <c r="W632" s="635"/>
    </row>
    <row r="633" ht="14.5" customHeight="1" hidden="1">
      <c r="A633" t="s" s="640">
        <v>697</v>
      </c>
      <c r="B633" s="637">
        <v>0</v>
      </c>
      <c r="C633" s="638">
        <v>20</v>
      </c>
      <c r="D633" s="639">
        <v>0</v>
      </c>
      <c r="E633" s="639">
        <f>10*B633:B633</f>
        <v>0</v>
      </c>
      <c r="F633" s="639">
        <v>0</v>
      </c>
      <c r="G633" s="639">
        <v>0</v>
      </c>
      <c r="H633" s="639">
        <v>0</v>
      </c>
      <c r="I633" s="639">
        <v>0</v>
      </c>
      <c r="J633" s="639">
        <v>0</v>
      </c>
      <c r="K633" s="639">
        <v>0</v>
      </c>
      <c r="L633" s="639">
        <v>0</v>
      </c>
      <c r="M633" s="639">
        <v>0</v>
      </c>
      <c r="N633" s="639">
        <v>0</v>
      </c>
      <c r="O633" s="639">
        <v>0</v>
      </c>
      <c r="P633" s="639">
        <v>0</v>
      </c>
      <c r="Q633" s="639">
        <f>30*B633:B633</f>
        <v>0</v>
      </c>
      <c r="R633" s="639">
        <v>0</v>
      </c>
      <c r="S633" s="639">
        <v>0</v>
      </c>
      <c r="T633" s="639">
        <v>0</v>
      </c>
      <c r="U633" s="639">
        <v>0</v>
      </c>
      <c r="V633" t="s" s="352">
        <f>IF(B633&gt;0,"Added"," ")</f>
        <v>251</v>
      </c>
      <c r="W633" s="635"/>
    </row>
    <row r="634" ht="14.5" customHeight="1" hidden="1">
      <c r="A634" t="s" s="640">
        <v>392</v>
      </c>
      <c r="B634" s="637">
        <v>32</v>
      </c>
      <c r="C634" s="638">
        <v>8</v>
      </c>
      <c r="D634" s="639">
        <v>0</v>
      </c>
      <c r="E634" s="639">
        <v>0</v>
      </c>
      <c r="F634" s="639">
        <f>8*B634:B634</f>
        <v>256</v>
      </c>
      <c r="G634" s="639">
        <v>0</v>
      </c>
      <c r="H634" s="639">
        <v>0</v>
      </c>
      <c r="I634" s="639">
        <v>0</v>
      </c>
      <c r="J634" s="639">
        <v>0</v>
      </c>
      <c r="K634" s="639">
        <v>0</v>
      </c>
      <c r="L634" s="639">
        <v>0</v>
      </c>
      <c r="M634" s="639">
        <v>0</v>
      </c>
      <c r="N634" s="639">
        <v>0</v>
      </c>
      <c r="O634" s="639">
        <v>0</v>
      </c>
      <c r="P634" s="639">
        <v>0</v>
      </c>
      <c r="Q634" s="639">
        <v>0</v>
      </c>
      <c r="R634" s="639">
        <v>0</v>
      </c>
      <c r="S634" s="639">
        <v>0</v>
      </c>
      <c r="T634" s="639">
        <v>0</v>
      </c>
      <c r="U634" s="639">
        <v>0</v>
      </c>
      <c r="V634" t="s" s="352">
        <f>IF(B634&gt;0,"Added"," ")</f>
        <v>1157</v>
      </c>
      <c r="W634" s="635"/>
    </row>
    <row r="635" ht="14.5" customHeight="1" hidden="1">
      <c r="A635" t="s" s="640">
        <v>354</v>
      </c>
      <c r="B635" s="637">
        <v>46</v>
      </c>
      <c r="C635" s="638">
        <v>1</v>
      </c>
      <c r="D635" s="639">
        <v>0</v>
      </c>
      <c r="E635" s="639">
        <v>0</v>
      </c>
      <c r="F635" s="639">
        <v>0</v>
      </c>
      <c r="G635" s="639">
        <v>0</v>
      </c>
      <c r="H635" s="639">
        <v>0</v>
      </c>
      <c r="I635" s="639">
        <f>4*B635:B635</f>
        <v>184</v>
      </c>
      <c r="J635" s="639">
        <v>0</v>
      </c>
      <c r="K635" s="639">
        <v>0</v>
      </c>
      <c r="L635" s="639">
        <v>0</v>
      </c>
      <c r="M635" s="639">
        <v>0</v>
      </c>
      <c r="N635" s="639">
        <v>0</v>
      </c>
      <c r="O635" s="639">
        <v>0</v>
      </c>
      <c r="P635" s="639">
        <v>0</v>
      </c>
      <c r="Q635" s="639">
        <v>0</v>
      </c>
      <c r="R635" s="639">
        <v>0</v>
      </c>
      <c r="S635" s="639">
        <v>0</v>
      </c>
      <c r="T635" s="639">
        <v>0</v>
      </c>
      <c r="U635" s="639">
        <v>0</v>
      </c>
      <c r="V635" t="s" s="352">
        <f>IF(B635&gt;0,"Added"," ")</f>
        <v>1157</v>
      </c>
      <c r="W635" s="635"/>
    </row>
    <row r="636" ht="14.5" customHeight="1" hidden="1">
      <c r="A636" t="s" s="640">
        <v>301</v>
      </c>
      <c r="B636" s="637">
        <v>37</v>
      </c>
      <c r="C636" s="638">
        <v>3</v>
      </c>
      <c r="D636" s="639">
        <v>0</v>
      </c>
      <c r="E636" s="639">
        <v>0</v>
      </c>
      <c r="F636" s="639">
        <v>0</v>
      </c>
      <c r="G636" s="639">
        <v>0</v>
      </c>
      <c r="H636" s="639">
        <v>0</v>
      </c>
      <c r="I636" s="639">
        <f>3*B636:B636</f>
        <v>111</v>
      </c>
      <c r="J636" s="639">
        <v>0</v>
      </c>
      <c r="K636" s="639">
        <v>0</v>
      </c>
      <c r="L636" s="639">
        <v>0</v>
      </c>
      <c r="M636" s="639">
        <v>0</v>
      </c>
      <c r="N636" s="639">
        <v>0</v>
      </c>
      <c r="O636" s="639">
        <v>0</v>
      </c>
      <c r="P636" s="639">
        <v>0</v>
      </c>
      <c r="Q636" s="639">
        <v>0</v>
      </c>
      <c r="R636" s="639">
        <v>0</v>
      </c>
      <c r="S636" s="639">
        <v>0</v>
      </c>
      <c r="T636" s="639">
        <v>0</v>
      </c>
      <c r="U636" s="639">
        <v>0</v>
      </c>
      <c r="V636" t="s" s="352">
        <f>IF(B636&gt;0,"Added"," ")</f>
        <v>1157</v>
      </c>
      <c r="W636" s="635"/>
    </row>
    <row r="637" ht="14.5" customHeight="1" hidden="1">
      <c r="A637" t="s" s="640">
        <v>332</v>
      </c>
      <c r="B637" s="637">
        <v>49</v>
      </c>
      <c r="C637" s="638">
        <v>6</v>
      </c>
      <c r="D637" s="639">
        <v>0</v>
      </c>
      <c r="E637" s="639">
        <v>0</v>
      </c>
      <c r="F637" s="639">
        <v>0</v>
      </c>
      <c r="G637" s="639">
        <f>C637:C637*B637:B637</f>
        <v>294</v>
      </c>
      <c r="H637" s="639">
        <v>0</v>
      </c>
      <c r="I637" s="639">
        <v>0</v>
      </c>
      <c r="J637" s="639">
        <v>0</v>
      </c>
      <c r="K637" s="639">
        <v>0</v>
      </c>
      <c r="L637" s="639">
        <v>0</v>
      </c>
      <c r="M637" s="639">
        <v>0</v>
      </c>
      <c r="N637" s="639">
        <v>0</v>
      </c>
      <c r="O637" s="639">
        <v>0</v>
      </c>
      <c r="P637" s="639">
        <v>0</v>
      </c>
      <c r="Q637" s="639">
        <v>0</v>
      </c>
      <c r="R637" s="639">
        <v>0</v>
      </c>
      <c r="S637" s="639">
        <v>0</v>
      </c>
      <c r="T637" s="639">
        <v>0</v>
      </c>
      <c r="U637" s="639">
        <v>0</v>
      </c>
      <c r="V637" t="s" s="352">
        <f>IF(B637&gt;0,"Added"," ")</f>
        <v>1157</v>
      </c>
      <c r="W637" s="635"/>
    </row>
    <row r="638" ht="14.5" customHeight="1" hidden="1">
      <c r="A638" t="s" s="640">
        <v>364</v>
      </c>
      <c r="B638" s="637">
        <v>39</v>
      </c>
      <c r="C638" s="638">
        <v>7</v>
      </c>
      <c r="D638" s="639">
        <v>0</v>
      </c>
      <c r="E638" s="639">
        <v>0</v>
      </c>
      <c r="F638" s="639">
        <f>C638:C638*B638:B638</f>
        <v>273</v>
      </c>
      <c r="G638" s="639">
        <v>0</v>
      </c>
      <c r="H638" s="639">
        <v>0</v>
      </c>
      <c r="I638" s="639">
        <v>0</v>
      </c>
      <c r="J638" s="639">
        <v>0</v>
      </c>
      <c r="K638" s="639">
        <v>0</v>
      </c>
      <c r="L638" s="639">
        <v>0</v>
      </c>
      <c r="M638" s="639">
        <v>0</v>
      </c>
      <c r="N638" s="639">
        <v>0</v>
      </c>
      <c r="O638" s="639">
        <v>0</v>
      </c>
      <c r="P638" s="639">
        <v>0</v>
      </c>
      <c r="Q638" s="639">
        <v>0</v>
      </c>
      <c r="R638" s="639">
        <v>0</v>
      </c>
      <c r="S638" s="639">
        <v>0</v>
      </c>
      <c r="T638" s="639">
        <v>0</v>
      </c>
      <c r="U638" s="639">
        <v>0</v>
      </c>
      <c r="V638" t="s" s="352">
        <f>IF(B638&gt;0,"Added"," ")</f>
        <v>1157</v>
      </c>
      <c r="W638" s="635"/>
    </row>
    <row r="639" ht="14.5" customHeight="1" hidden="1">
      <c r="A639" t="s" s="640">
        <v>303</v>
      </c>
      <c r="B639" s="637">
        <v>39</v>
      </c>
      <c r="C639" s="638">
        <v>7</v>
      </c>
      <c r="D639" s="639">
        <v>0</v>
      </c>
      <c r="E639" s="639">
        <v>0</v>
      </c>
      <c r="F639" s="639">
        <v>0</v>
      </c>
      <c r="G639" s="639">
        <v>0</v>
      </c>
      <c r="H639" s="639">
        <v>0</v>
      </c>
      <c r="I639" s="639">
        <v>0</v>
      </c>
      <c r="J639" s="639">
        <v>0</v>
      </c>
      <c r="K639" s="639">
        <v>0</v>
      </c>
      <c r="L639" s="639">
        <v>0</v>
      </c>
      <c r="M639" s="639">
        <v>0</v>
      </c>
      <c r="N639" s="639">
        <v>0</v>
      </c>
      <c r="O639" s="639">
        <v>0</v>
      </c>
      <c r="P639" s="639">
        <v>0</v>
      </c>
      <c r="Q639" s="639">
        <f>30*B639:B639</f>
        <v>1170</v>
      </c>
      <c r="R639" s="639">
        <f>28*B639:B639</f>
        <v>1092</v>
      </c>
      <c r="S639" s="639">
        <v>0</v>
      </c>
      <c r="T639" s="639">
        <v>0</v>
      </c>
      <c r="U639" s="639">
        <v>0</v>
      </c>
      <c r="V639" t="s" s="352">
        <f>IF(B639&gt;0,"Added"," ")</f>
        <v>1157</v>
      </c>
      <c r="W639" s="635"/>
    </row>
    <row r="640" ht="14.5" customHeight="1" hidden="1">
      <c r="A640" t="s" s="640">
        <v>627</v>
      </c>
      <c r="B640" s="637">
        <v>51</v>
      </c>
      <c r="C640" s="638">
        <v>5</v>
      </c>
      <c r="D640" s="639">
        <v>0</v>
      </c>
      <c r="E640" s="639">
        <f>5*B640:B640</f>
        <v>255</v>
      </c>
      <c r="F640" s="639">
        <v>0</v>
      </c>
      <c r="G640" s="639">
        <v>0</v>
      </c>
      <c r="H640" s="639">
        <v>0</v>
      </c>
      <c r="I640" s="639">
        <v>0</v>
      </c>
      <c r="J640" s="639">
        <v>0</v>
      </c>
      <c r="K640" s="639">
        <v>0</v>
      </c>
      <c r="L640" s="639">
        <v>0</v>
      </c>
      <c r="M640" s="639">
        <v>0</v>
      </c>
      <c r="N640" s="639">
        <v>0</v>
      </c>
      <c r="O640" s="639">
        <v>0</v>
      </c>
      <c r="P640" s="639">
        <v>0</v>
      </c>
      <c r="Q640" s="639">
        <f>5*B640:B640</f>
        <v>255</v>
      </c>
      <c r="R640" s="639">
        <v>0</v>
      </c>
      <c r="S640" s="639">
        <v>0</v>
      </c>
      <c r="T640" s="639">
        <v>0</v>
      </c>
      <c r="U640" s="639">
        <v>0</v>
      </c>
      <c r="V640" t="s" s="352">
        <f>IF(B640&gt;0,"Added"," ")</f>
        <v>1157</v>
      </c>
      <c r="W640" s="635"/>
    </row>
    <row r="641" ht="14.5" customHeight="1" hidden="1">
      <c r="A641" t="s" s="640">
        <v>446</v>
      </c>
      <c r="B641" s="637">
        <v>35</v>
      </c>
      <c r="C641" s="638">
        <v>11</v>
      </c>
      <c r="D641" s="639">
        <f>11*B641:B641</f>
        <v>385</v>
      </c>
      <c r="E641" s="639">
        <v>0</v>
      </c>
      <c r="F641" s="639">
        <v>0</v>
      </c>
      <c r="G641" s="639">
        <v>0</v>
      </c>
      <c r="H641" s="639">
        <v>0</v>
      </c>
      <c r="I641" s="639">
        <v>0</v>
      </c>
      <c r="J641" s="639">
        <v>0</v>
      </c>
      <c r="K641" s="639">
        <v>0</v>
      </c>
      <c r="L641" s="639">
        <v>0</v>
      </c>
      <c r="M641" s="639">
        <v>0</v>
      </c>
      <c r="N641" s="639">
        <v>0</v>
      </c>
      <c r="O641" s="639">
        <v>0</v>
      </c>
      <c r="P641" s="639">
        <v>0</v>
      </c>
      <c r="Q641" s="639">
        <f>11*B641:B641</f>
        <v>385</v>
      </c>
      <c r="R641" s="639">
        <v>0</v>
      </c>
      <c r="S641" s="639">
        <v>0</v>
      </c>
      <c r="T641" s="639">
        <v>0</v>
      </c>
      <c r="U641" s="639">
        <v>0</v>
      </c>
      <c r="V641" t="s" s="352">
        <f>IF(B641&gt;0,"Added"," ")</f>
        <v>1157</v>
      </c>
      <c r="W641" s="635"/>
    </row>
    <row r="642" ht="14.5" customHeight="1" hidden="1">
      <c r="A642" t="s" s="640">
        <v>484</v>
      </c>
      <c r="B642" s="637">
        <v>0</v>
      </c>
      <c r="C642" s="638">
        <v>10</v>
      </c>
      <c r="D642" s="639">
        <v>0</v>
      </c>
      <c r="E642" s="639">
        <v>0</v>
      </c>
      <c r="F642" s="639">
        <v>0</v>
      </c>
      <c r="G642" s="639">
        <v>0</v>
      </c>
      <c r="H642" s="639">
        <v>0</v>
      </c>
      <c r="I642" s="639">
        <v>0</v>
      </c>
      <c r="J642" s="639">
        <v>0</v>
      </c>
      <c r="K642" s="639">
        <v>0</v>
      </c>
      <c r="L642" s="639">
        <v>0</v>
      </c>
      <c r="M642" s="639">
        <v>0</v>
      </c>
      <c r="N642" s="639">
        <v>0</v>
      </c>
      <c r="O642" s="639">
        <v>0</v>
      </c>
      <c r="P642" s="639">
        <v>0</v>
      </c>
      <c r="Q642" s="639">
        <f>20*B642:B642</f>
        <v>0</v>
      </c>
      <c r="R642" s="639">
        <v>0</v>
      </c>
      <c r="S642" s="639">
        <v>0</v>
      </c>
      <c r="T642" s="639">
        <v>0</v>
      </c>
      <c r="U642" s="639">
        <v>0</v>
      </c>
      <c r="V642" t="s" s="352">
        <f>IF(B642&gt;0,"Added"," ")</f>
        <v>251</v>
      </c>
      <c r="W642" s="635"/>
    </row>
    <row r="643" ht="14.5" customHeight="1" hidden="1">
      <c r="A643" t="s" s="640">
        <v>450</v>
      </c>
      <c r="B643" s="637">
        <v>44</v>
      </c>
      <c r="C643" s="638">
        <v>10</v>
      </c>
      <c r="D643" s="639">
        <f>10*B643:B643</f>
        <v>440</v>
      </c>
      <c r="E643" s="639">
        <v>0</v>
      </c>
      <c r="F643" s="639">
        <v>0</v>
      </c>
      <c r="G643" s="639">
        <v>0</v>
      </c>
      <c r="H643" s="639">
        <v>0</v>
      </c>
      <c r="I643" s="639">
        <v>0</v>
      </c>
      <c r="J643" s="639">
        <v>0</v>
      </c>
      <c r="K643" s="639">
        <v>0</v>
      </c>
      <c r="L643" s="639">
        <v>0</v>
      </c>
      <c r="M643" s="639">
        <v>0</v>
      </c>
      <c r="N643" s="639">
        <v>0</v>
      </c>
      <c r="O643" s="639">
        <v>0</v>
      </c>
      <c r="P643" s="639">
        <v>0</v>
      </c>
      <c r="Q643" s="639">
        <f>10*B643:B643</f>
        <v>440</v>
      </c>
      <c r="R643" s="639">
        <v>0</v>
      </c>
      <c r="S643" s="639">
        <v>0</v>
      </c>
      <c r="T643" s="639">
        <v>0</v>
      </c>
      <c r="U643" s="639">
        <v>0</v>
      </c>
      <c r="V643" t="s" s="352">
        <f>IF(B643&gt;0,"Added"," ")</f>
        <v>1157</v>
      </c>
      <c r="W643" s="635"/>
    </row>
    <row r="644" ht="14.5" customHeight="1" hidden="1">
      <c r="A644" t="s" s="640">
        <v>633</v>
      </c>
      <c r="B644" s="637">
        <v>27</v>
      </c>
      <c r="C644" s="638">
        <v>5</v>
      </c>
      <c r="D644" s="639">
        <v>0</v>
      </c>
      <c r="E644" s="639">
        <v>0</v>
      </c>
      <c r="F644" s="639">
        <f>5*B644:B644</f>
        <v>135</v>
      </c>
      <c r="G644" s="639">
        <v>0</v>
      </c>
      <c r="H644" s="639">
        <v>0</v>
      </c>
      <c r="I644" s="639">
        <v>0</v>
      </c>
      <c r="J644" s="639">
        <v>0</v>
      </c>
      <c r="K644" s="639">
        <v>0</v>
      </c>
      <c r="L644" s="639">
        <v>0</v>
      </c>
      <c r="M644" s="639">
        <v>0</v>
      </c>
      <c r="N644" s="639">
        <v>0</v>
      </c>
      <c r="O644" s="639">
        <v>0</v>
      </c>
      <c r="P644" s="639">
        <v>0</v>
      </c>
      <c r="Q644" s="639">
        <f>5*B644:B644</f>
        <v>135</v>
      </c>
      <c r="R644" s="639">
        <v>0</v>
      </c>
      <c r="S644" s="639">
        <v>0</v>
      </c>
      <c r="T644" s="639">
        <v>0</v>
      </c>
      <c r="U644" s="639">
        <v>0</v>
      </c>
      <c r="V644" t="s" s="352">
        <f>IF(B644&gt;0,"Added"," ")</f>
        <v>1157</v>
      </c>
      <c r="W644" s="635"/>
    </row>
    <row r="645" ht="14.5" customHeight="1" hidden="1">
      <c r="A645" t="s" s="640">
        <v>643</v>
      </c>
      <c r="B645" s="637">
        <v>40</v>
      </c>
      <c r="C645" s="638">
        <v>10</v>
      </c>
      <c r="D645" s="639">
        <v>0</v>
      </c>
      <c r="E645" s="639">
        <v>0</v>
      </c>
      <c r="F645" s="639">
        <f>10*B645:B645</f>
        <v>400</v>
      </c>
      <c r="G645" s="639">
        <v>0</v>
      </c>
      <c r="H645" s="639">
        <v>0</v>
      </c>
      <c r="I645" s="639">
        <v>0</v>
      </c>
      <c r="J645" s="639">
        <v>0</v>
      </c>
      <c r="K645" s="639">
        <v>0</v>
      </c>
      <c r="L645" s="639">
        <v>0</v>
      </c>
      <c r="M645" s="639">
        <v>0</v>
      </c>
      <c r="N645" s="639">
        <v>0</v>
      </c>
      <c r="O645" s="639">
        <v>0</v>
      </c>
      <c r="P645" s="639">
        <v>0</v>
      </c>
      <c r="Q645" s="639">
        <f>5*B645:B645</f>
        <v>200</v>
      </c>
      <c r="R645" s="639">
        <v>0</v>
      </c>
      <c r="S645" s="639">
        <v>0</v>
      </c>
      <c r="T645" s="639">
        <v>0</v>
      </c>
      <c r="U645" s="639">
        <v>0</v>
      </c>
      <c r="V645" t="s" s="352">
        <f>IF(B645&gt;0,"Added"," ")</f>
        <v>1157</v>
      </c>
      <c r="W645" s="635"/>
    </row>
    <row r="646" ht="14.5" customHeight="1" hidden="1">
      <c r="A646" t="s" s="640">
        <v>416</v>
      </c>
      <c r="B646" s="637">
        <v>44</v>
      </c>
      <c r="C646" s="638">
        <v>10</v>
      </c>
      <c r="D646" s="639">
        <v>0</v>
      </c>
      <c r="E646" s="639">
        <v>0</v>
      </c>
      <c r="F646" s="639">
        <f>10*B646:B646</f>
        <v>440</v>
      </c>
      <c r="G646" s="639">
        <v>0</v>
      </c>
      <c r="H646" s="639">
        <v>0</v>
      </c>
      <c r="I646" s="639">
        <v>0</v>
      </c>
      <c r="J646" s="639">
        <v>0</v>
      </c>
      <c r="K646" s="639">
        <v>0</v>
      </c>
      <c r="L646" s="639">
        <v>0</v>
      </c>
      <c r="M646" s="639">
        <v>0</v>
      </c>
      <c r="N646" s="639">
        <v>0</v>
      </c>
      <c r="O646" s="639">
        <v>0</v>
      </c>
      <c r="P646" s="639">
        <v>0</v>
      </c>
      <c r="Q646" s="639">
        <f>5*B646:B646</f>
        <v>220</v>
      </c>
      <c r="R646" s="639">
        <v>0</v>
      </c>
      <c r="S646" s="639">
        <v>0</v>
      </c>
      <c r="T646" s="639">
        <v>0</v>
      </c>
      <c r="U646" s="639">
        <v>0</v>
      </c>
      <c r="V646" t="s" s="352">
        <f>IF(B646&gt;0,"Added"," ")</f>
        <v>1157</v>
      </c>
      <c r="W646" s="635"/>
    </row>
    <row r="647" ht="14.5" customHeight="1" hidden="1">
      <c r="A647" t="s" s="640">
        <v>434</v>
      </c>
      <c r="B647" s="637">
        <v>43</v>
      </c>
      <c r="C647" s="638">
        <v>11</v>
      </c>
      <c r="D647" s="639">
        <f>11*B647:B647</f>
        <v>473</v>
      </c>
      <c r="E647" s="639">
        <v>0</v>
      </c>
      <c r="F647" s="639">
        <v>0</v>
      </c>
      <c r="G647" s="639">
        <v>0</v>
      </c>
      <c r="H647" s="639">
        <v>0</v>
      </c>
      <c r="I647" s="639">
        <v>0</v>
      </c>
      <c r="J647" s="639">
        <v>0</v>
      </c>
      <c r="K647" s="639">
        <v>0</v>
      </c>
      <c r="L647" s="639">
        <v>0</v>
      </c>
      <c r="M647" s="639">
        <v>0</v>
      </c>
      <c r="N647" s="639">
        <v>0</v>
      </c>
      <c r="O647" s="639">
        <v>0</v>
      </c>
      <c r="P647" s="639">
        <v>0</v>
      </c>
      <c r="Q647" s="639">
        <f>5*B647:B647</f>
        <v>215</v>
      </c>
      <c r="R647" s="639">
        <v>0</v>
      </c>
      <c r="S647" s="639">
        <v>0</v>
      </c>
      <c r="T647" s="639">
        <v>0</v>
      </c>
      <c r="U647" s="639">
        <v>0</v>
      </c>
      <c r="V647" t="s" s="352">
        <f>IF(B647&gt;0,"Added"," ")</f>
        <v>1157</v>
      </c>
      <c r="W647" s="635"/>
    </row>
    <row r="648" ht="14.5" customHeight="1" hidden="1">
      <c r="A648" t="s" s="640">
        <v>418</v>
      </c>
      <c r="B648" s="637">
        <v>14</v>
      </c>
      <c r="C648" s="638">
        <v>10</v>
      </c>
      <c r="D648" s="639">
        <v>0</v>
      </c>
      <c r="E648" s="639">
        <f>10*B648:B648</f>
        <v>140</v>
      </c>
      <c r="F648" s="639">
        <v>0</v>
      </c>
      <c r="G648" s="639">
        <v>0</v>
      </c>
      <c r="H648" s="639">
        <v>0</v>
      </c>
      <c r="I648" s="639">
        <v>0</v>
      </c>
      <c r="J648" s="639">
        <v>0</v>
      </c>
      <c r="K648" s="639">
        <v>0</v>
      </c>
      <c r="L648" s="639">
        <v>0</v>
      </c>
      <c r="M648" s="639">
        <v>0</v>
      </c>
      <c r="N648" s="639">
        <v>0</v>
      </c>
      <c r="O648" s="639">
        <v>0</v>
      </c>
      <c r="P648" s="639">
        <v>0</v>
      </c>
      <c r="Q648" s="639">
        <f>5*B648:B648</f>
        <v>70</v>
      </c>
      <c r="R648" s="639">
        <v>0</v>
      </c>
      <c r="S648" s="639">
        <v>0</v>
      </c>
      <c r="T648" s="639">
        <v>0</v>
      </c>
      <c r="U648" s="639">
        <v>0</v>
      </c>
      <c r="V648" t="s" s="352">
        <f>IF(B648&gt;0,"Added"," ")</f>
        <v>1157</v>
      </c>
      <c r="W648" s="635"/>
    </row>
    <row r="649" ht="14.5" customHeight="1" hidden="1">
      <c r="A649" t="s" s="640">
        <v>703</v>
      </c>
      <c r="B649" s="637">
        <v>26</v>
      </c>
      <c r="C649" s="638">
        <v>10</v>
      </c>
      <c r="D649" s="639">
        <v>0</v>
      </c>
      <c r="E649" s="639">
        <f>10*B649:B649</f>
        <v>260</v>
      </c>
      <c r="F649" s="639">
        <v>0</v>
      </c>
      <c r="G649" s="639">
        <v>0</v>
      </c>
      <c r="H649" s="639">
        <v>0</v>
      </c>
      <c r="I649" s="639">
        <v>0</v>
      </c>
      <c r="J649" s="639">
        <v>0</v>
      </c>
      <c r="K649" s="639">
        <v>0</v>
      </c>
      <c r="L649" s="639">
        <v>0</v>
      </c>
      <c r="M649" s="639">
        <v>0</v>
      </c>
      <c r="N649" s="639">
        <v>0</v>
      </c>
      <c r="O649" s="639">
        <v>0</v>
      </c>
      <c r="P649" s="639">
        <v>0</v>
      </c>
      <c r="Q649" s="639">
        <f>10*B649:B649</f>
        <v>260</v>
      </c>
      <c r="R649" s="639">
        <v>0</v>
      </c>
      <c r="S649" s="639">
        <v>0</v>
      </c>
      <c r="T649" s="639">
        <v>0</v>
      </c>
      <c r="U649" s="639">
        <v>0</v>
      </c>
      <c r="V649" t="s" s="352">
        <f>IF(B649&gt;0,"Added"," ")</f>
        <v>1157</v>
      </c>
      <c r="W649" s="635"/>
    </row>
    <row r="650" ht="14.5" customHeight="1" hidden="1">
      <c r="A650" t="s" s="640">
        <v>438</v>
      </c>
      <c r="B650" s="637">
        <v>10</v>
      </c>
      <c r="C650" s="638">
        <v>10</v>
      </c>
      <c r="D650" s="639">
        <f>10*B650:B650</f>
        <v>100</v>
      </c>
      <c r="E650" s="639">
        <v>0</v>
      </c>
      <c r="F650" s="639">
        <v>0</v>
      </c>
      <c r="G650" s="639">
        <v>0</v>
      </c>
      <c r="H650" s="639">
        <v>0</v>
      </c>
      <c r="I650" s="639">
        <v>0</v>
      </c>
      <c r="J650" s="639">
        <v>0</v>
      </c>
      <c r="K650" s="639">
        <v>0</v>
      </c>
      <c r="L650" s="639">
        <v>0</v>
      </c>
      <c r="M650" s="639">
        <v>0</v>
      </c>
      <c r="N650" s="639">
        <v>0</v>
      </c>
      <c r="O650" s="639">
        <v>0</v>
      </c>
      <c r="P650" s="639">
        <v>0</v>
      </c>
      <c r="Q650" s="639">
        <f>10*B650:B650</f>
        <v>100</v>
      </c>
      <c r="R650" s="639">
        <v>0</v>
      </c>
      <c r="S650" s="639">
        <v>0</v>
      </c>
      <c r="T650" s="639">
        <v>0</v>
      </c>
      <c r="U650" s="639">
        <v>0</v>
      </c>
      <c r="V650" t="s" s="352">
        <f>IF(B650&gt;0,"Added"," ")</f>
        <v>1157</v>
      </c>
      <c r="W650" s="635"/>
    </row>
    <row r="651" ht="14.5" customHeight="1" hidden="1">
      <c r="A651" t="s" s="640">
        <v>436</v>
      </c>
      <c r="B651" s="637">
        <v>9</v>
      </c>
      <c r="C651" s="638">
        <v>10</v>
      </c>
      <c r="D651" s="639">
        <f>10*B651:B651</f>
        <v>90</v>
      </c>
      <c r="E651" s="639">
        <v>0</v>
      </c>
      <c r="F651" s="639">
        <v>0</v>
      </c>
      <c r="G651" s="639">
        <v>0</v>
      </c>
      <c r="H651" s="639">
        <v>0</v>
      </c>
      <c r="I651" s="639">
        <v>0</v>
      </c>
      <c r="J651" s="639">
        <v>0</v>
      </c>
      <c r="K651" s="639">
        <v>0</v>
      </c>
      <c r="L651" s="639">
        <v>0</v>
      </c>
      <c r="M651" s="639">
        <v>0</v>
      </c>
      <c r="N651" s="639">
        <v>0</v>
      </c>
      <c r="O651" s="639">
        <v>0</v>
      </c>
      <c r="P651" s="639">
        <v>0</v>
      </c>
      <c r="Q651" s="639">
        <f>10*B651:B651</f>
        <v>90</v>
      </c>
      <c r="R651" s="639">
        <v>0</v>
      </c>
      <c r="S651" s="639">
        <v>0</v>
      </c>
      <c r="T651" s="639">
        <v>0</v>
      </c>
      <c r="U651" s="639">
        <v>0</v>
      </c>
      <c r="V651" t="s" s="352">
        <f>IF(B651&gt;0,"Added"," ")</f>
        <v>1157</v>
      </c>
      <c r="W651" s="635"/>
    </row>
    <row r="652" ht="14.5" customHeight="1" hidden="1">
      <c r="A652" t="s" s="640">
        <v>527</v>
      </c>
      <c r="B652" s="637">
        <v>5</v>
      </c>
      <c r="C652" s="638">
        <v>5</v>
      </c>
      <c r="D652" s="639">
        <v>0</v>
      </c>
      <c r="E652" s="639">
        <v>0</v>
      </c>
      <c r="F652" s="639">
        <f>5*B652:B652</f>
        <v>25</v>
      </c>
      <c r="G652" s="639">
        <v>0</v>
      </c>
      <c r="H652" s="639">
        <v>0</v>
      </c>
      <c r="I652" s="639">
        <v>0</v>
      </c>
      <c r="J652" s="639">
        <v>0</v>
      </c>
      <c r="K652" s="639">
        <v>0</v>
      </c>
      <c r="L652" s="639">
        <v>0</v>
      </c>
      <c r="M652" s="639">
        <v>0</v>
      </c>
      <c r="N652" s="639">
        <v>0</v>
      </c>
      <c r="O652" s="639">
        <v>0</v>
      </c>
      <c r="P652" s="639">
        <v>0</v>
      </c>
      <c r="Q652" s="639">
        <f>5*B652:B652</f>
        <v>25</v>
      </c>
      <c r="R652" s="639">
        <v>0</v>
      </c>
      <c r="S652" s="639">
        <v>0</v>
      </c>
      <c r="T652" s="639">
        <v>0</v>
      </c>
      <c r="U652" s="639">
        <v>0</v>
      </c>
      <c r="V652" t="s" s="352">
        <f>IF(B652&gt;0,"Added"," ")</f>
        <v>1157</v>
      </c>
      <c r="W652" s="635"/>
    </row>
    <row r="653" ht="14.5" customHeight="1" hidden="1">
      <c r="A653" t="s" s="640">
        <v>529</v>
      </c>
      <c r="B653" s="637">
        <v>1</v>
      </c>
      <c r="C653" s="638">
        <v>10</v>
      </c>
      <c r="D653" s="639">
        <v>0</v>
      </c>
      <c r="E653" s="639">
        <v>0</v>
      </c>
      <c r="F653" s="639">
        <f>10*B653:B653</f>
        <v>10</v>
      </c>
      <c r="G653" s="639">
        <v>0</v>
      </c>
      <c r="H653" s="639">
        <v>0</v>
      </c>
      <c r="I653" s="639">
        <v>0</v>
      </c>
      <c r="J653" s="639">
        <v>0</v>
      </c>
      <c r="K653" s="639">
        <v>0</v>
      </c>
      <c r="L653" s="639">
        <v>0</v>
      </c>
      <c r="M653" s="639">
        <v>0</v>
      </c>
      <c r="N653" s="639">
        <v>0</v>
      </c>
      <c r="O653" s="639">
        <v>0</v>
      </c>
      <c r="P653" s="639">
        <v>0</v>
      </c>
      <c r="Q653" s="639">
        <f>10*B653:B653</f>
        <v>10</v>
      </c>
      <c r="R653" s="639">
        <v>0</v>
      </c>
      <c r="S653" s="639">
        <v>0</v>
      </c>
      <c r="T653" s="639">
        <v>0</v>
      </c>
      <c r="U653" s="639">
        <v>0</v>
      </c>
      <c r="V653" t="s" s="352">
        <f>IF(B653&gt;0,"Added"," ")</f>
        <v>1157</v>
      </c>
      <c r="W653" s="635"/>
    </row>
    <row r="654" ht="14.5" customHeight="1" hidden="1">
      <c r="A654" t="s" s="640">
        <v>669</v>
      </c>
      <c r="B654" s="637">
        <v>0</v>
      </c>
      <c r="C654" s="638">
        <v>10</v>
      </c>
      <c r="D654" s="639">
        <f>10*B654:B654</f>
        <v>0</v>
      </c>
      <c r="E654" s="639">
        <v>0</v>
      </c>
      <c r="F654" s="639">
        <v>0</v>
      </c>
      <c r="G654" s="639">
        <v>0</v>
      </c>
      <c r="H654" s="639">
        <v>0</v>
      </c>
      <c r="I654" s="639">
        <v>0</v>
      </c>
      <c r="J654" s="639">
        <v>0</v>
      </c>
      <c r="K654" s="639">
        <v>0</v>
      </c>
      <c r="L654" s="639">
        <v>0</v>
      </c>
      <c r="M654" s="639">
        <v>0</v>
      </c>
      <c r="N654" s="639">
        <v>0</v>
      </c>
      <c r="O654" s="639">
        <v>0</v>
      </c>
      <c r="P654" s="639">
        <v>0</v>
      </c>
      <c r="Q654" s="639">
        <f>10*B654:B654</f>
        <v>0</v>
      </c>
      <c r="R654" s="639">
        <v>0</v>
      </c>
      <c r="S654" s="639">
        <v>0</v>
      </c>
      <c r="T654" s="639">
        <v>0</v>
      </c>
      <c r="U654" s="639">
        <v>0</v>
      </c>
      <c r="V654" t="s" s="352">
        <f>IF(B654&gt;0,"Added"," ")</f>
        <v>251</v>
      </c>
      <c r="W654" s="635"/>
    </row>
    <row r="655" ht="14.5" customHeight="1" hidden="1">
      <c r="A655" t="s" s="640">
        <v>671</v>
      </c>
      <c r="B655" s="637">
        <v>0</v>
      </c>
      <c r="C655" s="638">
        <v>10</v>
      </c>
      <c r="D655" s="639">
        <f>10*B655:B655</f>
        <v>0</v>
      </c>
      <c r="E655" s="639">
        <v>0</v>
      </c>
      <c r="F655" s="639">
        <v>0</v>
      </c>
      <c r="G655" s="639">
        <v>0</v>
      </c>
      <c r="H655" s="639">
        <v>0</v>
      </c>
      <c r="I655" s="639">
        <v>0</v>
      </c>
      <c r="J655" s="639">
        <v>0</v>
      </c>
      <c r="K655" s="639">
        <v>0</v>
      </c>
      <c r="L655" s="639">
        <v>0</v>
      </c>
      <c r="M655" s="639">
        <v>0</v>
      </c>
      <c r="N655" s="639">
        <v>0</v>
      </c>
      <c r="O655" s="639">
        <v>0</v>
      </c>
      <c r="P655" s="639">
        <v>0</v>
      </c>
      <c r="Q655" s="639">
        <f>10*B655:B655</f>
        <v>0</v>
      </c>
      <c r="R655" s="639">
        <v>0</v>
      </c>
      <c r="S655" s="639">
        <v>0</v>
      </c>
      <c r="T655" s="639">
        <v>0</v>
      </c>
      <c r="U655" s="639">
        <v>0</v>
      </c>
      <c r="V655" t="s" s="352">
        <f>IF(B655&gt;0,"Added"," ")</f>
        <v>251</v>
      </c>
      <c r="W655" s="635"/>
    </row>
    <row r="656" ht="14.5" customHeight="1" hidden="1">
      <c r="A656" t="s" s="640">
        <v>705</v>
      </c>
      <c r="B656" s="637">
        <v>0</v>
      </c>
      <c r="C656" s="638">
        <v>5</v>
      </c>
      <c r="D656" s="639">
        <v>0</v>
      </c>
      <c r="E656" s="639">
        <v>0</v>
      </c>
      <c r="F656" s="639">
        <f>5*B656:B656</f>
        <v>0</v>
      </c>
      <c r="G656" s="639">
        <v>0</v>
      </c>
      <c r="H656" s="639">
        <v>0</v>
      </c>
      <c r="I656" s="639">
        <v>0</v>
      </c>
      <c r="J656" s="639">
        <v>0</v>
      </c>
      <c r="K656" s="639">
        <v>0</v>
      </c>
      <c r="L656" s="639">
        <v>0</v>
      </c>
      <c r="M656" s="639">
        <v>0</v>
      </c>
      <c r="N656" s="639">
        <v>0</v>
      </c>
      <c r="O656" s="639">
        <v>0</v>
      </c>
      <c r="P656" s="639">
        <v>0</v>
      </c>
      <c r="Q656" s="639">
        <f>5*B656:B656</f>
        <v>0</v>
      </c>
      <c r="R656" s="639">
        <v>0</v>
      </c>
      <c r="S656" s="639">
        <v>0</v>
      </c>
      <c r="T656" s="639">
        <v>0</v>
      </c>
      <c r="U656" s="639">
        <v>0</v>
      </c>
      <c r="V656" t="s" s="352">
        <f>IF(B656&gt;0,"Added"," ")</f>
        <v>251</v>
      </c>
      <c r="W656" s="635"/>
    </row>
    <row r="657" ht="14.5" customHeight="1" hidden="1">
      <c r="A657" t="s" s="640">
        <v>442</v>
      </c>
      <c r="B657" s="637">
        <v>0</v>
      </c>
      <c r="C657" s="638">
        <v>10</v>
      </c>
      <c r="D657" s="639">
        <f>10*B657:B657</f>
        <v>0</v>
      </c>
      <c r="E657" s="639">
        <v>0</v>
      </c>
      <c r="F657" s="639">
        <v>0</v>
      </c>
      <c r="G657" s="639">
        <v>0</v>
      </c>
      <c r="H657" s="639">
        <v>0</v>
      </c>
      <c r="I657" s="639">
        <v>0</v>
      </c>
      <c r="J657" s="639">
        <v>0</v>
      </c>
      <c r="K657" s="639">
        <v>0</v>
      </c>
      <c r="L657" s="639">
        <v>0</v>
      </c>
      <c r="M657" s="639">
        <v>0</v>
      </c>
      <c r="N657" s="639">
        <v>0</v>
      </c>
      <c r="O657" s="639">
        <v>0</v>
      </c>
      <c r="P657" s="639">
        <v>0</v>
      </c>
      <c r="Q657" s="639">
        <f>10*B657:B657</f>
        <v>0</v>
      </c>
      <c r="R657" s="639">
        <v>0</v>
      </c>
      <c r="S657" s="639">
        <v>0</v>
      </c>
      <c r="T657" s="639">
        <v>0</v>
      </c>
      <c r="U657" s="639">
        <v>0</v>
      </c>
      <c r="V657" t="s" s="352">
        <f>IF(B657&gt;0,"Added"," ")</f>
        <v>251</v>
      </c>
      <c r="W657" s="635"/>
    </row>
    <row r="658" ht="14.5" customHeight="1" hidden="1">
      <c r="A658" t="s" s="640">
        <v>440</v>
      </c>
      <c r="B658" s="637">
        <v>0</v>
      </c>
      <c r="C658" s="638">
        <v>10</v>
      </c>
      <c r="D658" s="639">
        <f>10*B658:B658</f>
        <v>0</v>
      </c>
      <c r="E658" s="639">
        <v>0</v>
      </c>
      <c r="F658" s="639">
        <v>0</v>
      </c>
      <c r="G658" s="639">
        <v>0</v>
      </c>
      <c r="H658" s="639">
        <v>0</v>
      </c>
      <c r="I658" s="639">
        <v>0</v>
      </c>
      <c r="J658" s="639">
        <v>0</v>
      </c>
      <c r="K658" s="639">
        <v>0</v>
      </c>
      <c r="L658" s="639">
        <v>0</v>
      </c>
      <c r="M658" s="639">
        <v>0</v>
      </c>
      <c r="N658" s="639">
        <v>0</v>
      </c>
      <c r="O658" s="639">
        <v>0</v>
      </c>
      <c r="P658" s="639">
        <v>0</v>
      </c>
      <c r="Q658" s="639">
        <f>10*B658:B658</f>
        <v>0</v>
      </c>
      <c r="R658" s="639">
        <v>0</v>
      </c>
      <c r="S658" s="639">
        <v>0</v>
      </c>
      <c r="T658" s="639">
        <v>0</v>
      </c>
      <c r="U658" s="639">
        <v>0</v>
      </c>
      <c r="V658" t="s" s="352">
        <f>IF(B658&gt;0,"Added"," ")</f>
        <v>251</v>
      </c>
      <c r="W658" s="635"/>
    </row>
    <row r="659" ht="14.5" customHeight="1" hidden="1">
      <c r="A659" t="s" s="640">
        <v>663</v>
      </c>
      <c r="B659" s="637">
        <v>0</v>
      </c>
      <c r="C659" s="638">
        <v>10</v>
      </c>
      <c r="D659" s="639">
        <f>10*B659:B659</f>
        <v>0</v>
      </c>
      <c r="E659" s="639">
        <v>0</v>
      </c>
      <c r="F659" s="639">
        <v>0</v>
      </c>
      <c r="G659" s="639">
        <v>0</v>
      </c>
      <c r="H659" s="639">
        <v>0</v>
      </c>
      <c r="I659" s="639">
        <v>0</v>
      </c>
      <c r="J659" s="639">
        <v>0</v>
      </c>
      <c r="K659" s="639">
        <v>0</v>
      </c>
      <c r="L659" s="639">
        <v>0</v>
      </c>
      <c r="M659" s="639">
        <v>0</v>
      </c>
      <c r="N659" s="639">
        <v>0</v>
      </c>
      <c r="O659" s="639">
        <v>0</v>
      </c>
      <c r="P659" s="639">
        <v>0</v>
      </c>
      <c r="Q659" s="639">
        <f>10*B659:B659</f>
        <v>0</v>
      </c>
      <c r="R659" s="639">
        <v>0</v>
      </c>
      <c r="S659" s="639">
        <v>0</v>
      </c>
      <c r="T659" s="639">
        <v>0</v>
      </c>
      <c r="U659" s="639">
        <v>0</v>
      </c>
      <c r="V659" t="s" s="352">
        <f>IF(B659&gt;0,"Added"," ")</f>
        <v>251</v>
      </c>
      <c r="W659" s="635"/>
    </row>
    <row r="660" ht="14.5" customHeight="1" hidden="1">
      <c r="A660" t="s" s="640">
        <v>665</v>
      </c>
      <c r="B660" s="637">
        <v>0</v>
      </c>
      <c r="C660" s="638">
        <v>10</v>
      </c>
      <c r="D660" s="639">
        <f>10*B660:B660</f>
        <v>0</v>
      </c>
      <c r="E660" s="639">
        <v>0</v>
      </c>
      <c r="F660" s="639">
        <v>0</v>
      </c>
      <c r="G660" s="639">
        <v>0</v>
      </c>
      <c r="H660" s="639">
        <v>0</v>
      </c>
      <c r="I660" s="639">
        <v>0</v>
      </c>
      <c r="J660" s="639">
        <v>0</v>
      </c>
      <c r="K660" s="639">
        <v>0</v>
      </c>
      <c r="L660" s="639">
        <v>0</v>
      </c>
      <c r="M660" s="639">
        <v>0</v>
      </c>
      <c r="N660" s="639">
        <v>0</v>
      </c>
      <c r="O660" s="639">
        <v>0</v>
      </c>
      <c r="P660" s="639">
        <v>0</v>
      </c>
      <c r="Q660" s="639">
        <f>10*B660:B660</f>
        <v>0</v>
      </c>
      <c r="R660" s="639">
        <v>0</v>
      </c>
      <c r="S660" s="639">
        <v>0</v>
      </c>
      <c r="T660" s="639">
        <v>0</v>
      </c>
      <c r="U660" s="639">
        <v>0</v>
      </c>
      <c r="V660" t="s" s="352">
        <f>IF(B660&gt;0,"Added"," ")</f>
        <v>251</v>
      </c>
      <c r="W660" s="635"/>
    </row>
    <row r="661" ht="14.5" customHeight="1" hidden="1">
      <c r="A661" t="s" s="640">
        <v>667</v>
      </c>
      <c r="B661" s="637">
        <v>0</v>
      </c>
      <c r="C661" s="638">
        <v>10</v>
      </c>
      <c r="D661" s="639">
        <f>10*B661:B661</f>
        <v>0</v>
      </c>
      <c r="E661" s="639">
        <v>0</v>
      </c>
      <c r="F661" s="639">
        <v>0</v>
      </c>
      <c r="G661" s="639">
        <v>0</v>
      </c>
      <c r="H661" s="639">
        <v>0</v>
      </c>
      <c r="I661" s="639">
        <v>0</v>
      </c>
      <c r="J661" s="639">
        <v>0</v>
      </c>
      <c r="K661" s="639">
        <v>0</v>
      </c>
      <c r="L661" s="639">
        <v>0</v>
      </c>
      <c r="M661" s="639">
        <v>0</v>
      </c>
      <c r="N661" s="639">
        <v>0</v>
      </c>
      <c r="O661" s="639">
        <v>0</v>
      </c>
      <c r="P661" s="639">
        <v>0</v>
      </c>
      <c r="Q661" s="639">
        <f>10*B661:B661</f>
        <v>0</v>
      </c>
      <c r="R661" s="639">
        <v>0</v>
      </c>
      <c r="S661" s="639">
        <v>0</v>
      </c>
      <c r="T661" s="639">
        <v>0</v>
      </c>
      <c r="U661" s="639">
        <v>0</v>
      </c>
      <c r="V661" t="s" s="352">
        <f>IF(B661&gt;0,"Added"," ")</f>
        <v>251</v>
      </c>
      <c r="W661" s="635"/>
    </row>
    <row r="662" ht="14.5" customHeight="1" hidden="1">
      <c r="A662" t="s" s="640">
        <v>420</v>
      </c>
      <c r="B662" s="637">
        <v>0</v>
      </c>
      <c r="C662" s="638">
        <v>5</v>
      </c>
      <c r="D662" s="639">
        <v>0</v>
      </c>
      <c r="E662" s="639">
        <f>5*B662:B662</f>
        <v>0</v>
      </c>
      <c r="F662" s="639">
        <v>0</v>
      </c>
      <c r="G662" s="639">
        <v>0</v>
      </c>
      <c r="H662" s="639">
        <v>0</v>
      </c>
      <c r="I662" s="639">
        <v>0</v>
      </c>
      <c r="J662" s="639">
        <v>0</v>
      </c>
      <c r="K662" s="639">
        <v>0</v>
      </c>
      <c r="L662" s="639">
        <v>0</v>
      </c>
      <c r="M662" s="639">
        <v>0</v>
      </c>
      <c r="N662" s="639">
        <v>0</v>
      </c>
      <c r="O662" s="639">
        <v>0</v>
      </c>
      <c r="P662" s="639">
        <v>0</v>
      </c>
      <c r="Q662" s="639">
        <f>10*B662:B662</f>
        <v>0</v>
      </c>
      <c r="R662" s="639">
        <v>0</v>
      </c>
      <c r="S662" s="639">
        <v>0</v>
      </c>
      <c r="T662" s="639">
        <v>0</v>
      </c>
      <c r="U662" s="639">
        <v>0</v>
      </c>
      <c r="V662" t="s" s="352">
        <f>IF(B662&gt;0,"Added"," ")</f>
        <v>251</v>
      </c>
      <c r="W662" s="635"/>
    </row>
    <row r="663" ht="14.5" customHeight="1" hidden="1">
      <c r="A663" t="s" s="640">
        <v>422</v>
      </c>
      <c r="B663" s="637">
        <v>0</v>
      </c>
      <c r="C663" s="638">
        <v>10</v>
      </c>
      <c r="D663" s="639">
        <v>0</v>
      </c>
      <c r="E663" s="639">
        <f>10*B663:B663</f>
        <v>0</v>
      </c>
      <c r="F663" s="639">
        <v>0</v>
      </c>
      <c r="G663" s="639">
        <v>0</v>
      </c>
      <c r="H663" s="639">
        <v>0</v>
      </c>
      <c r="I663" s="639">
        <v>0</v>
      </c>
      <c r="J663" s="639">
        <v>0</v>
      </c>
      <c r="K663" s="639">
        <v>0</v>
      </c>
      <c r="L663" s="639">
        <v>0</v>
      </c>
      <c r="M663" s="639">
        <v>0</v>
      </c>
      <c r="N663" s="639">
        <v>0</v>
      </c>
      <c r="O663" s="639">
        <v>0</v>
      </c>
      <c r="P663" s="639">
        <v>0</v>
      </c>
      <c r="Q663" s="639">
        <f>10*B663:B663</f>
        <v>0</v>
      </c>
      <c r="R663" s="639">
        <v>0</v>
      </c>
      <c r="S663" s="639">
        <v>0</v>
      </c>
      <c r="T663" s="639">
        <v>0</v>
      </c>
      <c r="U663" s="639">
        <v>0</v>
      </c>
      <c r="V663" t="s" s="352">
        <f>IF(B663&gt;0,"Added"," ")</f>
        <v>251</v>
      </c>
      <c r="W663" s="635"/>
    </row>
    <row r="664" ht="14.5" customHeight="1" hidden="1">
      <c r="A664" t="s" s="640">
        <v>410</v>
      </c>
      <c r="B664" s="637">
        <v>0</v>
      </c>
      <c r="C664" s="638">
        <v>5</v>
      </c>
      <c r="D664" s="639">
        <v>0</v>
      </c>
      <c r="E664" s="639">
        <v>0</v>
      </c>
      <c r="F664" s="639">
        <v>0</v>
      </c>
      <c r="G664" s="639">
        <f>5*B664:B664</f>
        <v>0</v>
      </c>
      <c r="H664" s="639">
        <v>0</v>
      </c>
      <c r="I664" s="639">
        <v>0</v>
      </c>
      <c r="J664" s="639">
        <v>0</v>
      </c>
      <c r="K664" s="639">
        <v>0</v>
      </c>
      <c r="L664" s="639">
        <v>0</v>
      </c>
      <c r="M664" s="639">
        <v>0</v>
      </c>
      <c r="N664" s="639">
        <v>0</v>
      </c>
      <c r="O664" s="639">
        <v>0</v>
      </c>
      <c r="P664" s="639">
        <v>0</v>
      </c>
      <c r="Q664" s="639">
        <f>5*B664:B664</f>
        <v>0</v>
      </c>
      <c r="R664" s="639">
        <v>0</v>
      </c>
      <c r="S664" s="639">
        <v>0</v>
      </c>
      <c r="T664" s="639">
        <v>0</v>
      </c>
      <c r="U664" s="639">
        <v>0</v>
      </c>
      <c r="V664" t="s" s="352">
        <f>IF(B664&gt;0,"Added"," ")</f>
        <v>251</v>
      </c>
      <c r="W664" s="635"/>
    </row>
    <row r="665" ht="14.5" customHeight="1" hidden="1">
      <c r="A665" t="s" s="640">
        <v>424</v>
      </c>
      <c r="B665" s="637">
        <v>0</v>
      </c>
      <c r="C665" s="638">
        <v>10</v>
      </c>
      <c r="D665" s="639">
        <v>0</v>
      </c>
      <c r="E665" s="639">
        <v>0</v>
      </c>
      <c r="F665" s="639">
        <v>0</v>
      </c>
      <c r="G665" s="639">
        <f>10*B665:B665</f>
        <v>0</v>
      </c>
      <c r="H665" s="639">
        <v>0</v>
      </c>
      <c r="I665" s="639">
        <v>0</v>
      </c>
      <c r="J665" s="639">
        <v>0</v>
      </c>
      <c r="K665" s="639">
        <v>0</v>
      </c>
      <c r="L665" s="639">
        <v>0</v>
      </c>
      <c r="M665" s="639">
        <v>0</v>
      </c>
      <c r="N665" s="639">
        <v>0</v>
      </c>
      <c r="O665" s="639">
        <v>0</v>
      </c>
      <c r="P665" s="639">
        <v>0</v>
      </c>
      <c r="Q665" s="639">
        <f>5*B665:B665</f>
        <v>0</v>
      </c>
      <c r="R665" s="639">
        <v>0</v>
      </c>
      <c r="S665" s="639">
        <v>0</v>
      </c>
      <c r="T665" s="639">
        <v>0</v>
      </c>
      <c r="U665" s="639">
        <v>0</v>
      </c>
      <c r="V665" t="s" s="352">
        <f>IF(B665&gt;0,"Added"," ")</f>
        <v>251</v>
      </c>
      <c r="W665" s="635"/>
    </row>
    <row r="666" ht="14.5" customHeight="1" hidden="1">
      <c r="A666" t="s" s="640">
        <v>398</v>
      </c>
      <c r="B666" s="637">
        <v>0</v>
      </c>
      <c r="C666" s="638">
        <v>5</v>
      </c>
      <c r="D666" s="639">
        <v>0</v>
      </c>
      <c r="E666" s="639">
        <v>0</v>
      </c>
      <c r="F666" s="639">
        <v>0</v>
      </c>
      <c r="G666" s="639">
        <f>5*B666:B666</f>
        <v>0</v>
      </c>
      <c r="H666" s="639">
        <v>0</v>
      </c>
      <c r="I666" s="639">
        <v>0</v>
      </c>
      <c r="J666" s="639">
        <v>0</v>
      </c>
      <c r="K666" s="639">
        <v>0</v>
      </c>
      <c r="L666" s="639">
        <v>0</v>
      </c>
      <c r="M666" s="639">
        <v>0</v>
      </c>
      <c r="N666" s="639">
        <v>0</v>
      </c>
      <c r="O666" s="639">
        <v>0</v>
      </c>
      <c r="P666" s="639">
        <v>0</v>
      </c>
      <c r="Q666" s="639">
        <f>5*B666:B666</f>
        <v>0</v>
      </c>
      <c r="R666" s="639">
        <v>0</v>
      </c>
      <c r="S666" s="639">
        <v>0</v>
      </c>
      <c r="T666" s="639">
        <v>0</v>
      </c>
      <c r="U666" s="639">
        <v>0</v>
      </c>
      <c r="V666" t="s" s="352">
        <f>IF(B666&gt;0,"Added"," ")</f>
        <v>251</v>
      </c>
      <c r="W666" s="635"/>
    </row>
    <row r="667" ht="14.5" customHeight="1" hidden="1">
      <c r="A667" t="s" s="640">
        <v>400</v>
      </c>
      <c r="B667" s="637">
        <v>0</v>
      </c>
      <c r="C667" s="638">
        <v>5</v>
      </c>
      <c r="D667" s="639">
        <v>0</v>
      </c>
      <c r="E667" s="639">
        <v>0</v>
      </c>
      <c r="F667" s="639">
        <v>0</v>
      </c>
      <c r="G667" s="639">
        <f>5*B667:B667</f>
        <v>0</v>
      </c>
      <c r="H667" s="639">
        <v>0</v>
      </c>
      <c r="I667" s="639">
        <v>0</v>
      </c>
      <c r="J667" s="639">
        <v>0</v>
      </c>
      <c r="K667" s="639">
        <v>0</v>
      </c>
      <c r="L667" s="639">
        <v>0</v>
      </c>
      <c r="M667" s="639">
        <v>0</v>
      </c>
      <c r="N667" s="639">
        <v>0</v>
      </c>
      <c r="O667" s="639">
        <v>0</v>
      </c>
      <c r="P667" s="639">
        <v>0</v>
      </c>
      <c r="Q667" s="639">
        <f>5*B667:B667</f>
        <v>0</v>
      </c>
      <c r="R667" s="639">
        <v>0</v>
      </c>
      <c r="S667" s="639">
        <v>0</v>
      </c>
      <c r="T667" s="639">
        <v>0</v>
      </c>
      <c r="U667" s="639">
        <v>0</v>
      </c>
      <c r="V667" t="s" s="352">
        <f>IF(B667&gt;0,"Added"," ")</f>
        <v>251</v>
      </c>
      <c r="W667" s="635"/>
    </row>
    <row r="668" ht="14.5" customHeight="1" hidden="1">
      <c r="A668" t="s" s="640">
        <v>444</v>
      </c>
      <c r="B668" s="637">
        <v>0</v>
      </c>
      <c r="C668" s="638">
        <v>10</v>
      </c>
      <c r="D668" s="639">
        <f>10*B668:B668</f>
        <v>0</v>
      </c>
      <c r="E668" s="639">
        <v>0</v>
      </c>
      <c r="F668" s="639">
        <v>0</v>
      </c>
      <c r="G668" s="639">
        <v>0</v>
      </c>
      <c r="H668" s="639">
        <v>0</v>
      </c>
      <c r="I668" s="639">
        <v>0</v>
      </c>
      <c r="J668" s="639">
        <v>0</v>
      </c>
      <c r="K668" s="639">
        <v>0</v>
      </c>
      <c r="L668" s="639">
        <v>0</v>
      </c>
      <c r="M668" s="639">
        <v>0</v>
      </c>
      <c r="N668" s="639">
        <v>0</v>
      </c>
      <c r="O668" s="639">
        <v>0</v>
      </c>
      <c r="P668" s="639">
        <v>0</v>
      </c>
      <c r="Q668" s="639">
        <f>10*B668:B668</f>
        <v>0</v>
      </c>
      <c r="R668" s="639">
        <v>0</v>
      </c>
      <c r="S668" s="639">
        <v>0</v>
      </c>
      <c r="T668" s="639">
        <v>0</v>
      </c>
      <c r="U668" s="639">
        <v>0</v>
      </c>
      <c r="V668" t="s" s="352">
        <f>IF(B668&gt;0,"Added"," ")</f>
        <v>251</v>
      </c>
      <c r="W668" s="635"/>
    </row>
    <row r="669" ht="14.5" customHeight="1" hidden="1">
      <c r="A669" t="s" s="640">
        <v>318</v>
      </c>
      <c r="B669" s="637">
        <v>11</v>
      </c>
      <c r="C669" s="638">
        <v>2</v>
      </c>
      <c r="D669" s="639">
        <v>0</v>
      </c>
      <c r="E669" s="639">
        <v>0</v>
      </c>
      <c r="F669" s="639">
        <v>0</v>
      </c>
      <c r="G669" s="639">
        <v>0</v>
      </c>
      <c r="H669" s="639">
        <v>0</v>
      </c>
      <c r="I669" s="639">
        <f>2*B669:B669</f>
        <v>22</v>
      </c>
      <c r="J669" s="639">
        <v>0</v>
      </c>
      <c r="K669" s="639">
        <v>0</v>
      </c>
      <c r="L669" s="639">
        <v>0</v>
      </c>
      <c r="M669" s="639">
        <v>0</v>
      </c>
      <c r="N669" s="639">
        <v>0</v>
      </c>
      <c r="O669" s="639">
        <v>0</v>
      </c>
      <c r="P669" s="639">
        <v>0</v>
      </c>
      <c r="Q669" s="639">
        <f>16*B669:B669</f>
        <v>176</v>
      </c>
      <c r="R669" s="639">
        <v>0</v>
      </c>
      <c r="S669" s="639">
        <v>0</v>
      </c>
      <c r="T669" s="639">
        <v>0</v>
      </c>
      <c r="U669" s="639">
        <v>0</v>
      </c>
      <c r="V669" t="s" s="352">
        <f>IF(B669&gt;0,"Added"," ")</f>
        <v>1157</v>
      </c>
      <c r="W669" s="635"/>
    </row>
    <row r="670" ht="14.5" customHeight="1" hidden="1">
      <c r="A670" t="s" s="640">
        <v>320</v>
      </c>
      <c r="B670" s="637">
        <v>7</v>
      </c>
      <c r="C670" s="638">
        <v>2</v>
      </c>
      <c r="D670" s="639">
        <v>0</v>
      </c>
      <c r="E670" s="639">
        <v>0</v>
      </c>
      <c r="F670" s="639">
        <v>0</v>
      </c>
      <c r="G670" s="639">
        <v>0</v>
      </c>
      <c r="H670" s="639">
        <v>0</v>
      </c>
      <c r="I670" s="639">
        <v>0</v>
      </c>
      <c r="J670" s="639">
        <v>0</v>
      </c>
      <c r="K670" s="639">
        <f>2*B670:B670</f>
        <v>14</v>
      </c>
      <c r="L670" s="639">
        <v>0</v>
      </c>
      <c r="M670" s="639">
        <v>0</v>
      </c>
      <c r="N670" s="639">
        <v>0</v>
      </c>
      <c r="O670" s="639">
        <v>0</v>
      </c>
      <c r="P670" s="639">
        <v>0</v>
      </c>
      <c r="Q670" s="639">
        <f>14*B670:B670</f>
        <v>98</v>
      </c>
      <c r="R670" s="639">
        <v>0</v>
      </c>
      <c r="S670" s="639">
        <v>0</v>
      </c>
      <c r="T670" s="639">
        <v>0</v>
      </c>
      <c r="U670" s="639">
        <v>0</v>
      </c>
      <c r="V670" t="s" s="352">
        <f>IF(B670&gt;0,"Added"," ")</f>
        <v>1157</v>
      </c>
      <c r="W670" s="635"/>
    </row>
    <row r="671" ht="14.5" customHeight="1" hidden="1">
      <c r="A671" t="s" s="640">
        <v>639</v>
      </c>
      <c r="B671" s="637">
        <v>0</v>
      </c>
      <c r="C671" s="638">
        <v>10</v>
      </c>
      <c r="D671" s="639">
        <v>0</v>
      </c>
      <c r="E671" s="639">
        <v>0</v>
      </c>
      <c r="F671" s="639">
        <v>0</v>
      </c>
      <c r="G671" s="639">
        <f>10*B671:B671</f>
        <v>0</v>
      </c>
      <c r="H671" s="639">
        <v>0</v>
      </c>
      <c r="I671" s="639">
        <v>0</v>
      </c>
      <c r="J671" s="639">
        <v>0</v>
      </c>
      <c r="K671" s="639">
        <v>0</v>
      </c>
      <c r="L671" s="639">
        <v>0</v>
      </c>
      <c r="M671" s="639">
        <v>0</v>
      </c>
      <c r="N671" s="639">
        <v>0</v>
      </c>
      <c r="O671" s="639">
        <v>0</v>
      </c>
      <c r="P671" s="639">
        <v>0</v>
      </c>
      <c r="Q671" s="639">
        <f>10*B671:B671</f>
        <v>0</v>
      </c>
      <c r="R671" s="639">
        <v>0</v>
      </c>
      <c r="S671" s="639">
        <v>0</v>
      </c>
      <c r="T671" s="639">
        <v>0</v>
      </c>
      <c r="U671" s="639">
        <v>0</v>
      </c>
      <c r="V671" t="s" s="352">
        <f>IF(B671&gt;0,"Added"," ")</f>
        <v>251</v>
      </c>
      <c r="W671" s="635"/>
    </row>
    <row r="672" ht="14.5" customHeight="1" hidden="1">
      <c r="A672" t="s" s="640">
        <v>673</v>
      </c>
      <c r="B672" s="637">
        <v>14</v>
      </c>
      <c r="C672" s="638">
        <v>10</v>
      </c>
      <c r="D672" s="639">
        <f>10*B672:B672</f>
        <v>140</v>
      </c>
      <c r="E672" s="639">
        <v>0</v>
      </c>
      <c r="F672" s="639">
        <v>0</v>
      </c>
      <c r="G672" s="639">
        <v>0</v>
      </c>
      <c r="H672" s="639">
        <v>0</v>
      </c>
      <c r="I672" s="639">
        <v>0</v>
      </c>
      <c r="J672" s="639">
        <v>0</v>
      </c>
      <c r="K672" s="639">
        <v>0</v>
      </c>
      <c r="L672" s="639">
        <v>0</v>
      </c>
      <c r="M672" s="639">
        <v>0</v>
      </c>
      <c r="N672" s="639">
        <v>0</v>
      </c>
      <c r="O672" s="639">
        <v>0</v>
      </c>
      <c r="P672" s="639">
        <v>0</v>
      </c>
      <c r="Q672" s="639">
        <f>10*B672:B672</f>
        <v>140</v>
      </c>
      <c r="R672" s="639">
        <v>0</v>
      </c>
      <c r="S672" s="639">
        <v>0</v>
      </c>
      <c r="T672" s="639">
        <v>0</v>
      </c>
      <c r="U672" s="639">
        <v>0</v>
      </c>
      <c r="V672" t="s" s="352">
        <f>IF(B672&gt;0,"Added"," ")</f>
        <v>1157</v>
      </c>
      <c r="W672" s="635"/>
    </row>
    <row r="673" ht="14.5" customHeight="1" hidden="1">
      <c r="A673" t="s" s="640">
        <v>657</v>
      </c>
      <c r="B673" s="637">
        <v>10</v>
      </c>
      <c r="C673" s="638">
        <v>10</v>
      </c>
      <c r="D673" s="639">
        <f>10*B673:B673</f>
        <v>100</v>
      </c>
      <c r="E673" s="639">
        <v>0</v>
      </c>
      <c r="F673" s="639">
        <v>0</v>
      </c>
      <c r="G673" s="639">
        <v>0</v>
      </c>
      <c r="H673" s="639">
        <v>0</v>
      </c>
      <c r="I673" s="639">
        <v>0</v>
      </c>
      <c r="J673" s="639">
        <v>0</v>
      </c>
      <c r="K673" s="639">
        <v>0</v>
      </c>
      <c r="L673" s="639">
        <v>0</v>
      </c>
      <c r="M673" s="639">
        <v>0</v>
      </c>
      <c r="N673" s="639">
        <v>0</v>
      </c>
      <c r="O673" s="639">
        <v>0</v>
      </c>
      <c r="P673" s="639">
        <v>0</v>
      </c>
      <c r="Q673" s="639">
        <f>10*B673:B673</f>
        <v>100</v>
      </c>
      <c r="R673" s="639">
        <v>0</v>
      </c>
      <c r="S673" s="639">
        <v>0</v>
      </c>
      <c r="T673" s="639">
        <v>0</v>
      </c>
      <c r="U673" s="639">
        <v>0</v>
      </c>
      <c r="V673" t="s" s="352">
        <f>IF(B673&gt;0,"Added"," ")</f>
        <v>1157</v>
      </c>
      <c r="W673" s="635"/>
    </row>
    <row r="674" ht="14.5" customHeight="1" hidden="1">
      <c r="A674" t="s" s="640">
        <v>659</v>
      </c>
      <c r="B674" s="637">
        <v>15</v>
      </c>
      <c r="C674" s="638">
        <v>10</v>
      </c>
      <c r="D674" s="639">
        <f>10*B674:B674</f>
        <v>150</v>
      </c>
      <c r="E674" s="639">
        <v>0</v>
      </c>
      <c r="F674" s="639">
        <v>0</v>
      </c>
      <c r="G674" s="639">
        <v>0</v>
      </c>
      <c r="H674" s="639">
        <v>0</v>
      </c>
      <c r="I674" s="639">
        <v>0</v>
      </c>
      <c r="J674" s="639">
        <v>0</v>
      </c>
      <c r="K674" s="639">
        <v>0</v>
      </c>
      <c r="L674" s="639">
        <v>0</v>
      </c>
      <c r="M674" s="639">
        <v>0</v>
      </c>
      <c r="N674" s="639">
        <v>0</v>
      </c>
      <c r="O674" s="639">
        <v>0</v>
      </c>
      <c r="P674" s="639">
        <v>0</v>
      </c>
      <c r="Q674" s="639">
        <f>10*B674:B674</f>
        <v>150</v>
      </c>
      <c r="R674" s="639">
        <v>0</v>
      </c>
      <c r="S674" s="639">
        <v>0</v>
      </c>
      <c r="T674" s="639">
        <v>0</v>
      </c>
      <c r="U674" s="639">
        <v>0</v>
      </c>
      <c r="V674" t="s" s="352">
        <f>IF(B674&gt;0,"Added"," ")</f>
        <v>1157</v>
      </c>
      <c r="W674" s="635"/>
    </row>
    <row r="675" ht="14.5" customHeight="1" hidden="1">
      <c r="A675" t="s" s="640">
        <v>661</v>
      </c>
      <c r="B675" s="637">
        <v>9</v>
      </c>
      <c r="C675" s="638">
        <v>10</v>
      </c>
      <c r="D675" s="639">
        <f>10*B675:B675</f>
        <v>90</v>
      </c>
      <c r="E675" s="639">
        <v>0</v>
      </c>
      <c r="F675" s="639">
        <v>0</v>
      </c>
      <c r="G675" s="639">
        <v>0</v>
      </c>
      <c r="H675" s="639">
        <v>0</v>
      </c>
      <c r="I675" s="639">
        <v>0</v>
      </c>
      <c r="J675" s="639">
        <v>0</v>
      </c>
      <c r="K675" s="639">
        <v>0</v>
      </c>
      <c r="L675" s="639">
        <v>0</v>
      </c>
      <c r="M675" s="639">
        <v>0</v>
      </c>
      <c r="N675" s="639">
        <v>0</v>
      </c>
      <c r="O675" s="639">
        <v>0</v>
      </c>
      <c r="P675" s="639">
        <v>0</v>
      </c>
      <c r="Q675" s="639">
        <f>10*B675:B675</f>
        <v>90</v>
      </c>
      <c r="R675" s="639">
        <v>0</v>
      </c>
      <c r="S675" s="639">
        <v>0</v>
      </c>
      <c r="T675" s="639">
        <v>0</v>
      </c>
      <c r="U675" s="639">
        <v>0</v>
      </c>
      <c r="V675" t="s" s="352">
        <f>IF(B675&gt;0,"Added"," ")</f>
        <v>1157</v>
      </c>
      <c r="W675" s="635"/>
    </row>
    <row r="676" ht="14.5" customHeight="1" hidden="1">
      <c r="A676" t="s" s="640">
        <v>707</v>
      </c>
      <c r="B676" s="637">
        <v>22</v>
      </c>
      <c r="C676" s="638">
        <v>10</v>
      </c>
      <c r="D676" s="639">
        <f>10*B676:B676</f>
        <v>220</v>
      </c>
      <c r="E676" s="639">
        <v>0</v>
      </c>
      <c r="F676" s="639">
        <v>0</v>
      </c>
      <c r="G676" s="639">
        <v>0</v>
      </c>
      <c r="H676" s="639">
        <v>0</v>
      </c>
      <c r="I676" s="639">
        <v>0</v>
      </c>
      <c r="J676" s="639">
        <v>0</v>
      </c>
      <c r="K676" s="639">
        <v>0</v>
      </c>
      <c r="L676" s="639">
        <v>0</v>
      </c>
      <c r="M676" s="639">
        <v>0</v>
      </c>
      <c r="N676" s="639">
        <v>0</v>
      </c>
      <c r="O676" s="639">
        <v>0</v>
      </c>
      <c r="P676" s="639">
        <v>0</v>
      </c>
      <c r="Q676" s="639">
        <f>10*B676:B676</f>
        <v>220</v>
      </c>
      <c r="R676" s="639">
        <v>0</v>
      </c>
      <c r="S676" s="639">
        <v>0</v>
      </c>
      <c r="T676" s="639">
        <v>0</v>
      </c>
      <c r="U676" s="639">
        <v>0</v>
      </c>
      <c r="V676" t="s" s="352">
        <f>IF(B676&gt;0,"Added"," ")</f>
        <v>1157</v>
      </c>
      <c r="W676" s="635"/>
    </row>
    <row r="677" ht="14.5" customHeight="1" hidden="1">
      <c r="A677" t="s" s="640">
        <v>452</v>
      </c>
      <c r="B677" s="637">
        <v>9</v>
      </c>
      <c r="C677" s="638">
        <v>10</v>
      </c>
      <c r="D677" s="639">
        <f>10*B677:B677</f>
        <v>90</v>
      </c>
      <c r="E677" s="639">
        <v>0</v>
      </c>
      <c r="F677" s="639">
        <v>0</v>
      </c>
      <c r="G677" s="639">
        <v>0</v>
      </c>
      <c r="H677" s="639">
        <v>0</v>
      </c>
      <c r="I677" s="639">
        <v>0</v>
      </c>
      <c r="J677" s="639">
        <v>0</v>
      </c>
      <c r="K677" s="639">
        <v>0</v>
      </c>
      <c r="L677" s="639">
        <v>0</v>
      </c>
      <c r="M677" s="639">
        <v>0</v>
      </c>
      <c r="N677" s="639">
        <v>0</v>
      </c>
      <c r="O677" s="639">
        <v>0</v>
      </c>
      <c r="P677" s="639">
        <v>0</v>
      </c>
      <c r="Q677" s="639">
        <f>10*B677:B677</f>
        <v>90</v>
      </c>
      <c r="R677" s="639">
        <v>0</v>
      </c>
      <c r="S677" s="639">
        <v>0</v>
      </c>
      <c r="T677" s="639">
        <v>0</v>
      </c>
      <c r="U677" s="639">
        <v>0</v>
      </c>
      <c r="V677" t="s" s="352">
        <f>IF(B677&gt;0,"Added"," ")</f>
        <v>1157</v>
      </c>
      <c r="W677" s="635"/>
    </row>
    <row r="678" ht="14.5" customHeight="1" hidden="1">
      <c r="A678" t="s" s="640">
        <v>368</v>
      </c>
      <c r="B678" s="637">
        <v>17</v>
      </c>
      <c r="C678" s="638">
        <v>5</v>
      </c>
      <c r="D678" s="639">
        <v>0</v>
      </c>
      <c r="E678" s="639">
        <v>0</v>
      </c>
      <c r="F678" s="639">
        <v>0</v>
      </c>
      <c r="G678" s="639">
        <v>0</v>
      </c>
      <c r="H678" s="639">
        <v>0</v>
      </c>
      <c r="I678" s="639">
        <f>5*B678:B678</f>
        <v>85</v>
      </c>
      <c r="J678" s="639">
        <v>0</v>
      </c>
      <c r="K678" s="639">
        <v>0</v>
      </c>
      <c r="L678" s="639">
        <v>0</v>
      </c>
      <c r="M678" s="639">
        <v>0</v>
      </c>
      <c r="N678" s="639">
        <v>0</v>
      </c>
      <c r="O678" s="639">
        <v>0</v>
      </c>
      <c r="P678" s="639">
        <v>0</v>
      </c>
      <c r="Q678" s="639">
        <f>10*B678:B678</f>
        <v>170</v>
      </c>
      <c r="R678" s="639">
        <v>0</v>
      </c>
      <c r="S678" s="639">
        <v>0</v>
      </c>
      <c r="T678" s="639">
        <v>0</v>
      </c>
      <c r="U678" s="639">
        <v>0</v>
      </c>
      <c r="V678" t="s" s="352">
        <f>IF(B678&gt;0,"Added"," ")</f>
        <v>1157</v>
      </c>
      <c r="W678" s="635"/>
    </row>
    <row r="679" ht="14.5" customHeight="1" hidden="1">
      <c r="A679" t="s" s="640">
        <v>460</v>
      </c>
      <c r="B679" s="637">
        <v>13</v>
      </c>
      <c r="C679" s="638">
        <v>5</v>
      </c>
      <c r="D679" s="639">
        <v>0</v>
      </c>
      <c r="E679" s="639">
        <v>0</v>
      </c>
      <c r="F679" s="639">
        <v>0</v>
      </c>
      <c r="G679" s="639">
        <v>0</v>
      </c>
      <c r="H679" s="639">
        <v>0</v>
      </c>
      <c r="I679" s="639">
        <v>0</v>
      </c>
      <c r="J679" s="639">
        <v>0</v>
      </c>
      <c r="K679" s="639">
        <v>0</v>
      </c>
      <c r="L679" s="639">
        <v>0</v>
      </c>
      <c r="M679" s="639">
        <v>0</v>
      </c>
      <c r="N679" s="639">
        <v>0</v>
      </c>
      <c r="O679" s="639">
        <v>0</v>
      </c>
      <c r="P679" s="639">
        <v>0</v>
      </c>
      <c r="Q679" s="639">
        <f>15*B679:B679</f>
        <v>195</v>
      </c>
      <c r="R679" s="639">
        <v>0</v>
      </c>
      <c r="S679" s="639">
        <v>0</v>
      </c>
      <c r="T679" s="639">
        <v>0</v>
      </c>
      <c r="U679" s="639">
        <v>0</v>
      </c>
      <c r="V679" t="s" s="352">
        <f>IF(B679&gt;0,"Added"," ")</f>
        <v>1157</v>
      </c>
      <c r="W679" s="635"/>
    </row>
    <row r="680" ht="14.5" customHeight="1" hidden="1">
      <c r="A680" t="s" s="640">
        <v>370</v>
      </c>
      <c r="B680" s="637">
        <v>19</v>
      </c>
      <c r="C680" s="638">
        <v>4</v>
      </c>
      <c r="D680" s="639">
        <v>0</v>
      </c>
      <c r="E680" s="639">
        <v>0</v>
      </c>
      <c r="F680" s="639">
        <v>0</v>
      </c>
      <c r="G680" s="639">
        <v>0</v>
      </c>
      <c r="H680" s="639">
        <v>0</v>
      </c>
      <c r="I680" s="639">
        <f>4*B680:B680</f>
        <v>76</v>
      </c>
      <c r="J680" s="639">
        <v>0</v>
      </c>
      <c r="K680" s="639">
        <v>0</v>
      </c>
      <c r="L680" s="639">
        <v>0</v>
      </c>
      <c r="M680" s="639">
        <v>0</v>
      </c>
      <c r="N680" s="639">
        <v>0</v>
      </c>
      <c r="O680" s="639">
        <v>0</v>
      </c>
      <c r="P680" s="639">
        <v>0</v>
      </c>
      <c r="Q680" s="639">
        <f>10*B680:B680</f>
        <v>190</v>
      </c>
      <c r="R680" s="639">
        <v>0</v>
      </c>
      <c r="S680" s="639">
        <v>0</v>
      </c>
      <c r="T680" s="639">
        <v>0</v>
      </c>
      <c r="U680" s="639">
        <v>0</v>
      </c>
      <c r="V680" t="s" s="352">
        <f>IF(B680&gt;0,"Added"," ")</f>
        <v>1157</v>
      </c>
      <c r="W680" s="635"/>
    </row>
    <row r="681" ht="14.5" customHeight="1" hidden="1">
      <c r="A681" t="s" s="640">
        <v>372</v>
      </c>
      <c r="B681" s="637">
        <v>23</v>
      </c>
      <c r="C681" s="638">
        <v>4</v>
      </c>
      <c r="D681" s="639">
        <v>0</v>
      </c>
      <c r="E681" s="639">
        <v>0</v>
      </c>
      <c r="F681" s="639">
        <v>0</v>
      </c>
      <c r="G681" s="639">
        <v>0</v>
      </c>
      <c r="H681" s="639">
        <v>0</v>
      </c>
      <c r="I681" s="639">
        <f>4*B681:B681</f>
        <v>92</v>
      </c>
      <c r="J681" s="639">
        <v>0</v>
      </c>
      <c r="K681" s="639">
        <v>0</v>
      </c>
      <c r="L681" s="639">
        <v>0</v>
      </c>
      <c r="M681" s="639">
        <v>0</v>
      </c>
      <c r="N681" s="639">
        <v>0</v>
      </c>
      <c r="O681" s="639">
        <v>0</v>
      </c>
      <c r="P681" s="639">
        <v>0</v>
      </c>
      <c r="Q681" s="639">
        <f>10*B681:B681</f>
        <v>230</v>
      </c>
      <c r="R681" s="639">
        <v>0</v>
      </c>
      <c r="S681" s="639">
        <v>0</v>
      </c>
      <c r="T681" s="639">
        <v>0</v>
      </c>
      <c r="U681" s="639">
        <v>0</v>
      </c>
      <c r="V681" t="s" s="352">
        <f>IF(B681&gt;0,"Added"," ")</f>
        <v>1157</v>
      </c>
      <c r="W681" s="635"/>
    </row>
    <row r="682" ht="14.5" customHeight="1" hidden="1">
      <c r="A682" t="s" s="640">
        <v>647</v>
      </c>
      <c r="B682" s="637">
        <v>23</v>
      </c>
      <c r="C682" s="638">
        <v>5</v>
      </c>
      <c r="D682" s="639">
        <v>0</v>
      </c>
      <c r="E682" s="639">
        <v>0</v>
      </c>
      <c r="F682" s="639">
        <f>5*B682:B682</f>
        <v>115</v>
      </c>
      <c r="G682" s="639">
        <v>0</v>
      </c>
      <c r="H682" s="639">
        <v>0</v>
      </c>
      <c r="I682" s="639">
        <v>0</v>
      </c>
      <c r="J682" s="639">
        <v>0</v>
      </c>
      <c r="K682" s="639">
        <v>0</v>
      </c>
      <c r="L682" s="639">
        <v>0</v>
      </c>
      <c r="M682" s="639">
        <v>0</v>
      </c>
      <c r="N682" s="639">
        <v>0</v>
      </c>
      <c r="O682" s="639">
        <v>0</v>
      </c>
      <c r="P682" s="639">
        <v>0</v>
      </c>
      <c r="Q682" s="639">
        <f>10*B682:B682</f>
        <v>230</v>
      </c>
      <c r="R682" s="639">
        <v>0</v>
      </c>
      <c r="S682" s="639">
        <v>0</v>
      </c>
      <c r="T682" s="639">
        <v>0</v>
      </c>
      <c r="U682" s="639">
        <v>0</v>
      </c>
      <c r="V682" t="s" s="352">
        <f>IF(B682&gt;0,"Added"," ")</f>
        <v>1157</v>
      </c>
      <c r="W682" s="635"/>
    </row>
    <row r="683" ht="14.5" customHeight="1" hidden="1">
      <c r="A683" t="s" s="640">
        <v>316</v>
      </c>
      <c r="B683" s="637">
        <v>23</v>
      </c>
      <c r="C683" s="638">
        <v>2</v>
      </c>
      <c r="D683" s="639">
        <v>0</v>
      </c>
      <c r="E683" s="639">
        <v>0</v>
      </c>
      <c r="F683" s="639">
        <v>0</v>
      </c>
      <c r="G683" s="639">
        <v>0</v>
      </c>
      <c r="H683" s="639">
        <v>0</v>
      </c>
      <c r="I683" s="639">
        <v>0</v>
      </c>
      <c r="J683" s="639">
        <v>0</v>
      </c>
      <c r="K683" s="639">
        <f>2*B683:B683</f>
        <v>46</v>
      </c>
      <c r="L683" s="639">
        <v>0</v>
      </c>
      <c r="M683" s="639">
        <v>0</v>
      </c>
      <c r="N683" s="639">
        <v>0</v>
      </c>
      <c r="O683" s="639">
        <v>0</v>
      </c>
      <c r="P683" s="639">
        <v>0</v>
      </c>
      <c r="Q683" s="639">
        <f>10*B683:B683</f>
        <v>230</v>
      </c>
      <c r="R683" s="639">
        <v>0</v>
      </c>
      <c r="S683" s="639">
        <v>0</v>
      </c>
      <c r="T683" s="639">
        <v>0</v>
      </c>
      <c r="U683" s="639">
        <v>0</v>
      </c>
      <c r="V683" t="s" s="352">
        <f>IF(B683&gt;0,"Added"," ")</f>
        <v>1157</v>
      </c>
      <c r="W683" s="635"/>
    </row>
    <row r="684" ht="14.5" customHeight="1" hidden="1">
      <c r="A684" t="s" s="640">
        <v>322</v>
      </c>
      <c r="B684" s="637">
        <v>24</v>
      </c>
      <c r="C684" s="638">
        <v>2</v>
      </c>
      <c r="D684" s="639">
        <v>0</v>
      </c>
      <c r="E684" s="639">
        <v>0</v>
      </c>
      <c r="F684" s="639">
        <v>0</v>
      </c>
      <c r="G684" s="639">
        <v>0</v>
      </c>
      <c r="H684" s="639">
        <v>0</v>
      </c>
      <c r="I684" s="639">
        <v>0</v>
      </c>
      <c r="J684" s="639">
        <v>0</v>
      </c>
      <c r="K684" s="639">
        <f>2*B684:B684</f>
        <v>48</v>
      </c>
      <c r="L684" s="639">
        <v>0</v>
      </c>
      <c r="M684" s="639">
        <v>0</v>
      </c>
      <c r="N684" s="639">
        <v>0</v>
      </c>
      <c r="O684" s="639">
        <v>0</v>
      </c>
      <c r="P684" s="639">
        <v>0</v>
      </c>
      <c r="Q684" s="639">
        <f>10*B684:B684</f>
        <v>240</v>
      </c>
      <c r="R684" s="639">
        <v>0</v>
      </c>
      <c r="S684" s="639">
        <v>0</v>
      </c>
      <c r="T684" s="639">
        <v>0</v>
      </c>
      <c r="U684" s="639">
        <v>0</v>
      </c>
      <c r="V684" t="s" s="352">
        <f>IF(B684&gt;0,"Added"," ")</f>
        <v>1157</v>
      </c>
      <c r="W684" s="635"/>
    </row>
    <row r="685" ht="14.5" customHeight="1" hidden="1">
      <c r="A685" t="s" s="640">
        <v>585</v>
      </c>
      <c r="B685" s="637">
        <v>60</v>
      </c>
      <c r="C685" s="638">
        <v>5</v>
      </c>
      <c r="D685" s="639">
        <v>0</v>
      </c>
      <c r="E685" s="639">
        <v>0</v>
      </c>
      <c r="F685" s="639">
        <f>5*B685:B685</f>
        <v>300</v>
      </c>
      <c r="G685" s="639">
        <v>0</v>
      </c>
      <c r="H685" s="639">
        <v>0</v>
      </c>
      <c r="I685" s="639">
        <v>0</v>
      </c>
      <c r="J685" s="639">
        <v>0</v>
      </c>
      <c r="K685" s="639">
        <v>0</v>
      </c>
      <c r="L685" s="639">
        <v>0</v>
      </c>
      <c r="M685" s="639">
        <v>0</v>
      </c>
      <c r="N685" s="639">
        <v>0</v>
      </c>
      <c r="O685" s="639">
        <v>0</v>
      </c>
      <c r="P685" s="639">
        <v>0</v>
      </c>
      <c r="Q685" s="639">
        <f>5*B685:B685</f>
        <v>300</v>
      </c>
      <c r="R685" s="639">
        <v>0</v>
      </c>
      <c r="S685" s="639">
        <v>0</v>
      </c>
      <c r="T685" s="639">
        <v>0</v>
      </c>
      <c r="U685" s="639">
        <v>0</v>
      </c>
      <c r="V685" t="s" s="352">
        <f>IF(B685&gt;0,"Added"," ")</f>
        <v>1157</v>
      </c>
      <c r="W685" s="635"/>
    </row>
    <row r="686" ht="14.5" customHeight="1" hidden="1">
      <c r="A686" t="s" s="640">
        <v>496</v>
      </c>
      <c r="B686" s="637">
        <v>22</v>
      </c>
      <c r="C686" s="638">
        <v>5</v>
      </c>
      <c r="D686" s="639">
        <v>0</v>
      </c>
      <c r="E686" s="639">
        <v>0</v>
      </c>
      <c r="F686" s="639">
        <v>0</v>
      </c>
      <c r="G686" s="639">
        <v>0</v>
      </c>
      <c r="H686" s="639">
        <v>0</v>
      </c>
      <c r="I686" s="639">
        <v>0</v>
      </c>
      <c r="J686" s="639">
        <v>0</v>
      </c>
      <c r="K686" s="639">
        <v>0</v>
      </c>
      <c r="L686" s="639">
        <v>0</v>
      </c>
      <c r="M686" s="639">
        <v>0</v>
      </c>
      <c r="N686" s="639">
        <v>0</v>
      </c>
      <c r="O686" s="639">
        <v>0</v>
      </c>
      <c r="P686" s="639">
        <v>0</v>
      </c>
      <c r="Q686" s="639">
        <v>0</v>
      </c>
      <c r="R686" s="639">
        <f>5*5*B686:B686</f>
        <v>550</v>
      </c>
      <c r="S686" s="639">
        <v>0</v>
      </c>
      <c r="T686" s="639">
        <v>0</v>
      </c>
      <c r="U686" s="639">
        <v>0</v>
      </c>
      <c r="V686" t="s" s="352">
        <f>IF(B686&gt;0,"Added"," ")</f>
        <v>1157</v>
      </c>
      <c r="W686" s="635"/>
    </row>
    <row r="687" ht="14.5" customHeight="1" hidden="1">
      <c r="A687" t="s" s="640">
        <v>645</v>
      </c>
      <c r="B687" s="637">
        <v>36</v>
      </c>
      <c r="C687" s="638">
        <v>10</v>
      </c>
      <c r="D687" s="639">
        <v>0</v>
      </c>
      <c r="E687" s="639">
        <f>10*B687:B687</f>
        <v>360</v>
      </c>
      <c r="F687" s="639">
        <v>0</v>
      </c>
      <c r="G687" s="639">
        <v>0</v>
      </c>
      <c r="H687" s="639">
        <v>0</v>
      </c>
      <c r="I687" s="639">
        <v>0</v>
      </c>
      <c r="J687" s="639">
        <v>0</v>
      </c>
      <c r="K687" s="639">
        <v>0</v>
      </c>
      <c r="L687" s="639">
        <v>0</v>
      </c>
      <c r="M687" s="639">
        <v>0</v>
      </c>
      <c r="N687" s="639">
        <v>0</v>
      </c>
      <c r="O687" s="639">
        <v>0</v>
      </c>
      <c r="P687" s="639">
        <v>0</v>
      </c>
      <c r="Q687" s="639">
        <f>10*B687:B687</f>
        <v>360</v>
      </c>
      <c r="R687" s="639">
        <v>0</v>
      </c>
      <c r="S687" s="639">
        <v>0</v>
      </c>
      <c r="T687" s="639">
        <v>0</v>
      </c>
      <c r="U687" s="639">
        <v>0</v>
      </c>
      <c r="V687" t="s" s="352">
        <f>IF(B687&gt;0,"Added"," ")</f>
        <v>1157</v>
      </c>
      <c r="W687" s="635"/>
    </row>
    <row r="688" ht="14.5" customHeight="1" hidden="1">
      <c r="A688" t="s" s="640">
        <v>432</v>
      </c>
      <c r="B688" s="637">
        <v>33</v>
      </c>
      <c r="C688" s="638">
        <v>11</v>
      </c>
      <c r="D688" s="639">
        <f>11*B688:B688</f>
        <v>363</v>
      </c>
      <c r="E688" s="639">
        <v>0</v>
      </c>
      <c r="F688" s="639">
        <v>0</v>
      </c>
      <c r="G688" s="639">
        <v>0</v>
      </c>
      <c r="H688" s="639">
        <v>0</v>
      </c>
      <c r="I688" s="639">
        <v>0</v>
      </c>
      <c r="J688" s="639">
        <v>0</v>
      </c>
      <c r="K688" s="639">
        <v>0</v>
      </c>
      <c r="L688" s="639">
        <v>0</v>
      </c>
      <c r="M688" s="639">
        <v>0</v>
      </c>
      <c r="N688" s="639">
        <v>0</v>
      </c>
      <c r="O688" s="639">
        <v>0</v>
      </c>
      <c r="P688" s="639">
        <v>0</v>
      </c>
      <c r="Q688" s="639">
        <f>11*B688:B688</f>
        <v>363</v>
      </c>
      <c r="R688" s="639">
        <v>0</v>
      </c>
      <c r="S688" s="639">
        <v>0</v>
      </c>
      <c r="T688" s="639">
        <v>0</v>
      </c>
      <c r="U688" s="639">
        <v>0</v>
      </c>
      <c r="V688" t="s" s="352">
        <f>IF(B688&gt;0,"Added"," ")</f>
        <v>1157</v>
      </c>
      <c r="W688" s="635"/>
    </row>
    <row r="689" ht="14.5" customHeight="1" hidden="1">
      <c r="A689" t="s" s="640">
        <v>448</v>
      </c>
      <c r="B689" s="637">
        <v>40</v>
      </c>
      <c r="C689" s="638">
        <v>10</v>
      </c>
      <c r="D689" s="639">
        <f>10*B689:B689</f>
        <v>400</v>
      </c>
      <c r="E689" s="639">
        <v>0</v>
      </c>
      <c r="F689" s="639">
        <v>0</v>
      </c>
      <c r="G689" s="639">
        <v>0</v>
      </c>
      <c r="H689" s="639">
        <v>0</v>
      </c>
      <c r="I689" s="639">
        <v>0</v>
      </c>
      <c r="J689" s="639">
        <v>0</v>
      </c>
      <c r="K689" s="639">
        <v>0</v>
      </c>
      <c r="L689" s="639">
        <v>0</v>
      </c>
      <c r="M689" s="639">
        <v>0</v>
      </c>
      <c r="N689" s="639">
        <v>0</v>
      </c>
      <c r="O689" s="639">
        <v>0</v>
      </c>
      <c r="P689" s="639">
        <v>0</v>
      </c>
      <c r="Q689" s="639">
        <f>10*B689:B689</f>
        <v>400</v>
      </c>
      <c r="R689" s="639">
        <v>0</v>
      </c>
      <c r="S689" s="639">
        <v>0</v>
      </c>
      <c r="T689" s="639">
        <v>0</v>
      </c>
      <c r="U689" s="639">
        <v>0</v>
      </c>
      <c r="V689" t="s" s="352">
        <f>IF(B689&gt;0,"Added"," ")</f>
        <v>1157</v>
      </c>
      <c r="W689" s="635"/>
    </row>
    <row r="690" ht="14.5" customHeight="1" hidden="1">
      <c r="A690" t="s" s="640">
        <v>635</v>
      </c>
      <c r="B690" s="637">
        <v>37</v>
      </c>
      <c r="C690" s="638">
        <v>6</v>
      </c>
      <c r="D690" s="639">
        <v>0</v>
      </c>
      <c r="E690" s="639">
        <v>0</v>
      </c>
      <c r="F690" s="639">
        <f>6*B690:B690</f>
        <v>222</v>
      </c>
      <c r="G690" s="639">
        <v>0</v>
      </c>
      <c r="H690" s="639">
        <v>0</v>
      </c>
      <c r="I690" s="639">
        <v>0</v>
      </c>
      <c r="J690" s="639">
        <v>0</v>
      </c>
      <c r="K690" s="639">
        <v>0</v>
      </c>
      <c r="L690" s="639">
        <v>0</v>
      </c>
      <c r="M690" s="639">
        <v>0</v>
      </c>
      <c r="N690" s="639">
        <v>0</v>
      </c>
      <c r="O690" s="639">
        <v>0</v>
      </c>
      <c r="P690" s="639">
        <v>0</v>
      </c>
      <c r="Q690" s="639">
        <f>6*B690:B690</f>
        <v>222</v>
      </c>
      <c r="R690" s="639">
        <v>0</v>
      </c>
      <c r="S690" s="639">
        <v>0</v>
      </c>
      <c r="T690" s="639">
        <v>0</v>
      </c>
      <c r="U690" s="639">
        <v>0</v>
      </c>
      <c r="V690" t="s" s="352">
        <f>IF(B690&gt;0,"Added"," ")</f>
        <v>1157</v>
      </c>
      <c r="W690" s="635"/>
    </row>
    <row r="691" ht="14.5" customHeight="1" hidden="1">
      <c r="A691" t="s" s="640">
        <v>625</v>
      </c>
      <c r="B691" s="637">
        <v>39</v>
      </c>
      <c r="C691" s="638">
        <v>4</v>
      </c>
      <c r="D691" s="639">
        <v>0</v>
      </c>
      <c r="E691" s="639">
        <v>0</v>
      </c>
      <c r="F691" s="639">
        <f>4*B691:B691</f>
        <v>156</v>
      </c>
      <c r="G691" s="639">
        <v>0</v>
      </c>
      <c r="H691" s="639">
        <v>0</v>
      </c>
      <c r="I691" s="639">
        <v>0</v>
      </c>
      <c r="J691" s="639">
        <v>0</v>
      </c>
      <c r="K691" s="639">
        <v>0</v>
      </c>
      <c r="L691" s="639">
        <v>0</v>
      </c>
      <c r="M691" s="639">
        <v>0</v>
      </c>
      <c r="N691" s="639">
        <v>0</v>
      </c>
      <c r="O691" s="639">
        <v>0</v>
      </c>
      <c r="P691" s="639">
        <v>0</v>
      </c>
      <c r="Q691" s="639">
        <f>4*B691:B691</f>
        <v>156</v>
      </c>
      <c r="R691" s="639">
        <v>0</v>
      </c>
      <c r="S691" s="639">
        <v>0</v>
      </c>
      <c r="T691" s="639">
        <v>0</v>
      </c>
      <c r="U691" s="639">
        <v>0</v>
      </c>
      <c r="V691" t="s" s="352">
        <f>IF(B691&gt;0,"Added"," ")</f>
        <v>1157</v>
      </c>
      <c r="W691" s="635"/>
    </row>
    <row r="692" ht="14.5" customHeight="1" hidden="1">
      <c r="A692" t="s" s="640">
        <v>340</v>
      </c>
      <c r="B692" s="637">
        <v>41</v>
      </c>
      <c r="C692" s="638">
        <v>4</v>
      </c>
      <c r="D692" s="639">
        <v>0</v>
      </c>
      <c r="E692" s="639">
        <v>0</v>
      </c>
      <c r="F692" s="639">
        <f>4*B692:B692</f>
        <v>164</v>
      </c>
      <c r="G692" s="639">
        <v>0</v>
      </c>
      <c r="H692" s="639">
        <v>0</v>
      </c>
      <c r="I692" s="639">
        <v>0</v>
      </c>
      <c r="J692" s="639">
        <v>0</v>
      </c>
      <c r="K692" s="639">
        <v>0</v>
      </c>
      <c r="L692" s="639">
        <v>0</v>
      </c>
      <c r="M692" s="639">
        <v>0</v>
      </c>
      <c r="N692" s="639">
        <v>0</v>
      </c>
      <c r="O692" s="639">
        <v>0</v>
      </c>
      <c r="P692" s="639">
        <v>0</v>
      </c>
      <c r="Q692" s="639">
        <f>4*B692:B692</f>
        <v>164</v>
      </c>
      <c r="R692" s="639">
        <v>0</v>
      </c>
      <c r="S692" s="639">
        <v>0</v>
      </c>
      <c r="T692" s="639">
        <v>0</v>
      </c>
      <c r="U692" s="639">
        <v>0</v>
      </c>
      <c r="V692" t="s" s="352">
        <f>IF(B692&gt;0,"Added"," ")</f>
        <v>1157</v>
      </c>
      <c r="W692" s="635"/>
    </row>
    <row r="693" ht="14.5" customHeight="1" hidden="1">
      <c r="A693" t="s" s="640">
        <v>394</v>
      </c>
      <c r="B693" s="637">
        <v>84</v>
      </c>
      <c r="C693" s="638">
        <v>5</v>
      </c>
      <c r="D693" s="639">
        <v>0</v>
      </c>
      <c r="E693" s="639">
        <v>0</v>
      </c>
      <c r="F693" s="639">
        <v>0</v>
      </c>
      <c r="G693" s="639">
        <f>5*B693:B693</f>
        <v>420</v>
      </c>
      <c r="H693" s="639">
        <v>0</v>
      </c>
      <c r="I693" s="639">
        <v>0</v>
      </c>
      <c r="J693" s="639">
        <v>0</v>
      </c>
      <c r="K693" s="639">
        <v>0</v>
      </c>
      <c r="L693" s="639">
        <v>0</v>
      </c>
      <c r="M693" s="639">
        <v>0</v>
      </c>
      <c r="N693" s="639">
        <v>0</v>
      </c>
      <c r="O693" s="639">
        <v>0</v>
      </c>
      <c r="P693" s="639">
        <v>0</v>
      </c>
      <c r="Q693" s="639">
        <f>5*B693:B693</f>
        <v>420</v>
      </c>
      <c r="R693" s="639">
        <v>0</v>
      </c>
      <c r="S693" s="639">
        <v>0</v>
      </c>
      <c r="T693" s="639">
        <v>0</v>
      </c>
      <c r="U693" s="639">
        <v>0</v>
      </c>
      <c r="V693" t="s" s="352">
        <f>IF(B693&gt;0,"Added"," ")</f>
        <v>1157</v>
      </c>
      <c r="W693" s="635"/>
    </row>
    <row r="694" ht="14.5" customHeight="1" hidden="1">
      <c r="A694" t="s" s="640">
        <v>338</v>
      </c>
      <c r="B694" s="637">
        <v>69</v>
      </c>
      <c r="C694" s="638">
        <v>4</v>
      </c>
      <c r="D694" s="639">
        <v>0</v>
      </c>
      <c r="E694" s="639">
        <v>0</v>
      </c>
      <c r="F694" s="639">
        <v>0</v>
      </c>
      <c r="G694" s="639">
        <v>0</v>
      </c>
      <c r="H694" s="639">
        <f>4*B694:B694</f>
        <v>276</v>
      </c>
      <c r="I694" s="639">
        <v>0</v>
      </c>
      <c r="J694" s="639">
        <v>0</v>
      </c>
      <c r="K694" s="639">
        <v>0</v>
      </c>
      <c r="L694" s="639">
        <v>0</v>
      </c>
      <c r="M694" s="639">
        <v>0</v>
      </c>
      <c r="N694" s="639">
        <v>0</v>
      </c>
      <c r="O694" s="639">
        <v>0</v>
      </c>
      <c r="P694" s="639">
        <v>0</v>
      </c>
      <c r="Q694" s="639">
        <f>4*B694:B694</f>
        <v>276</v>
      </c>
      <c r="R694" s="639">
        <v>0</v>
      </c>
      <c r="S694" s="639">
        <v>0</v>
      </c>
      <c r="T694" s="639">
        <v>0</v>
      </c>
      <c r="U694" s="639">
        <v>0</v>
      </c>
      <c r="V694" t="s" s="352">
        <f>IF(B694&gt;0,"Added"," ")</f>
        <v>1157</v>
      </c>
      <c r="W694" s="635"/>
    </row>
    <row r="695" ht="14.5" customHeight="1" hidden="1">
      <c r="A695" t="s" s="640">
        <v>396</v>
      </c>
      <c r="B695" s="637">
        <v>54</v>
      </c>
      <c r="C695" s="638">
        <v>4</v>
      </c>
      <c r="D695" s="639">
        <v>0</v>
      </c>
      <c r="E695" s="639">
        <v>0</v>
      </c>
      <c r="F695" s="639">
        <f>4*B695:B695</f>
        <v>216</v>
      </c>
      <c r="G695" s="639">
        <v>0</v>
      </c>
      <c r="H695" s="639">
        <v>0</v>
      </c>
      <c r="I695" s="639">
        <v>0</v>
      </c>
      <c r="J695" s="639">
        <v>0</v>
      </c>
      <c r="K695" s="639">
        <v>0</v>
      </c>
      <c r="L695" s="639">
        <v>0</v>
      </c>
      <c r="M695" s="639">
        <v>0</v>
      </c>
      <c r="N695" s="639">
        <v>0</v>
      </c>
      <c r="O695" s="639">
        <v>0</v>
      </c>
      <c r="P695" s="639">
        <v>0</v>
      </c>
      <c r="Q695" s="639">
        <f>4*B695:B695</f>
        <v>216</v>
      </c>
      <c r="R695" s="639">
        <v>0</v>
      </c>
      <c r="S695" s="639">
        <v>0</v>
      </c>
      <c r="T695" s="639">
        <v>0</v>
      </c>
      <c r="U695" s="639">
        <v>0</v>
      </c>
      <c r="V695" t="s" s="352">
        <f>IF(B695&gt;0,"Added"," ")</f>
        <v>1157</v>
      </c>
      <c r="W695" s="635"/>
    </row>
    <row r="696" ht="14.5" customHeight="1" hidden="1">
      <c r="A696" t="s" s="640">
        <v>313</v>
      </c>
      <c r="B696" s="637">
        <v>62</v>
      </c>
      <c r="C696" s="638">
        <v>2</v>
      </c>
      <c r="D696" s="639">
        <v>0</v>
      </c>
      <c r="E696" s="639">
        <v>0</v>
      </c>
      <c r="F696" s="639">
        <v>0</v>
      </c>
      <c r="G696" s="639">
        <v>0</v>
      </c>
      <c r="H696" s="639">
        <v>0</v>
      </c>
      <c r="I696" s="639">
        <f>2*B696:B696</f>
        <v>124</v>
      </c>
      <c r="J696" s="639">
        <v>0</v>
      </c>
      <c r="K696" s="639">
        <v>0</v>
      </c>
      <c r="L696" s="639">
        <v>0</v>
      </c>
      <c r="M696" s="639">
        <v>0</v>
      </c>
      <c r="N696" s="639">
        <v>0</v>
      </c>
      <c r="O696" s="639">
        <v>0</v>
      </c>
      <c r="P696" s="639">
        <v>0</v>
      </c>
      <c r="Q696" s="639">
        <v>0</v>
      </c>
      <c r="R696" s="639">
        <v>0</v>
      </c>
      <c r="S696" s="639">
        <f>5*B696:B696</f>
        <v>310</v>
      </c>
      <c r="T696" s="639">
        <v>0</v>
      </c>
      <c r="U696" s="639">
        <v>0</v>
      </c>
      <c r="V696" t="s" s="352">
        <f>IF(B696&gt;0,"Added"," ")</f>
        <v>1157</v>
      </c>
      <c r="W696" s="635"/>
    </row>
    <row r="697" ht="14.5" customHeight="1" hidden="1">
      <c r="A697" t="s" s="640">
        <v>691</v>
      </c>
      <c r="B697" s="637">
        <v>0</v>
      </c>
      <c r="C697" s="638">
        <v>11</v>
      </c>
      <c r="D697" s="639">
        <v>0</v>
      </c>
      <c r="E697" s="639">
        <v>0</v>
      </c>
      <c r="F697" s="639">
        <f>11*B697:B697</f>
        <v>0</v>
      </c>
      <c r="G697" s="639">
        <v>0</v>
      </c>
      <c r="H697" s="639">
        <v>0</v>
      </c>
      <c r="I697" s="639">
        <v>0</v>
      </c>
      <c r="J697" s="639">
        <v>0</v>
      </c>
      <c r="K697" s="639">
        <v>0</v>
      </c>
      <c r="L697" s="639">
        <v>0</v>
      </c>
      <c r="M697" s="639">
        <v>0</v>
      </c>
      <c r="N697" s="639">
        <v>0</v>
      </c>
      <c r="O697" s="639">
        <v>0</v>
      </c>
      <c r="P697" s="639">
        <v>0</v>
      </c>
      <c r="Q697" s="639">
        <f>22*B697:B697</f>
        <v>0</v>
      </c>
      <c r="R697" s="639">
        <v>0</v>
      </c>
      <c r="S697" s="639">
        <v>0</v>
      </c>
      <c r="T697" s="639">
        <v>0</v>
      </c>
      <c r="U697" s="639">
        <v>0</v>
      </c>
      <c r="V697" t="s" s="352">
        <f>IF(B697&gt;0,"Added"," ")</f>
        <v>251</v>
      </c>
      <c r="W697" s="635"/>
    </row>
    <row r="698" ht="14.5" customHeight="1" hidden="1">
      <c r="A698" t="s" s="640">
        <v>693</v>
      </c>
      <c r="B698" s="637">
        <v>65</v>
      </c>
      <c r="C698" s="638">
        <v>10</v>
      </c>
      <c r="D698" s="639">
        <v>0</v>
      </c>
      <c r="E698" s="639">
        <v>0</v>
      </c>
      <c r="F698" s="639">
        <f>10*B698:B698</f>
        <v>650</v>
      </c>
      <c r="G698" s="639">
        <v>0</v>
      </c>
      <c r="H698" s="639">
        <v>0</v>
      </c>
      <c r="I698" s="639">
        <v>0</v>
      </c>
      <c r="J698" s="639">
        <v>0</v>
      </c>
      <c r="K698" s="639">
        <v>0</v>
      </c>
      <c r="L698" s="639">
        <v>0</v>
      </c>
      <c r="M698" s="639">
        <v>0</v>
      </c>
      <c r="N698" s="639">
        <v>0</v>
      </c>
      <c r="O698" s="639">
        <v>0</v>
      </c>
      <c r="P698" s="639">
        <v>0</v>
      </c>
      <c r="Q698" s="639">
        <f>20*B698:B698</f>
        <v>1300</v>
      </c>
      <c r="R698" s="639">
        <v>0</v>
      </c>
      <c r="S698" s="639">
        <v>0</v>
      </c>
      <c r="T698" s="639">
        <v>0</v>
      </c>
      <c r="U698" s="639">
        <v>0</v>
      </c>
      <c r="V698" t="s" s="352">
        <f>IF(B698&gt;0,"Added"," ")</f>
        <v>1157</v>
      </c>
      <c r="W698" s="635"/>
    </row>
    <row r="699" ht="14.5" customHeight="1" hidden="1">
      <c r="A699" t="s" s="640">
        <v>695</v>
      </c>
      <c r="B699" s="637">
        <v>35</v>
      </c>
      <c r="C699" s="638">
        <v>10</v>
      </c>
      <c r="D699" s="639">
        <v>0</v>
      </c>
      <c r="E699" s="639">
        <f>10*B699:B699</f>
        <v>350</v>
      </c>
      <c r="F699" s="639">
        <v>0</v>
      </c>
      <c r="G699" s="639">
        <v>0</v>
      </c>
      <c r="H699" s="639">
        <v>0</v>
      </c>
      <c r="I699" s="639">
        <v>0</v>
      </c>
      <c r="J699" s="639">
        <v>0</v>
      </c>
      <c r="K699" s="639">
        <v>0</v>
      </c>
      <c r="L699" s="639">
        <v>0</v>
      </c>
      <c r="M699" s="639">
        <v>0</v>
      </c>
      <c r="N699" s="639">
        <v>0</v>
      </c>
      <c r="O699" s="639">
        <v>0</v>
      </c>
      <c r="P699" s="639">
        <v>0</v>
      </c>
      <c r="Q699" s="639">
        <f>10*B699:B699</f>
        <v>350</v>
      </c>
      <c r="R699" s="639">
        <v>0</v>
      </c>
      <c r="S699" s="639">
        <v>0</v>
      </c>
      <c r="T699" s="639">
        <v>0</v>
      </c>
      <c r="U699" s="639">
        <v>0</v>
      </c>
      <c r="V699" t="s" s="352">
        <f>IF(B699&gt;0,"Added"," ")</f>
        <v>1157</v>
      </c>
      <c r="W699" s="635"/>
    </row>
    <row r="700" ht="14.5" customHeight="1" hidden="1">
      <c r="A700" t="s" s="640">
        <v>366</v>
      </c>
      <c r="B700" s="637">
        <v>41</v>
      </c>
      <c r="C700" s="638">
        <v>5</v>
      </c>
      <c r="D700" s="639">
        <v>0</v>
      </c>
      <c r="E700" s="639">
        <v>0</v>
      </c>
      <c r="F700" s="639">
        <f>5*B700:B700</f>
        <v>205</v>
      </c>
      <c r="G700" s="639">
        <v>0</v>
      </c>
      <c r="H700" s="639">
        <v>0</v>
      </c>
      <c r="I700" s="639">
        <v>0</v>
      </c>
      <c r="J700" s="639">
        <v>0</v>
      </c>
      <c r="K700" s="639">
        <v>0</v>
      </c>
      <c r="L700" s="639">
        <v>0</v>
      </c>
      <c r="M700" s="639">
        <v>0</v>
      </c>
      <c r="N700" s="639">
        <v>0</v>
      </c>
      <c r="O700" s="639">
        <v>0</v>
      </c>
      <c r="P700" s="639">
        <v>0</v>
      </c>
      <c r="Q700" s="639">
        <f>5*B700:B700</f>
        <v>205</v>
      </c>
      <c r="R700" s="639">
        <v>0</v>
      </c>
      <c r="S700" s="639">
        <v>0</v>
      </c>
      <c r="T700" s="639">
        <v>0</v>
      </c>
      <c r="U700" s="639">
        <v>0</v>
      </c>
      <c r="V700" t="s" s="352">
        <f>IF(B700&gt;0,"Added"," ")</f>
        <v>1157</v>
      </c>
      <c r="W700" s="635"/>
    </row>
    <row r="701" ht="14.5" customHeight="1" hidden="1">
      <c r="A701" t="s" s="640">
        <v>334</v>
      </c>
      <c r="B701" s="637">
        <v>49</v>
      </c>
      <c r="C701" s="638">
        <v>4</v>
      </c>
      <c r="D701" s="639">
        <v>0</v>
      </c>
      <c r="E701" s="639">
        <v>0</v>
      </c>
      <c r="F701" s="639">
        <v>0</v>
      </c>
      <c r="G701" s="639">
        <f>2*B701:B701</f>
        <v>98</v>
      </c>
      <c r="H701" s="639">
        <f>2*B701:B701</f>
        <v>98</v>
      </c>
      <c r="I701" s="639">
        <v>0</v>
      </c>
      <c r="J701" s="639">
        <v>0</v>
      </c>
      <c r="K701" s="639">
        <v>0</v>
      </c>
      <c r="L701" s="639">
        <v>0</v>
      </c>
      <c r="M701" s="639">
        <v>0</v>
      </c>
      <c r="N701" s="639">
        <v>0</v>
      </c>
      <c r="O701" s="639">
        <v>0</v>
      </c>
      <c r="P701" s="639">
        <v>0</v>
      </c>
      <c r="Q701" s="639">
        <v>0</v>
      </c>
      <c r="R701" s="639">
        <v>0</v>
      </c>
      <c r="S701" s="639">
        <v>0</v>
      </c>
      <c r="T701" s="639">
        <v>0</v>
      </c>
      <c r="U701" s="639">
        <v>0</v>
      </c>
      <c r="V701" t="s" s="352">
        <f>IF(B701&gt;0,"Added"," ")</f>
        <v>1157</v>
      </c>
      <c r="W701" s="635"/>
    </row>
    <row r="702" ht="14.5" customHeight="1" hidden="1">
      <c r="A702" t="s" s="640">
        <v>336</v>
      </c>
      <c r="B702" s="637">
        <v>48</v>
      </c>
      <c r="C702" s="638">
        <v>3</v>
      </c>
      <c r="D702" s="639">
        <v>0</v>
      </c>
      <c r="E702" s="639">
        <v>0</v>
      </c>
      <c r="F702" s="639">
        <v>0</v>
      </c>
      <c r="G702" s="639">
        <f>1*B702:B702</f>
        <v>48</v>
      </c>
      <c r="H702" s="639">
        <f>3*B702:B702</f>
        <v>144</v>
      </c>
      <c r="I702" s="639">
        <v>0</v>
      </c>
      <c r="J702" s="639">
        <v>0</v>
      </c>
      <c r="K702" s="639">
        <v>0</v>
      </c>
      <c r="L702" s="639">
        <v>0</v>
      </c>
      <c r="M702" s="639">
        <v>0</v>
      </c>
      <c r="N702" s="639">
        <v>0</v>
      </c>
      <c r="O702" s="639">
        <v>0</v>
      </c>
      <c r="P702" s="639">
        <v>0</v>
      </c>
      <c r="Q702" s="639">
        <v>0</v>
      </c>
      <c r="R702" s="639">
        <v>0</v>
      </c>
      <c r="S702" s="639">
        <v>0</v>
      </c>
      <c r="T702" s="639">
        <v>0</v>
      </c>
      <c r="U702" s="639">
        <v>0</v>
      </c>
      <c r="V702" t="s" s="352">
        <f>IF(B702&gt;0,"Added"," ")</f>
        <v>1157</v>
      </c>
      <c r="W702" s="635"/>
    </row>
    <row r="703" ht="14.5" customHeight="1" hidden="1">
      <c r="A703" t="s" s="640">
        <v>458</v>
      </c>
      <c r="B703" s="637">
        <v>53</v>
      </c>
      <c r="C703" s="638">
        <v>10</v>
      </c>
      <c r="D703" s="639">
        <v>0</v>
      </c>
      <c r="E703" s="639">
        <v>0</v>
      </c>
      <c r="F703" s="639">
        <v>0</v>
      </c>
      <c r="G703" s="639">
        <v>0</v>
      </c>
      <c r="H703" s="639">
        <v>0</v>
      </c>
      <c r="I703" s="639">
        <v>0</v>
      </c>
      <c r="J703" s="639">
        <v>0</v>
      </c>
      <c r="K703" s="639">
        <v>0</v>
      </c>
      <c r="L703" s="639">
        <v>0</v>
      </c>
      <c r="M703" s="639">
        <v>0</v>
      </c>
      <c r="N703" s="639">
        <v>0</v>
      </c>
      <c r="O703" s="639">
        <v>0</v>
      </c>
      <c r="P703" s="639">
        <v>0</v>
      </c>
      <c r="Q703" s="639">
        <f>30*B703:B703</f>
        <v>1590</v>
      </c>
      <c r="R703" s="639">
        <v>0</v>
      </c>
      <c r="S703" s="639">
        <v>0</v>
      </c>
      <c r="T703" s="639">
        <v>0</v>
      </c>
      <c r="U703" s="639">
        <v>0</v>
      </c>
      <c r="V703" t="s" s="352">
        <f>IF(B703&gt;0,"Added"," ")</f>
        <v>1157</v>
      </c>
      <c r="W703" s="635"/>
    </row>
    <row r="704" ht="14.5" customHeight="1" hidden="1">
      <c r="A704" t="s" s="640">
        <v>563</v>
      </c>
      <c r="B704" s="637">
        <v>32</v>
      </c>
      <c r="C704" s="638">
        <v>3</v>
      </c>
      <c r="D704" s="639">
        <v>0</v>
      </c>
      <c r="E704" s="639">
        <v>0</v>
      </c>
      <c r="F704" s="639">
        <v>0</v>
      </c>
      <c r="G704" s="639">
        <v>0</v>
      </c>
      <c r="H704" s="639">
        <v>0</v>
      </c>
      <c r="I704" s="639">
        <f>3*B704:B704</f>
        <v>96</v>
      </c>
      <c r="J704" s="639">
        <v>0</v>
      </c>
      <c r="K704" s="639">
        <v>0</v>
      </c>
      <c r="L704" s="639">
        <v>0</v>
      </c>
      <c r="M704" s="639">
        <v>0</v>
      </c>
      <c r="N704" s="639">
        <v>0</v>
      </c>
      <c r="O704" s="639">
        <v>0</v>
      </c>
      <c r="P704" s="639">
        <v>0</v>
      </c>
      <c r="Q704" s="639">
        <v>0</v>
      </c>
      <c r="R704" s="639">
        <v>0</v>
      </c>
      <c r="S704" s="639">
        <v>0</v>
      </c>
      <c r="T704" s="639">
        <v>0</v>
      </c>
      <c r="U704" s="639">
        <v>0</v>
      </c>
      <c r="V704" t="s" s="352">
        <f>IF(B704&gt;0,"Added"," ")</f>
        <v>1157</v>
      </c>
      <c r="W704" s="635"/>
    </row>
    <row r="705" ht="14.5" customHeight="1" hidden="1">
      <c r="A705" t="s" s="640">
        <v>581</v>
      </c>
      <c r="B705" s="637">
        <v>30</v>
      </c>
      <c r="C705" s="638">
        <v>5</v>
      </c>
      <c r="D705" s="639">
        <v>0</v>
      </c>
      <c r="E705" s="639">
        <v>0</v>
      </c>
      <c r="F705" s="639">
        <v>0</v>
      </c>
      <c r="G705" s="639">
        <v>0</v>
      </c>
      <c r="H705" s="639">
        <v>0</v>
      </c>
      <c r="I705" s="639">
        <v>0</v>
      </c>
      <c r="J705" s="639">
        <v>0</v>
      </c>
      <c r="K705" s="639">
        <v>0</v>
      </c>
      <c r="L705" s="639">
        <v>0</v>
      </c>
      <c r="M705" s="639">
        <v>0</v>
      </c>
      <c r="N705" s="639">
        <v>0</v>
      </c>
      <c r="O705" s="639">
        <v>0</v>
      </c>
      <c r="P705" s="639">
        <v>0</v>
      </c>
      <c r="Q705" s="639">
        <f>15*B705:B705</f>
        <v>450</v>
      </c>
      <c r="R705" s="639">
        <v>0</v>
      </c>
      <c r="S705" s="639">
        <v>0</v>
      </c>
      <c r="T705" s="639">
        <v>0</v>
      </c>
      <c r="U705" s="639">
        <v>0</v>
      </c>
      <c r="V705" t="s" s="352">
        <f>IF(B705&gt;0,"Added"," ")</f>
        <v>1157</v>
      </c>
      <c r="W705" s="635"/>
    </row>
    <row r="706" ht="14.5" customHeight="1" hidden="1">
      <c r="A706" t="s" s="640">
        <v>567</v>
      </c>
      <c r="B706" s="637">
        <v>50</v>
      </c>
      <c r="C706" s="638">
        <v>10</v>
      </c>
      <c r="D706" s="639">
        <f>C706:C706*B706:B706</f>
        <v>500</v>
      </c>
      <c r="E706" s="639">
        <v>0</v>
      </c>
      <c r="F706" s="639">
        <v>0</v>
      </c>
      <c r="G706" s="639">
        <v>0</v>
      </c>
      <c r="H706" s="639">
        <v>0</v>
      </c>
      <c r="I706" s="639">
        <v>0</v>
      </c>
      <c r="J706" s="639">
        <v>0</v>
      </c>
      <c r="K706" s="639">
        <v>0</v>
      </c>
      <c r="L706" s="639">
        <v>0</v>
      </c>
      <c r="M706" s="639">
        <v>0</v>
      </c>
      <c r="N706" s="639">
        <v>0</v>
      </c>
      <c r="O706" s="639">
        <v>0</v>
      </c>
      <c r="P706" s="639">
        <v>0</v>
      </c>
      <c r="Q706" s="639">
        <v>0</v>
      </c>
      <c r="R706" s="639">
        <v>0</v>
      </c>
      <c r="S706" s="639">
        <v>0</v>
      </c>
      <c r="T706" s="639">
        <v>0</v>
      </c>
      <c r="U706" s="639">
        <v>0</v>
      </c>
      <c r="V706" t="s" s="352">
        <f>IF(B706&gt;0,"Added"," ")</f>
        <v>1157</v>
      </c>
      <c r="W706" s="635"/>
    </row>
    <row r="707" ht="14.5" customHeight="1" hidden="1">
      <c r="A707" t="s" s="640">
        <v>569</v>
      </c>
      <c r="B707" s="637">
        <v>78</v>
      </c>
      <c r="C707" s="638">
        <v>10</v>
      </c>
      <c r="D707" s="639">
        <f>C707:C707*B707:B707</f>
        <v>780</v>
      </c>
      <c r="E707" s="639">
        <v>0</v>
      </c>
      <c r="F707" s="639">
        <v>0</v>
      </c>
      <c r="G707" s="639">
        <v>0</v>
      </c>
      <c r="H707" s="639">
        <v>0</v>
      </c>
      <c r="I707" s="639">
        <v>0</v>
      </c>
      <c r="J707" s="639">
        <v>0</v>
      </c>
      <c r="K707" s="639">
        <v>0</v>
      </c>
      <c r="L707" s="639">
        <v>0</v>
      </c>
      <c r="M707" s="639">
        <v>0</v>
      </c>
      <c r="N707" s="639">
        <v>0</v>
      </c>
      <c r="O707" s="639">
        <v>0</v>
      </c>
      <c r="P707" s="639">
        <v>0</v>
      </c>
      <c r="Q707" s="639">
        <v>0</v>
      </c>
      <c r="R707" s="639">
        <v>0</v>
      </c>
      <c r="S707" s="639">
        <v>0</v>
      </c>
      <c r="T707" s="639">
        <v>0</v>
      </c>
      <c r="U707" s="639">
        <v>0</v>
      </c>
      <c r="V707" t="s" s="352">
        <f>IF(B707&gt;0,"Added"," ")</f>
        <v>1157</v>
      </c>
      <c r="W707" s="635"/>
    </row>
    <row r="708" ht="14.5" customHeight="1" hidden="1">
      <c r="A708" t="s" s="640">
        <v>571</v>
      </c>
      <c r="B708" s="637">
        <v>42</v>
      </c>
      <c r="C708" s="638">
        <v>10</v>
      </c>
      <c r="D708" s="639">
        <f>C708:C708*B708:B708</f>
        <v>420</v>
      </c>
      <c r="E708" s="639">
        <v>0</v>
      </c>
      <c r="F708" s="639">
        <v>0</v>
      </c>
      <c r="G708" s="639">
        <v>0</v>
      </c>
      <c r="H708" s="639">
        <v>0</v>
      </c>
      <c r="I708" s="639">
        <v>0</v>
      </c>
      <c r="J708" s="639">
        <v>0</v>
      </c>
      <c r="K708" s="639">
        <v>0</v>
      </c>
      <c r="L708" s="639">
        <v>0</v>
      </c>
      <c r="M708" s="639">
        <v>0</v>
      </c>
      <c r="N708" s="639">
        <v>0</v>
      </c>
      <c r="O708" s="639">
        <v>0</v>
      </c>
      <c r="P708" s="639">
        <v>0</v>
      </c>
      <c r="Q708" s="639">
        <v>0</v>
      </c>
      <c r="R708" s="639">
        <v>0</v>
      </c>
      <c r="S708" s="639">
        <v>0</v>
      </c>
      <c r="T708" s="639">
        <v>0</v>
      </c>
      <c r="U708" s="639">
        <v>0</v>
      </c>
      <c r="V708" t="s" s="352">
        <f>IF(B708&gt;0,"Added"," ")</f>
        <v>1157</v>
      </c>
      <c r="W708" s="635"/>
    </row>
    <row r="709" ht="14.5" customHeight="1" hidden="1">
      <c r="A709" t="s" s="640">
        <v>573</v>
      </c>
      <c r="B709" s="637">
        <v>76</v>
      </c>
      <c r="C709" s="638">
        <v>10</v>
      </c>
      <c r="D709" s="639">
        <f>C709:C709*B709:B709</f>
        <v>760</v>
      </c>
      <c r="E709" s="639">
        <v>0</v>
      </c>
      <c r="F709" s="639">
        <v>0</v>
      </c>
      <c r="G709" s="639">
        <v>0</v>
      </c>
      <c r="H709" s="639">
        <v>0</v>
      </c>
      <c r="I709" s="639">
        <v>0</v>
      </c>
      <c r="J709" s="639">
        <v>0</v>
      </c>
      <c r="K709" s="639">
        <v>0</v>
      </c>
      <c r="L709" s="639">
        <v>0</v>
      </c>
      <c r="M709" s="639">
        <v>0</v>
      </c>
      <c r="N709" s="639">
        <v>0</v>
      </c>
      <c r="O709" s="639">
        <v>0</v>
      </c>
      <c r="P709" s="639">
        <v>0</v>
      </c>
      <c r="Q709" s="639">
        <v>0</v>
      </c>
      <c r="R709" s="639">
        <v>0</v>
      </c>
      <c r="S709" s="639">
        <v>0</v>
      </c>
      <c r="T709" s="639">
        <v>0</v>
      </c>
      <c r="U709" s="639">
        <v>0</v>
      </c>
      <c r="V709" t="s" s="352">
        <f>IF(B709&gt;0,"Added"," ")</f>
        <v>1157</v>
      </c>
      <c r="W709" s="635"/>
    </row>
    <row r="710" ht="14.5" customHeight="1" hidden="1">
      <c r="A710" t="s" s="640">
        <v>746</v>
      </c>
      <c r="B710" s="637">
        <v>24</v>
      </c>
      <c r="C710" s="638">
        <v>1</v>
      </c>
      <c r="D710" s="639">
        <v>0</v>
      </c>
      <c r="E710" s="639">
        <v>0</v>
      </c>
      <c r="F710" s="639">
        <v>0</v>
      </c>
      <c r="G710" s="639">
        <v>0</v>
      </c>
      <c r="H710" s="639">
        <v>0</v>
      </c>
      <c r="I710" s="639">
        <f>1*B710:B710</f>
        <v>24</v>
      </c>
      <c r="J710" s="639">
        <v>0</v>
      </c>
      <c r="K710" s="639">
        <v>0</v>
      </c>
      <c r="L710" s="639">
        <v>0</v>
      </c>
      <c r="M710" s="639">
        <v>0</v>
      </c>
      <c r="N710" s="639">
        <v>0</v>
      </c>
      <c r="O710" s="639">
        <v>0</v>
      </c>
      <c r="P710" s="639">
        <v>0</v>
      </c>
      <c r="Q710" s="639">
        <v>0</v>
      </c>
      <c r="R710" s="639">
        <v>0</v>
      </c>
      <c r="S710" s="639">
        <v>0</v>
      </c>
      <c r="T710" s="639">
        <v>0</v>
      </c>
      <c r="U710" s="639">
        <v>0</v>
      </c>
      <c r="V710" t="s" s="352">
        <f>IF(B710&gt;0,"Added"," ")</f>
        <v>1157</v>
      </c>
      <c r="W710" s="635"/>
    </row>
    <row r="711" ht="14.5" customHeight="1" hidden="1">
      <c r="A711" t="s" s="640">
        <v>770</v>
      </c>
      <c r="B711" s="637">
        <v>0</v>
      </c>
      <c r="C711" s="638">
        <v>1</v>
      </c>
      <c r="D711" s="639">
        <v>0</v>
      </c>
      <c r="E711" s="639">
        <v>0</v>
      </c>
      <c r="F711" s="639">
        <v>0</v>
      </c>
      <c r="G711" s="639">
        <v>0</v>
      </c>
      <c r="H711" s="639">
        <v>0</v>
      </c>
      <c r="I711" s="639">
        <f>1*B711:B711</f>
        <v>0</v>
      </c>
      <c r="J711" s="639">
        <v>0</v>
      </c>
      <c r="K711" s="639">
        <v>0</v>
      </c>
      <c r="L711" s="639">
        <v>0</v>
      </c>
      <c r="M711" s="639">
        <v>0</v>
      </c>
      <c r="N711" s="639">
        <v>0</v>
      </c>
      <c r="O711" s="639">
        <v>0</v>
      </c>
      <c r="P711" s="639">
        <v>0</v>
      </c>
      <c r="Q711" s="639">
        <v>0</v>
      </c>
      <c r="R711" s="639">
        <v>0</v>
      </c>
      <c r="S711" s="639">
        <v>0</v>
      </c>
      <c r="T711" s="639">
        <v>0</v>
      </c>
      <c r="U711" s="639">
        <v>0</v>
      </c>
      <c r="V711" t="s" s="352">
        <f>IF(B711&gt;0,"Added"," ")</f>
        <v>251</v>
      </c>
      <c r="W711" s="635"/>
    </row>
    <row r="712" ht="14.5" customHeight="1" hidden="1">
      <c r="A712" t="s" s="640">
        <v>798</v>
      </c>
      <c r="B712" s="637">
        <v>25</v>
      </c>
      <c r="C712" s="638">
        <v>1</v>
      </c>
      <c r="D712" s="639">
        <v>0</v>
      </c>
      <c r="E712" s="639">
        <v>0</v>
      </c>
      <c r="F712" s="639">
        <v>0</v>
      </c>
      <c r="G712" s="639">
        <v>0</v>
      </c>
      <c r="H712" s="639">
        <v>0</v>
      </c>
      <c r="I712" s="639">
        <f>1*B712:B712</f>
        <v>25</v>
      </c>
      <c r="J712" s="639">
        <v>0</v>
      </c>
      <c r="K712" s="639">
        <v>0</v>
      </c>
      <c r="L712" s="639">
        <v>0</v>
      </c>
      <c r="M712" s="639">
        <v>0</v>
      </c>
      <c r="N712" s="639">
        <v>0</v>
      </c>
      <c r="O712" s="639">
        <v>0</v>
      </c>
      <c r="P712" s="639">
        <v>0</v>
      </c>
      <c r="Q712" s="639">
        <v>0</v>
      </c>
      <c r="R712" s="639">
        <v>0</v>
      </c>
      <c r="S712" s="639">
        <v>0</v>
      </c>
      <c r="T712" s="639">
        <v>0</v>
      </c>
      <c r="U712" s="639">
        <v>0</v>
      </c>
      <c r="V712" t="s" s="352">
        <f>IF(B712&gt;0,"Added"," ")</f>
        <v>1157</v>
      </c>
      <c r="W712" s="635"/>
    </row>
    <row r="713" ht="14.5" customHeight="1" hidden="1">
      <c r="A713" t="s" s="640">
        <v>299</v>
      </c>
      <c r="B713" s="637">
        <v>47</v>
      </c>
      <c r="C713" s="638">
        <v>3</v>
      </c>
      <c r="D713" s="639">
        <v>0</v>
      </c>
      <c r="E713" s="639">
        <v>0</v>
      </c>
      <c r="F713" s="639">
        <v>0</v>
      </c>
      <c r="G713" s="639">
        <v>0</v>
      </c>
      <c r="H713" s="639">
        <v>0</v>
      </c>
      <c r="I713" s="639">
        <v>0</v>
      </c>
      <c r="J713" s="639">
        <v>0</v>
      </c>
      <c r="K713" s="639">
        <f>1*B713:B713</f>
        <v>47</v>
      </c>
      <c r="L713" s="639">
        <v>0</v>
      </c>
      <c r="M713" s="639">
        <v>0</v>
      </c>
      <c r="N713" s="639">
        <v>0</v>
      </c>
      <c r="O713" s="639">
        <v>0</v>
      </c>
      <c r="P713" s="639">
        <v>0</v>
      </c>
      <c r="Q713" s="639">
        <v>0</v>
      </c>
      <c r="R713" s="639">
        <f>10*B713:B713</f>
        <v>470</v>
      </c>
      <c r="S713" s="639">
        <v>0</v>
      </c>
      <c r="T713" s="639">
        <v>0</v>
      </c>
      <c r="U713" s="639">
        <v>0</v>
      </c>
      <c r="V713" t="s" s="352">
        <f>IF(B713&gt;0,"Added"," ")</f>
        <v>1157</v>
      </c>
      <c r="W713" s="635"/>
    </row>
    <row r="714" ht="14.5" customHeight="1" hidden="1">
      <c r="A714" t="s" s="640">
        <v>408</v>
      </c>
      <c r="B714" s="637">
        <v>37</v>
      </c>
      <c r="C714" s="638">
        <v>5</v>
      </c>
      <c r="D714" s="639">
        <v>0</v>
      </c>
      <c r="E714" s="639">
        <v>0</v>
      </c>
      <c r="F714" s="639">
        <v>0</v>
      </c>
      <c r="G714" s="639">
        <v>0</v>
      </c>
      <c r="H714" s="639">
        <f>_xlfn.IFERROR(5*B714,0)</f>
        <v>185</v>
      </c>
      <c r="I714" s="639">
        <v>0</v>
      </c>
      <c r="J714" s="639">
        <v>0</v>
      </c>
      <c r="K714" s="639">
        <v>0</v>
      </c>
      <c r="L714" s="639">
        <v>0</v>
      </c>
      <c r="M714" s="639">
        <v>0</v>
      </c>
      <c r="N714" s="639">
        <v>0</v>
      </c>
      <c r="O714" s="639">
        <v>0</v>
      </c>
      <c r="P714" s="639">
        <v>0</v>
      </c>
      <c r="Q714" s="639">
        <v>0</v>
      </c>
      <c r="R714" s="639">
        <v>0</v>
      </c>
      <c r="S714" s="639">
        <v>0</v>
      </c>
      <c r="T714" s="639">
        <v>0</v>
      </c>
      <c r="U714" s="639">
        <v>0</v>
      </c>
      <c r="V714" t="s" s="352">
        <f>IF(B714&gt;0,"Added"," ")</f>
        <v>1157</v>
      </c>
      <c r="W714" s="635"/>
    </row>
    <row r="715" ht="14.5" customHeight="1" hidden="1">
      <c r="A715" t="s" s="640">
        <v>494</v>
      </c>
      <c r="B715" s="637">
        <v>20</v>
      </c>
      <c r="C715" s="638">
        <v>4</v>
      </c>
      <c r="D715" s="639">
        <v>0</v>
      </c>
      <c r="E715" s="639">
        <v>0</v>
      </c>
      <c r="F715" s="639">
        <v>0</v>
      </c>
      <c r="G715" s="639">
        <v>0</v>
      </c>
      <c r="H715" s="639">
        <v>0</v>
      </c>
      <c r="I715" s="639">
        <f>_xlfn.IFERROR(4*B715,0)</f>
        <v>80</v>
      </c>
      <c r="J715" s="639">
        <v>0</v>
      </c>
      <c r="K715" s="639">
        <v>0</v>
      </c>
      <c r="L715" s="639">
        <v>0</v>
      </c>
      <c r="M715" s="639">
        <v>0</v>
      </c>
      <c r="N715" s="639">
        <v>0</v>
      </c>
      <c r="O715" s="639">
        <v>0</v>
      </c>
      <c r="P715" s="639">
        <v>0</v>
      </c>
      <c r="Q715" s="639">
        <v>0</v>
      </c>
      <c r="R715" s="639">
        <v>0</v>
      </c>
      <c r="S715" s="639">
        <v>0</v>
      </c>
      <c r="T715" s="639">
        <v>0</v>
      </c>
      <c r="U715" s="639">
        <v>0</v>
      </c>
      <c r="V715" t="s" s="352">
        <f>IF(B715&gt;0,"Added"," ")</f>
        <v>1157</v>
      </c>
      <c r="W715" s="635"/>
    </row>
    <row r="716" ht="14.5" customHeight="1" hidden="1">
      <c r="A716" t="s" s="640">
        <v>818</v>
      </c>
      <c r="B716" s="637">
        <v>22</v>
      </c>
      <c r="C716" s="638">
        <v>5</v>
      </c>
      <c r="D716" s="639">
        <v>0</v>
      </c>
      <c r="E716" s="639">
        <v>0</v>
      </c>
      <c r="F716" s="639">
        <v>0</v>
      </c>
      <c r="G716" s="639">
        <v>0</v>
      </c>
      <c r="H716" s="639">
        <v>0</v>
      </c>
      <c r="I716" s="639">
        <v>0</v>
      </c>
      <c r="J716" s="639">
        <v>0</v>
      </c>
      <c r="K716" s="639">
        <v>0</v>
      </c>
      <c r="L716" s="639">
        <v>0</v>
      </c>
      <c r="M716" s="639">
        <v>0</v>
      </c>
      <c r="N716" s="639">
        <v>0</v>
      </c>
      <c r="O716" s="639">
        <v>0</v>
      </c>
      <c r="P716" s="639">
        <v>0</v>
      </c>
      <c r="Q716" s="639">
        <v>0</v>
      </c>
      <c r="R716" s="639">
        <f>_xlfn.IFERROR(15*B716,0)</f>
        <v>330</v>
      </c>
      <c r="S716" s="639">
        <v>0</v>
      </c>
      <c r="T716" s="639">
        <v>0</v>
      </c>
      <c r="U716" s="639">
        <v>0</v>
      </c>
      <c r="V716" t="s" s="352">
        <f>IF(B716&gt;0,"Added"," ")</f>
        <v>1157</v>
      </c>
      <c r="W716" s="635"/>
    </row>
    <row r="717" ht="14.5" customHeight="1" hidden="1">
      <c r="A717" t="s" s="640">
        <v>311</v>
      </c>
      <c r="B717" s="637">
        <v>46</v>
      </c>
      <c r="C717" s="638">
        <v>3</v>
      </c>
      <c r="D717" s="639">
        <v>0</v>
      </c>
      <c r="E717" s="639">
        <v>0</v>
      </c>
      <c r="F717" s="639">
        <v>0</v>
      </c>
      <c r="G717" s="639">
        <v>0</v>
      </c>
      <c r="H717" s="639">
        <v>0</v>
      </c>
      <c r="I717" s="639">
        <v>0</v>
      </c>
      <c r="J717" s="639">
        <v>0</v>
      </c>
      <c r="K717" s="639">
        <f>_xlfn.IFERROR(3*B717,0)</f>
        <v>138</v>
      </c>
      <c r="L717" s="639">
        <v>0</v>
      </c>
      <c r="M717" s="639">
        <v>0</v>
      </c>
      <c r="N717" s="639">
        <v>0</v>
      </c>
      <c r="O717" s="639">
        <v>0</v>
      </c>
      <c r="P717" s="639">
        <v>0</v>
      </c>
      <c r="Q717" s="639">
        <v>0</v>
      </c>
      <c r="R717" s="639">
        <v>0</v>
      </c>
      <c r="S717" s="639">
        <v>0</v>
      </c>
      <c r="T717" s="639">
        <v>0</v>
      </c>
      <c r="U717" s="639">
        <v>0</v>
      </c>
      <c r="V717" t="s" s="352">
        <f>IF(B717&gt;0,"Added"," ")</f>
        <v>1157</v>
      </c>
      <c r="W717" s="635"/>
    </row>
    <row r="718" ht="14.5" customHeight="1" hidden="1">
      <c r="A718" t="s" s="640">
        <v>328</v>
      </c>
      <c r="B718" s="637">
        <v>44</v>
      </c>
      <c r="C718" s="638">
        <v>4</v>
      </c>
      <c r="D718" s="639">
        <v>0</v>
      </c>
      <c r="E718" s="639">
        <v>0</v>
      </c>
      <c r="F718" s="639">
        <v>0</v>
      </c>
      <c r="G718" s="639">
        <v>0</v>
      </c>
      <c r="H718" s="639">
        <v>0</v>
      </c>
      <c r="I718" s="639">
        <v>0</v>
      </c>
      <c r="J718" s="639">
        <f>_xlfn.IFERROR(4*B718,0)</f>
        <v>176</v>
      </c>
      <c r="K718" s="639">
        <v>0</v>
      </c>
      <c r="L718" s="639">
        <v>0</v>
      </c>
      <c r="M718" s="639">
        <v>0</v>
      </c>
      <c r="N718" s="639">
        <v>0</v>
      </c>
      <c r="O718" s="639">
        <v>0</v>
      </c>
      <c r="P718" s="639">
        <v>0</v>
      </c>
      <c r="Q718" s="639">
        <v>0</v>
      </c>
      <c r="R718" s="639">
        <v>0</v>
      </c>
      <c r="S718" s="639">
        <v>0</v>
      </c>
      <c r="T718" s="639">
        <v>0</v>
      </c>
      <c r="U718" s="639">
        <v>0</v>
      </c>
      <c r="V718" t="s" s="352">
        <f>IF(B718&gt;0,"Added"," ")</f>
        <v>1157</v>
      </c>
      <c r="W718" s="635"/>
    </row>
    <row r="719" ht="14.5" customHeight="1" hidden="1">
      <c r="A719" t="s" s="640">
        <v>330</v>
      </c>
      <c r="B719" s="637">
        <v>51</v>
      </c>
      <c r="C719" s="638">
        <v>5</v>
      </c>
      <c r="D719" s="639">
        <v>0</v>
      </c>
      <c r="E719" s="639">
        <v>0</v>
      </c>
      <c r="F719" s="639">
        <v>0</v>
      </c>
      <c r="G719" s="639">
        <v>0</v>
      </c>
      <c r="H719" s="639">
        <v>0</v>
      </c>
      <c r="I719" s="639">
        <v>0</v>
      </c>
      <c r="J719" s="639">
        <f>_xlfn.IFERROR(5*B719,0)</f>
        <v>255</v>
      </c>
      <c r="K719" s="639">
        <v>0</v>
      </c>
      <c r="L719" s="639">
        <v>0</v>
      </c>
      <c r="M719" s="639">
        <v>0</v>
      </c>
      <c r="N719" s="639">
        <v>0</v>
      </c>
      <c r="O719" s="639">
        <v>0</v>
      </c>
      <c r="P719" s="639">
        <v>0</v>
      </c>
      <c r="Q719" s="639">
        <v>0</v>
      </c>
      <c r="R719" s="639">
        <v>0</v>
      </c>
      <c r="S719" s="639">
        <v>0</v>
      </c>
      <c r="T719" s="639">
        <v>0</v>
      </c>
      <c r="U719" s="639">
        <v>0</v>
      </c>
      <c r="V719" t="s" s="352">
        <f>IF(B719&gt;0,"Added"," ")</f>
        <v>1157</v>
      </c>
      <c r="W719" s="635"/>
    </row>
    <row r="720" ht="14.5" customHeight="1" hidden="1">
      <c r="A720" t="s" s="640">
        <v>356</v>
      </c>
      <c r="B720" s="637">
        <v>43</v>
      </c>
      <c r="C720" s="638">
        <v>4</v>
      </c>
      <c r="D720" s="639">
        <v>0</v>
      </c>
      <c r="E720" s="639">
        <v>0</v>
      </c>
      <c r="F720" s="639">
        <v>0</v>
      </c>
      <c r="G720" s="639">
        <v>0</v>
      </c>
      <c r="H720" s="639">
        <v>0</v>
      </c>
      <c r="I720" s="639">
        <f>_xlfn.IFERROR(4*B720,0)</f>
        <v>172</v>
      </c>
      <c r="J720" s="639">
        <v>0</v>
      </c>
      <c r="K720" s="639">
        <v>0</v>
      </c>
      <c r="L720" s="639">
        <v>0</v>
      </c>
      <c r="M720" s="639">
        <v>0</v>
      </c>
      <c r="N720" s="639">
        <v>0</v>
      </c>
      <c r="O720" s="639">
        <v>0</v>
      </c>
      <c r="P720" s="639">
        <v>0</v>
      </c>
      <c r="Q720" s="639">
        <v>0</v>
      </c>
      <c r="R720" s="639">
        <v>0</v>
      </c>
      <c r="S720" s="639">
        <v>0</v>
      </c>
      <c r="T720" s="639">
        <v>0</v>
      </c>
      <c r="U720" s="639">
        <v>0</v>
      </c>
      <c r="V720" t="s" s="352">
        <f>IF(B720&gt;0,"Added"," ")</f>
        <v>1157</v>
      </c>
      <c r="W720" s="635"/>
    </row>
    <row r="721" ht="14.5" customHeight="1" hidden="1">
      <c r="A721" t="s" s="640">
        <v>358</v>
      </c>
      <c r="B721" s="637">
        <v>49</v>
      </c>
      <c r="C721" s="638">
        <v>5</v>
      </c>
      <c r="D721" s="639">
        <v>0</v>
      </c>
      <c r="E721" s="639">
        <v>0</v>
      </c>
      <c r="F721" s="639">
        <v>0</v>
      </c>
      <c r="G721" s="639">
        <v>0</v>
      </c>
      <c r="H721" s="639">
        <v>0</v>
      </c>
      <c r="I721" s="639">
        <f>_xlfn.IFERROR(5*B721,0)</f>
        <v>245</v>
      </c>
      <c r="J721" s="639">
        <v>0</v>
      </c>
      <c r="K721" s="639">
        <v>0</v>
      </c>
      <c r="L721" s="639">
        <v>0</v>
      </c>
      <c r="M721" s="639">
        <v>0</v>
      </c>
      <c r="N721" s="639">
        <v>0</v>
      </c>
      <c r="O721" s="639">
        <v>0</v>
      </c>
      <c r="P721" s="639">
        <v>0</v>
      </c>
      <c r="Q721" s="639">
        <v>0</v>
      </c>
      <c r="R721" s="639">
        <v>0</v>
      </c>
      <c r="S721" s="639">
        <v>0</v>
      </c>
      <c r="T721" s="639">
        <v>0</v>
      </c>
      <c r="U721" s="639">
        <v>0</v>
      </c>
      <c r="V721" t="s" s="352">
        <f>IF(B721&gt;0,"Added"," ")</f>
        <v>1157</v>
      </c>
      <c r="W721" s="635"/>
    </row>
    <row r="722" ht="14.5" customHeight="1" hidden="1">
      <c r="A722" t="s" s="640">
        <v>360</v>
      </c>
      <c r="B722" s="637">
        <v>45</v>
      </c>
      <c r="C722" s="638">
        <v>5</v>
      </c>
      <c r="D722" s="639">
        <v>0</v>
      </c>
      <c r="E722" s="639">
        <v>0</v>
      </c>
      <c r="F722" s="639">
        <v>0</v>
      </c>
      <c r="G722" s="639">
        <v>0</v>
      </c>
      <c r="H722" s="639">
        <v>0</v>
      </c>
      <c r="I722" s="639">
        <f>_xlfn.IFERROR(5*B722,0)</f>
        <v>225</v>
      </c>
      <c r="J722" s="639">
        <v>0</v>
      </c>
      <c r="K722" s="639">
        <v>0</v>
      </c>
      <c r="L722" s="639">
        <v>0</v>
      </c>
      <c r="M722" s="639">
        <v>0</v>
      </c>
      <c r="N722" s="639">
        <v>0</v>
      </c>
      <c r="O722" s="639">
        <v>0</v>
      </c>
      <c r="P722" s="639">
        <v>0</v>
      </c>
      <c r="Q722" s="639">
        <v>0</v>
      </c>
      <c r="R722" s="639">
        <v>0</v>
      </c>
      <c r="S722" s="639">
        <v>0</v>
      </c>
      <c r="T722" s="639">
        <v>0</v>
      </c>
      <c r="U722" s="639">
        <v>0</v>
      </c>
      <c r="V722" t="s" s="352">
        <f>IF(B722&gt;0,"Added"," ")</f>
        <v>1157</v>
      </c>
      <c r="W722" s="635"/>
    </row>
    <row r="723" ht="14.5" customHeight="1" hidden="1">
      <c r="A723" t="s" s="640">
        <v>362</v>
      </c>
      <c r="B723" s="637">
        <v>40</v>
      </c>
      <c r="C723" s="638">
        <v>5</v>
      </c>
      <c r="D723" s="639">
        <v>0</v>
      </c>
      <c r="E723" s="639">
        <v>0</v>
      </c>
      <c r="F723" s="639">
        <v>0</v>
      </c>
      <c r="G723" s="639">
        <v>0</v>
      </c>
      <c r="H723" s="639">
        <v>0</v>
      </c>
      <c r="I723" s="639">
        <f>_xlfn.IFERROR(5*B723,0)</f>
        <v>200</v>
      </c>
      <c r="J723" s="639">
        <v>0</v>
      </c>
      <c r="K723" s="639">
        <v>0</v>
      </c>
      <c r="L723" s="639">
        <v>0</v>
      </c>
      <c r="M723" s="639">
        <v>0</v>
      </c>
      <c r="N723" s="639">
        <v>0</v>
      </c>
      <c r="O723" s="639">
        <v>0</v>
      </c>
      <c r="P723" s="639">
        <v>0</v>
      </c>
      <c r="Q723" s="639">
        <v>0</v>
      </c>
      <c r="R723" s="639">
        <v>0</v>
      </c>
      <c r="S723" s="639">
        <v>0</v>
      </c>
      <c r="T723" s="639">
        <v>0</v>
      </c>
      <c r="U723" s="639">
        <v>0</v>
      </c>
      <c r="V723" t="s" s="352">
        <f>IF(B723&gt;0,"Added"," ")</f>
        <v>1157</v>
      </c>
      <c r="W723" s="635"/>
    </row>
    <row r="724" ht="14.5" customHeight="1" hidden="1">
      <c r="A724" t="s" s="640">
        <v>386</v>
      </c>
      <c r="B724" s="637">
        <v>47</v>
      </c>
      <c r="C724" s="638">
        <v>5</v>
      </c>
      <c r="D724" s="639">
        <v>0</v>
      </c>
      <c r="E724" s="639">
        <v>0</v>
      </c>
      <c r="F724" s="639">
        <v>0</v>
      </c>
      <c r="G724" s="639">
        <v>0</v>
      </c>
      <c r="H724" s="639">
        <f>_xlfn.IFERROR(5*B724,0)</f>
        <v>235</v>
      </c>
      <c r="I724" s="639">
        <v>0</v>
      </c>
      <c r="J724" s="639">
        <v>0</v>
      </c>
      <c r="K724" s="639">
        <v>0</v>
      </c>
      <c r="L724" s="639">
        <v>0</v>
      </c>
      <c r="M724" s="639">
        <v>0</v>
      </c>
      <c r="N724" s="639">
        <v>0</v>
      </c>
      <c r="O724" s="639">
        <v>0</v>
      </c>
      <c r="P724" s="639">
        <v>0</v>
      </c>
      <c r="Q724" s="639">
        <v>0</v>
      </c>
      <c r="R724" s="639">
        <v>0</v>
      </c>
      <c r="S724" s="639">
        <v>0</v>
      </c>
      <c r="T724" s="639">
        <v>0</v>
      </c>
      <c r="U724" s="639">
        <v>0</v>
      </c>
      <c r="V724" t="s" s="352">
        <f>IF(B724&gt;0,"Added"," ")</f>
        <v>1157</v>
      </c>
      <c r="W724" s="635"/>
    </row>
    <row r="725" ht="14.5" customHeight="1" hidden="1">
      <c r="A725" t="s" s="640">
        <v>388</v>
      </c>
      <c r="B725" s="637">
        <v>42</v>
      </c>
      <c r="C725" s="638">
        <v>5</v>
      </c>
      <c r="D725" s="639">
        <v>0</v>
      </c>
      <c r="E725" s="639">
        <v>0</v>
      </c>
      <c r="F725" s="639">
        <v>0</v>
      </c>
      <c r="G725" s="639">
        <v>0</v>
      </c>
      <c r="H725" s="639">
        <f>_xlfn.IFERROR(5*B725,0)</f>
        <v>210</v>
      </c>
      <c r="I725" s="639">
        <v>0</v>
      </c>
      <c r="J725" s="639">
        <v>0</v>
      </c>
      <c r="K725" s="639">
        <v>0</v>
      </c>
      <c r="L725" s="639">
        <v>0</v>
      </c>
      <c r="M725" s="639">
        <v>0</v>
      </c>
      <c r="N725" s="639">
        <v>0</v>
      </c>
      <c r="O725" s="639">
        <v>0</v>
      </c>
      <c r="P725" s="639">
        <v>0</v>
      </c>
      <c r="Q725" s="639">
        <v>0</v>
      </c>
      <c r="R725" s="639">
        <v>0</v>
      </c>
      <c r="S725" s="639">
        <v>0</v>
      </c>
      <c r="T725" s="639">
        <v>0</v>
      </c>
      <c r="U725" s="639">
        <v>0</v>
      </c>
      <c r="V725" t="s" s="352">
        <f>IF(B725&gt;0,"Added"," ")</f>
        <v>1157</v>
      </c>
      <c r="W725" s="635"/>
    </row>
    <row r="726" ht="14.5" customHeight="1" hidden="1">
      <c r="A726" t="s" s="640">
        <v>412</v>
      </c>
      <c r="B726" s="637">
        <v>32</v>
      </c>
      <c r="C726" s="638">
        <v>10</v>
      </c>
      <c r="D726" s="639">
        <v>0</v>
      </c>
      <c r="E726" s="639">
        <v>0</v>
      </c>
      <c r="F726" s="639">
        <v>0</v>
      </c>
      <c r="G726" s="639">
        <f>_xlfn.IFERROR(10*B726,0)</f>
        <v>320</v>
      </c>
      <c r="H726" s="639">
        <v>0</v>
      </c>
      <c r="I726" s="639">
        <v>0</v>
      </c>
      <c r="J726" s="639">
        <v>0</v>
      </c>
      <c r="K726" s="639">
        <v>0</v>
      </c>
      <c r="L726" s="639">
        <v>0</v>
      </c>
      <c r="M726" s="639">
        <v>0</v>
      </c>
      <c r="N726" s="639">
        <v>0</v>
      </c>
      <c r="O726" s="639">
        <v>0</v>
      </c>
      <c r="P726" s="639">
        <v>0</v>
      </c>
      <c r="Q726" s="639">
        <v>0</v>
      </c>
      <c r="R726" s="639">
        <v>0</v>
      </c>
      <c r="S726" s="639">
        <v>0</v>
      </c>
      <c r="T726" s="639">
        <v>0</v>
      </c>
      <c r="U726" s="639">
        <v>0</v>
      </c>
      <c r="V726" t="s" s="352">
        <f>IF(B726&gt;0,"Added"," ")</f>
        <v>1157</v>
      </c>
      <c r="W726" s="635"/>
    </row>
    <row r="727" ht="14.5" customHeight="1" hidden="1">
      <c r="A727" t="s" s="640">
        <v>414</v>
      </c>
      <c r="B727" s="637">
        <v>29</v>
      </c>
      <c r="C727" s="638">
        <v>10</v>
      </c>
      <c r="D727" s="639">
        <v>0</v>
      </c>
      <c r="E727" s="639">
        <v>0</v>
      </c>
      <c r="F727" s="639">
        <v>0</v>
      </c>
      <c r="G727" s="639">
        <f>_xlfn.IFERROR(10*B727,0)</f>
        <v>290</v>
      </c>
      <c r="H727" s="639">
        <v>0</v>
      </c>
      <c r="I727" s="639">
        <v>0</v>
      </c>
      <c r="J727" s="639">
        <v>0</v>
      </c>
      <c r="K727" s="639">
        <v>0</v>
      </c>
      <c r="L727" s="639">
        <v>0</v>
      </c>
      <c r="M727" s="639">
        <v>0</v>
      </c>
      <c r="N727" s="639">
        <v>0</v>
      </c>
      <c r="O727" s="639">
        <v>0</v>
      </c>
      <c r="P727" s="639">
        <v>0</v>
      </c>
      <c r="Q727" s="639">
        <v>0</v>
      </c>
      <c r="R727" s="639">
        <v>0</v>
      </c>
      <c r="S727" s="639">
        <v>0</v>
      </c>
      <c r="T727" s="639">
        <v>0</v>
      </c>
      <c r="U727" s="639">
        <v>0</v>
      </c>
      <c r="V727" t="s" s="352">
        <f>IF(B727&gt;0,"Added"," ")</f>
        <v>1157</v>
      </c>
      <c r="W727" s="635"/>
    </row>
    <row r="728" ht="14.5" customHeight="1" hidden="1">
      <c r="A728" t="s" s="640">
        <v>430</v>
      </c>
      <c r="B728" s="637">
        <v>32</v>
      </c>
      <c r="C728" s="638">
        <v>10</v>
      </c>
      <c r="D728" s="639">
        <f>_xlfn.IFERROR(10*B728,0)</f>
        <v>320</v>
      </c>
      <c r="E728" s="639">
        <v>0</v>
      </c>
      <c r="F728" s="639">
        <v>0</v>
      </c>
      <c r="G728" s="639">
        <v>0</v>
      </c>
      <c r="H728" s="639">
        <v>0</v>
      </c>
      <c r="I728" s="639">
        <v>0</v>
      </c>
      <c r="J728" s="639">
        <v>0</v>
      </c>
      <c r="K728" s="639">
        <v>0</v>
      </c>
      <c r="L728" s="639">
        <v>0</v>
      </c>
      <c r="M728" s="639">
        <v>0</v>
      </c>
      <c r="N728" s="639">
        <v>0</v>
      </c>
      <c r="O728" s="639">
        <v>0</v>
      </c>
      <c r="P728" s="639">
        <v>0</v>
      </c>
      <c r="Q728" s="639">
        <v>0</v>
      </c>
      <c r="R728" s="639">
        <v>0</v>
      </c>
      <c r="S728" s="639">
        <v>0</v>
      </c>
      <c r="T728" s="639">
        <v>0</v>
      </c>
      <c r="U728" s="639">
        <v>0</v>
      </c>
      <c r="V728" t="s" s="352">
        <f>IF(B728&gt;0,"Added"," ")</f>
        <v>1157</v>
      </c>
      <c r="W728" s="635"/>
    </row>
    <row r="729" ht="14.5" customHeight="1" hidden="1">
      <c r="A729" t="s" s="640">
        <v>454</v>
      </c>
      <c r="B729" s="637">
        <v>35</v>
      </c>
      <c r="C729" s="638">
        <v>4</v>
      </c>
      <c r="D729" s="639">
        <v>0</v>
      </c>
      <c r="E729" s="639">
        <v>0</v>
      </c>
      <c r="F729" s="639">
        <v>0</v>
      </c>
      <c r="G729" s="639">
        <v>0</v>
      </c>
      <c r="H729" s="639">
        <v>0</v>
      </c>
      <c r="I729" s="639">
        <v>0</v>
      </c>
      <c r="J729" s="639">
        <v>0</v>
      </c>
      <c r="K729" s="639">
        <v>0</v>
      </c>
      <c r="L729" s="639">
        <v>0</v>
      </c>
      <c r="M729" s="639">
        <v>0</v>
      </c>
      <c r="N729" s="639">
        <v>0</v>
      </c>
      <c r="O729" s="639">
        <v>0</v>
      </c>
      <c r="P729" s="639">
        <v>0</v>
      </c>
      <c r="Q729" s="639">
        <v>0</v>
      </c>
      <c r="R729" s="639">
        <f>_xlfn.IFERROR(16*B729,0)</f>
        <v>560</v>
      </c>
      <c r="S729" s="639">
        <v>0</v>
      </c>
      <c r="T729" s="639">
        <v>0</v>
      </c>
      <c r="U729" s="639">
        <v>0</v>
      </c>
      <c r="V729" t="s" s="352">
        <f>IF(B729&gt;0,"Added"," ")</f>
        <v>1157</v>
      </c>
      <c r="W729" s="635"/>
    </row>
    <row r="730" ht="14.5" customHeight="1" hidden="1">
      <c r="A730" t="s" s="640">
        <v>462</v>
      </c>
      <c r="B730" s="637">
        <v>31</v>
      </c>
      <c r="C730" s="638">
        <v>10</v>
      </c>
      <c r="D730" s="639">
        <v>0</v>
      </c>
      <c r="E730" s="639">
        <v>0</v>
      </c>
      <c r="F730" s="639">
        <v>0</v>
      </c>
      <c r="G730" s="639">
        <v>0</v>
      </c>
      <c r="H730" s="639">
        <v>0</v>
      </c>
      <c r="I730" s="639">
        <v>0</v>
      </c>
      <c r="J730" s="639">
        <v>0</v>
      </c>
      <c r="K730" s="639">
        <v>0</v>
      </c>
      <c r="L730" s="639">
        <v>0</v>
      </c>
      <c r="M730" s="639">
        <v>0</v>
      </c>
      <c r="N730" s="639">
        <v>0</v>
      </c>
      <c r="O730" s="639">
        <v>0</v>
      </c>
      <c r="P730" s="639">
        <v>0</v>
      </c>
      <c r="Q730" s="639">
        <f>_xlfn.IFERROR(30*B730,0)</f>
        <v>930</v>
      </c>
      <c r="R730" s="639">
        <v>0</v>
      </c>
      <c r="S730" s="639">
        <v>0</v>
      </c>
      <c r="T730" s="639">
        <v>0</v>
      </c>
      <c r="U730" s="639">
        <v>0</v>
      </c>
      <c r="V730" t="s" s="352">
        <f>IF(B730&gt;0,"Added"," ")</f>
        <v>1157</v>
      </c>
      <c r="W730" s="635"/>
    </row>
    <row r="731" ht="14.5" customHeight="1" hidden="1">
      <c r="A731" t="s" s="640">
        <v>464</v>
      </c>
      <c r="B731" s="637">
        <v>27</v>
      </c>
      <c r="C731" s="638">
        <v>10</v>
      </c>
      <c r="D731" s="639">
        <v>0</v>
      </c>
      <c r="E731" s="639">
        <v>0</v>
      </c>
      <c r="F731" s="639">
        <v>0</v>
      </c>
      <c r="G731" s="639">
        <v>0</v>
      </c>
      <c r="H731" s="639">
        <v>0</v>
      </c>
      <c r="I731" s="639">
        <v>0</v>
      </c>
      <c r="J731" s="639">
        <v>0</v>
      </c>
      <c r="K731" s="639">
        <v>0</v>
      </c>
      <c r="L731" s="639">
        <v>0</v>
      </c>
      <c r="M731" s="639">
        <v>0</v>
      </c>
      <c r="N731" s="639">
        <v>0</v>
      </c>
      <c r="O731" s="639">
        <v>0</v>
      </c>
      <c r="P731" s="639">
        <v>0</v>
      </c>
      <c r="Q731" s="639">
        <f>_xlfn.IFERROR(30*B731,0)</f>
        <v>810</v>
      </c>
      <c r="R731" s="639">
        <v>0</v>
      </c>
      <c r="S731" s="639">
        <v>0</v>
      </c>
      <c r="T731" s="639">
        <v>0</v>
      </c>
      <c r="U731" s="639">
        <v>0</v>
      </c>
      <c r="V731" t="s" s="352">
        <f>IF(B731&gt;0,"Added"," ")</f>
        <v>1157</v>
      </c>
      <c r="W731" s="635"/>
    </row>
    <row r="732" ht="14.5" customHeight="1" hidden="1">
      <c r="A732" t="s" s="640">
        <v>466</v>
      </c>
      <c r="B732" s="637">
        <v>20</v>
      </c>
      <c r="C732" s="638">
        <v>10</v>
      </c>
      <c r="D732" s="639">
        <v>0</v>
      </c>
      <c r="E732" s="639">
        <v>0</v>
      </c>
      <c r="F732" s="639">
        <v>0</v>
      </c>
      <c r="G732" s="639">
        <v>0</v>
      </c>
      <c r="H732" s="639">
        <v>0</v>
      </c>
      <c r="I732" s="639">
        <v>0</v>
      </c>
      <c r="J732" s="639">
        <v>0</v>
      </c>
      <c r="K732" s="639">
        <v>0</v>
      </c>
      <c r="L732" s="639">
        <v>0</v>
      </c>
      <c r="M732" s="639">
        <v>0</v>
      </c>
      <c r="N732" s="639">
        <v>0</v>
      </c>
      <c r="O732" s="639">
        <v>0</v>
      </c>
      <c r="P732" s="639">
        <v>0</v>
      </c>
      <c r="Q732" s="639">
        <f>_xlfn.IFERROR(30*B732,0)</f>
        <v>600</v>
      </c>
      <c r="R732" s="639">
        <v>0</v>
      </c>
      <c r="S732" s="639">
        <v>0</v>
      </c>
      <c r="T732" s="639">
        <v>0</v>
      </c>
      <c r="U732" s="639">
        <v>0</v>
      </c>
      <c r="V732" t="s" s="352">
        <f>IF(B732&gt;0,"Added"," ")</f>
        <v>1157</v>
      </c>
      <c r="W732" s="635"/>
    </row>
    <row r="733" ht="14.5" customHeight="1" hidden="1">
      <c r="A733" t="s" s="640">
        <v>468</v>
      </c>
      <c r="B733" s="637">
        <v>26</v>
      </c>
      <c r="C733" s="638">
        <v>10</v>
      </c>
      <c r="D733" s="639">
        <v>0</v>
      </c>
      <c r="E733" s="639">
        <v>0</v>
      </c>
      <c r="F733" s="639">
        <v>0</v>
      </c>
      <c r="G733" s="639">
        <v>0</v>
      </c>
      <c r="H733" s="639">
        <v>0</v>
      </c>
      <c r="I733" s="639">
        <v>0</v>
      </c>
      <c r="J733" s="639">
        <v>0</v>
      </c>
      <c r="K733" s="639">
        <v>0</v>
      </c>
      <c r="L733" s="639">
        <v>0</v>
      </c>
      <c r="M733" s="639">
        <v>0</v>
      </c>
      <c r="N733" s="639">
        <v>0</v>
      </c>
      <c r="O733" s="639">
        <v>0</v>
      </c>
      <c r="P733" s="639">
        <v>0</v>
      </c>
      <c r="Q733" s="639">
        <f>_xlfn.IFERROR(30*B733,0)</f>
        <v>780</v>
      </c>
      <c r="R733" s="639">
        <v>0</v>
      </c>
      <c r="S733" s="639">
        <v>0</v>
      </c>
      <c r="T733" s="639">
        <v>0</v>
      </c>
      <c r="U733" s="639">
        <v>0</v>
      </c>
      <c r="V733" t="s" s="352">
        <f>IF(B733&gt;0,"Added"," ")</f>
        <v>1157</v>
      </c>
      <c r="W733" s="635"/>
    </row>
    <row r="734" ht="14.5" customHeight="1" hidden="1">
      <c r="A734" t="s" s="640">
        <v>470</v>
      </c>
      <c r="B734" s="637">
        <v>26</v>
      </c>
      <c r="C734" s="638">
        <v>10</v>
      </c>
      <c r="D734" s="639">
        <v>0</v>
      </c>
      <c r="E734" s="639">
        <v>0</v>
      </c>
      <c r="F734" s="639">
        <v>0</v>
      </c>
      <c r="G734" s="639">
        <v>0</v>
      </c>
      <c r="H734" s="639">
        <v>0</v>
      </c>
      <c r="I734" s="639">
        <v>0</v>
      </c>
      <c r="J734" s="639">
        <v>0</v>
      </c>
      <c r="K734" s="639">
        <v>0</v>
      </c>
      <c r="L734" s="639">
        <v>0</v>
      </c>
      <c r="M734" s="639">
        <v>0</v>
      </c>
      <c r="N734" s="639">
        <v>0</v>
      </c>
      <c r="O734" s="639">
        <v>0</v>
      </c>
      <c r="P734" s="639">
        <v>0</v>
      </c>
      <c r="Q734" s="639">
        <f>_xlfn.IFERROR(30*B734,0)</f>
        <v>780</v>
      </c>
      <c r="R734" s="639">
        <v>0</v>
      </c>
      <c r="S734" s="639">
        <v>0</v>
      </c>
      <c r="T734" s="639">
        <v>0</v>
      </c>
      <c r="U734" s="639">
        <v>0</v>
      </c>
      <c r="V734" t="s" s="352">
        <f>IF(B734&gt;0,"Added"," ")</f>
        <v>1157</v>
      </c>
      <c r="W734" s="635"/>
    </row>
    <row r="735" ht="14.5" customHeight="1" hidden="1">
      <c r="A735" t="s" s="640">
        <v>472</v>
      </c>
      <c r="B735" s="637">
        <v>29</v>
      </c>
      <c r="C735" s="638">
        <v>10</v>
      </c>
      <c r="D735" s="639">
        <v>0</v>
      </c>
      <c r="E735" s="639">
        <v>0</v>
      </c>
      <c r="F735" s="639">
        <v>0</v>
      </c>
      <c r="G735" s="639">
        <v>0</v>
      </c>
      <c r="H735" s="639">
        <v>0</v>
      </c>
      <c r="I735" s="639">
        <v>0</v>
      </c>
      <c r="J735" s="639">
        <v>0</v>
      </c>
      <c r="K735" s="639">
        <v>0</v>
      </c>
      <c r="L735" s="639">
        <v>0</v>
      </c>
      <c r="M735" s="639">
        <v>0</v>
      </c>
      <c r="N735" s="639">
        <v>0</v>
      </c>
      <c r="O735" s="639">
        <v>0</v>
      </c>
      <c r="P735" s="639">
        <v>0</v>
      </c>
      <c r="Q735" s="639">
        <f>_xlfn.IFERROR(30*B735,0)</f>
        <v>870</v>
      </c>
      <c r="R735" s="639">
        <v>0</v>
      </c>
      <c r="S735" s="639">
        <v>0</v>
      </c>
      <c r="T735" s="639">
        <v>0</v>
      </c>
      <c r="U735" s="639">
        <v>0</v>
      </c>
      <c r="V735" t="s" s="352">
        <f>IF(B735&gt;0,"Added"," ")</f>
        <v>1157</v>
      </c>
      <c r="W735" s="635"/>
    </row>
    <row r="736" ht="14.5" customHeight="1" hidden="1">
      <c r="A736" t="s" s="640">
        <v>474</v>
      </c>
      <c r="B736" s="637">
        <v>34</v>
      </c>
      <c r="C736" s="638">
        <v>10</v>
      </c>
      <c r="D736" s="639">
        <v>0</v>
      </c>
      <c r="E736" s="639">
        <v>0</v>
      </c>
      <c r="F736" s="639">
        <v>0</v>
      </c>
      <c r="G736" s="639">
        <v>0</v>
      </c>
      <c r="H736" s="639">
        <v>0</v>
      </c>
      <c r="I736" s="639">
        <v>0</v>
      </c>
      <c r="J736" s="639">
        <v>0</v>
      </c>
      <c r="K736" s="639">
        <v>0</v>
      </c>
      <c r="L736" s="639">
        <v>0</v>
      </c>
      <c r="M736" s="639">
        <v>0</v>
      </c>
      <c r="N736" s="639">
        <v>0</v>
      </c>
      <c r="O736" s="639">
        <v>0</v>
      </c>
      <c r="P736" s="639">
        <v>0</v>
      </c>
      <c r="Q736" s="639">
        <f>_xlfn.IFERROR(30*B736,0)</f>
        <v>1020</v>
      </c>
      <c r="R736" s="639">
        <v>0</v>
      </c>
      <c r="S736" s="639">
        <v>0</v>
      </c>
      <c r="T736" s="639">
        <v>0</v>
      </c>
      <c r="U736" s="639">
        <v>0</v>
      </c>
      <c r="V736" t="s" s="352">
        <f>IF(B736&gt;0,"Added"," ")</f>
        <v>1157</v>
      </c>
      <c r="W736" s="635"/>
    </row>
    <row r="737" ht="14.5" customHeight="1" hidden="1">
      <c r="A737" t="s" s="640">
        <v>476</v>
      </c>
      <c r="B737" s="637">
        <v>31</v>
      </c>
      <c r="C737" s="638">
        <v>10</v>
      </c>
      <c r="D737" s="639">
        <v>0</v>
      </c>
      <c r="E737" s="639">
        <v>0</v>
      </c>
      <c r="F737" s="639">
        <v>0</v>
      </c>
      <c r="G737" s="639">
        <v>0</v>
      </c>
      <c r="H737" s="639">
        <v>0</v>
      </c>
      <c r="I737" s="639">
        <v>0</v>
      </c>
      <c r="J737" s="639">
        <v>0</v>
      </c>
      <c r="K737" s="639">
        <v>0</v>
      </c>
      <c r="L737" s="639">
        <v>0</v>
      </c>
      <c r="M737" s="639">
        <v>0</v>
      </c>
      <c r="N737" s="639">
        <v>0</v>
      </c>
      <c r="O737" s="639">
        <v>0</v>
      </c>
      <c r="P737" s="639">
        <v>0</v>
      </c>
      <c r="Q737" s="639">
        <f>_xlfn.IFERROR(30*B737,0)</f>
        <v>930</v>
      </c>
      <c r="R737" s="639">
        <v>0</v>
      </c>
      <c r="S737" s="639">
        <v>0</v>
      </c>
      <c r="T737" s="639">
        <v>0</v>
      </c>
      <c r="U737" s="639">
        <v>0</v>
      </c>
      <c r="V737" t="s" s="352">
        <f>IF(B737&gt;0,"Added"," ")</f>
        <v>1157</v>
      </c>
      <c r="W737" s="635"/>
    </row>
    <row r="738" ht="14.5" customHeight="1" hidden="1">
      <c r="A738" t="s" s="640">
        <v>478</v>
      </c>
      <c r="B738" s="637">
        <v>25</v>
      </c>
      <c r="C738" s="638">
        <v>10</v>
      </c>
      <c r="D738" s="639">
        <v>0</v>
      </c>
      <c r="E738" s="639">
        <v>0</v>
      </c>
      <c r="F738" s="639">
        <v>0</v>
      </c>
      <c r="G738" s="639">
        <v>0</v>
      </c>
      <c r="H738" s="639">
        <v>0</v>
      </c>
      <c r="I738" s="639">
        <v>0</v>
      </c>
      <c r="J738" s="639">
        <v>0</v>
      </c>
      <c r="K738" s="639">
        <v>0</v>
      </c>
      <c r="L738" s="639">
        <v>0</v>
      </c>
      <c r="M738" s="639">
        <v>0</v>
      </c>
      <c r="N738" s="639">
        <v>0</v>
      </c>
      <c r="O738" s="639">
        <v>0</v>
      </c>
      <c r="P738" s="639">
        <v>0</v>
      </c>
      <c r="Q738" s="639">
        <f>_xlfn.IFERROR(30*B738,0)</f>
        <v>750</v>
      </c>
      <c r="R738" s="639">
        <v>0</v>
      </c>
      <c r="S738" s="639">
        <v>0</v>
      </c>
      <c r="T738" s="639">
        <v>0</v>
      </c>
      <c r="U738" s="639">
        <v>0</v>
      </c>
      <c r="V738" t="s" s="352">
        <f>IF(B738&gt;0,"Added"," ")</f>
        <v>1157</v>
      </c>
      <c r="W738" s="635"/>
    </row>
    <row r="739" ht="14.5" customHeight="1" hidden="1">
      <c r="A739" t="s" s="640">
        <v>480</v>
      </c>
      <c r="B739" s="637">
        <v>40</v>
      </c>
      <c r="C739" s="638">
        <v>11</v>
      </c>
      <c r="D739" s="639">
        <v>0</v>
      </c>
      <c r="E739" s="639">
        <v>0</v>
      </c>
      <c r="F739" s="639">
        <v>0</v>
      </c>
      <c r="G739" s="639">
        <v>0</v>
      </c>
      <c r="H739" s="639">
        <v>0</v>
      </c>
      <c r="I739" s="639">
        <v>0</v>
      </c>
      <c r="J739" s="639">
        <v>0</v>
      </c>
      <c r="K739" s="639">
        <v>0</v>
      </c>
      <c r="L739" s="639">
        <v>0</v>
      </c>
      <c r="M739" s="639">
        <v>0</v>
      </c>
      <c r="N739" s="639">
        <v>0</v>
      </c>
      <c r="O739" s="639">
        <v>0</v>
      </c>
      <c r="P739" s="639">
        <v>0</v>
      </c>
      <c r="Q739" s="639">
        <f>_xlfn.IFERROR(33*B739,0)</f>
        <v>1320</v>
      </c>
      <c r="R739" s="639">
        <v>0</v>
      </c>
      <c r="S739" s="639">
        <v>0</v>
      </c>
      <c r="T739" s="639">
        <v>0</v>
      </c>
      <c r="U739" s="639">
        <v>0</v>
      </c>
      <c r="V739" t="s" s="352">
        <f>IF(B739&gt;0,"Added"," ")</f>
        <v>1157</v>
      </c>
      <c r="W739" s="635"/>
    </row>
    <row r="740" ht="14.5" customHeight="1" hidden="1">
      <c r="A740" t="s" s="640">
        <v>482</v>
      </c>
      <c r="B740" s="637">
        <v>26</v>
      </c>
      <c r="C740" s="638">
        <v>10</v>
      </c>
      <c r="D740" s="639">
        <v>0</v>
      </c>
      <c r="E740" s="639">
        <v>0</v>
      </c>
      <c r="F740" s="639">
        <v>0</v>
      </c>
      <c r="G740" s="639">
        <v>0</v>
      </c>
      <c r="H740" s="639">
        <v>0</v>
      </c>
      <c r="I740" s="639">
        <v>0</v>
      </c>
      <c r="J740" s="639">
        <v>0</v>
      </c>
      <c r="K740" s="639">
        <v>0</v>
      </c>
      <c r="L740" s="639">
        <v>0</v>
      </c>
      <c r="M740" s="639">
        <v>0</v>
      </c>
      <c r="N740" s="639">
        <v>0</v>
      </c>
      <c r="O740" s="639">
        <v>0</v>
      </c>
      <c r="P740" s="639">
        <v>0</v>
      </c>
      <c r="Q740" s="639">
        <f>_xlfn.IFERROR(30*B740,0)</f>
        <v>780</v>
      </c>
      <c r="R740" s="639">
        <v>0</v>
      </c>
      <c r="S740" s="639">
        <v>0</v>
      </c>
      <c r="T740" s="639">
        <v>0</v>
      </c>
      <c r="U740" s="639">
        <v>0</v>
      </c>
      <c r="V740" t="s" s="352">
        <f>IF(B740&gt;0,"Added"," ")</f>
        <v>1157</v>
      </c>
      <c r="W740" s="635"/>
    </row>
    <row r="741" ht="14.5" customHeight="1" hidden="1">
      <c r="A741" t="s" s="640">
        <v>498</v>
      </c>
      <c r="B741" s="637">
        <v>24</v>
      </c>
      <c r="C741" s="638">
        <v>7</v>
      </c>
      <c r="D741" s="639">
        <v>0</v>
      </c>
      <c r="E741" s="639">
        <v>0</v>
      </c>
      <c r="F741" s="639">
        <v>0</v>
      </c>
      <c r="G741" s="639">
        <v>0</v>
      </c>
      <c r="H741" s="639">
        <v>0</v>
      </c>
      <c r="I741" s="639">
        <v>0</v>
      </c>
      <c r="J741" s="639">
        <v>0</v>
      </c>
      <c r="K741" s="639">
        <v>0</v>
      </c>
      <c r="L741" s="639">
        <v>0</v>
      </c>
      <c r="M741" s="639">
        <v>0</v>
      </c>
      <c r="N741" s="639">
        <v>0</v>
      </c>
      <c r="O741" s="639">
        <v>0</v>
      </c>
      <c r="P741" s="639">
        <v>0</v>
      </c>
      <c r="Q741" s="639">
        <f>_xlfn.IFERROR(21*B741,0)</f>
        <v>504</v>
      </c>
      <c r="R741" s="639">
        <v>0</v>
      </c>
      <c r="S741" s="639">
        <v>0</v>
      </c>
      <c r="T741" s="639">
        <v>0</v>
      </c>
      <c r="U741" s="639">
        <v>0</v>
      </c>
      <c r="V741" t="s" s="352">
        <f>IF(B741&gt;0,"Added"," ")</f>
        <v>1157</v>
      </c>
      <c r="W741" s="635"/>
    </row>
    <row r="742" ht="14.5" customHeight="1" hidden="1">
      <c r="A742" t="s" s="640">
        <v>500</v>
      </c>
      <c r="B742" s="637">
        <v>20</v>
      </c>
      <c r="C742" s="638">
        <v>5</v>
      </c>
      <c r="D742" s="639">
        <v>0</v>
      </c>
      <c r="E742" s="639">
        <v>0</v>
      </c>
      <c r="F742" s="639">
        <v>0</v>
      </c>
      <c r="G742" s="639">
        <v>0</v>
      </c>
      <c r="H742" s="639">
        <v>0</v>
      </c>
      <c r="I742" s="639">
        <v>0</v>
      </c>
      <c r="J742" s="639">
        <v>0</v>
      </c>
      <c r="K742" s="639">
        <v>0</v>
      </c>
      <c r="L742" s="639">
        <v>0</v>
      </c>
      <c r="M742" s="639">
        <v>0</v>
      </c>
      <c r="N742" s="639">
        <v>0</v>
      </c>
      <c r="O742" s="639">
        <v>0</v>
      </c>
      <c r="P742" s="639">
        <v>0</v>
      </c>
      <c r="Q742" s="639">
        <f>_xlfn.IFERROR(15*B742,0)</f>
        <v>300</v>
      </c>
      <c r="R742" s="639">
        <v>0</v>
      </c>
      <c r="S742" s="639">
        <v>0</v>
      </c>
      <c r="T742" s="639">
        <v>0</v>
      </c>
      <c r="U742" s="639">
        <v>0</v>
      </c>
      <c r="V742" t="s" s="352">
        <f>IF(B742&gt;0,"Added"," ")</f>
        <v>1157</v>
      </c>
      <c r="W742" s="635"/>
    </row>
    <row r="743" ht="14.5" customHeight="1" hidden="1">
      <c r="A743" t="s" s="640">
        <v>511</v>
      </c>
      <c r="B743" s="637">
        <v>42</v>
      </c>
      <c r="C743" s="638">
        <v>3</v>
      </c>
      <c r="D743" s="639">
        <v>0</v>
      </c>
      <c r="E743" s="639">
        <v>0</v>
      </c>
      <c r="F743" s="639">
        <v>0</v>
      </c>
      <c r="G743" s="639">
        <v>0</v>
      </c>
      <c r="H743" s="639">
        <v>0</v>
      </c>
      <c r="I743" s="639">
        <v>0</v>
      </c>
      <c r="J743" s="639">
        <v>0</v>
      </c>
      <c r="K743" s="639">
        <f>_xlfn.IFERROR(3*B743,0)</f>
        <v>126</v>
      </c>
      <c r="L743" s="639">
        <v>0</v>
      </c>
      <c r="M743" s="639">
        <v>0</v>
      </c>
      <c r="N743" s="639">
        <v>0</v>
      </c>
      <c r="O743" s="639">
        <v>0</v>
      </c>
      <c r="P743" s="639">
        <v>0</v>
      </c>
      <c r="Q743" s="639">
        <v>0</v>
      </c>
      <c r="R743" s="639">
        <v>0</v>
      </c>
      <c r="S743" s="639">
        <v>0</v>
      </c>
      <c r="T743" s="639">
        <v>0</v>
      </c>
      <c r="U743" s="639">
        <v>0</v>
      </c>
      <c r="V743" t="s" s="352">
        <f>IF(B743&gt;0,"Added"," ")</f>
        <v>1157</v>
      </c>
      <c r="W743" s="635"/>
    </row>
    <row r="744" ht="14.5" customHeight="1" hidden="1">
      <c r="A744" t="s" s="640">
        <v>513</v>
      </c>
      <c r="B744" s="637">
        <v>43</v>
      </c>
      <c r="C744" s="638">
        <v>3</v>
      </c>
      <c r="D744" s="639">
        <v>0</v>
      </c>
      <c r="E744" s="639">
        <v>0</v>
      </c>
      <c r="F744" s="639">
        <v>0</v>
      </c>
      <c r="G744" s="639">
        <v>0</v>
      </c>
      <c r="H744" s="639">
        <v>0</v>
      </c>
      <c r="I744" s="639">
        <v>0</v>
      </c>
      <c r="J744" s="639">
        <v>0</v>
      </c>
      <c r="K744" s="639">
        <f>_xlfn.IFERROR(3*B744,0)</f>
        <v>129</v>
      </c>
      <c r="L744" s="639">
        <v>0</v>
      </c>
      <c r="M744" s="639">
        <v>0</v>
      </c>
      <c r="N744" s="639">
        <v>0</v>
      </c>
      <c r="O744" s="639">
        <v>0</v>
      </c>
      <c r="P744" s="639">
        <v>0</v>
      </c>
      <c r="Q744" s="639">
        <v>0</v>
      </c>
      <c r="R744" s="639">
        <v>0</v>
      </c>
      <c r="S744" s="639">
        <v>0</v>
      </c>
      <c r="T744" s="639">
        <v>0</v>
      </c>
      <c r="U744" s="639">
        <v>0</v>
      </c>
      <c r="V744" t="s" s="352">
        <f>IF(B744&gt;0,"Added"," ")</f>
        <v>1157</v>
      </c>
      <c r="W744" s="635"/>
    </row>
    <row r="745" ht="14.5" customHeight="1" hidden="1">
      <c r="A745" t="s" s="640">
        <v>515</v>
      </c>
      <c r="B745" s="637">
        <v>22</v>
      </c>
      <c r="C745" s="638">
        <v>5</v>
      </c>
      <c r="D745" s="639">
        <v>0</v>
      </c>
      <c r="E745" s="639">
        <v>0</v>
      </c>
      <c r="F745" s="639">
        <v>0</v>
      </c>
      <c r="G745" s="639">
        <v>0</v>
      </c>
      <c r="H745" s="639">
        <v>0</v>
      </c>
      <c r="I745" s="639">
        <v>0</v>
      </c>
      <c r="J745" s="639">
        <f>_xlfn.IFERROR(5*B745,0)</f>
        <v>110</v>
      </c>
      <c r="K745" s="639">
        <v>0</v>
      </c>
      <c r="L745" s="639">
        <v>0</v>
      </c>
      <c r="M745" s="639">
        <v>0</v>
      </c>
      <c r="N745" s="639">
        <v>0</v>
      </c>
      <c r="O745" s="639">
        <v>0</v>
      </c>
      <c r="P745" s="639">
        <v>0</v>
      </c>
      <c r="Q745" s="639">
        <v>0</v>
      </c>
      <c r="R745" s="639">
        <v>0</v>
      </c>
      <c r="S745" s="639">
        <v>0</v>
      </c>
      <c r="T745" s="639">
        <v>0</v>
      </c>
      <c r="U745" s="639">
        <v>0</v>
      </c>
      <c r="V745" t="s" s="352">
        <f>IF(B745&gt;0,"Added"," ")</f>
        <v>1157</v>
      </c>
      <c r="W745" s="635"/>
    </row>
    <row r="746" ht="14.5" customHeight="1" hidden="1">
      <c r="A746" t="s" s="640">
        <v>517</v>
      </c>
      <c r="B746" s="637">
        <v>42</v>
      </c>
      <c r="C746" s="638">
        <v>3</v>
      </c>
      <c r="D746" s="639">
        <v>0</v>
      </c>
      <c r="E746" s="639">
        <v>0</v>
      </c>
      <c r="F746" s="639">
        <v>0</v>
      </c>
      <c r="G746" s="639">
        <v>0</v>
      </c>
      <c r="H746" s="639">
        <v>0</v>
      </c>
      <c r="I746" s="639">
        <v>0</v>
      </c>
      <c r="J746" s="639">
        <f>_xlfn.IFERROR(3*B746,0)</f>
        <v>126</v>
      </c>
      <c r="K746" s="639">
        <v>0</v>
      </c>
      <c r="L746" s="639">
        <v>0</v>
      </c>
      <c r="M746" s="639">
        <v>0</v>
      </c>
      <c r="N746" s="639">
        <v>0</v>
      </c>
      <c r="O746" s="639">
        <v>0</v>
      </c>
      <c r="P746" s="639">
        <v>0</v>
      </c>
      <c r="Q746" s="639">
        <v>0</v>
      </c>
      <c r="R746" s="639">
        <v>0</v>
      </c>
      <c r="S746" s="639">
        <v>0</v>
      </c>
      <c r="T746" s="639">
        <v>0</v>
      </c>
      <c r="U746" s="639">
        <v>0</v>
      </c>
      <c r="V746" t="s" s="352">
        <f>IF(B746&gt;0,"Added"," ")</f>
        <v>1157</v>
      </c>
      <c r="W746" s="635"/>
    </row>
    <row r="747" ht="14.5" customHeight="1" hidden="1">
      <c r="A747" t="s" s="640">
        <v>521</v>
      </c>
      <c r="B747" s="637">
        <v>22</v>
      </c>
      <c r="C747" s="638">
        <v>5</v>
      </c>
      <c r="D747" s="639">
        <v>0</v>
      </c>
      <c r="E747" s="639">
        <v>0</v>
      </c>
      <c r="F747" s="639">
        <v>0</v>
      </c>
      <c r="G747" s="639">
        <v>0</v>
      </c>
      <c r="H747" s="639">
        <v>0</v>
      </c>
      <c r="I747" s="639">
        <f>_xlfn.IFERROR(5*B747,0)</f>
        <v>110</v>
      </c>
      <c r="J747" s="639">
        <v>0</v>
      </c>
      <c r="K747" s="639">
        <v>0</v>
      </c>
      <c r="L747" s="639">
        <v>0</v>
      </c>
      <c r="M747" s="639">
        <v>0</v>
      </c>
      <c r="N747" s="639">
        <v>0</v>
      </c>
      <c r="O747" s="639">
        <v>0</v>
      </c>
      <c r="P747" s="639">
        <v>0</v>
      </c>
      <c r="Q747" s="639">
        <v>0</v>
      </c>
      <c r="R747" s="639">
        <v>0</v>
      </c>
      <c r="S747" s="639">
        <v>0</v>
      </c>
      <c r="T747" s="639">
        <v>0</v>
      </c>
      <c r="U747" s="639">
        <v>0</v>
      </c>
      <c r="V747" t="s" s="352">
        <f>IF(B747&gt;0,"Added"," ")</f>
        <v>1157</v>
      </c>
      <c r="W747" s="635"/>
    </row>
    <row r="748" ht="14.5" customHeight="1" hidden="1">
      <c r="A748" t="s" s="640">
        <v>523</v>
      </c>
      <c r="B748" s="637">
        <v>34</v>
      </c>
      <c r="C748" s="638">
        <v>5</v>
      </c>
      <c r="D748" s="639">
        <v>0</v>
      </c>
      <c r="E748" s="639">
        <v>0</v>
      </c>
      <c r="F748" s="639">
        <v>0</v>
      </c>
      <c r="G748" s="639">
        <v>0</v>
      </c>
      <c r="H748" s="639">
        <v>0</v>
      </c>
      <c r="I748" s="639">
        <f>_xlfn.IFERROR(5*B748,0)</f>
        <v>170</v>
      </c>
      <c r="J748" s="639">
        <v>0</v>
      </c>
      <c r="K748" s="639">
        <v>0</v>
      </c>
      <c r="L748" s="639">
        <v>0</v>
      </c>
      <c r="M748" s="639">
        <v>0</v>
      </c>
      <c r="N748" s="639">
        <v>0</v>
      </c>
      <c r="O748" s="639">
        <v>0</v>
      </c>
      <c r="P748" s="639">
        <v>0</v>
      </c>
      <c r="Q748" s="639">
        <v>0</v>
      </c>
      <c r="R748" s="639">
        <v>0</v>
      </c>
      <c r="S748" s="639">
        <v>0</v>
      </c>
      <c r="T748" s="639">
        <v>0</v>
      </c>
      <c r="U748" s="639">
        <v>0</v>
      </c>
      <c r="V748" t="s" s="352">
        <f>IF(B748&gt;0,"Added"," ")</f>
        <v>1157</v>
      </c>
      <c r="W748" s="635"/>
    </row>
    <row r="749" ht="14.5" customHeight="1" hidden="1">
      <c r="A749" t="s" s="640">
        <v>533</v>
      </c>
      <c r="B749" s="637">
        <v>12</v>
      </c>
      <c r="C749" s="638">
        <v>4</v>
      </c>
      <c r="D749" s="639">
        <v>0</v>
      </c>
      <c r="E749" s="639">
        <v>0</v>
      </c>
      <c r="F749" s="639">
        <v>0</v>
      </c>
      <c r="G749" s="639">
        <v>0</v>
      </c>
      <c r="H749" s="639">
        <v>0</v>
      </c>
      <c r="I749" s="639">
        <v>0</v>
      </c>
      <c r="J749" s="639">
        <v>0</v>
      </c>
      <c r="K749" s="639">
        <v>0</v>
      </c>
      <c r="L749" s="639">
        <v>0</v>
      </c>
      <c r="M749" s="639">
        <v>0</v>
      </c>
      <c r="N749" s="639">
        <v>0</v>
      </c>
      <c r="O749" s="639">
        <v>0</v>
      </c>
      <c r="P749" s="639">
        <v>0</v>
      </c>
      <c r="Q749" s="639">
        <v>0</v>
      </c>
      <c r="R749" s="639">
        <v>0</v>
      </c>
      <c r="S749" s="639">
        <f>_xlfn.IFERROR(16*B748,0)</f>
        <v>544</v>
      </c>
      <c r="T749" s="639">
        <v>0</v>
      </c>
      <c r="U749" s="639">
        <v>0</v>
      </c>
      <c r="V749" t="s" s="352">
        <f>IF(B749&gt;0,"Added"," ")</f>
        <v>1157</v>
      </c>
      <c r="W749" s="635"/>
    </row>
    <row r="750" ht="14.5" customHeight="1" hidden="1">
      <c r="A750" t="s" s="640">
        <v>535</v>
      </c>
      <c r="B750" s="637">
        <v>5</v>
      </c>
      <c r="C750" s="638">
        <v>3</v>
      </c>
      <c r="D750" s="639">
        <v>0</v>
      </c>
      <c r="E750" s="639">
        <v>0</v>
      </c>
      <c r="F750" s="639">
        <v>0</v>
      </c>
      <c r="G750" s="639">
        <v>0</v>
      </c>
      <c r="H750" s="639">
        <v>0</v>
      </c>
      <c r="I750" s="639">
        <v>0</v>
      </c>
      <c r="J750" s="639">
        <v>0</v>
      </c>
      <c r="K750" s="639">
        <v>0</v>
      </c>
      <c r="L750" s="639">
        <v>0</v>
      </c>
      <c r="M750" s="639">
        <v>0</v>
      </c>
      <c r="N750" s="639">
        <v>0</v>
      </c>
      <c r="O750" s="639">
        <v>0</v>
      </c>
      <c r="P750" s="639">
        <v>0</v>
      </c>
      <c r="Q750" s="639">
        <v>0</v>
      </c>
      <c r="R750" s="639">
        <v>0</v>
      </c>
      <c r="S750" s="639">
        <f>_xlfn.IFERROR(12*B749,0)</f>
        <v>144</v>
      </c>
      <c r="T750" s="639">
        <v>0</v>
      </c>
      <c r="U750" s="639">
        <v>0</v>
      </c>
      <c r="V750" t="s" s="352">
        <f>IF(B750&gt;0,"Added"," ")</f>
        <v>1157</v>
      </c>
      <c r="W750" s="635"/>
    </row>
    <row r="751" ht="14.5" customHeight="1" hidden="1">
      <c r="A751" t="s" s="640">
        <v>537</v>
      </c>
      <c r="B751" s="637">
        <v>5</v>
      </c>
      <c r="C751" s="638">
        <v>3</v>
      </c>
      <c r="D751" s="639">
        <v>0</v>
      </c>
      <c r="E751" s="639">
        <v>0</v>
      </c>
      <c r="F751" s="639">
        <v>0</v>
      </c>
      <c r="G751" s="639">
        <v>0</v>
      </c>
      <c r="H751" s="639">
        <v>0</v>
      </c>
      <c r="I751" s="639">
        <v>0</v>
      </c>
      <c r="J751" s="639">
        <v>0</v>
      </c>
      <c r="K751" s="639">
        <v>0</v>
      </c>
      <c r="L751" s="639">
        <v>0</v>
      </c>
      <c r="M751" s="639">
        <v>0</v>
      </c>
      <c r="N751" s="639">
        <v>0</v>
      </c>
      <c r="O751" s="639">
        <v>0</v>
      </c>
      <c r="P751" s="639">
        <v>0</v>
      </c>
      <c r="Q751" s="639">
        <v>0</v>
      </c>
      <c r="R751" s="639">
        <v>0</v>
      </c>
      <c r="S751" s="639">
        <f>_xlfn.IFERROR(12*B750,0)</f>
        <v>60</v>
      </c>
      <c r="T751" s="639">
        <v>0</v>
      </c>
      <c r="U751" s="639">
        <v>0</v>
      </c>
      <c r="V751" t="s" s="352">
        <f>IF(B751&gt;0,"Added"," ")</f>
        <v>1157</v>
      </c>
      <c r="W751" s="635"/>
    </row>
    <row r="752" ht="14.5" customHeight="1" hidden="1">
      <c r="A752" t="s" s="640">
        <v>539</v>
      </c>
      <c r="B752" s="637">
        <v>28</v>
      </c>
      <c r="C752" s="638">
        <v>10</v>
      </c>
      <c r="D752" s="639">
        <v>0</v>
      </c>
      <c r="E752" s="639">
        <v>0</v>
      </c>
      <c r="F752" s="639">
        <v>0</v>
      </c>
      <c r="G752" s="639">
        <v>0</v>
      </c>
      <c r="H752" s="639">
        <v>0</v>
      </c>
      <c r="I752" s="639">
        <v>0</v>
      </c>
      <c r="J752" s="639">
        <v>0</v>
      </c>
      <c r="K752" s="639">
        <v>0</v>
      </c>
      <c r="L752" s="639">
        <v>0</v>
      </c>
      <c r="M752" s="639">
        <v>0</v>
      </c>
      <c r="N752" s="639">
        <v>0</v>
      </c>
      <c r="O752" s="639">
        <v>0</v>
      </c>
      <c r="P752" s="639">
        <v>0</v>
      </c>
      <c r="Q752" s="639">
        <f>_xlfn.IFERROR(30*B752,0)</f>
        <v>840</v>
      </c>
      <c r="R752" s="639">
        <v>0</v>
      </c>
      <c r="S752" s="639">
        <v>0</v>
      </c>
      <c r="T752" s="639">
        <v>0</v>
      </c>
      <c r="U752" s="639">
        <v>0</v>
      </c>
      <c r="V752" t="s" s="352">
        <f>IF(B752&gt;0,"Added"," ")</f>
        <v>1157</v>
      </c>
      <c r="W752" s="635"/>
    </row>
    <row r="753" ht="14.5" customHeight="1" hidden="1">
      <c r="A753" t="s" s="640">
        <v>519</v>
      </c>
      <c r="B753" s="637">
        <v>39</v>
      </c>
      <c r="C753" s="638">
        <v>3</v>
      </c>
      <c r="D753" s="639">
        <v>0</v>
      </c>
      <c r="E753" s="639">
        <v>0</v>
      </c>
      <c r="F753" s="639">
        <v>0</v>
      </c>
      <c r="G753" s="639">
        <v>0</v>
      </c>
      <c r="H753" s="639">
        <v>0</v>
      </c>
      <c r="I753" s="639">
        <v>0</v>
      </c>
      <c r="J753" s="639">
        <f>_xlfn.IFERROR(3*B753,0)</f>
        <v>117</v>
      </c>
      <c r="K753" s="639">
        <v>0</v>
      </c>
      <c r="L753" s="639">
        <v>0</v>
      </c>
      <c r="M753" s="639">
        <v>0</v>
      </c>
      <c r="N753" s="639">
        <v>0</v>
      </c>
      <c r="O753" s="639">
        <v>0</v>
      </c>
      <c r="P753" s="639">
        <v>0</v>
      </c>
      <c r="Q753" s="639">
        <v>0</v>
      </c>
      <c r="R753" s="639">
        <v>0</v>
      </c>
      <c r="S753" s="639">
        <v>0</v>
      </c>
      <c r="T753" s="639">
        <v>0</v>
      </c>
      <c r="U753" s="639">
        <v>0</v>
      </c>
      <c r="V753" t="s" s="352">
        <f>IF(B753&gt;0,"Added"," ")</f>
        <v>1157</v>
      </c>
      <c r="W753" s="635"/>
    </row>
    <row r="754" ht="14.5" customHeight="1" hidden="1">
      <c r="A754" t="s" s="640">
        <v>525</v>
      </c>
      <c r="B754" s="637">
        <v>35</v>
      </c>
      <c r="C754" s="638">
        <v>4</v>
      </c>
      <c r="D754" s="639">
        <v>0</v>
      </c>
      <c r="E754" s="639">
        <v>0</v>
      </c>
      <c r="F754" s="639">
        <v>0</v>
      </c>
      <c r="G754" s="639">
        <v>0</v>
      </c>
      <c r="H754" s="639">
        <v>0</v>
      </c>
      <c r="I754" s="639">
        <f>_xlfn.IFERROR(4*B754,0)</f>
        <v>140</v>
      </c>
      <c r="J754" s="639">
        <v>0</v>
      </c>
      <c r="K754" s="639">
        <v>0</v>
      </c>
      <c r="L754" s="639">
        <v>0</v>
      </c>
      <c r="M754" s="639">
        <v>0</v>
      </c>
      <c r="N754" s="639">
        <v>0</v>
      </c>
      <c r="O754" s="639">
        <v>0</v>
      </c>
      <c r="P754" s="639">
        <v>0</v>
      </c>
      <c r="Q754" s="639">
        <v>0</v>
      </c>
      <c r="R754" s="639">
        <v>0</v>
      </c>
      <c r="S754" s="639">
        <v>0</v>
      </c>
      <c r="T754" s="639">
        <v>0</v>
      </c>
      <c r="U754" s="639">
        <v>0</v>
      </c>
      <c r="V754" t="s" s="352">
        <f>IF(B754&gt;0,"Added"," ")</f>
        <v>1157</v>
      </c>
      <c r="W754" s="635"/>
    </row>
    <row r="755" ht="14.5" customHeight="1" hidden="1">
      <c r="A755" t="s" s="640">
        <v>593</v>
      </c>
      <c r="B755" s="637">
        <v>55</v>
      </c>
      <c r="C755" s="638">
        <v>3</v>
      </c>
      <c r="D755" s="639">
        <v>0</v>
      </c>
      <c r="E755" s="639">
        <v>0</v>
      </c>
      <c r="F755" s="639">
        <v>0</v>
      </c>
      <c r="G755" s="639">
        <v>0</v>
      </c>
      <c r="H755" s="639">
        <v>0</v>
      </c>
      <c r="I755" s="639">
        <v>0</v>
      </c>
      <c r="J755" s="639">
        <v>0</v>
      </c>
      <c r="K755" s="639">
        <f>_xlfn.IFERROR(3*B755,0)</f>
        <v>165</v>
      </c>
      <c r="L755" s="639">
        <v>0</v>
      </c>
      <c r="M755" s="639">
        <v>0</v>
      </c>
      <c r="N755" s="639">
        <v>0</v>
      </c>
      <c r="O755" s="639">
        <v>0</v>
      </c>
      <c r="P755" s="639">
        <v>0</v>
      </c>
      <c r="Q755" s="639">
        <v>0</v>
      </c>
      <c r="R755" s="639">
        <v>0</v>
      </c>
      <c r="S755" s="639">
        <v>0</v>
      </c>
      <c r="T755" s="639">
        <v>0</v>
      </c>
      <c r="U755" s="639">
        <v>0</v>
      </c>
      <c r="V755" t="s" s="352">
        <f>IF(B755&gt;0,"Added"," ")</f>
        <v>1157</v>
      </c>
      <c r="W755" s="635"/>
    </row>
    <row r="756" ht="14.5" customHeight="1" hidden="1">
      <c r="A756" t="s" s="640">
        <v>595</v>
      </c>
      <c r="B756" s="637">
        <v>46</v>
      </c>
      <c r="C756" s="638">
        <v>5</v>
      </c>
      <c r="D756" s="639">
        <v>0</v>
      </c>
      <c r="E756" s="639">
        <v>0</v>
      </c>
      <c r="F756" s="639">
        <v>0</v>
      </c>
      <c r="G756" s="639">
        <v>0</v>
      </c>
      <c r="H756" s="639">
        <v>0</v>
      </c>
      <c r="I756" s="639">
        <v>0</v>
      </c>
      <c r="J756" s="639">
        <f>_xlfn.IFERROR(5*B756,0)</f>
        <v>230</v>
      </c>
      <c r="K756" s="639">
        <v>0</v>
      </c>
      <c r="L756" s="639">
        <v>0</v>
      </c>
      <c r="M756" s="639">
        <v>0</v>
      </c>
      <c r="N756" s="639">
        <v>0</v>
      </c>
      <c r="O756" s="639">
        <v>0</v>
      </c>
      <c r="P756" s="639">
        <v>0</v>
      </c>
      <c r="Q756" s="639">
        <v>0</v>
      </c>
      <c r="R756" s="639">
        <v>0</v>
      </c>
      <c r="S756" s="639">
        <v>0</v>
      </c>
      <c r="T756" s="639">
        <v>0</v>
      </c>
      <c r="U756" s="639">
        <v>0</v>
      </c>
      <c r="V756" t="s" s="352">
        <f>IF(B756&gt;0,"Added"," ")</f>
        <v>1157</v>
      </c>
      <c r="W756" s="635"/>
    </row>
    <row r="757" ht="14.5" customHeight="1" hidden="1">
      <c r="A757" t="s" s="640">
        <v>597</v>
      </c>
      <c r="B757" s="637">
        <v>29</v>
      </c>
      <c r="C757" s="638">
        <v>5</v>
      </c>
      <c r="D757" s="639">
        <v>0</v>
      </c>
      <c r="E757" s="639">
        <v>0</v>
      </c>
      <c r="F757" s="639">
        <v>0</v>
      </c>
      <c r="G757" s="639">
        <v>0</v>
      </c>
      <c r="H757" s="639">
        <v>0</v>
      </c>
      <c r="I757" s="639">
        <v>0</v>
      </c>
      <c r="J757" s="639">
        <f>_xlfn.IFERROR(5*B757,0)</f>
        <v>145</v>
      </c>
      <c r="K757" s="639">
        <v>0</v>
      </c>
      <c r="L757" s="639">
        <v>0</v>
      </c>
      <c r="M757" s="639">
        <v>0</v>
      </c>
      <c r="N757" s="639">
        <v>0</v>
      </c>
      <c r="O757" s="639">
        <v>0</v>
      </c>
      <c r="P757" s="639">
        <v>0</v>
      </c>
      <c r="Q757" s="639">
        <v>0</v>
      </c>
      <c r="R757" s="639">
        <v>0</v>
      </c>
      <c r="S757" s="639">
        <v>0</v>
      </c>
      <c r="T757" s="639">
        <v>0</v>
      </c>
      <c r="U757" s="639">
        <v>0</v>
      </c>
      <c r="V757" t="s" s="352">
        <f>IF(B757&gt;0,"Added"," ")</f>
        <v>1157</v>
      </c>
      <c r="W757" s="635"/>
    </row>
    <row r="758" ht="14.5" customHeight="1" hidden="1">
      <c r="A758" t="s" s="640">
        <v>599</v>
      </c>
      <c r="B758" s="637">
        <v>38</v>
      </c>
      <c r="C758" s="638">
        <v>5</v>
      </c>
      <c r="D758" s="639">
        <v>0</v>
      </c>
      <c r="E758" s="639">
        <v>0</v>
      </c>
      <c r="F758" s="639">
        <v>0</v>
      </c>
      <c r="G758" s="639">
        <v>0</v>
      </c>
      <c r="H758" s="639">
        <v>0</v>
      </c>
      <c r="I758" s="639">
        <v>0</v>
      </c>
      <c r="J758" s="639">
        <f>_xlfn.IFERROR(5*B758,0)</f>
        <v>190</v>
      </c>
      <c r="K758" s="639">
        <v>0</v>
      </c>
      <c r="L758" s="639">
        <v>0</v>
      </c>
      <c r="M758" s="639">
        <v>0</v>
      </c>
      <c r="N758" s="639">
        <v>0</v>
      </c>
      <c r="O758" s="639">
        <v>0</v>
      </c>
      <c r="P758" s="639">
        <v>0</v>
      </c>
      <c r="Q758" s="639">
        <v>0</v>
      </c>
      <c r="R758" s="639">
        <v>0</v>
      </c>
      <c r="S758" s="639">
        <v>0</v>
      </c>
      <c r="T758" s="639">
        <v>0</v>
      </c>
      <c r="U758" s="639">
        <v>0</v>
      </c>
      <c r="V758" t="s" s="352">
        <f>IF(B758&gt;0,"Added"," ")</f>
        <v>1157</v>
      </c>
      <c r="W758" s="635"/>
    </row>
    <row r="759" ht="14.5" customHeight="1" hidden="1">
      <c r="A759" t="s" s="640">
        <v>601</v>
      </c>
      <c r="B759" s="637">
        <v>55</v>
      </c>
      <c r="C759" s="638">
        <v>4</v>
      </c>
      <c r="D759" s="639">
        <v>0</v>
      </c>
      <c r="E759" s="639">
        <v>0</v>
      </c>
      <c r="F759" s="639">
        <v>0</v>
      </c>
      <c r="G759" s="639">
        <v>0</v>
      </c>
      <c r="H759" s="639">
        <v>0</v>
      </c>
      <c r="I759" s="639">
        <v>0</v>
      </c>
      <c r="J759" s="639">
        <f>_xlfn.IFERROR(4*B759,0)</f>
        <v>220</v>
      </c>
      <c r="K759" s="639">
        <v>0</v>
      </c>
      <c r="L759" s="639">
        <v>0</v>
      </c>
      <c r="M759" s="639">
        <v>0</v>
      </c>
      <c r="N759" s="639">
        <v>0</v>
      </c>
      <c r="O759" s="639">
        <v>0</v>
      </c>
      <c r="P759" s="639">
        <v>0</v>
      </c>
      <c r="Q759" s="639">
        <v>0</v>
      </c>
      <c r="R759" s="639">
        <v>0</v>
      </c>
      <c r="S759" s="639">
        <v>0</v>
      </c>
      <c r="T759" s="639">
        <v>0</v>
      </c>
      <c r="U759" s="639">
        <v>0</v>
      </c>
      <c r="V759" t="s" s="352">
        <f>IF(B759&gt;0,"Added"," ")</f>
        <v>1157</v>
      </c>
      <c r="W759" s="635"/>
    </row>
    <row r="760" ht="14.5" customHeight="1" hidden="1">
      <c r="A760" t="s" s="640">
        <v>603</v>
      </c>
      <c r="B760" s="637">
        <v>51</v>
      </c>
      <c r="C760" s="638">
        <v>4</v>
      </c>
      <c r="D760" s="639">
        <v>0</v>
      </c>
      <c r="E760" s="639">
        <v>0</v>
      </c>
      <c r="F760" s="639">
        <v>0</v>
      </c>
      <c r="G760" s="639">
        <v>0</v>
      </c>
      <c r="H760" s="639">
        <v>0</v>
      </c>
      <c r="I760" s="639">
        <v>0</v>
      </c>
      <c r="J760" s="639">
        <f>_xlfn.IFERROR(4*B760,0)</f>
        <v>204</v>
      </c>
      <c r="K760" s="639">
        <v>0</v>
      </c>
      <c r="L760" s="639">
        <v>0</v>
      </c>
      <c r="M760" s="639">
        <v>0</v>
      </c>
      <c r="N760" s="639">
        <v>0</v>
      </c>
      <c r="O760" s="639">
        <v>0</v>
      </c>
      <c r="P760" s="639">
        <v>0</v>
      </c>
      <c r="Q760" s="639">
        <v>0</v>
      </c>
      <c r="R760" s="639">
        <v>0</v>
      </c>
      <c r="S760" s="639">
        <v>0</v>
      </c>
      <c r="T760" s="639">
        <v>0</v>
      </c>
      <c r="U760" s="639">
        <v>0</v>
      </c>
      <c r="V760" t="s" s="352">
        <f>IF(B760&gt;0,"Added"," ")</f>
        <v>1157</v>
      </c>
      <c r="W760" s="635"/>
    </row>
    <row r="761" ht="14.5" customHeight="1" hidden="1">
      <c r="A761" t="s" s="640">
        <v>605</v>
      </c>
      <c r="B761" s="637">
        <v>51</v>
      </c>
      <c r="C761" s="638">
        <v>4</v>
      </c>
      <c r="D761" s="639">
        <v>0</v>
      </c>
      <c r="E761" s="639">
        <v>0</v>
      </c>
      <c r="F761" s="639">
        <v>0</v>
      </c>
      <c r="G761" s="639">
        <v>0</v>
      </c>
      <c r="H761" s="639">
        <v>0</v>
      </c>
      <c r="I761" s="639">
        <v>0</v>
      </c>
      <c r="J761" s="639">
        <f>_xlfn.IFERROR(4*B761,0)</f>
        <v>204</v>
      </c>
      <c r="K761" s="639">
        <v>0</v>
      </c>
      <c r="L761" s="639">
        <v>0</v>
      </c>
      <c r="M761" s="639">
        <v>0</v>
      </c>
      <c r="N761" s="639">
        <v>0</v>
      </c>
      <c r="O761" s="639">
        <v>0</v>
      </c>
      <c r="P761" s="639">
        <v>0</v>
      </c>
      <c r="Q761" s="639">
        <v>0</v>
      </c>
      <c r="R761" s="639">
        <v>0</v>
      </c>
      <c r="S761" s="639">
        <v>0</v>
      </c>
      <c r="T761" s="639">
        <v>0</v>
      </c>
      <c r="U761" s="639">
        <v>0</v>
      </c>
      <c r="V761" t="s" s="352">
        <f>IF(B761&gt;0,"Added"," ")</f>
        <v>1157</v>
      </c>
      <c r="W761" s="635"/>
    </row>
    <row r="762" ht="14.5" customHeight="1" hidden="1">
      <c r="A762" t="s" s="640">
        <v>607</v>
      </c>
      <c r="B762" s="637">
        <v>42</v>
      </c>
      <c r="C762" s="638">
        <v>5</v>
      </c>
      <c r="D762" s="639">
        <v>0</v>
      </c>
      <c r="E762" s="639">
        <v>0</v>
      </c>
      <c r="F762" s="639">
        <v>0</v>
      </c>
      <c r="G762" s="639">
        <v>0</v>
      </c>
      <c r="H762" s="639">
        <v>0</v>
      </c>
      <c r="I762" s="639">
        <f>_xlfn.IFERROR(5*B762,0)</f>
        <v>210</v>
      </c>
      <c r="J762" s="639">
        <v>0</v>
      </c>
      <c r="K762" s="639">
        <v>0</v>
      </c>
      <c r="L762" s="639">
        <v>0</v>
      </c>
      <c r="M762" s="639">
        <v>0</v>
      </c>
      <c r="N762" s="639">
        <v>0</v>
      </c>
      <c r="O762" s="639">
        <v>0</v>
      </c>
      <c r="P762" s="639">
        <v>0</v>
      </c>
      <c r="Q762" s="639">
        <v>0</v>
      </c>
      <c r="R762" s="639">
        <v>0</v>
      </c>
      <c r="S762" s="639">
        <v>0</v>
      </c>
      <c r="T762" s="639">
        <v>0</v>
      </c>
      <c r="U762" s="639">
        <v>0</v>
      </c>
      <c r="V762" t="s" s="352">
        <f>IF(B762&gt;0,"Added"," ")</f>
        <v>1157</v>
      </c>
      <c r="W762" s="635"/>
    </row>
    <row r="763" ht="14.5" customHeight="1" hidden="1">
      <c r="A763" t="s" s="640">
        <v>609</v>
      </c>
      <c r="B763" s="637">
        <v>41</v>
      </c>
      <c r="C763" s="638">
        <v>5</v>
      </c>
      <c r="D763" s="639">
        <v>0</v>
      </c>
      <c r="E763" s="639">
        <v>0</v>
      </c>
      <c r="F763" s="639">
        <v>0</v>
      </c>
      <c r="G763" s="639">
        <v>0</v>
      </c>
      <c r="H763" s="639">
        <v>0</v>
      </c>
      <c r="I763" s="639">
        <f>_xlfn.IFERROR(5*B763,0)</f>
        <v>205</v>
      </c>
      <c r="J763" s="639">
        <v>0</v>
      </c>
      <c r="K763" s="639">
        <v>0</v>
      </c>
      <c r="L763" s="639">
        <v>0</v>
      </c>
      <c r="M763" s="639">
        <v>0</v>
      </c>
      <c r="N763" s="639">
        <v>0</v>
      </c>
      <c r="O763" s="639">
        <v>0</v>
      </c>
      <c r="P763" s="639">
        <v>0</v>
      </c>
      <c r="Q763" s="639">
        <v>0</v>
      </c>
      <c r="R763" s="639">
        <v>0</v>
      </c>
      <c r="S763" s="639">
        <v>0</v>
      </c>
      <c r="T763" s="639">
        <v>0</v>
      </c>
      <c r="U763" s="639">
        <v>0</v>
      </c>
      <c r="V763" t="s" s="352">
        <f>IF(B763&gt;0,"Added"," ")</f>
        <v>1157</v>
      </c>
      <c r="W763" s="635"/>
    </row>
    <row r="764" ht="14.5" customHeight="1" hidden="1">
      <c r="A764" t="s" s="640">
        <v>611</v>
      </c>
      <c r="B764" s="637">
        <v>36</v>
      </c>
      <c r="C764" s="638">
        <v>5</v>
      </c>
      <c r="D764" s="639">
        <v>0</v>
      </c>
      <c r="E764" s="639">
        <v>0</v>
      </c>
      <c r="F764" s="639">
        <v>0</v>
      </c>
      <c r="G764" s="639">
        <v>0</v>
      </c>
      <c r="H764" s="639">
        <v>0</v>
      </c>
      <c r="I764" s="639">
        <f>_xlfn.IFERROR(5*B764,0)</f>
        <v>180</v>
      </c>
      <c r="J764" s="639">
        <v>0</v>
      </c>
      <c r="K764" s="639">
        <v>0</v>
      </c>
      <c r="L764" s="639">
        <v>0</v>
      </c>
      <c r="M764" s="639">
        <v>0</v>
      </c>
      <c r="N764" s="639">
        <v>0</v>
      </c>
      <c r="O764" s="639">
        <v>0</v>
      </c>
      <c r="P764" s="639">
        <v>0</v>
      </c>
      <c r="Q764" s="639">
        <v>0</v>
      </c>
      <c r="R764" s="639">
        <v>0</v>
      </c>
      <c r="S764" s="639">
        <v>0</v>
      </c>
      <c r="T764" s="639">
        <v>0</v>
      </c>
      <c r="U764" s="639">
        <v>0</v>
      </c>
      <c r="V764" t="s" s="352">
        <f>IF(B764&gt;0,"Added"," ")</f>
        <v>1157</v>
      </c>
      <c r="W764" s="635"/>
    </row>
    <row r="765" ht="14.5" customHeight="1" hidden="1">
      <c r="A765" t="s" s="640">
        <v>613</v>
      </c>
      <c r="B765" s="637">
        <v>37</v>
      </c>
      <c r="C765" s="638">
        <v>5</v>
      </c>
      <c r="D765" s="639">
        <v>0</v>
      </c>
      <c r="E765" s="639">
        <v>0</v>
      </c>
      <c r="F765" s="639">
        <v>0</v>
      </c>
      <c r="G765" s="639">
        <v>0</v>
      </c>
      <c r="H765" s="639">
        <v>0</v>
      </c>
      <c r="I765" s="639">
        <f>_xlfn.IFERROR(5*B765,0)</f>
        <v>185</v>
      </c>
      <c r="J765" s="639">
        <v>0</v>
      </c>
      <c r="K765" s="639">
        <v>0</v>
      </c>
      <c r="L765" s="639">
        <v>0</v>
      </c>
      <c r="M765" s="639">
        <v>0</v>
      </c>
      <c r="N765" s="639">
        <v>0</v>
      </c>
      <c r="O765" s="639">
        <v>0</v>
      </c>
      <c r="P765" s="639">
        <v>0</v>
      </c>
      <c r="Q765" s="639">
        <v>0</v>
      </c>
      <c r="R765" s="639">
        <v>0</v>
      </c>
      <c r="S765" s="639">
        <v>0</v>
      </c>
      <c r="T765" s="639">
        <v>0</v>
      </c>
      <c r="U765" s="639">
        <v>0</v>
      </c>
      <c r="V765" t="s" s="352">
        <f>IF(B765&gt;0,"Added"," ")</f>
        <v>1157</v>
      </c>
      <c r="W765" s="635"/>
    </row>
    <row r="766" ht="14.5" customHeight="1" hidden="1">
      <c r="A766" t="s" s="640">
        <v>615</v>
      </c>
      <c r="B766" s="637">
        <v>40</v>
      </c>
      <c r="C766" s="638">
        <v>5</v>
      </c>
      <c r="D766" s="639">
        <v>0</v>
      </c>
      <c r="E766" s="639">
        <v>0</v>
      </c>
      <c r="F766" s="639">
        <v>0</v>
      </c>
      <c r="G766" s="639">
        <v>0</v>
      </c>
      <c r="H766" s="639">
        <v>0</v>
      </c>
      <c r="I766" s="639">
        <f>_xlfn.IFERROR(5*B766,0)</f>
        <v>200</v>
      </c>
      <c r="J766" s="639">
        <v>0</v>
      </c>
      <c r="K766" s="639">
        <v>0</v>
      </c>
      <c r="L766" s="639">
        <v>0</v>
      </c>
      <c r="M766" s="639">
        <v>0</v>
      </c>
      <c r="N766" s="639">
        <v>0</v>
      </c>
      <c r="O766" s="639">
        <v>0</v>
      </c>
      <c r="P766" s="639">
        <v>0</v>
      </c>
      <c r="Q766" s="639">
        <v>0</v>
      </c>
      <c r="R766" s="639">
        <v>0</v>
      </c>
      <c r="S766" s="639">
        <v>0</v>
      </c>
      <c r="T766" s="639">
        <v>0</v>
      </c>
      <c r="U766" s="639">
        <v>0</v>
      </c>
      <c r="V766" t="s" s="352">
        <f>IF(B766&gt;0,"Added"," ")</f>
        <v>1157</v>
      </c>
      <c r="W766" s="635"/>
    </row>
    <row r="767" ht="14.5" customHeight="1" hidden="1">
      <c r="A767" t="s" s="640">
        <v>617</v>
      </c>
      <c r="B767" s="637">
        <v>32</v>
      </c>
      <c r="C767" s="638">
        <v>5</v>
      </c>
      <c r="D767" s="639">
        <v>0</v>
      </c>
      <c r="E767" s="639">
        <v>0</v>
      </c>
      <c r="F767" s="639">
        <v>0</v>
      </c>
      <c r="G767" s="639">
        <v>0</v>
      </c>
      <c r="H767" s="639">
        <v>0</v>
      </c>
      <c r="I767" s="639">
        <f>_xlfn.IFERROR(5*B767,0)</f>
        <v>160</v>
      </c>
      <c r="J767" s="639">
        <v>0</v>
      </c>
      <c r="K767" s="639">
        <v>0</v>
      </c>
      <c r="L767" s="639">
        <v>0</v>
      </c>
      <c r="M767" s="639">
        <v>0</v>
      </c>
      <c r="N767" s="639">
        <v>0</v>
      </c>
      <c r="O767" s="639">
        <v>0</v>
      </c>
      <c r="P767" s="639">
        <v>0</v>
      </c>
      <c r="Q767" s="639">
        <v>0</v>
      </c>
      <c r="R767" s="639">
        <v>0</v>
      </c>
      <c r="S767" s="639">
        <v>0</v>
      </c>
      <c r="T767" s="639">
        <v>0</v>
      </c>
      <c r="U767" s="639">
        <v>0</v>
      </c>
      <c r="V767" t="s" s="352">
        <f>IF(B767&gt;0,"Added"," ")</f>
        <v>1157</v>
      </c>
      <c r="W767" s="635"/>
    </row>
    <row r="768" ht="14.5" customHeight="1" hidden="1">
      <c r="A768" t="s" s="640">
        <v>619</v>
      </c>
      <c r="B768" s="637">
        <v>37</v>
      </c>
      <c r="C768" s="638">
        <v>5</v>
      </c>
      <c r="D768" s="639">
        <v>0</v>
      </c>
      <c r="E768" s="639">
        <v>0</v>
      </c>
      <c r="F768" s="639">
        <v>0</v>
      </c>
      <c r="G768" s="639">
        <v>0</v>
      </c>
      <c r="H768" s="639">
        <v>0</v>
      </c>
      <c r="I768" s="639">
        <f>_xlfn.IFERROR(5*B768,0)</f>
        <v>185</v>
      </c>
      <c r="J768" s="639">
        <v>0</v>
      </c>
      <c r="K768" s="639">
        <v>0</v>
      </c>
      <c r="L768" s="639">
        <v>0</v>
      </c>
      <c r="M768" s="639">
        <v>0</v>
      </c>
      <c r="N768" s="639">
        <v>0</v>
      </c>
      <c r="O768" s="639">
        <v>0</v>
      </c>
      <c r="P768" s="639">
        <v>0</v>
      </c>
      <c r="Q768" s="639">
        <v>0</v>
      </c>
      <c r="R768" s="639">
        <v>0</v>
      </c>
      <c r="S768" s="639">
        <v>0</v>
      </c>
      <c r="T768" s="639">
        <v>0</v>
      </c>
      <c r="U768" s="639">
        <v>0</v>
      </c>
      <c r="V768" t="s" s="352">
        <f>IF(B768&gt;0,"Added"," ")</f>
        <v>1157</v>
      </c>
      <c r="W768" s="635"/>
    </row>
    <row r="769" ht="14.5" customHeight="1" hidden="1">
      <c r="A769" t="s" s="640">
        <v>621</v>
      </c>
      <c r="B769" s="637">
        <v>35</v>
      </c>
      <c r="C769" s="638">
        <v>5</v>
      </c>
      <c r="D769" s="639">
        <v>0</v>
      </c>
      <c r="E769" s="639">
        <v>0</v>
      </c>
      <c r="F769" s="639">
        <v>0</v>
      </c>
      <c r="G769" s="639">
        <v>0</v>
      </c>
      <c r="H769" s="639">
        <v>0</v>
      </c>
      <c r="I769" s="639">
        <f>_xlfn.IFERROR(5*B769,0)</f>
        <v>175</v>
      </c>
      <c r="J769" s="639">
        <v>0</v>
      </c>
      <c r="K769" s="639">
        <v>0</v>
      </c>
      <c r="L769" s="639">
        <v>0</v>
      </c>
      <c r="M769" s="639">
        <v>0</v>
      </c>
      <c r="N769" s="639">
        <v>0</v>
      </c>
      <c r="O769" s="639">
        <v>0</v>
      </c>
      <c r="P769" s="639">
        <v>0</v>
      </c>
      <c r="Q769" s="639">
        <v>0</v>
      </c>
      <c r="R769" s="639">
        <v>0</v>
      </c>
      <c r="S769" s="639">
        <v>0</v>
      </c>
      <c r="T769" s="639">
        <v>0</v>
      </c>
      <c r="U769" s="639">
        <v>0</v>
      </c>
      <c r="V769" t="s" s="352">
        <f>IF(B769&gt;0,"Added"," ")</f>
        <v>1157</v>
      </c>
      <c r="W769" s="635"/>
    </row>
    <row r="770" ht="14.5" customHeight="1" hidden="1">
      <c r="A770" t="s" s="640">
        <v>623</v>
      </c>
      <c r="B770" s="637">
        <v>50</v>
      </c>
      <c r="C770" s="638">
        <v>5</v>
      </c>
      <c r="D770" s="639">
        <v>0</v>
      </c>
      <c r="E770" s="639">
        <v>0</v>
      </c>
      <c r="F770" s="639">
        <v>0</v>
      </c>
      <c r="G770" s="639">
        <v>0</v>
      </c>
      <c r="H770" s="639">
        <v>0</v>
      </c>
      <c r="I770" s="639">
        <f>_xlfn.IFERROR(5*B770,0)</f>
        <v>250</v>
      </c>
      <c r="J770" s="639">
        <v>0</v>
      </c>
      <c r="K770" s="639">
        <v>0</v>
      </c>
      <c r="L770" s="639">
        <v>0</v>
      </c>
      <c r="M770" s="639">
        <v>0</v>
      </c>
      <c r="N770" s="639">
        <v>0</v>
      </c>
      <c r="O770" s="639">
        <v>0</v>
      </c>
      <c r="P770" s="639">
        <v>0</v>
      </c>
      <c r="Q770" s="639">
        <v>0</v>
      </c>
      <c r="R770" s="639">
        <v>0</v>
      </c>
      <c r="S770" s="639">
        <v>0</v>
      </c>
      <c r="T770" s="639">
        <v>0</v>
      </c>
      <c r="U770" s="639">
        <v>0</v>
      </c>
      <c r="V770" t="s" s="352">
        <f>IF(B770&gt;0,"Added"," ")</f>
        <v>1157</v>
      </c>
      <c r="W770" s="635"/>
    </row>
    <row r="771" ht="14.5" customHeight="1" hidden="1">
      <c r="A771" t="s" s="640">
        <v>629</v>
      </c>
      <c r="B771" s="637">
        <v>35</v>
      </c>
      <c r="C771" s="638">
        <v>5</v>
      </c>
      <c r="D771" s="639">
        <v>0</v>
      </c>
      <c r="E771" s="639">
        <v>0</v>
      </c>
      <c r="F771" s="639">
        <v>0</v>
      </c>
      <c r="G771" s="639">
        <v>0</v>
      </c>
      <c r="H771" s="639">
        <f>_xlfn.IFERROR(5*B771,0)</f>
        <v>175</v>
      </c>
      <c r="I771" s="639">
        <v>0</v>
      </c>
      <c r="J771" s="639">
        <v>0</v>
      </c>
      <c r="K771" s="639">
        <v>0</v>
      </c>
      <c r="L771" s="639">
        <v>0</v>
      </c>
      <c r="M771" s="639">
        <v>0</v>
      </c>
      <c r="N771" s="639">
        <v>0</v>
      </c>
      <c r="O771" s="639">
        <v>0</v>
      </c>
      <c r="P771" s="639">
        <v>0</v>
      </c>
      <c r="Q771" s="639">
        <v>0</v>
      </c>
      <c r="R771" s="639">
        <v>0</v>
      </c>
      <c r="S771" s="639">
        <v>0</v>
      </c>
      <c r="T771" s="639">
        <v>0</v>
      </c>
      <c r="U771" s="639">
        <v>0</v>
      </c>
      <c r="V771" t="s" s="352">
        <f>IF(B771&gt;0,"Added"," ")</f>
        <v>1157</v>
      </c>
      <c r="W771" s="635"/>
    </row>
    <row r="772" ht="14.5" customHeight="1" hidden="1">
      <c r="A772" t="s" s="640">
        <v>631</v>
      </c>
      <c r="B772" s="637">
        <v>53</v>
      </c>
      <c r="C772" s="638">
        <v>5</v>
      </c>
      <c r="D772" s="639">
        <v>0</v>
      </c>
      <c r="E772" s="639">
        <v>0</v>
      </c>
      <c r="F772" s="639">
        <v>0</v>
      </c>
      <c r="G772" s="639">
        <v>0</v>
      </c>
      <c r="H772" s="639">
        <f>_xlfn.IFERROR(5*B772,0)</f>
        <v>265</v>
      </c>
      <c r="I772" s="639">
        <v>0</v>
      </c>
      <c r="J772" s="639">
        <v>0</v>
      </c>
      <c r="K772" s="639">
        <v>0</v>
      </c>
      <c r="L772" s="639">
        <v>0</v>
      </c>
      <c r="M772" s="639">
        <v>0</v>
      </c>
      <c r="N772" s="639">
        <v>0</v>
      </c>
      <c r="O772" s="639">
        <v>0</v>
      </c>
      <c r="P772" s="639">
        <v>0</v>
      </c>
      <c r="Q772" s="639">
        <v>0</v>
      </c>
      <c r="R772" s="639">
        <v>0</v>
      </c>
      <c r="S772" s="639">
        <v>0</v>
      </c>
      <c r="T772" s="639">
        <v>0</v>
      </c>
      <c r="U772" s="639">
        <v>0</v>
      </c>
      <c r="V772" t="s" s="352">
        <f>IF(B772&gt;0,"Added"," ")</f>
        <v>1157</v>
      </c>
      <c r="W772" s="635"/>
    </row>
    <row r="773" ht="14.5" customHeight="1" hidden="1">
      <c r="A773" t="s" s="640">
        <v>641</v>
      </c>
      <c r="B773" s="637">
        <v>41</v>
      </c>
      <c r="C773" s="638">
        <v>11</v>
      </c>
      <c r="D773" s="639">
        <v>0</v>
      </c>
      <c r="E773" s="639">
        <f>_xlfn.IFERROR(11*B773,0)</f>
        <v>451</v>
      </c>
      <c r="F773" s="639">
        <v>0</v>
      </c>
      <c r="G773" s="639">
        <v>0</v>
      </c>
      <c r="H773" s="639">
        <v>0</v>
      </c>
      <c r="I773" s="639">
        <v>0</v>
      </c>
      <c r="J773" s="639">
        <v>0</v>
      </c>
      <c r="K773" s="639">
        <v>0</v>
      </c>
      <c r="L773" s="639">
        <v>0</v>
      </c>
      <c r="M773" s="639">
        <v>0</v>
      </c>
      <c r="N773" s="639">
        <v>0</v>
      </c>
      <c r="O773" s="639">
        <v>0</v>
      </c>
      <c r="P773" s="639">
        <v>0</v>
      </c>
      <c r="Q773" s="639">
        <v>0</v>
      </c>
      <c r="R773" s="639">
        <v>0</v>
      </c>
      <c r="S773" s="639">
        <v>0</v>
      </c>
      <c r="T773" s="639">
        <v>0</v>
      </c>
      <c r="U773" s="639">
        <v>0</v>
      </c>
      <c r="V773" t="s" s="352">
        <f>IF(B773&gt;0,"Added"," ")</f>
        <v>1157</v>
      </c>
      <c r="W773" s="635"/>
    </row>
    <row r="774" ht="14.5" customHeight="1" hidden="1">
      <c r="A774" t="s" s="640">
        <v>649</v>
      </c>
      <c r="B774" s="637">
        <v>35</v>
      </c>
      <c r="C774" s="638">
        <v>10</v>
      </c>
      <c r="D774" s="639">
        <v>0</v>
      </c>
      <c r="E774" s="639">
        <f>_xlfn.IFERROR(10*B774,0)</f>
        <v>350</v>
      </c>
      <c r="F774" s="639">
        <v>0</v>
      </c>
      <c r="G774" s="639">
        <v>0</v>
      </c>
      <c r="H774" s="639">
        <v>0</v>
      </c>
      <c r="I774" s="639">
        <v>0</v>
      </c>
      <c r="J774" s="639">
        <v>0</v>
      </c>
      <c r="K774" s="639">
        <v>0</v>
      </c>
      <c r="L774" s="639">
        <v>0</v>
      </c>
      <c r="M774" s="639">
        <v>0</v>
      </c>
      <c r="N774" s="639">
        <v>0</v>
      </c>
      <c r="O774" s="639">
        <v>0</v>
      </c>
      <c r="P774" s="639">
        <v>0</v>
      </c>
      <c r="Q774" s="639">
        <v>0</v>
      </c>
      <c r="R774" s="639">
        <v>0</v>
      </c>
      <c r="S774" s="639">
        <v>0</v>
      </c>
      <c r="T774" s="639">
        <v>0</v>
      </c>
      <c r="U774" s="639">
        <v>0</v>
      </c>
      <c r="V774" t="s" s="352">
        <f>IF(B774&gt;0,"Added"," ")</f>
        <v>1157</v>
      </c>
      <c r="W774" s="635"/>
    </row>
    <row r="775" ht="14.5" customHeight="1" hidden="1">
      <c r="A775" t="s" s="640">
        <v>651</v>
      </c>
      <c r="B775" s="637">
        <v>52</v>
      </c>
      <c r="C775" s="638">
        <v>10</v>
      </c>
      <c r="D775" s="639">
        <v>0</v>
      </c>
      <c r="E775" s="639">
        <f>_xlfn.IFERROR(10*B775,0)</f>
        <v>520</v>
      </c>
      <c r="F775" s="639">
        <v>0</v>
      </c>
      <c r="G775" s="639">
        <v>0</v>
      </c>
      <c r="H775" s="639">
        <v>0</v>
      </c>
      <c r="I775" s="639">
        <v>0</v>
      </c>
      <c r="J775" s="639">
        <v>0</v>
      </c>
      <c r="K775" s="639">
        <v>0</v>
      </c>
      <c r="L775" s="639">
        <v>0</v>
      </c>
      <c r="M775" s="639">
        <v>0</v>
      </c>
      <c r="N775" s="639">
        <v>0</v>
      </c>
      <c r="O775" s="639">
        <v>0</v>
      </c>
      <c r="P775" s="639">
        <v>0</v>
      </c>
      <c r="Q775" s="639">
        <v>0</v>
      </c>
      <c r="R775" s="639">
        <v>0</v>
      </c>
      <c r="S775" s="639">
        <v>0</v>
      </c>
      <c r="T775" s="639">
        <v>0</v>
      </c>
      <c r="U775" s="639">
        <v>0</v>
      </c>
      <c r="V775" t="s" s="352">
        <f>IF(B775&gt;0,"Added"," ")</f>
        <v>1157</v>
      </c>
      <c r="W775" s="635"/>
    </row>
    <row r="776" ht="14.5" customHeight="1" hidden="1">
      <c r="A776" t="s" s="640">
        <v>653</v>
      </c>
      <c r="B776" s="637">
        <v>29</v>
      </c>
      <c r="C776" s="638">
        <v>10</v>
      </c>
      <c r="D776" s="639">
        <v>0</v>
      </c>
      <c r="E776" s="639">
        <f>_xlfn.IFERROR(10*B776,0)</f>
        <v>290</v>
      </c>
      <c r="F776" s="639">
        <v>0</v>
      </c>
      <c r="G776" s="639">
        <v>0</v>
      </c>
      <c r="H776" s="639">
        <v>0</v>
      </c>
      <c r="I776" s="639">
        <v>0</v>
      </c>
      <c r="J776" s="639">
        <v>0</v>
      </c>
      <c r="K776" s="639">
        <v>0</v>
      </c>
      <c r="L776" s="639">
        <v>0</v>
      </c>
      <c r="M776" s="639">
        <v>0</v>
      </c>
      <c r="N776" s="639">
        <v>0</v>
      </c>
      <c r="O776" s="639">
        <v>0</v>
      </c>
      <c r="P776" s="639">
        <v>0</v>
      </c>
      <c r="Q776" s="639">
        <v>0</v>
      </c>
      <c r="R776" s="639">
        <v>0</v>
      </c>
      <c r="S776" s="639">
        <v>0</v>
      </c>
      <c r="T776" s="639">
        <v>0</v>
      </c>
      <c r="U776" s="639">
        <v>0</v>
      </c>
      <c r="V776" t="s" s="352">
        <f>IF(B776&gt;0,"Added"," ")</f>
        <v>1157</v>
      </c>
      <c r="W776" s="635"/>
    </row>
    <row r="777" ht="14.5" customHeight="1" hidden="1">
      <c r="A777" t="s" s="640">
        <v>655</v>
      </c>
      <c r="B777" s="637">
        <v>41</v>
      </c>
      <c r="C777" s="638">
        <v>10</v>
      </c>
      <c r="D777" s="639">
        <v>0</v>
      </c>
      <c r="E777" s="639">
        <f>_xlfn.IFERROR(10*B777,0)</f>
        <v>410</v>
      </c>
      <c r="F777" s="639">
        <v>0</v>
      </c>
      <c r="G777" s="639">
        <v>0</v>
      </c>
      <c r="H777" s="639">
        <v>0</v>
      </c>
      <c r="I777" s="639">
        <v>0</v>
      </c>
      <c r="J777" s="639">
        <v>0</v>
      </c>
      <c r="K777" s="639">
        <v>0</v>
      </c>
      <c r="L777" s="639">
        <v>0</v>
      </c>
      <c r="M777" s="639">
        <v>0</v>
      </c>
      <c r="N777" s="639">
        <v>0</v>
      </c>
      <c r="O777" s="639">
        <v>0</v>
      </c>
      <c r="P777" s="639">
        <v>0</v>
      </c>
      <c r="Q777" s="639">
        <v>0</v>
      </c>
      <c r="R777" s="639">
        <v>0</v>
      </c>
      <c r="S777" s="639">
        <v>0</v>
      </c>
      <c r="T777" s="639">
        <v>0</v>
      </c>
      <c r="U777" s="639">
        <v>0</v>
      </c>
      <c r="V777" t="s" s="352">
        <f>IF(B777&gt;0,"Added"," ")</f>
        <v>1157</v>
      </c>
      <c r="W777" s="635"/>
    </row>
    <row r="778" ht="14.5" customHeight="1" hidden="1">
      <c r="A778" t="s" s="640">
        <v>677</v>
      </c>
      <c r="B778" s="637">
        <v>37</v>
      </c>
      <c r="C778" s="638">
        <v>4</v>
      </c>
      <c r="D778" s="639">
        <v>0</v>
      </c>
      <c r="E778" s="639">
        <v>0</v>
      </c>
      <c r="F778" s="639">
        <v>0</v>
      </c>
      <c r="G778" s="639">
        <v>0</v>
      </c>
      <c r="H778" s="639">
        <v>0</v>
      </c>
      <c r="I778" s="639">
        <v>0</v>
      </c>
      <c r="J778" s="639">
        <v>0</v>
      </c>
      <c r="K778" s="639">
        <f>_xlfn.IFERROR(4*B778,0)</f>
        <v>148</v>
      </c>
      <c r="L778" s="639">
        <v>0</v>
      </c>
      <c r="M778" s="639">
        <v>0</v>
      </c>
      <c r="N778" s="639">
        <v>0</v>
      </c>
      <c r="O778" s="639">
        <v>0</v>
      </c>
      <c r="P778" s="639">
        <v>0</v>
      </c>
      <c r="Q778" s="639">
        <v>0</v>
      </c>
      <c r="R778" s="639">
        <v>0</v>
      </c>
      <c r="S778" s="639">
        <v>0</v>
      </c>
      <c r="T778" s="639">
        <v>0</v>
      </c>
      <c r="U778" s="639">
        <v>0</v>
      </c>
      <c r="V778" t="s" s="352">
        <f>IF(B778&gt;0,"Added"," ")</f>
        <v>1157</v>
      </c>
      <c r="W778" s="635"/>
    </row>
    <row r="779" ht="14.5" customHeight="1" hidden="1">
      <c r="A779" t="s" s="640">
        <v>324</v>
      </c>
      <c r="B779" s="637">
        <v>33</v>
      </c>
      <c r="C779" s="638">
        <v>2</v>
      </c>
      <c r="D779" s="639">
        <v>0</v>
      </c>
      <c r="E779" s="639">
        <v>0</v>
      </c>
      <c r="F779" s="639">
        <v>0</v>
      </c>
      <c r="G779" s="639">
        <v>0</v>
      </c>
      <c r="H779" s="639">
        <v>0</v>
      </c>
      <c r="I779" s="639">
        <v>0</v>
      </c>
      <c r="J779" s="639">
        <v>0</v>
      </c>
      <c r="K779" s="639">
        <f>_xlfn.IFERROR(2*B779,0)</f>
        <v>66</v>
      </c>
      <c r="L779" s="639">
        <v>0</v>
      </c>
      <c r="M779" s="639">
        <v>0</v>
      </c>
      <c r="N779" s="639">
        <v>0</v>
      </c>
      <c r="O779" s="639">
        <v>0</v>
      </c>
      <c r="P779" s="639">
        <v>0</v>
      </c>
      <c r="Q779" s="639">
        <v>0</v>
      </c>
      <c r="R779" s="639">
        <v>0</v>
      </c>
      <c r="S779" s="639">
        <v>0</v>
      </c>
      <c r="T779" s="639">
        <v>0</v>
      </c>
      <c r="U779" s="639">
        <v>0</v>
      </c>
      <c r="V779" t="s" s="352">
        <f>IF(B779&gt;0,"Added"," ")</f>
        <v>1157</v>
      </c>
      <c r="W779" s="635"/>
    </row>
    <row r="780" ht="14.5" customHeight="1" hidden="1">
      <c r="A780" t="s" s="640">
        <v>326</v>
      </c>
      <c r="B780" s="637">
        <v>36</v>
      </c>
      <c r="C780" s="638">
        <v>2</v>
      </c>
      <c r="D780" s="639">
        <v>0</v>
      </c>
      <c r="E780" s="639">
        <v>0</v>
      </c>
      <c r="F780" s="639">
        <v>0</v>
      </c>
      <c r="G780" s="639">
        <v>0</v>
      </c>
      <c r="H780" s="639">
        <v>0</v>
      </c>
      <c r="I780" s="639">
        <v>0</v>
      </c>
      <c r="J780" s="639">
        <v>0</v>
      </c>
      <c r="K780" s="639">
        <f>_xlfn.IFERROR(2*B780,0)</f>
        <v>72</v>
      </c>
      <c r="L780" s="639">
        <v>0</v>
      </c>
      <c r="M780" s="639">
        <v>0</v>
      </c>
      <c r="N780" s="639">
        <v>0</v>
      </c>
      <c r="O780" s="639">
        <v>0</v>
      </c>
      <c r="P780" s="639">
        <v>0</v>
      </c>
      <c r="Q780" s="639">
        <v>0</v>
      </c>
      <c r="R780" s="639">
        <v>0</v>
      </c>
      <c r="S780" s="639">
        <v>0</v>
      </c>
      <c r="T780" s="639">
        <v>0</v>
      </c>
      <c r="U780" s="639">
        <v>0</v>
      </c>
      <c r="V780" t="s" s="352">
        <f>IF(B780&gt;0,"Added"," ")</f>
        <v>1157</v>
      </c>
      <c r="W780" s="635"/>
    </row>
    <row r="781" ht="14.5" customHeight="1" hidden="1">
      <c r="A781" t="s" s="640">
        <v>342</v>
      </c>
      <c r="B781" s="637">
        <v>34</v>
      </c>
      <c r="C781" s="638">
        <v>4</v>
      </c>
      <c r="D781" s="639">
        <v>0</v>
      </c>
      <c r="E781" s="639">
        <v>0</v>
      </c>
      <c r="F781" s="639">
        <v>0</v>
      </c>
      <c r="G781" s="639">
        <v>0</v>
      </c>
      <c r="H781" s="639">
        <v>0</v>
      </c>
      <c r="I781" s="639">
        <v>0</v>
      </c>
      <c r="J781" s="639">
        <f>_xlfn.IFERROR(4*B781,0)</f>
        <v>136</v>
      </c>
      <c r="K781" s="639">
        <v>0</v>
      </c>
      <c r="L781" s="639">
        <v>0</v>
      </c>
      <c r="M781" s="639">
        <v>0</v>
      </c>
      <c r="N781" s="639">
        <v>0</v>
      </c>
      <c r="O781" s="639">
        <v>0</v>
      </c>
      <c r="P781" s="639">
        <v>0</v>
      </c>
      <c r="Q781" s="639">
        <v>0</v>
      </c>
      <c r="R781" s="639">
        <v>0</v>
      </c>
      <c r="S781" s="639">
        <v>0</v>
      </c>
      <c r="T781" s="639">
        <v>0</v>
      </c>
      <c r="U781" s="639">
        <v>0</v>
      </c>
      <c r="V781" t="s" s="352">
        <f>IF(B781&gt;0,"Added"," ")</f>
        <v>1157</v>
      </c>
      <c r="W781" s="635"/>
    </row>
    <row r="782" ht="14.5" customHeight="1" hidden="1">
      <c r="A782" t="s" s="640">
        <v>344</v>
      </c>
      <c r="B782" s="637">
        <v>34</v>
      </c>
      <c r="C782" s="638">
        <v>3</v>
      </c>
      <c r="D782" s="639">
        <v>0</v>
      </c>
      <c r="E782" s="639">
        <v>0</v>
      </c>
      <c r="F782" s="639">
        <v>0</v>
      </c>
      <c r="G782" s="639">
        <v>0</v>
      </c>
      <c r="H782" s="639">
        <v>0</v>
      </c>
      <c r="I782" s="639">
        <v>0</v>
      </c>
      <c r="J782" s="639">
        <f>_xlfn.IFERROR(3*B782,0)</f>
        <v>102</v>
      </c>
      <c r="K782" s="639">
        <v>0</v>
      </c>
      <c r="L782" s="639">
        <v>0</v>
      </c>
      <c r="M782" s="639">
        <v>0</v>
      </c>
      <c r="N782" s="639">
        <v>0</v>
      </c>
      <c r="O782" s="639">
        <v>0</v>
      </c>
      <c r="P782" s="639">
        <v>0</v>
      </c>
      <c r="Q782" s="639">
        <v>0</v>
      </c>
      <c r="R782" s="639">
        <v>0</v>
      </c>
      <c r="S782" s="639">
        <v>0</v>
      </c>
      <c r="T782" s="639">
        <v>0</v>
      </c>
      <c r="U782" s="639">
        <v>0</v>
      </c>
      <c r="V782" t="s" s="352">
        <f>IF(B782&gt;0,"Added"," ")</f>
        <v>1157</v>
      </c>
      <c r="W782" s="635"/>
    </row>
    <row r="783" ht="14.5" customHeight="1" hidden="1">
      <c r="A783" t="s" s="640">
        <v>346</v>
      </c>
      <c r="B783" s="637">
        <v>40</v>
      </c>
      <c r="C783" s="638">
        <v>4</v>
      </c>
      <c r="D783" s="639">
        <v>0</v>
      </c>
      <c r="E783" s="639">
        <v>0</v>
      </c>
      <c r="F783" s="639">
        <v>0</v>
      </c>
      <c r="G783" s="639">
        <v>0</v>
      </c>
      <c r="H783" s="639">
        <v>0</v>
      </c>
      <c r="I783" s="639">
        <v>0</v>
      </c>
      <c r="J783" s="639">
        <f>_xlfn.IFERROR(4*B783,0)</f>
        <v>160</v>
      </c>
      <c r="K783" s="639">
        <v>0</v>
      </c>
      <c r="L783" s="639">
        <v>0</v>
      </c>
      <c r="M783" s="639">
        <v>0</v>
      </c>
      <c r="N783" s="639">
        <v>0</v>
      </c>
      <c r="O783" s="639">
        <v>0</v>
      </c>
      <c r="P783" s="639">
        <v>0</v>
      </c>
      <c r="Q783" s="639">
        <v>0</v>
      </c>
      <c r="R783" s="639">
        <v>0</v>
      </c>
      <c r="S783" s="639">
        <v>0</v>
      </c>
      <c r="T783" s="639">
        <v>0</v>
      </c>
      <c r="U783" s="639">
        <v>0</v>
      </c>
      <c r="V783" t="s" s="352">
        <f>IF(B783&gt;0,"Added"," ")</f>
        <v>1157</v>
      </c>
      <c r="W783" s="635"/>
    </row>
    <row r="784" ht="14.5" customHeight="1" hidden="1">
      <c r="A784" t="s" s="640">
        <v>348</v>
      </c>
      <c r="B784" s="637">
        <v>37</v>
      </c>
      <c r="C784" s="638">
        <v>4</v>
      </c>
      <c r="D784" s="639">
        <v>0</v>
      </c>
      <c r="E784" s="639">
        <v>0</v>
      </c>
      <c r="F784" s="639">
        <v>0</v>
      </c>
      <c r="G784" s="639">
        <v>0</v>
      </c>
      <c r="H784" s="639">
        <v>0</v>
      </c>
      <c r="I784" s="639">
        <v>0</v>
      </c>
      <c r="J784" s="639">
        <f>_xlfn.IFERROR(4*B784,0)</f>
        <v>148</v>
      </c>
      <c r="K784" s="639">
        <v>0</v>
      </c>
      <c r="L784" s="639">
        <v>0</v>
      </c>
      <c r="M784" s="639">
        <v>0</v>
      </c>
      <c r="N784" s="639">
        <v>0</v>
      </c>
      <c r="O784" s="639">
        <v>0</v>
      </c>
      <c r="P784" s="639">
        <v>0</v>
      </c>
      <c r="Q784" s="639">
        <v>0</v>
      </c>
      <c r="R784" s="639">
        <v>0</v>
      </c>
      <c r="S784" s="639">
        <v>0</v>
      </c>
      <c r="T784" s="639">
        <v>0</v>
      </c>
      <c r="U784" s="639">
        <v>0</v>
      </c>
      <c r="V784" t="s" s="352">
        <f>IF(B784&gt;0,"Added"," ")</f>
        <v>1157</v>
      </c>
      <c r="W784" s="635"/>
    </row>
    <row r="785" ht="14.5" customHeight="1" hidden="1">
      <c r="A785" t="s" s="640">
        <v>350</v>
      </c>
      <c r="B785" s="637">
        <v>37</v>
      </c>
      <c r="C785" s="638">
        <v>4</v>
      </c>
      <c r="D785" s="639">
        <v>0</v>
      </c>
      <c r="E785" s="639">
        <v>0</v>
      </c>
      <c r="F785" s="639">
        <v>0</v>
      </c>
      <c r="G785" s="639">
        <v>0</v>
      </c>
      <c r="H785" s="639">
        <v>0</v>
      </c>
      <c r="I785" s="639">
        <v>0</v>
      </c>
      <c r="J785" s="639">
        <f>_xlfn.IFERROR(4*B785,0)</f>
        <v>148</v>
      </c>
      <c r="K785" s="639">
        <v>0</v>
      </c>
      <c r="L785" s="639">
        <v>0</v>
      </c>
      <c r="M785" s="639">
        <v>0</v>
      </c>
      <c r="N785" s="639">
        <v>0</v>
      </c>
      <c r="O785" s="639">
        <v>0</v>
      </c>
      <c r="P785" s="639">
        <v>0</v>
      </c>
      <c r="Q785" s="639">
        <v>0</v>
      </c>
      <c r="R785" s="639">
        <v>0</v>
      </c>
      <c r="S785" s="639">
        <v>0</v>
      </c>
      <c r="T785" s="639">
        <v>0</v>
      </c>
      <c r="U785" s="639">
        <v>0</v>
      </c>
      <c r="V785" t="s" s="352">
        <f>IF(B785&gt;0,"Added"," ")</f>
        <v>1157</v>
      </c>
      <c r="W785" s="635"/>
    </row>
    <row r="786" ht="14.5" customHeight="1" hidden="1">
      <c r="A786" t="s" s="640">
        <v>352</v>
      </c>
      <c r="B786" s="637">
        <v>31</v>
      </c>
      <c r="C786" s="638">
        <v>4</v>
      </c>
      <c r="D786" s="639">
        <v>0</v>
      </c>
      <c r="E786" s="639">
        <v>0</v>
      </c>
      <c r="F786" s="639">
        <v>0</v>
      </c>
      <c r="G786" s="639">
        <v>0</v>
      </c>
      <c r="H786" s="639">
        <v>0</v>
      </c>
      <c r="I786" s="639">
        <v>0</v>
      </c>
      <c r="J786" s="639">
        <f>_xlfn.IFERROR(4*B786,0)</f>
        <v>124</v>
      </c>
      <c r="K786" s="639">
        <v>0</v>
      </c>
      <c r="L786" s="639">
        <v>0</v>
      </c>
      <c r="M786" s="639">
        <v>0</v>
      </c>
      <c r="N786" s="639">
        <v>0</v>
      </c>
      <c r="O786" s="639">
        <v>0</v>
      </c>
      <c r="P786" s="639">
        <v>0</v>
      </c>
      <c r="Q786" s="639">
        <v>0</v>
      </c>
      <c r="R786" s="639">
        <v>0</v>
      </c>
      <c r="S786" s="639">
        <v>0</v>
      </c>
      <c r="T786" s="639">
        <v>0</v>
      </c>
      <c r="U786" s="639">
        <v>0</v>
      </c>
      <c r="V786" t="s" s="352">
        <f>IF(B786&gt;0,"Added"," ")</f>
        <v>1157</v>
      </c>
      <c r="W786" s="635"/>
    </row>
    <row r="787" ht="14.5" customHeight="1" hidden="1">
      <c r="A787" t="s" s="640">
        <v>374</v>
      </c>
      <c r="B787" s="637">
        <v>28</v>
      </c>
      <c r="C787" s="638">
        <v>5</v>
      </c>
      <c r="D787" s="639">
        <v>0</v>
      </c>
      <c r="E787" s="639">
        <v>0</v>
      </c>
      <c r="F787" s="639">
        <v>0</v>
      </c>
      <c r="G787" s="639">
        <v>0</v>
      </c>
      <c r="H787" s="639">
        <v>0</v>
      </c>
      <c r="I787" s="639">
        <f>_xlfn.IFERROR(5*B787,0)</f>
        <v>140</v>
      </c>
      <c r="J787" s="639">
        <v>0</v>
      </c>
      <c r="K787" s="639">
        <v>0</v>
      </c>
      <c r="L787" s="639">
        <v>0</v>
      </c>
      <c r="M787" s="639">
        <v>0</v>
      </c>
      <c r="N787" s="639">
        <v>0</v>
      </c>
      <c r="O787" s="639">
        <v>0</v>
      </c>
      <c r="P787" s="639">
        <v>0</v>
      </c>
      <c r="Q787" s="639">
        <v>0</v>
      </c>
      <c r="R787" s="639">
        <v>0</v>
      </c>
      <c r="S787" s="639">
        <v>0</v>
      </c>
      <c r="T787" s="639">
        <v>0</v>
      </c>
      <c r="U787" s="639">
        <v>0</v>
      </c>
      <c r="V787" t="s" s="352">
        <f>IF(B787&gt;0,"Added"," ")</f>
        <v>1157</v>
      </c>
      <c r="W787" s="635"/>
    </row>
    <row r="788" ht="14.5" customHeight="1" hidden="1">
      <c r="A788" t="s" s="640">
        <v>376</v>
      </c>
      <c r="B788" s="637">
        <v>36</v>
      </c>
      <c r="C788" s="638">
        <v>5</v>
      </c>
      <c r="D788" s="639">
        <v>0</v>
      </c>
      <c r="E788" s="639">
        <v>0</v>
      </c>
      <c r="F788" s="639">
        <v>0</v>
      </c>
      <c r="G788" s="639">
        <f>_xlfn.IFERROR(5*B788,0)</f>
        <v>180</v>
      </c>
      <c r="H788" s="639">
        <v>0</v>
      </c>
      <c r="I788" s="639">
        <v>0</v>
      </c>
      <c r="J788" s="639">
        <v>0</v>
      </c>
      <c r="K788" s="639">
        <v>0</v>
      </c>
      <c r="L788" s="639">
        <v>0</v>
      </c>
      <c r="M788" s="639">
        <v>0</v>
      </c>
      <c r="N788" s="639">
        <v>0</v>
      </c>
      <c r="O788" s="639">
        <v>0</v>
      </c>
      <c r="P788" s="639">
        <v>0</v>
      </c>
      <c r="Q788" s="639">
        <v>0</v>
      </c>
      <c r="R788" s="639">
        <v>0</v>
      </c>
      <c r="S788" s="639">
        <v>0</v>
      </c>
      <c r="T788" s="639">
        <v>0</v>
      </c>
      <c r="U788" s="639">
        <v>0</v>
      </c>
      <c r="V788" t="s" s="352">
        <f>IF(B788&gt;0,"Added"," ")</f>
        <v>1157</v>
      </c>
      <c r="W788" s="635"/>
    </row>
    <row r="789" ht="14.5" customHeight="1" hidden="1">
      <c r="A789" t="s" s="640">
        <v>378</v>
      </c>
      <c r="B789" s="637">
        <v>39</v>
      </c>
      <c r="C789" s="638">
        <v>5</v>
      </c>
      <c r="D789" s="639">
        <v>0</v>
      </c>
      <c r="E789" s="639">
        <v>0</v>
      </c>
      <c r="F789" s="639">
        <v>0</v>
      </c>
      <c r="G789" s="639">
        <v>0</v>
      </c>
      <c r="H789" s="639">
        <v>0</v>
      </c>
      <c r="I789" s="639">
        <f>_xlfn.IFERROR(5*B789,0)</f>
        <v>195</v>
      </c>
      <c r="J789" s="639">
        <v>0</v>
      </c>
      <c r="K789" s="639">
        <v>0</v>
      </c>
      <c r="L789" s="639">
        <v>0</v>
      </c>
      <c r="M789" s="639">
        <v>0</v>
      </c>
      <c r="N789" s="639">
        <v>0</v>
      </c>
      <c r="O789" s="639">
        <v>0</v>
      </c>
      <c r="P789" s="639">
        <v>0</v>
      </c>
      <c r="Q789" s="639">
        <v>0</v>
      </c>
      <c r="R789" s="639">
        <v>0</v>
      </c>
      <c r="S789" s="639">
        <v>0</v>
      </c>
      <c r="T789" s="639">
        <v>0</v>
      </c>
      <c r="U789" s="639">
        <v>0</v>
      </c>
      <c r="V789" t="s" s="352">
        <f>IF(B789&gt;0,"Added"," ")</f>
        <v>1157</v>
      </c>
      <c r="W789" s="635"/>
    </row>
    <row r="790" ht="14.5" customHeight="1" hidden="1">
      <c r="A790" t="s" s="640">
        <v>380</v>
      </c>
      <c r="B790" s="637">
        <v>28</v>
      </c>
      <c r="C790" s="638">
        <v>5</v>
      </c>
      <c r="D790" s="639">
        <v>0</v>
      </c>
      <c r="E790" s="639">
        <v>0</v>
      </c>
      <c r="F790" s="639">
        <v>0</v>
      </c>
      <c r="G790" s="639">
        <v>0</v>
      </c>
      <c r="H790" s="639">
        <v>0</v>
      </c>
      <c r="I790" s="639">
        <f>_xlfn.IFERROR(5*B790,0)</f>
        <v>140</v>
      </c>
      <c r="J790" s="639">
        <v>0</v>
      </c>
      <c r="K790" s="639">
        <v>0</v>
      </c>
      <c r="L790" s="639">
        <v>0</v>
      </c>
      <c r="M790" s="639">
        <v>0</v>
      </c>
      <c r="N790" s="639">
        <v>0</v>
      </c>
      <c r="O790" s="639">
        <v>0</v>
      </c>
      <c r="P790" s="639">
        <v>0</v>
      </c>
      <c r="Q790" s="639">
        <v>0</v>
      </c>
      <c r="R790" s="639">
        <v>0</v>
      </c>
      <c r="S790" s="639">
        <v>0</v>
      </c>
      <c r="T790" s="639">
        <v>0</v>
      </c>
      <c r="U790" s="639">
        <v>0</v>
      </c>
      <c r="V790" t="s" s="352">
        <f>IF(B790&gt;0,"Added"," ")</f>
        <v>1157</v>
      </c>
      <c r="W790" s="635"/>
    </row>
    <row r="791" ht="14.5" customHeight="1" hidden="1">
      <c r="A791" t="s" s="640">
        <v>382</v>
      </c>
      <c r="B791" s="637">
        <v>37</v>
      </c>
      <c r="C791" s="638">
        <v>5</v>
      </c>
      <c r="D791" s="639">
        <v>0</v>
      </c>
      <c r="E791" s="639">
        <v>0</v>
      </c>
      <c r="F791" s="639">
        <v>0</v>
      </c>
      <c r="G791" s="639">
        <v>0</v>
      </c>
      <c r="H791" s="639">
        <v>0</v>
      </c>
      <c r="I791" s="639">
        <f>_xlfn.IFERROR(5*B791,0)</f>
        <v>185</v>
      </c>
      <c r="J791" s="639">
        <v>0</v>
      </c>
      <c r="K791" s="639">
        <v>0</v>
      </c>
      <c r="L791" s="639">
        <v>0</v>
      </c>
      <c r="M791" s="639">
        <v>0</v>
      </c>
      <c r="N791" s="639">
        <v>0</v>
      </c>
      <c r="O791" s="639">
        <v>0</v>
      </c>
      <c r="P791" s="639">
        <v>0</v>
      </c>
      <c r="Q791" s="639">
        <v>0</v>
      </c>
      <c r="R791" s="639">
        <v>0</v>
      </c>
      <c r="S791" s="639">
        <v>0</v>
      </c>
      <c r="T791" s="639">
        <v>0</v>
      </c>
      <c r="U791" s="639">
        <v>0</v>
      </c>
      <c r="V791" t="s" s="352">
        <f>IF(B791&gt;0,"Added"," ")</f>
        <v>1157</v>
      </c>
      <c r="W791" s="635"/>
    </row>
    <row r="792" ht="14.5" customHeight="1" hidden="1">
      <c r="A792" t="s" s="640">
        <v>384</v>
      </c>
      <c r="B792" s="637">
        <v>37</v>
      </c>
      <c r="C792" s="638">
        <v>5</v>
      </c>
      <c r="D792" s="639">
        <v>0</v>
      </c>
      <c r="E792" s="639">
        <v>0</v>
      </c>
      <c r="F792" s="639">
        <v>0</v>
      </c>
      <c r="G792" s="639">
        <v>0</v>
      </c>
      <c r="H792" s="639">
        <v>0</v>
      </c>
      <c r="I792" s="639">
        <f>_xlfn.IFERROR(5*B792,0)</f>
        <v>185</v>
      </c>
      <c r="J792" s="639">
        <v>0</v>
      </c>
      <c r="K792" s="639">
        <v>0</v>
      </c>
      <c r="L792" s="639">
        <v>0</v>
      </c>
      <c r="M792" s="639">
        <v>0</v>
      </c>
      <c r="N792" s="639">
        <v>0</v>
      </c>
      <c r="O792" s="639">
        <v>0</v>
      </c>
      <c r="P792" s="639">
        <v>0</v>
      </c>
      <c r="Q792" s="639">
        <v>0</v>
      </c>
      <c r="R792" s="639">
        <v>0</v>
      </c>
      <c r="S792" s="639">
        <v>0</v>
      </c>
      <c r="T792" s="639">
        <v>0</v>
      </c>
      <c r="U792" s="639">
        <v>0</v>
      </c>
      <c r="V792" t="s" s="352">
        <f>IF(B792&gt;0,"Added"," ")</f>
        <v>1157</v>
      </c>
      <c r="W792" s="635"/>
    </row>
    <row r="793" ht="14.5" customHeight="1" hidden="1">
      <c r="A793" t="s" s="640">
        <v>402</v>
      </c>
      <c r="B793" s="637">
        <v>31</v>
      </c>
      <c r="C793" s="638">
        <v>10</v>
      </c>
      <c r="D793" s="639">
        <v>0</v>
      </c>
      <c r="E793" s="639">
        <v>0</v>
      </c>
      <c r="F793" s="639">
        <v>0</v>
      </c>
      <c r="G793" s="639">
        <v>0</v>
      </c>
      <c r="H793" s="639">
        <f>_xlfn.IFERROR(10*B793,0)</f>
        <v>310</v>
      </c>
      <c r="I793" s="639">
        <v>0</v>
      </c>
      <c r="J793" s="639">
        <v>0</v>
      </c>
      <c r="K793" s="639">
        <v>0</v>
      </c>
      <c r="L793" s="639">
        <v>0</v>
      </c>
      <c r="M793" s="639">
        <v>0</v>
      </c>
      <c r="N793" s="639">
        <v>0</v>
      </c>
      <c r="O793" s="639">
        <v>0</v>
      </c>
      <c r="P793" s="639">
        <v>0</v>
      </c>
      <c r="Q793" s="639">
        <v>0</v>
      </c>
      <c r="R793" s="639">
        <v>0</v>
      </c>
      <c r="S793" s="639">
        <v>0</v>
      </c>
      <c r="T793" s="639">
        <v>0</v>
      </c>
      <c r="U793" s="639">
        <v>0</v>
      </c>
      <c r="V793" t="s" s="352">
        <f>IF(B793&gt;0,"Added"," ")</f>
        <v>1157</v>
      </c>
      <c r="W793" s="635"/>
    </row>
    <row r="794" ht="14.5" customHeight="1" hidden="1">
      <c r="A794" t="s" s="640">
        <v>404</v>
      </c>
      <c r="B794" s="637">
        <v>37</v>
      </c>
      <c r="C794" s="638">
        <v>5</v>
      </c>
      <c r="D794" s="639">
        <v>0</v>
      </c>
      <c r="E794" s="639">
        <v>0</v>
      </c>
      <c r="F794" s="639">
        <v>0</v>
      </c>
      <c r="G794" s="639">
        <v>0</v>
      </c>
      <c r="H794" s="639">
        <f>_xlfn.IFERROR(5*B794,0)</f>
        <v>185</v>
      </c>
      <c r="I794" s="639">
        <v>0</v>
      </c>
      <c r="J794" s="639">
        <v>0</v>
      </c>
      <c r="K794" s="639">
        <v>0</v>
      </c>
      <c r="L794" s="639">
        <v>0</v>
      </c>
      <c r="M794" s="639">
        <v>0</v>
      </c>
      <c r="N794" s="639">
        <v>0</v>
      </c>
      <c r="O794" s="639">
        <v>0</v>
      </c>
      <c r="P794" s="639">
        <v>0</v>
      </c>
      <c r="Q794" s="639">
        <v>0</v>
      </c>
      <c r="R794" s="639">
        <v>0</v>
      </c>
      <c r="S794" s="639">
        <v>0</v>
      </c>
      <c r="T794" s="639">
        <v>0</v>
      </c>
      <c r="U794" s="639">
        <v>0</v>
      </c>
      <c r="V794" t="s" s="352">
        <f>IF(B794&gt;0,"Added"," ")</f>
        <v>1157</v>
      </c>
      <c r="W794" s="635"/>
    </row>
    <row r="795" ht="14.5" customHeight="1" hidden="1">
      <c r="A795" t="s" s="640">
        <v>406</v>
      </c>
      <c r="B795" s="637">
        <v>37</v>
      </c>
      <c r="C795" s="638">
        <v>10</v>
      </c>
      <c r="D795" s="639">
        <v>0</v>
      </c>
      <c r="E795" s="639">
        <v>0</v>
      </c>
      <c r="F795" s="639">
        <v>0</v>
      </c>
      <c r="G795" s="639">
        <v>0</v>
      </c>
      <c r="H795" s="639">
        <f>_xlfn.IFERROR(10*B795,0)</f>
        <v>370</v>
      </c>
      <c r="I795" s="639">
        <v>0</v>
      </c>
      <c r="J795" s="639">
        <v>0</v>
      </c>
      <c r="K795" s="639">
        <v>0</v>
      </c>
      <c r="L795" s="639">
        <v>0</v>
      </c>
      <c r="M795" s="639">
        <v>0</v>
      </c>
      <c r="N795" s="639">
        <v>0</v>
      </c>
      <c r="O795" s="639">
        <v>0</v>
      </c>
      <c r="P795" s="639">
        <v>0</v>
      </c>
      <c r="Q795" s="639">
        <v>0</v>
      </c>
      <c r="R795" s="639">
        <v>0</v>
      </c>
      <c r="S795" s="639">
        <v>0</v>
      </c>
      <c r="T795" s="639">
        <v>0</v>
      </c>
      <c r="U795" s="639">
        <v>0</v>
      </c>
      <c r="V795" t="s" s="352">
        <f>IF(B795&gt;0,"Added"," ")</f>
        <v>1157</v>
      </c>
      <c r="W795" s="635"/>
    </row>
    <row r="796" ht="14.5" customHeight="1" hidden="1">
      <c r="A796" t="s" s="640">
        <v>426</v>
      </c>
      <c r="B796" s="637">
        <v>31</v>
      </c>
      <c r="C796" s="638">
        <v>10</v>
      </c>
      <c r="D796" s="639">
        <v>0</v>
      </c>
      <c r="E796" s="639">
        <f>_xlfn.IFERROR(10*B796,0)</f>
        <v>310</v>
      </c>
      <c r="F796" s="639">
        <v>0</v>
      </c>
      <c r="G796" s="639">
        <v>0</v>
      </c>
      <c r="H796" s="639">
        <v>0</v>
      </c>
      <c r="I796" s="639">
        <v>0</v>
      </c>
      <c r="J796" s="639">
        <v>0</v>
      </c>
      <c r="K796" s="639">
        <v>0</v>
      </c>
      <c r="L796" s="639">
        <v>0</v>
      </c>
      <c r="M796" s="639">
        <v>0</v>
      </c>
      <c r="N796" s="639">
        <v>0</v>
      </c>
      <c r="O796" s="639">
        <v>0</v>
      </c>
      <c r="P796" s="639">
        <v>0</v>
      </c>
      <c r="Q796" s="639">
        <v>0</v>
      </c>
      <c r="R796" s="639">
        <v>0</v>
      </c>
      <c r="S796" s="639">
        <v>0</v>
      </c>
      <c r="T796" s="639">
        <v>0</v>
      </c>
      <c r="U796" s="639">
        <v>0</v>
      </c>
      <c r="V796" t="s" s="352">
        <f>IF(B796&gt;0,"Added"," ")</f>
        <v>1157</v>
      </c>
      <c r="W796" s="635"/>
    </row>
    <row r="797" ht="14.5" customHeight="1" hidden="1">
      <c r="A797" t="s" s="640">
        <v>428</v>
      </c>
      <c r="B797" s="637">
        <v>39</v>
      </c>
      <c r="C797" s="638">
        <v>10</v>
      </c>
      <c r="D797" s="639">
        <v>0</v>
      </c>
      <c r="E797" s="639">
        <f>_xlfn.IFERROR(10*B797,0)</f>
        <v>390</v>
      </c>
      <c r="F797" s="639">
        <v>0</v>
      </c>
      <c r="G797" s="639">
        <v>0</v>
      </c>
      <c r="H797" s="639">
        <v>0</v>
      </c>
      <c r="I797" s="639">
        <v>0</v>
      </c>
      <c r="J797" s="639">
        <v>0</v>
      </c>
      <c r="K797" s="639">
        <v>0</v>
      </c>
      <c r="L797" s="639">
        <v>0</v>
      </c>
      <c r="M797" s="639">
        <v>0</v>
      </c>
      <c r="N797" s="639">
        <v>0</v>
      </c>
      <c r="O797" s="639">
        <v>0</v>
      </c>
      <c r="P797" s="639">
        <v>0</v>
      </c>
      <c r="Q797" s="639">
        <v>0</v>
      </c>
      <c r="R797" s="639">
        <v>0</v>
      </c>
      <c r="S797" s="639">
        <v>0</v>
      </c>
      <c r="T797" s="639">
        <v>0</v>
      </c>
      <c r="U797" s="639">
        <v>0</v>
      </c>
      <c r="V797" t="s" s="352">
        <f>IF(B797&gt;0,"Added"," ")</f>
        <v>1157</v>
      </c>
      <c r="W797" s="635"/>
    </row>
    <row r="798" ht="14.5" customHeight="1" hidden="1">
      <c r="A798" t="s" s="640">
        <v>456</v>
      </c>
      <c r="B798" s="637">
        <v>39</v>
      </c>
      <c r="C798" s="638">
        <v>2</v>
      </c>
      <c r="D798" s="639">
        <v>0</v>
      </c>
      <c r="E798" s="639">
        <v>0</v>
      </c>
      <c r="F798" s="639">
        <v>0</v>
      </c>
      <c r="G798" s="639">
        <v>0</v>
      </c>
      <c r="H798" s="639">
        <v>0</v>
      </c>
      <c r="I798" s="639">
        <v>0</v>
      </c>
      <c r="J798" s="639">
        <v>0</v>
      </c>
      <c r="K798" s="639">
        <v>0</v>
      </c>
      <c r="L798" s="639">
        <v>0</v>
      </c>
      <c r="M798" s="639">
        <v>0</v>
      </c>
      <c r="N798" s="639">
        <v>0</v>
      </c>
      <c r="O798" s="639">
        <v>0</v>
      </c>
      <c r="P798" s="639">
        <v>0</v>
      </c>
      <c r="Q798" s="639">
        <v>0</v>
      </c>
      <c r="R798" s="639">
        <v>0</v>
      </c>
      <c r="S798" s="639">
        <f>_xlfn.IFERROR(8*B798,0)</f>
        <v>312</v>
      </c>
      <c r="T798" s="639">
        <v>0</v>
      </c>
      <c r="U798" s="639">
        <v>0</v>
      </c>
      <c r="V798" t="s" s="352">
        <f>IF(B798&gt;0,"Added"," ")</f>
        <v>1157</v>
      </c>
      <c r="W798" s="635"/>
    </row>
    <row r="799" ht="14.5" customHeight="1" hidden="1">
      <c r="A799" t="s" s="640">
        <v>489</v>
      </c>
      <c r="B799" s="637">
        <v>36</v>
      </c>
      <c r="C799" s="638">
        <v>10</v>
      </c>
      <c r="D799" s="639">
        <v>0</v>
      </c>
      <c r="E799" s="639">
        <v>0</v>
      </c>
      <c r="F799" s="639">
        <v>0</v>
      </c>
      <c r="G799" s="639">
        <v>0</v>
      </c>
      <c r="H799" s="639">
        <v>0</v>
      </c>
      <c r="I799" s="639">
        <v>0</v>
      </c>
      <c r="J799" s="639">
        <v>0</v>
      </c>
      <c r="K799" s="639">
        <v>0</v>
      </c>
      <c r="L799" s="639">
        <v>0</v>
      </c>
      <c r="M799" s="639">
        <v>0</v>
      </c>
      <c r="N799" s="639">
        <v>0</v>
      </c>
      <c r="O799" s="639">
        <v>0</v>
      </c>
      <c r="P799" s="639">
        <v>0</v>
      </c>
      <c r="Q799" s="639">
        <f>_xlfn.IFERROR(30*B799,0)</f>
        <v>1080</v>
      </c>
      <c r="R799" s="639">
        <v>0</v>
      </c>
      <c r="S799" s="639">
        <v>0</v>
      </c>
      <c r="T799" s="639">
        <v>0</v>
      </c>
      <c r="U799" s="639">
        <v>0</v>
      </c>
      <c r="V799" t="s" s="352">
        <f>IF(B799&gt;0,"Added"," ")</f>
        <v>1157</v>
      </c>
      <c r="W799" s="635"/>
    </row>
    <row r="800" ht="14.5" customHeight="1" hidden="1">
      <c r="A800" t="s" s="640">
        <v>1697</v>
      </c>
      <c r="B800" s="637">
        <v>0</v>
      </c>
      <c r="C800" s="638">
        <v>3</v>
      </c>
      <c r="D800" s="639">
        <v>0</v>
      </c>
      <c r="E800" s="639">
        <v>0</v>
      </c>
      <c r="F800" s="639">
        <v>0</v>
      </c>
      <c r="G800" s="639">
        <v>0</v>
      </c>
      <c r="H800" s="639">
        <v>0</v>
      </c>
      <c r="I800" s="639">
        <v>0</v>
      </c>
      <c r="J800" s="639">
        <v>0</v>
      </c>
      <c r="K800" s="639">
        <f>_xlfn.IFERROR(3*B800,0)</f>
        <v>0</v>
      </c>
      <c r="L800" s="639">
        <v>0</v>
      </c>
      <c r="M800" s="639">
        <v>0</v>
      </c>
      <c r="N800" s="639">
        <v>0</v>
      </c>
      <c r="O800" s="639">
        <v>0</v>
      </c>
      <c r="P800" s="639">
        <v>0</v>
      </c>
      <c r="Q800" s="639">
        <v>0</v>
      </c>
      <c r="R800" s="639">
        <v>0</v>
      </c>
      <c r="S800" s="639">
        <v>0</v>
      </c>
      <c r="T800" s="639">
        <v>0</v>
      </c>
      <c r="U800" s="639">
        <v>0</v>
      </c>
      <c r="V800" t="s" s="352">
        <f>IF(B800&gt;0,"Added"," ")</f>
        <v>251</v>
      </c>
      <c r="W800" s="635"/>
    </row>
    <row r="801" ht="14.5" customHeight="1" hidden="1">
      <c r="A801" t="s" s="640">
        <v>1698</v>
      </c>
      <c r="B801" s="637">
        <v>0</v>
      </c>
      <c r="C801" s="638">
        <v>2</v>
      </c>
      <c r="D801" s="639">
        <v>0</v>
      </c>
      <c r="E801" s="639">
        <v>0</v>
      </c>
      <c r="F801" s="639">
        <v>0</v>
      </c>
      <c r="G801" s="639">
        <v>0</v>
      </c>
      <c r="H801" s="639">
        <v>0</v>
      </c>
      <c r="I801" s="639">
        <v>0</v>
      </c>
      <c r="J801" s="639">
        <v>0</v>
      </c>
      <c r="K801" s="639">
        <f>_xlfn.IFERROR(2*B801,0)</f>
        <v>0</v>
      </c>
      <c r="L801" s="639">
        <v>0</v>
      </c>
      <c r="M801" s="639">
        <v>0</v>
      </c>
      <c r="N801" s="639">
        <v>0</v>
      </c>
      <c r="O801" s="639">
        <v>0</v>
      </c>
      <c r="P801" s="639">
        <v>0</v>
      </c>
      <c r="Q801" s="639">
        <v>0</v>
      </c>
      <c r="R801" s="639">
        <v>0</v>
      </c>
      <c r="S801" s="639">
        <v>0</v>
      </c>
      <c r="T801" s="639">
        <v>0</v>
      </c>
      <c r="U801" s="639">
        <v>0</v>
      </c>
      <c r="V801" t="s" s="352">
        <f>IF(B801&gt;0,"Added"," ")</f>
        <v>251</v>
      </c>
      <c r="W801" s="635"/>
    </row>
    <row r="802" ht="14.5" customHeight="1" hidden="1">
      <c r="A802" t="s" s="640">
        <v>1699</v>
      </c>
      <c r="B802" s="637">
        <v>0</v>
      </c>
      <c r="C802" s="638">
        <v>3</v>
      </c>
      <c r="D802" s="639">
        <v>0</v>
      </c>
      <c r="E802" s="639">
        <v>0</v>
      </c>
      <c r="F802" s="639">
        <v>0</v>
      </c>
      <c r="G802" s="639">
        <v>0</v>
      </c>
      <c r="H802" s="639">
        <v>0</v>
      </c>
      <c r="I802" s="639">
        <v>0</v>
      </c>
      <c r="J802" s="639">
        <v>0</v>
      </c>
      <c r="K802" s="639">
        <f>_xlfn.IFERROR(3*B802,0)</f>
        <v>0</v>
      </c>
      <c r="L802" s="639">
        <v>0</v>
      </c>
      <c r="M802" s="639">
        <v>0</v>
      </c>
      <c r="N802" s="639">
        <v>0</v>
      </c>
      <c r="O802" s="639">
        <v>0</v>
      </c>
      <c r="P802" s="639">
        <v>0</v>
      </c>
      <c r="Q802" s="639">
        <v>0</v>
      </c>
      <c r="R802" s="639">
        <v>0</v>
      </c>
      <c r="S802" s="639">
        <v>0</v>
      </c>
      <c r="T802" s="639">
        <v>0</v>
      </c>
      <c r="U802" s="639">
        <v>0</v>
      </c>
      <c r="V802" t="s" s="352">
        <f>IF(B802&gt;0,"Added"," ")</f>
        <v>251</v>
      </c>
      <c r="W802" s="635"/>
    </row>
    <row r="803" ht="14.5" customHeight="1" hidden="1">
      <c r="A803" t="s" s="640">
        <v>1700</v>
      </c>
      <c r="B803" s="637">
        <v>0</v>
      </c>
      <c r="C803" s="638">
        <v>3</v>
      </c>
      <c r="D803" s="639">
        <v>0</v>
      </c>
      <c r="E803" s="639">
        <v>0</v>
      </c>
      <c r="F803" s="639">
        <v>0</v>
      </c>
      <c r="G803" s="639">
        <v>0</v>
      </c>
      <c r="H803" s="639">
        <v>0</v>
      </c>
      <c r="I803" s="639">
        <f>_xlfn.IFERROR(2*B803,0)</f>
        <v>0</v>
      </c>
      <c r="J803" s="639">
        <f>_xlfn.IFERROR(1*B803,0)</f>
        <v>0</v>
      </c>
      <c r="K803" s="639">
        <v>0</v>
      </c>
      <c r="L803" s="639">
        <v>0</v>
      </c>
      <c r="M803" s="639">
        <v>0</v>
      </c>
      <c r="N803" s="639">
        <v>0</v>
      </c>
      <c r="O803" s="639">
        <v>0</v>
      </c>
      <c r="P803" s="639">
        <v>0</v>
      </c>
      <c r="Q803" s="639">
        <v>0</v>
      </c>
      <c r="R803" s="639">
        <v>0</v>
      </c>
      <c r="S803" s="639">
        <v>0</v>
      </c>
      <c r="T803" s="639">
        <v>0</v>
      </c>
      <c r="U803" s="639">
        <v>0</v>
      </c>
      <c r="V803" t="s" s="352">
        <f>IF(B803&gt;0,"Added"," ")</f>
        <v>251</v>
      </c>
      <c r="W803" s="635"/>
    </row>
    <row r="804" ht="14.5" customHeight="1" hidden="1">
      <c r="A804" t="s" s="640">
        <v>1701</v>
      </c>
      <c r="B804" s="637">
        <v>0</v>
      </c>
      <c r="C804" s="638">
        <v>5</v>
      </c>
      <c r="D804" s="639">
        <v>0</v>
      </c>
      <c r="E804" s="639">
        <v>0</v>
      </c>
      <c r="F804" s="639">
        <v>0</v>
      </c>
      <c r="G804" s="639">
        <v>0</v>
      </c>
      <c r="H804" s="639">
        <v>0</v>
      </c>
      <c r="I804" s="639">
        <f>_xlfn.IFERROR(1*B804,0)</f>
        <v>0</v>
      </c>
      <c r="J804" s="639">
        <f>_xlfn.IFERROR(2*B804,0)</f>
        <v>0</v>
      </c>
      <c r="K804" s="639">
        <f>_xlfn.IFERROR(1*B804,0)</f>
        <v>0</v>
      </c>
      <c r="L804" s="639">
        <v>0</v>
      </c>
      <c r="M804" s="639">
        <f>_xlfn.IFERROR(1*B804,0)</f>
        <v>0</v>
      </c>
      <c r="N804" s="639">
        <v>0</v>
      </c>
      <c r="O804" s="639">
        <v>0</v>
      </c>
      <c r="P804" s="639">
        <v>0</v>
      </c>
      <c r="Q804" s="639">
        <v>0</v>
      </c>
      <c r="R804" s="639">
        <v>0</v>
      </c>
      <c r="S804" s="639">
        <v>0</v>
      </c>
      <c r="T804" s="639">
        <v>0</v>
      </c>
      <c r="U804" s="639">
        <v>0</v>
      </c>
      <c r="V804" t="s" s="352">
        <f>IF(B804&gt;0,"Added"," ")</f>
        <v>251</v>
      </c>
      <c r="W804" s="635"/>
    </row>
    <row r="805" ht="14.5" customHeight="1" hidden="1">
      <c r="A805" t="s" s="640">
        <v>1702</v>
      </c>
      <c r="B805" s="637">
        <v>0</v>
      </c>
      <c r="C805" s="638">
        <v>1</v>
      </c>
      <c r="D805" s="639">
        <v>0</v>
      </c>
      <c r="E805" s="639">
        <v>0</v>
      </c>
      <c r="F805" s="639">
        <v>0</v>
      </c>
      <c r="G805" s="639">
        <v>0</v>
      </c>
      <c r="H805" s="639">
        <v>0</v>
      </c>
      <c r="I805" s="639">
        <v>0</v>
      </c>
      <c r="J805" s="639">
        <f>_xlfn.IFERROR(1*B805,0)</f>
        <v>0</v>
      </c>
      <c r="K805" s="639">
        <v>0</v>
      </c>
      <c r="L805" s="639">
        <v>0</v>
      </c>
      <c r="M805" s="639">
        <v>0</v>
      </c>
      <c r="N805" s="639">
        <v>0</v>
      </c>
      <c r="O805" s="639">
        <v>0</v>
      </c>
      <c r="P805" s="639">
        <v>0</v>
      </c>
      <c r="Q805" s="639">
        <v>0</v>
      </c>
      <c r="R805" s="639">
        <v>0</v>
      </c>
      <c r="S805" s="639">
        <v>0</v>
      </c>
      <c r="T805" s="639">
        <v>0</v>
      </c>
      <c r="U805" s="639">
        <v>0</v>
      </c>
      <c r="V805" t="s" s="352">
        <f>IF(B805&gt;0,"Added"," ")</f>
        <v>251</v>
      </c>
      <c r="W805" s="635"/>
    </row>
    <row r="806" ht="14.5" customHeight="1" hidden="1">
      <c r="A806" t="s" s="640">
        <v>1703</v>
      </c>
      <c r="B806" s="637">
        <v>0</v>
      </c>
      <c r="C806" s="638">
        <v>1</v>
      </c>
      <c r="D806" s="639">
        <v>0</v>
      </c>
      <c r="E806" s="639">
        <v>0</v>
      </c>
      <c r="F806" s="639">
        <v>0</v>
      </c>
      <c r="G806" s="639">
        <v>0</v>
      </c>
      <c r="H806" s="639">
        <v>0</v>
      </c>
      <c r="I806" s="639">
        <v>0</v>
      </c>
      <c r="J806" s="639">
        <f>_xlfn.IFERROR(1*B806,0)</f>
        <v>0</v>
      </c>
      <c r="K806" s="639">
        <v>0</v>
      </c>
      <c r="L806" s="639">
        <v>0</v>
      </c>
      <c r="M806" s="639">
        <v>0</v>
      </c>
      <c r="N806" s="639">
        <v>0</v>
      </c>
      <c r="O806" s="639">
        <v>0</v>
      </c>
      <c r="P806" s="639">
        <v>0</v>
      </c>
      <c r="Q806" s="639">
        <v>0</v>
      </c>
      <c r="R806" s="639">
        <v>0</v>
      </c>
      <c r="S806" s="639">
        <v>0</v>
      </c>
      <c r="T806" s="639">
        <v>0</v>
      </c>
      <c r="U806" s="639">
        <v>0</v>
      </c>
      <c r="V806" t="s" s="352">
        <f>IF(B806&gt;0,"Added"," ")</f>
        <v>251</v>
      </c>
      <c r="W806" s="635"/>
    </row>
    <row r="807" ht="14.5" customHeight="1" hidden="1">
      <c r="A807" t="s" s="640">
        <v>1704</v>
      </c>
      <c r="B807" s="637">
        <v>0</v>
      </c>
      <c r="C807" s="638">
        <v>1</v>
      </c>
      <c r="D807" s="639">
        <v>0</v>
      </c>
      <c r="E807" s="639">
        <v>0</v>
      </c>
      <c r="F807" s="639">
        <v>0</v>
      </c>
      <c r="G807" s="639">
        <v>0</v>
      </c>
      <c r="H807" s="639">
        <v>0</v>
      </c>
      <c r="I807" s="639">
        <v>0</v>
      </c>
      <c r="J807" s="639">
        <f>_xlfn.IFERROR(1*B807,0)</f>
        <v>0</v>
      </c>
      <c r="K807" s="639">
        <v>0</v>
      </c>
      <c r="L807" s="639">
        <v>0</v>
      </c>
      <c r="M807" s="639">
        <v>0</v>
      </c>
      <c r="N807" s="639">
        <v>0</v>
      </c>
      <c r="O807" s="639">
        <v>0</v>
      </c>
      <c r="P807" s="639">
        <v>0</v>
      </c>
      <c r="Q807" s="639">
        <v>0</v>
      </c>
      <c r="R807" s="639">
        <v>0</v>
      </c>
      <c r="S807" s="639">
        <v>0</v>
      </c>
      <c r="T807" s="639">
        <v>0</v>
      </c>
      <c r="U807" s="639">
        <v>0</v>
      </c>
      <c r="V807" t="s" s="352">
        <f>IF(B807&gt;0,"Added"," ")</f>
        <v>251</v>
      </c>
      <c r="W807" s="635"/>
    </row>
    <row r="808" ht="14.5" customHeight="1" hidden="1">
      <c r="A808" t="s" s="640">
        <v>1705</v>
      </c>
      <c r="B808" s="637">
        <v>0</v>
      </c>
      <c r="C808" s="638">
        <v>4</v>
      </c>
      <c r="D808" s="639">
        <v>0</v>
      </c>
      <c r="E808" s="639">
        <v>0</v>
      </c>
      <c r="F808" s="639">
        <v>0</v>
      </c>
      <c r="G808" s="639">
        <v>0</v>
      </c>
      <c r="H808" s="639">
        <f>_xlfn.IFERROR(1*B808,0)</f>
        <v>0</v>
      </c>
      <c r="I808" s="639">
        <f>_xlfn.IFERROR(3*B808,0)</f>
        <v>0</v>
      </c>
      <c r="J808" s="639">
        <v>0</v>
      </c>
      <c r="K808" s="639">
        <v>0</v>
      </c>
      <c r="L808" s="639">
        <v>0</v>
      </c>
      <c r="M808" s="639">
        <v>0</v>
      </c>
      <c r="N808" s="639">
        <v>0</v>
      </c>
      <c r="O808" s="639">
        <v>0</v>
      </c>
      <c r="P808" s="639">
        <v>0</v>
      </c>
      <c r="Q808" s="639">
        <v>0</v>
      </c>
      <c r="R808" s="639">
        <v>0</v>
      </c>
      <c r="S808" s="639">
        <v>0</v>
      </c>
      <c r="T808" s="639">
        <v>0</v>
      </c>
      <c r="U808" s="639">
        <v>0</v>
      </c>
      <c r="V808" t="s" s="352">
        <f>IF(B808&gt;0,"Added"," ")</f>
        <v>251</v>
      </c>
      <c r="W808" s="635"/>
    </row>
    <row r="809" ht="14.5" customHeight="1" hidden="1">
      <c r="A809" t="s" s="640">
        <v>1706</v>
      </c>
      <c r="B809" s="637">
        <v>0</v>
      </c>
      <c r="C809" s="638">
        <v>5</v>
      </c>
      <c r="D809" s="639">
        <v>0</v>
      </c>
      <c r="E809" s="639">
        <v>0</v>
      </c>
      <c r="F809" s="639">
        <v>0</v>
      </c>
      <c r="G809" s="639">
        <v>0</v>
      </c>
      <c r="H809" s="639">
        <v>0</v>
      </c>
      <c r="I809" s="639">
        <v>0</v>
      </c>
      <c r="J809" s="639">
        <f>_xlfn.IFERROR(5*B809,0)</f>
        <v>0</v>
      </c>
      <c r="K809" s="639">
        <v>0</v>
      </c>
      <c r="L809" s="639">
        <v>0</v>
      </c>
      <c r="M809" s="639">
        <v>0</v>
      </c>
      <c r="N809" s="639">
        <v>0</v>
      </c>
      <c r="O809" s="639">
        <v>0</v>
      </c>
      <c r="P809" s="639">
        <v>0</v>
      </c>
      <c r="Q809" s="639">
        <v>0</v>
      </c>
      <c r="R809" s="639">
        <v>0</v>
      </c>
      <c r="S809" s="639">
        <v>0</v>
      </c>
      <c r="T809" s="639">
        <v>0</v>
      </c>
      <c r="U809" s="639">
        <v>0</v>
      </c>
      <c r="V809" t="s" s="352">
        <f>IF(B809&gt;0,"Added"," ")</f>
        <v>251</v>
      </c>
      <c r="W809" s="635"/>
    </row>
    <row r="810" ht="14.5" customHeight="1" hidden="1">
      <c r="A810" t="s" s="640">
        <v>1707</v>
      </c>
      <c r="B810" s="637">
        <v>0</v>
      </c>
      <c r="C810" s="638">
        <v>4</v>
      </c>
      <c r="D810" s="639">
        <v>0</v>
      </c>
      <c r="E810" s="639">
        <v>0</v>
      </c>
      <c r="F810" s="639">
        <v>0</v>
      </c>
      <c r="G810" s="639">
        <v>0</v>
      </c>
      <c r="H810" s="639">
        <v>0</v>
      </c>
      <c r="I810" s="639">
        <v>0</v>
      </c>
      <c r="J810" s="639">
        <f>_xlfn.IFERROR(4*B810,0)</f>
        <v>0</v>
      </c>
      <c r="K810" s="639">
        <v>0</v>
      </c>
      <c r="L810" s="639">
        <v>0</v>
      </c>
      <c r="M810" s="639">
        <v>0</v>
      </c>
      <c r="N810" s="639">
        <v>0</v>
      </c>
      <c r="O810" s="639">
        <v>0</v>
      </c>
      <c r="P810" s="639">
        <v>0</v>
      </c>
      <c r="Q810" s="639">
        <v>0</v>
      </c>
      <c r="R810" s="639">
        <v>0</v>
      </c>
      <c r="S810" s="639">
        <v>0</v>
      </c>
      <c r="T810" s="639">
        <v>0</v>
      </c>
      <c r="U810" s="639">
        <v>0</v>
      </c>
      <c r="V810" t="s" s="352">
        <f>IF(B810&gt;0,"Added"," ")</f>
        <v>251</v>
      </c>
      <c r="W810" s="635"/>
    </row>
    <row r="811" ht="14.5" customHeight="1" hidden="1">
      <c r="A811" t="s" s="640">
        <v>1708</v>
      </c>
      <c r="B811" s="637">
        <v>0</v>
      </c>
      <c r="C811" s="638">
        <v>5</v>
      </c>
      <c r="D811" s="639">
        <v>0</v>
      </c>
      <c r="E811" s="639">
        <v>0</v>
      </c>
      <c r="F811" s="639">
        <v>0</v>
      </c>
      <c r="G811" s="639">
        <v>0</v>
      </c>
      <c r="H811" s="639">
        <v>0</v>
      </c>
      <c r="I811" s="639">
        <f>_xlfn.IFERROR(5*B811,0)</f>
        <v>0</v>
      </c>
      <c r="J811" s="639">
        <v>0</v>
      </c>
      <c r="K811" s="639">
        <v>0</v>
      </c>
      <c r="L811" s="639">
        <v>0</v>
      </c>
      <c r="M811" s="639">
        <v>0</v>
      </c>
      <c r="N811" s="639">
        <v>0</v>
      </c>
      <c r="O811" s="639">
        <v>0</v>
      </c>
      <c r="P811" s="639">
        <v>0</v>
      </c>
      <c r="Q811" s="639">
        <v>0</v>
      </c>
      <c r="R811" s="639">
        <v>0</v>
      </c>
      <c r="S811" s="639">
        <v>0</v>
      </c>
      <c r="T811" s="639">
        <v>0</v>
      </c>
      <c r="U811" s="639">
        <v>0</v>
      </c>
      <c r="V811" t="s" s="352">
        <f>IF(B811&gt;0,"Added"," ")</f>
        <v>251</v>
      </c>
      <c r="W811" s="635"/>
    </row>
    <row r="812" ht="14.5" customHeight="1" hidden="1">
      <c r="A812" t="s" s="640">
        <v>1709</v>
      </c>
      <c r="B812" s="637">
        <v>0</v>
      </c>
      <c r="C812" s="638">
        <v>5</v>
      </c>
      <c r="D812" s="639">
        <f>B812:B812*5</f>
        <v>0</v>
      </c>
      <c r="E812" s="639">
        <v>0</v>
      </c>
      <c r="F812" s="639">
        <v>0</v>
      </c>
      <c r="G812" s="639">
        <v>0</v>
      </c>
      <c r="H812" s="639">
        <v>0</v>
      </c>
      <c r="I812" s="639">
        <v>0</v>
      </c>
      <c r="J812" s="639">
        <v>0</v>
      </c>
      <c r="K812" s="639">
        <v>0</v>
      </c>
      <c r="L812" s="639">
        <v>0</v>
      </c>
      <c r="M812" s="639">
        <v>0</v>
      </c>
      <c r="N812" s="639">
        <v>0</v>
      </c>
      <c r="O812" s="639">
        <v>0</v>
      </c>
      <c r="P812" s="639">
        <v>0</v>
      </c>
      <c r="Q812" s="639">
        <f>B812:B812*10</f>
        <v>0</v>
      </c>
      <c r="R812" s="639">
        <v>0</v>
      </c>
      <c r="S812" s="639">
        <v>0</v>
      </c>
      <c r="T812" s="639">
        <v>0</v>
      </c>
      <c r="U812" s="639">
        <v>0</v>
      </c>
      <c r="V812" t="s" s="352">
        <f>IF(B812&gt;0,"Added"," ")</f>
        <v>251</v>
      </c>
      <c r="W812" s="635"/>
    </row>
    <row r="813" ht="14.5" customHeight="1" hidden="1">
      <c r="A813" t="s" s="640">
        <v>1710</v>
      </c>
      <c r="B813" s="637">
        <v>0</v>
      </c>
      <c r="C813" s="638">
        <v>5</v>
      </c>
      <c r="D813" s="639">
        <f>B813:B813*5</f>
        <v>0</v>
      </c>
      <c r="E813" s="639">
        <v>0</v>
      </c>
      <c r="F813" s="639">
        <v>0</v>
      </c>
      <c r="G813" s="639">
        <v>0</v>
      </c>
      <c r="H813" s="639">
        <v>0</v>
      </c>
      <c r="I813" s="639">
        <v>0</v>
      </c>
      <c r="J813" s="639">
        <v>0</v>
      </c>
      <c r="K813" s="639">
        <v>0</v>
      </c>
      <c r="L813" s="639">
        <v>0</v>
      </c>
      <c r="M813" s="639">
        <v>0</v>
      </c>
      <c r="N813" s="639">
        <v>0</v>
      </c>
      <c r="O813" s="639">
        <v>0</v>
      </c>
      <c r="P813" s="639">
        <v>0</v>
      </c>
      <c r="Q813" s="639">
        <f>B813:B813*5</f>
        <v>0</v>
      </c>
      <c r="R813" s="639">
        <v>0</v>
      </c>
      <c r="S813" s="639">
        <v>0</v>
      </c>
      <c r="T813" s="639">
        <v>0</v>
      </c>
      <c r="U813" s="639">
        <v>0</v>
      </c>
      <c r="V813" t="s" s="352">
        <f>IF(B813&gt;0,"Added"," ")</f>
        <v>251</v>
      </c>
      <c r="W813" s="635"/>
    </row>
    <row r="814" ht="14.5" customHeight="1" hidden="1">
      <c r="A814" t="s" s="640">
        <v>1711</v>
      </c>
      <c r="B814" s="637">
        <v>0</v>
      </c>
      <c r="C814" s="638">
        <v>5</v>
      </c>
      <c r="D814" s="639">
        <f>B814:B814*3</f>
        <v>0</v>
      </c>
      <c r="E814" s="639">
        <f>B814:B814*2</f>
        <v>0</v>
      </c>
      <c r="F814" s="639">
        <v>0</v>
      </c>
      <c r="G814" s="639">
        <v>0</v>
      </c>
      <c r="H814" s="639">
        <v>0</v>
      </c>
      <c r="I814" s="639">
        <v>0</v>
      </c>
      <c r="J814" s="639">
        <v>0</v>
      </c>
      <c r="K814" s="639">
        <v>0</v>
      </c>
      <c r="L814" s="639">
        <v>0</v>
      </c>
      <c r="M814" s="639">
        <v>0</v>
      </c>
      <c r="N814" s="639">
        <v>0</v>
      </c>
      <c r="O814" s="639">
        <v>0</v>
      </c>
      <c r="P814" s="639">
        <v>0</v>
      </c>
      <c r="Q814" s="639">
        <f>B814:B814*5</f>
        <v>0</v>
      </c>
      <c r="R814" s="639">
        <v>0</v>
      </c>
      <c r="S814" s="639">
        <v>0</v>
      </c>
      <c r="T814" s="639">
        <v>0</v>
      </c>
      <c r="U814" s="639">
        <v>0</v>
      </c>
      <c r="V814" t="s" s="352">
        <f>IF(B814&gt;0,"Added"," ")</f>
        <v>251</v>
      </c>
      <c r="W814" s="635"/>
    </row>
    <row r="815" ht="14.5" customHeight="1" hidden="1">
      <c r="A815" t="s" s="640">
        <v>1712</v>
      </c>
      <c r="B815" s="637">
        <v>0</v>
      </c>
      <c r="C815" s="638">
        <v>5</v>
      </c>
      <c r="D815" s="639">
        <f>B815:B815*5</f>
        <v>0</v>
      </c>
      <c r="E815" s="639">
        <v>0</v>
      </c>
      <c r="F815" s="639">
        <v>0</v>
      </c>
      <c r="G815" s="639">
        <v>0</v>
      </c>
      <c r="H815" s="639">
        <v>0</v>
      </c>
      <c r="I815" s="639">
        <v>0</v>
      </c>
      <c r="J815" s="639">
        <v>0</v>
      </c>
      <c r="K815" s="639">
        <v>0</v>
      </c>
      <c r="L815" s="639">
        <v>0</v>
      </c>
      <c r="M815" s="639">
        <v>0</v>
      </c>
      <c r="N815" s="639">
        <v>0</v>
      </c>
      <c r="O815" s="639">
        <v>0</v>
      </c>
      <c r="P815" s="639">
        <v>0</v>
      </c>
      <c r="Q815" s="639">
        <f>B815*5</f>
        <v>0</v>
      </c>
      <c r="R815" s="639">
        <v>0</v>
      </c>
      <c r="S815" s="639">
        <v>0</v>
      </c>
      <c r="T815" s="639">
        <v>0</v>
      </c>
      <c r="U815" s="639">
        <v>0</v>
      </c>
      <c r="V815" t="s" s="352">
        <f>IF(B815&gt;0,"Added"," ")</f>
        <v>251</v>
      </c>
      <c r="W815" s="635"/>
    </row>
    <row r="816" ht="14.5" customHeight="1" hidden="1">
      <c r="A816" t="s" s="640">
        <v>1713</v>
      </c>
      <c r="B816" s="637">
        <v>0</v>
      </c>
      <c r="C816" s="638">
        <v>5</v>
      </c>
      <c r="D816" s="639">
        <f>B816:B816*5</f>
        <v>0</v>
      </c>
      <c r="E816" s="639">
        <v>0</v>
      </c>
      <c r="F816" s="639">
        <v>0</v>
      </c>
      <c r="G816" s="639">
        <v>0</v>
      </c>
      <c r="H816" s="639">
        <v>0</v>
      </c>
      <c r="I816" s="639">
        <v>0</v>
      </c>
      <c r="J816" s="639">
        <v>0</v>
      </c>
      <c r="K816" s="639">
        <v>0</v>
      </c>
      <c r="L816" s="639">
        <v>0</v>
      </c>
      <c r="M816" s="639">
        <v>0</v>
      </c>
      <c r="N816" s="639">
        <v>0</v>
      </c>
      <c r="O816" s="639">
        <v>0</v>
      </c>
      <c r="P816" s="639">
        <v>0</v>
      </c>
      <c r="Q816" s="639">
        <f>B816*5</f>
        <v>0</v>
      </c>
      <c r="R816" s="639">
        <v>0</v>
      </c>
      <c r="S816" s="639">
        <v>0</v>
      </c>
      <c r="T816" s="639">
        <v>0</v>
      </c>
      <c r="U816" s="639">
        <v>0</v>
      </c>
      <c r="V816" t="s" s="352">
        <f>IF(B816&gt;0,"Added"," ")</f>
        <v>251</v>
      </c>
      <c r="W816" s="635"/>
    </row>
    <row r="817" ht="14.5" customHeight="1" hidden="1">
      <c r="A817" t="s" s="640">
        <v>1714</v>
      </c>
      <c r="B817" s="637">
        <v>0</v>
      </c>
      <c r="C817" s="638">
        <v>16</v>
      </c>
      <c r="D817" s="639">
        <f>B817:B817*16</f>
        <v>0</v>
      </c>
      <c r="E817" s="639">
        <v>0</v>
      </c>
      <c r="F817" s="639">
        <v>0</v>
      </c>
      <c r="G817" s="639">
        <v>0</v>
      </c>
      <c r="H817" s="639">
        <v>0</v>
      </c>
      <c r="I817" s="639">
        <v>0</v>
      </c>
      <c r="J817" s="639">
        <v>0</v>
      </c>
      <c r="K817" s="639">
        <v>0</v>
      </c>
      <c r="L817" s="639">
        <v>0</v>
      </c>
      <c r="M817" s="639">
        <v>0</v>
      </c>
      <c r="N817" s="639">
        <v>0</v>
      </c>
      <c r="O817" s="639">
        <v>0</v>
      </c>
      <c r="P817" s="639">
        <v>0</v>
      </c>
      <c r="Q817" s="639">
        <v>0</v>
      </c>
      <c r="R817" s="639">
        <v>0</v>
      </c>
      <c r="S817" s="639">
        <v>0</v>
      </c>
      <c r="T817" s="639">
        <v>0</v>
      </c>
      <c r="U817" s="639">
        <v>0</v>
      </c>
      <c r="V817" t="s" s="352">
        <f>IF(B817&gt;0,"Added"," ")</f>
        <v>251</v>
      </c>
      <c r="W817" s="635"/>
    </row>
    <row r="818" ht="14.5" customHeight="1" hidden="1">
      <c r="A818" t="s" s="640">
        <v>1715</v>
      </c>
      <c r="B818" s="637">
        <v>0</v>
      </c>
      <c r="C818" s="638">
        <v>10</v>
      </c>
      <c r="D818" s="639">
        <v>0</v>
      </c>
      <c r="E818" s="639">
        <f>B818:B818*10</f>
        <v>0</v>
      </c>
      <c r="F818" s="639">
        <v>0</v>
      </c>
      <c r="G818" s="639">
        <v>0</v>
      </c>
      <c r="H818" s="639">
        <v>0</v>
      </c>
      <c r="I818" s="639">
        <v>0</v>
      </c>
      <c r="J818" s="639">
        <v>0</v>
      </c>
      <c r="K818" s="639">
        <v>0</v>
      </c>
      <c r="L818" s="639">
        <v>0</v>
      </c>
      <c r="M818" s="639">
        <v>0</v>
      </c>
      <c r="N818" s="639">
        <v>0</v>
      </c>
      <c r="O818" s="639">
        <v>0</v>
      </c>
      <c r="P818" s="639">
        <v>0</v>
      </c>
      <c r="Q818" s="639">
        <v>0</v>
      </c>
      <c r="R818" s="639">
        <v>0</v>
      </c>
      <c r="S818" s="639">
        <v>0</v>
      </c>
      <c r="T818" s="639">
        <v>0</v>
      </c>
      <c r="U818" s="639">
        <v>0</v>
      </c>
      <c r="V818" t="s" s="352">
        <f>IF(B818&gt;0,"Added"," ")</f>
        <v>251</v>
      </c>
      <c r="W818" s="635"/>
    </row>
    <row r="819" ht="14.5" customHeight="1" hidden="1">
      <c r="A819" t="s" s="640">
        <v>1716</v>
      </c>
      <c r="B819" s="637">
        <v>0</v>
      </c>
      <c r="C819" s="638">
        <v>10</v>
      </c>
      <c r="D819" s="639">
        <f>B819:B819*5</f>
        <v>0</v>
      </c>
      <c r="E819" s="639">
        <f>B819:B819*5</f>
        <v>0</v>
      </c>
      <c r="F819" s="639">
        <v>0</v>
      </c>
      <c r="G819" s="639">
        <v>0</v>
      </c>
      <c r="H819" s="639">
        <v>0</v>
      </c>
      <c r="I819" s="639">
        <v>0</v>
      </c>
      <c r="J819" s="639">
        <v>0</v>
      </c>
      <c r="K819" s="639">
        <v>0</v>
      </c>
      <c r="L819" s="639">
        <v>0</v>
      </c>
      <c r="M819" s="639">
        <v>0</v>
      </c>
      <c r="N819" s="639">
        <v>0</v>
      </c>
      <c r="O819" s="639">
        <v>0</v>
      </c>
      <c r="P819" s="639">
        <v>0</v>
      </c>
      <c r="Q819" s="639">
        <f>B819:B819*10</f>
        <v>0</v>
      </c>
      <c r="R819" s="639">
        <v>0</v>
      </c>
      <c r="S819" s="639">
        <v>0</v>
      </c>
      <c r="T819" s="639">
        <v>0</v>
      </c>
      <c r="U819" s="639">
        <v>0</v>
      </c>
      <c r="V819" t="s" s="352">
        <f>IF(B819&gt;0,"Added"," ")</f>
        <v>251</v>
      </c>
      <c r="W819" s="635"/>
    </row>
    <row r="820" ht="14.5" customHeight="1" hidden="1">
      <c r="A820" t="s" s="640">
        <v>1717</v>
      </c>
      <c r="B820" s="637">
        <v>0</v>
      </c>
      <c r="C820" s="638">
        <v>1</v>
      </c>
      <c r="D820" s="639">
        <v>0</v>
      </c>
      <c r="E820" s="639">
        <v>0</v>
      </c>
      <c r="F820" s="639">
        <v>0</v>
      </c>
      <c r="G820" s="639">
        <v>0</v>
      </c>
      <c r="H820" s="639">
        <v>0</v>
      </c>
      <c r="I820" s="639">
        <v>0</v>
      </c>
      <c r="J820" s="639">
        <v>0</v>
      </c>
      <c r="K820" s="639">
        <v>0</v>
      </c>
      <c r="L820" s="639">
        <v>0</v>
      </c>
      <c r="M820" s="639">
        <v>0</v>
      </c>
      <c r="N820" s="639">
        <v>0</v>
      </c>
      <c r="O820" s="639">
        <v>0</v>
      </c>
      <c r="P820" s="639">
        <v>0</v>
      </c>
      <c r="Q820" s="639">
        <f>B820:B820*8</f>
        <v>0</v>
      </c>
      <c r="R820" s="639">
        <f>B820:B820*5</f>
        <v>0</v>
      </c>
      <c r="S820" s="639">
        <v>0</v>
      </c>
      <c r="T820" s="639">
        <v>0</v>
      </c>
      <c r="U820" s="639">
        <v>0</v>
      </c>
      <c r="V820" t="s" s="352">
        <f>IF(B820&gt;0,"Added"," ")</f>
        <v>251</v>
      </c>
      <c r="W820" s="635"/>
    </row>
    <row r="821" ht="14.5" customHeight="1" hidden="1">
      <c r="A821" t="s" s="640">
        <v>1718</v>
      </c>
      <c r="B821" s="637">
        <v>0</v>
      </c>
      <c r="C821" s="638">
        <v>3</v>
      </c>
      <c r="D821" s="639">
        <v>0</v>
      </c>
      <c r="E821" s="639">
        <v>0</v>
      </c>
      <c r="F821" s="639">
        <v>0</v>
      </c>
      <c r="G821" s="639">
        <v>0</v>
      </c>
      <c r="H821" s="639">
        <v>0</v>
      </c>
      <c r="I821" s="639">
        <v>0</v>
      </c>
      <c r="J821" s="639">
        <f>3*B821:B821</f>
        <v>0</v>
      </c>
      <c r="K821" s="639">
        <v>0</v>
      </c>
      <c r="L821" s="639">
        <v>0</v>
      </c>
      <c r="M821" s="639">
        <v>0</v>
      </c>
      <c r="N821" s="639">
        <v>0</v>
      </c>
      <c r="O821" s="639">
        <v>0</v>
      </c>
      <c r="P821" s="639">
        <v>0</v>
      </c>
      <c r="Q821" s="639">
        <f>3*B821:B821</f>
        <v>0</v>
      </c>
      <c r="R821" s="639">
        <v>0</v>
      </c>
      <c r="S821" s="639">
        <v>0</v>
      </c>
      <c r="T821" s="639">
        <v>0</v>
      </c>
      <c r="U821" s="639">
        <v>0</v>
      </c>
      <c r="V821" t="s" s="352">
        <f>IF(B821&gt;0,"Added"," ")</f>
        <v>251</v>
      </c>
      <c r="W821" s="635"/>
    </row>
    <row r="822" ht="14.5" customHeight="1" hidden="1">
      <c r="A822" t="s" s="640">
        <v>1719</v>
      </c>
      <c r="B822" s="637">
        <v>0</v>
      </c>
      <c r="C822" s="638">
        <v>5</v>
      </c>
      <c r="D822" s="639">
        <v>0</v>
      </c>
      <c r="E822" s="639">
        <v>0</v>
      </c>
      <c r="F822" s="639">
        <f>1*B822:B822</f>
        <v>0</v>
      </c>
      <c r="G822" s="639">
        <f>3*B822:B822</f>
        <v>0</v>
      </c>
      <c r="H822" s="639">
        <f>1*B822:B822</f>
        <v>0</v>
      </c>
      <c r="I822" s="639">
        <v>0</v>
      </c>
      <c r="J822" s="639">
        <v>0</v>
      </c>
      <c r="K822" s="639">
        <v>0</v>
      </c>
      <c r="L822" s="639">
        <v>0</v>
      </c>
      <c r="M822" s="639">
        <v>0</v>
      </c>
      <c r="N822" s="639">
        <v>0</v>
      </c>
      <c r="O822" s="639">
        <v>0</v>
      </c>
      <c r="P822" s="639">
        <v>0</v>
      </c>
      <c r="Q822" s="639">
        <f>10*B822:B822</f>
        <v>0</v>
      </c>
      <c r="R822" s="639">
        <v>0</v>
      </c>
      <c r="S822" s="639">
        <v>0</v>
      </c>
      <c r="T822" s="639">
        <v>0</v>
      </c>
      <c r="U822" s="639">
        <v>0</v>
      </c>
      <c r="V822" t="s" s="352">
        <f>IF(B822&gt;0,"Added"," ")</f>
        <v>251</v>
      </c>
      <c r="W822" s="635"/>
    </row>
    <row r="823" ht="14.5" customHeight="1" hidden="1">
      <c r="A823" t="s" s="640">
        <v>1720</v>
      </c>
      <c r="B823" s="637">
        <v>0</v>
      </c>
      <c r="C823" s="638">
        <v>5</v>
      </c>
      <c r="D823" s="639">
        <v>0</v>
      </c>
      <c r="E823" s="639">
        <v>0</v>
      </c>
      <c r="F823" s="639">
        <f>2*B823:B823</f>
        <v>0</v>
      </c>
      <c r="G823" s="639">
        <f>3*B823:B823</f>
        <v>0</v>
      </c>
      <c r="H823" s="639">
        <v>0</v>
      </c>
      <c r="I823" s="639">
        <v>0</v>
      </c>
      <c r="J823" s="639">
        <v>0</v>
      </c>
      <c r="K823" s="639">
        <v>0</v>
      </c>
      <c r="L823" s="639">
        <v>0</v>
      </c>
      <c r="M823" s="639">
        <v>0</v>
      </c>
      <c r="N823" s="639">
        <v>0</v>
      </c>
      <c r="O823" s="639">
        <v>0</v>
      </c>
      <c r="P823" s="639">
        <v>0</v>
      </c>
      <c r="Q823" s="639">
        <f>5*B823:B823</f>
        <v>0</v>
      </c>
      <c r="R823" s="639">
        <v>0</v>
      </c>
      <c r="S823" s="639">
        <v>0</v>
      </c>
      <c r="T823" s="639">
        <v>0</v>
      </c>
      <c r="U823" s="639">
        <v>0</v>
      </c>
      <c r="V823" t="s" s="352">
        <f>IF(B823&gt;0,"Added"," ")</f>
        <v>251</v>
      </c>
      <c r="W823" s="635"/>
    </row>
    <row r="824" ht="14.5" customHeight="1" hidden="1">
      <c r="A824" t="s" s="640">
        <v>1721</v>
      </c>
      <c r="B824" s="637">
        <v>0</v>
      </c>
      <c r="C824" s="638">
        <v>3</v>
      </c>
      <c r="D824" s="639">
        <v>0</v>
      </c>
      <c r="E824" s="639">
        <v>0</v>
      </c>
      <c r="F824" s="639">
        <v>0</v>
      </c>
      <c r="G824" s="639">
        <v>0</v>
      </c>
      <c r="H824" s="639">
        <f>1*B824:B824</f>
        <v>0</v>
      </c>
      <c r="I824" s="639">
        <f>1*B824:B824</f>
        <v>0</v>
      </c>
      <c r="J824" s="639">
        <v>0</v>
      </c>
      <c r="K824" s="639">
        <f>1*B824:B824</f>
        <v>0</v>
      </c>
      <c r="L824" s="639">
        <v>0</v>
      </c>
      <c r="M824" s="639">
        <v>0</v>
      </c>
      <c r="N824" s="639">
        <v>0</v>
      </c>
      <c r="O824" s="639">
        <v>0</v>
      </c>
      <c r="P824" s="639">
        <v>0</v>
      </c>
      <c r="Q824" s="639">
        <f>12*B824:B824</f>
        <v>0</v>
      </c>
      <c r="R824" s="639">
        <v>0</v>
      </c>
      <c r="S824" s="639">
        <v>0</v>
      </c>
      <c r="T824" s="639">
        <v>0</v>
      </c>
      <c r="U824" s="639">
        <v>0</v>
      </c>
      <c r="V824" t="s" s="352">
        <f>IF(B824&gt;0,"Added"," ")</f>
        <v>251</v>
      </c>
      <c r="W824" s="635"/>
    </row>
    <row r="825" ht="14.5" customHeight="1" hidden="1">
      <c r="A825" t="s" s="640">
        <v>1722</v>
      </c>
      <c r="B825" s="637">
        <v>0</v>
      </c>
      <c r="C825" s="638">
        <v>10</v>
      </c>
      <c r="D825" s="639">
        <v>0</v>
      </c>
      <c r="E825" s="639">
        <f>10*B825:B825</f>
        <v>0</v>
      </c>
      <c r="F825" s="639">
        <v>0</v>
      </c>
      <c r="G825" s="639">
        <v>0</v>
      </c>
      <c r="H825" s="639">
        <v>0</v>
      </c>
      <c r="I825" s="639">
        <v>0</v>
      </c>
      <c r="J825" s="639">
        <v>0</v>
      </c>
      <c r="K825" s="639">
        <v>0</v>
      </c>
      <c r="L825" s="639">
        <v>0</v>
      </c>
      <c r="M825" s="639">
        <v>0</v>
      </c>
      <c r="N825" s="639">
        <v>0</v>
      </c>
      <c r="O825" s="639">
        <v>0</v>
      </c>
      <c r="P825" s="639">
        <v>0</v>
      </c>
      <c r="Q825" s="639">
        <f>10*B825:B825</f>
        <v>0</v>
      </c>
      <c r="R825" s="639">
        <v>0</v>
      </c>
      <c r="S825" s="639">
        <v>0</v>
      </c>
      <c r="T825" s="639">
        <v>0</v>
      </c>
      <c r="U825" s="639">
        <v>0</v>
      </c>
      <c r="V825" t="s" s="352">
        <f>IF(B825&gt;0,"Added"," ")</f>
        <v>251</v>
      </c>
      <c r="W825" s="635"/>
    </row>
    <row r="826" ht="14.5" customHeight="1" hidden="1">
      <c r="A826" t="s" s="640">
        <v>1723</v>
      </c>
      <c r="B826" s="637">
        <v>0</v>
      </c>
      <c r="C826" s="638">
        <v>5</v>
      </c>
      <c r="D826" s="639">
        <v>0</v>
      </c>
      <c r="E826" s="639">
        <v>0</v>
      </c>
      <c r="F826" s="639">
        <f>5*B826:B826</f>
        <v>0</v>
      </c>
      <c r="G826" s="639">
        <v>0</v>
      </c>
      <c r="H826" s="639">
        <v>0</v>
      </c>
      <c r="I826" s="639">
        <v>0</v>
      </c>
      <c r="J826" s="639">
        <v>0</v>
      </c>
      <c r="K826" s="639">
        <v>0</v>
      </c>
      <c r="L826" s="639">
        <v>0</v>
      </c>
      <c r="M826" s="639">
        <v>0</v>
      </c>
      <c r="N826" s="639">
        <v>0</v>
      </c>
      <c r="O826" s="639">
        <v>0</v>
      </c>
      <c r="P826" s="639">
        <v>0</v>
      </c>
      <c r="Q826" s="639">
        <f>5*B826:B826</f>
        <v>0</v>
      </c>
      <c r="R826" s="639">
        <v>0</v>
      </c>
      <c r="S826" s="639">
        <v>0</v>
      </c>
      <c r="T826" s="639">
        <v>0</v>
      </c>
      <c r="U826" s="639">
        <v>0</v>
      </c>
      <c r="V826" t="s" s="352">
        <f>IF(B826&gt;0,"Added"," ")</f>
        <v>251</v>
      </c>
      <c r="W826" s="635"/>
    </row>
    <row r="827" ht="14.5" customHeight="1" hidden="1">
      <c r="A827" t="s" s="640">
        <v>1724</v>
      </c>
      <c r="B827" s="637">
        <v>0</v>
      </c>
      <c r="C827" s="638">
        <v>10</v>
      </c>
      <c r="D827" s="639">
        <v>0</v>
      </c>
      <c r="E827" s="639">
        <f>10*B827:B827</f>
        <v>0</v>
      </c>
      <c r="F827" s="639">
        <v>0</v>
      </c>
      <c r="G827" s="639">
        <v>0</v>
      </c>
      <c r="H827" s="639">
        <v>0</v>
      </c>
      <c r="I827" s="639">
        <v>0</v>
      </c>
      <c r="J827" s="639">
        <v>0</v>
      </c>
      <c r="K827" s="639">
        <v>0</v>
      </c>
      <c r="L827" s="639">
        <v>0</v>
      </c>
      <c r="M827" s="639">
        <v>0</v>
      </c>
      <c r="N827" s="639">
        <v>0</v>
      </c>
      <c r="O827" s="639">
        <v>0</v>
      </c>
      <c r="P827" s="639">
        <v>0</v>
      </c>
      <c r="Q827" s="639">
        <f>10*B827:B827</f>
        <v>0</v>
      </c>
      <c r="R827" s="639">
        <v>0</v>
      </c>
      <c r="S827" s="639">
        <v>0</v>
      </c>
      <c r="T827" s="639">
        <v>0</v>
      </c>
      <c r="U827" s="639">
        <v>0</v>
      </c>
      <c r="V827" t="s" s="352">
        <f>IF(B827&gt;0,"Added"," ")</f>
        <v>251</v>
      </c>
      <c r="W827" s="635"/>
    </row>
    <row r="828" ht="14.5" customHeight="1" hidden="1">
      <c r="A828" t="s" s="640">
        <v>1725</v>
      </c>
      <c r="B828" s="637">
        <v>0</v>
      </c>
      <c r="C828" s="638">
        <v>5</v>
      </c>
      <c r="D828" s="639">
        <v>0</v>
      </c>
      <c r="E828" s="639">
        <v>0</v>
      </c>
      <c r="F828" s="639">
        <f>5*B828:B828</f>
        <v>0</v>
      </c>
      <c r="G828" s="639">
        <v>0</v>
      </c>
      <c r="H828" s="639">
        <v>0</v>
      </c>
      <c r="I828" s="639">
        <v>0</v>
      </c>
      <c r="J828" s="639">
        <v>0</v>
      </c>
      <c r="K828" s="639">
        <v>0</v>
      </c>
      <c r="L828" s="639">
        <v>0</v>
      </c>
      <c r="M828" s="639">
        <v>0</v>
      </c>
      <c r="N828" s="639">
        <v>0</v>
      </c>
      <c r="O828" s="639">
        <v>0</v>
      </c>
      <c r="P828" s="639">
        <v>0</v>
      </c>
      <c r="Q828" s="639">
        <f>19*B828:B828</f>
        <v>0</v>
      </c>
      <c r="R828" s="639">
        <v>0</v>
      </c>
      <c r="S828" s="639">
        <v>0</v>
      </c>
      <c r="T828" s="639">
        <v>0</v>
      </c>
      <c r="U828" s="639">
        <v>0</v>
      </c>
      <c r="V828" t="s" s="352">
        <f>IF(B828&gt;0,"Added"," ")</f>
        <v>251</v>
      </c>
      <c r="W828" s="635"/>
    </row>
    <row r="829" ht="14.5" customHeight="1" hidden="1">
      <c r="A829" t="s" s="640">
        <v>1726</v>
      </c>
      <c r="B829" s="637">
        <v>0</v>
      </c>
      <c r="C829" s="638">
        <v>3</v>
      </c>
      <c r="D829" s="639">
        <v>0</v>
      </c>
      <c r="E829" s="639">
        <v>0</v>
      </c>
      <c r="F829" s="639">
        <v>0</v>
      </c>
      <c r="G829" s="639">
        <f>1*B829:B829</f>
        <v>0</v>
      </c>
      <c r="H829" s="639">
        <f>1*B829:B829</f>
        <v>0</v>
      </c>
      <c r="I829" s="639">
        <f>1*B829:B829</f>
        <v>0</v>
      </c>
      <c r="J829" s="639">
        <v>0</v>
      </c>
      <c r="K829" s="639">
        <v>0</v>
      </c>
      <c r="L829" s="639">
        <v>0</v>
      </c>
      <c r="M829" s="639">
        <v>0</v>
      </c>
      <c r="N829" s="639">
        <v>0</v>
      </c>
      <c r="O829" s="639">
        <v>0</v>
      </c>
      <c r="P829" s="639">
        <v>0</v>
      </c>
      <c r="Q829" s="639">
        <f>15*B829:B829</f>
        <v>0</v>
      </c>
      <c r="R829" s="639">
        <v>0</v>
      </c>
      <c r="S829" s="639">
        <v>0</v>
      </c>
      <c r="T829" s="639">
        <v>0</v>
      </c>
      <c r="U829" s="639">
        <v>0</v>
      </c>
      <c r="V829" t="s" s="352">
        <f>IF(B829&gt;0,"Added"," ")</f>
        <v>251</v>
      </c>
      <c r="W829" s="635"/>
    </row>
    <row r="830" ht="14.5" customHeight="1" hidden="1">
      <c r="A830" t="s" s="640">
        <v>1727</v>
      </c>
      <c r="B830" s="637">
        <v>0</v>
      </c>
      <c r="C830" s="638">
        <v>10</v>
      </c>
      <c r="D830" s="639">
        <f>10*B830:B830</f>
        <v>0</v>
      </c>
      <c r="E830" s="639">
        <v>0</v>
      </c>
      <c r="F830" s="639">
        <v>0</v>
      </c>
      <c r="G830" s="639">
        <v>0</v>
      </c>
      <c r="H830" s="639">
        <v>0</v>
      </c>
      <c r="I830" s="639">
        <v>0</v>
      </c>
      <c r="J830" s="639">
        <v>0</v>
      </c>
      <c r="K830" s="639">
        <v>0</v>
      </c>
      <c r="L830" s="639">
        <v>0</v>
      </c>
      <c r="M830" s="639">
        <v>0</v>
      </c>
      <c r="N830" s="639">
        <v>0</v>
      </c>
      <c r="O830" s="639">
        <v>0</v>
      </c>
      <c r="P830" s="639">
        <v>0</v>
      </c>
      <c r="Q830" s="639">
        <f>10*B830:B830</f>
        <v>0</v>
      </c>
      <c r="R830" s="639">
        <v>0</v>
      </c>
      <c r="S830" s="639">
        <v>0</v>
      </c>
      <c r="T830" s="639">
        <v>0</v>
      </c>
      <c r="U830" s="639">
        <v>0</v>
      </c>
      <c r="V830" t="s" s="352">
        <f>IF(B830&gt;0,"Added"," ")</f>
        <v>251</v>
      </c>
      <c r="W830" s="635"/>
    </row>
    <row r="831" ht="14.5" customHeight="1" hidden="1">
      <c r="A831" t="s" s="640">
        <v>1728</v>
      </c>
      <c r="B831" s="637">
        <v>0</v>
      </c>
      <c r="C831" s="638">
        <v>5</v>
      </c>
      <c r="D831" s="639">
        <v>0</v>
      </c>
      <c r="E831" s="639">
        <v>0</v>
      </c>
      <c r="F831" s="639">
        <f>5*B831:B831</f>
        <v>0</v>
      </c>
      <c r="G831" s="639">
        <v>0</v>
      </c>
      <c r="H831" s="639">
        <v>0</v>
      </c>
      <c r="I831" s="639">
        <v>0</v>
      </c>
      <c r="J831" s="639">
        <v>0</v>
      </c>
      <c r="K831" s="639">
        <v>0</v>
      </c>
      <c r="L831" s="639">
        <v>0</v>
      </c>
      <c r="M831" s="639">
        <v>0</v>
      </c>
      <c r="N831" s="639">
        <v>0</v>
      </c>
      <c r="O831" s="639">
        <v>0</v>
      </c>
      <c r="P831" s="639">
        <v>0</v>
      </c>
      <c r="Q831" s="639">
        <f>5*B831:B831</f>
        <v>0</v>
      </c>
      <c r="R831" s="639">
        <v>0</v>
      </c>
      <c r="S831" s="639">
        <v>0</v>
      </c>
      <c r="T831" s="639">
        <v>0</v>
      </c>
      <c r="U831" s="639">
        <v>0</v>
      </c>
      <c r="V831" t="s" s="352">
        <f>IF(B831&gt;0,"Added"," ")</f>
        <v>251</v>
      </c>
      <c r="W831" s="635"/>
    </row>
    <row r="832" ht="14.5" customHeight="1" hidden="1">
      <c r="A832" t="s" s="640">
        <v>1729</v>
      </c>
      <c r="B832" s="637">
        <v>0</v>
      </c>
      <c r="C832" s="638">
        <v>10</v>
      </c>
      <c r="D832" s="639">
        <f>10*B832:B832</f>
        <v>0</v>
      </c>
      <c r="E832" s="639">
        <v>0</v>
      </c>
      <c r="F832" s="639">
        <v>0</v>
      </c>
      <c r="G832" s="639">
        <v>0</v>
      </c>
      <c r="H832" s="639">
        <v>0</v>
      </c>
      <c r="I832" s="639">
        <v>0</v>
      </c>
      <c r="J832" s="639">
        <v>0</v>
      </c>
      <c r="K832" s="639">
        <v>0</v>
      </c>
      <c r="L832" s="639">
        <v>0</v>
      </c>
      <c r="M832" s="639">
        <v>0</v>
      </c>
      <c r="N832" s="639">
        <v>0</v>
      </c>
      <c r="O832" s="639">
        <v>0</v>
      </c>
      <c r="P832" s="639">
        <v>0</v>
      </c>
      <c r="Q832" s="639">
        <f>10*B832:B832</f>
        <v>0</v>
      </c>
      <c r="R832" s="639">
        <v>0</v>
      </c>
      <c r="S832" s="639">
        <v>0</v>
      </c>
      <c r="T832" s="639">
        <v>0</v>
      </c>
      <c r="U832" s="639">
        <v>0</v>
      </c>
      <c r="V832" t="s" s="352">
        <f>IF(B832&gt;0,"Added"," ")</f>
        <v>251</v>
      </c>
      <c r="W832" s="635"/>
    </row>
    <row r="833" ht="14.5" customHeight="1" hidden="1">
      <c r="A833" t="s" s="640">
        <v>1730</v>
      </c>
      <c r="B833" s="637">
        <v>0</v>
      </c>
      <c r="C833" s="638">
        <v>5</v>
      </c>
      <c r="D833" s="639">
        <v>0</v>
      </c>
      <c r="E833" s="639">
        <v>0</v>
      </c>
      <c r="F833" s="639">
        <f>5*B833:B833</f>
        <v>0</v>
      </c>
      <c r="G833" s="639">
        <v>0</v>
      </c>
      <c r="H833" s="639">
        <v>0</v>
      </c>
      <c r="I833" s="639">
        <v>0</v>
      </c>
      <c r="J833" s="639">
        <v>0</v>
      </c>
      <c r="K833" s="639">
        <v>0</v>
      </c>
      <c r="L833" s="639">
        <v>0</v>
      </c>
      <c r="M833" s="639">
        <v>0</v>
      </c>
      <c r="N833" s="639">
        <v>0</v>
      </c>
      <c r="O833" s="639">
        <v>0</v>
      </c>
      <c r="P833" s="639">
        <v>0</v>
      </c>
      <c r="Q833" s="639">
        <f>20*B833:B833</f>
        <v>0</v>
      </c>
      <c r="R833" s="639">
        <v>0</v>
      </c>
      <c r="S833" s="639">
        <v>0</v>
      </c>
      <c r="T833" s="639">
        <v>0</v>
      </c>
      <c r="U833" s="639">
        <v>0</v>
      </c>
      <c r="V833" t="s" s="352">
        <f>IF(B833&gt;0,"Added"," ")</f>
        <v>251</v>
      </c>
      <c r="W833" s="635"/>
    </row>
    <row r="834" ht="14.5" customHeight="1" hidden="1">
      <c r="A834" t="s" s="640">
        <v>1731</v>
      </c>
      <c r="B834" s="637">
        <v>0</v>
      </c>
      <c r="C834" s="638">
        <v>3</v>
      </c>
      <c r="D834" s="639">
        <v>0</v>
      </c>
      <c r="E834" s="639">
        <v>0</v>
      </c>
      <c r="F834" s="639">
        <v>0</v>
      </c>
      <c r="G834" s="639">
        <v>0</v>
      </c>
      <c r="H834" s="639">
        <v>0</v>
      </c>
      <c r="I834" s="639">
        <v>0</v>
      </c>
      <c r="J834" s="639">
        <f>3*B834:B834</f>
        <v>0</v>
      </c>
      <c r="K834" s="639">
        <v>0</v>
      </c>
      <c r="L834" s="639">
        <v>0</v>
      </c>
      <c r="M834" s="639">
        <v>0</v>
      </c>
      <c r="N834" s="639">
        <v>0</v>
      </c>
      <c r="O834" s="639">
        <v>0</v>
      </c>
      <c r="P834" s="639">
        <v>0</v>
      </c>
      <c r="Q834" s="639">
        <v>0</v>
      </c>
      <c r="R834" s="639">
        <f>13*B834:B834</f>
        <v>0</v>
      </c>
      <c r="S834" s="639">
        <v>0</v>
      </c>
      <c r="T834" s="639">
        <v>0</v>
      </c>
      <c r="U834" s="639">
        <v>0</v>
      </c>
      <c r="V834" t="s" s="352">
        <f>IF(B834&gt;0,"Added"," ")</f>
        <v>251</v>
      </c>
      <c r="W834" s="635"/>
    </row>
    <row r="835" ht="14.5" customHeight="1" hidden="1">
      <c r="A835" t="s" s="640">
        <v>1732</v>
      </c>
      <c r="B835" s="637">
        <v>0</v>
      </c>
      <c r="C835" s="638">
        <v>10</v>
      </c>
      <c r="D835" s="639">
        <f>10*B835:B835</f>
        <v>0</v>
      </c>
      <c r="E835" s="639">
        <v>0</v>
      </c>
      <c r="F835" s="639">
        <v>0</v>
      </c>
      <c r="G835" s="639">
        <v>0</v>
      </c>
      <c r="H835" s="639">
        <v>0</v>
      </c>
      <c r="I835" s="639">
        <v>0</v>
      </c>
      <c r="J835" s="639">
        <v>0</v>
      </c>
      <c r="K835" s="639">
        <v>0</v>
      </c>
      <c r="L835" s="639">
        <v>0</v>
      </c>
      <c r="M835" s="639">
        <v>0</v>
      </c>
      <c r="N835" s="639">
        <v>0</v>
      </c>
      <c r="O835" s="639">
        <v>0</v>
      </c>
      <c r="P835" s="639">
        <v>0</v>
      </c>
      <c r="Q835" s="639">
        <f>10*B835:B835</f>
        <v>0</v>
      </c>
      <c r="R835" s="639">
        <v>0</v>
      </c>
      <c r="S835" s="639">
        <v>0</v>
      </c>
      <c r="T835" s="639">
        <v>0</v>
      </c>
      <c r="U835" s="639">
        <v>0</v>
      </c>
      <c r="V835" t="s" s="352">
        <f>IF(B835&gt;0,"Added"," ")</f>
        <v>251</v>
      </c>
      <c r="W835" s="635"/>
    </row>
    <row r="836" ht="14.5" customHeight="1" hidden="1">
      <c r="A836" t="s" s="640">
        <v>1733</v>
      </c>
      <c r="B836" s="637">
        <v>0</v>
      </c>
      <c r="C836" s="638">
        <v>3</v>
      </c>
      <c r="D836" s="639">
        <v>0</v>
      </c>
      <c r="E836" s="639">
        <v>0</v>
      </c>
      <c r="F836" s="639">
        <v>0</v>
      </c>
      <c r="G836" s="639">
        <f>1*B836:B836</f>
        <v>0</v>
      </c>
      <c r="H836" s="639">
        <f>2*B836:B836</f>
        <v>0</v>
      </c>
      <c r="I836" s="639">
        <v>0</v>
      </c>
      <c r="J836" s="639">
        <v>0</v>
      </c>
      <c r="K836" s="639">
        <v>0</v>
      </c>
      <c r="L836" s="639">
        <v>0</v>
      </c>
      <c r="M836" s="639">
        <v>0</v>
      </c>
      <c r="N836" s="639">
        <v>0</v>
      </c>
      <c r="O836" s="639">
        <v>0</v>
      </c>
      <c r="P836" s="639">
        <v>0</v>
      </c>
      <c r="Q836" s="639">
        <f>11*B836:B836</f>
        <v>0</v>
      </c>
      <c r="R836" s="639">
        <v>0</v>
      </c>
      <c r="S836" s="639">
        <v>0</v>
      </c>
      <c r="T836" s="639">
        <v>0</v>
      </c>
      <c r="U836" s="639">
        <v>0</v>
      </c>
      <c r="V836" t="s" s="352">
        <f>IF(B836&gt;0,"Added"," ")</f>
        <v>251</v>
      </c>
      <c r="W836" s="635"/>
    </row>
    <row r="837" ht="14.5" customHeight="1" hidden="1">
      <c r="A837" t="s" s="640">
        <v>1734</v>
      </c>
      <c r="B837" s="637">
        <v>0</v>
      </c>
      <c r="C837" s="638">
        <v>5</v>
      </c>
      <c r="D837" s="639">
        <f>5*B837:B837</f>
        <v>0</v>
      </c>
      <c r="E837" s="639">
        <v>0</v>
      </c>
      <c r="F837" s="639">
        <v>0</v>
      </c>
      <c r="G837" s="639">
        <v>0</v>
      </c>
      <c r="H837" s="639">
        <v>0</v>
      </c>
      <c r="I837" s="639">
        <v>0</v>
      </c>
      <c r="J837" s="639">
        <v>0</v>
      </c>
      <c r="K837" s="639">
        <v>0</v>
      </c>
      <c r="L837" s="639">
        <v>0</v>
      </c>
      <c r="M837" s="639">
        <v>0</v>
      </c>
      <c r="N837" s="639">
        <v>0</v>
      </c>
      <c r="O837" s="639">
        <v>0</v>
      </c>
      <c r="P837" s="639">
        <v>0</v>
      </c>
      <c r="Q837" s="639">
        <f>5*B837:B837</f>
        <v>0</v>
      </c>
      <c r="R837" s="639">
        <v>0</v>
      </c>
      <c r="S837" s="639">
        <v>0</v>
      </c>
      <c r="T837" s="639">
        <v>0</v>
      </c>
      <c r="U837" s="639">
        <v>0</v>
      </c>
      <c r="V837" t="s" s="352">
        <f>IF(B837&gt;0,"Added"," ")</f>
        <v>251</v>
      </c>
      <c r="W837" s="635"/>
    </row>
    <row r="838" ht="14.5" customHeight="1" hidden="1">
      <c r="A838" t="s" s="640">
        <v>1735</v>
      </c>
      <c r="B838" s="637">
        <v>0</v>
      </c>
      <c r="C838" s="638">
        <v>5</v>
      </c>
      <c r="D838" s="639">
        <v>0</v>
      </c>
      <c r="E838" s="639">
        <f>5*B838:B838</f>
        <v>0</v>
      </c>
      <c r="F838" s="639">
        <v>0</v>
      </c>
      <c r="G838" s="639">
        <v>0</v>
      </c>
      <c r="H838" s="639">
        <v>0</v>
      </c>
      <c r="I838" s="639">
        <v>0</v>
      </c>
      <c r="J838" s="639">
        <v>0</v>
      </c>
      <c r="K838" s="639">
        <v>0</v>
      </c>
      <c r="L838" s="639">
        <v>0</v>
      </c>
      <c r="M838" s="639">
        <v>0</v>
      </c>
      <c r="N838" s="639">
        <v>0</v>
      </c>
      <c r="O838" s="639">
        <v>0</v>
      </c>
      <c r="P838" s="639">
        <v>0</v>
      </c>
      <c r="Q838" s="639">
        <f>5*B838:B838</f>
        <v>0</v>
      </c>
      <c r="R838" s="639">
        <v>0</v>
      </c>
      <c r="S838" s="639">
        <v>0</v>
      </c>
      <c r="T838" s="639">
        <v>0</v>
      </c>
      <c r="U838" s="639">
        <v>0</v>
      </c>
      <c r="V838" t="s" s="352">
        <f>IF(B838&gt;0,"Added"," ")</f>
        <v>251</v>
      </c>
      <c r="W838" s="635"/>
    </row>
    <row r="839" ht="14.5" customHeight="1" hidden="1">
      <c r="A839" t="s" s="640">
        <v>1736</v>
      </c>
      <c r="B839" s="637">
        <v>0</v>
      </c>
      <c r="C839" s="638">
        <v>5</v>
      </c>
      <c r="D839" s="639">
        <v>0</v>
      </c>
      <c r="E839" s="639">
        <v>0</v>
      </c>
      <c r="F839" s="639">
        <f>5*B839:B839</f>
        <v>0</v>
      </c>
      <c r="G839" s="639">
        <v>0</v>
      </c>
      <c r="H839" s="639">
        <v>0</v>
      </c>
      <c r="I839" s="639">
        <v>0</v>
      </c>
      <c r="J839" s="639">
        <v>0</v>
      </c>
      <c r="K839" s="639">
        <v>0</v>
      </c>
      <c r="L839" s="639">
        <v>0</v>
      </c>
      <c r="M839" s="639">
        <v>0</v>
      </c>
      <c r="N839" s="639">
        <v>0</v>
      </c>
      <c r="O839" s="639">
        <v>0</v>
      </c>
      <c r="P839" s="639">
        <v>0</v>
      </c>
      <c r="Q839" s="639">
        <f>5*B839:B839</f>
        <v>0</v>
      </c>
      <c r="R839" s="639">
        <v>0</v>
      </c>
      <c r="S839" s="639">
        <v>0</v>
      </c>
      <c r="T839" s="639">
        <v>0</v>
      </c>
      <c r="U839" s="639">
        <v>0</v>
      </c>
      <c r="V839" t="s" s="352">
        <f>IF(B839&gt;0,"Added"," ")</f>
        <v>251</v>
      </c>
      <c r="W839" s="635"/>
    </row>
    <row r="840" ht="14.5" customHeight="1" hidden="1">
      <c r="A840" t="s" s="640">
        <v>1737</v>
      </c>
      <c r="B840" s="637">
        <v>0</v>
      </c>
      <c r="C840" s="638">
        <v>3</v>
      </c>
      <c r="D840" s="639">
        <v>0</v>
      </c>
      <c r="E840" s="639">
        <v>0</v>
      </c>
      <c r="F840" s="639">
        <v>0</v>
      </c>
      <c r="G840" s="639">
        <v>0</v>
      </c>
      <c r="H840" s="639">
        <f>3*B840:B840</f>
        <v>0</v>
      </c>
      <c r="I840" s="639">
        <v>0</v>
      </c>
      <c r="J840" s="639">
        <v>0</v>
      </c>
      <c r="K840" s="639">
        <v>0</v>
      </c>
      <c r="L840" s="639">
        <v>0</v>
      </c>
      <c r="M840" s="639">
        <v>0</v>
      </c>
      <c r="N840" s="639">
        <v>0</v>
      </c>
      <c r="O840" s="639">
        <v>0</v>
      </c>
      <c r="P840" s="639">
        <v>0</v>
      </c>
      <c r="Q840" s="639">
        <v>0</v>
      </c>
      <c r="R840" s="639">
        <v>0</v>
      </c>
      <c r="S840" s="639">
        <v>0</v>
      </c>
      <c r="T840" s="639">
        <v>0</v>
      </c>
      <c r="U840" s="639">
        <v>0</v>
      </c>
      <c r="V840" t="s" s="352">
        <f>IF(B840&gt;0,"Added"," ")</f>
        <v>251</v>
      </c>
      <c r="W840" s="635"/>
    </row>
    <row r="841" ht="14.5" customHeight="1" hidden="1">
      <c r="A841" t="s" s="640">
        <v>1738</v>
      </c>
      <c r="B841" s="637">
        <v>0</v>
      </c>
      <c r="C841" s="638">
        <v>5</v>
      </c>
      <c r="D841" s="639">
        <v>0</v>
      </c>
      <c r="E841" s="639">
        <v>0</v>
      </c>
      <c r="F841" s="639">
        <v>0</v>
      </c>
      <c r="G841" s="639">
        <f>5*B841:B841</f>
        <v>0</v>
      </c>
      <c r="H841" s="639">
        <v>0</v>
      </c>
      <c r="I841" s="639">
        <v>0</v>
      </c>
      <c r="J841" s="639">
        <v>0</v>
      </c>
      <c r="K841" s="639">
        <v>0</v>
      </c>
      <c r="L841" s="639">
        <v>0</v>
      </c>
      <c r="M841" s="639">
        <v>0</v>
      </c>
      <c r="N841" s="639">
        <v>0</v>
      </c>
      <c r="O841" s="639">
        <v>0</v>
      </c>
      <c r="P841" s="639">
        <v>0</v>
      </c>
      <c r="Q841" s="639">
        <f>5*B841:B841</f>
        <v>0</v>
      </c>
      <c r="R841" s="639">
        <v>0</v>
      </c>
      <c r="S841" s="639">
        <v>0</v>
      </c>
      <c r="T841" s="639">
        <v>0</v>
      </c>
      <c r="U841" s="639">
        <v>0</v>
      </c>
      <c r="V841" t="s" s="352">
        <f>IF(B841&gt;0,"Added"," ")</f>
        <v>251</v>
      </c>
      <c r="W841" s="635"/>
    </row>
    <row r="842" ht="14.5" customHeight="1" hidden="1">
      <c r="A842" t="s" s="640">
        <v>1739</v>
      </c>
      <c r="B842" s="637">
        <v>0</v>
      </c>
      <c r="C842" s="638">
        <v>3</v>
      </c>
      <c r="D842" s="639">
        <v>0</v>
      </c>
      <c r="E842" s="639">
        <v>0</v>
      </c>
      <c r="F842" s="639">
        <v>0</v>
      </c>
      <c r="G842" s="639">
        <v>0</v>
      </c>
      <c r="H842" s="639">
        <v>0</v>
      </c>
      <c r="I842" s="639">
        <f>3*B842:B842</f>
        <v>0</v>
      </c>
      <c r="J842" s="639">
        <v>0</v>
      </c>
      <c r="K842" s="639">
        <v>0</v>
      </c>
      <c r="L842" s="639">
        <v>0</v>
      </c>
      <c r="M842" s="639">
        <v>0</v>
      </c>
      <c r="N842" s="639">
        <v>0</v>
      </c>
      <c r="O842" s="639">
        <v>0</v>
      </c>
      <c r="P842" s="639">
        <v>0</v>
      </c>
      <c r="Q842" s="639">
        <f>3*B842:B842</f>
        <v>0</v>
      </c>
      <c r="R842" s="639">
        <v>0</v>
      </c>
      <c r="S842" s="639">
        <v>0</v>
      </c>
      <c r="T842" s="639">
        <v>0</v>
      </c>
      <c r="U842" s="639">
        <v>0</v>
      </c>
      <c r="V842" t="s" s="352">
        <f>IF(B842&gt;0,"Added"," ")</f>
        <v>251</v>
      </c>
      <c r="W842" s="635"/>
    </row>
    <row r="843" ht="14.5" customHeight="1" hidden="1">
      <c r="A843" t="s" s="640">
        <v>1740</v>
      </c>
      <c r="B843" s="637">
        <v>0</v>
      </c>
      <c r="C843" s="638">
        <v>4</v>
      </c>
      <c r="D843" s="639">
        <v>0</v>
      </c>
      <c r="E843" s="639">
        <v>0</v>
      </c>
      <c r="F843" s="639">
        <v>0</v>
      </c>
      <c r="G843" s="639">
        <v>0</v>
      </c>
      <c r="H843" s="639">
        <v>0</v>
      </c>
      <c r="I843" s="639">
        <v>0</v>
      </c>
      <c r="J843" s="639">
        <v>0</v>
      </c>
      <c r="K843" s="639">
        <v>0</v>
      </c>
      <c r="L843" s="639">
        <v>0</v>
      </c>
      <c r="M843" s="639">
        <v>0</v>
      </c>
      <c r="N843" s="639">
        <v>0</v>
      </c>
      <c r="O843" s="639">
        <v>0</v>
      </c>
      <c r="P843" s="639">
        <v>0</v>
      </c>
      <c r="Q843" s="639">
        <f>16*B843:B843</f>
        <v>0</v>
      </c>
      <c r="R843" s="639">
        <v>0</v>
      </c>
      <c r="S843" s="639">
        <v>0</v>
      </c>
      <c r="T843" s="639">
        <v>0</v>
      </c>
      <c r="U843" s="639">
        <v>0</v>
      </c>
      <c r="V843" t="s" s="352">
        <f>IF(B843&gt;0,"Added"," ")</f>
        <v>251</v>
      </c>
      <c r="W843" s="635"/>
    </row>
    <row r="844" ht="14.5" customHeight="1" hidden="1">
      <c r="A844" t="s" s="640">
        <v>1741</v>
      </c>
      <c r="B844" s="637">
        <v>0</v>
      </c>
      <c r="C844" s="638">
        <v>3</v>
      </c>
      <c r="D844" s="639">
        <v>0</v>
      </c>
      <c r="E844" s="639">
        <v>0</v>
      </c>
      <c r="F844" s="639">
        <v>0</v>
      </c>
      <c r="G844" s="639">
        <f>3*B844:B844</f>
        <v>0</v>
      </c>
      <c r="H844" s="639">
        <v>0</v>
      </c>
      <c r="I844" s="639">
        <v>0</v>
      </c>
      <c r="J844" s="639">
        <v>0</v>
      </c>
      <c r="K844" s="639">
        <v>0</v>
      </c>
      <c r="L844" s="639">
        <v>0</v>
      </c>
      <c r="M844" s="639">
        <v>0</v>
      </c>
      <c r="N844" s="639">
        <v>0</v>
      </c>
      <c r="O844" s="639">
        <v>0</v>
      </c>
      <c r="P844" s="639">
        <v>0</v>
      </c>
      <c r="Q844" s="639">
        <f>3*B844:B844</f>
        <v>0</v>
      </c>
      <c r="R844" s="639">
        <v>0</v>
      </c>
      <c r="S844" s="639">
        <v>0</v>
      </c>
      <c r="T844" s="639">
        <v>0</v>
      </c>
      <c r="U844" s="639">
        <v>0</v>
      </c>
      <c r="V844" t="s" s="352">
        <f>IF(B844&gt;0,"Added"," ")</f>
        <v>251</v>
      </c>
      <c r="W844" s="635"/>
    </row>
    <row r="845" ht="14.5" customHeight="1" hidden="1">
      <c r="A845" t="s" s="640">
        <v>1742</v>
      </c>
      <c r="B845" s="637">
        <v>0</v>
      </c>
      <c r="C845" s="638">
        <v>10</v>
      </c>
      <c r="D845" s="639">
        <f>10*B845:B845</f>
        <v>0</v>
      </c>
      <c r="E845" s="639">
        <v>0</v>
      </c>
      <c r="F845" s="639">
        <v>0</v>
      </c>
      <c r="G845" s="639">
        <v>0</v>
      </c>
      <c r="H845" s="639">
        <v>0</v>
      </c>
      <c r="I845" s="639">
        <v>0</v>
      </c>
      <c r="J845" s="639">
        <v>0</v>
      </c>
      <c r="K845" s="639">
        <v>0</v>
      </c>
      <c r="L845" s="639">
        <v>0</v>
      </c>
      <c r="M845" s="639">
        <v>0</v>
      </c>
      <c r="N845" s="639">
        <v>0</v>
      </c>
      <c r="O845" s="639">
        <v>0</v>
      </c>
      <c r="P845" s="639">
        <v>0</v>
      </c>
      <c r="Q845" s="639">
        <v>0</v>
      </c>
      <c r="R845" s="639">
        <v>0</v>
      </c>
      <c r="S845" s="639">
        <v>0</v>
      </c>
      <c r="T845" s="639">
        <v>0</v>
      </c>
      <c r="U845" s="639">
        <v>0</v>
      </c>
      <c r="V845" t="s" s="352">
        <f>IF(B845&gt;0,"Added"," ")</f>
        <v>251</v>
      </c>
      <c r="W845" s="635"/>
    </row>
    <row r="846" ht="14.5" customHeight="1" hidden="1">
      <c r="A846" t="s" s="640">
        <v>1743</v>
      </c>
      <c r="B846" s="637">
        <v>0</v>
      </c>
      <c r="C846" s="638">
        <v>5</v>
      </c>
      <c r="D846" s="639">
        <v>0</v>
      </c>
      <c r="E846" s="639">
        <f>5*B846:B846</f>
        <v>0</v>
      </c>
      <c r="F846" s="639">
        <v>0</v>
      </c>
      <c r="G846" s="639">
        <v>0</v>
      </c>
      <c r="H846" s="639">
        <v>0</v>
      </c>
      <c r="I846" s="639">
        <v>0</v>
      </c>
      <c r="J846" s="639">
        <v>0</v>
      </c>
      <c r="K846" s="639">
        <v>0</v>
      </c>
      <c r="L846" s="639">
        <v>0</v>
      </c>
      <c r="M846" s="639">
        <v>0</v>
      </c>
      <c r="N846" s="639">
        <v>0</v>
      </c>
      <c r="O846" s="639">
        <v>0</v>
      </c>
      <c r="P846" s="639">
        <v>0</v>
      </c>
      <c r="Q846" s="639">
        <f>9*B846:B846</f>
        <v>0</v>
      </c>
      <c r="R846" s="639">
        <v>0</v>
      </c>
      <c r="S846" s="639">
        <v>0</v>
      </c>
      <c r="T846" s="639">
        <v>0</v>
      </c>
      <c r="U846" s="639">
        <v>0</v>
      </c>
      <c r="V846" t="s" s="352">
        <f>IF(B846&gt;0,"Added"," ")</f>
        <v>251</v>
      </c>
      <c r="W846" s="635"/>
    </row>
    <row r="847" ht="14.5" customHeight="1" hidden="1">
      <c r="A847" t="s" s="640">
        <v>1744</v>
      </c>
      <c r="B847" s="637">
        <v>0</v>
      </c>
      <c r="C847" s="638">
        <v>2</v>
      </c>
      <c r="D847" s="639">
        <v>0</v>
      </c>
      <c r="E847" s="639">
        <v>0</v>
      </c>
      <c r="F847" s="639">
        <v>0</v>
      </c>
      <c r="G847" s="639">
        <f>2*B847:B847</f>
        <v>0</v>
      </c>
      <c r="H847" s="639">
        <v>0</v>
      </c>
      <c r="I847" s="639">
        <v>0</v>
      </c>
      <c r="J847" s="639">
        <v>0</v>
      </c>
      <c r="K847" s="639">
        <v>0</v>
      </c>
      <c r="L847" s="639">
        <v>0</v>
      </c>
      <c r="M847" s="639">
        <v>0</v>
      </c>
      <c r="N847" s="639">
        <v>0</v>
      </c>
      <c r="O847" s="639">
        <v>0</v>
      </c>
      <c r="P847" s="639">
        <v>0</v>
      </c>
      <c r="Q847" s="639">
        <f>8*B847:B847</f>
        <v>0</v>
      </c>
      <c r="R847" s="639">
        <v>0</v>
      </c>
      <c r="S847" s="639">
        <v>0</v>
      </c>
      <c r="T847" s="639">
        <v>0</v>
      </c>
      <c r="U847" s="639">
        <v>0</v>
      </c>
      <c r="V847" t="s" s="352">
        <f>IF(B847&gt;0,"Added"," ")</f>
        <v>251</v>
      </c>
      <c r="W847" s="635"/>
    </row>
    <row r="848" ht="14.5" customHeight="1" hidden="1">
      <c r="A848" t="s" s="640">
        <v>1745</v>
      </c>
      <c r="B848" s="637">
        <v>0</v>
      </c>
      <c r="C848" s="638">
        <v>3</v>
      </c>
      <c r="D848" s="639">
        <v>0</v>
      </c>
      <c r="E848" s="639">
        <v>0</v>
      </c>
      <c r="F848" s="639">
        <f>2*B848:B848</f>
        <v>0</v>
      </c>
      <c r="G848" s="639">
        <f>1*B848:B848</f>
        <v>0</v>
      </c>
      <c r="H848" s="639">
        <v>0</v>
      </c>
      <c r="I848" s="639">
        <v>0</v>
      </c>
      <c r="J848" s="639">
        <v>0</v>
      </c>
      <c r="K848" s="639">
        <v>0</v>
      </c>
      <c r="L848" s="639">
        <v>0</v>
      </c>
      <c r="M848" s="639">
        <v>0</v>
      </c>
      <c r="N848" s="639">
        <v>0</v>
      </c>
      <c r="O848" s="639">
        <v>0</v>
      </c>
      <c r="P848" s="639">
        <v>0</v>
      </c>
      <c r="Q848" s="639">
        <f>3*B848:B848</f>
        <v>0</v>
      </c>
      <c r="R848" s="639">
        <v>0</v>
      </c>
      <c r="S848" s="639">
        <v>0</v>
      </c>
      <c r="T848" s="639">
        <v>0</v>
      </c>
      <c r="U848" s="639">
        <v>0</v>
      </c>
      <c r="V848" t="s" s="352">
        <f>IF(B848&gt;0,"Added"," ")</f>
        <v>251</v>
      </c>
      <c r="W848" s="635"/>
    </row>
    <row r="849" ht="14.5" customHeight="1" hidden="1">
      <c r="A849" t="s" s="640">
        <v>1746</v>
      </c>
      <c r="B849" s="637">
        <v>0</v>
      </c>
      <c r="C849" s="638">
        <v>4</v>
      </c>
      <c r="D849" s="639">
        <v>0</v>
      </c>
      <c r="E849" s="639">
        <f>4*B849:B849</f>
        <v>0</v>
      </c>
      <c r="F849" s="639">
        <v>0</v>
      </c>
      <c r="G849" s="639">
        <v>0</v>
      </c>
      <c r="H849" s="639">
        <v>0</v>
      </c>
      <c r="I849" s="639">
        <v>0</v>
      </c>
      <c r="J849" s="639">
        <v>0</v>
      </c>
      <c r="K849" s="639">
        <v>0</v>
      </c>
      <c r="L849" s="639">
        <v>0</v>
      </c>
      <c r="M849" s="639">
        <v>0</v>
      </c>
      <c r="N849" s="639">
        <v>0</v>
      </c>
      <c r="O849" s="639">
        <v>0</v>
      </c>
      <c r="P849" s="639">
        <v>0</v>
      </c>
      <c r="Q849" s="639">
        <f>4*B849:B849</f>
        <v>0</v>
      </c>
      <c r="R849" s="639">
        <v>0</v>
      </c>
      <c r="S849" s="639">
        <v>0</v>
      </c>
      <c r="T849" s="639">
        <v>0</v>
      </c>
      <c r="U849" s="639">
        <v>0</v>
      </c>
      <c r="V849" t="s" s="352">
        <f>IF(B849&gt;0,"Added"," ")</f>
        <v>251</v>
      </c>
      <c r="W849" s="635"/>
    </row>
    <row r="850" ht="14.5" customHeight="1" hidden="1">
      <c r="A850" t="s" s="640">
        <v>1747</v>
      </c>
      <c r="B850" s="637">
        <v>0</v>
      </c>
      <c r="C850" s="638">
        <v>5</v>
      </c>
      <c r="D850" s="639">
        <f>5*B850:B850</f>
        <v>0</v>
      </c>
      <c r="E850" s="639">
        <v>0</v>
      </c>
      <c r="F850" s="639">
        <v>0</v>
      </c>
      <c r="G850" s="639">
        <v>0</v>
      </c>
      <c r="H850" s="639">
        <v>0</v>
      </c>
      <c r="I850" s="639">
        <v>0</v>
      </c>
      <c r="J850" s="639">
        <v>0</v>
      </c>
      <c r="K850" s="639">
        <v>0</v>
      </c>
      <c r="L850" s="639">
        <v>0</v>
      </c>
      <c r="M850" s="639">
        <v>0</v>
      </c>
      <c r="N850" s="639">
        <v>0</v>
      </c>
      <c r="O850" s="639">
        <v>0</v>
      </c>
      <c r="P850" s="639">
        <v>0</v>
      </c>
      <c r="Q850" s="639">
        <f>7*B850:B850</f>
        <v>0</v>
      </c>
      <c r="R850" s="639">
        <v>0</v>
      </c>
      <c r="S850" s="639">
        <v>0</v>
      </c>
      <c r="T850" s="639">
        <v>0</v>
      </c>
      <c r="U850" s="639">
        <v>0</v>
      </c>
      <c r="V850" t="s" s="352">
        <f>IF(B850&gt;0,"Added"," ")</f>
        <v>251</v>
      </c>
      <c r="W850" s="635"/>
    </row>
    <row r="851" ht="14.5" customHeight="1" hidden="1">
      <c r="A851" t="s" s="640">
        <v>1748</v>
      </c>
      <c r="B851" s="637">
        <v>0</v>
      </c>
      <c r="C851" s="638">
        <v>3</v>
      </c>
      <c r="D851" s="639">
        <v>0</v>
      </c>
      <c r="E851" s="639">
        <v>0</v>
      </c>
      <c r="F851" s="639">
        <v>0</v>
      </c>
      <c r="G851" s="639">
        <v>0</v>
      </c>
      <c r="H851" s="639">
        <f>2*B851:B851</f>
        <v>0</v>
      </c>
      <c r="I851" s="639">
        <v>0</v>
      </c>
      <c r="J851" s="639">
        <f>1*B851:B851</f>
        <v>0</v>
      </c>
      <c r="K851" s="639">
        <v>0</v>
      </c>
      <c r="L851" s="639">
        <v>0</v>
      </c>
      <c r="M851" s="639">
        <v>0</v>
      </c>
      <c r="N851" s="639">
        <v>0</v>
      </c>
      <c r="O851" s="639">
        <v>0</v>
      </c>
      <c r="P851" s="639">
        <v>0</v>
      </c>
      <c r="Q851" s="639">
        <f>3*B851:B851</f>
        <v>0</v>
      </c>
      <c r="R851" s="639">
        <v>0</v>
      </c>
      <c r="S851" s="639">
        <v>0</v>
      </c>
      <c r="T851" s="639">
        <v>0</v>
      </c>
      <c r="U851" s="639">
        <v>0</v>
      </c>
      <c r="V851" t="s" s="352">
        <f>IF(B851&gt;0,"Added"," ")</f>
        <v>251</v>
      </c>
      <c r="W851" s="635"/>
    </row>
    <row r="852" ht="14.5" customHeight="1" hidden="1">
      <c r="A852" t="s" s="640">
        <v>1749</v>
      </c>
      <c r="B852" s="637">
        <v>0</v>
      </c>
      <c r="C852" s="638">
        <v>3</v>
      </c>
      <c r="D852" s="639">
        <v>0</v>
      </c>
      <c r="E852" s="639">
        <v>0</v>
      </c>
      <c r="F852" s="639">
        <v>0</v>
      </c>
      <c r="G852" s="639">
        <v>0</v>
      </c>
      <c r="H852" s="639">
        <f>1*B852:B852</f>
        <v>0</v>
      </c>
      <c r="I852" s="639">
        <f>2*B852:B852</f>
        <v>0</v>
      </c>
      <c r="J852" s="639">
        <v>0</v>
      </c>
      <c r="K852" s="639">
        <v>0</v>
      </c>
      <c r="L852" s="639">
        <v>0</v>
      </c>
      <c r="M852" s="639">
        <v>0</v>
      </c>
      <c r="N852" s="639">
        <v>0</v>
      </c>
      <c r="O852" s="639">
        <v>0</v>
      </c>
      <c r="P852" s="639">
        <v>0</v>
      </c>
      <c r="Q852" s="639">
        <f>7*B852:B852</f>
        <v>0</v>
      </c>
      <c r="R852" s="639">
        <v>0</v>
      </c>
      <c r="S852" s="639">
        <v>0</v>
      </c>
      <c r="T852" s="639">
        <v>0</v>
      </c>
      <c r="U852" s="639">
        <v>0</v>
      </c>
      <c r="V852" t="s" s="352">
        <f>IF(B852&gt;0,"Added"," ")</f>
        <v>251</v>
      </c>
      <c r="W852" s="635"/>
    </row>
    <row r="853" ht="14.5" customHeight="1" hidden="1">
      <c r="A853" t="s" s="640">
        <v>1750</v>
      </c>
      <c r="B853" s="637">
        <v>0</v>
      </c>
      <c r="C853" s="638">
        <v>1</v>
      </c>
      <c r="D853" s="639">
        <v>0</v>
      </c>
      <c r="E853" s="639">
        <v>0</v>
      </c>
      <c r="F853" s="639">
        <v>0</v>
      </c>
      <c r="G853" s="639">
        <v>0</v>
      </c>
      <c r="H853" s="639">
        <v>0</v>
      </c>
      <c r="I853" s="639">
        <f>1*B853:B853</f>
        <v>0</v>
      </c>
      <c r="J853" s="639">
        <v>0</v>
      </c>
      <c r="K853" s="639">
        <v>0</v>
      </c>
      <c r="L853" s="639">
        <v>0</v>
      </c>
      <c r="M853" s="639">
        <v>0</v>
      </c>
      <c r="N853" s="639">
        <v>0</v>
      </c>
      <c r="O853" s="639">
        <v>0</v>
      </c>
      <c r="P853" s="639">
        <v>0</v>
      </c>
      <c r="Q853" s="639">
        <f>3*B853:B853</f>
        <v>0</v>
      </c>
      <c r="R853" s="639">
        <v>0</v>
      </c>
      <c r="S853" s="639">
        <v>0</v>
      </c>
      <c r="T853" s="639">
        <v>0</v>
      </c>
      <c r="U853" s="639">
        <v>0</v>
      </c>
      <c r="V853" t="s" s="352">
        <f>IF(B853&gt;0,"Added"," ")</f>
        <v>251</v>
      </c>
      <c r="W853" s="635"/>
    </row>
    <row r="854" ht="14.5" customHeight="1" hidden="1">
      <c r="A854" t="s" s="640">
        <v>1751</v>
      </c>
      <c r="B854" s="637">
        <v>0</v>
      </c>
      <c r="C854" s="638">
        <v>1</v>
      </c>
      <c r="D854" s="639">
        <v>0</v>
      </c>
      <c r="E854" s="639">
        <v>0</v>
      </c>
      <c r="F854" s="639">
        <v>0</v>
      </c>
      <c r="G854" s="639">
        <v>0</v>
      </c>
      <c r="H854" s="639">
        <v>0</v>
      </c>
      <c r="I854" s="639">
        <f>1*B854:B854</f>
        <v>0</v>
      </c>
      <c r="J854" s="639">
        <v>0</v>
      </c>
      <c r="K854" s="639">
        <v>0</v>
      </c>
      <c r="L854" s="639">
        <v>0</v>
      </c>
      <c r="M854" s="639">
        <v>0</v>
      </c>
      <c r="N854" s="639">
        <v>0</v>
      </c>
      <c r="O854" s="639">
        <v>0</v>
      </c>
      <c r="P854" s="639">
        <v>0</v>
      </c>
      <c r="Q854" s="639">
        <f>3*B854:B854</f>
        <v>0</v>
      </c>
      <c r="R854" s="639">
        <v>0</v>
      </c>
      <c r="S854" s="639">
        <v>0</v>
      </c>
      <c r="T854" s="639">
        <v>0</v>
      </c>
      <c r="U854" s="639">
        <v>0</v>
      </c>
      <c r="V854" t="s" s="352">
        <f>IF(B854&gt;0,"Added"," ")</f>
        <v>251</v>
      </c>
      <c r="W854" s="635"/>
    </row>
    <row r="855" ht="14.5" customHeight="1" hidden="1">
      <c r="A855" t="s" s="640">
        <v>1752</v>
      </c>
      <c r="B855" s="637">
        <v>0</v>
      </c>
      <c r="C855" s="638">
        <v>1</v>
      </c>
      <c r="D855" s="639">
        <v>0</v>
      </c>
      <c r="E855" s="639">
        <v>0</v>
      </c>
      <c r="F855" s="639">
        <v>0</v>
      </c>
      <c r="G855" s="639">
        <v>0</v>
      </c>
      <c r="H855" s="639">
        <v>0</v>
      </c>
      <c r="I855" s="639">
        <v>0</v>
      </c>
      <c r="J855" s="639">
        <v>0</v>
      </c>
      <c r="K855" s="639">
        <v>0</v>
      </c>
      <c r="L855" s="639">
        <v>0</v>
      </c>
      <c r="M855" s="639">
        <v>0</v>
      </c>
      <c r="N855" s="639">
        <v>0</v>
      </c>
      <c r="O855" s="639">
        <v>0</v>
      </c>
      <c r="P855" s="639">
        <v>0</v>
      </c>
      <c r="Q855" s="639">
        <f>8*B855:B855</f>
        <v>0</v>
      </c>
      <c r="R855" s="639">
        <v>0</v>
      </c>
      <c r="S855" s="639">
        <v>0</v>
      </c>
      <c r="T855" s="639">
        <v>0</v>
      </c>
      <c r="U855" s="639">
        <v>0</v>
      </c>
      <c r="V855" t="s" s="352">
        <f>IF(B855&gt;0,"Added"," ")</f>
        <v>251</v>
      </c>
      <c r="W855" s="635"/>
    </row>
    <row r="856" ht="14.5" customHeight="1" hidden="1">
      <c r="A856" t="s" s="640">
        <v>1753</v>
      </c>
      <c r="B856" s="637">
        <v>0</v>
      </c>
      <c r="C856" s="638">
        <v>5</v>
      </c>
      <c r="D856" s="639">
        <v>0</v>
      </c>
      <c r="E856" s="639">
        <f>4*B856:B856</f>
        <v>0</v>
      </c>
      <c r="F856" s="639">
        <f>1*B856:B856</f>
        <v>0</v>
      </c>
      <c r="G856" s="639">
        <v>0</v>
      </c>
      <c r="H856" s="639">
        <v>0</v>
      </c>
      <c r="I856" s="639">
        <v>0</v>
      </c>
      <c r="J856" s="639">
        <v>0</v>
      </c>
      <c r="K856" s="639">
        <v>0</v>
      </c>
      <c r="L856" s="639">
        <v>0</v>
      </c>
      <c r="M856" s="639">
        <v>0</v>
      </c>
      <c r="N856" s="639">
        <v>0</v>
      </c>
      <c r="O856" s="639">
        <v>0</v>
      </c>
      <c r="P856" s="639">
        <v>0</v>
      </c>
      <c r="Q856" s="639">
        <f>5*B856:B856</f>
        <v>0</v>
      </c>
      <c r="R856" s="639">
        <v>0</v>
      </c>
      <c r="S856" s="639">
        <v>0</v>
      </c>
      <c r="T856" s="639">
        <v>0</v>
      </c>
      <c r="U856" s="639">
        <v>0</v>
      </c>
      <c r="V856" t="s" s="352">
        <f>IF(B856&gt;0,"Added"," ")</f>
        <v>251</v>
      </c>
      <c r="W856" s="635"/>
    </row>
    <row r="857" ht="14.5" customHeight="1" hidden="1">
      <c r="A857" t="s" s="640">
        <v>1754</v>
      </c>
      <c r="B857" s="637">
        <v>0</v>
      </c>
      <c r="C857" s="638">
        <v>10</v>
      </c>
      <c r="D857" s="639">
        <f>10*B857:B857</f>
        <v>0</v>
      </c>
      <c r="E857" s="639">
        <v>0</v>
      </c>
      <c r="F857" s="639">
        <v>0</v>
      </c>
      <c r="G857" s="639">
        <v>0</v>
      </c>
      <c r="H857" s="639">
        <v>0</v>
      </c>
      <c r="I857" s="639">
        <v>0</v>
      </c>
      <c r="J857" s="639">
        <v>0</v>
      </c>
      <c r="K857" s="639">
        <v>0</v>
      </c>
      <c r="L857" s="639">
        <v>0</v>
      </c>
      <c r="M857" s="639">
        <v>0</v>
      </c>
      <c r="N857" s="639">
        <v>0</v>
      </c>
      <c r="O857" s="639">
        <v>0</v>
      </c>
      <c r="P857" s="639">
        <v>0</v>
      </c>
      <c r="Q857" s="639">
        <f>10*B857:B857</f>
        <v>0</v>
      </c>
      <c r="R857" s="639">
        <v>0</v>
      </c>
      <c r="S857" s="639">
        <v>0</v>
      </c>
      <c r="T857" s="639">
        <v>0</v>
      </c>
      <c r="U857" s="639">
        <v>0</v>
      </c>
      <c r="V857" t="s" s="352">
        <f>IF(B857&gt;0,"Added"," ")</f>
        <v>251</v>
      </c>
      <c r="W857" s="635"/>
    </row>
    <row r="858" ht="14.5" customHeight="1" hidden="1">
      <c r="A858" t="s" s="640">
        <v>1755</v>
      </c>
      <c r="B858" s="637">
        <v>0</v>
      </c>
      <c r="C858" s="638">
        <v>10</v>
      </c>
      <c r="D858" s="639">
        <f>10*B858:B858</f>
        <v>0</v>
      </c>
      <c r="E858" s="639">
        <v>0</v>
      </c>
      <c r="F858" s="639">
        <v>0</v>
      </c>
      <c r="G858" s="639">
        <v>0</v>
      </c>
      <c r="H858" s="639">
        <v>0</v>
      </c>
      <c r="I858" s="639">
        <v>0</v>
      </c>
      <c r="J858" s="639">
        <v>0</v>
      </c>
      <c r="K858" s="639">
        <v>0</v>
      </c>
      <c r="L858" s="639">
        <v>0</v>
      </c>
      <c r="M858" s="639">
        <v>0</v>
      </c>
      <c r="N858" s="639">
        <v>0</v>
      </c>
      <c r="O858" s="639">
        <v>0</v>
      </c>
      <c r="P858" s="639">
        <v>0</v>
      </c>
      <c r="Q858" s="639">
        <f>10*B858:B858</f>
        <v>0</v>
      </c>
      <c r="R858" s="639">
        <v>0</v>
      </c>
      <c r="S858" s="639">
        <v>0</v>
      </c>
      <c r="T858" s="639">
        <v>0</v>
      </c>
      <c r="U858" s="639">
        <v>0</v>
      </c>
      <c r="V858" t="s" s="352">
        <f>IF(B858&gt;0,"Added"," ")</f>
        <v>251</v>
      </c>
      <c r="W858" s="635"/>
    </row>
    <row r="859" ht="14.5" customHeight="1" hidden="1">
      <c r="A859" t="s" s="640">
        <v>1756</v>
      </c>
      <c r="B859" s="637">
        <v>0</v>
      </c>
      <c r="C859" s="638">
        <v>5</v>
      </c>
      <c r="D859" s="639">
        <v>0</v>
      </c>
      <c r="E859" s="639">
        <f>5*B859:B859</f>
        <v>0</v>
      </c>
      <c r="F859" s="639">
        <v>0</v>
      </c>
      <c r="G859" s="639">
        <v>0</v>
      </c>
      <c r="H859" s="639">
        <v>0</v>
      </c>
      <c r="I859" s="639">
        <v>0</v>
      </c>
      <c r="J859" s="639">
        <v>0</v>
      </c>
      <c r="K859" s="639">
        <v>0</v>
      </c>
      <c r="L859" s="639">
        <v>0</v>
      </c>
      <c r="M859" s="639">
        <v>0</v>
      </c>
      <c r="N859" s="639">
        <v>0</v>
      </c>
      <c r="O859" s="639">
        <v>0</v>
      </c>
      <c r="P859" s="639">
        <v>0</v>
      </c>
      <c r="Q859" s="639">
        <f>10*B859:B859</f>
        <v>0</v>
      </c>
      <c r="R859" s="639">
        <v>0</v>
      </c>
      <c r="S859" s="639">
        <v>0</v>
      </c>
      <c r="T859" s="639">
        <v>0</v>
      </c>
      <c r="U859" s="639">
        <v>0</v>
      </c>
      <c r="V859" t="s" s="352">
        <f>IF(B859&gt;0,"Added"," ")</f>
        <v>251</v>
      </c>
      <c r="W859" s="635"/>
    </row>
    <row r="860" ht="14.5" customHeight="1" hidden="1">
      <c r="A860" t="s" s="640">
        <v>1757</v>
      </c>
      <c r="B860" s="637">
        <v>0</v>
      </c>
      <c r="C860" s="638">
        <v>10</v>
      </c>
      <c r="D860" s="639">
        <f>10*B860:B860</f>
        <v>0</v>
      </c>
      <c r="E860" s="639">
        <v>0</v>
      </c>
      <c r="F860" s="639">
        <v>0</v>
      </c>
      <c r="G860" s="639">
        <v>0</v>
      </c>
      <c r="H860" s="639">
        <v>0</v>
      </c>
      <c r="I860" s="639">
        <v>0</v>
      </c>
      <c r="J860" s="639">
        <v>0</v>
      </c>
      <c r="K860" s="639">
        <v>0</v>
      </c>
      <c r="L860" s="639">
        <v>0</v>
      </c>
      <c r="M860" s="639">
        <v>0</v>
      </c>
      <c r="N860" s="639">
        <v>0</v>
      </c>
      <c r="O860" s="639">
        <v>0</v>
      </c>
      <c r="P860" s="639">
        <v>0</v>
      </c>
      <c r="Q860" s="639">
        <f>10*B860:B860</f>
        <v>0</v>
      </c>
      <c r="R860" s="639">
        <v>0</v>
      </c>
      <c r="S860" s="639">
        <v>0</v>
      </c>
      <c r="T860" s="639">
        <v>0</v>
      </c>
      <c r="U860" s="639">
        <v>0</v>
      </c>
      <c r="V860" t="s" s="352">
        <f>IF(B860&gt;0,"Added"," ")</f>
        <v>251</v>
      </c>
      <c r="W860" s="635"/>
    </row>
    <row r="861" ht="14.5" customHeight="1" hidden="1">
      <c r="A861" t="s" s="640">
        <v>1758</v>
      </c>
      <c r="B861" s="637">
        <v>0</v>
      </c>
      <c r="C861" s="638">
        <v>10</v>
      </c>
      <c r="D861" s="639">
        <f>10*B861:B861</f>
        <v>0</v>
      </c>
      <c r="E861" s="639">
        <v>0</v>
      </c>
      <c r="F861" s="639">
        <v>0</v>
      </c>
      <c r="G861" s="639">
        <v>0</v>
      </c>
      <c r="H861" s="639">
        <v>0</v>
      </c>
      <c r="I861" s="639">
        <v>0</v>
      </c>
      <c r="J861" s="639">
        <v>0</v>
      </c>
      <c r="K861" s="639">
        <v>0</v>
      </c>
      <c r="L861" s="639">
        <v>0</v>
      </c>
      <c r="M861" s="639">
        <v>0</v>
      </c>
      <c r="N861" s="639">
        <v>0</v>
      </c>
      <c r="O861" s="639">
        <v>0</v>
      </c>
      <c r="P861" s="639">
        <v>0</v>
      </c>
      <c r="Q861" s="639">
        <f>10*B861:B861</f>
        <v>0</v>
      </c>
      <c r="R861" s="639">
        <v>0</v>
      </c>
      <c r="S861" s="639">
        <v>0</v>
      </c>
      <c r="T861" s="639">
        <v>0</v>
      </c>
      <c r="U861" s="639">
        <v>0</v>
      </c>
      <c r="V861" t="s" s="352">
        <f>IF(B861&gt;0,"Added"," ")</f>
        <v>251</v>
      </c>
      <c r="W861" s="635"/>
    </row>
    <row r="862" ht="14.5" customHeight="1" hidden="1">
      <c r="A862" t="s" s="640">
        <v>1759</v>
      </c>
      <c r="B862" s="637">
        <v>0</v>
      </c>
      <c r="C862" s="638">
        <v>5</v>
      </c>
      <c r="D862" s="639">
        <v>0</v>
      </c>
      <c r="E862" s="639">
        <v>0</v>
      </c>
      <c r="F862" s="639">
        <v>0</v>
      </c>
      <c r="G862" s="639">
        <f>5*B862:B862</f>
        <v>0</v>
      </c>
      <c r="H862" s="639">
        <v>0</v>
      </c>
      <c r="I862" s="639">
        <v>0</v>
      </c>
      <c r="J862" s="639">
        <v>0</v>
      </c>
      <c r="K862" s="639">
        <v>0</v>
      </c>
      <c r="L862" s="639">
        <v>0</v>
      </c>
      <c r="M862" s="639">
        <v>0</v>
      </c>
      <c r="N862" s="639">
        <v>0</v>
      </c>
      <c r="O862" s="639">
        <v>0</v>
      </c>
      <c r="P862" s="639">
        <v>0</v>
      </c>
      <c r="Q862" s="639">
        <f>5*B862:B862</f>
        <v>0</v>
      </c>
      <c r="R862" s="639">
        <v>0</v>
      </c>
      <c r="S862" s="639">
        <v>0</v>
      </c>
      <c r="T862" s="639">
        <v>0</v>
      </c>
      <c r="U862" s="639">
        <v>0</v>
      </c>
      <c r="V862" t="s" s="352">
        <f>IF(B862&gt;0,"Added"," ")</f>
        <v>251</v>
      </c>
      <c r="W862" s="635"/>
    </row>
    <row r="863" ht="14.5" customHeight="1" hidden="1">
      <c r="A863" t="s" s="640">
        <v>1760</v>
      </c>
      <c r="B863" s="637">
        <v>0</v>
      </c>
      <c r="C863" s="638">
        <v>10</v>
      </c>
      <c r="D863" s="639">
        <f>10*B863:B863</f>
        <v>0</v>
      </c>
      <c r="E863" s="639">
        <v>0</v>
      </c>
      <c r="F863" s="639">
        <v>0</v>
      </c>
      <c r="G863" s="639">
        <v>0</v>
      </c>
      <c r="H863" s="639">
        <v>0</v>
      </c>
      <c r="I863" s="639">
        <v>0</v>
      </c>
      <c r="J863" s="639">
        <v>0</v>
      </c>
      <c r="K863" s="639">
        <v>0</v>
      </c>
      <c r="L863" s="639">
        <v>0</v>
      </c>
      <c r="M863" s="639">
        <v>0</v>
      </c>
      <c r="N863" s="639">
        <v>0</v>
      </c>
      <c r="O863" s="639">
        <v>0</v>
      </c>
      <c r="P863" s="639">
        <v>0</v>
      </c>
      <c r="Q863" s="639">
        <f>10*B863:B863</f>
        <v>0</v>
      </c>
      <c r="R863" s="639">
        <v>0</v>
      </c>
      <c r="S863" s="639">
        <v>0</v>
      </c>
      <c r="T863" s="639">
        <v>0</v>
      </c>
      <c r="U863" s="639">
        <v>0</v>
      </c>
      <c r="V863" t="s" s="352">
        <f>IF(B863&gt;0,"Added"," ")</f>
        <v>251</v>
      </c>
      <c r="W863" s="635"/>
    </row>
    <row r="864" ht="14.5" customHeight="1" hidden="1">
      <c r="A864" t="s" s="640">
        <v>1761</v>
      </c>
      <c r="B864" s="637">
        <v>0</v>
      </c>
      <c r="C864" s="638">
        <v>10</v>
      </c>
      <c r="D864" s="639">
        <f>10*B864:B864</f>
        <v>0</v>
      </c>
      <c r="E864" s="639">
        <v>0</v>
      </c>
      <c r="F864" s="639">
        <v>0</v>
      </c>
      <c r="G864" s="639">
        <v>0</v>
      </c>
      <c r="H864" s="639">
        <v>0</v>
      </c>
      <c r="I864" s="639">
        <v>0</v>
      </c>
      <c r="J864" s="639">
        <v>0</v>
      </c>
      <c r="K864" s="639">
        <v>0</v>
      </c>
      <c r="L864" s="639">
        <v>0</v>
      </c>
      <c r="M864" s="639">
        <v>0</v>
      </c>
      <c r="N864" s="639">
        <v>0</v>
      </c>
      <c r="O864" s="639">
        <v>0</v>
      </c>
      <c r="P864" s="639">
        <v>0</v>
      </c>
      <c r="Q864" s="639">
        <f>10*B864:B864</f>
        <v>0</v>
      </c>
      <c r="R864" s="639">
        <v>0</v>
      </c>
      <c r="S864" s="639">
        <v>0</v>
      </c>
      <c r="T864" s="639">
        <v>0</v>
      </c>
      <c r="U864" s="639">
        <v>0</v>
      </c>
      <c r="V864" t="s" s="352">
        <f>IF(B864&gt;0,"Added"," ")</f>
        <v>251</v>
      </c>
      <c r="W864" s="635"/>
    </row>
    <row r="865" ht="14.5" customHeight="1" hidden="1">
      <c r="A865" t="s" s="640">
        <v>1762</v>
      </c>
      <c r="B865" s="637">
        <v>0</v>
      </c>
      <c r="C865" s="638">
        <v>5</v>
      </c>
      <c r="D865" s="639">
        <v>0</v>
      </c>
      <c r="E865" s="639">
        <f>5*B865:B865</f>
        <v>0</v>
      </c>
      <c r="F865" s="639">
        <v>0</v>
      </c>
      <c r="G865" s="639">
        <v>0</v>
      </c>
      <c r="H865" s="639">
        <v>0</v>
      </c>
      <c r="I865" s="639">
        <v>0</v>
      </c>
      <c r="J865" s="639">
        <v>0</v>
      </c>
      <c r="K865" s="639">
        <v>0</v>
      </c>
      <c r="L865" s="639">
        <v>0</v>
      </c>
      <c r="M865" s="639">
        <v>0</v>
      </c>
      <c r="N865" s="639">
        <v>0</v>
      </c>
      <c r="O865" s="639">
        <v>0</v>
      </c>
      <c r="P865" s="639">
        <v>0</v>
      </c>
      <c r="Q865" s="639">
        <f>10*B865:B865</f>
        <v>0</v>
      </c>
      <c r="R865" s="639">
        <v>0</v>
      </c>
      <c r="S865" s="639">
        <v>0</v>
      </c>
      <c r="T865" s="639">
        <v>0</v>
      </c>
      <c r="U865" s="639">
        <v>0</v>
      </c>
      <c r="V865" t="s" s="352">
        <f>IF(B865&gt;0,"Added"," ")</f>
        <v>251</v>
      </c>
      <c r="W865" s="635"/>
    </row>
    <row r="866" ht="14.5" customHeight="1" hidden="1">
      <c r="A866" t="s" s="640">
        <v>1763</v>
      </c>
      <c r="B866" s="637">
        <v>0</v>
      </c>
      <c r="C866" s="638">
        <v>10</v>
      </c>
      <c r="D866" s="639">
        <v>0</v>
      </c>
      <c r="E866" s="639">
        <v>0</v>
      </c>
      <c r="F866" s="639">
        <v>0</v>
      </c>
      <c r="G866" s="639">
        <v>0</v>
      </c>
      <c r="H866" s="639">
        <v>0</v>
      </c>
      <c r="I866" s="639">
        <v>0</v>
      </c>
      <c r="J866" s="639">
        <v>0</v>
      </c>
      <c r="K866" s="639">
        <v>0</v>
      </c>
      <c r="L866" s="639">
        <v>0</v>
      </c>
      <c r="M866" s="639">
        <v>0</v>
      </c>
      <c r="N866" s="639">
        <v>0</v>
      </c>
      <c r="O866" s="639">
        <v>0</v>
      </c>
      <c r="P866" s="639">
        <v>0</v>
      </c>
      <c r="Q866" s="639">
        <f>26*B866:B866</f>
        <v>0</v>
      </c>
      <c r="R866" s="639">
        <v>0</v>
      </c>
      <c r="S866" s="639">
        <v>0</v>
      </c>
      <c r="T866" s="639">
        <v>0</v>
      </c>
      <c r="U866" s="639">
        <v>0</v>
      </c>
      <c r="V866" t="s" s="352">
        <f>IF(B866&gt;0,"Added"," ")</f>
        <v>251</v>
      </c>
      <c r="W866" s="635"/>
    </row>
    <row r="867" ht="14.5" customHeight="1" hidden="1">
      <c r="A867" t="s" s="640">
        <v>1764</v>
      </c>
      <c r="B867" s="637">
        <v>0</v>
      </c>
      <c r="C867" s="638">
        <v>5</v>
      </c>
      <c r="D867" s="639">
        <v>0</v>
      </c>
      <c r="E867" s="639">
        <v>0</v>
      </c>
      <c r="F867" s="639">
        <v>0</v>
      </c>
      <c r="G867" s="639">
        <f>5*B867:B867</f>
        <v>0</v>
      </c>
      <c r="H867" s="639">
        <v>0</v>
      </c>
      <c r="I867" s="639">
        <v>0</v>
      </c>
      <c r="J867" s="639">
        <v>0</v>
      </c>
      <c r="K867" s="639">
        <v>0</v>
      </c>
      <c r="L867" s="639">
        <v>0</v>
      </c>
      <c r="M867" s="639">
        <v>0</v>
      </c>
      <c r="N867" s="639">
        <v>0</v>
      </c>
      <c r="O867" s="639">
        <v>0</v>
      </c>
      <c r="P867" s="639">
        <v>0</v>
      </c>
      <c r="Q867" s="639">
        <f>10*B867:B867</f>
        <v>0</v>
      </c>
      <c r="R867" s="639">
        <v>0</v>
      </c>
      <c r="S867" s="639">
        <v>0</v>
      </c>
      <c r="T867" s="639">
        <v>0</v>
      </c>
      <c r="U867" s="639">
        <v>0</v>
      </c>
      <c r="V867" t="s" s="352">
        <f>IF(B867&gt;0,"Added"," ")</f>
        <v>251</v>
      </c>
      <c r="W867" s="635"/>
    </row>
    <row r="868" ht="14.5" customHeight="1" hidden="1">
      <c r="A868" t="s" s="640">
        <v>1765</v>
      </c>
      <c r="B868" s="637">
        <v>0</v>
      </c>
      <c r="C868" s="638">
        <v>10</v>
      </c>
      <c r="D868" s="639">
        <f>10*B868:B868</f>
        <v>0</v>
      </c>
      <c r="E868" s="639">
        <v>0</v>
      </c>
      <c r="F868" s="639">
        <v>0</v>
      </c>
      <c r="G868" s="639">
        <v>0</v>
      </c>
      <c r="H868" s="639">
        <v>0</v>
      </c>
      <c r="I868" s="639">
        <v>0</v>
      </c>
      <c r="J868" s="639">
        <v>0</v>
      </c>
      <c r="K868" s="639">
        <v>0</v>
      </c>
      <c r="L868" s="639">
        <v>0</v>
      </c>
      <c r="M868" s="639">
        <v>0</v>
      </c>
      <c r="N868" s="639">
        <v>0</v>
      </c>
      <c r="O868" s="639">
        <v>0</v>
      </c>
      <c r="P868" s="639">
        <v>0</v>
      </c>
      <c r="Q868" s="639">
        <f>10*B868:B868</f>
        <v>0</v>
      </c>
      <c r="R868" s="639">
        <v>0</v>
      </c>
      <c r="S868" s="639">
        <v>0</v>
      </c>
      <c r="T868" s="639">
        <v>0</v>
      </c>
      <c r="U868" s="639">
        <v>0</v>
      </c>
      <c r="V868" t="s" s="352">
        <f>IF(B868&gt;0,"Added"," ")</f>
        <v>251</v>
      </c>
      <c r="W868" s="635"/>
    </row>
    <row r="869" ht="14.5" customHeight="1" hidden="1">
      <c r="A869" t="s" s="640">
        <v>1766</v>
      </c>
      <c r="B869" s="637">
        <v>0</v>
      </c>
      <c r="C869" s="638">
        <v>5</v>
      </c>
      <c r="D869" s="639">
        <f>5*B869:B869</f>
        <v>0</v>
      </c>
      <c r="E869" s="639">
        <v>0</v>
      </c>
      <c r="F869" s="639">
        <v>0</v>
      </c>
      <c r="G869" s="639">
        <v>0</v>
      </c>
      <c r="H869" s="639">
        <v>0</v>
      </c>
      <c r="I869" s="639">
        <v>0</v>
      </c>
      <c r="J869" s="639">
        <v>0</v>
      </c>
      <c r="K869" s="639">
        <v>0</v>
      </c>
      <c r="L869" s="639">
        <v>0</v>
      </c>
      <c r="M869" s="639">
        <v>0</v>
      </c>
      <c r="N869" s="639">
        <v>0</v>
      </c>
      <c r="O869" s="639">
        <v>0</v>
      </c>
      <c r="P869" s="639">
        <v>0</v>
      </c>
      <c r="Q869" s="639">
        <f>5*B869:B869</f>
        <v>0</v>
      </c>
      <c r="R869" s="639">
        <v>0</v>
      </c>
      <c r="S869" s="639">
        <v>0</v>
      </c>
      <c r="T869" s="639">
        <v>0</v>
      </c>
      <c r="U869" s="639">
        <v>0</v>
      </c>
      <c r="V869" t="s" s="352">
        <f>IF(B869&gt;0,"Added"," ")</f>
        <v>251</v>
      </c>
      <c r="W869" s="635"/>
    </row>
    <row r="870" ht="14.5" customHeight="1" hidden="1">
      <c r="A870" t="s" s="640">
        <v>1767</v>
      </c>
      <c r="B870" s="637">
        <v>0</v>
      </c>
      <c r="C870" s="638">
        <v>5</v>
      </c>
      <c r="D870" s="639">
        <v>0</v>
      </c>
      <c r="E870" s="639">
        <v>0</v>
      </c>
      <c r="F870" s="639">
        <f>5*B870:B870</f>
        <v>0</v>
      </c>
      <c r="G870" s="639">
        <v>0</v>
      </c>
      <c r="H870" s="639">
        <v>0</v>
      </c>
      <c r="I870" s="639">
        <v>0</v>
      </c>
      <c r="J870" s="639">
        <v>0</v>
      </c>
      <c r="K870" s="639">
        <v>0</v>
      </c>
      <c r="L870" s="639">
        <v>0</v>
      </c>
      <c r="M870" s="639">
        <v>0</v>
      </c>
      <c r="N870" s="639">
        <v>0</v>
      </c>
      <c r="O870" s="639">
        <v>0</v>
      </c>
      <c r="P870" s="639">
        <v>0</v>
      </c>
      <c r="Q870" s="639">
        <f>5*B870:B870</f>
        <v>0</v>
      </c>
      <c r="R870" s="639">
        <v>0</v>
      </c>
      <c r="S870" s="639">
        <v>0</v>
      </c>
      <c r="T870" s="639">
        <v>0</v>
      </c>
      <c r="U870" s="639">
        <v>0</v>
      </c>
      <c r="V870" t="s" s="352">
        <f>IF(B870&gt;0,"Added"," ")</f>
        <v>251</v>
      </c>
      <c r="W870" s="635"/>
    </row>
    <row r="871" ht="14.5" customHeight="1" hidden="1">
      <c r="A871" t="s" s="640">
        <v>1768</v>
      </c>
      <c r="B871" s="637">
        <v>0</v>
      </c>
      <c r="C871" s="638">
        <v>5</v>
      </c>
      <c r="D871" s="639">
        <v>0</v>
      </c>
      <c r="E871" s="639">
        <v>0</v>
      </c>
      <c r="F871" s="639">
        <f>5*B871:B871</f>
        <v>0</v>
      </c>
      <c r="G871" s="639">
        <v>0</v>
      </c>
      <c r="H871" s="639">
        <v>0</v>
      </c>
      <c r="I871" s="639">
        <v>0</v>
      </c>
      <c r="J871" s="639">
        <v>0</v>
      </c>
      <c r="K871" s="639">
        <v>0</v>
      </c>
      <c r="L871" s="639">
        <v>0</v>
      </c>
      <c r="M871" s="639">
        <v>0</v>
      </c>
      <c r="N871" s="639">
        <v>0</v>
      </c>
      <c r="O871" s="639">
        <v>0</v>
      </c>
      <c r="P871" s="639">
        <v>0</v>
      </c>
      <c r="Q871" s="639">
        <f>5*B871:B871</f>
        <v>0</v>
      </c>
      <c r="R871" s="639">
        <v>0</v>
      </c>
      <c r="S871" s="639">
        <v>0</v>
      </c>
      <c r="T871" s="639">
        <v>0</v>
      </c>
      <c r="U871" s="639">
        <v>0</v>
      </c>
      <c r="V871" t="s" s="352">
        <f>IF(B871&gt;0,"Added"," ")</f>
        <v>251</v>
      </c>
      <c r="W871" s="635"/>
    </row>
    <row r="872" ht="14.5" customHeight="1" hidden="1">
      <c r="A872" t="s" s="640">
        <v>1769</v>
      </c>
      <c r="B872" s="637">
        <v>0</v>
      </c>
      <c r="C872" s="638">
        <v>10</v>
      </c>
      <c r="D872" s="639">
        <f>10*B872:B872</f>
        <v>0</v>
      </c>
      <c r="E872" s="639">
        <v>0</v>
      </c>
      <c r="F872" s="639">
        <v>0</v>
      </c>
      <c r="G872" s="639">
        <v>0</v>
      </c>
      <c r="H872" s="639">
        <v>0</v>
      </c>
      <c r="I872" s="639">
        <v>0</v>
      </c>
      <c r="J872" s="639">
        <v>0</v>
      </c>
      <c r="K872" s="639">
        <v>0</v>
      </c>
      <c r="L872" s="639">
        <v>0</v>
      </c>
      <c r="M872" s="639">
        <v>0</v>
      </c>
      <c r="N872" s="639">
        <v>0</v>
      </c>
      <c r="O872" s="639">
        <v>0</v>
      </c>
      <c r="P872" s="639">
        <v>0</v>
      </c>
      <c r="Q872" s="639">
        <f>10*B872:B872</f>
        <v>0</v>
      </c>
      <c r="R872" s="639">
        <v>0</v>
      </c>
      <c r="S872" s="639">
        <v>0</v>
      </c>
      <c r="T872" s="639">
        <v>0</v>
      </c>
      <c r="U872" s="639">
        <v>0</v>
      </c>
      <c r="V872" t="s" s="352">
        <f>IF(B872&gt;0,"Added"," ")</f>
        <v>251</v>
      </c>
      <c r="W872" s="635"/>
    </row>
    <row r="873" ht="14.5" customHeight="1" hidden="1">
      <c r="A873" t="s" s="640">
        <v>1770</v>
      </c>
      <c r="B873" s="637">
        <v>0</v>
      </c>
      <c r="C873" s="638">
        <v>10</v>
      </c>
      <c r="D873" s="639">
        <v>0</v>
      </c>
      <c r="E873" s="639">
        <v>0</v>
      </c>
      <c r="F873" s="639">
        <v>0</v>
      </c>
      <c r="G873" s="639">
        <v>0</v>
      </c>
      <c r="H873" s="639">
        <v>0</v>
      </c>
      <c r="I873" s="639">
        <v>0</v>
      </c>
      <c r="J873" s="639">
        <v>0</v>
      </c>
      <c r="K873" s="639">
        <v>0</v>
      </c>
      <c r="L873" s="639">
        <v>0</v>
      </c>
      <c r="M873" s="639">
        <v>0</v>
      </c>
      <c r="N873" s="639">
        <v>0</v>
      </c>
      <c r="O873" s="639">
        <v>0</v>
      </c>
      <c r="P873" s="639">
        <v>0</v>
      </c>
      <c r="Q873" s="639">
        <f>20*B873:B873</f>
        <v>0</v>
      </c>
      <c r="R873" s="639">
        <v>0</v>
      </c>
      <c r="S873" s="639">
        <v>0</v>
      </c>
      <c r="T873" s="639">
        <v>0</v>
      </c>
      <c r="U873" s="639">
        <v>0</v>
      </c>
      <c r="V873" t="s" s="352">
        <f>IF(B873&gt;0,"Added"," ")</f>
        <v>251</v>
      </c>
      <c r="W873" s="635"/>
    </row>
    <row r="874" ht="14.5" customHeight="1" hidden="1">
      <c r="A874" t="s" s="640">
        <v>1771</v>
      </c>
      <c r="B874" s="637">
        <v>0</v>
      </c>
      <c r="C874" s="638">
        <v>10</v>
      </c>
      <c r="D874" s="639">
        <f>10*B874:B874</f>
        <v>0</v>
      </c>
      <c r="E874" s="639">
        <v>0</v>
      </c>
      <c r="F874" s="639">
        <v>0</v>
      </c>
      <c r="G874" s="639">
        <v>0</v>
      </c>
      <c r="H874" s="639">
        <v>0</v>
      </c>
      <c r="I874" s="639">
        <v>0</v>
      </c>
      <c r="J874" s="639">
        <v>0</v>
      </c>
      <c r="K874" s="639">
        <v>0</v>
      </c>
      <c r="L874" s="639">
        <v>0</v>
      </c>
      <c r="M874" s="639">
        <v>0</v>
      </c>
      <c r="N874" s="639">
        <v>0</v>
      </c>
      <c r="O874" s="639">
        <v>0</v>
      </c>
      <c r="P874" s="639">
        <v>0</v>
      </c>
      <c r="Q874" s="639">
        <f>10*B874:B874</f>
        <v>0</v>
      </c>
      <c r="R874" s="639">
        <v>0</v>
      </c>
      <c r="S874" s="639">
        <v>0</v>
      </c>
      <c r="T874" s="639">
        <v>0</v>
      </c>
      <c r="U874" s="639">
        <v>0</v>
      </c>
      <c r="V874" t="s" s="352">
        <f>IF(B874&gt;0,"Added"," ")</f>
        <v>251</v>
      </c>
      <c r="W874" s="635"/>
    </row>
    <row r="875" ht="14.5" customHeight="1" hidden="1">
      <c r="A875" t="s" s="640">
        <v>1772</v>
      </c>
      <c r="B875" s="637">
        <v>0</v>
      </c>
      <c r="C875" s="638">
        <v>10</v>
      </c>
      <c r="D875" s="639">
        <f>10*B875:B875</f>
        <v>0</v>
      </c>
      <c r="E875" s="639">
        <v>0</v>
      </c>
      <c r="F875" s="639">
        <v>0</v>
      </c>
      <c r="G875" s="639">
        <v>0</v>
      </c>
      <c r="H875" s="639">
        <v>0</v>
      </c>
      <c r="I875" s="639">
        <v>0</v>
      </c>
      <c r="J875" s="639">
        <v>0</v>
      </c>
      <c r="K875" s="639">
        <v>0</v>
      </c>
      <c r="L875" s="639">
        <v>0</v>
      </c>
      <c r="M875" s="639">
        <v>0</v>
      </c>
      <c r="N875" s="639">
        <v>0</v>
      </c>
      <c r="O875" s="639">
        <v>0</v>
      </c>
      <c r="P875" s="639">
        <v>0</v>
      </c>
      <c r="Q875" s="639">
        <f>10*B875:B875</f>
        <v>0</v>
      </c>
      <c r="R875" s="639">
        <v>0</v>
      </c>
      <c r="S875" s="639">
        <v>0</v>
      </c>
      <c r="T875" s="639">
        <v>0</v>
      </c>
      <c r="U875" s="639">
        <v>0</v>
      </c>
      <c r="V875" t="s" s="352">
        <f>IF(B875&gt;0,"Added"," ")</f>
        <v>251</v>
      </c>
      <c r="W875" s="635"/>
    </row>
    <row r="876" ht="14.5" customHeight="1" hidden="1">
      <c r="A876" t="s" s="640">
        <v>1773</v>
      </c>
      <c r="B876" s="637">
        <v>0</v>
      </c>
      <c r="C876" s="638">
        <v>5</v>
      </c>
      <c r="D876" s="639">
        <v>0</v>
      </c>
      <c r="E876" s="639">
        <v>0</v>
      </c>
      <c r="F876" s="639">
        <f>5*B876:B876</f>
        <v>0</v>
      </c>
      <c r="G876" s="639">
        <v>0</v>
      </c>
      <c r="H876" s="639">
        <v>0</v>
      </c>
      <c r="I876" s="639">
        <v>0</v>
      </c>
      <c r="J876" s="639">
        <v>0</v>
      </c>
      <c r="K876" s="639">
        <v>0</v>
      </c>
      <c r="L876" s="639">
        <v>0</v>
      </c>
      <c r="M876" s="639">
        <v>0</v>
      </c>
      <c r="N876" s="639">
        <v>0</v>
      </c>
      <c r="O876" s="639">
        <v>0</v>
      </c>
      <c r="P876" s="639">
        <v>0</v>
      </c>
      <c r="Q876" s="639">
        <f>5*B876:B876</f>
        <v>0</v>
      </c>
      <c r="R876" s="639">
        <v>0</v>
      </c>
      <c r="S876" s="639">
        <v>0</v>
      </c>
      <c r="T876" s="639">
        <v>0</v>
      </c>
      <c r="U876" s="639">
        <v>0</v>
      </c>
      <c r="V876" t="s" s="352">
        <f>IF(B876&gt;0,"Added"," ")</f>
        <v>251</v>
      </c>
      <c r="W876" s="635"/>
    </row>
    <row r="877" ht="14.5" customHeight="1" hidden="1">
      <c r="A877" t="s" s="640">
        <v>1774</v>
      </c>
      <c r="B877" s="637">
        <v>0</v>
      </c>
      <c r="C877" s="638">
        <v>10</v>
      </c>
      <c r="D877" s="639">
        <f>10*B877:B877</f>
        <v>0</v>
      </c>
      <c r="E877" s="639">
        <v>0</v>
      </c>
      <c r="F877" s="639">
        <v>0</v>
      </c>
      <c r="G877" s="639">
        <v>0</v>
      </c>
      <c r="H877" s="639">
        <v>0</v>
      </c>
      <c r="I877" s="639">
        <v>0</v>
      </c>
      <c r="J877" s="639">
        <v>0</v>
      </c>
      <c r="K877" s="639">
        <v>0</v>
      </c>
      <c r="L877" s="639">
        <v>0</v>
      </c>
      <c r="M877" s="639">
        <v>0</v>
      </c>
      <c r="N877" s="639">
        <v>0</v>
      </c>
      <c r="O877" s="639">
        <v>0</v>
      </c>
      <c r="P877" s="639">
        <v>0</v>
      </c>
      <c r="Q877" s="639">
        <f>10*B877:B877</f>
        <v>0</v>
      </c>
      <c r="R877" s="639">
        <v>0</v>
      </c>
      <c r="S877" s="639">
        <v>0</v>
      </c>
      <c r="T877" s="639">
        <v>0</v>
      </c>
      <c r="U877" s="639">
        <v>0</v>
      </c>
      <c r="V877" t="s" s="352">
        <f>IF(B877&gt;0,"Added"," ")</f>
        <v>251</v>
      </c>
      <c r="W877" s="635"/>
    </row>
    <row r="878" ht="14.5" customHeight="1" hidden="1">
      <c r="A878" t="s" s="640">
        <v>1775</v>
      </c>
      <c r="B878" s="637">
        <v>0</v>
      </c>
      <c r="C878" s="638">
        <v>5</v>
      </c>
      <c r="D878" s="639">
        <f>5*B878:B878</f>
        <v>0</v>
      </c>
      <c r="E878" s="639">
        <v>0</v>
      </c>
      <c r="F878" s="639">
        <v>0</v>
      </c>
      <c r="G878" s="639">
        <v>0</v>
      </c>
      <c r="H878" s="639">
        <v>0</v>
      </c>
      <c r="I878" s="639">
        <v>0</v>
      </c>
      <c r="J878" s="639">
        <v>0</v>
      </c>
      <c r="K878" s="639">
        <v>0</v>
      </c>
      <c r="L878" s="639">
        <v>0</v>
      </c>
      <c r="M878" s="639">
        <v>0</v>
      </c>
      <c r="N878" s="639">
        <v>0</v>
      </c>
      <c r="O878" s="639">
        <v>0</v>
      </c>
      <c r="P878" s="639">
        <v>0</v>
      </c>
      <c r="Q878" s="639">
        <f>5*B878:B878</f>
        <v>0</v>
      </c>
      <c r="R878" s="639">
        <v>0</v>
      </c>
      <c r="S878" s="639">
        <v>0</v>
      </c>
      <c r="T878" s="639">
        <v>0</v>
      </c>
      <c r="U878" s="639">
        <v>0</v>
      </c>
      <c r="V878" t="s" s="352">
        <f>IF(B878&gt;0,"Added"," ")</f>
        <v>251</v>
      </c>
      <c r="W878" s="635"/>
    </row>
    <row r="879" ht="14.5" customHeight="1" hidden="1">
      <c r="A879" t="s" s="640">
        <v>1776</v>
      </c>
      <c r="B879" s="637">
        <v>0</v>
      </c>
      <c r="C879" s="638">
        <v>5</v>
      </c>
      <c r="D879" s="639">
        <v>0</v>
      </c>
      <c r="E879" s="639">
        <v>0</v>
      </c>
      <c r="F879" s="639">
        <f>5*B879:B879</f>
        <v>0</v>
      </c>
      <c r="G879" s="639">
        <v>0</v>
      </c>
      <c r="H879" s="639">
        <v>0</v>
      </c>
      <c r="I879" s="639">
        <v>0</v>
      </c>
      <c r="J879" s="639">
        <v>0</v>
      </c>
      <c r="K879" s="639">
        <v>0</v>
      </c>
      <c r="L879" s="639">
        <v>0</v>
      </c>
      <c r="M879" s="639">
        <v>0</v>
      </c>
      <c r="N879" s="639">
        <v>0</v>
      </c>
      <c r="O879" s="639">
        <v>0</v>
      </c>
      <c r="P879" s="639">
        <v>0</v>
      </c>
      <c r="Q879" s="639">
        <f>15*B879:B879</f>
        <v>0</v>
      </c>
      <c r="R879" s="639">
        <v>0</v>
      </c>
      <c r="S879" s="639">
        <v>0</v>
      </c>
      <c r="T879" s="639">
        <v>0</v>
      </c>
      <c r="U879" s="639">
        <v>0</v>
      </c>
      <c r="V879" t="s" s="352">
        <f>IF(B879&gt;0,"Added"," ")</f>
        <v>251</v>
      </c>
      <c r="W879" s="635"/>
    </row>
    <row r="880" ht="14.5" customHeight="1" hidden="1">
      <c r="A880" t="s" s="640">
        <v>1777</v>
      </c>
      <c r="B880" s="637">
        <v>0</v>
      </c>
      <c r="C880" s="638">
        <v>3</v>
      </c>
      <c r="D880" s="639">
        <v>0</v>
      </c>
      <c r="E880" s="639">
        <v>0</v>
      </c>
      <c r="F880" s="639">
        <v>0</v>
      </c>
      <c r="G880" s="639">
        <v>0</v>
      </c>
      <c r="H880" s="639">
        <v>0</v>
      </c>
      <c r="I880" s="639">
        <v>0</v>
      </c>
      <c r="J880" s="639">
        <v>0</v>
      </c>
      <c r="K880" s="639">
        <f>3*B880:B880</f>
        <v>0</v>
      </c>
      <c r="L880" s="639">
        <v>0</v>
      </c>
      <c r="M880" s="639">
        <v>0</v>
      </c>
      <c r="N880" s="639">
        <v>0</v>
      </c>
      <c r="O880" s="639">
        <v>0</v>
      </c>
      <c r="P880" s="639">
        <v>0</v>
      </c>
      <c r="Q880" s="639">
        <f>6*B880:B880</f>
        <v>0</v>
      </c>
      <c r="R880" s="639">
        <v>0</v>
      </c>
      <c r="S880" s="639">
        <v>0</v>
      </c>
      <c r="T880" s="639">
        <v>0</v>
      </c>
      <c r="U880" s="639">
        <v>0</v>
      </c>
      <c r="V880" t="s" s="352">
        <f>IF(B880&gt;0,"Added"," ")</f>
        <v>251</v>
      </c>
      <c r="W880" s="635"/>
    </row>
    <row r="881" ht="14.5" customHeight="1" hidden="1">
      <c r="A881" t="s" s="640">
        <v>1778</v>
      </c>
      <c r="B881" s="637">
        <v>0</v>
      </c>
      <c r="C881" s="638">
        <v>3</v>
      </c>
      <c r="D881" s="639">
        <v>0</v>
      </c>
      <c r="E881" s="639">
        <v>0</v>
      </c>
      <c r="F881" s="639">
        <f>2*B881:B881</f>
        <v>0</v>
      </c>
      <c r="G881" s="639">
        <f>1*B881:B881</f>
        <v>0</v>
      </c>
      <c r="H881" s="639">
        <v>0</v>
      </c>
      <c r="I881" s="639">
        <v>0</v>
      </c>
      <c r="J881" s="639">
        <v>0</v>
      </c>
      <c r="K881" s="639">
        <v>0</v>
      </c>
      <c r="L881" s="639">
        <v>0</v>
      </c>
      <c r="M881" s="639">
        <v>0</v>
      </c>
      <c r="N881" s="639">
        <v>0</v>
      </c>
      <c r="O881" s="639">
        <v>0</v>
      </c>
      <c r="P881" s="639">
        <v>0</v>
      </c>
      <c r="Q881" s="639">
        <f>3*B881:B881</f>
        <v>0</v>
      </c>
      <c r="R881" s="639">
        <v>0</v>
      </c>
      <c r="S881" s="639">
        <v>0</v>
      </c>
      <c r="T881" s="639">
        <v>0</v>
      </c>
      <c r="U881" s="639">
        <v>0</v>
      </c>
      <c r="V881" t="s" s="352">
        <f>IF(B881&gt;0,"Added"," ")</f>
        <v>251</v>
      </c>
      <c r="W881" s="635"/>
    </row>
    <row r="882" ht="14.5" customHeight="1" hidden="1">
      <c r="A882" t="s" s="640">
        <v>1779</v>
      </c>
      <c r="B882" s="637">
        <v>0</v>
      </c>
      <c r="C882" s="638">
        <v>4</v>
      </c>
      <c r="D882" s="639">
        <v>0</v>
      </c>
      <c r="E882" s="639">
        <v>0</v>
      </c>
      <c r="F882" s="639">
        <v>0</v>
      </c>
      <c r="G882" s="639">
        <f>1*B882:B882</f>
        <v>0</v>
      </c>
      <c r="H882" s="639">
        <f>3*B882:B882</f>
        <v>0</v>
      </c>
      <c r="I882" s="639">
        <v>0</v>
      </c>
      <c r="J882" s="639">
        <v>0</v>
      </c>
      <c r="K882" s="639">
        <v>0</v>
      </c>
      <c r="L882" s="639">
        <v>0</v>
      </c>
      <c r="M882" s="639">
        <v>0</v>
      </c>
      <c r="N882" s="639">
        <v>0</v>
      </c>
      <c r="O882" s="639">
        <v>0</v>
      </c>
      <c r="P882" s="639">
        <v>0</v>
      </c>
      <c r="Q882" s="639">
        <f>4*B882:B882</f>
        <v>0</v>
      </c>
      <c r="R882" s="639">
        <v>0</v>
      </c>
      <c r="S882" s="639">
        <v>0</v>
      </c>
      <c r="T882" s="639">
        <v>0</v>
      </c>
      <c r="U882" s="639">
        <v>0</v>
      </c>
      <c r="V882" t="s" s="352">
        <f>IF(B882&gt;0,"Added"," ")</f>
        <v>251</v>
      </c>
      <c r="W882" s="635"/>
    </row>
    <row r="883" ht="14.5" customHeight="1" hidden="1">
      <c r="A883" t="s" s="640">
        <v>1780</v>
      </c>
      <c r="B883" s="637">
        <v>0</v>
      </c>
      <c r="C883" s="638">
        <v>10</v>
      </c>
      <c r="D883" s="639">
        <f>10*B883:B883</f>
        <v>0</v>
      </c>
      <c r="E883" s="639">
        <v>0</v>
      </c>
      <c r="F883" s="639">
        <v>0</v>
      </c>
      <c r="G883" s="639">
        <v>0</v>
      </c>
      <c r="H883" s="639">
        <v>0</v>
      </c>
      <c r="I883" s="639">
        <v>0</v>
      </c>
      <c r="J883" s="639">
        <v>0</v>
      </c>
      <c r="K883" s="639">
        <v>0</v>
      </c>
      <c r="L883" s="639">
        <v>0</v>
      </c>
      <c r="M883" s="639">
        <v>0</v>
      </c>
      <c r="N883" s="639">
        <v>0</v>
      </c>
      <c r="O883" s="639">
        <v>0</v>
      </c>
      <c r="P883" s="639">
        <v>0</v>
      </c>
      <c r="Q883" s="639">
        <f>10*B883:B883</f>
        <v>0</v>
      </c>
      <c r="R883" s="639">
        <v>0</v>
      </c>
      <c r="S883" s="639">
        <v>0</v>
      </c>
      <c r="T883" s="639">
        <v>0</v>
      </c>
      <c r="U883" s="639">
        <v>0</v>
      </c>
      <c r="V883" t="s" s="352">
        <f>IF(B883&gt;0,"Added"," ")</f>
        <v>251</v>
      </c>
      <c r="W883" s="635"/>
    </row>
    <row r="884" ht="14.5" customHeight="1" hidden="1">
      <c r="A884" t="s" s="640">
        <v>1781</v>
      </c>
      <c r="B884" s="637">
        <v>0</v>
      </c>
      <c r="C884" s="638">
        <v>5</v>
      </c>
      <c r="D884" s="639">
        <f>5*B884:B884</f>
        <v>0</v>
      </c>
      <c r="E884" s="639">
        <v>0</v>
      </c>
      <c r="F884" s="639">
        <v>0</v>
      </c>
      <c r="G884" s="639">
        <v>0</v>
      </c>
      <c r="H884" s="639">
        <v>0</v>
      </c>
      <c r="I884" s="639">
        <v>0</v>
      </c>
      <c r="J884" s="639">
        <v>0</v>
      </c>
      <c r="K884" s="639">
        <v>0</v>
      </c>
      <c r="L884" s="639">
        <v>0</v>
      </c>
      <c r="M884" s="639">
        <v>0</v>
      </c>
      <c r="N884" s="639">
        <v>0</v>
      </c>
      <c r="O884" s="639">
        <v>0</v>
      </c>
      <c r="P884" s="639">
        <v>0</v>
      </c>
      <c r="Q884" s="639">
        <f>5*B884:B884</f>
        <v>0</v>
      </c>
      <c r="R884" s="639">
        <v>0</v>
      </c>
      <c r="S884" s="639">
        <v>0</v>
      </c>
      <c r="T884" s="639">
        <v>0</v>
      </c>
      <c r="U884" s="639">
        <v>0</v>
      </c>
      <c r="V884" t="s" s="352">
        <f>IF(B884&gt;0,"Added"," ")</f>
        <v>251</v>
      </c>
      <c r="W884" s="635"/>
    </row>
    <row r="885" ht="14.5" customHeight="1" hidden="1">
      <c r="A885" t="s" s="640">
        <v>1782</v>
      </c>
      <c r="B885" s="637">
        <v>0</v>
      </c>
      <c r="C885" s="638">
        <v>5</v>
      </c>
      <c r="D885" s="639">
        <v>0</v>
      </c>
      <c r="E885" s="639">
        <v>0</v>
      </c>
      <c r="F885" s="639">
        <v>0</v>
      </c>
      <c r="G885" s="639">
        <v>0</v>
      </c>
      <c r="H885" s="639">
        <v>0</v>
      </c>
      <c r="I885" s="639">
        <v>0</v>
      </c>
      <c r="J885" s="639">
        <v>0</v>
      </c>
      <c r="K885" s="639">
        <v>0</v>
      </c>
      <c r="L885" s="639">
        <v>0</v>
      </c>
      <c r="M885" s="639">
        <v>0</v>
      </c>
      <c r="N885" s="639">
        <v>0</v>
      </c>
      <c r="O885" s="639">
        <v>0</v>
      </c>
      <c r="P885" s="639">
        <v>0</v>
      </c>
      <c r="Q885" s="639">
        <f>15*B885:B885</f>
        <v>0</v>
      </c>
      <c r="R885" s="639">
        <v>0</v>
      </c>
      <c r="S885" s="639">
        <v>0</v>
      </c>
      <c r="T885" s="639">
        <v>0</v>
      </c>
      <c r="U885" s="639">
        <v>0</v>
      </c>
      <c r="V885" t="s" s="352">
        <f>IF(B885&gt;0,"Added"," ")</f>
        <v>251</v>
      </c>
      <c r="W885" s="635"/>
    </row>
    <row r="886" ht="14.5" customHeight="1" hidden="1">
      <c r="A886" t="s" s="640">
        <v>1783</v>
      </c>
      <c r="B886" s="637">
        <v>0</v>
      </c>
      <c r="C886" s="638">
        <v>5</v>
      </c>
      <c r="D886" s="639">
        <v>0</v>
      </c>
      <c r="E886" s="639">
        <f>1*B886:B886</f>
        <v>0</v>
      </c>
      <c r="F886" s="639">
        <f>4*B886:B886</f>
        <v>0</v>
      </c>
      <c r="G886" s="639">
        <v>0</v>
      </c>
      <c r="H886" s="639">
        <v>0</v>
      </c>
      <c r="I886" s="639">
        <v>0</v>
      </c>
      <c r="J886" s="639">
        <v>0</v>
      </c>
      <c r="K886" s="639">
        <v>0</v>
      </c>
      <c r="L886" s="639">
        <v>0</v>
      </c>
      <c r="M886" s="639">
        <v>0</v>
      </c>
      <c r="N886" s="639">
        <v>0</v>
      </c>
      <c r="O886" s="639">
        <v>0</v>
      </c>
      <c r="P886" s="639">
        <v>0</v>
      </c>
      <c r="Q886" s="639">
        <f>5*B886:B886</f>
        <v>0</v>
      </c>
      <c r="R886" s="639">
        <v>0</v>
      </c>
      <c r="S886" s="639">
        <v>0</v>
      </c>
      <c r="T886" s="639">
        <v>0</v>
      </c>
      <c r="U886" s="639">
        <v>0</v>
      </c>
      <c r="V886" t="s" s="352">
        <f>IF(B886&gt;0,"Added"," ")</f>
        <v>251</v>
      </c>
      <c r="W886" s="635"/>
    </row>
    <row r="887" ht="14.5" customHeight="1" hidden="1">
      <c r="A887" t="s" s="640">
        <v>1784</v>
      </c>
      <c r="B887" s="637">
        <v>0</v>
      </c>
      <c r="C887" s="638">
        <v>2</v>
      </c>
      <c r="D887" s="639">
        <v>0</v>
      </c>
      <c r="E887" s="639">
        <v>0</v>
      </c>
      <c r="F887" s="639">
        <f>2*B887:B887</f>
        <v>0</v>
      </c>
      <c r="G887" s="639">
        <v>0</v>
      </c>
      <c r="H887" s="639">
        <v>0</v>
      </c>
      <c r="I887" s="639">
        <v>0</v>
      </c>
      <c r="J887" s="639">
        <v>0</v>
      </c>
      <c r="K887" s="639">
        <v>0</v>
      </c>
      <c r="L887" s="639">
        <v>0</v>
      </c>
      <c r="M887" s="639">
        <v>0</v>
      </c>
      <c r="N887" s="639">
        <v>0</v>
      </c>
      <c r="O887" s="639">
        <v>0</v>
      </c>
      <c r="P887" s="639">
        <v>0</v>
      </c>
      <c r="Q887" s="639">
        <f>7*B887:B887</f>
        <v>0</v>
      </c>
      <c r="R887" s="639">
        <v>0</v>
      </c>
      <c r="S887" s="639">
        <v>0</v>
      </c>
      <c r="T887" s="639">
        <v>0</v>
      </c>
      <c r="U887" s="639">
        <v>0</v>
      </c>
      <c r="V887" t="s" s="352">
        <f>IF(B887&gt;0,"Added"," ")</f>
        <v>251</v>
      </c>
      <c r="W887" s="635"/>
    </row>
    <row r="888" ht="14.5" customHeight="1" hidden="1">
      <c r="A888" t="s" s="640">
        <v>1785</v>
      </c>
      <c r="B888" s="637">
        <v>0</v>
      </c>
      <c r="C888" s="638">
        <v>5</v>
      </c>
      <c r="D888" s="639">
        <f>5*B888:B888</f>
        <v>0</v>
      </c>
      <c r="E888" s="639">
        <v>0</v>
      </c>
      <c r="F888" s="639">
        <v>0</v>
      </c>
      <c r="G888" s="639">
        <v>0</v>
      </c>
      <c r="H888" s="639">
        <v>0</v>
      </c>
      <c r="I888" s="639">
        <v>0</v>
      </c>
      <c r="J888" s="639">
        <v>0</v>
      </c>
      <c r="K888" s="639">
        <v>0</v>
      </c>
      <c r="L888" s="639">
        <v>0</v>
      </c>
      <c r="M888" s="639">
        <v>0</v>
      </c>
      <c r="N888" s="639">
        <v>0</v>
      </c>
      <c r="O888" s="639">
        <v>0</v>
      </c>
      <c r="P888" s="639">
        <v>0</v>
      </c>
      <c r="Q888" s="639">
        <f>10*B888:B888</f>
        <v>0</v>
      </c>
      <c r="R888" s="639">
        <v>0</v>
      </c>
      <c r="S888" s="639">
        <v>0</v>
      </c>
      <c r="T888" s="639">
        <v>0</v>
      </c>
      <c r="U888" s="639">
        <v>0</v>
      </c>
      <c r="V888" t="s" s="352">
        <f>IF(B888&gt;0,"Added"," ")</f>
        <v>251</v>
      </c>
      <c r="W888" s="635"/>
    </row>
    <row r="889" ht="14.5" customHeight="1" hidden="1">
      <c r="A889" t="s" s="640">
        <v>1786</v>
      </c>
      <c r="B889" s="637">
        <v>0</v>
      </c>
      <c r="C889" s="638">
        <v>5</v>
      </c>
      <c r="D889" s="639">
        <f>5*B889:B889</f>
        <v>0</v>
      </c>
      <c r="E889" s="639">
        <v>0</v>
      </c>
      <c r="F889" s="639">
        <v>0</v>
      </c>
      <c r="G889" s="639">
        <v>0</v>
      </c>
      <c r="H889" s="639">
        <v>0</v>
      </c>
      <c r="I889" s="639">
        <v>0</v>
      </c>
      <c r="J889" s="639">
        <v>0</v>
      </c>
      <c r="K889" s="639">
        <v>0</v>
      </c>
      <c r="L889" s="639">
        <v>0</v>
      </c>
      <c r="M889" s="639">
        <v>0</v>
      </c>
      <c r="N889" s="639">
        <v>0</v>
      </c>
      <c r="O889" s="639">
        <v>0</v>
      </c>
      <c r="P889" s="639">
        <v>0</v>
      </c>
      <c r="Q889" s="639">
        <f>10*B889:B889</f>
        <v>0</v>
      </c>
      <c r="R889" s="639">
        <v>0</v>
      </c>
      <c r="S889" s="639">
        <v>0</v>
      </c>
      <c r="T889" s="639">
        <v>0</v>
      </c>
      <c r="U889" s="639">
        <v>0</v>
      </c>
      <c r="V889" t="s" s="352">
        <f>IF(B889&gt;0,"Added"," ")</f>
        <v>251</v>
      </c>
      <c r="W889" s="635"/>
    </row>
    <row r="890" ht="14.5" customHeight="1" hidden="1">
      <c r="A890" t="s" s="640">
        <v>1787</v>
      </c>
      <c r="B890" s="637">
        <v>0</v>
      </c>
      <c r="C890" s="638">
        <v>1</v>
      </c>
      <c r="D890" s="639">
        <v>0</v>
      </c>
      <c r="E890" s="639">
        <v>0</v>
      </c>
      <c r="F890" s="639">
        <v>0</v>
      </c>
      <c r="G890" s="639">
        <v>0</v>
      </c>
      <c r="H890" s="639">
        <v>0</v>
      </c>
      <c r="I890" s="639">
        <v>0</v>
      </c>
      <c r="J890" s="639">
        <v>0</v>
      </c>
      <c r="K890" s="639">
        <v>0</v>
      </c>
      <c r="L890" s="639">
        <f>1*B890:B890</f>
        <v>0</v>
      </c>
      <c r="M890" s="639">
        <v>0</v>
      </c>
      <c r="N890" s="639">
        <v>0</v>
      </c>
      <c r="O890" s="639">
        <v>0</v>
      </c>
      <c r="P890" s="639">
        <v>0</v>
      </c>
      <c r="Q890" s="639">
        <f>5*B890:B890</f>
        <v>0</v>
      </c>
      <c r="R890" s="639">
        <v>0</v>
      </c>
      <c r="S890" s="639">
        <v>0</v>
      </c>
      <c r="T890" s="639">
        <v>0</v>
      </c>
      <c r="U890" s="639">
        <v>0</v>
      </c>
      <c r="V890" t="s" s="352">
        <f>IF(B890&gt;0,"Added"," ")</f>
        <v>251</v>
      </c>
      <c r="W890" s="635"/>
    </row>
    <row r="891" ht="14.5" customHeight="1" hidden="1">
      <c r="A891" t="s" s="640">
        <v>1788</v>
      </c>
      <c r="B891" s="637">
        <v>0</v>
      </c>
      <c r="C891" s="638">
        <v>2</v>
      </c>
      <c r="D891" s="639">
        <v>0</v>
      </c>
      <c r="E891" s="639">
        <v>0</v>
      </c>
      <c r="F891" s="639">
        <v>0</v>
      </c>
      <c r="G891" s="639">
        <v>0</v>
      </c>
      <c r="H891" s="639">
        <v>0</v>
      </c>
      <c r="I891" s="639">
        <v>0</v>
      </c>
      <c r="J891" s="639">
        <v>0</v>
      </c>
      <c r="K891" s="639">
        <f>1*B891:B891</f>
        <v>0</v>
      </c>
      <c r="L891" s="639">
        <f>1*B891:B891</f>
        <v>0</v>
      </c>
      <c r="M891" s="639">
        <v>0</v>
      </c>
      <c r="N891" s="639">
        <v>0</v>
      </c>
      <c r="O891" s="639">
        <v>0</v>
      </c>
      <c r="P891" s="639">
        <v>0</v>
      </c>
      <c r="Q891" s="639">
        <f>6*B891:B891</f>
        <v>0</v>
      </c>
      <c r="R891" s="639">
        <v>0</v>
      </c>
      <c r="S891" s="639">
        <v>0</v>
      </c>
      <c r="T891" s="639">
        <v>0</v>
      </c>
      <c r="U891" s="639">
        <v>0</v>
      </c>
      <c r="V891" t="s" s="352">
        <f>IF(B891&gt;0,"Added"," ")</f>
        <v>251</v>
      </c>
      <c r="W891" s="635"/>
    </row>
    <row r="892" ht="14.5" customHeight="1" hidden="1">
      <c r="A892" t="s" s="640">
        <v>1789</v>
      </c>
      <c r="B892" s="637">
        <v>0</v>
      </c>
      <c r="C892" s="638">
        <v>3</v>
      </c>
      <c r="D892" s="639">
        <v>0</v>
      </c>
      <c r="E892" s="639">
        <f>3*B892:B892</f>
        <v>0</v>
      </c>
      <c r="F892" s="639">
        <v>0</v>
      </c>
      <c r="G892" s="639">
        <v>0</v>
      </c>
      <c r="H892" s="639">
        <v>0</v>
      </c>
      <c r="I892" s="639">
        <v>0</v>
      </c>
      <c r="J892" s="639">
        <v>0</v>
      </c>
      <c r="K892" s="639">
        <v>0</v>
      </c>
      <c r="L892" s="639">
        <v>0</v>
      </c>
      <c r="M892" s="639">
        <v>0</v>
      </c>
      <c r="N892" s="639">
        <v>0</v>
      </c>
      <c r="O892" s="639">
        <v>0</v>
      </c>
      <c r="P892" s="639">
        <v>0</v>
      </c>
      <c r="Q892" s="639">
        <f>6*B892:B892</f>
        <v>0</v>
      </c>
      <c r="R892" s="639">
        <v>0</v>
      </c>
      <c r="S892" s="639">
        <v>0</v>
      </c>
      <c r="T892" s="639">
        <v>0</v>
      </c>
      <c r="U892" s="639">
        <v>0</v>
      </c>
      <c r="V892" t="s" s="352">
        <f>IF(B892&gt;0,"Added"," ")</f>
        <v>251</v>
      </c>
      <c r="W892" s="635"/>
    </row>
    <row r="893" ht="14.5" customHeight="1" hidden="1">
      <c r="A893" t="s" s="640">
        <v>1790</v>
      </c>
      <c r="B893" s="637">
        <v>0</v>
      </c>
      <c r="C893" s="638">
        <v>2</v>
      </c>
      <c r="D893" s="639">
        <v>0</v>
      </c>
      <c r="E893" s="639">
        <v>0</v>
      </c>
      <c r="F893" s="639">
        <v>0</v>
      </c>
      <c r="G893" s="639">
        <f>2*B893:B893</f>
        <v>0</v>
      </c>
      <c r="H893" s="639">
        <v>0</v>
      </c>
      <c r="I893" s="639">
        <v>0</v>
      </c>
      <c r="J893" s="639">
        <v>0</v>
      </c>
      <c r="K893" s="639">
        <v>0</v>
      </c>
      <c r="L893" s="639">
        <v>0</v>
      </c>
      <c r="M893" s="639">
        <v>0</v>
      </c>
      <c r="N893" s="639">
        <v>0</v>
      </c>
      <c r="O893" s="639">
        <v>0</v>
      </c>
      <c r="P893" s="639">
        <v>0</v>
      </c>
      <c r="Q893" s="639">
        <f>6*B893:B893</f>
        <v>0</v>
      </c>
      <c r="R893" s="639">
        <v>0</v>
      </c>
      <c r="S893" s="639">
        <v>0</v>
      </c>
      <c r="T893" s="639">
        <v>0</v>
      </c>
      <c r="U893" s="639">
        <v>0</v>
      </c>
      <c r="V893" t="s" s="352">
        <f>IF(B893&gt;0,"Added"," ")</f>
        <v>251</v>
      </c>
      <c r="W893" s="635"/>
    </row>
    <row r="894" ht="14.5" customHeight="1" hidden="1">
      <c r="A894" t="s" s="640">
        <v>1791</v>
      </c>
      <c r="B894" s="637">
        <v>0</v>
      </c>
      <c r="C894" s="638">
        <v>3</v>
      </c>
      <c r="D894" s="639">
        <v>0</v>
      </c>
      <c r="E894" s="639">
        <f>1*B894:B894</f>
        <v>0</v>
      </c>
      <c r="F894" s="639">
        <f>1*B894:B894</f>
        <v>0</v>
      </c>
      <c r="G894" s="639">
        <v>0</v>
      </c>
      <c r="H894" s="639">
        <v>0</v>
      </c>
      <c r="I894" s="639">
        <f>1*B894:B894</f>
        <v>0</v>
      </c>
      <c r="J894" s="639">
        <v>0</v>
      </c>
      <c r="K894" s="639">
        <v>0</v>
      </c>
      <c r="L894" s="639">
        <v>0</v>
      </c>
      <c r="M894" s="639">
        <v>0</v>
      </c>
      <c r="N894" s="639">
        <v>0</v>
      </c>
      <c r="O894" s="639">
        <v>0</v>
      </c>
      <c r="P894" s="639">
        <v>0</v>
      </c>
      <c r="Q894" s="639">
        <f>18*B894:B894</f>
        <v>0</v>
      </c>
      <c r="R894" s="639">
        <v>0</v>
      </c>
      <c r="S894" s="639">
        <v>0</v>
      </c>
      <c r="T894" s="639">
        <v>0</v>
      </c>
      <c r="U894" s="639">
        <v>0</v>
      </c>
      <c r="V894" t="s" s="352">
        <f>IF(B894&gt;0,"Added"," ")</f>
        <v>251</v>
      </c>
      <c r="W894" s="635"/>
    </row>
    <row r="895" ht="14.5" customHeight="1" hidden="1">
      <c r="A895" t="s" s="640">
        <v>1792</v>
      </c>
      <c r="B895" s="637">
        <v>0</v>
      </c>
      <c r="C895" s="638">
        <v>3</v>
      </c>
      <c r="D895" s="639">
        <v>0</v>
      </c>
      <c r="E895" s="639">
        <v>0</v>
      </c>
      <c r="F895" s="639">
        <v>0</v>
      </c>
      <c r="G895" s="639">
        <v>0</v>
      </c>
      <c r="H895" s="639">
        <v>0</v>
      </c>
      <c r="I895" s="639">
        <f>1*B895:B895</f>
        <v>0</v>
      </c>
      <c r="J895" s="639">
        <f>1*B895:B895</f>
        <v>0</v>
      </c>
      <c r="K895" s="639">
        <f>1*B895:B895</f>
        <v>0</v>
      </c>
      <c r="L895" s="639">
        <v>0</v>
      </c>
      <c r="M895" s="639">
        <v>0</v>
      </c>
      <c r="N895" s="639">
        <v>0</v>
      </c>
      <c r="O895" s="639">
        <v>0</v>
      </c>
      <c r="P895" s="639">
        <v>0</v>
      </c>
      <c r="Q895" s="639">
        <f>12*B895:B895</f>
        <v>0</v>
      </c>
      <c r="R895" s="639">
        <v>0</v>
      </c>
      <c r="S895" s="639">
        <v>0</v>
      </c>
      <c r="T895" s="639">
        <v>0</v>
      </c>
      <c r="U895" s="639">
        <v>0</v>
      </c>
      <c r="V895" t="s" s="352">
        <f>IF(B895&gt;0,"Added"," ")</f>
        <v>251</v>
      </c>
      <c r="W895" s="635"/>
    </row>
    <row r="896" ht="14.5" customHeight="1" hidden="1">
      <c r="A896" t="s" s="640">
        <v>1793</v>
      </c>
      <c r="B896" s="637">
        <v>0</v>
      </c>
      <c r="C896" s="638">
        <v>5</v>
      </c>
      <c r="D896" s="639">
        <f>5*B896:B896</f>
        <v>0</v>
      </c>
      <c r="E896" s="639">
        <v>0</v>
      </c>
      <c r="F896" s="639">
        <v>0</v>
      </c>
      <c r="G896" s="639">
        <v>0</v>
      </c>
      <c r="H896" s="639">
        <v>0</v>
      </c>
      <c r="I896" s="639">
        <v>0</v>
      </c>
      <c r="J896" s="639">
        <v>0</v>
      </c>
      <c r="K896" s="639">
        <v>0</v>
      </c>
      <c r="L896" s="639">
        <v>0</v>
      </c>
      <c r="M896" s="639">
        <v>0</v>
      </c>
      <c r="N896" s="639">
        <v>0</v>
      </c>
      <c r="O896" s="639">
        <v>0</v>
      </c>
      <c r="P896" s="639">
        <v>0</v>
      </c>
      <c r="Q896" s="639">
        <f>5*B896:B896</f>
        <v>0</v>
      </c>
      <c r="R896" s="639">
        <v>0</v>
      </c>
      <c r="S896" s="639">
        <v>0</v>
      </c>
      <c r="T896" s="639">
        <v>0</v>
      </c>
      <c r="U896" s="639">
        <v>0</v>
      </c>
      <c r="V896" t="s" s="352">
        <f>IF(B896&gt;0,"Added"," ")</f>
        <v>251</v>
      </c>
      <c r="W896" s="635"/>
    </row>
    <row r="897" ht="14.5" customHeight="1" hidden="1">
      <c r="A897" t="s" s="640">
        <v>1794</v>
      </c>
      <c r="B897" s="637">
        <v>0</v>
      </c>
      <c r="C897" s="638">
        <v>4</v>
      </c>
      <c r="D897" s="639">
        <v>0</v>
      </c>
      <c r="E897" s="639">
        <v>0</v>
      </c>
      <c r="F897" s="639">
        <v>0</v>
      </c>
      <c r="G897" s="639">
        <f>4*B897:B897</f>
        <v>0</v>
      </c>
      <c r="H897" s="639">
        <v>0</v>
      </c>
      <c r="I897" s="639">
        <v>0</v>
      </c>
      <c r="J897" s="639">
        <v>0</v>
      </c>
      <c r="K897" s="639">
        <v>0</v>
      </c>
      <c r="L897" s="639">
        <v>0</v>
      </c>
      <c r="M897" s="639">
        <v>0</v>
      </c>
      <c r="N897" s="639">
        <v>0</v>
      </c>
      <c r="O897" s="639">
        <v>0</v>
      </c>
      <c r="P897" s="639">
        <v>0</v>
      </c>
      <c r="Q897" s="639">
        <f>4*B897:B897</f>
        <v>0</v>
      </c>
      <c r="R897" s="639">
        <v>0</v>
      </c>
      <c r="S897" s="639">
        <v>0</v>
      </c>
      <c r="T897" s="639">
        <v>0</v>
      </c>
      <c r="U897" s="639">
        <v>0</v>
      </c>
      <c r="V897" t="s" s="352">
        <f>IF(B897&gt;0,"Added"," ")</f>
        <v>251</v>
      </c>
      <c r="W897" s="635"/>
    </row>
    <row r="898" ht="14.5" customHeight="1" hidden="1">
      <c r="A898" t="s" s="640">
        <v>1795</v>
      </c>
      <c r="B898" s="637">
        <v>0</v>
      </c>
      <c r="C898" s="638">
        <v>4</v>
      </c>
      <c r="D898" s="639">
        <v>0</v>
      </c>
      <c r="E898" s="639">
        <v>0</v>
      </c>
      <c r="F898" s="639">
        <v>0</v>
      </c>
      <c r="G898" s="639">
        <f>1*B898:B898</f>
        <v>0</v>
      </c>
      <c r="H898" s="639">
        <f>3*B898:B898</f>
        <v>0</v>
      </c>
      <c r="I898" s="639">
        <v>0</v>
      </c>
      <c r="J898" s="639">
        <v>0</v>
      </c>
      <c r="K898" s="639">
        <v>0</v>
      </c>
      <c r="L898" s="639">
        <v>0</v>
      </c>
      <c r="M898" s="639">
        <v>0</v>
      </c>
      <c r="N898" s="639">
        <v>0</v>
      </c>
      <c r="O898" s="639">
        <v>0</v>
      </c>
      <c r="P898" s="639">
        <v>0</v>
      </c>
      <c r="Q898" s="639">
        <f>4*B898:B898</f>
        <v>0</v>
      </c>
      <c r="R898" s="639">
        <v>0</v>
      </c>
      <c r="S898" s="639">
        <v>0</v>
      </c>
      <c r="T898" s="639">
        <v>0</v>
      </c>
      <c r="U898" s="639">
        <v>0</v>
      </c>
      <c r="V898" t="s" s="352">
        <f>IF(B898&gt;0,"Added"," ")</f>
        <v>251</v>
      </c>
      <c r="W898" s="635"/>
    </row>
    <row r="899" ht="14.5" customHeight="1" hidden="1">
      <c r="A899" t="s" s="640">
        <v>1796</v>
      </c>
      <c r="B899" s="637">
        <v>0</v>
      </c>
      <c r="C899" s="638">
        <v>5</v>
      </c>
      <c r="D899" s="639">
        <f>5*B899:B899</f>
        <v>0</v>
      </c>
      <c r="E899" s="639">
        <v>0</v>
      </c>
      <c r="F899" s="639">
        <v>0</v>
      </c>
      <c r="G899" s="639">
        <v>0</v>
      </c>
      <c r="H899" s="639">
        <v>0</v>
      </c>
      <c r="I899" s="639">
        <v>0</v>
      </c>
      <c r="J899" s="639">
        <v>0</v>
      </c>
      <c r="K899" s="639">
        <v>0</v>
      </c>
      <c r="L899" s="639">
        <v>0</v>
      </c>
      <c r="M899" s="639">
        <v>0</v>
      </c>
      <c r="N899" s="639">
        <v>0</v>
      </c>
      <c r="O899" s="639">
        <v>0</v>
      </c>
      <c r="P899" s="639">
        <v>0</v>
      </c>
      <c r="Q899" s="639">
        <f>5*B899:B899</f>
        <v>0</v>
      </c>
      <c r="R899" s="639">
        <v>0</v>
      </c>
      <c r="S899" s="639">
        <v>0</v>
      </c>
      <c r="T899" s="639">
        <v>0</v>
      </c>
      <c r="U899" s="639">
        <v>0</v>
      </c>
      <c r="V899" t="s" s="352">
        <f>IF(B899&gt;0,"Added"," ")</f>
        <v>251</v>
      </c>
      <c r="W899" s="635"/>
    </row>
    <row r="900" ht="14.5" customHeight="1" hidden="1">
      <c r="A900" t="s" s="640">
        <v>1797</v>
      </c>
      <c r="B900" s="637">
        <v>0</v>
      </c>
      <c r="C900" s="638">
        <v>5</v>
      </c>
      <c r="D900" s="639">
        <f>5*B900:B900</f>
        <v>0</v>
      </c>
      <c r="E900" s="639">
        <v>0</v>
      </c>
      <c r="F900" s="639">
        <v>0</v>
      </c>
      <c r="G900" s="639">
        <v>0</v>
      </c>
      <c r="H900" s="639">
        <v>0</v>
      </c>
      <c r="I900" s="639">
        <v>0</v>
      </c>
      <c r="J900" s="639">
        <v>0</v>
      </c>
      <c r="K900" s="639">
        <v>0</v>
      </c>
      <c r="L900" s="639">
        <v>0</v>
      </c>
      <c r="M900" s="639">
        <v>0</v>
      </c>
      <c r="N900" s="639">
        <v>0</v>
      </c>
      <c r="O900" s="639">
        <v>0</v>
      </c>
      <c r="P900" s="639">
        <v>0</v>
      </c>
      <c r="Q900" s="639">
        <f>5*B900:B900</f>
        <v>0</v>
      </c>
      <c r="R900" s="639">
        <v>0</v>
      </c>
      <c r="S900" s="639">
        <v>0</v>
      </c>
      <c r="T900" s="639">
        <v>0</v>
      </c>
      <c r="U900" s="639">
        <v>0</v>
      </c>
      <c r="V900" t="s" s="352">
        <f>IF(B900&gt;0,"Added"," ")</f>
        <v>251</v>
      </c>
      <c r="W900" s="635"/>
    </row>
    <row r="901" ht="14.5" customHeight="1" hidden="1">
      <c r="A901" t="s" s="640">
        <v>1798</v>
      </c>
      <c r="B901" s="637">
        <v>0</v>
      </c>
      <c r="C901" s="638">
        <v>5</v>
      </c>
      <c r="D901" s="639">
        <f>5*B901:B901</f>
        <v>0</v>
      </c>
      <c r="E901" s="639">
        <v>0</v>
      </c>
      <c r="F901" s="639">
        <v>0</v>
      </c>
      <c r="G901" s="639">
        <v>0</v>
      </c>
      <c r="H901" s="639">
        <v>0</v>
      </c>
      <c r="I901" s="639">
        <v>0</v>
      </c>
      <c r="J901" s="639">
        <v>0</v>
      </c>
      <c r="K901" s="639">
        <v>0</v>
      </c>
      <c r="L901" s="639">
        <v>0</v>
      </c>
      <c r="M901" s="639">
        <v>0</v>
      </c>
      <c r="N901" s="639">
        <v>0</v>
      </c>
      <c r="O901" s="639">
        <v>0</v>
      </c>
      <c r="P901" s="639">
        <v>0</v>
      </c>
      <c r="Q901" s="639">
        <f>5*B901:B901</f>
        <v>0</v>
      </c>
      <c r="R901" s="639">
        <v>0</v>
      </c>
      <c r="S901" s="639">
        <v>0</v>
      </c>
      <c r="T901" s="639">
        <v>0</v>
      </c>
      <c r="U901" s="639">
        <v>0</v>
      </c>
      <c r="V901" t="s" s="352">
        <f>IF(B901&gt;0,"Added"," ")</f>
        <v>251</v>
      </c>
      <c r="W901" s="635"/>
    </row>
    <row r="902" ht="14.5" customHeight="1" hidden="1">
      <c r="A902" t="s" s="640">
        <v>1799</v>
      </c>
      <c r="B902" s="637">
        <v>0</v>
      </c>
      <c r="C902" s="638">
        <v>5</v>
      </c>
      <c r="D902" s="639">
        <f>5*B902:B902</f>
        <v>0</v>
      </c>
      <c r="E902" s="639">
        <v>0</v>
      </c>
      <c r="F902" s="639">
        <v>0</v>
      </c>
      <c r="G902" s="639">
        <v>0</v>
      </c>
      <c r="H902" s="639">
        <v>0</v>
      </c>
      <c r="I902" s="639">
        <v>0</v>
      </c>
      <c r="J902" s="639">
        <v>0</v>
      </c>
      <c r="K902" s="639">
        <v>0</v>
      </c>
      <c r="L902" s="639">
        <v>0</v>
      </c>
      <c r="M902" s="639">
        <v>0</v>
      </c>
      <c r="N902" s="639">
        <v>0</v>
      </c>
      <c r="O902" s="639">
        <v>0</v>
      </c>
      <c r="P902" s="639">
        <v>0</v>
      </c>
      <c r="Q902" s="639">
        <f>5*B902:B902</f>
        <v>0</v>
      </c>
      <c r="R902" s="639">
        <v>0</v>
      </c>
      <c r="S902" s="639">
        <v>0</v>
      </c>
      <c r="T902" s="639">
        <v>0</v>
      </c>
      <c r="U902" s="639">
        <v>0</v>
      </c>
      <c r="V902" t="s" s="352">
        <f>IF(B902&gt;0,"Added"," ")</f>
        <v>251</v>
      </c>
      <c r="W902" s="635"/>
    </row>
    <row r="903" ht="14.5" customHeight="1" hidden="1">
      <c r="A903" t="s" s="640">
        <v>1800</v>
      </c>
      <c r="B903" s="637">
        <v>0</v>
      </c>
      <c r="C903" s="638">
        <v>5</v>
      </c>
      <c r="D903" s="639">
        <f>5*B903:B903</f>
        <v>0</v>
      </c>
      <c r="E903" s="639">
        <v>0</v>
      </c>
      <c r="F903" s="639">
        <v>0</v>
      </c>
      <c r="G903" s="639">
        <v>0</v>
      </c>
      <c r="H903" s="639">
        <v>0</v>
      </c>
      <c r="I903" s="639">
        <v>0</v>
      </c>
      <c r="J903" s="639">
        <v>0</v>
      </c>
      <c r="K903" s="639">
        <v>0</v>
      </c>
      <c r="L903" s="639">
        <v>0</v>
      </c>
      <c r="M903" s="639">
        <v>0</v>
      </c>
      <c r="N903" s="639">
        <v>0</v>
      </c>
      <c r="O903" s="639">
        <v>0</v>
      </c>
      <c r="P903" s="639">
        <v>0</v>
      </c>
      <c r="Q903" s="639">
        <f>5*B903:B903</f>
        <v>0</v>
      </c>
      <c r="R903" s="639">
        <v>0</v>
      </c>
      <c r="S903" s="639">
        <v>0</v>
      </c>
      <c r="T903" s="639">
        <v>0</v>
      </c>
      <c r="U903" s="639">
        <v>0</v>
      </c>
      <c r="V903" t="s" s="352">
        <f>IF(B903&gt;0,"Added"," ")</f>
        <v>251</v>
      </c>
      <c r="W903" s="635"/>
    </row>
    <row r="904" ht="14.5" customHeight="1" hidden="1">
      <c r="A904" t="s" s="640">
        <v>1801</v>
      </c>
      <c r="B904" s="637">
        <v>0</v>
      </c>
      <c r="C904" s="638">
        <v>5</v>
      </c>
      <c r="D904" s="639">
        <f>4*B904:B904</f>
        <v>0</v>
      </c>
      <c r="E904" s="639">
        <f>1*B904:B904</f>
        <v>0</v>
      </c>
      <c r="F904" s="639">
        <v>0</v>
      </c>
      <c r="G904" s="639">
        <v>0</v>
      </c>
      <c r="H904" s="639">
        <v>0</v>
      </c>
      <c r="I904" s="639">
        <v>0</v>
      </c>
      <c r="J904" s="639">
        <v>0</v>
      </c>
      <c r="K904" s="639">
        <v>0</v>
      </c>
      <c r="L904" s="639">
        <v>0</v>
      </c>
      <c r="M904" s="639">
        <v>0</v>
      </c>
      <c r="N904" s="639">
        <v>0</v>
      </c>
      <c r="O904" s="639">
        <v>0</v>
      </c>
      <c r="P904" s="639">
        <v>0</v>
      </c>
      <c r="Q904" s="639">
        <f>5*B904:B904</f>
        <v>0</v>
      </c>
      <c r="R904" s="639">
        <v>0</v>
      </c>
      <c r="S904" s="639">
        <v>0</v>
      </c>
      <c r="T904" s="639">
        <v>0</v>
      </c>
      <c r="U904" s="639">
        <v>0</v>
      </c>
      <c r="V904" t="s" s="352">
        <f>IF(B904&gt;0,"Added"," ")</f>
        <v>251</v>
      </c>
      <c r="W904" s="635"/>
    </row>
    <row r="905" ht="14.5" customHeight="1" hidden="1">
      <c r="A905" t="s" s="640">
        <v>1802</v>
      </c>
      <c r="B905" s="637">
        <v>0</v>
      </c>
      <c r="C905" s="638">
        <v>5</v>
      </c>
      <c r="D905" s="639">
        <f>3*B905:B905</f>
        <v>0</v>
      </c>
      <c r="E905" s="639">
        <f>2*B905:B905</f>
        <v>0</v>
      </c>
      <c r="F905" s="639">
        <v>0</v>
      </c>
      <c r="G905" s="639">
        <v>0</v>
      </c>
      <c r="H905" s="639">
        <v>0</v>
      </c>
      <c r="I905" s="639">
        <v>0</v>
      </c>
      <c r="J905" s="639">
        <v>0</v>
      </c>
      <c r="K905" s="639">
        <v>0</v>
      </c>
      <c r="L905" s="639">
        <v>0</v>
      </c>
      <c r="M905" s="639">
        <v>0</v>
      </c>
      <c r="N905" s="639">
        <v>0</v>
      </c>
      <c r="O905" s="639">
        <v>0</v>
      </c>
      <c r="P905" s="639">
        <v>0</v>
      </c>
      <c r="Q905" s="639">
        <f>5*B905:B905</f>
        <v>0</v>
      </c>
      <c r="R905" s="639">
        <v>0</v>
      </c>
      <c r="S905" s="639">
        <v>0</v>
      </c>
      <c r="T905" s="639">
        <v>0</v>
      </c>
      <c r="U905" s="639">
        <v>0</v>
      </c>
      <c r="V905" t="s" s="352">
        <f>IF(B905&gt;0,"Added"," ")</f>
        <v>251</v>
      </c>
      <c r="W905" s="635"/>
    </row>
    <row r="906" ht="14.5" customHeight="1" hidden="1">
      <c r="A906" t="s" s="640">
        <v>1803</v>
      </c>
      <c r="B906" s="637">
        <v>0</v>
      </c>
      <c r="C906" s="638">
        <v>3</v>
      </c>
      <c r="D906" s="639">
        <v>0</v>
      </c>
      <c r="E906" s="639">
        <v>0</v>
      </c>
      <c r="F906" s="639">
        <f>3*B906:B906</f>
        <v>0</v>
      </c>
      <c r="G906" s="639">
        <v>0</v>
      </c>
      <c r="H906" s="639">
        <v>0</v>
      </c>
      <c r="I906" s="639">
        <v>0</v>
      </c>
      <c r="J906" s="639">
        <v>0</v>
      </c>
      <c r="K906" s="639">
        <v>0</v>
      </c>
      <c r="L906" s="639">
        <v>0</v>
      </c>
      <c r="M906" s="639">
        <v>0</v>
      </c>
      <c r="N906" s="639">
        <v>0</v>
      </c>
      <c r="O906" s="639">
        <v>0</v>
      </c>
      <c r="P906" s="639">
        <v>0</v>
      </c>
      <c r="Q906" s="639">
        <f>6*B906:B906</f>
        <v>0</v>
      </c>
      <c r="R906" s="639">
        <v>0</v>
      </c>
      <c r="S906" s="639">
        <v>0</v>
      </c>
      <c r="T906" s="639">
        <v>0</v>
      </c>
      <c r="U906" s="639">
        <v>0</v>
      </c>
      <c r="V906" t="s" s="352">
        <f>IF(B906&gt;0,"Added"," ")</f>
        <v>251</v>
      </c>
      <c r="W906" s="635"/>
    </row>
    <row r="907" ht="14.5" customHeight="1" hidden="1">
      <c r="A907" t="s" s="640">
        <v>1804</v>
      </c>
      <c r="B907" s="637">
        <v>0</v>
      </c>
      <c r="C907" s="638">
        <v>5</v>
      </c>
      <c r="D907" s="639">
        <f>5*B907:B907</f>
        <v>0</v>
      </c>
      <c r="E907" s="639">
        <v>0</v>
      </c>
      <c r="F907" s="639">
        <v>0</v>
      </c>
      <c r="G907" s="639">
        <v>0</v>
      </c>
      <c r="H907" s="639">
        <v>0</v>
      </c>
      <c r="I907" s="639">
        <v>0</v>
      </c>
      <c r="J907" s="639">
        <v>0</v>
      </c>
      <c r="K907" s="639">
        <v>0</v>
      </c>
      <c r="L907" s="639">
        <v>0</v>
      </c>
      <c r="M907" s="639">
        <v>0</v>
      </c>
      <c r="N907" s="639">
        <v>0</v>
      </c>
      <c r="O907" s="639">
        <v>0</v>
      </c>
      <c r="P907" s="639">
        <v>0</v>
      </c>
      <c r="Q907" s="639">
        <f>5*B907:B907</f>
        <v>0</v>
      </c>
      <c r="R907" s="639">
        <v>0</v>
      </c>
      <c r="S907" s="639">
        <v>0</v>
      </c>
      <c r="T907" s="639">
        <v>0</v>
      </c>
      <c r="U907" s="639">
        <v>0</v>
      </c>
      <c r="V907" t="s" s="352">
        <f>IF(B907&gt;0,"Added"," ")</f>
        <v>251</v>
      </c>
      <c r="W907" s="635"/>
    </row>
    <row r="908" ht="14.5" customHeight="1" hidden="1">
      <c r="A908" t="s" s="640">
        <v>1805</v>
      </c>
      <c r="B908" s="637">
        <v>0</v>
      </c>
      <c r="C908" s="638">
        <v>5</v>
      </c>
      <c r="D908" s="639">
        <f>5*B908:B908</f>
        <v>0</v>
      </c>
      <c r="E908" s="639">
        <v>0</v>
      </c>
      <c r="F908" s="639">
        <v>0</v>
      </c>
      <c r="G908" s="639">
        <v>0</v>
      </c>
      <c r="H908" s="639">
        <v>0</v>
      </c>
      <c r="I908" s="639">
        <v>0</v>
      </c>
      <c r="J908" s="639">
        <v>0</v>
      </c>
      <c r="K908" s="639">
        <v>0</v>
      </c>
      <c r="L908" s="639">
        <v>0</v>
      </c>
      <c r="M908" s="639">
        <v>0</v>
      </c>
      <c r="N908" s="639">
        <v>0</v>
      </c>
      <c r="O908" s="639">
        <v>0</v>
      </c>
      <c r="P908" s="639">
        <v>0</v>
      </c>
      <c r="Q908" s="639">
        <f>5*B908:B908</f>
        <v>0</v>
      </c>
      <c r="R908" s="639">
        <v>0</v>
      </c>
      <c r="S908" s="639">
        <v>0</v>
      </c>
      <c r="T908" s="639">
        <v>0</v>
      </c>
      <c r="U908" s="639">
        <v>0</v>
      </c>
      <c r="V908" t="s" s="352">
        <f>IF(B908&gt;0,"Added"," ")</f>
        <v>251</v>
      </c>
      <c r="W908" s="635"/>
    </row>
    <row r="909" ht="14.5" customHeight="1" hidden="1">
      <c r="A909" t="s" s="640">
        <v>1806</v>
      </c>
      <c r="B909" s="637">
        <v>0</v>
      </c>
      <c r="C909" s="638">
        <v>5</v>
      </c>
      <c r="D909" s="639">
        <f>5*B909:B909</f>
        <v>0</v>
      </c>
      <c r="E909" s="639">
        <v>0</v>
      </c>
      <c r="F909" s="639">
        <v>0</v>
      </c>
      <c r="G909" s="639">
        <v>0</v>
      </c>
      <c r="H909" s="639">
        <v>0</v>
      </c>
      <c r="I909" s="639">
        <v>0</v>
      </c>
      <c r="J909" s="639">
        <v>0</v>
      </c>
      <c r="K909" s="639">
        <v>0</v>
      </c>
      <c r="L909" s="639">
        <v>0</v>
      </c>
      <c r="M909" s="639">
        <v>0</v>
      </c>
      <c r="N909" s="639">
        <v>0</v>
      </c>
      <c r="O909" s="639">
        <v>0</v>
      </c>
      <c r="P909" s="639">
        <v>0</v>
      </c>
      <c r="Q909" s="639">
        <f>5*B909:B909</f>
        <v>0</v>
      </c>
      <c r="R909" s="639">
        <v>0</v>
      </c>
      <c r="S909" s="639">
        <v>0</v>
      </c>
      <c r="T909" s="639">
        <v>0</v>
      </c>
      <c r="U909" s="639">
        <v>0</v>
      </c>
      <c r="V909" t="s" s="352">
        <f>IF(B909&gt;0,"Added"," ")</f>
        <v>251</v>
      </c>
      <c r="W909" s="635"/>
    </row>
    <row r="910" ht="14.5" customHeight="1" hidden="1">
      <c r="A910" t="s" s="640">
        <v>1807</v>
      </c>
      <c r="B910" s="637">
        <v>0</v>
      </c>
      <c r="C910" s="638">
        <v>5</v>
      </c>
      <c r="D910" s="639">
        <f>5*B910:B910</f>
        <v>0</v>
      </c>
      <c r="E910" s="639">
        <v>0</v>
      </c>
      <c r="F910" s="639">
        <v>0</v>
      </c>
      <c r="G910" s="639">
        <v>0</v>
      </c>
      <c r="H910" s="639">
        <v>0</v>
      </c>
      <c r="I910" s="639">
        <v>0</v>
      </c>
      <c r="J910" s="639">
        <v>0</v>
      </c>
      <c r="K910" s="639">
        <v>0</v>
      </c>
      <c r="L910" s="639">
        <v>0</v>
      </c>
      <c r="M910" s="639">
        <v>0</v>
      </c>
      <c r="N910" s="639">
        <v>0</v>
      </c>
      <c r="O910" s="639">
        <v>0</v>
      </c>
      <c r="P910" s="639">
        <v>0</v>
      </c>
      <c r="Q910" s="639">
        <f>5*B910:B910</f>
        <v>0</v>
      </c>
      <c r="R910" s="639">
        <v>0</v>
      </c>
      <c r="S910" s="639">
        <v>0</v>
      </c>
      <c r="T910" s="639">
        <v>0</v>
      </c>
      <c r="U910" s="639">
        <v>0</v>
      </c>
      <c r="V910" t="s" s="352">
        <f>IF(B910&gt;0,"Added"," ")</f>
        <v>251</v>
      </c>
      <c r="W910" s="635"/>
    </row>
    <row r="911" ht="14.5" customHeight="1" hidden="1">
      <c r="A911" t="s" s="640">
        <v>1808</v>
      </c>
      <c r="B911" s="637">
        <v>0</v>
      </c>
      <c r="C911" s="638">
        <v>5</v>
      </c>
      <c r="D911" s="639">
        <f>5*B911:B911</f>
        <v>0</v>
      </c>
      <c r="E911" s="639">
        <v>0</v>
      </c>
      <c r="F911" s="639">
        <v>0</v>
      </c>
      <c r="G911" s="639">
        <v>0</v>
      </c>
      <c r="H911" s="639">
        <v>0</v>
      </c>
      <c r="I911" s="639">
        <v>0</v>
      </c>
      <c r="J911" s="639">
        <v>0</v>
      </c>
      <c r="K911" s="639">
        <v>0</v>
      </c>
      <c r="L911" s="639">
        <v>0</v>
      </c>
      <c r="M911" s="639">
        <v>0</v>
      </c>
      <c r="N911" s="639">
        <v>0</v>
      </c>
      <c r="O911" s="639">
        <v>0</v>
      </c>
      <c r="P911" s="639">
        <v>0</v>
      </c>
      <c r="Q911" s="639">
        <f>5*B911:B911</f>
        <v>0</v>
      </c>
      <c r="R911" s="639">
        <v>0</v>
      </c>
      <c r="S911" s="639">
        <v>0</v>
      </c>
      <c r="T911" s="639">
        <v>0</v>
      </c>
      <c r="U911" s="639">
        <v>0</v>
      </c>
      <c r="V911" t="s" s="352">
        <f>IF(B911&gt;0,"Added"," ")</f>
        <v>251</v>
      </c>
      <c r="W911" s="635"/>
    </row>
    <row r="912" ht="14.5" customHeight="1" hidden="1">
      <c r="A912" t="s" s="640">
        <v>1809</v>
      </c>
      <c r="B912" s="637">
        <v>0</v>
      </c>
      <c r="C912" s="638">
        <v>3</v>
      </c>
      <c r="D912" s="639">
        <v>0</v>
      </c>
      <c r="E912" s="639">
        <v>0</v>
      </c>
      <c r="F912" s="639">
        <v>0</v>
      </c>
      <c r="G912" s="639">
        <f>3*B912:B912</f>
        <v>0</v>
      </c>
      <c r="H912" s="639">
        <v>0</v>
      </c>
      <c r="I912" s="639">
        <v>0</v>
      </c>
      <c r="J912" s="639">
        <v>0</v>
      </c>
      <c r="K912" s="639">
        <v>0</v>
      </c>
      <c r="L912" s="639">
        <v>0</v>
      </c>
      <c r="M912" s="639">
        <v>0</v>
      </c>
      <c r="N912" s="639">
        <v>0</v>
      </c>
      <c r="O912" s="639">
        <v>0</v>
      </c>
      <c r="P912" s="639">
        <v>0</v>
      </c>
      <c r="Q912" s="639">
        <f>9*B912:B912</f>
        <v>0</v>
      </c>
      <c r="R912" s="639">
        <v>0</v>
      </c>
      <c r="S912" s="639">
        <v>0</v>
      </c>
      <c r="T912" s="639">
        <v>0</v>
      </c>
      <c r="U912" s="639">
        <v>0</v>
      </c>
      <c r="V912" t="s" s="352">
        <f>IF(B912&gt;0,"Added"," ")</f>
        <v>251</v>
      </c>
      <c r="W912" s="635"/>
    </row>
    <row r="913" ht="14.5" customHeight="1" hidden="1">
      <c r="A913" t="s" s="640">
        <v>1810</v>
      </c>
      <c r="B913" s="637">
        <v>0</v>
      </c>
      <c r="C913" s="638">
        <v>3</v>
      </c>
      <c r="D913" s="639">
        <v>0</v>
      </c>
      <c r="E913" s="639">
        <v>0</v>
      </c>
      <c r="F913" s="639">
        <v>0</v>
      </c>
      <c r="G913" s="639">
        <v>0</v>
      </c>
      <c r="H913" s="639">
        <f>3*B913:B913</f>
        <v>0</v>
      </c>
      <c r="I913" s="639">
        <v>0</v>
      </c>
      <c r="J913" s="639">
        <v>0</v>
      </c>
      <c r="K913" s="639">
        <v>0</v>
      </c>
      <c r="L913" s="639">
        <v>0</v>
      </c>
      <c r="M913" s="639">
        <v>0</v>
      </c>
      <c r="N913" s="639">
        <v>0</v>
      </c>
      <c r="O913" s="639">
        <v>0</v>
      </c>
      <c r="P913" s="639">
        <v>0</v>
      </c>
      <c r="Q913" s="639">
        <f>12*B913:B913</f>
        <v>0</v>
      </c>
      <c r="R913" s="639">
        <v>0</v>
      </c>
      <c r="S913" s="639">
        <v>0</v>
      </c>
      <c r="T913" s="639">
        <v>0</v>
      </c>
      <c r="U913" s="639">
        <v>0</v>
      </c>
      <c r="V913" t="s" s="352">
        <f>IF(B913&gt;0,"Added"," ")</f>
        <v>251</v>
      </c>
      <c r="W913" s="635"/>
    </row>
    <row r="914" ht="14.5" customHeight="1" hidden="1">
      <c r="A914" t="s" s="640">
        <v>1811</v>
      </c>
      <c r="B914" s="637">
        <v>0</v>
      </c>
      <c r="C914" s="638">
        <v>5</v>
      </c>
      <c r="D914" s="639">
        <v>0</v>
      </c>
      <c r="E914" s="639">
        <v>0</v>
      </c>
      <c r="F914" s="639">
        <v>0</v>
      </c>
      <c r="G914" s="639">
        <f>2*B914:B914</f>
        <v>0</v>
      </c>
      <c r="H914" s="639">
        <f>3*B914:B914</f>
        <v>0</v>
      </c>
      <c r="I914" s="639">
        <v>0</v>
      </c>
      <c r="J914" s="639">
        <v>0</v>
      </c>
      <c r="K914" s="639">
        <v>0</v>
      </c>
      <c r="L914" s="639">
        <v>0</v>
      </c>
      <c r="M914" s="639">
        <v>0</v>
      </c>
      <c r="N914" s="639">
        <v>0</v>
      </c>
      <c r="O914" s="639">
        <v>0</v>
      </c>
      <c r="P914" s="639">
        <v>0</v>
      </c>
      <c r="Q914" s="639">
        <f>10*B914:B914</f>
        <v>0</v>
      </c>
      <c r="R914" s="639">
        <v>0</v>
      </c>
      <c r="S914" s="639">
        <v>0</v>
      </c>
      <c r="T914" s="639">
        <v>0</v>
      </c>
      <c r="U914" s="639">
        <v>0</v>
      </c>
      <c r="V914" t="s" s="352">
        <f>IF(B914&gt;0,"Added"," ")</f>
        <v>251</v>
      </c>
      <c r="W914" s="635"/>
    </row>
    <row r="915" ht="14.5" customHeight="1" hidden="1">
      <c r="A915" t="s" s="640">
        <v>1812</v>
      </c>
      <c r="B915" s="637">
        <v>0</v>
      </c>
      <c r="C915" s="638">
        <v>5</v>
      </c>
      <c r="D915" s="639">
        <v>0</v>
      </c>
      <c r="E915" s="639">
        <v>0</v>
      </c>
      <c r="F915" s="639">
        <v>0</v>
      </c>
      <c r="G915" s="639">
        <f>1*B915:B915</f>
        <v>0</v>
      </c>
      <c r="H915" s="639">
        <f>4*B915:B915</f>
        <v>0</v>
      </c>
      <c r="I915" s="639">
        <v>0</v>
      </c>
      <c r="J915" s="639">
        <v>0</v>
      </c>
      <c r="K915" s="639">
        <v>0</v>
      </c>
      <c r="L915" s="639">
        <v>0</v>
      </c>
      <c r="M915" s="639">
        <v>0</v>
      </c>
      <c r="N915" s="639">
        <v>0</v>
      </c>
      <c r="O915" s="639">
        <v>0</v>
      </c>
      <c r="P915" s="639">
        <v>0</v>
      </c>
      <c r="Q915" s="639">
        <f>10*B915:B915</f>
        <v>0</v>
      </c>
      <c r="R915" s="639">
        <v>0</v>
      </c>
      <c r="S915" s="639">
        <v>0</v>
      </c>
      <c r="T915" s="639">
        <v>0</v>
      </c>
      <c r="U915" s="639">
        <v>0</v>
      </c>
      <c r="V915" t="s" s="352">
        <f>IF(B915&gt;0,"Added"," ")</f>
        <v>251</v>
      </c>
      <c r="W915" s="635"/>
    </row>
    <row r="916" ht="14.5" customHeight="1" hidden="1">
      <c r="A916" t="s" s="640">
        <v>1813</v>
      </c>
      <c r="B916" s="637">
        <v>0</v>
      </c>
      <c r="C916" s="638">
        <v>1</v>
      </c>
      <c r="D916" s="639">
        <v>0</v>
      </c>
      <c r="E916" s="639">
        <v>0</v>
      </c>
      <c r="F916" s="639">
        <v>0</v>
      </c>
      <c r="G916" s="639">
        <v>0</v>
      </c>
      <c r="H916" s="639">
        <v>0</v>
      </c>
      <c r="I916" s="639">
        <v>0</v>
      </c>
      <c r="J916" s="639">
        <v>0</v>
      </c>
      <c r="K916" s="639">
        <v>0</v>
      </c>
      <c r="L916" s="639">
        <v>0</v>
      </c>
      <c r="M916" s="639">
        <f>1*B916:B916</f>
        <v>0</v>
      </c>
      <c r="N916" s="639">
        <v>0</v>
      </c>
      <c r="O916" s="639">
        <v>0</v>
      </c>
      <c r="P916" s="639">
        <v>0</v>
      </c>
      <c r="Q916" s="639">
        <f>4*B916:B916</f>
        <v>0</v>
      </c>
      <c r="R916" s="639">
        <v>0</v>
      </c>
      <c r="S916" s="639">
        <v>0</v>
      </c>
      <c r="T916" s="639">
        <v>0</v>
      </c>
      <c r="U916" s="639">
        <v>0</v>
      </c>
      <c r="V916" t="s" s="352">
        <f>IF(B916&gt;0,"Added"," ")</f>
        <v>251</v>
      </c>
      <c r="W916" s="635"/>
    </row>
    <row r="917" ht="14.5" customHeight="1" hidden="1">
      <c r="A917" t="s" s="640">
        <v>1814</v>
      </c>
      <c r="B917" s="637">
        <v>0</v>
      </c>
      <c r="C917" s="638">
        <v>10</v>
      </c>
      <c r="D917" s="639">
        <f>10*B917:B917</f>
        <v>0</v>
      </c>
      <c r="E917" s="639">
        <v>0</v>
      </c>
      <c r="F917" s="639">
        <v>0</v>
      </c>
      <c r="G917" s="639">
        <v>0</v>
      </c>
      <c r="H917" s="639">
        <v>0</v>
      </c>
      <c r="I917" s="639">
        <v>0</v>
      </c>
      <c r="J917" s="639">
        <v>0</v>
      </c>
      <c r="K917" s="639">
        <v>0</v>
      </c>
      <c r="L917" s="639">
        <v>0</v>
      </c>
      <c r="M917" s="639">
        <v>0</v>
      </c>
      <c r="N917" s="639">
        <v>0</v>
      </c>
      <c r="O917" s="639">
        <v>0</v>
      </c>
      <c r="P917" s="639">
        <v>0</v>
      </c>
      <c r="Q917" s="639">
        <f>10*B917:B917</f>
        <v>0</v>
      </c>
      <c r="R917" s="639">
        <v>0</v>
      </c>
      <c r="S917" s="639">
        <v>0</v>
      </c>
      <c r="T917" s="639">
        <v>0</v>
      </c>
      <c r="U917" s="639">
        <v>0</v>
      </c>
      <c r="V917" t="s" s="352">
        <f>IF(B917&gt;0,"Added"," ")</f>
        <v>251</v>
      </c>
      <c r="W917" s="635"/>
    </row>
    <row r="918" ht="14.5" customHeight="1" hidden="1">
      <c r="A918" t="s" s="640">
        <v>1815</v>
      </c>
      <c r="B918" s="637">
        <v>0</v>
      </c>
      <c r="C918" s="638">
        <v>3</v>
      </c>
      <c r="D918" s="639">
        <v>0</v>
      </c>
      <c r="E918" s="639">
        <v>0</v>
      </c>
      <c r="F918" s="639">
        <v>0</v>
      </c>
      <c r="G918" s="639">
        <v>0</v>
      </c>
      <c r="H918" s="639">
        <f>3*B918:B918</f>
        <v>0</v>
      </c>
      <c r="I918" s="639">
        <v>0</v>
      </c>
      <c r="J918" s="639">
        <v>0</v>
      </c>
      <c r="K918" s="639">
        <v>0</v>
      </c>
      <c r="L918" s="639">
        <v>0</v>
      </c>
      <c r="M918" s="639">
        <v>0</v>
      </c>
      <c r="N918" s="639">
        <v>0</v>
      </c>
      <c r="O918" s="639">
        <v>0</v>
      </c>
      <c r="P918" s="639">
        <v>0</v>
      </c>
      <c r="Q918" s="639">
        <f>15*B918:B918</f>
        <v>0</v>
      </c>
      <c r="R918" s="639">
        <v>0</v>
      </c>
      <c r="S918" s="639">
        <v>0</v>
      </c>
      <c r="T918" s="639">
        <v>0</v>
      </c>
      <c r="U918" s="639">
        <v>0</v>
      </c>
      <c r="V918" t="s" s="352">
        <f>IF(B918&gt;0,"Added"," ")</f>
        <v>251</v>
      </c>
      <c r="W918" s="635"/>
    </row>
    <row r="919" ht="14.5" customHeight="1" hidden="1">
      <c r="A919" t="s" s="640">
        <v>1816</v>
      </c>
      <c r="B919" s="637">
        <v>0</v>
      </c>
      <c r="C919" s="638">
        <v>1</v>
      </c>
      <c r="D919" s="639">
        <v>0</v>
      </c>
      <c r="E919" s="639">
        <v>0</v>
      </c>
      <c r="F919" s="639">
        <f>1*B919:B919</f>
        <v>0</v>
      </c>
      <c r="G919" s="639">
        <v>0</v>
      </c>
      <c r="H919" s="639">
        <v>0</v>
      </c>
      <c r="I919" s="639">
        <v>0</v>
      </c>
      <c r="J919" s="639">
        <v>0</v>
      </c>
      <c r="K919" s="639">
        <v>0</v>
      </c>
      <c r="L919" s="639">
        <v>0</v>
      </c>
      <c r="M919" s="639">
        <v>0</v>
      </c>
      <c r="N919" s="639">
        <v>0</v>
      </c>
      <c r="O919" s="639">
        <v>0</v>
      </c>
      <c r="P919" s="639">
        <v>0</v>
      </c>
      <c r="Q919" s="639">
        <f>3*B919:B919</f>
        <v>0</v>
      </c>
      <c r="R919" s="639">
        <v>0</v>
      </c>
      <c r="S919" s="639">
        <v>0</v>
      </c>
      <c r="T919" s="639">
        <v>0</v>
      </c>
      <c r="U919" s="639">
        <v>0</v>
      </c>
      <c r="V919" t="s" s="352">
        <f>IF(B919&gt;0,"Added"," ")</f>
        <v>251</v>
      </c>
      <c r="W919" s="635"/>
    </row>
    <row r="920" ht="14.5" customHeight="1" hidden="1">
      <c r="A920" t="s" s="640">
        <v>1817</v>
      </c>
      <c r="B920" s="637">
        <v>0</v>
      </c>
      <c r="C920" s="638">
        <v>3</v>
      </c>
      <c r="D920" s="639">
        <v>0</v>
      </c>
      <c r="E920" s="639">
        <v>0</v>
      </c>
      <c r="F920" s="639">
        <v>0</v>
      </c>
      <c r="G920" s="639">
        <v>0</v>
      </c>
      <c r="H920" s="639">
        <v>0</v>
      </c>
      <c r="I920" s="639">
        <f>1*B920:B920</f>
        <v>0</v>
      </c>
      <c r="J920" s="639">
        <f>2*B920:B920</f>
        <v>0</v>
      </c>
      <c r="K920" s="639">
        <v>0</v>
      </c>
      <c r="L920" s="639">
        <v>0</v>
      </c>
      <c r="M920" s="639">
        <v>0</v>
      </c>
      <c r="N920" s="639">
        <v>0</v>
      </c>
      <c r="O920" s="639">
        <v>0</v>
      </c>
      <c r="P920" s="639">
        <v>0</v>
      </c>
      <c r="Q920" s="639">
        <f>12*B920:B920</f>
        <v>0</v>
      </c>
      <c r="R920" s="639">
        <v>0</v>
      </c>
      <c r="S920" s="639">
        <v>0</v>
      </c>
      <c r="T920" s="639">
        <v>0</v>
      </c>
      <c r="U920" s="639">
        <v>0</v>
      </c>
      <c r="V920" t="s" s="352">
        <f>IF(B920&gt;0,"Added"," ")</f>
        <v>251</v>
      </c>
      <c r="W920" s="635"/>
    </row>
    <row r="921" ht="14.5" customHeight="1" hidden="1">
      <c r="A921" t="s" s="640">
        <v>1818</v>
      </c>
      <c r="B921" s="637">
        <v>0</v>
      </c>
      <c r="C921" s="638">
        <v>1</v>
      </c>
      <c r="D921" s="639">
        <v>0</v>
      </c>
      <c r="E921" s="639">
        <v>0</v>
      </c>
      <c r="F921" s="639">
        <v>0</v>
      </c>
      <c r="G921" s="639">
        <v>0</v>
      </c>
      <c r="H921" s="639">
        <v>0</v>
      </c>
      <c r="I921" s="639">
        <v>0</v>
      </c>
      <c r="J921" s="639">
        <v>0</v>
      </c>
      <c r="K921" s="639">
        <v>0</v>
      </c>
      <c r="L921" s="639">
        <v>0</v>
      </c>
      <c r="M921" s="639">
        <f>1*B921:B921</f>
        <v>0</v>
      </c>
      <c r="N921" s="639">
        <v>0</v>
      </c>
      <c r="O921" s="639">
        <v>0</v>
      </c>
      <c r="P921" s="639">
        <v>0</v>
      </c>
      <c r="Q921" s="639">
        <f>5*B921:B921</f>
        <v>0</v>
      </c>
      <c r="R921" s="639">
        <v>0</v>
      </c>
      <c r="S921" s="639">
        <v>0</v>
      </c>
      <c r="T921" s="639">
        <v>0</v>
      </c>
      <c r="U921" s="639">
        <v>0</v>
      </c>
      <c r="V921" t="s" s="352">
        <f>IF(B921&gt;0,"Added"," ")</f>
        <v>251</v>
      </c>
      <c r="W921" s="635"/>
    </row>
    <row r="922" ht="14.5" customHeight="1" hidden="1">
      <c r="A922" t="s" s="640">
        <v>1819</v>
      </c>
      <c r="B922" s="637">
        <v>0</v>
      </c>
      <c r="C922" s="638">
        <v>5</v>
      </c>
      <c r="D922" s="639">
        <v>0</v>
      </c>
      <c r="E922" s="639">
        <v>0</v>
      </c>
      <c r="F922" s="639">
        <v>0</v>
      </c>
      <c r="G922" s="639">
        <v>0</v>
      </c>
      <c r="H922" s="639">
        <f>5*B922:B922</f>
        <v>0</v>
      </c>
      <c r="I922" s="639">
        <v>0</v>
      </c>
      <c r="J922" s="639">
        <v>0</v>
      </c>
      <c r="K922" s="639">
        <v>0</v>
      </c>
      <c r="L922" s="639">
        <v>0</v>
      </c>
      <c r="M922" s="639">
        <v>0</v>
      </c>
      <c r="N922" s="639">
        <v>0</v>
      </c>
      <c r="O922" s="639">
        <v>0</v>
      </c>
      <c r="P922" s="639">
        <v>0</v>
      </c>
      <c r="Q922" s="639">
        <f>10*B922:B922</f>
        <v>0</v>
      </c>
      <c r="R922" s="639">
        <v>0</v>
      </c>
      <c r="S922" s="639">
        <v>0</v>
      </c>
      <c r="T922" s="639">
        <v>0</v>
      </c>
      <c r="U922" s="639">
        <v>0</v>
      </c>
      <c r="V922" t="s" s="352">
        <f>IF(B922&gt;0,"Added"," ")</f>
        <v>251</v>
      </c>
      <c r="W922" s="635"/>
    </row>
    <row r="923" ht="14.5" customHeight="1" hidden="1">
      <c r="A923" t="s" s="640">
        <v>1820</v>
      </c>
      <c r="B923" s="637">
        <v>0</v>
      </c>
      <c r="C923" s="638">
        <v>1</v>
      </c>
      <c r="D923" s="639">
        <v>0</v>
      </c>
      <c r="E923" s="639">
        <v>0</v>
      </c>
      <c r="F923" s="639">
        <v>0</v>
      </c>
      <c r="G923" s="639">
        <v>0</v>
      </c>
      <c r="H923" s="639">
        <v>0</v>
      </c>
      <c r="I923" s="639">
        <v>0</v>
      </c>
      <c r="J923" s="639">
        <f>1*B923:B923</f>
        <v>0</v>
      </c>
      <c r="K923" s="639">
        <v>0</v>
      </c>
      <c r="L923" s="639">
        <v>0</v>
      </c>
      <c r="M923" s="639">
        <v>0</v>
      </c>
      <c r="N923" s="639">
        <v>0</v>
      </c>
      <c r="O923" s="639">
        <v>0</v>
      </c>
      <c r="P923" s="639">
        <v>0</v>
      </c>
      <c r="Q923" s="639">
        <f>9*B923:B923</f>
        <v>0</v>
      </c>
      <c r="R923" s="639">
        <v>0</v>
      </c>
      <c r="S923" s="639">
        <v>0</v>
      </c>
      <c r="T923" s="639">
        <v>0</v>
      </c>
      <c r="U923" s="639">
        <v>0</v>
      </c>
      <c r="V923" t="s" s="352">
        <f>IF(B923&gt;0,"Added"," ")</f>
        <v>251</v>
      </c>
      <c r="W923" s="635"/>
    </row>
    <row r="924" ht="14.5" customHeight="1" hidden="1">
      <c r="A924" t="s" s="640">
        <v>1821</v>
      </c>
      <c r="B924" s="637">
        <v>0</v>
      </c>
      <c r="C924" s="638">
        <v>1</v>
      </c>
      <c r="D924" s="639">
        <v>0</v>
      </c>
      <c r="E924" s="639">
        <v>0</v>
      </c>
      <c r="F924" s="639">
        <v>0</v>
      </c>
      <c r="G924" s="639">
        <v>0</v>
      </c>
      <c r="H924" s="639">
        <v>0</v>
      </c>
      <c r="I924" s="639">
        <v>0</v>
      </c>
      <c r="J924" s="639">
        <v>0</v>
      </c>
      <c r="K924" s="639">
        <v>0</v>
      </c>
      <c r="L924" s="639">
        <v>0</v>
      </c>
      <c r="M924" s="639">
        <v>0</v>
      </c>
      <c r="N924" s="639">
        <v>0</v>
      </c>
      <c r="O924" s="639">
        <v>0</v>
      </c>
      <c r="P924" s="639">
        <f>1*B924:B924</f>
        <v>0</v>
      </c>
      <c r="Q924" s="639">
        <f>9*B924:B924</f>
        <v>0</v>
      </c>
      <c r="R924" s="639">
        <v>0</v>
      </c>
      <c r="S924" s="639">
        <v>0</v>
      </c>
      <c r="T924" s="639">
        <v>0</v>
      </c>
      <c r="U924" s="639">
        <v>0</v>
      </c>
      <c r="V924" t="s" s="352">
        <f>IF(B924&gt;0,"Added"," ")</f>
        <v>251</v>
      </c>
      <c r="W924" s="635"/>
    </row>
    <row r="925" ht="14.5" customHeight="1" hidden="1">
      <c r="A925" t="s" s="640">
        <v>1822</v>
      </c>
      <c r="B925" s="637">
        <v>0</v>
      </c>
      <c r="C925" s="638">
        <v>10</v>
      </c>
      <c r="D925" s="639">
        <f>B925:B925*10</f>
        <v>0</v>
      </c>
      <c r="E925" s="639">
        <v>0</v>
      </c>
      <c r="F925" s="639">
        <v>0</v>
      </c>
      <c r="G925" s="639">
        <v>0</v>
      </c>
      <c r="H925" s="639">
        <v>0</v>
      </c>
      <c r="I925" s="639">
        <v>0</v>
      </c>
      <c r="J925" s="639">
        <v>0</v>
      </c>
      <c r="K925" s="639">
        <v>0</v>
      </c>
      <c r="L925" s="639">
        <v>0</v>
      </c>
      <c r="M925" s="639">
        <v>0</v>
      </c>
      <c r="N925" s="639">
        <v>0</v>
      </c>
      <c r="O925" s="639">
        <v>0</v>
      </c>
      <c r="P925" s="639">
        <v>0</v>
      </c>
      <c r="Q925" s="639">
        <f>B925:B925*10</f>
        <v>0</v>
      </c>
      <c r="R925" s="639">
        <v>0</v>
      </c>
      <c r="S925" s="639">
        <v>0</v>
      </c>
      <c r="T925" s="639">
        <v>0</v>
      </c>
      <c r="U925" s="639">
        <v>0</v>
      </c>
      <c r="V925" t="s" s="352">
        <f>IF(B925&gt;0,"Added"," ")</f>
        <v>251</v>
      </c>
      <c r="W925" s="635"/>
    </row>
    <row r="926" ht="14.5" customHeight="1" hidden="1">
      <c r="A926" t="s" s="640">
        <v>1823</v>
      </c>
      <c r="B926" s="637">
        <v>0</v>
      </c>
      <c r="C926" s="638">
        <v>10</v>
      </c>
      <c r="D926" s="639">
        <f>B926:B926*10</f>
        <v>0</v>
      </c>
      <c r="E926" s="639">
        <v>0</v>
      </c>
      <c r="F926" s="639">
        <v>0</v>
      </c>
      <c r="G926" s="639">
        <v>0</v>
      </c>
      <c r="H926" s="639">
        <v>0</v>
      </c>
      <c r="I926" s="639">
        <v>0</v>
      </c>
      <c r="J926" s="639">
        <v>0</v>
      </c>
      <c r="K926" s="639">
        <v>0</v>
      </c>
      <c r="L926" s="639">
        <v>0</v>
      </c>
      <c r="M926" s="639">
        <v>0</v>
      </c>
      <c r="N926" s="639">
        <v>0</v>
      </c>
      <c r="O926" s="639">
        <v>0</v>
      </c>
      <c r="P926" s="639">
        <v>0</v>
      </c>
      <c r="Q926" s="639">
        <f>B926:B926*10</f>
        <v>0</v>
      </c>
      <c r="R926" s="639">
        <v>0</v>
      </c>
      <c r="S926" s="639">
        <v>0</v>
      </c>
      <c r="T926" s="639">
        <v>0</v>
      </c>
      <c r="U926" s="639">
        <v>0</v>
      </c>
      <c r="V926" t="s" s="352">
        <f>IF(B926&gt;0,"Added"," ")</f>
        <v>251</v>
      </c>
      <c r="W926" s="635"/>
    </row>
    <row r="927" ht="14.5" customHeight="1" hidden="1">
      <c r="A927" t="s" s="640">
        <v>1824</v>
      </c>
      <c r="B927" s="637">
        <v>0</v>
      </c>
      <c r="C927" s="638">
        <v>5</v>
      </c>
      <c r="D927" s="639">
        <f>B927:B927*5</f>
        <v>0</v>
      </c>
      <c r="E927" s="639">
        <v>0</v>
      </c>
      <c r="F927" s="639">
        <v>0</v>
      </c>
      <c r="G927" s="639">
        <v>0</v>
      </c>
      <c r="H927" s="639">
        <v>0</v>
      </c>
      <c r="I927" s="639">
        <v>0</v>
      </c>
      <c r="J927" s="639">
        <v>0</v>
      </c>
      <c r="K927" s="639">
        <v>0</v>
      </c>
      <c r="L927" s="639">
        <v>0</v>
      </c>
      <c r="M927" s="639">
        <v>0</v>
      </c>
      <c r="N927" s="639">
        <v>0</v>
      </c>
      <c r="O927" s="639">
        <v>0</v>
      </c>
      <c r="P927" s="639">
        <v>0</v>
      </c>
      <c r="Q927" s="639">
        <f>B927:B927*5</f>
        <v>0</v>
      </c>
      <c r="R927" s="639">
        <v>0</v>
      </c>
      <c r="S927" s="639">
        <v>0</v>
      </c>
      <c r="T927" s="639">
        <v>0</v>
      </c>
      <c r="U927" s="639">
        <v>0</v>
      </c>
      <c r="V927" t="s" s="352">
        <f>IF(B927&gt;0,"Added"," ")</f>
        <v>251</v>
      </c>
      <c r="W927" s="635"/>
    </row>
    <row r="928" ht="14.5" customHeight="1" hidden="1">
      <c r="A928" t="s" s="640">
        <v>1825</v>
      </c>
      <c r="B928" s="637">
        <v>0</v>
      </c>
      <c r="C928" s="638">
        <v>5</v>
      </c>
      <c r="D928" s="639">
        <v>0</v>
      </c>
      <c r="E928" s="639">
        <f>B928:B928*5</f>
        <v>0</v>
      </c>
      <c r="F928" s="639">
        <v>0</v>
      </c>
      <c r="G928" s="639">
        <v>0</v>
      </c>
      <c r="H928" s="639">
        <v>0</v>
      </c>
      <c r="I928" s="639">
        <v>0</v>
      </c>
      <c r="J928" s="639">
        <v>0</v>
      </c>
      <c r="K928" s="639">
        <v>0</v>
      </c>
      <c r="L928" s="639">
        <v>0</v>
      </c>
      <c r="M928" s="639">
        <v>0</v>
      </c>
      <c r="N928" s="639">
        <v>0</v>
      </c>
      <c r="O928" s="639">
        <v>0</v>
      </c>
      <c r="P928" s="639">
        <v>0</v>
      </c>
      <c r="Q928" s="639">
        <f>B928:B928*5</f>
        <v>0</v>
      </c>
      <c r="R928" s="639">
        <v>0</v>
      </c>
      <c r="S928" s="639">
        <v>0</v>
      </c>
      <c r="T928" s="639">
        <v>0</v>
      </c>
      <c r="U928" s="639">
        <v>0</v>
      </c>
      <c r="V928" t="s" s="352">
        <f>IF(B928&gt;0,"Added"," ")</f>
        <v>251</v>
      </c>
      <c r="W928" s="635"/>
    </row>
    <row r="929" ht="14.5" customHeight="1" hidden="1">
      <c r="A929" t="s" s="640">
        <v>1826</v>
      </c>
      <c r="B929" s="637">
        <v>0</v>
      </c>
      <c r="C929" s="638">
        <v>5</v>
      </c>
      <c r="D929" s="639">
        <v>0</v>
      </c>
      <c r="E929" s="639">
        <f>B929:B929*5</f>
        <v>0</v>
      </c>
      <c r="F929" s="639">
        <v>0</v>
      </c>
      <c r="G929" s="639">
        <v>0</v>
      </c>
      <c r="H929" s="639">
        <v>0</v>
      </c>
      <c r="I929" s="639">
        <v>0</v>
      </c>
      <c r="J929" s="639">
        <v>0</v>
      </c>
      <c r="K929" s="639">
        <v>0</v>
      </c>
      <c r="L929" s="639">
        <v>0</v>
      </c>
      <c r="M929" s="639">
        <v>0</v>
      </c>
      <c r="N929" s="639">
        <v>0</v>
      </c>
      <c r="O929" s="639">
        <v>0</v>
      </c>
      <c r="P929" s="639">
        <v>0</v>
      </c>
      <c r="Q929" s="639">
        <f>B929:B929*5</f>
        <v>0</v>
      </c>
      <c r="R929" s="639">
        <v>0</v>
      </c>
      <c r="S929" s="639">
        <v>0</v>
      </c>
      <c r="T929" s="639">
        <v>0</v>
      </c>
      <c r="U929" s="639">
        <v>0</v>
      </c>
      <c r="V929" t="s" s="352">
        <f>IF(B929&gt;0,"Added"," ")</f>
        <v>251</v>
      </c>
      <c r="W929" s="635"/>
    </row>
    <row r="930" ht="14.5" customHeight="1" hidden="1">
      <c r="A930" t="s" s="640">
        <v>1827</v>
      </c>
      <c r="B930" s="637">
        <v>0</v>
      </c>
      <c r="C930" s="638">
        <v>3</v>
      </c>
      <c r="D930" s="639">
        <v>0</v>
      </c>
      <c r="E930" s="639">
        <v>0</v>
      </c>
      <c r="F930" s="639">
        <v>0</v>
      </c>
      <c r="G930" s="639">
        <v>0</v>
      </c>
      <c r="H930" s="639">
        <f>B930:B930*2</f>
        <v>0</v>
      </c>
      <c r="I930" s="639">
        <v>0</v>
      </c>
      <c r="J930" s="639">
        <v>0</v>
      </c>
      <c r="K930" s="639">
        <f>B930:B930*1</f>
        <v>0</v>
      </c>
      <c r="L930" s="639">
        <v>0</v>
      </c>
      <c r="M930" s="639">
        <v>0</v>
      </c>
      <c r="N930" s="639">
        <v>0</v>
      </c>
      <c r="O930" s="639">
        <v>0</v>
      </c>
      <c r="P930" s="639">
        <v>0</v>
      </c>
      <c r="Q930" s="639">
        <f>B930:B930*3</f>
        <v>0</v>
      </c>
      <c r="R930" s="639">
        <v>0</v>
      </c>
      <c r="S930" s="639">
        <v>0</v>
      </c>
      <c r="T930" s="639">
        <v>0</v>
      </c>
      <c r="U930" s="639">
        <v>0</v>
      </c>
      <c r="V930" t="s" s="352">
        <f>IF(B930&gt;0,"Added"," ")</f>
        <v>251</v>
      </c>
      <c r="W930" s="635"/>
    </row>
    <row r="931" ht="14.5" customHeight="1" hidden="1">
      <c r="A931" t="s" s="640">
        <v>1828</v>
      </c>
      <c r="B931" s="637">
        <v>0</v>
      </c>
      <c r="C931" s="638">
        <v>5</v>
      </c>
      <c r="D931" s="639">
        <v>0</v>
      </c>
      <c r="E931" s="639">
        <v>0</v>
      </c>
      <c r="F931" s="639">
        <v>0</v>
      </c>
      <c r="G931" s="639">
        <v>0</v>
      </c>
      <c r="H931" s="639">
        <v>0</v>
      </c>
      <c r="I931" s="639">
        <f>_xlfn.IFERROR(5*B931,0)</f>
        <v>0</v>
      </c>
      <c r="J931" s="639">
        <v>0</v>
      </c>
      <c r="K931" s="639">
        <v>0</v>
      </c>
      <c r="L931" s="639">
        <v>0</v>
      </c>
      <c r="M931" s="639">
        <v>0</v>
      </c>
      <c r="N931" s="639">
        <v>0</v>
      </c>
      <c r="O931" s="639">
        <v>0</v>
      </c>
      <c r="P931" s="639">
        <v>0</v>
      </c>
      <c r="Q931" s="639">
        <v>0</v>
      </c>
      <c r="R931" s="639">
        <v>0</v>
      </c>
      <c r="S931" s="639">
        <v>0</v>
      </c>
      <c r="T931" s="639">
        <v>0</v>
      </c>
      <c r="U931" s="639">
        <v>0</v>
      </c>
      <c r="V931" t="s" s="352">
        <f>IF(B931&gt;0,"Added"," ")</f>
        <v>251</v>
      </c>
      <c r="W931" s="635"/>
    </row>
    <row r="932" ht="14.5" customHeight="1" hidden="1">
      <c r="A932" t="s" s="640">
        <v>1829</v>
      </c>
      <c r="B932" s="637">
        <v>0</v>
      </c>
      <c r="C932" s="638">
        <v>5</v>
      </c>
      <c r="D932" s="639">
        <f>_xlfn.IFERROR(5*B932,0)</f>
        <v>0</v>
      </c>
      <c r="E932" s="639">
        <v>0</v>
      </c>
      <c r="F932" s="639">
        <v>0</v>
      </c>
      <c r="G932" s="639">
        <v>0</v>
      </c>
      <c r="H932" s="639">
        <v>0</v>
      </c>
      <c r="I932" s="639">
        <v>0</v>
      </c>
      <c r="J932" s="639">
        <v>0</v>
      </c>
      <c r="K932" s="639">
        <v>0</v>
      </c>
      <c r="L932" s="639">
        <v>0</v>
      </c>
      <c r="M932" s="639">
        <v>0</v>
      </c>
      <c r="N932" s="639">
        <v>0</v>
      </c>
      <c r="O932" s="639">
        <v>0</v>
      </c>
      <c r="P932" s="639">
        <v>0</v>
      </c>
      <c r="Q932" s="639">
        <v>0</v>
      </c>
      <c r="R932" s="639">
        <v>0</v>
      </c>
      <c r="S932" s="639">
        <v>0</v>
      </c>
      <c r="T932" s="639">
        <v>0</v>
      </c>
      <c r="U932" s="639">
        <v>0</v>
      </c>
      <c r="V932" t="s" s="352">
        <f>IF(B932&gt;0,"Added"," ")</f>
        <v>251</v>
      </c>
      <c r="W932" s="635"/>
    </row>
    <row r="933" ht="14.5" customHeight="1" hidden="1">
      <c r="A933" t="s" s="640">
        <v>1830</v>
      </c>
      <c r="B933" s="637">
        <v>0</v>
      </c>
      <c r="C933" s="638">
        <v>10</v>
      </c>
      <c r="D933" s="639">
        <f>_xlfn.IFERROR(10*B933,0)</f>
        <v>0</v>
      </c>
      <c r="E933" s="639">
        <v>0</v>
      </c>
      <c r="F933" s="639">
        <v>0</v>
      </c>
      <c r="G933" s="639">
        <v>0</v>
      </c>
      <c r="H933" s="639">
        <v>0</v>
      </c>
      <c r="I933" s="639">
        <v>0</v>
      </c>
      <c r="J933" s="639">
        <v>0</v>
      </c>
      <c r="K933" s="639">
        <v>0</v>
      </c>
      <c r="L933" s="639">
        <v>0</v>
      </c>
      <c r="M933" s="639">
        <v>0</v>
      </c>
      <c r="N933" s="639">
        <v>0</v>
      </c>
      <c r="O933" s="639">
        <v>0</v>
      </c>
      <c r="P933" s="639">
        <v>0</v>
      </c>
      <c r="Q933" s="639">
        <v>0</v>
      </c>
      <c r="R933" s="639">
        <v>0</v>
      </c>
      <c r="S933" s="639">
        <v>0</v>
      </c>
      <c r="T933" s="639">
        <v>0</v>
      </c>
      <c r="U933" s="639">
        <v>0</v>
      </c>
      <c r="V933" t="s" s="352">
        <f>IF(B933&gt;0,"Added"," ")</f>
        <v>251</v>
      </c>
      <c r="W933" s="635"/>
    </row>
    <row r="934" ht="14.5" customHeight="1" hidden="1">
      <c r="A934" t="s" s="640">
        <v>1831</v>
      </c>
      <c r="B934" s="637">
        <v>0</v>
      </c>
      <c r="C934" s="638">
        <v>10</v>
      </c>
      <c r="D934" s="639">
        <v>0</v>
      </c>
      <c r="E934" s="639">
        <f>_xlfn.IFERROR(5*B934,0)</f>
        <v>0</v>
      </c>
      <c r="F934" s="639">
        <f>_xlfn.IFERROR(5*B934,0)</f>
        <v>0</v>
      </c>
      <c r="G934" s="639">
        <v>0</v>
      </c>
      <c r="H934" s="639">
        <v>0</v>
      </c>
      <c r="I934" s="639">
        <v>0</v>
      </c>
      <c r="J934" s="639">
        <v>0</v>
      </c>
      <c r="K934" s="639">
        <v>0</v>
      </c>
      <c r="L934" s="639">
        <v>0</v>
      </c>
      <c r="M934" s="639">
        <v>0</v>
      </c>
      <c r="N934" s="639">
        <v>0</v>
      </c>
      <c r="O934" s="639">
        <v>0</v>
      </c>
      <c r="P934" s="639">
        <v>0</v>
      </c>
      <c r="Q934" s="639">
        <v>0</v>
      </c>
      <c r="R934" s="639">
        <v>0</v>
      </c>
      <c r="S934" s="639">
        <v>0</v>
      </c>
      <c r="T934" s="639">
        <v>0</v>
      </c>
      <c r="U934" s="639">
        <v>0</v>
      </c>
      <c r="V934" t="s" s="352">
        <f>IF(B934&gt;0,"Added"," ")</f>
        <v>251</v>
      </c>
      <c r="W934" s="635"/>
    </row>
    <row r="935" ht="14.5" customHeight="1" hidden="1">
      <c r="A935" t="s" s="640">
        <v>1832</v>
      </c>
      <c r="B935" s="637">
        <v>0</v>
      </c>
      <c r="C935" s="638">
        <v>10</v>
      </c>
      <c r="D935" s="639">
        <v>0</v>
      </c>
      <c r="E935" s="639">
        <f>_xlfn.IFERROR(10*B935,0)</f>
        <v>0</v>
      </c>
      <c r="F935" s="639">
        <v>0</v>
      </c>
      <c r="G935" s="639">
        <v>0</v>
      </c>
      <c r="H935" s="639">
        <v>0</v>
      </c>
      <c r="I935" s="639">
        <v>0</v>
      </c>
      <c r="J935" s="639">
        <v>0</v>
      </c>
      <c r="K935" s="639">
        <v>0</v>
      </c>
      <c r="L935" s="639">
        <v>0</v>
      </c>
      <c r="M935" s="639">
        <v>0</v>
      </c>
      <c r="N935" s="639">
        <v>0</v>
      </c>
      <c r="O935" s="639">
        <v>0</v>
      </c>
      <c r="P935" s="639">
        <v>0</v>
      </c>
      <c r="Q935" s="639">
        <v>0</v>
      </c>
      <c r="R935" s="639">
        <v>0</v>
      </c>
      <c r="S935" s="639">
        <v>0</v>
      </c>
      <c r="T935" s="639">
        <v>0</v>
      </c>
      <c r="U935" s="639">
        <v>0</v>
      </c>
      <c r="V935" t="s" s="352">
        <f>IF(B935&gt;0,"Added"," ")</f>
        <v>251</v>
      </c>
      <c r="W935" s="635"/>
    </row>
    <row r="936" ht="14.5" customHeight="1" hidden="1">
      <c r="A936" t="s" s="640">
        <v>1833</v>
      </c>
      <c r="B936" s="637">
        <v>0</v>
      </c>
      <c r="C936" s="638">
        <v>10</v>
      </c>
      <c r="D936" s="639">
        <f>_xlfn.IFERROR(10*B936,0)</f>
        <v>0</v>
      </c>
      <c r="E936" s="639">
        <v>0</v>
      </c>
      <c r="F936" s="639">
        <v>0</v>
      </c>
      <c r="G936" s="639">
        <v>0</v>
      </c>
      <c r="H936" s="639">
        <v>0</v>
      </c>
      <c r="I936" s="639">
        <v>0</v>
      </c>
      <c r="J936" s="639">
        <v>0</v>
      </c>
      <c r="K936" s="639">
        <v>0</v>
      </c>
      <c r="L936" s="639">
        <v>0</v>
      </c>
      <c r="M936" s="639">
        <v>0</v>
      </c>
      <c r="N936" s="639">
        <v>0</v>
      </c>
      <c r="O936" s="639">
        <v>0</v>
      </c>
      <c r="P936" s="639">
        <v>0</v>
      </c>
      <c r="Q936" s="639">
        <v>0</v>
      </c>
      <c r="R936" s="639">
        <v>0</v>
      </c>
      <c r="S936" s="639">
        <v>0</v>
      </c>
      <c r="T936" s="639">
        <v>0</v>
      </c>
      <c r="U936" s="639">
        <v>0</v>
      </c>
      <c r="V936" t="s" s="352">
        <f>IF(B936&gt;0,"Added"," ")</f>
        <v>251</v>
      </c>
      <c r="W936" s="635"/>
    </row>
    <row r="937" ht="14.5" customHeight="1" hidden="1">
      <c r="A937" t="s" s="640">
        <v>1834</v>
      </c>
      <c r="B937" s="637">
        <v>0</v>
      </c>
      <c r="C937" s="638">
        <v>10</v>
      </c>
      <c r="D937" s="639">
        <f>_xlfn.IFERROR(8*B937,0)</f>
        <v>0</v>
      </c>
      <c r="E937" s="639">
        <f>_xlfn.IFERROR(2*B937,0)</f>
        <v>0</v>
      </c>
      <c r="F937" s="639">
        <v>0</v>
      </c>
      <c r="G937" s="639">
        <v>0</v>
      </c>
      <c r="H937" s="639">
        <v>0</v>
      </c>
      <c r="I937" s="639">
        <v>0</v>
      </c>
      <c r="J937" s="639">
        <v>0</v>
      </c>
      <c r="K937" s="639">
        <v>0</v>
      </c>
      <c r="L937" s="639">
        <v>0</v>
      </c>
      <c r="M937" s="639">
        <v>0</v>
      </c>
      <c r="N937" s="639">
        <v>0</v>
      </c>
      <c r="O937" s="639">
        <v>0</v>
      </c>
      <c r="P937" s="639">
        <v>0</v>
      </c>
      <c r="Q937" s="639">
        <v>0</v>
      </c>
      <c r="R937" s="639">
        <v>0</v>
      </c>
      <c r="S937" s="639">
        <v>0</v>
      </c>
      <c r="T937" s="639">
        <v>0</v>
      </c>
      <c r="U937" s="639">
        <v>0</v>
      </c>
      <c r="V937" t="s" s="352">
        <f>IF(B937&gt;0,"Added"," ")</f>
        <v>251</v>
      </c>
      <c r="W937" s="635"/>
    </row>
    <row r="938" ht="14.5" customHeight="1" hidden="1">
      <c r="A938" t="s" s="640">
        <v>1835</v>
      </c>
      <c r="B938" s="637">
        <v>0</v>
      </c>
      <c r="C938" s="638">
        <v>10</v>
      </c>
      <c r="D938" s="639">
        <f>_xlfn.IFERROR(3*B938,0)</f>
        <v>0</v>
      </c>
      <c r="E938" s="639">
        <f>_xlfn.IFERROR(7*B938,0)</f>
        <v>0</v>
      </c>
      <c r="F938" s="639">
        <v>0</v>
      </c>
      <c r="G938" s="639">
        <v>0</v>
      </c>
      <c r="H938" s="639">
        <v>0</v>
      </c>
      <c r="I938" s="639">
        <v>0</v>
      </c>
      <c r="J938" s="639">
        <v>0</v>
      </c>
      <c r="K938" s="639">
        <v>0</v>
      </c>
      <c r="L938" s="639">
        <v>0</v>
      </c>
      <c r="M938" s="639">
        <v>0</v>
      </c>
      <c r="N938" s="639">
        <v>0</v>
      </c>
      <c r="O938" s="639">
        <v>0</v>
      </c>
      <c r="P938" s="639">
        <v>0</v>
      </c>
      <c r="Q938" s="639">
        <v>0</v>
      </c>
      <c r="R938" s="639">
        <v>0</v>
      </c>
      <c r="S938" s="639">
        <v>0</v>
      </c>
      <c r="T938" s="639">
        <v>0</v>
      </c>
      <c r="U938" s="639">
        <v>0</v>
      </c>
      <c r="V938" t="s" s="352">
        <f>IF(B938&gt;0,"Added"," ")</f>
        <v>251</v>
      </c>
      <c r="W938" s="635"/>
    </row>
    <row r="939" ht="14.5" customHeight="1" hidden="1">
      <c r="A939" t="s" s="640">
        <v>1836</v>
      </c>
      <c r="B939" s="637">
        <v>0</v>
      </c>
      <c r="C939" s="638">
        <v>10</v>
      </c>
      <c r="D939" s="639">
        <f>_xlfn.IFERROR(4*B939,0)</f>
        <v>0</v>
      </c>
      <c r="E939" s="639">
        <f>_xlfn.IFERROR(6*B939,0)</f>
        <v>0</v>
      </c>
      <c r="F939" s="639">
        <v>0</v>
      </c>
      <c r="G939" s="639">
        <v>0</v>
      </c>
      <c r="H939" s="639">
        <v>0</v>
      </c>
      <c r="I939" s="639">
        <v>0</v>
      </c>
      <c r="J939" s="639">
        <v>0</v>
      </c>
      <c r="K939" s="639">
        <v>0</v>
      </c>
      <c r="L939" s="639">
        <v>0</v>
      </c>
      <c r="M939" s="639">
        <v>0</v>
      </c>
      <c r="N939" s="639">
        <v>0</v>
      </c>
      <c r="O939" s="639">
        <v>0</v>
      </c>
      <c r="P939" s="639">
        <v>0</v>
      </c>
      <c r="Q939" s="639">
        <v>0</v>
      </c>
      <c r="R939" s="639">
        <v>0</v>
      </c>
      <c r="S939" s="639">
        <v>0</v>
      </c>
      <c r="T939" s="639">
        <v>0</v>
      </c>
      <c r="U939" s="639">
        <v>0</v>
      </c>
      <c r="V939" t="s" s="352">
        <f>IF(B939&gt;0,"Added"," ")</f>
        <v>251</v>
      </c>
      <c r="W939" s="635"/>
    </row>
    <row r="940" ht="14.5" customHeight="1" hidden="1">
      <c r="A940" t="s" s="640">
        <v>1837</v>
      </c>
      <c r="B940" s="637">
        <v>0</v>
      </c>
      <c r="C940" s="638">
        <v>20</v>
      </c>
      <c r="D940" s="639">
        <f>_xlfn.IFERROR(20*B940,0)</f>
        <v>0</v>
      </c>
      <c r="E940" s="639">
        <v>0</v>
      </c>
      <c r="F940" s="639">
        <v>0</v>
      </c>
      <c r="G940" s="639">
        <v>0</v>
      </c>
      <c r="H940" s="639">
        <v>0</v>
      </c>
      <c r="I940" s="639">
        <v>0</v>
      </c>
      <c r="J940" s="639">
        <v>0</v>
      </c>
      <c r="K940" s="639">
        <v>0</v>
      </c>
      <c r="L940" s="639">
        <v>0</v>
      </c>
      <c r="M940" s="639">
        <v>0</v>
      </c>
      <c r="N940" s="639">
        <v>0</v>
      </c>
      <c r="O940" s="639">
        <v>0</v>
      </c>
      <c r="P940" s="639">
        <v>0</v>
      </c>
      <c r="Q940" s="639">
        <v>0</v>
      </c>
      <c r="R940" s="639">
        <v>0</v>
      </c>
      <c r="S940" s="639">
        <v>0</v>
      </c>
      <c r="T940" s="639">
        <v>0</v>
      </c>
      <c r="U940" s="639">
        <v>0</v>
      </c>
      <c r="V940" t="s" s="352">
        <f>IF(B940&gt;0,"Added"," ")</f>
        <v>251</v>
      </c>
      <c r="W940" s="635"/>
    </row>
    <row r="941" ht="14.5" customHeight="1" hidden="1">
      <c r="A941" t="s" s="640">
        <v>1838</v>
      </c>
      <c r="B941" s="637">
        <v>0</v>
      </c>
      <c r="C941" s="638">
        <v>1</v>
      </c>
      <c r="D941" s="639">
        <v>0</v>
      </c>
      <c r="E941" s="639">
        <v>0</v>
      </c>
      <c r="F941" s="639">
        <v>0</v>
      </c>
      <c r="G941" s="639">
        <v>0</v>
      </c>
      <c r="H941" s="639">
        <v>0</v>
      </c>
      <c r="I941" s="639">
        <v>0</v>
      </c>
      <c r="J941" s="639">
        <f>_xlfn.IFERROR(1*B941,0)</f>
        <v>0</v>
      </c>
      <c r="K941" s="639">
        <v>0</v>
      </c>
      <c r="L941" s="639">
        <v>0</v>
      </c>
      <c r="M941" s="639">
        <v>0</v>
      </c>
      <c r="N941" s="639">
        <v>0</v>
      </c>
      <c r="O941" s="639">
        <v>0</v>
      </c>
      <c r="P941" s="639">
        <v>0</v>
      </c>
      <c r="Q941" s="639">
        <v>0</v>
      </c>
      <c r="R941" s="639">
        <v>0</v>
      </c>
      <c r="S941" s="639">
        <v>0</v>
      </c>
      <c r="T941" s="639">
        <v>0</v>
      </c>
      <c r="U941" s="639">
        <v>0</v>
      </c>
      <c r="V941" t="s" s="352">
        <f>IF(B941&gt;0,"Added"," ")</f>
        <v>251</v>
      </c>
      <c r="W941" s="635"/>
    </row>
    <row r="942" ht="14.5" customHeight="1" hidden="1">
      <c r="A942" t="s" s="640">
        <v>1839</v>
      </c>
      <c r="B942" s="637">
        <v>0</v>
      </c>
      <c r="C942" s="638">
        <v>3</v>
      </c>
      <c r="D942" s="639">
        <v>0</v>
      </c>
      <c r="E942" s="639">
        <v>0</v>
      </c>
      <c r="F942" s="639">
        <v>0</v>
      </c>
      <c r="G942" s="639">
        <v>0</v>
      </c>
      <c r="H942" s="639">
        <v>0</v>
      </c>
      <c r="I942" s="639">
        <f>_xlfn.IFERROR(3*B941,0)</f>
        <v>0</v>
      </c>
      <c r="J942" s="639">
        <v>0</v>
      </c>
      <c r="K942" s="639">
        <v>0</v>
      </c>
      <c r="L942" s="639">
        <v>0</v>
      </c>
      <c r="M942" s="639">
        <v>0</v>
      </c>
      <c r="N942" s="639">
        <v>0</v>
      </c>
      <c r="O942" s="639">
        <v>0</v>
      </c>
      <c r="P942" s="639">
        <v>0</v>
      </c>
      <c r="Q942" s="639">
        <v>0</v>
      </c>
      <c r="R942" s="639">
        <v>0</v>
      </c>
      <c r="S942" s="639">
        <v>0</v>
      </c>
      <c r="T942" s="639">
        <v>0</v>
      </c>
      <c r="U942" s="639">
        <v>0</v>
      </c>
      <c r="V942" t="s" s="352">
        <f>IF(B942&gt;0,"Added"," ")</f>
        <v>251</v>
      </c>
      <c r="W942" s="635"/>
    </row>
    <row r="943" ht="14.5" customHeight="1" hidden="1">
      <c r="A943" t="s" s="640">
        <v>1840</v>
      </c>
      <c r="B943" s="637">
        <v>0</v>
      </c>
      <c r="C943" s="638">
        <v>5</v>
      </c>
      <c r="D943" s="639">
        <v>0</v>
      </c>
      <c r="E943" s="639">
        <v>0</v>
      </c>
      <c r="F943" s="639">
        <v>0</v>
      </c>
      <c r="G943" s="639">
        <v>0</v>
      </c>
      <c r="H943" s="639">
        <v>0</v>
      </c>
      <c r="I943" s="639">
        <f>_xlfn.IFERROR(5*B942,0)</f>
        <v>0</v>
      </c>
      <c r="J943" s="639">
        <v>0</v>
      </c>
      <c r="K943" s="639">
        <v>0</v>
      </c>
      <c r="L943" s="639">
        <v>0</v>
      </c>
      <c r="M943" s="639">
        <v>0</v>
      </c>
      <c r="N943" s="639">
        <v>0</v>
      </c>
      <c r="O943" s="639">
        <v>0</v>
      </c>
      <c r="P943" s="639">
        <v>0</v>
      </c>
      <c r="Q943" s="639">
        <v>0</v>
      </c>
      <c r="R943" s="639">
        <v>0</v>
      </c>
      <c r="S943" s="639">
        <v>0</v>
      </c>
      <c r="T943" s="639">
        <v>0</v>
      </c>
      <c r="U943" s="639">
        <v>0</v>
      </c>
      <c r="V943" t="s" s="352">
        <f>IF(B943&gt;0,"Added"," ")</f>
        <v>251</v>
      </c>
      <c r="W943" s="635"/>
    </row>
    <row r="944" ht="14.5" customHeight="1" hidden="1">
      <c r="A944" t="s" s="640">
        <v>1841</v>
      </c>
      <c r="B944" s="637">
        <v>0</v>
      </c>
      <c r="C944" s="638">
        <v>5</v>
      </c>
      <c r="D944" s="639">
        <v>0</v>
      </c>
      <c r="E944" s="639">
        <f>_xlfn.IFERROR(5*B944,0)</f>
        <v>0</v>
      </c>
      <c r="F944" s="639">
        <v>0</v>
      </c>
      <c r="G944" s="639">
        <v>0</v>
      </c>
      <c r="H944" s="639">
        <v>0</v>
      </c>
      <c r="I944" s="639">
        <v>0</v>
      </c>
      <c r="J944" s="639">
        <v>0</v>
      </c>
      <c r="K944" s="639">
        <v>0</v>
      </c>
      <c r="L944" s="639">
        <v>0</v>
      </c>
      <c r="M944" s="639">
        <v>0</v>
      </c>
      <c r="N944" s="639">
        <v>0</v>
      </c>
      <c r="O944" s="639">
        <v>0</v>
      </c>
      <c r="P944" s="639">
        <v>0</v>
      </c>
      <c r="Q944" s="639">
        <v>0</v>
      </c>
      <c r="R944" s="639">
        <v>0</v>
      </c>
      <c r="S944" s="639">
        <v>0</v>
      </c>
      <c r="T944" s="639">
        <v>0</v>
      </c>
      <c r="U944" s="639">
        <v>0</v>
      </c>
      <c r="V944" t="s" s="352">
        <f>IF(B944&gt;0,"Added"," ")</f>
        <v>251</v>
      </c>
      <c r="W944" s="635"/>
    </row>
    <row r="945" ht="14.5" customHeight="1" hidden="1">
      <c r="A945" t="s" s="640">
        <v>1842</v>
      </c>
      <c r="B945" s="637">
        <v>0</v>
      </c>
      <c r="C945" s="638">
        <v>5</v>
      </c>
      <c r="D945" s="639">
        <v>0</v>
      </c>
      <c r="E945" s="639">
        <f>_xlfn.IFERROR(5*B945,0)</f>
        <v>0</v>
      </c>
      <c r="F945" s="639">
        <v>0</v>
      </c>
      <c r="G945" s="639">
        <v>0</v>
      </c>
      <c r="H945" s="639">
        <v>0</v>
      </c>
      <c r="I945" s="639">
        <v>0</v>
      </c>
      <c r="J945" s="639">
        <v>0</v>
      </c>
      <c r="K945" s="639">
        <v>0</v>
      </c>
      <c r="L945" s="639">
        <v>0</v>
      </c>
      <c r="M945" s="639">
        <v>0</v>
      </c>
      <c r="N945" s="639">
        <v>0</v>
      </c>
      <c r="O945" s="639">
        <v>0</v>
      </c>
      <c r="P945" s="639">
        <v>0</v>
      </c>
      <c r="Q945" s="639">
        <v>0</v>
      </c>
      <c r="R945" s="639">
        <v>0</v>
      </c>
      <c r="S945" s="639">
        <v>0</v>
      </c>
      <c r="T945" s="639">
        <v>0</v>
      </c>
      <c r="U945" s="639">
        <v>0</v>
      </c>
      <c r="V945" t="s" s="352">
        <f>IF(B945&gt;0,"Added"," ")</f>
        <v>251</v>
      </c>
      <c r="W945" s="635"/>
    </row>
    <row r="946" ht="14.5" customHeight="1" hidden="1">
      <c r="A946" t="s" s="640">
        <v>1843</v>
      </c>
      <c r="B946" s="637">
        <v>0</v>
      </c>
      <c r="C946" s="638">
        <v>10</v>
      </c>
      <c r="D946" s="639">
        <f>_xlfn.IFERROR(10*B946,0)</f>
        <v>0</v>
      </c>
      <c r="E946" s="639">
        <v>0</v>
      </c>
      <c r="F946" s="639">
        <v>0</v>
      </c>
      <c r="G946" s="639">
        <v>0</v>
      </c>
      <c r="H946" s="639">
        <v>0</v>
      </c>
      <c r="I946" s="639">
        <v>0</v>
      </c>
      <c r="J946" s="639">
        <v>0</v>
      </c>
      <c r="K946" s="639">
        <v>0</v>
      </c>
      <c r="L946" s="639">
        <v>0</v>
      </c>
      <c r="M946" s="639">
        <v>0</v>
      </c>
      <c r="N946" s="639">
        <v>0</v>
      </c>
      <c r="O946" s="639">
        <v>0</v>
      </c>
      <c r="P946" s="639">
        <v>0</v>
      </c>
      <c r="Q946" s="639">
        <v>0</v>
      </c>
      <c r="R946" s="639">
        <v>0</v>
      </c>
      <c r="S946" s="639">
        <v>0</v>
      </c>
      <c r="T946" s="639">
        <v>0</v>
      </c>
      <c r="U946" s="639">
        <v>0</v>
      </c>
      <c r="V946" t="s" s="352">
        <f>IF(B946&gt;0,"Added"," ")</f>
        <v>251</v>
      </c>
      <c r="W946" s="635"/>
    </row>
    <row r="947" ht="14.5" customHeight="1" hidden="1">
      <c r="A947" t="s" s="640">
        <v>1844</v>
      </c>
      <c r="B947" s="637">
        <v>0</v>
      </c>
      <c r="C947" s="638">
        <v>10</v>
      </c>
      <c r="D947" s="639">
        <f>_xlfn.IFERROR(10*B947,0)</f>
        <v>0</v>
      </c>
      <c r="E947" s="639">
        <v>0</v>
      </c>
      <c r="F947" s="639">
        <v>0</v>
      </c>
      <c r="G947" s="639">
        <v>0</v>
      </c>
      <c r="H947" s="639">
        <v>0</v>
      </c>
      <c r="I947" s="639">
        <v>0</v>
      </c>
      <c r="J947" s="639">
        <v>0</v>
      </c>
      <c r="K947" s="639">
        <v>0</v>
      </c>
      <c r="L947" s="639">
        <v>0</v>
      </c>
      <c r="M947" s="639">
        <v>0</v>
      </c>
      <c r="N947" s="639">
        <v>0</v>
      </c>
      <c r="O947" s="639">
        <v>0</v>
      </c>
      <c r="P947" s="639">
        <v>0</v>
      </c>
      <c r="Q947" s="639">
        <v>0</v>
      </c>
      <c r="R947" s="639">
        <v>0</v>
      </c>
      <c r="S947" s="639">
        <v>0</v>
      </c>
      <c r="T947" s="639">
        <v>0</v>
      </c>
      <c r="U947" s="639">
        <v>0</v>
      </c>
      <c r="V947" t="s" s="352">
        <f>IF(B947&gt;0,"Added"," ")</f>
        <v>251</v>
      </c>
      <c r="W947" s="635"/>
    </row>
    <row r="948" ht="14.5" customHeight="1" hidden="1">
      <c r="A948" t="s" s="640">
        <v>1845</v>
      </c>
      <c r="B948" s="637">
        <v>0</v>
      </c>
      <c r="C948" s="638">
        <v>10</v>
      </c>
      <c r="D948" s="639">
        <f>_xlfn.IFERROR(10*B948,0)</f>
        <v>0</v>
      </c>
      <c r="E948" s="639">
        <v>0</v>
      </c>
      <c r="F948" s="639">
        <v>0</v>
      </c>
      <c r="G948" s="639">
        <v>0</v>
      </c>
      <c r="H948" s="639">
        <v>0</v>
      </c>
      <c r="I948" s="639">
        <v>0</v>
      </c>
      <c r="J948" s="639">
        <v>0</v>
      </c>
      <c r="K948" s="639">
        <v>0</v>
      </c>
      <c r="L948" s="639">
        <v>0</v>
      </c>
      <c r="M948" s="639">
        <v>0</v>
      </c>
      <c r="N948" s="639">
        <v>0</v>
      </c>
      <c r="O948" s="639">
        <v>0</v>
      </c>
      <c r="P948" s="639">
        <v>0</v>
      </c>
      <c r="Q948" s="639">
        <v>0</v>
      </c>
      <c r="R948" s="639">
        <v>0</v>
      </c>
      <c r="S948" s="639">
        <v>0</v>
      </c>
      <c r="T948" s="639">
        <v>0</v>
      </c>
      <c r="U948" s="639">
        <v>0</v>
      </c>
      <c r="V948" t="s" s="352">
        <f>IF(B948&gt;0,"Added"," ")</f>
        <v>251</v>
      </c>
      <c r="W948" s="635"/>
    </row>
    <row r="949" ht="14.5" customHeight="1" hidden="1">
      <c r="A949" t="s" s="640">
        <v>1846</v>
      </c>
      <c r="B949" s="637">
        <v>0</v>
      </c>
      <c r="C949" s="638">
        <v>10</v>
      </c>
      <c r="D949" s="639">
        <f>_xlfn.IFERROR(10*B949,0)</f>
        <v>0</v>
      </c>
      <c r="E949" s="639">
        <v>0</v>
      </c>
      <c r="F949" s="639">
        <v>0</v>
      </c>
      <c r="G949" s="639">
        <v>0</v>
      </c>
      <c r="H949" s="639">
        <v>0</v>
      </c>
      <c r="I949" s="639">
        <v>0</v>
      </c>
      <c r="J949" s="639">
        <v>0</v>
      </c>
      <c r="K949" s="639">
        <v>0</v>
      </c>
      <c r="L949" s="639">
        <v>0</v>
      </c>
      <c r="M949" s="639">
        <v>0</v>
      </c>
      <c r="N949" s="639">
        <v>0</v>
      </c>
      <c r="O949" s="639">
        <v>0</v>
      </c>
      <c r="P949" s="639">
        <v>0</v>
      </c>
      <c r="Q949" s="639">
        <v>0</v>
      </c>
      <c r="R949" s="639">
        <v>0</v>
      </c>
      <c r="S949" s="639">
        <v>0</v>
      </c>
      <c r="T949" s="639">
        <v>0</v>
      </c>
      <c r="U949" s="639">
        <v>0</v>
      </c>
      <c r="V949" t="s" s="352">
        <f>IF(B949&gt;0,"Added"," ")</f>
        <v>251</v>
      </c>
      <c r="W949" s="635"/>
    </row>
    <row r="950" ht="14.5" customHeight="1" hidden="1">
      <c r="A950" t="s" s="640">
        <v>1847</v>
      </c>
      <c r="B950" s="637">
        <v>0</v>
      </c>
      <c r="C950" s="638">
        <v>1</v>
      </c>
      <c r="D950" s="639">
        <v>0</v>
      </c>
      <c r="E950" s="639">
        <v>0</v>
      </c>
      <c r="F950" s="639">
        <v>0</v>
      </c>
      <c r="G950" s="639">
        <v>0</v>
      </c>
      <c r="H950" s="639">
        <v>0</v>
      </c>
      <c r="I950" s="639">
        <v>0</v>
      </c>
      <c r="J950" s="639">
        <f>_xlfn.IFERROR(1*B950,0)</f>
        <v>0</v>
      </c>
      <c r="K950" s="639">
        <v>0</v>
      </c>
      <c r="L950" s="639">
        <v>0</v>
      </c>
      <c r="M950" s="639">
        <v>0</v>
      </c>
      <c r="N950" s="639">
        <v>0</v>
      </c>
      <c r="O950" s="639">
        <v>0</v>
      </c>
      <c r="P950" s="639">
        <v>0</v>
      </c>
      <c r="Q950" s="639">
        <v>0</v>
      </c>
      <c r="R950" s="639">
        <v>0</v>
      </c>
      <c r="S950" s="639">
        <v>0</v>
      </c>
      <c r="T950" s="639">
        <v>0</v>
      </c>
      <c r="U950" s="639">
        <v>0</v>
      </c>
      <c r="V950" t="s" s="352">
        <f>IF(B950&gt;0,"Added"," ")</f>
        <v>251</v>
      </c>
      <c r="W950" s="635"/>
    </row>
    <row r="951" ht="14.5" customHeight="1" hidden="1">
      <c r="A951" t="s" s="640">
        <v>1848</v>
      </c>
      <c r="B951" s="637">
        <v>0</v>
      </c>
      <c r="C951" s="638">
        <v>1</v>
      </c>
      <c r="D951" s="639">
        <v>0</v>
      </c>
      <c r="E951" s="639">
        <v>0</v>
      </c>
      <c r="F951" s="639">
        <v>0</v>
      </c>
      <c r="G951" s="639">
        <v>0</v>
      </c>
      <c r="H951" s="639">
        <v>0</v>
      </c>
      <c r="I951" s="639">
        <v>0</v>
      </c>
      <c r="J951" s="639">
        <f>_xlfn.IFERROR(1*B951,0)</f>
        <v>0</v>
      </c>
      <c r="K951" s="639">
        <v>0</v>
      </c>
      <c r="L951" s="639">
        <v>0</v>
      </c>
      <c r="M951" s="639">
        <v>0</v>
      </c>
      <c r="N951" s="639">
        <v>0</v>
      </c>
      <c r="O951" s="639">
        <v>0</v>
      </c>
      <c r="P951" s="639">
        <v>0</v>
      </c>
      <c r="Q951" s="639">
        <v>0</v>
      </c>
      <c r="R951" s="639">
        <v>0</v>
      </c>
      <c r="S951" s="639">
        <v>0</v>
      </c>
      <c r="T951" s="639">
        <v>0</v>
      </c>
      <c r="U951" s="639">
        <v>0</v>
      </c>
      <c r="V951" t="s" s="352">
        <f>IF(B951&gt;0,"Added"," ")</f>
        <v>251</v>
      </c>
      <c r="W951" s="635"/>
    </row>
    <row r="952" ht="14.5" customHeight="1" hidden="1">
      <c r="A952" t="s" s="640">
        <v>1849</v>
      </c>
      <c r="B952" s="637">
        <v>0</v>
      </c>
      <c r="C952" s="638">
        <v>1</v>
      </c>
      <c r="D952" s="639">
        <v>0</v>
      </c>
      <c r="E952" s="639">
        <v>0</v>
      </c>
      <c r="F952" s="639">
        <v>0</v>
      </c>
      <c r="G952" s="639">
        <v>0</v>
      </c>
      <c r="H952" s="639">
        <v>0</v>
      </c>
      <c r="I952" s="639">
        <v>0</v>
      </c>
      <c r="J952" s="639">
        <f>_xlfn.IFERROR(1*B952,0)</f>
        <v>0</v>
      </c>
      <c r="K952" s="639">
        <v>0</v>
      </c>
      <c r="L952" s="639">
        <v>0</v>
      </c>
      <c r="M952" s="639">
        <v>0</v>
      </c>
      <c r="N952" s="639">
        <v>0</v>
      </c>
      <c r="O952" s="639">
        <v>0</v>
      </c>
      <c r="P952" s="639">
        <v>0</v>
      </c>
      <c r="Q952" s="639">
        <v>0</v>
      </c>
      <c r="R952" s="639">
        <v>0</v>
      </c>
      <c r="S952" s="639">
        <v>0</v>
      </c>
      <c r="T952" s="639">
        <v>0</v>
      </c>
      <c r="U952" s="639">
        <v>0</v>
      </c>
      <c r="V952" t="s" s="352">
        <f>IF(B952&gt;0,"Added"," ")</f>
        <v>251</v>
      </c>
      <c r="W952" s="635"/>
    </row>
    <row r="953" ht="14.5" customHeight="1" hidden="1">
      <c r="A953" t="s" s="640">
        <v>1850</v>
      </c>
      <c r="B953" s="637">
        <v>0</v>
      </c>
      <c r="C953" s="638">
        <v>3</v>
      </c>
      <c r="D953" s="639">
        <v>0</v>
      </c>
      <c r="E953" s="639">
        <v>0</v>
      </c>
      <c r="F953" s="639">
        <v>0</v>
      </c>
      <c r="G953" s="639">
        <v>0</v>
      </c>
      <c r="H953" s="639">
        <v>0</v>
      </c>
      <c r="I953" s="639">
        <f>_xlfn.IFERROR(3*B953,0)</f>
        <v>0</v>
      </c>
      <c r="J953" s="639">
        <v>0</v>
      </c>
      <c r="K953" s="639">
        <v>0</v>
      </c>
      <c r="L953" s="639">
        <v>0</v>
      </c>
      <c r="M953" s="639">
        <v>0</v>
      </c>
      <c r="N953" s="639">
        <v>0</v>
      </c>
      <c r="O953" s="639">
        <v>0</v>
      </c>
      <c r="P953" s="639">
        <v>0</v>
      </c>
      <c r="Q953" s="639">
        <v>0</v>
      </c>
      <c r="R953" s="639">
        <v>0</v>
      </c>
      <c r="S953" s="639">
        <v>0</v>
      </c>
      <c r="T953" s="639">
        <v>0</v>
      </c>
      <c r="U953" s="639">
        <v>0</v>
      </c>
      <c r="V953" t="s" s="352">
        <f>IF(B953&gt;0,"Added"," ")</f>
        <v>251</v>
      </c>
      <c r="W953" s="635"/>
    </row>
    <row r="954" ht="14.5" customHeight="1" hidden="1">
      <c r="A954" t="s" s="640">
        <v>1851</v>
      </c>
      <c r="B954" s="637">
        <v>0</v>
      </c>
      <c r="C954" s="638">
        <v>7</v>
      </c>
      <c r="D954" s="639">
        <v>0</v>
      </c>
      <c r="E954" s="639">
        <v>0</v>
      </c>
      <c r="F954" s="639">
        <v>0</v>
      </c>
      <c r="G954" s="639">
        <v>0</v>
      </c>
      <c r="H954" s="639">
        <f>_xlfn.IFERROR(7*B954,0)</f>
        <v>0</v>
      </c>
      <c r="I954" s="639">
        <v>0</v>
      </c>
      <c r="J954" s="639">
        <v>0</v>
      </c>
      <c r="K954" s="639">
        <v>0</v>
      </c>
      <c r="L954" s="639">
        <v>0</v>
      </c>
      <c r="M954" s="639">
        <v>0</v>
      </c>
      <c r="N954" s="639">
        <v>0</v>
      </c>
      <c r="O954" s="639">
        <v>0</v>
      </c>
      <c r="P954" s="639">
        <v>0</v>
      </c>
      <c r="Q954" s="639">
        <v>0</v>
      </c>
      <c r="R954" s="639">
        <v>0</v>
      </c>
      <c r="S954" s="639">
        <v>0</v>
      </c>
      <c r="T954" s="639">
        <v>0</v>
      </c>
      <c r="U954" s="639">
        <v>0</v>
      </c>
      <c r="V954" t="s" s="352">
        <f>IF(B954&gt;0,"Added"," ")</f>
        <v>251</v>
      </c>
      <c r="W954" s="635"/>
    </row>
    <row r="955" ht="14.5" customHeight="1" hidden="1">
      <c r="A955" t="s" s="640">
        <v>1852</v>
      </c>
      <c r="B955" s="637">
        <v>0</v>
      </c>
      <c r="C955" s="638">
        <v>7</v>
      </c>
      <c r="D955" s="639">
        <v>0</v>
      </c>
      <c r="E955" s="639">
        <v>0</v>
      </c>
      <c r="F955" s="639">
        <v>0</v>
      </c>
      <c r="G955" s="639">
        <v>0</v>
      </c>
      <c r="H955" s="639">
        <f>_xlfn.IFERROR(7*B955,0)</f>
        <v>0</v>
      </c>
      <c r="I955" s="639">
        <v>0</v>
      </c>
      <c r="J955" s="639">
        <v>0</v>
      </c>
      <c r="K955" s="639">
        <v>0</v>
      </c>
      <c r="L955" s="639">
        <v>0</v>
      </c>
      <c r="M955" s="639">
        <v>0</v>
      </c>
      <c r="N955" s="639">
        <v>0</v>
      </c>
      <c r="O955" s="639">
        <v>0</v>
      </c>
      <c r="P955" s="639">
        <v>0</v>
      </c>
      <c r="Q955" s="639">
        <v>0</v>
      </c>
      <c r="R955" s="639">
        <v>0</v>
      </c>
      <c r="S955" s="639">
        <v>0</v>
      </c>
      <c r="T955" s="639">
        <v>0</v>
      </c>
      <c r="U955" s="639">
        <v>0</v>
      </c>
      <c r="V955" t="s" s="352">
        <f>IF(B955&gt;0,"Added"," ")</f>
        <v>251</v>
      </c>
      <c r="W955" s="635"/>
    </row>
    <row r="956" ht="14.5" customHeight="1" hidden="1">
      <c r="A956" t="s" s="640">
        <v>1853</v>
      </c>
      <c r="B956" s="637">
        <v>0</v>
      </c>
      <c r="C956" s="638">
        <v>7</v>
      </c>
      <c r="D956" s="639">
        <v>0</v>
      </c>
      <c r="E956" s="639">
        <v>0</v>
      </c>
      <c r="F956" s="639">
        <f>_xlfn.IFERROR(7*B956,0)</f>
        <v>0</v>
      </c>
      <c r="G956" s="639">
        <v>0</v>
      </c>
      <c r="H956" s="639">
        <v>0</v>
      </c>
      <c r="I956" s="639">
        <v>0</v>
      </c>
      <c r="J956" s="639">
        <v>0</v>
      </c>
      <c r="K956" s="639">
        <v>0</v>
      </c>
      <c r="L956" s="639">
        <v>0</v>
      </c>
      <c r="M956" s="639">
        <v>0</v>
      </c>
      <c r="N956" s="639">
        <v>0</v>
      </c>
      <c r="O956" s="639">
        <v>0</v>
      </c>
      <c r="P956" s="639">
        <v>0</v>
      </c>
      <c r="Q956" s="639">
        <v>0</v>
      </c>
      <c r="R956" s="639">
        <v>0</v>
      </c>
      <c r="S956" s="639">
        <v>0</v>
      </c>
      <c r="T956" s="639">
        <v>0</v>
      </c>
      <c r="U956" s="639">
        <v>0</v>
      </c>
      <c r="V956" t="s" s="352">
        <f>IF(B956&gt;0,"Added"," ")</f>
        <v>251</v>
      </c>
      <c r="W956" s="635"/>
    </row>
    <row r="957" ht="14.5" customHeight="1" hidden="1">
      <c r="A957" t="s" s="640">
        <v>1854</v>
      </c>
      <c r="B957" s="637">
        <v>0</v>
      </c>
      <c r="C957" s="638">
        <v>5</v>
      </c>
      <c r="D957" s="639">
        <v>0</v>
      </c>
      <c r="E957" s="639">
        <v>0</v>
      </c>
      <c r="F957" s="639">
        <f>_xlfn.IFERROR(5*B957,0)</f>
        <v>0</v>
      </c>
      <c r="G957" s="639">
        <v>0</v>
      </c>
      <c r="H957" s="639">
        <v>0</v>
      </c>
      <c r="I957" s="639">
        <v>0</v>
      </c>
      <c r="J957" s="639">
        <v>0</v>
      </c>
      <c r="K957" s="639">
        <v>0</v>
      </c>
      <c r="L957" s="639">
        <v>0</v>
      </c>
      <c r="M957" s="639">
        <v>0</v>
      </c>
      <c r="N957" s="639">
        <v>0</v>
      </c>
      <c r="O957" s="639">
        <v>0</v>
      </c>
      <c r="P957" s="639">
        <v>0</v>
      </c>
      <c r="Q957" s="639">
        <v>0</v>
      </c>
      <c r="R957" s="639">
        <v>0</v>
      </c>
      <c r="S957" s="639">
        <v>0</v>
      </c>
      <c r="T957" s="639">
        <v>0</v>
      </c>
      <c r="U957" s="639">
        <v>0</v>
      </c>
      <c r="V957" t="s" s="352">
        <f>IF(B957&gt;0,"Added"," ")</f>
        <v>251</v>
      </c>
      <c r="W957" s="635"/>
    </row>
    <row r="958" ht="14.5" customHeight="1" hidden="1">
      <c r="A958" t="s" s="640">
        <v>1855</v>
      </c>
      <c r="B958" s="637">
        <v>0</v>
      </c>
      <c r="C958" s="638">
        <v>5</v>
      </c>
      <c r="D958" s="639">
        <f>_xlfn.IFERROR(5*B958,0)</f>
        <v>0</v>
      </c>
      <c r="E958" s="639">
        <v>0</v>
      </c>
      <c r="F958" s="639">
        <v>0</v>
      </c>
      <c r="G958" s="639">
        <v>0</v>
      </c>
      <c r="H958" s="639">
        <v>0</v>
      </c>
      <c r="I958" s="639">
        <v>0</v>
      </c>
      <c r="J958" s="639">
        <v>0</v>
      </c>
      <c r="K958" s="639">
        <v>0</v>
      </c>
      <c r="L958" s="639">
        <v>0</v>
      </c>
      <c r="M958" s="639">
        <v>0</v>
      </c>
      <c r="N958" s="639">
        <v>0</v>
      </c>
      <c r="O958" s="639">
        <v>0</v>
      </c>
      <c r="P958" s="639">
        <v>0</v>
      </c>
      <c r="Q958" s="639">
        <v>0</v>
      </c>
      <c r="R958" s="639">
        <v>0</v>
      </c>
      <c r="S958" s="639">
        <v>0</v>
      </c>
      <c r="T958" s="639">
        <v>0</v>
      </c>
      <c r="U958" s="639">
        <v>0</v>
      </c>
      <c r="V958" t="s" s="352">
        <f>IF(B958&gt;0,"Added"," ")</f>
        <v>251</v>
      </c>
      <c r="W958" s="635"/>
    </row>
    <row r="959" ht="14.5" customHeight="1" hidden="1">
      <c r="A959" t="s" s="640">
        <v>1856</v>
      </c>
      <c r="B959" s="637">
        <v>0</v>
      </c>
      <c r="C959" s="638">
        <v>6</v>
      </c>
      <c r="D959" s="639">
        <f>_xlfn.IFERROR(6*B959,0)</f>
        <v>0</v>
      </c>
      <c r="E959" s="639">
        <v>0</v>
      </c>
      <c r="F959" s="639">
        <v>0</v>
      </c>
      <c r="G959" s="639">
        <v>0</v>
      </c>
      <c r="H959" s="639">
        <v>0</v>
      </c>
      <c r="I959" s="639">
        <v>0</v>
      </c>
      <c r="J959" s="639">
        <v>0</v>
      </c>
      <c r="K959" s="639">
        <v>0</v>
      </c>
      <c r="L959" s="639">
        <v>0</v>
      </c>
      <c r="M959" s="639">
        <v>0</v>
      </c>
      <c r="N959" s="639">
        <v>0</v>
      </c>
      <c r="O959" s="639">
        <v>0</v>
      </c>
      <c r="P959" s="639">
        <v>0</v>
      </c>
      <c r="Q959" s="639">
        <v>0</v>
      </c>
      <c r="R959" s="639">
        <v>0</v>
      </c>
      <c r="S959" s="639">
        <v>0</v>
      </c>
      <c r="T959" s="639">
        <v>0</v>
      </c>
      <c r="U959" s="639">
        <v>0</v>
      </c>
      <c r="V959" t="s" s="352">
        <f>IF(B959&gt;0,"Added"," ")</f>
        <v>251</v>
      </c>
      <c r="W959" s="635"/>
    </row>
    <row r="960" ht="14.5" customHeight="1" hidden="1">
      <c r="A960" t="s" s="640">
        <v>1857</v>
      </c>
      <c r="B960" s="637">
        <v>0</v>
      </c>
      <c r="C960" s="638">
        <v>1</v>
      </c>
      <c r="D960" s="639">
        <v>0</v>
      </c>
      <c r="E960" s="639">
        <v>0</v>
      </c>
      <c r="F960" s="639">
        <v>0</v>
      </c>
      <c r="G960" s="639">
        <v>0</v>
      </c>
      <c r="H960" s="639">
        <v>0</v>
      </c>
      <c r="I960" s="639">
        <v>0</v>
      </c>
      <c r="J960" s="639">
        <v>0</v>
      </c>
      <c r="K960" s="639">
        <f>_xlfn.IFERROR(1*B960,0)</f>
        <v>0</v>
      </c>
      <c r="L960" s="639">
        <v>0</v>
      </c>
      <c r="M960" s="639">
        <v>0</v>
      </c>
      <c r="N960" s="639">
        <v>0</v>
      </c>
      <c r="O960" s="639">
        <v>0</v>
      </c>
      <c r="P960" s="639">
        <v>0</v>
      </c>
      <c r="Q960" s="639">
        <v>0</v>
      </c>
      <c r="R960" s="639">
        <v>0</v>
      </c>
      <c r="S960" s="639">
        <v>0</v>
      </c>
      <c r="T960" s="639">
        <v>0</v>
      </c>
      <c r="U960" s="639">
        <v>0</v>
      </c>
      <c r="V960" t="s" s="352">
        <f>IF(B960&gt;0,"Added"," ")</f>
        <v>251</v>
      </c>
      <c r="W960" s="635"/>
    </row>
    <row r="961" ht="14.5" customHeight="1" hidden="1">
      <c r="A961" t="s" s="640">
        <v>1858</v>
      </c>
      <c r="B961" s="637">
        <v>0</v>
      </c>
      <c r="C961" s="638">
        <v>3</v>
      </c>
      <c r="D961" s="639">
        <v>0</v>
      </c>
      <c r="E961" s="639">
        <v>0</v>
      </c>
      <c r="F961" s="639">
        <v>0</v>
      </c>
      <c r="G961" s="639">
        <v>0</v>
      </c>
      <c r="H961" s="639">
        <v>0</v>
      </c>
      <c r="I961" s="639">
        <v>0</v>
      </c>
      <c r="J961" s="639">
        <f>_xlfn.IFERROR(3*B961,0)</f>
        <v>0</v>
      </c>
      <c r="K961" s="639">
        <v>0</v>
      </c>
      <c r="L961" s="639">
        <v>0</v>
      </c>
      <c r="M961" s="639">
        <v>0</v>
      </c>
      <c r="N961" s="639">
        <v>0</v>
      </c>
      <c r="O961" s="639">
        <v>0</v>
      </c>
      <c r="P961" s="639">
        <v>0</v>
      </c>
      <c r="Q961" s="639">
        <v>0</v>
      </c>
      <c r="R961" s="639">
        <v>0</v>
      </c>
      <c r="S961" s="639">
        <v>0</v>
      </c>
      <c r="T961" s="639">
        <v>0</v>
      </c>
      <c r="U961" s="639">
        <v>0</v>
      </c>
      <c r="V961" t="s" s="352">
        <f>IF(B961&gt;0,"Added"," ")</f>
        <v>251</v>
      </c>
      <c r="W961" s="635"/>
    </row>
    <row r="962" ht="14.5" customHeight="1" hidden="1">
      <c r="A962" t="s" s="640">
        <v>1859</v>
      </c>
      <c r="B962" s="637">
        <v>0</v>
      </c>
      <c r="C962" s="638">
        <v>5</v>
      </c>
      <c r="D962" s="639">
        <v>0</v>
      </c>
      <c r="E962" s="639">
        <v>0</v>
      </c>
      <c r="F962" s="639">
        <v>0</v>
      </c>
      <c r="G962" s="639">
        <v>0</v>
      </c>
      <c r="H962" s="639">
        <v>0</v>
      </c>
      <c r="I962" s="639">
        <v>0</v>
      </c>
      <c r="J962" s="639">
        <f>_xlfn.IFERROR(5*B962,0)</f>
        <v>0</v>
      </c>
      <c r="K962" s="639">
        <v>0</v>
      </c>
      <c r="L962" s="639">
        <v>0</v>
      </c>
      <c r="M962" s="639">
        <v>0</v>
      </c>
      <c r="N962" s="639">
        <v>0</v>
      </c>
      <c r="O962" s="639">
        <v>0</v>
      </c>
      <c r="P962" s="639">
        <v>0</v>
      </c>
      <c r="Q962" s="639">
        <v>0</v>
      </c>
      <c r="R962" s="639">
        <v>0</v>
      </c>
      <c r="S962" s="639">
        <v>0</v>
      </c>
      <c r="T962" s="639">
        <v>0</v>
      </c>
      <c r="U962" s="639">
        <v>0</v>
      </c>
      <c r="V962" t="s" s="352">
        <f>IF(B962&gt;0,"Added"," ")</f>
        <v>251</v>
      </c>
      <c r="W962" s="635"/>
    </row>
    <row r="963" ht="14.5" customHeight="1" hidden="1">
      <c r="A963" t="s" s="640">
        <v>1860</v>
      </c>
      <c r="B963" s="637">
        <v>0</v>
      </c>
      <c r="C963" s="638">
        <v>5</v>
      </c>
      <c r="D963" s="639">
        <v>0</v>
      </c>
      <c r="E963" s="639">
        <v>0</v>
      </c>
      <c r="F963" s="639">
        <v>0</v>
      </c>
      <c r="G963" s="639">
        <v>0</v>
      </c>
      <c r="H963" s="639">
        <f>_xlfn.IFERROR(C963:C963*B963,0)</f>
        <v>0</v>
      </c>
      <c r="I963" s="639">
        <v>0</v>
      </c>
      <c r="J963" s="639">
        <v>0</v>
      </c>
      <c r="K963" s="639">
        <v>0</v>
      </c>
      <c r="L963" s="639">
        <v>0</v>
      </c>
      <c r="M963" s="639">
        <v>0</v>
      </c>
      <c r="N963" s="639">
        <v>0</v>
      </c>
      <c r="O963" s="639">
        <v>0</v>
      </c>
      <c r="P963" s="639">
        <v>0</v>
      </c>
      <c r="Q963" s="639">
        <v>0</v>
      </c>
      <c r="R963" s="639">
        <v>0</v>
      </c>
      <c r="S963" s="639">
        <v>0</v>
      </c>
      <c r="T963" s="639">
        <v>0</v>
      </c>
      <c r="U963" s="639">
        <v>0</v>
      </c>
      <c r="V963" t="s" s="352">
        <f>IF(B963&gt;0,"Added"," ")</f>
        <v>251</v>
      </c>
      <c r="W963" s="635"/>
    </row>
    <row r="964" ht="14.5" customHeight="1" hidden="1">
      <c r="A964" t="s" s="640">
        <v>1861</v>
      </c>
      <c r="B964" s="637">
        <v>0</v>
      </c>
      <c r="C964" s="638">
        <v>5</v>
      </c>
      <c r="D964" s="639">
        <v>0</v>
      </c>
      <c r="E964" s="639">
        <v>0</v>
      </c>
      <c r="F964" s="639">
        <v>0</v>
      </c>
      <c r="G964" s="639">
        <v>0</v>
      </c>
      <c r="H964" s="639">
        <f>_xlfn.IFERROR(C964:C964*B964,0)</f>
        <v>0</v>
      </c>
      <c r="I964" s="639">
        <v>0</v>
      </c>
      <c r="J964" s="639">
        <v>0</v>
      </c>
      <c r="K964" s="639">
        <v>0</v>
      </c>
      <c r="L964" s="639">
        <v>0</v>
      </c>
      <c r="M964" s="639">
        <v>0</v>
      </c>
      <c r="N964" s="639">
        <v>0</v>
      </c>
      <c r="O964" s="639">
        <v>0</v>
      </c>
      <c r="P964" s="639">
        <v>0</v>
      </c>
      <c r="Q964" s="639">
        <v>0</v>
      </c>
      <c r="R964" s="639">
        <v>0</v>
      </c>
      <c r="S964" s="639">
        <v>0</v>
      </c>
      <c r="T964" s="639">
        <v>0</v>
      </c>
      <c r="U964" s="639">
        <v>0</v>
      </c>
      <c r="V964" t="s" s="352">
        <f>IF(B964&gt;0,"Added"," ")</f>
        <v>251</v>
      </c>
      <c r="W964" s="635"/>
    </row>
    <row r="965" ht="14.5" customHeight="1" hidden="1">
      <c r="A965" t="s" s="640">
        <v>1862</v>
      </c>
      <c r="B965" s="637">
        <v>0</v>
      </c>
      <c r="C965" s="638">
        <v>5</v>
      </c>
      <c r="D965" s="639">
        <v>0</v>
      </c>
      <c r="E965" s="639">
        <f>_xlfn.IFERROR(C965:C965*B965,0)</f>
        <v>0</v>
      </c>
      <c r="F965" s="639">
        <v>0</v>
      </c>
      <c r="G965" s="639">
        <v>0</v>
      </c>
      <c r="H965" s="639">
        <v>0</v>
      </c>
      <c r="I965" s="639">
        <v>0</v>
      </c>
      <c r="J965" s="639">
        <v>0</v>
      </c>
      <c r="K965" s="639">
        <v>0</v>
      </c>
      <c r="L965" s="639">
        <v>0</v>
      </c>
      <c r="M965" s="639">
        <v>0</v>
      </c>
      <c r="N965" s="639">
        <v>0</v>
      </c>
      <c r="O965" s="639">
        <v>0</v>
      </c>
      <c r="P965" s="639">
        <v>0</v>
      </c>
      <c r="Q965" s="639">
        <v>0</v>
      </c>
      <c r="R965" s="639">
        <v>0</v>
      </c>
      <c r="S965" s="639">
        <v>0</v>
      </c>
      <c r="T965" s="639">
        <v>0</v>
      </c>
      <c r="U965" s="639">
        <v>0</v>
      </c>
      <c r="V965" t="s" s="352">
        <f>IF(B965&gt;0,"Added"," ")</f>
        <v>251</v>
      </c>
      <c r="W965" s="635"/>
    </row>
    <row r="966" ht="14.5" customHeight="1" hidden="1">
      <c r="A966" t="s" s="640">
        <v>1863</v>
      </c>
      <c r="B966" s="637">
        <v>0</v>
      </c>
      <c r="C966" s="638">
        <v>10</v>
      </c>
      <c r="D966" s="639">
        <f>_xlfn.IFERROR(C966:C966*B966,0)</f>
        <v>0</v>
      </c>
      <c r="E966" s="639">
        <v>0</v>
      </c>
      <c r="F966" s="639">
        <v>0</v>
      </c>
      <c r="G966" s="639">
        <v>0</v>
      </c>
      <c r="H966" s="639">
        <v>0</v>
      </c>
      <c r="I966" s="639">
        <v>0</v>
      </c>
      <c r="J966" s="639">
        <v>0</v>
      </c>
      <c r="K966" s="639">
        <v>0</v>
      </c>
      <c r="L966" s="639">
        <v>0</v>
      </c>
      <c r="M966" s="639">
        <v>0</v>
      </c>
      <c r="N966" s="639">
        <v>0</v>
      </c>
      <c r="O966" s="639">
        <v>0</v>
      </c>
      <c r="P966" s="639">
        <v>0</v>
      </c>
      <c r="Q966" s="639">
        <v>0</v>
      </c>
      <c r="R966" s="639">
        <v>0</v>
      </c>
      <c r="S966" s="639">
        <v>0</v>
      </c>
      <c r="T966" s="639">
        <v>0</v>
      </c>
      <c r="U966" s="639">
        <v>0</v>
      </c>
      <c r="V966" t="s" s="352">
        <f>IF(B966&gt;0,"Added"," ")</f>
        <v>251</v>
      </c>
      <c r="W966" s="635"/>
    </row>
    <row r="967" ht="14.5" customHeight="1" hidden="1">
      <c r="A967" t="s" s="640">
        <v>1864</v>
      </c>
      <c r="B967" s="637">
        <v>0</v>
      </c>
      <c r="C967" s="638">
        <v>3</v>
      </c>
      <c r="D967" s="639">
        <v>0</v>
      </c>
      <c r="E967" s="639">
        <v>0</v>
      </c>
      <c r="F967" s="639">
        <v>0</v>
      </c>
      <c r="G967" s="639">
        <v>0</v>
      </c>
      <c r="H967" s="639">
        <v>0</v>
      </c>
      <c r="I967" s="639">
        <f>_xlfn.IFERROR(C967:C967*B967,0)</f>
        <v>0</v>
      </c>
      <c r="J967" s="639">
        <v>0</v>
      </c>
      <c r="K967" s="639">
        <v>0</v>
      </c>
      <c r="L967" s="639">
        <v>0</v>
      </c>
      <c r="M967" s="639">
        <v>0</v>
      </c>
      <c r="N967" s="639">
        <v>0</v>
      </c>
      <c r="O967" s="639">
        <v>0</v>
      </c>
      <c r="P967" s="639">
        <v>0</v>
      </c>
      <c r="Q967" s="639">
        <v>0</v>
      </c>
      <c r="R967" s="639">
        <v>0</v>
      </c>
      <c r="S967" s="639">
        <v>0</v>
      </c>
      <c r="T967" s="639">
        <v>0</v>
      </c>
      <c r="U967" s="639">
        <v>0</v>
      </c>
      <c r="V967" t="s" s="352">
        <f>IF(B967&gt;0,"Added"," ")</f>
        <v>251</v>
      </c>
      <c r="W967" s="635"/>
    </row>
    <row r="968" ht="14.5" customHeight="1" hidden="1">
      <c r="A968" t="s" s="640">
        <v>1865</v>
      </c>
      <c r="B968" s="637">
        <v>0</v>
      </c>
      <c r="C968" s="638">
        <v>5</v>
      </c>
      <c r="D968" s="639">
        <v>0</v>
      </c>
      <c r="E968" s="639">
        <v>0</v>
      </c>
      <c r="F968" s="639">
        <v>0</v>
      </c>
      <c r="G968" s="639">
        <v>0</v>
      </c>
      <c r="H968" s="639">
        <v>0</v>
      </c>
      <c r="I968" s="639">
        <f>_xlfn.IFERROR(C968:C968*B968,0)</f>
        <v>0</v>
      </c>
      <c r="J968" s="639">
        <v>0</v>
      </c>
      <c r="K968" s="639">
        <v>0</v>
      </c>
      <c r="L968" s="639">
        <v>0</v>
      </c>
      <c r="M968" s="639">
        <v>0</v>
      </c>
      <c r="N968" s="639">
        <v>0</v>
      </c>
      <c r="O968" s="639">
        <v>0</v>
      </c>
      <c r="P968" s="639">
        <v>0</v>
      </c>
      <c r="Q968" s="639">
        <v>0</v>
      </c>
      <c r="R968" s="639">
        <v>0</v>
      </c>
      <c r="S968" s="639">
        <v>0</v>
      </c>
      <c r="T968" s="639">
        <v>0</v>
      </c>
      <c r="U968" s="639">
        <v>0</v>
      </c>
      <c r="V968" t="s" s="352">
        <f>IF(B968&gt;0,"Added"," ")</f>
        <v>251</v>
      </c>
      <c r="W968" s="635"/>
    </row>
    <row r="969" ht="14.5" customHeight="1" hidden="1">
      <c r="A969" t="s" s="640">
        <v>1866</v>
      </c>
      <c r="B969" s="637">
        <v>0</v>
      </c>
      <c r="C969" s="638">
        <v>5</v>
      </c>
      <c r="D969" s="639">
        <v>0</v>
      </c>
      <c r="E969" s="639">
        <v>0</v>
      </c>
      <c r="F969" s="639">
        <v>0</v>
      </c>
      <c r="G969" s="639">
        <v>0</v>
      </c>
      <c r="H969" s="639">
        <f>_xlfn.IFERROR(C969:C969*B969,0)</f>
        <v>0</v>
      </c>
      <c r="I969" s="639">
        <v>0</v>
      </c>
      <c r="J969" s="639">
        <v>0</v>
      </c>
      <c r="K969" s="639">
        <v>0</v>
      </c>
      <c r="L969" s="639">
        <v>0</v>
      </c>
      <c r="M969" s="639">
        <v>0</v>
      </c>
      <c r="N969" s="639">
        <v>0</v>
      </c>
      <c r="O969" s="639">
        <v>0</v>
      </c>
      <c r="P969" s="639">
        <v>0</v>
      </c>
      <c r="Q969" s="639">
        <v>0</v>
      </c>
      <c r="R969" s="639">
        <v>0</v>
      </c>
      <c r="S969" s="639">
        <v>0</v>
      </c>
      <c r="T969" s="639">
        <v>0</v>
      </c>
      <c r="U969" s="639">
        <v>0</v>
      </c>
      <c r="V969" t="s" s="352">
        <f>IF(B969&gt;0,"Added"," ")</f>
        <v>251</v>
      </c>
      <c r="W969" s="635"/>
    </row>
    <row r="970" ht="14.5" customHeight="1" hidden="1">
      <c r="A970" t="s" s="640">
        <v>1867</v>
      </c>
      <c r="B970" s="637">
        <v>0</v>
      </c>
      <c r="C970" s="638">
        <v>5</v>
      </c>
      <c r="D970" s="639">
        <v>0</v>
      </c>
      <c r="E970" s="639">
        <v>0</v>
      </c>
      <c r="F970" s="639">
        <v>0</v>
      </c>
      <c r="G970" s="639">
        <v>0</v>
      </c>
      <c r="H970" s="639">
        <f>_xlfn.IFERROR(C970:C970*B970,0)</f>
        <v>0</v>
      </c>
      <c r="I970" s="639">
        <v>0</v>
      </c>
      <c r="J970" s="639">
        <v>0</v>
      </c>
      <c r="K970" s="639">
        <v>0</v>
      </c>
      <c r="L970" s="639">
        <v>0</v>
      </c>
      <c r="M970" s="639">
        <v>0</v>
      </c>
      <c r="N970" s="639">
        <v>0</v>
      </c>
      <c r="O970" s="639">
        <v>0</v>
      </c>
      <c r="P970" s="639">
        <v>0</v>
      </c>
      <c r="Q970" s="639">
        <v>0</v>
      </c>
      <c r="R970" s="639">
        <v>0</v>
      </c>
      <c r="S970" s="639">
        <v>0</v>
      </c>
      <c r="T970" s="639">
        <v>0</v>
      </c>
      <c r="U970" s="639">
        <v>0</v>
      </c>
      <c r="V970" t="s" s="352">
        <f>IF(B970&gt;0,"Added"," ")</f>
        <v>251</v>
      </c>
      <c r="W970" s="635"/>
    </row>
    <row r="971" ht="14.5" customHeight="1" hidden="1">
      <c r="A971" t="s" s="640">
        <v>1868</v>
      </c>
      <c r="B971" s="637">
        <v>0</v>
      </c>
      <c r="C971" s="638">
        <v>5</v>
      </c>
      <c r="D971" s="639">
        <v>0</v>
      </c>
      <c r="E971" s="639">
        <v>0</v>
      </c>
      <c r="F971" s="639">
        <v>0</v>
      </c>
      <c r="G971" s="639">
        <v>0</v>
      </c>
      <c r="H971" s="639">
        <f>_xlfn.IFERROR(C971:C971*B971,0)</f>
        <v>0</v>
      </c>
      <c r="I971" s="639">
        <v>0</v>
      </c>
      <c r="J971" s="639">
        <v>0</v>
      </c>
      <c r="K971" s="639">
        <v>0</v>
      </c>
      <c r="L971" s="639">
        <v>0</v>
      </c>
      <c r="M971" s="639">
        <v>0</v>
      </c>
      <c r="N971" s="639">
        <v>0</v>
      </c>
      <c r="O971" s="639">
        <v>0</v>
      </c>
      <c r="P971" s="639">
        <v>0</v>
      </c>
      <c r="Q971" s="639">
        <v>0</v>
      </c>
      <c r="R971" s="639">
        <v>0</v>
      </c>
      <c r="S971" s="639">
        <v>0</v>
      </c>
      <c r="T971" s="639">
        <v>0</v>
      </c>
      <c r="U971" s="639">
        <v>0</v>
      </c>
      <c r="V971" t="s" s="352">
        <f>IF(B971&gt;0,"Added"," ")</f>
        <v>251</v>
      </c>
      <c r="W971" s="635"/>
    </row>
    <row r="972" ht="14.5" customHeight="1" hidden="1">
      <c r="A972" t="s" s="640">
        <v>1869</v>
      </c>
      <c r="B972" s="637">
        <v>0</v>
      </c>
      <c r="C972" s="638">
        <v>5</v>
      </c>
      <c r="D972" s="639">
        <v>0</v>
      </c>
      <c r="E972" s="639">
        <v>0</v>
      </c>
      <c r="F972" s="639">
        <v>0</v>
      </c>
      <c r="G972" s="639">
        <v>0</v>
      </c>
      <c r="H972" s="639">
        <f>_xlfn.IFERROR(C972:C972*B972,0)</f>
        <v>0</v>
      </c>
      <c r="I972" s="639">
        <v>0</v>
      </c>
      <c r="J972" s="639">
        <v>0</v>
      </c>
      <c r="K972" s="639">
        <v>0</v>
      </c>
      <c r="L972" s="639">
        <v>0</v>
      </c>
      <c r="M972" s="639">
        <v>0</v>
      </c>
      <c r="N972" s="639">
        <v>0</v>
      </c>
      <c r="O972" s="639">
        <v>0</v>
      </c>
      <c r="P972" s="639">
        <v>0</v>
      </c>
      <c r="Q972" s="639">
        <v>0</v>
      </c>
      <c r="R972" s="639">
        <v>0</v>
      </c>
      <c r="S972" s="639">
        <v>0</v>
      </c>
      <c r="T972" s="639">
        <v>0</v>
      </c>
      <c r="U972" s="639">
        <v>0</v>
      </c>
      <c r="V972" t="s" s="352">
        <f>IF(B972&gt;0,"Added"," ")</f>
        <v>251</v>
      </c>
      <c r="W972" s="635"/>
    </row>
    <row r="973" ht="14.5" customHeight="1" hidden="1">
      <c r="A973" t="s" s="640">
        <v>1870</v>
      </c>
      <c r="B973" s="637">
        <v>0</v>
      </c>
      <c r="C973" s="638">
        <v>5</v>
      </c>
      <c r="D973" s="639">
        <v>0</v>
      </c>
      <c r="E973" s="639">
        <f>_xlfn.IFERROR(C973:C973*B973,0)</f>
        <v>0</v>
      </c>
      <c r="F973" s="639">
        <v>0</v>
      </c>
      <c r="G973" s="639">
        <v>0</v>
      </c>
      <c r="H973" s="639">
        <v>0</v>
      </c>
      <c r="I973" s="639">
        <v>0</v>
      </c>
      <c r="J973" s="639">
        <v>0</v>
      </c>
      <c r="K973" s="639">
        <v>0</v>
      </c>
      <c r="L973" s="639">
        <v>0</v>
      </c>
      <c r="M973" s="639">
        <v>0</v>
      </c>
      <c r="N973" s="639">
        <v>0</v>
      </c>
      <c r="O973" s="639">
        <v>0</v>
      </c>
      <c r="P973" s="639">
        <v>0</v>
      </c>
      <c r="Q973" s="639">
        <v>0</v>
      </c>
      <c r="R973" s="639">
        <v>0</v>
      </c>
      <c r="S973" s="639">
        <v>0</v>
      </c>
      <c r="T973" s="639">
        <v>0</v>
      </c>
      <c r="U973" s="639">
        <v>0</v>
      </c>
      <c r="V973" t="s" s="352">
        <f>IF(B973&gt;0,"Added"," ")</f>
        <v>251</v>
      </c>
      <c r="W973" s="635"/>
    </row>
    <row r="974" ht="14.5" customHeight="1" hidden="1">
      <c r="A974" t="s" s="640">
        <v>1871</v>
      </c>
      <c r="B974" s="637">
        <v>0</v>
      </c>
      <c r="C974" s="638">
        <v>5</v>
      </c>
      <c r="D974" s="639">
        <v>0</v>
      </c>
      <c r="E974" s="639">
        <f>_xlfn.IFERROR(C974:C974*B974,0)</f>
        <v>0</v>
      </c>
      <c r="F974" s="639">
        <v>0</v>
      </c>
      <c r="G974" s="639">
        <v>0</v>
      </c>
      <c r="H974" s="639">
        <v>0</v>
      </c>
      <c r="I974" s="639">
        <v>0</v>
      </c>
      <c r="J974" s="639">
        <v>0</v>
      </c>
      <c r="K974" s="639">
        <v>0</v>
      </c>
      <c r="L974" s="639">
        <v>0</v>
      </c>
      <c r="M974" s="639">
        <v>0</v>
      </c>
      <c r="N974" s="639">
        <v>0</v>
      </c>
      <c r="O974" s="639">
        <v>0</v>
      </c>
      <c r="P974" s="639">
        <v>0</v>
      </c>
      <c r="Q974" s="639">
        <v>0</v>
      </c>
      <c r="R974" s="639">
        <v>0</v>
      </c>
      <c r="S974" s="639">
        <v>0</v>
      </c>
      <c r="T974" s="639">
        <v>0</v>
      </c>
      <c r="U974" s="639">
        <v>0</v>
      </c>
      <c r="V974" t="s" s="352">
        <f>IF(B974&gt;0,"Added"," ")</f>
        <v>251</v>
      </c>
      <c r="W974" s="635"/>
    </row>
    <row r="975" ht="14.5" customHeight="1" hidden="1">
      <c r="A975" t="s" s="640">
        <v>1872</v>
      </c>
      <c r="B975" s="637">
        <v>0</v>
      </c>
      <c r="C975" s="638">
        <v>20</v>
      </c>
      <c r="D975" s="639">
        <f>_xlfn.IFERROR(C975:C975*B975,0)</f>
        <v>0</v>
      </c>
      <c r="E975" s="639">
        <v>0</v>
      </c>
      <c r="F975" s="639">
        <v>0</v>
      </c>
      <c r="G975" s="639">
        <v>0</v>
      </c>
      <c r="H975" s="639">
        <v>0</v>
      </c>
      <c r="I975" s="639">
        <v>0</v>
      </c>
      <c r="J975" s="639">
        <v>0</v>
      </c>
      <c r="K975" s="639">
        <v>0</v>
      </c>
      <c r="L975" s="639">
        <v>0</v>
      </c>
      <c r="M975" s="639">
        <v>0</v>
      </c>
      <c r="N975" s="639">
        <v>0</v>
      </c>
      <c r="O975" s="639">
        <v>0</v>
      </c>
      <c r="P975" s="639">
        <v>0</v>
      </c>
      <c r="Q975" s="639">
        <v>0</v>
      </c>
      <c r="R975" s="639">
        <v>0</v>
      </c>
      <c r="S975" s="639">
        <v>0</v>
      </c>
      <c r="T975" s="639">
        <v>0</v>
      </c>
      <c r="U975" s="639">
        <v>0</v>
      </c>
      <c r="V975" t="s" s="352">
        <f>IF(B975&gt;0,"Added"," ")</f>
        <v>251</v>
      </c>
      <c r="W975" s="635"/>
    </row>
    <row r="976" ht="14.5" customHeight="1" hidden="1">
      <c r="A976" t="s" s="640">
        <v>1873</v>
      </c>
      <c r="B976" s="637">
        <v>0</v>
      </c>
      <c r="C976" s="638">
        <v>20</v>
      </c>
      <c r="D976" s="639">
        <f>_xlfn.IFERROR(C976:C976*B976,0)</f>
        <v>0</v>
      </c>
      <c r="E976" s="639">
        <v>0</v>
      </c>
      <c r="F976" s="639">
        <v>0</v>
      </c>
      <c r="G976" s="639">
        <v>0</v>
      </c>
      <c r="H976" s="639">
        <v>0</v>
      </c>
      <c r="I976" s="639">
        <v>0</v>
      </c>
      <c r="J976" s="639">
        <v>0</v>
      </c>
      <c r="K976" s="639">
        <v>0</v>
      </c>
      <c r="L976" s="639">
        <v>0</v>
      </c>
      <c r="M976" s="639">
        <v>0</v>
      </c>
      <c r="N976" s="639">
        <v>0</v>
      </c>
      <c r="O976" s="639">
        <v>0</v>
      </c>
      <c r="P976" s="639">
        <v>0</v>
      </c>
      <c r="Q976" s="639">
        <v>0</v>
      </c>
      <c r="R976" s="639">
        <v>0</v>
      </c>
      <c r="S976" s="639">
        <v>0</v>
      </c>
      <c r="T976" s="639">
        <v>0</v>
      </c>
      <c r="U976" s="639">
        <v>0</v>
      </c>
      <c r="V976" t="s" s="352">
        <f>IF(B976&gt;0,"Added"," ")</f>
        <v>251</v>
      </c>
      <c r="W976" s="635"/>
    </row>
    <row r="977" ht="14.5" customHeight="1" hidden="1">
      <c r="A977" t="s" s="640">
        <v>1874</v>
      </c>
      <c r="B977" s="637">
        <v>0</v>
      </c>
      <c r="C977" s="638">
        <v>3</v>
      </c>
      <c r="D977" s="639">
        <v>0</v>
      </c>
      <c r="E977" s="639">
        <v>0</v>
      </c>
      <c r="F977" s="639">
        <v>0</v>
      </c>
      <c r="G977" s="639">
        <v>0</v>
      </c>
      <c r="H977" s="639">
        <v>0</v>
      </c>
      <c r="I977" s="639">
        <f>_xlfn.IFERROR(C977:C977*B977,0)</f>
        <v>0</v>
      </c>
      <c r="J977" s="639">
        <v>0</v>
      </c>
      <c r="K977" s="639">
        <v>0</v>
      </c>
      <c r="L977" s="639">
        <v>0</v>
      </c>
      <c r="M977" s="639">
        <v>0</v>
      </c>
      <c r="N977" s="639">
        <v>0</v>
      </c>
      <c r="O977" s="639">
        <v>0</v>
      </c>
      <c r="P977" s="639">
        <v>0</v>
      </c>
      <c r="Q977" s="639">
        <v>0</v>
      </c>
      <c r="R977" s="639">
        <v>0</v>
      </c>
      <c r="S977" s="639">
        <v>0</v>
      </c>
      <c r="T977" s="639">
        <v>0</v>
      </c>
      <c r="U977" s="639">
        <v>0</v>
      </c>
      <c r="V977" t="s" s="352">
        <f>IF(B977&gt;0,"Added"," ")</f>
        <v>251</v>
      </c>
      <c r="W977" s="635"/>
    </row>
    <row r="978" ht="14.5" customHeight="1" hidden="1">
      <c r="A978" t="s" s="640">
        <v>1875</v>
      </c>
      <c r="B978" s="637">
        <v>0</v>
      </c>
      <c r="C978" s="638">
        <v>5</v>
      </c>
      <c r="D978" s="639">
        <v>0</v>
      </c>
      <c r="E978" s="639">
        <v>0</v>
      </c>
      <c r="F978" s="639">
        <v>0</v>
      </c>
      <c r="G978" s="639">
        <v>0</v>
      </c>
      <c r="H978" s="639">
        <f>1*B978:B978</f>
        <v>0</v>
      </c>
      <c r="I978" s="639">
        <f>2*B978:B978</f>
        <v>0</v>
      </c>
      <c r="J978" s="639">
        <f>2*B978:B978</f>
        <v>0</v>
      </c>
      <c r="K978" s="639">
        <v>0</v>
      </c>
      <c r="L978" s="639">
        <v>0</v>
      </c>
      <c r="M978" s="639">
        <v>0</v>
      </c>
      <c r="N978" s="639">
        <v>0</v>
      </c>
      <c r="O978" s="639">
        <v>0</v>
      </c>
      <c r="P978" s="639">
        <v>0</v>
      </c>
      <c r="Q978" s="639">
        <v>0</v>
      </c>
      <c r="R978" s="639">
        <v>0</v>
      </c>
      <c r="S978" s="639">
        <v>0</v>
      </c>
      <c r="T978" s="639">
        <v>0</v>
      </c>
      <c r="U978" s="639">
        <v>0</v>
      </c>
      <c r="V978" t="s" s="352">
        <f>IF(B978&gt;0,"Added"," ")</f>
        <v>251</v>
      </c>
      <c r="W978" s="635"/>
    </row>
    <row r="979" ht="14.5" customHeight="1" hidden="1">
      <c r="A979" t="s" s="640">
        <v>1876</v>
      </c>
      <c r="B979" s="637">
        <v>0</v>
      </c>
      <c r="C979" s="638">
        <v>3</v>
      </c>
      <c r="D979" s="639">
        <v>0</v>
      </c>
      <c r="E979" s="639">
        <v>0</v>
      </c>
      <c r="F979" s="639">
        <v>0</v>
      </c>
      <c r="G979" s="639">
        <f>3*B979:B979</f>
        <v>0</v>
      </c>
      <c r="H979" s="639">
        <v>0</v>
      </c>
      <c r="I979" s="639">
        <v>0</v>
      </c>
      <c r="J979" s="639">
        <v>0</v>
      </c>
      <c r="K979" s="639">
        <v>0</v>
      </c>
      <c r="L979" s="639">
        <v>0</v>
      </c>
      <c r="M979" s="639">
        <v>0</v>
      </c>
      <c r="N979" s="639">
        <v>0</v>
      </c>
      <c r="O979" s="639">
        <v>0</v>
      </c>
      <c r="P979" s="639">
        <v>0</v>
      </c>
      <c r="Q979" s="639">
        <f>3*B979:B979</f>
        <v>0</v>
      </c>
      <c r="R979" s="639">
        <v>0</v>
      </c>
      <c r="S979" s="639">
        <v>0</v>
      </c>
      <c r="T979" s="639">
        <v>0</v>
      </c>
      <c r="U979" s="639">
        <v>0</v>
      </c>
      <c r="V979" t="s" s="352">
        <f>IF(B979&gt;0,"Added"," ")</f>
        <v>251</v>
      </c>
      <c r="W979" s="635"/>
    </row>
    <row r="980" ht="14.5" customHeight="1" hidden="1">
      <c r="A980" t="s" s="640">
        <v>1877</v>
      </c>
      <c r="B980" s="637">
        <v>0</v>
      </c>
      <c r="C980" s="638">
        <v>5</v>
      </c>
      <c r="D980" s="639">
        <v>0</v>
      </c>
      <c r="E980" s="639">
        <f>_xlfn.IFERROR(C980:C980*B980,0)</f>
        <v>0</v>
      </c>
      <c r="F980" s="639">
        <v>0</v>
      </c>
      <c r="G980" s="639">
        <v>0</v>
      </c>
      <c r="H980" s="639">
        <v>0</v>
      </c>
      <c r="I980" s="639">
        <v>0</v>
      </c>
      <c r="J980" s="639">
        <v>0</v>
      </c>
      <c r="K980" s="639">
        <v>0</v>
      </c>
      <c r="L980" s="639">
        <v>0</v>
      </c>
      <c r="M980" s="639">
        <v>0</v>
      </c>
      <c r="N980" s="639">
        <v>0</v>
      </c>
      <c r="O980" s="639">
        <v>0</v>
      </c>
      <c r="P980" s="639">
        <v>0</v>
      </c>
      <c r="Q980" s="639">
        <v>0</v>
      </c>
      <c r="R980" s="639">
        <v>0</v>
      </c>
      <c r="S980" s="639">
        <v>0</v>
      </c>
      <c r="T980" s="639">
        <v>0</v>
      </c>
      <c r="U980" s="639">
        <v>0</v>
      </c>
      <c r="V980" t="s" s="352">
        <f>IF(B980&gt;0,"Added"," ")</f>
        <v>251</v>
      </c>
      <c r="W980" s="635"/>
    </row>
    <row r="981" ht="14.5" customHeight="1" hidden="1">
      <c r="A981" t="s" s="640">
        <v>1878</v>
      </c>
      <c r="B981" s="637">
        <v>0</v>
      </c>
      <c r="C981" s="638">
        <v>5</v>
      </c>
      <c r="D981" s="639">
        <v>0</v>
      </c>
      <c r="E981" s="639">
        <f>_xlfn.IFERROR(C981:C981*B981,0)</f>
        <v>0</v>
      </c>
      <c r="F981" s="639">
        <v>0</v>
      </c>
      <c r="G981" s="639">
        <v>0</v>
      </c>
      <c r="H981" s="639">
        <v>0</v>
      </c>
      <c r="I981" s="639">
        <v>0</v>
      </c>
      <c r="J981" s="639">
        <v>0</v>
      </c>
      <c r="K981" s="639">
        <v>0</v>
      </c>
      <c r="L981" s="639">
        <v>0</v>
      </c>
      <c r="M981" s="639">
        <v>0</v>
      </c>
      <c r="N981" s="639">
        <v>0</v>
      </c>
      <c r="O981" s="639">
        <v>0</v>
      </c>
      <c r="P981" s="639">
        <v>0</v>
      </c>
      <c r="Q981" s="639">
        <v>0</v>
      </c>
      <c r="R981" s="639">
        <v>0</v>
      </c>
      <c r="S981" s="639">
        <v>0</v>
      </c>
      <c r="T981" s="639">
        <v>0</v>
      </c>
      <c r="U981" s="639">
        <v>0</v>
      </c>
      <c r="V981" t="s" s="352">
        <f>IF(B981&gt;0,"Added"," ")</f>
        <v>251</v>
      </c>
      <c r="W981" s="635"/>
    </row>
    <row r="982" ht="14.5" customHeight="1" hidden="1">
      <c r="A982" t="s" s="640">
        <v>1879</v>
      </c>
      <c r="B982" s="637">
        <v>0</v>
      </c>
      <c r="C982" s="638">
        <v>5</v>
      </c>
      <c r="D982" s="639">
        <v>0</v>
      </c>
      <c r="E982" s="639">
        <f>_xlfn.IFERROR(C982:C982*B982,0)</f>
        <v>0</v>
      </c>
      <c r="F982" s="639">
        <v>0</v>
      </c>
      <c r="G982" s="639">
        <v>0</v>
      </c>
      <c r="H982" s="639">
        <v>0</v>
      </c>
      <c r="I982" s="639">
        <v>0</v>
      </c>
      <c r="J982" s="639">
        <v>0</v>
      </c>
      <c r="K982" s="639">
        <v>0</v>
      </c>
      <c r="L982" s="639">
        <v>0</v>
      </c>
      <c r="M982" s="639">
        <v>0</v>
      </c>
      <c r="N982" s="639">
        <v>0</v>
      </c>
      <c r="O982" s="639">
        <v>0</v>
      </c>
      <c r="P982" s="639">
        <v>0</v>
      </c>
      <c r="Q982" s="639">
        <v>0</v>
      </c>
      <c r="R982" s="639">
        <v>0</v>
      </c>
      <c r="S982" s="639">
        <v>0</v>
      </c>
      <c r="T982" s="639">
        <v>0</v>
      </c>
      <c r="U982" s="639">
        <v>0</v>
      </c>
      <c r="V982" t="s" s="352">
        <f>IF(B982&gt;0,"Added"," ")</f>
        <v>251</v>
      </c>
      <c r="W982" s="635"/>
    </row>
    <row r="983" ht="14.5" customHeight="1" hidden="1">
      <c r="A983" t="s" s="640">
        <v>1880</v>
      </c>
      <c r="B983" s="637">
        <v>0</v>
      </c>
      <c r="C983" s="638">
        <v>5</v>
      </c>
      <c r="D983" s="639">
        <v>0</v>
      </c>
      <c r="E983" s="639">
        <f>_xlfn.IFERROR(C983:C983*B983,0)</f>
        <v>0</v>
      </c>
      <c r="F983" s="639">
        <v>0</v>
      </c>
      <c r="G983" s="639">
        <v>0</v>
      </c>
      <c r="H983" s="639">
        <v>0</v>
      </c>
      <c r="I983" s="639">
        <v>0</v>
      </c>
      <c r="J983" s="639">
        <v>0</v>
      </c>
      <c r="K983" s="639">
        <v>0</v>
      </c>
      <c r="L983" s="639">
        <v>0</v>
      </c>
      <c r="M983" s="639">
        <v>0</v>
      </c>
      <c r="N983" s="639">
        <v>0</v>
      </c>
      <c r="O983" s="639">
        <v>0</v>
      </c>
      <c r="P983" s="639">
        <v>0</v>
      </c>
      <c r="Q983" s="639">
        <v>0</v>
      </c>
      <c r="R983" s="639">
        <v>0</v>
      </c>
      <c r="S983" s="639">
        <v>0</v>
      </c>
      <c r="T983" s="639">
        <v>0</v>
      </c>
      <c r="U983" s="639">
        <v>0</v>
      </c>
      <c r="V983" t="s" s="352">
        <f>IF(B983&gt;0,"Added"," ")</f>
        <v>251</v>
      </c>
      <c r="W983" s="635"/>
    </row>
    <row r="984" ht="14.5" customHeight="1" hidden="1">
      <c r="A984" t="s" s="640">
        <v>1881</v>
      </c>
      <c r="B984" s="637">
        <v>0</v>
      </c>
      <c r="C984" s="638">
        <v>5</v>
      </c>
      <c r="D984" s="639">
        <v>0</v>
      </c>
      <c r="E984" s="639">
        <f>3*B984:B984</f>
        <v>0</v>
      </c>
      <c r="F984" s="639">
        <f>2*B984:B984</f>
        <v>0</v>
      </c>
      <c r="G984" s="639">
        <v>0</v>
      </c>
      <c r="H984" s="639">
        <v>0</v>
      </c>
      <c r="I984" s="639">
        <v>0</v>
      </c>
      <c r="J984" s="639">
        <v>0</v>
      </c>
      <c r="K984" s="639">
        <v>0</v>
      </c>
      <c r="L984" s="639">
        <v>0</v>
      </c>
      <c r="M984" s="639">
        <v>0</v>
      </c>
      <c r="N984" s="639">
        <v>0</v>
      </c>
      <c r="O984" s="639">
        <v>0</v>
      </c>
      <c r="P984" s="639">
        <v>0</v>
      </c>
      <c r="Q984" s="639">
        <v>0</v>
      </c>
      <c r="R984" s="639">
        <v>0</v>
      </c>
      <c r="S984" s="639">
        <v>0</v>
      </c>
      <c r="T984" s="639">
        <v>0</v>
      </c>
      <c r="U984" s="639">
        <v>0</v>
      </c>
      <c r="V984" t="s" s="352">
        <f>IF(B984&gt;0,"Added"," ")</f>
        <v>251</v>
      </c>
      <c r="W984" s="635"/>
    </row>
    <row r="985" ht="14.5" customHeight="1" hidden="1">
      <c r="A985" t="s" s="640">
        <v>1882</v>
      </c>
      <c r="B985" s="637">
        <v>0</v>
      </c>
      <c r="C985" s="638">
        <v>5</v>
      </c>
      <c r="D985" s="639">
        <v>0</v>
      </c>
      <c r="E985" s="639">
        <f>_xlfn.IFERROR(C985:C985*B985,0)</f>
        <v>0</v>
      </c>
      <c r="F985" s="639">
        <v>0</v>
      </c>
      <c r="G985" s="639">
        <v>0</v>
      </c>
      <c r="H985" s="639">
        <v>0</v>
      </c>
      <c r="I985" s="639">
        <v>0</v>
      </c>
      <c r="J985" s="639">
        <v>0</v>
      </c>
      <c r="K985" s="639">
        <v>0</v>
      </c>
      <c r="L985" s="639">
        <v>0</v>
      </c>
      <c r="M985" s="639">
        <v>0</v>
      </c>
      <c r="N985" s="639">
        <v>0</v>
      </c>
      <c r="O985" s="639">
        <v>0</v>
      </c>
      <c r="P985" s="639">
        <v>0</v>
      </c>
      <c r="Q985" s="639">
        <v>0</v>
      </c>
      <c r="R985" s="639">
        <v>0</v>
      </c>
      <c r="S985" s="639">
        <v>0</v>
      </c>
      <c r="T985" s="639">
        <v>0</v>
      </c>
      <c r="U985" s="639">
        <v>0</v>
      </c>
      <c r="V985" t="s" s="352">
        <f>IF(B985&gt;0,"Added"," ")</f>
        <v>251</v>
      </c>
      <c r="W985" s="635"/>
    </row>
    <row r="986" ht="14.5" customHeight="1" hidden="1">
      <c r="A986" t="s" s="640">
        <v>1883</v>
      </c>
      <c r="B986" s="637">
        <v>0</v>
      </c>
      <c r="C986" s="638">
        <v>5</v>
      </c>
      <c r="D986" s="639">
        <v>0</v>
      </c>
      <c r="E986" s="639">
        <f>_xlfn.IFERROR(C986:C986*B986,0)</f>
        <v>0</v>
      </c>
      <c r="F986" s="639">
        <v>0</v>
      </c>
      <c r="G986" s="639">
        <v>0</v>
      </c>
      <c r="H986" s="639">
        <v>0</v>
      </c>
      <c r="I986" s="639">
        <v>0</v>
      </c>
      <c r="J986" s="639">
        <v>0</v>
      </c>
      <c r="K986" s="639">
        <v>0</v>
      </c>
      <c r="L986" s="639">
        <v>0</v>
      </c>
      <c r="M986" s="639">
        <v>0</v>
      </c>
      <c r="N986" s="639">
        <v>0</v>
      </c>
      <c r="O986" s="639">
        <v>0</v>
      </c>
      <c r="P986" s="639">
        <v>0</v>
      </c>
      <c r="Q986" s="639">
        <v>0</v>
      </c>
      <c r="R986" s="639">
        <v>0</v>
      </c>
      <c r="S986" s="639">
        <v>0</v>
      </c>
      <c r="T986" s="639">
        <v>0</v>
      </c>
      <c r="U986" s="639">
        <v>0</v>
      </c>
      <c r="V986" t="s" s="352">
        <f>IF(B986&gt;0,"Added"," ")</f>
        <v>251</v>
      </c>
      <c r="W986" s="635"/>
    </row>
    <row r="987" ht="14.5" customHeight="1" hidden="1">
      <c r="A987" t="s" s="640">
        <v>1884</v>
      </c>
      <c r="B987" s="637">
        <v>0</v>
      </c>
      <c r="C987" s="638">
        <v>10</v>
      </c>
      <c r="D987" s="639">
        <f>_xlfn.IFERROR(C987:C987*B987,0)</f>
        <v>0</v>
      </c>
      <c r="E987" s="639">
        <v>0</v>
      </c>
      <c r="F987" s="639">
        <v>0</v>
      </c>
      <c r="G987" s="639">
        <v>0</v>
      </c>
      <c r="H987" s="639">
        <v>0</v>
      </c>
      <c r="I987" s="639">
        <v>0</v>
      </c>
      <c r="J987" s="639">
        <v>0</v>
      </c>
      <c r="K987" s="639">
        <v>0</v>
      </c>
      <c r="L987" s="639">
        <v>0</v>
      </c>
      <c r="M987" s="639">
        <v>0</v>
      </c>
      <c r="N987" s="639">
        <v>0</v>
      </c>
      <c r="O987" s="639">
        <v>0</v>
      </c>
      <c r="P987" s="639">
        <v>0</v>
      </c>
      <c r="Q987" s="639">
        <v>0</v>
      </c>
      <c r="R987" s="639">
        <v>0</v>
      </c>
      <c r="S987" s="639">
        <v>0</v>
      </c>
      <c r="T987" s="639">
        <v>0</v>
      </c>
      <c r="U987" s="639">
        <v>0</v>
      </c>
      <c r="V987" t="s" s="352">
        <f>IF(B987&gt;0,"Added"," ")</f>
        <v>251</v>
      </c>
      <c r="W987" s="635"/>
    </row>
    <row r="988" ht="14.5" customHeight="1" hidden="1">
      <c r="A988" t="s" s="640">
        <v>1885</v>
      </c>
      <c r="B988" s="637">
        <v>0</v>
      </c>
      <c r="C988" s="638">
        <v>5</v>
      </c>
      <c r="D988" s="639">
        <f>_xlfn.IFERROR(C988:C988*B988,0)</f>
        <v>0</v>
      </c>
      <c r="E988" s="639">
        <v>0</v>
      </c>
      <c r="F988" s="639">
        <v>0</v>
      </c>
      <c r="G988" s="639">
        <v>0</v>
      </c>
      <c r="H988" s="639">
        <v>0</v>
      </c>
      <c r="I988" s="639">
        <v>0</v>
      </c>
      <c r="J988" s="639">
        <v>0</v>
      </c>
      <c r="K988" s="639">
        <v>0</v>
      </c>
      <c r="L988" s="639">
        <v>0</v>
      </c>
      <c r="M988" s="639">
        <v>0</v>
      </c>
      <c r="N988" s="639">
        <v>0</v>
      </c>
      <c r="O988" s="639">
        <v>0</v>
      </c>
      <c r="P988" s="639">
        <v>0</v>
      </c>
      <c r="Q988" s="639">
        <v>0</v>
      </c>
      <c r="R988" s="639">
        <v>0</v>
      </c>
      <c r="S988" s="639">
        <v>0</v>
      </c>
      <c r="T988" s="639">
        <v>0</v>
      </c>
      <c r="U988" s="639">
        <v>0</v>
      </c>
      <c r="V988" t="s" s="352">
        <f>IF(B988&gt;0,"Added"," ")</f>
        <v>251</v>
      </c>
      <c r="W988" s="635"/>
    </row>
    <row r="989" ht="14.5" customHeight="1" hidden="1">
      <c r="A989" t="s" s="640">
        <v>1886</v>
      </c>
      <c r="B989" s="637">
        <v>0</v>
      </c>
      <c r="C989" s="638">
        <v>5</v>
      </c>
      <c r="D989" s="639">
        <f>_xlfn.IFERROR(C989:C989*B989,0)</f>
        <v>0</v>
      </c>
      <c r="E989" s="639">
        <v>0</v>
      </c>
      <c r="F989" s="639">
        <v>0</v>
      </c>
      <c r="G989" s="639">
        <v>0</v>
      </c>
      <c r="H989" s="639">
        <v>0</v>
      </c>
      <c r="I989" s="639">
        <v>0</v>
      </c>
      <c r="J989" s="639">
        <v>0</v>
      </c>
      <c r="K989" s="639">
        <v>0</v>
      </c>
      <c r="L989" s="639">
        <v>0</v>
      </c>
      <c r="M989" s="639">
        <v>0</v>
      </c>
      <c r="N989" s="639">
        <v>0</v>
      </c>
      <c r="O989" s="639">
        <v>0</v>
      </c>
      <c r="P989" s="639">
        <v>0</v>
      </c>
      <c r="Q989" s="639">
        <v>0</v>
      </c>
      <c r="R989" s="639">
        <v>0</v>
      </c>
      <c r="S989" s="639">
        <v>0</v>
      </c>
      <c r="T989" s="639">
        <v>0</v>
      </c>
      <c r="U989" s="639">
        <v>0</v>
      </c>
      <c r="V989" t="s" s="352">
        <f>IF(B989&gt;0,"Added"," ")</f>
        <v>251</v>
      </c>
      <c r="W989" s="635"/>
    </row>
    <row r="990" ht="14.5" customHeight="1" hidden="1">
      <c r="A990" t="s" s="640">
        <v>1887</v>
      </c>
      <c r="B990" s="637">
        <v>0</v>
      </c>
      <c r="C990" s="638">
        <v>9</v>
      </c>
      <c r="D990" s="639">
        <f>_xlfn.IFERROR(C990:C990*B990,0)</f>
        <v>0</v>
      </c>
      <c r="E990" s="639">
        <v>0</v>
      </c>
      <c r="F990" s="639">
        <v>0</v>
      </c>
      <c r="G990" s="639">
        <v>0</v>
      </c>
      <c r="H990" s="639">
        <v>0</v>
      </c>
      <c r="I990" s="639">
        <v>0</v>
      </c>
      <c r="J990" s="639">
        <v>0</v>
      </c>
      <c r="K990" s="639">
        <v>0</v>
      </c>
      <c r="L990" s="639">
        <v>0</v>
      </c>
      <c r="M990" s="639">
        <v>0</v>
      </c>
      <c r="N990" s="639">
        <v>0</v>
      </c>
      <c r="O990" s="639">
        <v>0</v>
      </c>
      <c r="P990" s="639">
        <v>0</v>
      </c>
      <c r="Q990" s="639">
        <v>0</v>
      </c>
      <c r="R990" s="639">
        <v>0</v>
      </c>
      <c r="S990" s="639">
        <v>0</v>
      </c>
      <c r="T990" s="639">
        <v>0</v>
      </c>
      <c r="U990" s="639">
        <v>0</v>
      </c>
      <c r="V990" t="s" s="352">
        <f>IF(B990&gt;0,"Added"," ")</f>
        <v>251</v>
      </c>
      <c r="W990" s="635"/>
    </row>
    <row r="991" ht="14.5" customHeight="1" hidden="1">
      <c r="A991" t="s" s="640">
        <v>1888</v>
      </c>
      <c r="B991" s="637">
        <v>0</v>
      </c>
      <c r="C991" s="638">
        <v>25</v>
      </c>
      <c r="D991" s="639">
        <f>_xlfn.IFERROR(C991:C991*B991,0)</f>
        <v>0</v>
      </c>
      <c r="E991" s="639">
        <v>0</v>
      </c>
      <c r="F991" s="639">
        <v>0</v>
      </c>
      <c r="G991" s="639">
        <v>0</v>
      </c>
      <c r="H991" s="639">
        <v>0</v>
      </c>
      <c r="I991" s="639">
        <v>0</v>
      </c>
      <c r="J991" s="639">
        <v>0</v>
      </c>
      <c r="K991" s="639">
        <v>0</v>
      </c>
      <c r="L991" s="639">
        <v>0</v>
      </c>
      <c r="M991" s="639">
        <v>0</v>
      </c>
      <c r="N991" s="639">
        <v>0</v>
      </c>
      <c r="O991" s="639">
        <v>0</v>
      </c>
      <c r="P991" s="639">
        <v>0</v>
      </c>
      <c r="Q991" s="639">
        <v>0</v>
      </c>
      <c r="R991" s="639">
        <v>0</v>
      </c>
      <c r="S991" s="639">
        <v>0</v>
      </c>
      <c r="T991" s="639">
        <v>0</v>
      </c>
      <c r="U991" s="639">
        <v>0</v>
      </c>
      <c r="V991" t="s" s="352">
        <f>IF(B991&gt;0,"Added"," ")</f>
        <v>251</v>
      </c>
      <c r="W991" s="635"/>
    </row>
    <row r="992" ht="14.5" customHeight="1" hidden="1">
      <c r="A992" t="s" s="640">
        <v>1889</v>
      </c>
      <c r="B992" s="637">
        <v>0</v>
      </c>
      <c r="C992" s="638">
        <v>9</v>
      </c>
      <c r="D992" s="639">
        <f>_xlfn.IFERROR(C992:C992*B992,0)</f>
        <v>0</v>
      </c>
      <c r="E992" s="639">
        <v>0</v>
      </c>
      <c r="F992" s="639">
        <v>0</v>
      </c>
      <c r="G992" s="639">
        <v>0</v>
      </c>
      <c r="H992" s="639">
        <v>0</v>
      </c>
      <c r="I992" s="639">
        <v>0</v>
      </c>
      <c r="J992" s="639">
        <v>0</v>
      </c>
      <c r="K992" s="639">
        <v>0</v>
      </c>
      <c r="L992" s="639">
        <v>0</v>
      </c>
      <c r="M992" s="639">
        <v>0</v>
      </c>
      <c r="N992" s="639">
        <v>0</v>
      </c>
      <c r="O992" s="639">
        <v>0</v>
      </c>
      <c r="P992" s="639">
        <v>0</v>
      </c>
      <c r="Q992" s="639">
        <v>0</v>
      </c>
      <c r="R992" s="639">
        <v>0</v>
      </c>
      <c r="S992" s="639">
        <v>0</v>
      </c>
      <c r="T992" s="639">
        <v>0</v>
      </c>
      <c r="U992" s="639">
        <v>0</v>
      </c>
      <c r="V992" t="s" s="352">
        <f>IF(B992&gt;0,"Added"," ")</f>
        <v>251</v>
      </c>
      <c r="W992" s="635"/>
    </row>
    <row r="993" ht="14.5" customHeight="1" hidden="1">
      <c r="A993" t="s" s="640">
        <v>1890</v>
      </c>
      <c r="B993" s="637">
        <v>0</v>
      </c>
      <c r="C993" s="638">
        <v>4</v>
      </c>
      <c r="D993" s="639">
        <v>0</v>
      </c>
      <c r="E993" s="639">
        <v>0</v>
      </c>
      <c r="F993" s="639">
        <v>0</v>
      </c>
      <c r="G993" s="639">
        <v>0</v>
      </c>
      <c r="H993" s="639">
        <v>0</v>
      </c>
      <c r="I993" s="639">
        <f>_xlfn.IFERROR(C993:C993*B993,0)</f>
        <v>0</v>
      </c>
      <c r="J993" s="639">
        <v>0</v>
      </c>
      <c r="K993" s="639">
        <v>0</v>
      </c>
      <c r="L993" s="639">
        <v>0</v>
      </c>
      <c r="M993" s="639">
        <v>0</v>
      </c>
      <c r="N993" s="639">
        <v>0</v>
      </c>
      <c r="O993" s="639">
        <v>0</v>
      </c>
      <c r="P993" s="639">
        <v>0</v>
      </c>
      <c r="Q993" s="639">
        <v>0</v>
      </c>
      <c r="R993" s="639">
        <v>0</v>
      </c>
      <c r="S993" s="639">
        <v>0</v>
      </c>
      <c r="T993" s="639">
        <v>0</v>
      </c>
      <c r="U993" s="639">
        <v>0</v>
      </c>
      <c r="V993" t="s" s="352">
        <f>IF(B993&gt;0,"Added"," ")</f>
        <v>251</v>
      </c>
      <c r="W993" s="635"/>
    </row>
    <row r="994" ht="14.5" customHeight="1" hidden="1">
      <c r="A994" t="s" s="640">
        <v>1891</v>
      </c>
      <c r="B994" s="637">
        <v>0</v>
      </c>
      <c r="C994" s="638">
        <v>1</v>
      </c>
      <c r="D994" s="639">
        <v>0</v>
      </c>
      <c r="E994" s="639">
        <v>0</v>
      </c>
      <c r="F994" s="639">
        <v>0</v>
      </c>
      <c r="G994" s="639">
        <v>0</v>
      </c>
      <c r="H994" s="639">
        <v>0</v>
      </c>
      <c r="I994" s="639">
        <f>_xlfn.IFERROR(C994:C994*B994,0)</f>
        <v>0</v>
      </c>
      <c r="J994" s="639">
        <v>0</v>
      </c>
      <c r="K994" s="639">
        <v>0</v>
      </c>
      <c r="L994" s="639">
        <v>0</v>
      </c>
      <c r="M994" s="639">
        <v>0</v>
      </c>
      <c r="N994" s="639">
        <v>0</v>
      </c>
      <c r="O994" s="639">
        <v>0</v>
      </c>
      <c r="P994" s="639">
        <v>0</v>
      </c>
      <c r="Q994" s="639">
        <v>0</v>
      </c>
      <c r="R994" s="639">
        <v>0</v>
      </c>
      <c r="S994" s="639">
        <v>0</v>
      </c>
      <c r="T994" s="639">
        <v>0</v>
      </c>
      <c r="U994" s="639">
        <v>0</v>
      </c>
      <c r="V994" t="s" s="352">
        <f>IF(B994&gt;0,"Added"," ")</f>
        <v>251</v>
      </c>
      <c r="W994" s="635"/>
    </row>
    <row r="995" ht="14.5" customHeight="1" hidden="1">
      <c r="A995" t="s" s="640">
        <v>1892</v>
      </c>
      <c r="B995" s="637">
        <v>0</v>
      </c>
      <c r="C995" s="638">
        <v>1</v>
      </c>
      <c r="D995" s="639">
        <v>0</v>
      </c>
      <c r="E995" s="639">
        <v>0</v>
      </c>
      <c r="F995" s="639">
        <v>0</v>
      </c>
      <c r="G995" s="639">
        <v>0</v>
      </c>
      <c r="H995" s="639">
        <v>0</v>
      </c>
      <c r="I995" s="639">
        <v>0</v>
      </c>
      <c r="J995" s="639">
        <f>_xlfn.IFERROR(C995:C995*B995,0)</f>
        <v>0</v>
      </c>
      <c r="K995" s="639">
        <v>0</v>
      </c>
      <c r="L995" s="639">
        <v>0</v>
      </c>
      <c r="M995" s="639">
        <v>0</v>
      </c>
      <c r="N995" s="639">
        <v>0</v>
      </c>
      <c r="O995" s="639">
        <v>0</v>
      </c>
      <c r="P995" s="639">
        <v>0</v>
      </c>
      <c r="Q995" s="639">
        <v>0</v>
      </c>
      <c r="R995" s="639">
        <v>0</v>
      </c>
      <c r="S995" s="639">
        <v>0</v>
      </c>
      <c r="T995" s="639">
        <v>0</v>
      </c>
      <c r="U995" s="639">
        <v>0</v>
      </c>
      <c r="V995" t="s" s="352">
        <f>IF(B995&gt;0,"Added"," ")</f>
        <v>251</v>
      </c>
      <c r="W995" s="635"/>
    </row>
    <row r="996" ht="14.5" customHeight="1" hidden="1">
      <c r="A996" t="s" s="640">
        <v>1893</v>
      </c>
      <c r="B996" s="637">
        <v>0</v>
      </c>
      <c r="C996" s="638">
        <v>7</v>
      </c>
      <c r="D996" s="639">
        <v>0</v>
      </c>
      <c r="E996" s="639">
        <f>_xlfn.IFERROR(C996:C996*B996,0)</f>
        <v>0</v>
      </c>
      <c r="F996" s="639">
        <v>0</v>
      </c>
      <c r="G996" s="639">
        <v>0</v>
      </c>
      <c r="H996" s="639">
        <v>0</v>
      </c>
      <c r="I996" s="639">
        <v>0</v>
      </c>
      <c r="J996" s="639">
        <v>0</v>
      </c>
      <c r="K996" s="639">
        <v>0</v>
      </c>
      <c r="L996" s="639">
        <v>0</v>
      </c>
      <c r="M996" s="639">
        <v>0</v>
      </c>
      <c r="N996" s="639">
        <v>0</v>
      </c>
      <c r="O996" s="639">
        <v>0</v>
      </c>
      <c r="P996" s="639">
        <v>0</v>
      </c>
      <c r="Q996" s="639">
        <v>0</v>
      </c>
      <c r="R996" s="639">
        <v>0</v>
      </c>
      <c r="S996" s="639">
        <v>0</v>
      </c>
      <c r="T996" s="639">
        <v>0</v>
      </c>
      <c r="U996" s="639">
        <v>0</v>
      </c>
      <c r="V996" t="s" s="352">
        <f>IF(B996&gt;0,"Added"," ")</f>
        <v>251</v>
      </c>
      <c r="W996" s="635"/>
    </row>
    <row r="997" ht="14.5" customHeight="1" hidden="1">
      <c r="A997" t="s" s="640">
        <v>1894</v>
      </c>
      <c r="B997" s="637">
        <v>0</v>
      </c>
      <c r="C997" s="638">
        <v>5</v>
      </c>
      <c r="D997" s="639">
        <v>0</v>
      </c>
      <c r="E997" s="639">
        <v>0</v>
      </c>
      <c r="F997" s="639">
        <v>0</v>
      </c>
      <c r="G997" s="639">
        <f>4*B997:B997</f>
        <v>0</v>
      </c>
      <c r="H997" s="639">
        <f>1*B997:B997</f>
        <v>0</v>
      </c>
      <c r="I997" s="639">
        <v>0</v>
      </c>
      <c r="J997" s="639">
        <v>0</v>
      </c>
      <c r="K997" s="639">
        <v>0</v>
      </c>
      <c r="L997" s="639">
        <v>0</v>
      </c>
      <c r="M997" s="639">
        <v>0</v>
      </c>
      <c r="N997" s="639">
        <v>0</v>
      </c>
      <c r="O997" s="639">
        <v>0</v>
      </c>
      <c r="P997" s="639">
        <v>0</v>
      </c>
      <c r="Q997" s="639">
        <f>5*B997:B997</f>
        <v>0</v>
      </c>
      <c r="R997" s="639">
        <v>0</v>
      </c>
      <c r="S997" s="639">
        <v>0</v>
      </c>
      <c r="T997" s="639">
        <v>0</v>
      </c>
      <c r="U997" s="639">
        <v>0</v>
      </c>
      <c r="V997" t="s" s="352">
        <f>IF(B997&gt;0,"Added"," ")</f>
        <v>251</v>
      </c>
      <c r="W997" s="635"/>
    </row>
    <row r="998" ht="14.5" customHeight="1" hidden="1">
      <c r="A998" t="s" s="640">
        <v>1895</v>
      </c>
      <c r="B998" s="637">
        <v>0</v>
      </c>
      <c r="C998" s="638">
        <v>1</v>
      </c>
      <c r="D998" s="639">
        <v>0</v>
      </c>
      <c r="E998" s="639">
        <v>0</v>
      </c>
      <c r="F998" s="639">
        <v>0</v>
      </c>
      <c r="G998" s="639">
        <v>0</v>
      </c>
      <c r="H998" s="639">
        <v>0</v>
      </c>
      <c r="I998" s="639">
        <v>0</v>
      </c>
      <c r="J998" s="639">
        <f>_xlfn.IFERROR(C998:C998*B998,0)</f>
        <v>0</v>
      </c>
      <c r="K998" s="639">
        <v>0</v>
      </c>
      <c r="L998" s="639">
        <v>0</v>
      </c>
      <c r="M998" s="639">
        <v>0</v>
      </c>
      <c r="N998" s="639">
        <v>0</v>
      </c>
      <c r="O998" s="639">
        <v>0</v>
      </c>
      <c r="P998" s="639">
        <v>0</v>
      </c>
      <c r="Q998" s="639">
        <v>0</v>
      </c>
      <c r="R998" s="639">
        <v>0</v>
      </c>
      <c r="S998" s="639">
        <v>0</v>
      </c>
      <c r="T998" s="639">
        <v>0</v>
      </c>
      <c r="U998" s="639">
        <v>0</v>
      </c>
      <c r="V998" t="s" s="352">
        <f>IF(B998&gt;0,"Added"," ")</f>
        <v>251</v>
      </c>
      <c r="W998" s="635"/>
    </row>
    <row r="999" ht="14.5" customHeight="1" hidden="1">
      <c r="A999" t="s" s="640">
        <v>1896</v>
      </c>
      <c r="B999" s="637">
        <v>0</v>
      </c>
      <c r="C999" s="638">
        <v>5</v>
      </c>
      <c r="D999" s="639">
        <v>0</v>
      </c>
      <c r="E999" s="639">
        <v>0</v>
      </c>
      <c r="F999" s="639">
        <v>0</v>
      </c>
      <c r="G999" s="639">
        <v>0</v>
      </c>
      <c r="H999" s="639">
        <f>_xlfn.IFERROR(C999:C999*B999,0)</f>
        <v>0</v>
      </c>
      <c r="I999" s="639">
        <v>0</v>
      </c>
      <c r="J999" s="639">
        <v>0</v>
      </c>
      <c r="K999" s="639">
        <v>0</v>
      </c>
      <c r="L999" s="639">
        <v>0</v>
      </c>
      <c r="M999" s="639">
        <v>0</v>
      </c>
      <c r="N999" s="639">
        <v>0</v>
      </c>
      <c r="O999" s="639">
        <v>0</v>
      </c>
      <c r="P999" s="639">
        <v>0</v>
      </c>
      <c r="Q999" s="639">
        <v>0</v>
      </c>
      <c r="R999" s="639">
        <v>0</v>
      </c>
      <c r="S999" s="639">
        <v>0</v>
      </c>
      <c r="T999" s="639">
        <v>0</v>
      </c>
      <c r="U999" s="639">
        <v>0</v>
      </c>
      <c r="V999" t="s" s="352">
        <f>IF(B999&gt;0,"Added"," ")</f>
        <v>251</v>
      </c>
      <c r="W999" s="635"/>
    </row>
    <row r="1000" ht="14.5" customHeight="1" hidden="1">
      <c r="A1000" t="s" s="640">
        <v>1897</v>
      </c>
      <c r="B1000" s="637">
        <v>0</v>
      </c>
      <c r="C1000" s="638">
        <v>10</v>
      </c>
      <c r="D1000" s="639">
        <v>0</v>
      </c>
      <c r="E1000" s="639">
        <f>_xlfn.IFERROR(C1000:C1000*B1000,0)</f>
        <v>0</v>
      </c>
      <c r="F1000" s="639">
        <v>0</v>
      </c>
      <c r="G1000" s="639">
        <v>0</v>
      </c>
      <c r="H1000" s="639">
        <v>0</v>
      </c>
      <c r="I1000" s="639">
        <v>0</v>
      </c>
      <c r="J1000" s="639">
        <v>0</v>
      </c>
      <c r="K1000" s="639">
        <v>0</v>
      </c>
      <c r="L1000" s="639">
        <v>0</v>
      </c>
      <c r="M1000" s="639">
        <v>0</v>
      </c>
      <c r="N1000" s="639">
        <v>0</v>
      </c>
      <c r="O1000" s="639">
        <v>0</v>
      </c>
      <c r="P1000" s="639">
        <v>0</v>
      </c>
      <c r="Q1000" s="639">
        <v>0</v>
      </c>
      <c r="R1000" s="639">
        <v>0</v>
      </c>
      <c r="S1000" s="639">
        <v>0</v>
      </c>
      <c r="T1000" s="639">
        <v>0</v>
      </c>
      <c r="U1000" s="639">
        <v>0</v>
      </c>
      <c r="V1000" t="s" s="352">
        <f>IF(B1000&gt;0,"Added"," ")</f>
        <v>251</v>
      </c>
      <c r="W1000" s="635"/>
    </row>
    <row r="1001" ht="14.5" customHeight="1" hidden="1">
      <c r="A1001" t="s" s="640">
        <v>1898</v>
      </c>
      <c r="B1001" s="637">
        <v>0</v>
      </c>
      <c r="C1001" s="638">
        <v>10</v>
      </c>
      <c r="D1001" s="639">
        <v>0</v>
      </c>
      <c r="E1001" s="639">
        <f>_xlfn.IFERROR(C1001:C1001*B1001,0)</f>
        <v>0</v>
      </c>
      <c r="F1001" s="639">
        <v>0</v>
      </c>
      <c r="G1001" s="639">
        <v>0</v>
      </c>
      <c r="H1001" s="639">
        <v>0</v>
      </c>
      <c r="I1001" s="639">
        <v>0</v>
      </c>
      <c r="J1001" s="639">
        <v>0</v>
      </c>
      <c r="K1001" s="639">
        <v>0</v>
      </c>
      <c r="L1001" s="639">
        <v>0</v>
      </c>
      <c r="M1001" s="639">
        <v>0</v>
      </c>
      <c r="N1001" s="639">
        <v>0</v>
      </c>
      <c r="O1001" s="639">
        <v>0</v>
      </c>
      <c r="P1001" s="639">
        <v>0</v>
      </c>
      <c r="Q1001" s="639">
        <v>0</v>
      </c>
      <c r="R1001" s="639">
        <v>0</v>
      </c>
      <c r="S1001" s="639">
        <v>0</v>
      </c>
      <c r="T1001" s="639">
        <v>0</v>
      </c>
      <c r="U1001" s="639">
        <v>0</v>
      </c>
      <c r="V1001" t="s" s="352">
        <f>IF(B1001&gt;0,"Added"," ")</f>
        <v>251</v>
      </c>
      <c r="W1001" s="635"/>
    </row>
    <row r="1002" ht="14.5" customHeight="1" hidden="1">
      <c r="A1002" t="s" s="640">
        <v>1899</v>
      </c>
      <c r="B1002" s="637">
        <v>0</v>
      </c>
      <c r="C1002" s="638">
        <v>5</v>
      </c>
      <c r="D1002" s="639">
        <v>0</v>
      </c>
      <c r="E1002" s="639">
        <f>_xlfn.IFERROR(C1002:C1002*B1002,0)</f>
        <v>0</v>
      </c>
      <c r="F1002" s="639">
        <v>0</v>
      </c>
      <c r="G1002" s="639">
        <v>0</v>
      </c>
      <c r="H1002" s="639">
        <v>0</v>
      </c>
      <c r="I1002" s="639">
        <v>0</v>
      </c>
      <c r="J1002" s="639">
        <v>0</v>
      </c>
      <c r="K1002" s="639">
        <v>0</v>
      </c>
      <c r="L1002" s="639">
        <v>0</v>
      </c>
      <c r="M1002" s="639">
        <v>0</v>
      </c>
      <c r="N1002" s="639">
        <v>0</v>
      </c>
      <c r="O1002" s="639">
        <v>0</v>
      </c>
      <c r="P1002" s="639">
        <v>0</v>
      </c>
      <c r="Q1002" s="639">
        <v>0</v>
      </c>
      <c r="R1002" s="639">
        <v>0</v>
      </c>
      <c r="S1002" s="639">
        <v>0</v>
      </c>
      <c r="T1002" s="639">
        <v>0</v>
      </c>
      <c r="U1002" s="639">
        <v>0</v>
      </c>
      <c r="V1002" t="s" s="352">
        <f>IF(B1002&gt;0,"Added"," ")</f>
        <v>251</v>
      </c>
      <c r="W1002" s="635"/>
    </row>
    <row r="1003" ht="14.5" customHeight="1" hidden="1">
      <c r="A1003" t="s" s="640">
        <v>1900</v>
      </c>
      <c r="B1003" s="637">
        <v>0</v>
      </c>
      <c r="C1003" s="638">
        <v>1</v>
      </c>
      <c r="D1003" s="639">
        <v>0</v>
      </c>
      <c r="E1003" s="639">
        <v>0</v>
      </c>
      <c r="F1003" s="639">
        <v>0</v>
      </c>
      <c r="G1003" s="639">
        <v>0</v>
      </c>
      <c r="H1003" s="639">
        <v>0</v>
      </c>
      <c r="I1003" s="639">
        <v>0</v>
      </c>
      <c r="J1003" s="639">
        <f>_xlfn.IFERROR(C1003:C1003*B1003,0)</f>
        <v>0</v>
      </c>
      <c r="K1003" s="639">
        <v>0</v>
      </c>
      <c r="L1003" s="639">
        <v>0</v>
      </c>
      <c r="M1003" s="639">
        <v>0</v>
      </c>
      <c r="N1003" s="639">
        <v>0</v>
      </c>
      <c r="O1003" s="639">
        <v>0</v>
      </c>
      <c r="P1003" s="639">
        <v>0</v>
      </c>
      <c r="Q1003" s="639">
        <v>0</v>
      </c>
      <c r="R1003" s="639">
        <v>0</v>
      </c>
      <c r="S1003" s="639">
        <v>0</v>
      </c>
      <c r="T1003" s="639">
        <v>0</v>
      </c>
      <c r="U1003" s="639">
        <v>0</v>
      </c>
      <c r="V1003" t="s" s="352">
        <f>IF(B1003&gt;0,"Added"," ")</f>
        <v>251</v>
      </c>
      <c r="W1003" s="635"/>
    </row>
    <row r="1004" ht="14.5" customHeight="1" hidden="1">
      <c r="A1004" t="s" s="640">
        <v>1901</v>
      </c>
      <c r="B1004" s="637">
        <v>0</v>
      </c>
      <c r="C1004" s="638">
        <v>7</v>
      </c>
      <c r="D1004" s="639">
        <v>0</v>
      </c>
      <c r="E1004" s="639">
        <f>_xlfn.IFERROR(C1004:C1004*B1004,0)</f>
        <v>0</v>
      </c>
      <c r="F1004" s="639">
        <v>0</v>
      </c>
      <c r="G1004" s="639">
        <v>0</v>
      </c>
      <c r="H1004" s="639">
        <v>0</v>
      </c>
      <c r="I1004" s="639">
        <v>0</v>
      </c>
      <c r="J1004" s="639">
        <v>0</v>
      </c>
      <c r="K1004" s="639">
        <v>0</v>
      </c>
      <c r="L1004" s="639">
        <v>0</v>
      </c>
      <c r="M1004" s="639">
        <v>0</v>
      </c>
      <c r="N1004" s="639">
        <v>0</v>
      </c>
      <c r="O1004" s="639">
        <v>0</v>
      </c>
      <c r="P1004" s="639">
        <v>0</v>
      </c>
      <c r="Q1004" s="639">
        <v>0</v>
      </c>
      <c r="R1004" s="639">
        <v>0</v>
      </c>
      <c r="S1004" s="639">
        <v>0</v>
      </c>
      <c r="T1004" s="639">
        <v>0</v>
      </c>
      <c r="U1004" s="639">
        <v>0</v>
      </c>
      <c r="V1004" t="s" s="352">
        <f>IF(B1004&gt;0,"Added"," ")</f>
        <v>251</v>
      </c>
      <c r="W1004" s="635"/>
    </row>
    <row r="1005" ht="14.5" customHeight="1" hidden="1">
      <c r="A1005" t="s" s="640">
        <v>1902</v>
      </c>
      <c r="B1005" s="637">
        <v>0</v>
      </c>
      <c r="C1005" s="638">
        <v>1</v>
      </c>
      <c r="D1005" s="639">
        <v>0</v>
      </c>
      <c r="E1005" s="639">
        <v>0</v>
      </c>
      <c r="F1005" s="639">
        <v>0</v>
      </c>
      <c r="G1005" s="639">
        <v>0</v>
      </c>
      <c r="H1005" s="639">
        <v>0</v>
      </c>
      <c r="I1005" s="639">
        <v>0</v>
      </c>
      <c r="J1005" s="639">
        <f>_xlfn.IFERROR(C1005:C1005*B1005,0)</f>
        <v>0</v>
      </c>
      <c r="K1005" s="639">
        <v>0</v>
      </c>
      <c r="L1005" s="639">
        <v>0</v>
      </c>
      <c r="M1005" s="639">
        <v>0</v>
      </c>
      <c r="N1005" s="639">
        <v>0</v>
      </c>
      <c r="O1005" s="639">
        <v>0</v>
      </c>
      <c r="P1005" s="639">
        <v>0</v>
      </c>
      <c r="Q1005" s="639">
        <v>0</v>
      </c>
      <c r="R1005" s="639">
        <v>0</v>
      </c>
      <c r="S1005" s="639">
        <v>0</v>
      </c>
      <c r="T1005" s="639">
        <v>0</v>
      </c>
      <c r="U1005" s="639">
        <v>0</v>
      </c>
      <c r="V1005" t="s" s="352">
        <f>IF(B1005&gt;0,"Added"," ")</f>
        <v>251</v>
      </c>
      <c r="W1005" s="635"/>
    </row>
    <row r="1006" ht="14.5" customHeight="1" hidden="1">
      <c r="A1006" t="s" s="640">
        <v>1903</v>
      </c>
      <c r="B1006" s="637">
        <v>0</v>
      </c>
      <c r="C1006" s="638">
        <v>5</v>
      </c>
      <c r="D1006" s="639">
        <v>0</v>
      </c>
      <c r="E1006" s="639">
        <v>0</v>
      </c>
      <c r="F1006" s="639">
        <v>0</v>
      </c>
      <c r="G1006" s="639">
        <v>0</v>
      </c>
      <c r="H1006" s="639">
        <f>_xlfn.IFERROR(C1006:C1006*B1006,0)</f>
        <v>0</v>
      </c>
      <c r="I1006" s="639">
        <v>0</v>
      </c>
      <c r="J1006" s="639">
        <v>0</v>
      </c>
      <c r="K1006" s="639">
        <v>0</v>
      </c>
      <c r="L1006" s="639">
        <v>0</v>
      </c>
      <c r="M1006" s="639">
        <v>0</v>
      </c>
      <c r="N1006" s="639">
        <v>0</v>
      </c>
      <c r="O1006" s="639">
        <v>0</v>
      </c>
      <c r="P1006" s="639">
        <v>0</v>
      </c>
      <c r="Q1006" s="639">
        <v>0</v>
      </c>
      <c r="R1006" s="639">
        <v>0</v>
      </c>
      <c r="S1006" s="639">
        <v>0</v>
      </c>
      <c r="T1006" s="639">
        <v>0</v>
      </c>
      <c r="U1006" s="639">
        <v>0</v>
      </c>
      <c r="V1006" t="s" s="352">
        <f>IF(B1006&gt;0,"Added"," ")</f>
        <v>251</v>
      </c>
      <c r="W1006" s="635"/>
    </row>
    <row r="1007" ht="14.5" customHeight="1" hidden="1">
      <c r="A1007" t="s" s="640">
        <v>1904</v>
      </c>
      <c r="B1007" s="637">
        <v>0</v>
      </c>
      <c r="C1007" s="638">
        <v>1</v>
      </c>
      <c r="D1007" s="639">
        <v>0</v>
      </c>
      <c r="E1007" s="639">
        <v>0</v>
      </c>
      <c r="F1007" s="639">
        <v>0</v>
      </c>
      <c r="G1007" s="639">
        <v>0</v>
      </c>
      <c r="H1007" s="639">
        <v>0</v>
      </c>
      <c r="I1007" s="639">
        <v>0</v>
      </c>
      <c r="J1007" s="639">
        <v>0</v>
      </c>
      <c r="K1007" s="639">
        <f>_xlfn.IFERROR(C1007:C1007*B1007,0)</f>
        <v>0</v>
      </c>
      <c r="L1007" s="639">
        <v>0</v>
      </c>
      <c r="M1007" s="639">
        <v>0</v>
      </c>
      <c r="N1007" s="639">
        <v>0</v>
      </c>
      <c r="O1007" s="639">
        <v>0</v>
      </c>
      <c r="P1007" s="639">
        <v>0</v>
      </c>
      <c r="Q1007" s="639">
        <v>0</v>
      </c>
      <c r="R1007" s="639">
        <v>0</v>
      </c>
      <c r="S1007" s="639">
        <v>0</v>
      </c>
      <c r="T1007" s="639">
        <v>0</v>
      </c>
      <c r="U1007" s="639">
        <v>0</v>
      </c>
      <c r="V1007" t="s" s="352">
        <f>IF(B1007&gt;0,"Added"," ")</f>
        <v>251</v>
      </c>
      <c r="W1007" s="635"/>
    </row>
    <row r="1008" ht="14.5" customHeight="1" hidden="1">
      <c r="A1008" t="s" s="640">
        <v>1905</v>
      </c>
      <c r="B1008" s="637">
        <v>0</v>
      </c>
      <c r="C1008" s="638">
        <v>1</v>
      </c>
      <c r="D1008" s="639">
        <v>0</v>
      </c>
      <c r="E1008" s="639">
        <v>0</v>
      </c>
      <c r="F1008" s="639">
        <v>0</v>
      </c>
      <c r="G1008" s="639">
        <v>0</v>
      </c>
      <c r="H1008" s="639">
        <v>0</v>
      </c>
      <c r="I1008" s="639">
        <v>0</v>
      </c>
      <c r="J1008" s="639">
        <f>_xlfn.IFERROR(C1008:C1008*B1008,0)</f>
        <v>0</v>
      </c>
      <c r="K1008" s="639">
        <v>0</v>
      </c>
      <c r="L1008" s="639">
        <v>0</v>
      </c>
      <c r="M1008" s="639">
        <v>0</v>
      </c>
      <c r="N1008" s="639">
        <v>0</v>
      </c>
      <c r="O1008" s="639">
        <v>0</v>
      </c>
      <c r="P1008" s="639">
        <v>0</v>
      </c>
      <c r="Q1008" s="639">
        <v>0</v>
      </c>
      <c r="R1008" s="639">
        <v>0</v>
      </c>
      <c r="S1008" s="639">
        <v>0</v>
      </c>
      <c r="T1008" s="639">
        <v>0</v>
      </c>
      <c r="U1008" s="639">
        <v>0</v>
      </c>
      <c r="V1008" t="s" s="352">
        <f>IF(B1008&gt;0,"Added"," ")</f>
        <v>251</v>
      </c>
      <c r="W1008" s="635"/>
    </row>
    <row r="1009" ht="14.5" customHeight="1" hidden="1">
      <c r="A1009" t="s" s="640">
        <v>1906</v>
      </c>
      <c r="B1009" s="637">
        <v>0</v>
      </c>
      <c r="C1009" s="638">
        <v>1</v>
      </c>
      <c r="D1009" s="639">
        <v>0</v>
      </c>
      <c r="E1009" s="639">
        <v>0</v>
      </c>
      <c r="F1009" s="639">
        <v>0</v>
      </c>
      <c r="G1009" s="639">
        <v>0</v>
      </c>
      <c r="H1009" s="639">
        <v>0</v>
      </c>
      <c r="I1009" s="639">
        <v>0</v>
      </c>
      <c r="J1009" s="639">
        <f>_xlfn.IFERROR(C1009:C1009*B1009,0)</f>
        <v>0</v>
      </c>
      <c r="K1009" s="639">
        <v>0</v>
      </c>
      <c r="L1009" s="639">
        <v>0</v>
      </c>
      <c r="M1009" s="639">
        <v>0</v>
      </c>
      <c r="N1009" s="639">
        <v>0</v>
      </c>
      <c r="O1009" s="639">
        <v>0</v>
      </c>
      <c r="P1009" s="639">
        <v>0</v>
      </c>
      <c r="Q1009" s="639">
        <v>0</v>
      </c>
      <c r="R1009" s="639">
        <v>0</v>
      </c>
      <c r="S1009" s="639">
        <v>0</v>
      </c>
      <c r="T1009" s="639">
        <v>0</v>
      </c>
      <c r="U1009" s="639">
        <v>0</v>
      </c>
      <c r="V1009" t="s" s="352">
        <f>IF(B1009&gt;0,"Added"," ")</f>
        <v>251</v>
      </c>
      <c r="W1009" s="635"/>
    </row>
    <row r="1010" ht="14.5" customHeight="1" hidden="1">
      <c r="A1010" t="s" s="640">
        <v>1907</v>
      </c>
      <c r="B1010" s="637">
        <v>0</v>
      </c>
      <c r="C1010" s="638">
        <v>1</v>
      </c>
      <c r="D1010" s="639">
        <v>0</v>
      </c>
      <c r="E1010" s="639">
        <v>0</v>
      </c>
      <c r="F1010" s="639">
        <v>0</v>
      </c>
      <c r="G1010" s="639">
        <v>0</v>
      </c>
      <c r="H1010" s="639">
        <v>0</v>
      </c>
      <c r="I1010" s="639">
        <v>0</v>
      </c>
      <c r="J1010" s="639">
        <f>_xlfn.IFERROR(C1010:C1010*B1010,0)</f>
        <v>0</v>
      </c>
      <c r="K1010" s="639">
        <v>0</v>
      </c>
      <c r="L1010" s="639">
        <v>0</v>
      </c>
      <c r="M1010" s="639">
        <v>0</v>
      </c>
      <c r="N1010" s="639">
        <v>0</v>
      </c>
      <c r="O1010" s="639">
        <v>0</v>
      </c>
      <c r="P1010" s="639">
        <v>0</v>
      </c>
      <c r="Q1010" s="639">
        <v>0</v>
      </c>
      <c r="R1010" s="639">
        <v>0</v>
      </c>
      <c r="S1010" s="639">
        <v>0</v>
      </c>
      <c r="T1010" s="639">
        <v>0</v>
      </c>
      <c r="U1010" s="639">
        <v>0</v>
      </c>
      <c r="V1010" t="s" s="352">
        <f>IF(B1010&gt;0,"Added"," ")</f>
        <v>251</v>
      </c>
      <c r="W1010" s="635"/>
    </row>
    <row r="1011" ht="14.5" customHeight="1" hidden="1">
      <c r="A1011" t="s" s="640">
        <v>1908</v>
      </c>
      <c r="B1011" s="637">
        <v>0</v>
      </c>
      <c r="C1011" s="638">
        <v>5</v>
      </c>
      <c r="D1011" s="639">
        <f>B1011:B1011*3</f>
        <v>0</v>
      </c>
      <c r="E1011" s="639">
        <f>B1011:B1011*2</f>
        <v>0</v>
      </c>
      <c r="F1011" s="639">
        <v>0</v>
      </c>
      <c r="G1011" s="639">
        <v>0</v>
      </c>
      <c r="H1011" s="639">
        <v>0</v>
      </c>
      <c r="I1011" s="639">
        <v>0</v>
      </c>
      <c r="J1011" s="639">
        <v>0</v>
      </c>
      <c r="K1011" s="639">
        <v>0</v>
      </c>
      <c r="L1011" s="639">
        <v>0</v>
      </c>
      <c r="M1011" s="639">
        <v>0</v>
      </c>
      <c r="N1011" s="639">
        <v>0</v>
      </c>
      <c r="O1011" s="639">
        <v>0</v>
      </c>
      <c r="P1011" s="639">
        <v>0</v>
      </c>
      <c r="Q1011" s="639">
        <v>0</v>
      </c>
      <c r="R1011" s="639">
        <v>0</v>
      </c>
      <c r="S1011" s="639">
        <v>0</v>
      </c>
      <c r="T1011" s="639">
        <v>0</v>
      </c>
      <c r="U1011" s="639">
        <v>0</v>
      </c>
      <c r="V1011" t="s" s="352">
        <f>IF(B1011&gt;0,"Added"," ")</f>
        <v>251</v>
      </c>
      <c r="W1011" s="635"/>
    </row>
    <row r="1012" ht="14.5" customHeight="1" hidden="1">
      <c r="A1012" t="s" s="640">
        <v>1909</v>
      </c>
      <c r="B1012" s="637">
        <v>0</v>
      </c>
      <c r="C1012" s="638">
        <v>5</v>
      </c>
      <c r="D1012" s="639">
        <v>0</v>
      </c>
      <c r="E1012" s="639">
        <v>0</v>
      </c>
      <c r="F1012" s="639">
        <f>B1012:B1012*5</f>
        <v>0</v>
      </c>
      <c r="G1012" s="639">
        <v>0</v>
      </c>
      <c r="H1012" s="639">
        <v>0</v>
      </c>
      <c r="I1012" s="639">
        <v>0</v>
      </c>
      <c r="J1012" s="639">
        <v>0</v>
      </c>
      <c r="K1012" s="639">
        <v>0</v>
      </c>
      <c r="L1012" s="639">
        <v>0</v>
      </c>
      <c r="M1012" s="639">
        <v>0</v>
      </c>
      <c r="N1012" s="639">
        <v>0</v>
      </c>
      <c r="O1012" s="639">
        <v>0</v>
      </c>
      <c r="P1012" s="639">
        <v>0</v>
      </c>
      <c r="Q1012" s="639">
        <v>0</v>
      </c>
      <c r="R1012" s="639">
        <v>0</v>
      </c>
      <c r="S1012" s="639">
        <v>0</v>
      </c>
      <c r="T1012" s="639">
        <v>0</v>
      </c>
      <c r="U1012" s="639">
        <v>0</v>
      </c>
      <c r="V1012" t="s" s="352">
        <f>IF(B1012&gt;0,"Added"," ")</f>
        <v>251</v>
      </c>
      <c r="W1012" s="635"/>
    </row>
    <row r="1013" ht="14.5" customHeight="1" hidden="1">
      <c r="A1013" t="s" s="640">
        <v>1910</v>
      </c>
      <c r="B1013" s="637">
        <v>0</v>
      </c>
      <c r="C1013" s="638">
        <v>1</v>
      </c>
      <c r="D1013" s="639">
        <v>0</v>
      </c>
      <c r="E1013" s="639">
        <v>0</v>
      </c>
      <c r="F1013" s="639">
        <v>0</v>
      </c>
      <c r="G1013" s="639">
        <v>0</v>
      </c>
      <c r="H1013" s="639">
        <v>0</v>
      </c>
      <c r="I1013" s="639">
        <v>0</v>
      </c>
      <c r="J1013" s="639">
        <f>_xlfn.IFERROR(C1013:C1013*B1013,0)</f>
        <v>0</v>
      </c>
      <c r="K1013" s="639">
        <v>0</v>
      </c>
      <c r="L1013" s="639">
        <v>0</v>
      </c>
      <c r="M1013" s="639">
        <v>0</v>
      </c>
      <c r="N1013" s="639">
        <v>0</v>
      </c>
      <c r="O1013" s="639">
        <v>0</v>
      </c>
      <c r="P1013" s="639">
        <v>0</v>
      </c>
      <c r="Q1013" s="639">
        <v>0</v>
      </c>
      <c r="R1013" s="639">
        <v>0</v>
      </c>
      <c r="S1013" s="639">
        <v>0</v>
      </c>
      <c r="T1013" s="639">
        <v>0</v>
      </c>
      <c r="U1013" s="639">
        <v>0</v>
      </c>
      <c r="V1013" t="s" s="352">
        <f>IF(B1013&gt;0,"Added"," ")</f>
        <v>251</v>
      </c>
      <c r="W1013" s="635"/>
    </row>
    <row r="1014" ht="14.5" customHeight="1" hidden="1">
      <c r="A1014" t="s" s="640">
        <v>1911</v>
      </c>
      <c r="B1014" s="637">
        <v>0</v>
      </c>
      <c r="C1014" s="638">
        <v>4</v>
      </c>
      <c r="D1014" s="639">
        <v>0</v>
      </c>
      <c r="E1014" s="639">
        <v>0</v>
      </c>
      <c r="F1014" s="639">
        <v>0</v>
      </c>
      <c r="G1014" s="639">
        <v>0</v>
      </c>
      <c r="H1014" s="639">
        <f>_xlfn.IFERROR(C1014:C1014*B1014,0)</f>
        <v>0</v>
      </c>
      <c r="I1014" s="639">
        <v>0</v>
      </c>
      <c r="J1014" s="639">
        <v>0</v>
      </c>
      <c r="K1014" s="639">
        <v>0</v>
      </c>
      <c r="L1014" s="639">
        <v>0</v>
      </c>
      <c r="M1014" s="639">
        <v>0</v>
      </c>
      <c r="N1014" s="639">
        <v>0</v>
      </c>
      <c r="O1014" s="639">
        <v>0</v>
      </c>
      <c r="P1014" s="639">
        <v>0</v>
      </c>
      <c r="Q1014" s="639">
        <v>0</v>
      </c>
      <c r="R1014" s="639">
        <v>0</v>
      </c>
      <c r="S1014" s="639">
        <v>0</v>
      </c>
      <c r="T1014" s="639">
        <v>0</v>
      </c>
      <c r="U1014" s="639">
        <v>0</v>
      </c>
      <c r="V1014" t="s" s="352">
        <f>IF(B1014&gt;0,"Added"," ")</f>
        <v>251</v>
      </c>
      <c r="W1014" s="635"/>
    </row>
    <row r="1015" ht="14.5" customHeight="1" hidden="1">
      <c r="A1015" t="s" s="640">
        <v>1912</v>
      </c>
      <c r="B1015" s="637">
        <v>0</v>
      </c>
      <c r="C1015" s="638">
        <v>5</v>
      </c>
      <c r="D1015" s="639">
        <v>0</v>
      </c>
      <c r="E1015" s="639">
        <f>1*B1015:B1015</f>
        <v>0</v>
      </c>
      <c r="F1015" s="639">
        <f>4*B1015:B1015</f>
        <v>0</v>
      </c>
      <c r="G1015" s="639">
        <v>0</v>
      </c>
      <c r="H1015" s="639">
        <v>0</v>
      </c>
      <c r="I1015" s="639">
        <v>0</v>
      </c>
      <c r="J1015" s="639">
        <v>0</v>
      </c>
      <c r="K1015" s="639">
        <v>0</v>
      </c>
      <c r="L1015" s="639">
        <v>0</v>
      </c>
      <c r="M1015" s="639">
        <v>0</v>
      </c>
      <c r="N1015" s="639">
        <v>0</v>
      </c>
      <c r="O1015" s="639">
        <v>0</v>
      </c>
      <c r="P1015" s="639">
        <v>0</v>
      </c>
      <c r="Q1015" s="639">
        <v>0</v>
      </c>
      <c r="R1015" s="639">
        <v>0</v>
      </c>
      <c r="S1015" s="639">
        <v>0</v>
      </c>
      <c r="T1015" s="639">
        <v>0</v>
      </c>
      <c r="U1015" s="639">
        <v>0</v>
      </c>
      <c r="V1015" t="s" s="352">
        <f>IF(B1015&gt;0,"Added"," ")</f>
        <v>251</v>
      </c>
      <c r="W1015" s="635"/>
    </row>
    <row r="1016" ht="14.5" customHeight="1" hidden="1">
      <c r="A1016" t="s" s="640">
        <v>1913</v>
      </c>
      <c r="B1016" s="637">
        <v>0</v>
      </c>
      <c r="C1016" s="638">
        <v>5</v>
      </c>
      <c r="D1016" s="639">
        <v>0</v>
      </c>
      <c r="E1016" s="639">
        <v>0</v>
      </c>
      <c r="F1016" s="639">
        <v>0</v>
      </c>
      <c r="G1016" s="639">
        <v>0</v>
      </c>
      <c r="H1016" s="639">
        <f>_xlfn.IFERROR(C1016:C1016*B1016,0)</f>
        <v>0</v>
      </c>
      <c r="I1016" s="639">
        <v>0</v>
      </c>
      <c r="J1016" s="639">
        <v>0</v>
      </c>
      <c r="K1016" s="639">
        <v>0</v>
      </c>
      <c r="L1016" s="639">
        <v>0</v>
      </c>
      <c r="M1016" s="639">
        <v>0</v>
      </c>
      <c r="N1016" s="639">
        <v>0</v>
      </c>
      <c r="O1016" s="639">
        <v>0</v>
      </c>
      <c r="P1016" s="639">
        <v>0</v>
      </c>
      <c r="Q1016" s="639">
        <v>0</v>
      </c>
      <c r="R1016" s="639">
        <v>0</v>
      </c>
      <c r="S1016" s="639">
        <v>0</v>
      </c>
      <c r="T1016" s="639">
        <v>0</v>
      </c>
      <c r="U1016" s="639">
        <v>0</v>
      </c>
      <c r="V1016" t="s" s="352">
        <f>IF(B1016&gt;0,"Added"," ")</f>
        <v>251</v>
      </c>
      <c r="W1016" s="635"/>
    </row>
    <row r="1017" ht="14.5" customHeight="1" hidden="1">
      <c r="A1017" t="s" s="640">
        <v>1914</v>
      </c>
      <c r="B1017" s="637">
        <v>0</v>
      </c>
      <c r="C1017" s="638">
        <v>3</v>
      </c>
      <c r="D1017" s="639">
        <v>0</v>
      </c>
      <c r="E1017" s="639">
        <v>0</v>
      </c>
      <c r="F1017" s="639">
        <v>0</v>
      </c>
      <c r="G1017" s="639">
        <v>0</v>
      </c>
      <c r="H1017" s="639">
        <f>_xlfn.IFERROR(C1017:C1017*B1017,0)</f>
        <v>0</v>
      </c>
      <c r="I1017" s="639">
        <v>0</v>
      </c>
      <c r="J1017" s="639">
        <v>0</v>
      </c>
      <c r="K1017" s="639">
        <v>0</v>
      </c>
      <c r="L1017" s="639">
        <v>0</v>
      </c>
      <c r="M1017" s="639">
        <v>0</v>
      </c>
      <c r="N1017" s="639">
        <v>0</v>
      </c>
      <c r="O1017" s="639">
        <v>0</v>
      </c>
      <c r="P1017" s="639">
        <v>0</v>
      </c>
      <c r="Q1017" s="639">
        <v>0</v>
      </c>
      <c r="R1017" s="639">
        <v>0</v>
      </c>
      <c r="S1017" s="639">
        <v>0</v>
      </c>
      <c r="T1017" s="639">
        <v>0</v>
      </c>
      <c r="U1017" s="639">
        <v>0</v>
      </c>
      <c r="V1017" t="s" s="352">
        <f>IF(B1017&gt;0,"Added"," ")</f>
        <v>251</v>
      </c>
      <c r="W1017" s="635"/>
    </row>
    <row r="1018" ht="14.5" customHeight="1" hidden="1">
      <c r="A1018" t="s" s="640">
        <v>1915</v>
      </c>
      <c r="B1018" s="637">
        <v>0</v>
      </c>
      <c r="C1018" s="638">
        <v>2</v>
      </c>
      <c r="D1018" s="639">
        <v>0</v>
      </c>
      <c r="E1018" s="639">
        <v>0</v>
      </c>
      <c r="F1018" s="639">
        <v>0</v>
      </c>
      <c r="G1018" s="639">
        <v>0</v>
      </c>
      <c r="H1018" s="639">
        <f>_xlfn.IFERROR(C1018:C1018*B1018,0)</f>
        <v>0</v>
      </c>
      <c r="I1018" s="639">
        <v>0</v>
      </c>
      <c r="J1018" s="639">
        <v>0</v>
      </c>
      <c r="K1018" s="639">
        <v>0</v>
      </c>
      <c r="L1018" s="639">
        <v>0</v>
      </c>
      <c r="M1018" s="639">
        <v>0</v>
      </c>
      <c r="N1018" s="639">
        <v>0</v>
      </c>
      <c r="O1018" s="639">
        <v>0</v>
      </c>
      <c r="P1018" s="639">
        <v>0</v>
      </c>
      <c r="Q1018" s="639">
        <v>0</v>
      </c>
      <c r="R1018" s="639">
        <v>0</v>
      </c>
      <c r="S1018" s="639">
        <v>0</v>
      </c>
      <c r="T1018" s="639">
        <v>0</v>
      </c>
      <c r="U1018" s="639">
        <v>0</v>
      </c>
      <c r="V1018" t="s" s="352">
        <f>IF(B1018&gt;0,"Added"," ")</f>
        <v>251</v>
      </c>
      <c r="W1018" s="635"/>
    </row>
    <row r="1019" ht="14.5" customHeight="1" hidden="1">
      <c r="A1019" t="s" s="640">
        <v>1916</v>
      </c>
      <c r="B1019" s="637">
        <v>0</v>
      </c>
      <c r="C1019" s="638">
        <v>5</v>
      </c>
      <c r="D1019" s="639">
        <v>0</v>
      </c>
      <c r="E1019" s="639">
        <v>0</v>
      </c>
      <c r="F1019" s="639">
        <v>0</v>
      </c>
      <c r="G1019" s="639">
        <v>0</v>
      </c>
      <c r="H1019" s="639">
        <f>_xlfn.IFERROR(C1019:C1019*B1019,0)</f>
        <v>0</v>
      </c>
      <c r="I1019" s="639">
        <v>0</v>
      </c>
      <c r="J1019" s="639">
        <v>0</v>
      </c>
      <c r="K1019" s="639">
        <v>0</v>
      </c>
      <c r="L1019" s="639">
        <v>0</v>
      </c>
      <c r="M1019" s="639">
        <v>0</v>
      </c>
      <c r="N1019" s="639">
        <v>0</v>
      </c>
      <c r="O1019" s="639">
        <v>0</v>
      </c>
      <c r="P1019" s="639">
        <v>0</v>
      </c>
      <c r="Q1019" s="639">
        <v>0</v>
      </c>
      <c r="R1019" s="639">
        <v>0</v>
      </c>
      <c r="S1019" s="639">
        <v>0</v>
      </c>
      <c r="T1019" s="639">
        <v>0</v>
      </c>
      <c r="U1019" s="639">
        <v>0</v>
      </c>
      <c r="V1019" t="s" s="352">
        <f>IF(B1019&gt;0,"Added"," ")</f>
        <v>251</v>
      </c>
      <c r="W1019" s="635"/>
    </row>
    <row r="1020" ht="14.5" customHeight="1" hidden="1">
      <c r="A1020" t="s" s="640">
        <v>1917</v>
      </c>
      <c r="B1020" s="637">
        <v>0</v>
      </c>
      <c r="C1020" s="638">
        <v>5</v>
      </c>
      <c r="D1020" s="639">
        <v>0</v>
      </c>
      <c r="E1020" s="639">
        <v>0</v>
      </c>
      <c r="F1020" s="639">
        <v>0</v>
      </c>
      <c r="G1020" s="639">
        <v>0</v>
      </c>
      <c r="H1020" s="639">
        <f>_xlfn.IFERROR(C1020:C1020*B1020,0)</f>
        <v>0</v>
      </c>
      <c r="I1020" s="639">
        <v>0</v>
      </c>
      <c r="J1020" s="639">
        <v>0</v>
      </c>
      <c r="K1020" s="639">
        <v>0</v>
      </c>
      <c r="L1020" s="639">
        <v>0</v>
      </c>
      <c r="M1020" s="639">
        <v>0</v>
      </c>
      <c r="N1020" s="639">
        <v>0</v>
      </c>
      <c r="O1020" s="639">
        <v>0</v>
      </c>
      <c r="P1020" s="639">
        <v>0</v>
      </c>
      <c r="Q1020" s="639">
        <v>0</v>
      </c>
      <c r="R1020" s="639">
        <v>0</v>
      </c>
      <c r="S1020" s="639">
        <v>0</v>
      </c>
      <c r="T1020" s="639">
        <v>0</v>
      </c>
      <c r="U1020" s="639">
        <v>0</v>
      </c>
      <c r="V1020" t="s" s="352">
        <f>IF(B1020&gt;0,"Added"," ")</f>
        <v>251</v>
      </c>
      <c r="W1020" s="635"/>
    </row>
    <row r="1021" ht="14.5" customHeight="1" hidden="1">
      <c r="A1021" t="s" s="640">
        <v>1918</v>
      </c>
      <c r="B1021" s="637">
        <v>0</v>
      </c>
      <c r="C1021" s="638">
        <v>6</v>
      </c>
      <c r="D1021" s="639">
        <v>0</v>
      </c>
      <c r="E1021" s="639">
        <v>0</v>
      </c>
      <c r="F1021" s="639">
        <v>0</v>
      </c>
      <c r="G1021" s="639">
        <v>0</v>
      </c>
      <c r="H1021" s="639">
        <f>_xlfn.IFERROR(C1021:C1021*B1021,0)</f>
        <v>0</v>
      </c>
      <c r="I1021" s="639">
        <v>0</v>
      </c>
      <c r="J1021" s="639">
        <v>0</v>
      </c>
      <c r="K1021" s="639">
        <v>0</v>
      </c>
      <c r="L1021" s="639">
        <v>0</v>
      </c>
      <c r="M1021" s="639">
        <v>0</v>
      </c>
      <c r="N1021" s="639">
        <v>0</v>
      </c>
      <c r="O1021" s="639">
        <v>0</v>
      </c>
      <c r="P1021" s="639">
        <v>0</v>
      </c>
      <c r="Q1021" s="639">
        <v>0</v>
      </c>
      <c r="R1021" s="639">
        <v>0</v>
      </c>
      <c r="S1021" s="639">
        <v>0</v>
      </c>
      <c r="T1021" s="639">
        <v>0</v>
      </c>
      <c r="U1021" s="639">
        <v>0</v>
      </c>
      <c r="V1021" t="s" s="352">
        <f>IF(B1021&gt;0,"Added"," ")</f>
        <v>251</v>
      </c>
      <c r="W1021" s="635"/>
    </row>
    <row r="1022" ht="14.5" customHeight="1" hidden="1">
      <c r="A1022" t="s" s="640">
        <v>1919</v>
      </c>
      <c r="B1022" s="637">
        <v>0</v>
      </c>
      <c r="C1022" s="638">
        <v>4</v>
      </c>
      <c r="D1022" s="639">
        <v>0</v>
      </c>
      <c r="E1022" s="639">
        <v>0</v>
      </c>
      <c r="F1022" s="639">
        <v>0</v>
      </c>
      <c r="G1022" s="639">
        <v>0</v>
      </c>
      <c r="H1022" s="639">
        <f>_xlfn.IFERROR(C1022:C1022*B1022,0)</f>
        <v>0</v>
      </c>
      <c r="I1022" s="639">
        <v>0</v>
      </c>
      <c r="J1022" s="639">
        <v>0</v>
      </c>
      <c r="K1022" s="639">
        <v>0</v>
      </c>
      <c r="L1022" s="639">
        <v>0</v>
      </c>
      <c r="M1022" s="639">
        <v>0</v>
      </c>
      <c r="N1022" s="639">
        <v>0</v>
      </c>
      <c r="O1022" s="639">
        <v>0</v>
      </c>
      <c r="P1022" s="639">
        <v>0</v>
      </c>
      <c r="Q1022" s="639">
        <v>0</v>
      </c>
      <c r="R1022" s="639">
        <v>0</v>
      </c>
      <c r="S1022" s="639">
        <v>0</v>
      </c>
      <c r="T1022" s="639">
        <v>0</v>
      </c>
      <c r="U1022" s="639">
        <v>0</v>
      </c>
      <c r="V1022" t="s" s="352">
        <f>IF(B1022&gt;0,"Added"," ")</f>
        <v>251</v>
      </c>
      <c r="W1022" s="635"/>
    </row>
    <row r="1023" ht="14.5" customHeight="1" hidden="1">
      <c r="A1023" t="s" s="640">
        <v>1920</v>
      </c>
      <c r="B1023" s="637">
        <v>0</v>
      </c>
      <c r="C1023" s="638">
        <v>5</v>
      </c>
      <c r="D1023" s="639">
        <v>0</v>
      </c>
      <c r="E1023" s="639">
        <f>_xlfn.IFERROR(C1023:C1023*B1023,0)</f>
        <v>0</v>
      </c>
      <c r="F1023" s="639">
        <v>0</v>
      </c>
      <c r="G1023" s="639">
        <v>0</v>
      </c>
      <c r="H1023" s="639">
        <v>0</v>
      </c>
      <c r="I1023" s="639">
        <v>0</v>
      </c>
      <c r="J1023" s="639">
        <v>0</v>
      </c>
      <c r="K1023" s="639">
        <v>0</v>
      </c>
      <c r="L1023" s="639">
        <v>0</v>
      </c>
      <c r="M1023" s="639">
        <v>0</v>
      </c>
      <c r="N1023" s="639">
        <v>0</v>
      </c>
      <c r="O1023" s="639">
        <v>0</v>
      </c>
      <c r="P1023" s="639">
        <v>0</v>
      </c>
      <c r="Q1023" s="639">
        <v>0</v>
      </c>
      <c r="R1023" s="639">
        <v>0</v>
      </c>
      <c r="S1023" s="639">
        <v>0</v>
      </c>
      <c r="T1023" s="639">
        <v>0</v>
      </c>
      <c r="U1023" s="639">
        <v>0</v>
      </c>
      <c r="V1023" t="s" s="352">
        <f>IF(B1023&gt;0,"Added"," ")</f>
        <v>251</v>
      </c>
      <c r="W1023" s="635"/>
    </row>
    <row r="1024" ht="14.5" customHeight="1" hidden="1">
      <c r="A1024" t="s" s="640">
        <v>1921</v>
      </c>
      <c r="B1024" s="637">
        <v>0</v>
      </c>
      <c r="C1024" s="638">
        <v>5</v>
      </c>
      <c r="D1024" s="639">
        <v>0</v>
      </c>
      <c r="E1024" s="639">
        <f>_xlfn.IFERROR(C1024:C1024*B1024,0)</f>
        <v>0</v>
      </c>
      <c r="F1024" s="639">
        <v>0</v>
      </c>
      <c r="G1024" s="639">
        <v>0</v>
      </c>
      <c r="H1024" s="639">
        <v>0</v>
      </c>
      <c r="I1024" s="639">
        <v>0</v>
      </c>
      <c r="J1024" s="639">
        <v>0</v>
      </c>
      <c r="K1024" s="639">
        <v>0</v>
      </c>
      <c r="L1024" s="639">
        <v>0</v>
      </c>
      <c r="M1024" s="639">
        <v>0</v>
      </c>
      <c r="N1024" s="639">
        <v>0</v>
      </c>
      <c r="O1024" s="639">
        <v>0</v>
      </c>
      <c r="P1024" s="639">
        <v>0</v>
      </c>
      <c r="Q1024" s="639">
        <v>0</v>
      </c>
      <c r="R1024" s="639">
        <v>0</v>
      </c>
      <c r="S1024" s="639">
        <v>0</v>
      </c>
      <c r="T1024" s="639">
        <v>0</v>
      </c>
      <c r="U1024" s="639">
        <v>0</v>
      </c>
      <c r="V1024" t="s" s="352">
        <f>IF(B1024&gt;0,"Added"," ")</f>
        <v>251</v>
      </c>
      <c r="W1024" s="635"/>
    </row>
    <row r="1025" ht="14.5" customHeight="1" hidden="1">
      <c r="A1025" t="s" s="640">
        <v>1922</v>
      </c>
      <c r="B1025" s="637">
        <v>0</v>
      </c>
      <c r="C1025" s="638">
        <v>10</v>
      </c>
      <c r="D1025" s="639">
        <v>0</v>
      </c>
      <c r="E1025" s="639">
        <f>_xlfn.IFERROR(C1025:C1025*B1025,0)</f>
        <v>0</v>
      </c>
      <c r="F1025" s="639">
        <v>0</v>
      </c>
      <c r="G1025" s="639">
        <v>0</v>
      </c>
      <c r="H1025" s="639">
        <v>0</v>
      </c>
      <c r="I1025" s="639">
        <v>0</v>
      </c>
      <c r="J1025" s="639">
        <v>0</v>
      </c>
      <c r="K1025" s="639">
        <v>0</v>
      </c>
      <c r="L1025" s="639">
        <v>0</v>
      </c>
      <c r="M1025" s="639">
        <v>0</v>
      </c>
      <c r="N1025" s="639">
        <v>0</v>
      </c>
      <c r="O1025" s="639">
        <v>0</v>
      </c>
      <c r="P1025" s="639">
        <v>0</v>
      </c>
      <c r="Q1025" s="639">
        <v>0</v>
      </c>
      <c r="R1025" s="639">
        <v>0</v>
      </c>
      <c r="S1025" s="639">
        <v>0</v>
      </c>
      <c r="T1025" s="639">
        <v>0</v>
      </c>
      <c r="U1025" s="639">
        <v>0</v>
      </c>
      <c r="V1025" t="s" s="352">
        <f>IF(B1025&gt;0,"Added"," ")</f>
        <v>251</v>
      </c>
      <c r="W1025" s="635"/>
    </row>
    <row r="1026" ht="14.5" customHeight="1" hidden="1">
      <c r="A1026" t="s" s="640">
        <v>1923</v>
      </c>
      <c r="B1026" s="637">
        <v>0</v>
      </c>
      <c r="C1026" s="638">
        <v>5</v>
      </c>
      <c r="D1026" s="639">
        <v>0</v>
      </c>
      <c r="E1026" s="639">
        <f>_xlfn.IFERROR(C1026:C1026*B1026,0)</f>
        <v>0</v>
      </c>
      <c r="F1026" s="639">
        <v>0</v>
      </c>
      <c r="G1026" s="639">
        <v>0</v>
      </c>
      <c r="H1026" s="639">
        <v>0</v>
      </c>
      <c r="I1026" s="639">
        <v>0</v>
      </c>
      <c r="J1026" s="639">
        <v>0</v>
      </c>
      <c r="K1026" s="639">
        <v>0</v>
      </c>
      <c r="L1026" s="639">
        <v>0</v>
      </c>
      <c r="M1026" s="639">
        <v>0</v>
      </c>
      <c r="N1026" s="639">
        <v>0</v>
      </c>
      <c r="O1026" s="639">
        <v>0</v>
      </c>
      <c r="P1026" s="639">
        <v>0</v>
      </c>
      <c r="Q1026" s="639">
        <v>0</v>
      </c>
      <c r="R1026" s="639">
        <v>0</v>
      </c>
      <c r="S1026" s="639">
        <v>0</v>
      </c>
      <c r="T1026" s="639">
        <v>0</v>
      </c>
      <c r="U1026" s="639">
        <v>0</v>
      </c>
      <c r="V1026" t="s" s="352">
        <f>IF(B1026&gt;0,"Added"," ")</f>
        <v>251</v>
      </c>
      <c r="W1026" s="635"/>
    </row>
    <row r="1027" ht="14.5" customHeight="1" hidden="1">
      <c r="A1027" t="s" s="640">
        <v>1924</v>
      </c>
      <c r="B1027" s="637">
        <v>0</v>
      </c>
      <c r="C1027" s="638">
        <v>1</v>
      </c>
      <c r="D1027" s="639">
        <v>0</v>
      </c>
      <c r="E1027" s="639">
        <f>1*B1027:B1027</f>
        <v>0</v>
      </c>
      <c r="F1027" s="639">
        <v>0</v>
      </c>
      <c r="G1027" s="639">
        <v>0</v>
      </c>
      <c r="H1027" s="639">
        <v>0</v>
      </c>
      <c r="I1027" s="639">
        <v>0</v>
      </c>
      <c r="J1027" s="639">
        <v>0</v>
      </c>
      <c r="K1027" s="639">
        <v>0</v>
      </c>
      <c r="L1027" s="639">
        <v>0</v>
      </c>
      <c r="M1027" s="639">
        <v>0</v>
      </c>
      <c r="N1027" s="639">
        <v>0</v>
      </c>
      <c r="O1027" s="639">
        <v>0</v>
      </c>
      <c r="P1027" s="639">
        <v>0</v>
      </c>
      <c r="Q1027" s="639">
        <v>0</v>
      </c>
      <c r="R1027" s="639">
        <v>0</v>
      </c>
      <c r="S1027" s="639">
        <v>0</v>
      </c>
      <c r="T1027" s="639">
        <v>0</v>
      </c>
      <c r="U1027" s="639">
        <v>0</v>
      </c>
      <c r="V1027" t="s" s="352">
        <f>IF(B1027&gt;0,"Added"," ")</f>
        <v>251</v>
      </c>
      <c r="W1027" s="635"/>
    </row>
    <row r="1028" ht="14.5" customHeight="1" hidden="1">
      <c r="A1028" t="s" s="640">
        <v>1925</v>
      </c>
      <c r="B1028" s="637">
        <v>0</v>
      </c>
      <c r="C1028" s="638">
        <v>5</v>
      </c>
      <c r="D1028" s="639">
        <v>0</v>
      </c>
      <c r="E1028" s="639">
        <f>_xlfn.IFERROR(C1028:C1028*B1028,0)</f>
        <v>0</v>
      </c>
      <c r="F1028" s="639">
        <v>0</v>
      </c>
      <c r="G1028" s="639">
        <v>0</v>
      </c>
      <c r="H1028" s="639">
        <v>0</v>
      </c>
      <c r="I1028" s="639">
        <v>0</v>
      </c>
      <c r="J1028" s="639">
        <v>0</v>
      </c>
      <c r="K1028" s="639">
        <v>0</v>
      </c>
      <c r="L1028" s="639">
        <v>0</v>
      </c>
      <c r="M1028" s="639">
        <v>0</v>
      </c>
      <c r="N1028" s="639">
        <v>0</v>
      </c>
      <c r="O1028" s="639">
        <v>0</v>
      </c>
      <c r="P1028" s="639">
        <v>0</v>
      </c>
      <c r="Q1028" s="639">
        <v>0</v>
      </c>
      <c r="R1028" s="639">
        <v>0</v>
      </c>
      <c r="S1028" s="639">
        <v>0</v>
      </c>
      <c r="T1028" s="639">
        <v>0</v>
      </c>
      <c r="U1028" s="639">
        <v>0</v>
      </c>
      <c r="V1028" t="s" s="352">
        <f>IF(B1028&gt;0,"Added"," ")</f>
        <v>251</v>
      </c>
      <c r="W1028" s="635"/>
    </row>
    <row r="1029" ht="14.5" customHeight="1" hidden="1">
      <c r="A1029" t="s" s="640">
        <v>1926</v>
      </c>
      <c r="B1029" s="637">
        <v>0</v>
      </c>
      <c r="C1029" s="638">
        <v>5</v>
      </c>
      <c r="D1029" s="639">
        <v>0</v>
      </c>
      <c r="E1029" s="639">
        <f>_xlfn.IFERROR(C1029:C1029*B1029,0)</f>
        <v>0</v>
      </c>
      <c r="F1029" s="639">
        <v>0</v>
      </c>
      <c r="G1029" s="639">
        <v>0</v>
      </c>
      <c r="H1029" s="639">
        <v>0</v>
      </c>
      <c r="I1029" s="639">
        <v>0</v>
      </c>
      <c r="J1029" s="639">
        <v>0</v>
      </c>
      <c r="K1029" s="639">
        <v>0</v>
      </c>
      <c r="L1029" s="639">
        <v>0</v>
      </c>
      <c r="M1029" s="639">
        <v>0</v>
      </c>
      <c r="N1029" s="639">
        <v>0</v>
      </c>
      <c r="O1029" s="639">
        <v>0</v>
      </c>
      <c r="P1029" s="639">
        <v>0</v>
      </c>
      <c r="Q1029" s="639">
        <v>0</v>
      </c>
      <c r="R1029" s="639">
        <v>0</v>
      </c>
      <c r="S1029" s="639">
        <v>0</v>
      </c>
      <c r="T1029" s="639">
        <v>0</v>
      </c>
      <c r="U1029" s="639">
        <v>0</v>
      </c>
      <c r="V1029" t="s" s="352">
        <f>IF(B1029&gt;0,"Added"," ")</f>
        <v>251</v>
      </c>
      <c r="W1029" s="635"/>
    </row>
    <row r="1030" ht="14.5" customHeight="1" hidden="1">
      <c r="A1030" t="s" s="640">
        <v>1927</v>
      </c>
      <c r="B1030" s="637">
        <v>0</v>
      </c>
      <c r="C1030" s="638">
        <v>5</v>
      </c>
      <c r="D1030" s="639">
        <v>0</v>
      </c>
      <c r="E1030" s="639">
        <f>_xlfn.IFERROR(C1030:C1030*B1030,0)</f>
        <v>0</v>
      </c>
      <c r="F1030" s="639">
        <v>0</v>
      </c>
      <c r="G1030" s="639">
        <v>0</v>
      </c>
      <c r="H1030" s="639">
        <v>0</v>
      </c>
      <c r="I1030" s="639">
        <v>0</v>
      </c>
      <c r="J1030" s="639">
        <v>0</v>
      </c>
      <c r="K1030" s="639">
        <v>0</v>
      </c>
      <c r="L1030" s="639">
        <v>0</v>
      </c>
      <c r="M1030" s="639">
        <v>0</v>
      </c>
      <c r="N1030" s="639">
        <v>0</v>
      </c>
      <c r="O1030" s="639">
        <v>0</v>
      </c>
      <c r="P1030" s="639">
        <v>0</v>
      </c>
      <c r="Q1030" s="639">
        <v>0</v>
      </c>
      <c r="R1030" s="639">
        <v>0</v>
      </c>
      <c r="S1030" s="639">
        <v>0</v>
      </c>
      <c r="T1030" s="639">
        <v>0</v>
      </c>
      <c r="U1030" s="639">
        <v>0</v>
      </c>
      <c r="V1030" t="s" s="352">
        <f>IF(B1030&gt;0,"Added"," ")</f>
        <v>251</v>
      </c>
      <c r="W1030" s="635"/>
    </row>
    <row r="1031" ht="14.5" customHeight="1" hidden="1">
      <c r="A1031" t="s" s="640">
        <v>1928</v>
      </c>
      <c r="B1031" s="637">
        <v>0</v>
      </c>
      <c r="C1031" s="638">
        <v>5</v>
      </c>
      <c r="D1031" s="639">
        <v>0</v>
      </c>
      <c r="E1031" s="639">
        <f>_xlfn.IFERROR(C1031:C1031*B1031,0)</f>
        <v>0</v>
      </c>
      <c r="F1031" s="639">
        <v>0</v>
      </c>
      <c r="G1031" s="639">
        <v>0</v>
      </c>
      <c r="H1031" s="639">
        <v>0</v>
      </c>
      <c r="I1031" s="639">
        <v>0</v>
      </c>
      <c r="J1031" s="639">
        <v>0</v>
      </c>
      <c r="K1031" s="639">
        <v>0</v>
      </c>
      <c r="L1031" s="639">
        <v>0</v>
      </c>
      <c r="M1031" s="639">
        <v>0</v>
      </c>
      <c r="N1031" s="639">
        <v>0</v>
      </c>
      <c r="O1031" s="639">
        <v>0</v>
      </c>
      <c r="P1031" s="639">
        <v>0</v>
      </c>
      <c r="Q1031" s="639">
        <v>0</v>
      </c>
      <c r="R1031" s="639">
        <v>0</v>
      </c>
      <c r="S1031" s="639">
        <v>0</v>
      </c>
      <c r="T1031" s="639">
        <v>0</v>
      </c>
      <c r="U1031" s="639">
        <v>0</v>
      </c>
      <c r="V1031" t="s" s="352">
        <f>IF(B1031&gt;0,"Added"," ")</f>
        <v>251</v>
      </c>
      <c r="W1031" s="635"/>
    </row>
    <row r="1032" ht="14.5" customHeight="1" hidden="1">
      <c r="A1032" t="s" s="640">
        <v>1929</v>
      </c>
      <c r="B1032" s="637">
        <v>0</v>
      </c>
      <c r="C1032" s="638">
        <v>5</v>
      </c>
      <c r="D1032" s="639">
        <v>0</v>
      </c>
      <c r="E1032" s="639">
        <f>_xlfn.IFERROR(C1032:C1032*B1032,0)</f>
        <v>0</v>
      </c>
      <c r="F1032" s="639">
        <v>0</v>
      </c>
      <c r="G1032" s="639">
        <v>0</v>
      </c>
      <c r="H1032" s="639">
        <v>0</v>
      </c>
      <c r="I1032" s="639">
        <v>0</v>
      </c>
      <c r="J1032" s="639">
        <v>0</v>
      </c>
      <c r="K1032" s="639">
        <v>0</v>
      </c>
      <c r="L1032" s="639">
        <v>0</v>
      </c>
      <c r="M1032" s="639">
        <v>0</v>
      </c>
      <c r="N1032" s="639">
        <v>0</v>
      </c>
      <c r="O1032" s="639">
        <v>0</v>
      </c>
      <c r="P1032" s="639">
        <v>0</v>
      </c>
      <c r="Q1032" s="639">
        <v>0</v>
      </c>
      <c r="R1032" s="639">
        <v>0</v>
      </c>
      <c r="S1032" s="639">
        <v>0</v>
      </c>
      <c r="T1032" s="639">
        <v>0</v>
      </c>
      <c r="U1032" s="639">
        <v>0</v>
      </c>
      <c r="V1032" t="s" s="352">
        <f>IF(B1032&gt;0,"Added"," ")</f>
        <v>251</v>
      </c>
      <c r="W1032" s="635"/>
    </row>
    <row r="1033" ht="14.5" customHeight="1" hidden="1">
      <c r="A1033" t="s" s="640">
        <v>1930</v>
      </c>
      <c r="B1033" s="637">
        <v>0</v>
      </c>
      <c r="C1033" s="638">
        <v>5</v>
      </c>
      <c r="D1033" s="639">
        <v>0</v>
      </c>
      <c r="E1033" s="639">
        <f>_xlfn.IFERROR(C1033:C1033*B1033,0)</f>
        <v>0</v>
      </c>
      <c r="F1033" s="639">
        <v>0</v>
      </c>
      <c r="G1033" s="639">
        <v>0</v>
      </c>
      <c r="H1033" s="639">
        <v>0</v>
      </c>
      <c r="I1033" s="639">
        <v>0</v>
      </c>
      <c r="J1033" s="639">
        <v>0</v>
      </c>
      <c r="K1033" s="639">
        <v>0</v>
      </c>
      <c r="L1033" s="639">
        <v>0</v>
      </c>
      <c r="M1033" s="639">
        <v>0</v>
      </c>
      <c r="N1033" s="639">
        <v>0</v>
      </c>
      <c r="O1033" s="639">
        <v>0</v>
      </c>
      <c r="P1033" s="639">
        <v>0</v>
      </c>
      <c r="Q1033" s="639">
        <v>0</v>
      </c>
      <c r="R1033" s="639">
        <v>0</v>
      </c>
      <c r="S1033" s="639">
        <v>0</v>
      </c>
      <c r="T1033" s="639">
        <v>0</v>
      </c>
      <c r="U1033" s="639">
        <v>0</v>
      </c>
      <c r="V1033" t="s" s="352">
        <f>IF(B1033&gt;0,"Added"," ")</f>
        <v>251</v>
      </c>
      <c r="W1033" s="635"/>
    </row>
    <row r="1034" ht="14.5" customHeight="1" hidden="1">
      <c r="A1034" t="s" s="640">
        <v>1931</v>
      </c>
      <c r="B1034" s="637">
        <v>0</v>
      </c>
      <c r="C1034" s="638">
        <v>5</v>
      </c>
      <c r="D1034" s="639">
        <f>_xlfn.IFERROR(C1034:C1034*B1034,0)</f>
        <v>0</v>
      </c>
      <c r="E1034" s="639">
        <v>0</v>
      </c>
      <c r="F1034" s="639">
        <v>0</v>
      </c>
      <c r="G1034" s="639">
        <v>0</v>
      </c>
      <c r="H1034" s="639">
        <v>0</v>
      </c>
      <c r="I1034" s="639">
        <v>0</v>
      </c>
      <c r="J1034" s="639">
        <v>0</v>
      </c>
      <c r="K1034" s="639">
        <v>0</v>
      </c>
      <c r="L1034" s="639">
        <v>0</v>
      </c>
      <c r="M1034" s="639">
        <v>0</v>
      </c>
      <c r="N1034" s="639">
        <v>0</v>
      </c>
      <c r="O1034" s="639">
        <v>0</v>
      </c>
      <c r="P1034" s="639">
        <v>0</v>
      </c>
      <c r="Q1034" s="639">
        <v>0</v>
      </c>
      <c r="R1034" s="639">
        <v>0</v>
      </c>
      <c r="S1034" s="639">
        <v>0</v>
      </c>
      <c r="T1034" s="639">
        <v>0</v>
      </c>
      <c r="U1034" s="639">
        <v>0</v>
      </c>
      <c r="V1034" t="s" s="352">
        <f>IF(B1034&gt;0,"Added"," ")</f>
        <v>251</v>
      </c>
      <c r="W1034" s="635"/>
    </row>
    <row r="1035" ht="14.5" customHeight="1" hidden="1">
      <c r="A1035" t="s" s="640">
        <v>1932</v>
      </c>
      <c r="B1035" s="637">
        <v>0</v>
      </c>
      <c r="C1035" s="638">
        <v>5</v>
      </c>
      <c r="D1035" s="639">
        <f>_xlfn.IFERROR(C1035:C1035*B1035,0)</f>
        <v>0</v>
      </c>
      <c r="E1035" s="639">
        <v>0</v>
      </c>
      <c r="F1035" s="639">
        <v>0</v>
      </c>
      <c r="G1035" s="639">
        <v>0</v>
      </c>
      <c r="H1035" s="639">
        <v>0</v>
      </c>
      <c r="I1035" s="639">
        <v>0</v>
      </c>
      <c r="J1035" s="639">
        <v>0</v>
      </c>
      <c r="K1035" s="639">
        <v>0</v>
      </c>
      <c r="L1035" s="639">
        <v>0</v>
      </c>
      <c r="M1035" s="639">
        <v>0</v>
      </c>
      <c r="N1035" s="639">
        <v>0</v>
      </c>
      <c r="O1035" s="639">
        <v>0</v>
      </c>
      <c r="P1035" s="639">
        <v>0</v>
      </c>
      <c r="Q1035" s="639">
        <v>0</v>
      </c>
      <c r="R1035" s="639">
        <v>0</v>
      </c>
      <c r="S1035" s="639">
        <v>0</v>
      </c>
      <c r="T1035" s="639">
        <v>0</v>
      </c>
      <c r="U1035" s="639">
        <v>0</v>
      </c>
      <c r="V1035" t="s" s="352">
        <f>IF(B1035&gt;0,"Added"," ")</f>
        <v>251</v>
      </c>
      <c r="W1035" s="635"/>
    </row>
    <row r="1036" ht="14.5" customHeight="1" hidden="1">
      <c r="A1036" t="s" s="640">
        <v>1933</v>
      </c>
      <c r="B1036" s="637">
        <v>0</v>
      </c>
      <c r="C1036" s="638">
        <v>5</v>
      </c>
      <c r="D1036" s="639">
        <f>_xlfn.IFERROR(C1036:C1036*B1036,0)</f>
        <v>0</v>
      </c>
      <c r="E1036" s="639">
        <v>0</v>
      </c>
      <c r="F1036" s="639">
        <v>0</v>
      </c>
      <c r="G1036" s="639">
        <v>0</v>
      </c>
      <c r="H1036" s="639">
        <v>0</v>
      </c>
      <c r="I1036" s="639">
        <v>0</v>
      </c>
      <c r="J1036" s="639">
        <v>0</v>
      </c>
      <c r="K1036" s="639">
        <v>0</v>
      </c>
      <c r="L1036" s="639">
        <v>0</v>
      </c>
      <c r="M1036" s="639">
        <v>0</v>
      </c>
      <c r="N1036" s="639">
        <v>0</v>
      </c>
      <c r="O1036" s="639">
        <v>0</v>
      </c>
      <c r="P1036" s="639">
        <v>0</v>
      </c>
      <c r="Q1036" s="639">
        <v>0</v>
      </c>
      <c r="R1036" s="639">
        <v>0</v>
      </c>
      <c r="S1036" s="639">
        <v>0</v>
      </c>
      <c r="T1036" s="639">
        <v>0</v>
      </c>
      <c r="U1036" s="639">
        <v>0</v>
      </c>
      <c r="V1036" t="s" s="352">
        <f>IF(B1036&gt;0,"Added"," ")</f>
        <v>251</v>
      </c>
      <c r="W1036" s="635"/>
    </row>
    <row r="1037" ht="14.5" customHeight="1" hidden="1">
      <c r="A1037" t="s" s="640">
        <v>1934</v>
      </c>
      <c r="B1037" s="637">
        <v>0</v>
      </c>
      <c r="C1037" s="638">
        <v>10</v>
      </c>
      <c r="D1037" s="639">
        <f>_xlfn.IFERROR(C1037:C1037*B1037,0)</f>
        <v>0</v>
      </c>
      <c r="E1037" s="639">
        <v>0</v>
      </c>
      <c r="F1037" s="639">
        <v>0</v>
      </c>
      <c r="G1037" s="639">
        <v>0</v>
      </c>
      <c r="H1037" s="639">
        <v>0</v>
      </c>
      <c r="I1037" s="639">
        <v>0</v>
      </c>
      <c r="J1037" s="639">
        <v>0</v>
      </c>
      <c r="K1037" s="639">
        <v>0</v>
      </c>
      <c r="L1037" s="639">
        <v>0</v>
      </c>
      <c r="M1037" s="639">
        <v>0</v>
      </c>
      <c r="N1037" s="639">
        <v>0</v>
      </c>
      <c r="O1037" s="639">
        <v>0</v>
      </c>
      <c r="P1037" s="639">
        <v>0</v>
      </c>
      <c r="Q1037" s="639">
        <v>0</v>
      </c>
      <c r="R1037" s="639">
        <v>0</v>
      </c>
      <c r="S1037" s="639">
        <v>0</v>
      </c>
      <c r="T1037" s="639">
        <v>0</v>
      </c>
      <c r="U1037" s="639">
        <v>0</v>
      </c>
      <c r="V1037" t="s" s="352">
        <f>IF(B1037&gt;0,"Added"," ")</f>
        <v>251</v>
      </c>
      <c r="W1037" s="635"/>
    </row>
    <row r="1038" ht="14.5" customHeight="1" hidden="1">
      <c r="A1038" t="s" s="640">
        <v>1935</v>
      </c>
      <c r="B1038" s="637">
        <v>0</v>
      </c>
      <c r="C1038" s="638">
        <v>24</v>
      </c>
      <c r="D1038" s="639">
        <f>_xlfn.IFERROR(C1038:C1038*B1038,0)</f>
        <v>0</v>
      </c>
      <c r="E1038" s="639">
        <v>0</v>
      </c>
      <c r="F1038" s="639">
        <v>0</v>
      </c>
      <c r="G1038" s="639">
        <v>0</v>
      </c>
      <c r="H1038" s="639">
        <v>0</v>
      </c>
      <c r="I1038" s="639">
        <v>0</v>
      </c>
      <c r="J1038" s="639">
        <v>0</v>
      </c>
      <c r="K1038" s="639">
        <v>0</v>
      </c>
      <c r="L1038" s="639">
        <v>0</v>
      </c>
      <c r="M1038" s="639">
        <v>0</v>
      </c>
      <c r="N1038" s="639">
        <v>0</v>
      </c>
      <c r="O1038" s="639">
        <v>0</v>
      </c>
      <c r="P1038" s="639">
        <v>0</v>
      </c>
      <c r="Q1038" s="639">
        <v>0</v>
      </c>
      <c r="R1038" s="639">
        <v>0</v>
      </c>
      <c r="S1038" s="639">
        <v>0</v>
      </c>
      <c r="T1038" s="639">
        <v>0</v>
      </c>
      <c r="U1038" s="639">
        <v>0</v>
      </c>
      <c r="V1038" t="s" s="352">
        <f>IF(B1038&gt;0,"Added"," ")</f>
        <v>251</v>
      </c>
      <c r="W1038" s="635"/>
    </row>
    <row r="1039" ht="14.5" customHeight="1" hidden="1">
      <c r="A1039" t="s" s="640">
        <v>1936</v>
      </c>
      <c r="B1039" s="637">
        <v>0</v>
      </c>
      <c r="C1039" s="638">
        <v>10</v>
      </c>
      <c r="D1039" s="639">
        <f>_xlfn.IFERROR(C1039:C1039*B1039,0)</f>
        <v>0</v>
      </c>
      <c r="E1039" s="639">
        <v>0</v>
      </c>
      <c r="F1039" s="639">
        <v>0</v>
      </c>
      <c r="G1039" s="639">
        <v>0</v>
      </c>
      <c r="H1039" s="639">
        <v>0</v>
      </c>
      <c r="I1039" s="639">
        <v>0</v>
      </c>
      <c r="J1039" s="639">
        <v>0</v>
      </c>
      <c r="K1039" s="639">
        <v>0</v>
      </c>
      <c r="L1039" s="639">
        <v>0</v>
      </c>
      <c r="M1039" s="639">
        <v>0</v>
      </c>
      <c r="N1039" s="639">
        <v>0</v>
      </c>
      <c r="O1039" s="639">
        <v>0</v>
      </c>
      <c r="P1039" s="639">
        <v>0</v>
      </c>
      <c r="Q1039" s="639">
        <v>0</v>
      </c>
      <c r="R1039" s="639">
        <v>0</v>
      </c>
      <c r="S1039" s="639">
        <v>0</v>
      </c>
      <c r="T1039" s="639">
        <v>0</v>
      </c>
      <c r="U1039" s="639">
        <v>0</v>
      </c>
      <c r="V1039" t="s" s="352">
        <f>IF(B1039&gt;0,"Added"," ")</f>
        <v>251</v>
      </c>
      <c r="W1039" s="635"/>
    </row>
    <row r="1040" ht="14.5" customHeight="1" hidden="1">
      <c r="A1040" t="s" s="640">
        <v>1937</v>
      </c>
      <c r="B1040" s="637">
        <v>0</v>
      </c>
      <c r="C1040" s="638">
        <v>1</v>
      </c>
      <c r="D1040" s="639">
        <v>0</v>
      </c>
      <c r="E1040" s="639">
        <v>0</v>
      </c>
      <c r="F1040" s="639">
        <v>0</v>
      </c>
      <c r="G1040" s="639">
        <v>0</v>
      </c>
      <c r="H1040" s="639">
        <v>0</v>
      </c>
      <c r="I1040" s="639">
        <v>0</v>
      </c>
      <c r="J1040" s="639">
        <v>0</v>
      </c>
      <c r="K1040" s="639">
        <v>0</v>
      </c>
      <c r="L1040" s="639">
        <v>0</v>
      </c>
      <c r="M1040" s="639">
        <v>0</v>
      </c>
      <c r="N1040" s="639">
        <v>0</v>
      </c>
      <c r="O1040" s="639">
        <v>0</v>
      </c>
      <c r="P1040" s="639">
        <v>0</v>
      </c>
      <c r="Q1040" s="639">
        <v>0</v>
      </c>
      <c r="R1040" s="639">
        <v>0</v>
      </c>
      <c r="S1040" s="639">
        <f>_xlfn.IFERROR(7*B1040,0)</f>
        <v>0</v>
      </c>
      <c r="T1040" s="639">
        <v>0</v>
      </c>
      <c r="U1040" s="639">
        <v>0</v>
      </c>
      <c r="V1040" t="s" s="352">
        <f>IF(B1040&gt;0,"Added"," ")</f>
        <v>251</v>
      </c>
      <c r="W1040" s="635"/>
    </row>
    <row r="1041" ht="14.5" customHeight="1" hidden="1">
      <c r="A1041" t="s" s="640">
        <v>1938</v>
      </c>
      <c r="B1041" s="637">
        <v>0</v>
      </c>
      <c r="C1041" s="638">
        <v>1</v>
      </c>
      <c r="D1041" s="639">
        <v>0</v>
      </c>
      <c r="E1041" s="639">
        <v>0</v>
      </c>
      <c r="F1041" s="639">
        <v>0</v>
      </c>
      <c r="G1041" s="639">
        <v>0</v>
      </c>
      <c r="H1041" s="639">
        <v>0</v>
      </c>
      <c r="I1041" s="639">
        <v>0</v>
      </c>
      <c r="J1041" s="639">
        <v>0</v>
      </c>
      <c r="K1041" s="639">
        <v>0</v>
      </c>
      <c r="L1041" s="639">
        <v>0</v>
      </c>
      <c r="M1041" s="639">
        <v>0</v>
      </c>
      <c r="N1041" s="639">
        <v>0</v>
      </c>
      <c r="O1041" s="639">
        <v>0</v>
      </c>
      <c r="P1041" s="639">
        <v>0</v>
      </c>
      <c r="Q1041" s="639">
        <v>0</v>
      </c>
      <c r="R1041" s="639">
        <v>0</v>
      </c>
      <c r="S1041" s="639">
        <v>0</v>
      </c>
      <c r="T1041" s="639">
        <v>0</v>
      </c>
      <c r="U1041" s="639">
        <f>_xlfn.IFERROR(9*B1041,0)</f>
        <v>0</v>
      </c>
      <c r="V1041" t="s" s="352">
        <f>IF(B1041&gt;0,"Added"," ")</f>
        <v>251</v>
      </c>
      <c r="W1041" s="635"/>
    </row>
    <row r="1042" ht="14.5" customHeight="1" hidden="1">
      <c r="A1042" t="s" s="640">
        <v>911</v>
      </c>
      <c r="B1042" s="637">
        <v>12</v>
      </c>
      <c r="C1042" s="638">
        <v>2</v>
      </c>
      <c r="D1042" s="639">
        <v>0</v>
      </c>
      <c r="E1042" s="639">
        <v>0</v>
      </c>
      <c r="F1042" s="639">
        <v>0</v>
      </c>
      <c r="G1042" s="639">
        <v>0</v>
      </c>
      <c r="H1042" s="639">
        <v>0</v>
      </c>
      <c r="I1042" s="639">
        <v>0</v>
      </c>
      <c r="J1042" s="639">
        <f>_xlfn.IFERROR(2*B1042,0)</f>
        <v>24</v>
      </c>
      <c r="K1042" s="639">
        <v>0</v>
      </c>
      <c r="L1042" s="639">
        <v>0</v>
      </c>
      <c r="M1042" s="639">
        <v>0</v>
      </c>
      <c r="N1042" s="639">
        <v>0</v>
      </c>
      <c r="O1042" s="639">
        <v>0</v>
      </c>
      <c r="P1042" s="639">
        <v>0</v>
      </c>
      <c r="Q1042" s="639">
        <v>0</v>
      </c>
      <c r="R1042" s="639">
        <v>0</v>
      </c>
      <c r="S1042" s="639">
        <v>0</v>
      </c>
      <c r="T1042" s="639">
        <v>0</v>
      </c>
      <c r="U1042" s="639">
        <v>0</v>
      </c>
      <c r="V1042" t="s" s="352">
        <f>IF(B1042&gt;0,"Added"," ")</f>
        <v>1157</v>
      </c>
      <c r="W1042" s="635"/>
    </row>
    <row r="1043" ht="14.5" customHeight="1" hidden="1">
      <c r="A1043" t="s" s="640">
        <v>913</v>
      </c>
      <c r="B1043" s="637">
        <v>14</v>
      </c>
      <c r="C1043" s="638">
        <v>3</v>
      </c>
      <c r="D1043" s="639">
        <v>0</v>
      </c>
      <c r="E1043" s="639">
        <v>0</v>
      </c>
      <c r="F1043" s="639">
        <v>0</v>
      </c>
      <c r="G1043" s="639">
        <v>0</v>
      </c>
      <c r="H1043" s="639">
        <v>0</v>
      </c>
      <c r="I1043" s="639">
        <v>0</v>
      </c>
      <c r="J1043" s="639">
        <f>_xlfn.IFERROR(3*B1043,0)</f>
        <v>42</v>
      </c>
      <c r="K1043" s="639">
        <v>0</v>
      </c>
      <c r="L1043" s="639">
        <v>0</v>
      </c>
      <c r="M1043" s="639">
        <v>0</v>
      </c>
      <c r="N1043" s="639">
        <v>0</v>
      </c>
      <c r="O1043" s="639">
        <v>0</v>
      </c>
      <c r="P1043" s="639">
        <v>0</v>
      </c>
      <c r="Q1043" s="639">
        <v>0</v>
      </c>
      <c r="R1043" s="639">
        <v>0</v>
      </c>
      <c r="S1043" s="639">
        <v>0</v>
      </c>
      <c r="T1043" s="639">
        <v>0</v>
      </c>
      <c r="U1043" s="639">
        <v>0</v>
      </c>
      <c r="V1043" t="s" s="352">
        <f>IF(B1043&gt;0,"Added"," ")</f>
        <v>1157</v>
      </c>
      <c r="W1043" s="635"/>
    </row>
    <row r="1044" ht="14.5" customHeight="1" hidden="1">
      <c r="A1044" t="s" s="640">
        <v>915</v>
      </c>
      <c r="B1044" s="637">
        <v>13</v>
      </c>
      <c r="C1044" s="638">
        <v>2</v>
      </c>
      <c r="D1044" s="639">
        <v>0</v>
      </c>
      <c r="E1044" s="639">
        <v>0</v>
      </c>
      <c r="F1044" s="639">
        <v>0</v>
      </c>
      <c r="G1044" s="639">
        <v>0</v>
      </c>
      <c r="H1044" s="639">
        <v>0</v>
      </c>
      <c r="I1044" s="639">
        <f>_xlfn.IFERROR(2*B1044,0)</f>
        <v>26</v>
      </c>
      <c r="J1044" s="639">
        <v>0</v>
      </c>
      <c r="K1044" s="639">
        <v>0</v>
      </c>
      <c r="L1044" s="639">
        <v>0</v>
      </c>
      <c r="M1044" s="639">
        <v>0</v>
      </c>
      <c r="N1044" s="639">
        <v>0</v>
      </c>
      <c r="O1044" s="639">
        <v>0</v>
      </c>
      <c r="P1044" s="639">
        <v>0</v>
      </c>
      <c r="Q1044" s="639">
        <v>0</v>
      </c>
      <c r="R1044" s="639">
        <v>0</v>
      </c>
      <c r="S1044" s="639">
        <v>0</v>
      </c>
      <c r="T1044" s="639">
        <v>0</v>
      </c>
      <c r="U1044" s="639">
        <v>0</v>
      </c>
      <c r="V1044" t="s" s="352">
        <f>IF(B1044&gt;0,"Added"," ")</f>
        <v>1157</v>
      </c>
      <c r="W1044" s="635"/>
    </row>
    <row r="1045" ht="14.5" customHeight="1" hidden="1">
      <c r="A1045" t="s" s="640">
        <v>917</v>
      </c>
      <c r="B1045" s="637">
        <v>14</v>
      </c>
      <c r="C1045" s="638">
        <v>5</v>
      </c>
      <c r="D1045" s="639">
        <v>0</v>
      </c>
      <c r="E1045" s="639">
        <v>0</v>
      </c>
      <c r="F1045" s="639">
        <v>0</v>
      </c>
      <c r="G1045" s="639">
        <v>0</v>
      </c>
      <c r="H1045" s="639">
        <v>0</v>
      </c>
      <c r="I1045" s="639">
        <f>_xlfn.IFERROR(5*B1045,0)</f>
        <v>70</v>
      </c>
      <c r="J1045" s="639">
        <v>0</v>
      </c>
      <c r="K1045" s="639">
        <v>0</v>
      </c>
      <c r="L1045" s="639">
        <v>0</v>
      </c>
      <c r="M1045" s="639">
        <v>0</v>
      </c>
      <c r="N1045" s="639">
        <v>0</v>
      </c>
      <c r="O1045" s="639">
        <v>0</v>
      </c>
      <c r="P1045" s="639">
        <v>0</v>
      </c>
      <c r="Q1045" s="639">
        <v>0</v>
      </c>
      <c r="R1045" s="639">
        <v>0</v>
      </c>
      <c r="S1045" s="639">
        <v>0</v>
      </c>
      <c r="T1045" s="639">
        <v>0</v>
      </c>
      <c r="U1045" s="639">
        <v>0</v>
      </c>
      <c r="V1045" t="s" s="352">
        <f>IF(B1045&gt;0,"Added"," ")</f>
        <v>1157</v>
      </c>
      <c r="W1045" s="635"/>
    </row>
    <row r="1046" ht="14.5" customHeight="1" hidden="1">
      <c r="A1046" t="s" s="640">
        <v>919</v>
      </c>
      <c r="B1046" s="637">
        <v>12</v>
      </c>
      <c r="C1046" s="638">
        <v>2</v>
      </c>
      <c r="D1046" s="639">
        <v>0</v>
      </c>
      <c r="E1046" s="639">
        <v>0</v>
      </c>
      <c r="F1046" s="639">
        <v>0</v>
      </c>
      <c r="G1046" s="639">
        <v>0</v>
      </c>
      <c r="H1046" s="639">
        <f>_xlfn.IFERROR(2*B1046,0)</f>
        <v>24</v>
      </c>
      <c r="I1046" s="639">
        <v>0</v>
      </c>
      <c r="J1046" s="639">
        <v>0</v>
      </c>
      <c r="K1046" s="639">
        <v>0</v>
      </c>
      <c r="L1046" s="639">
        <v>0</v>
      </c>
      <c r="M1046" s="639">
        <v>0</v>
      </c>
      <c r="N1046" s="639">
        <v>0</v>
      </c>
      <c r="O1046" s="639">
        <v>0</v>
      </c>
      <c r="P1046" s="639">
        <v>0</v>
      </c>
      <c r="Q1046" s="639">
        <v>0</v>
      </c>
      <c r="R1046" s="639">
        <v>0</v>
      </c>
      <c r="S1046" s="639">
        <v>0</v>
      </c>
      <c r="T1046" s="639">
        <v>0</v>
      </c>
      <c r="U1046" s="639">
        <v>0</v>
      </c>
      <c r="V1046" t="s" s="352">
        <f>IF(B1046&gt;0,"Added"," ")</f>
        <v>1157</v>
      </c>
      <c r="W1046" s="635"/>
    </row>
    <row r="1047" ht="14.5" customHeight="1" hidden="1">
      <c r="A1047" t="s" s="640">
        <v>921</v>
      </c>
      <c r="B1047" s="637">
        <v>13</v>
      </c>
      <c r="C1047" s="638">
        <v>5</v>
      </c>
      <c r="D1047" s="639">
        <v>0</v>
      </c>
      <c r="E1047" s="639">
        <v>0</v>
      </c>
      <c r="F1047" s="639">
        <v>0</v>
      </c>
      <c r="G1047" s="639">
        <v>0</v>
      </c>
      <c r="H1047" s="639">
        <f>_xlfn.IFERROR(5*B1047,0)</f>
        <v>65</v>
      </c>
      <c r="I1047" s="639">
        <v>0</v>
      </c>
      <c r="J1047" s="639">
        <v>0</v>
      </c>
      <c r="K1047" s="639">
        <v>0</v>
      </c>
      <c r="L1047" s="639">
        <v>0</v>
      </c>
      <c r="M1047" s="639">
        <v>0</v>
      </c>
      <c r="N1047" s="639">
        <v>0</v>
      </c>
      <c r="O1047" s="639">
        <v>0</v>
      </c>
      <c r="P1047" s="639">
        <v>0</v>
      </c>
      <c r="Q1047" s="639">
        <v>0</v>
      </c>
      <c r="R1047" s="639">
        <v>0</v>
      </c>
      <c r="S1047" s="639">
        <v>0</v>
      </c>
      <c r="T1047" s="639">
        <v>0</v>
      </c>
      <c r="U1047" s="639">
        <v>0</v>
      </c>
      <c r="V1047" t="s" s="352">
        <f>IF(B1047&gt;0,"Added"," ")</f>
        <v>1157</v>
      </c>
      <c r="W1047" s="635"/>
    </row>
    <row r="1048" ht="14.5" customHeight="1" hidden="1">
      <c r="A1048" t="s" s="640">
        <v>923</v>
      </c>
      <c r="B1048" s="637">
        <v>13</v>
      </c>
      <c r="C1048" s="638">
        <v>15</v>
      </c>
      <c r="D1048" s="639">
        <f>_xlfn.IFERROR(15*B1048,0)</f>
        <v>195</v>
      </c>
      <c r="E1048" s="639">
        <v>0</v>
      </c>
      <c r="F1048" s="639">
        <v>0</v>
      </c>
      <c r="G1048" s="639">
        <v>0</v>
      </c>
      <c r="H1048" s="639">
        <v>0</v>
      </c>
      <c r="I1048" s="639">
        <v>0</v>
      </c>
      <c r="J1048" s="639">
        <v>0</v>
      </c>
      <c r="K1048" s="639">
        <v>0</v>
      </c>
      <c r="L1048" s="639">
        <v>0</v>
      </c>
      <c r="M1048" s="639">
        <v>0</v>
      </c>
      <c r="N1048" s="639">
        <v>0</v>
      </c>
      <c r="O1048" s="639">
        <v>0</v>
      </c>
      <c r="P1048" s="639">
        <v>0</v>
      </c>
      <c r="Q1048" s="639">
        <v>0</v>
      </c>
      <c r="R1048" s="639">
        <v>0</v>
      </c>
      <c r="S1048" s="639">
        <v>0</v>
      </c>
      <c r="T1048" s="639">
        <v>0</v>
      </c>
      <c r="U1048" s="639">
        <v>0</v>
      </c>
      <c r="V1048" t="s" s="352">
        <f>IF(B1048&gt;0,"Added"," ")</f>
        <v>1157</v>
      </c>
      <c r="W1048" s="635"/>
    </row>
    <row r="1049" ht="14.5" customHeight="1" hidden="1">
      <c r="A1049" t="s" s="640">
        <v>925</v>
      </c>
      <c r="B1049" s="637">
        <v>14</v>
      </c>
      <c r="C1049" s="638">
        <v>25</v>
      </c>
      <c r="D1049" s="639">
        <f>_xlfn.IFERROR(25*B1049,0)</f>
        <v>350</v>
      </c>
      <c r="E1049" s="639">
        <v>0</v>
      </c>
      <c r="F1049" s="639">
        <v>0</v>
      </c>
      <c r="G1049" s="639">
        <v>0</v>
      </c>
      <c r="H1049" s="639">
        <v>0</v>
      </c>
      <c r="I1049" s="639">
        <v>0</v>
      </c>
      <c r="J1049" s="639">
        <v>0</v>
      </c>
      <c r="K1049" s="639">
        <v>0</v>
      </c>
      <c r="L1049" s="639">
        <v>0</v>
      </c>
      <c r="M1049" s="639">
        <v>0</v>
      </c>
      <c r="N1049" s="639">
        <v>0</v>
      </c>
      <c r="O1049" s="639">
        <v>0</v>
      </c>
      <c r="P1049" s="639">
        <v>0</v>
      </c>
      <c r="Q1049" s="639">
        <v>0</v>
      </c>
      <c r="R1049" s="639">
        <v>0</v>
      </c>
      <c r="S1049" s="639">
        <v>0</v>
      </c>
      <c r="T1049" s="639">
        <v>0</v>
      </c>
      <c r="U1049" s="639">
        <v>0</v>
      </c>
      <c r="V1049" t="s" s="352">
        <f>IF(B1049&gt;0,"Added"," ")</f>
        <v>1157</v>
      </c>
      <c r="W1049" s="635"/>
    </row>
    <row r="1050" ht="14.5" customHeight="1" hidden="1">
      <c r="A1050" t="s" s="640">
        <v>928</v>
      </c>
      <c r="B1050" s="637">
        <v>14</v>
      </c>
      <c r="C1050" s="638">
        <v>1</v>
      </c>
      <c r="D1050" s="639">
        <v>0</v>
      </c>
      <c r="E1050" s="639">
        <v>0</v>
      </c>
      <c r="F1050" s="639">
        <v>0</v>
      </c>
      <c r="G1050" s="639">
        <v>0</v>
      </c>
      <c r="H1050" s="639">
        <v>0</v>
      </c>
      <c r="I1050" s="639">
        <v>0</v>
      </c>
      <c r="J1050" s="639">
        <v>0</v>
      </c>
      <c r="K1050" s="639">
        <f>_xlfn.IFERROR(1*B1050,0)</f>
        <v>14</v>
      </c>
      <c r="L1050" s="639">
        <v>0</v>
      </c>
      <c r="M1050" s="639">
        <v>0</v>
      </c>
      <c r="N1050" s="639">
        <v>0</v>
      </c>
      <c r="O1050" s="639">
        <v>0</v>
      </c>
      <c r="P1050" s="639">
        <v>0</v>
      </c>
      <c r="Q1050" s="639">
        <v>0</v>
      </c>
      <c r="R1050" s="639">
        <v>0</v>
      </c>
      <c r="S1050" s="639">
        <v>0</v>
      </c>
      <c r="T1050" s="639">
        <v>0</v>
      </c>
      <c r="U1050" s="639">
        <v>0</v>
      </c>
      <c r="V1050" t="s" s="352">
        <f>IF(B1050&gt;0,"Added"," ")</f>
        <v>1157</v>
      </c>
      <c r="W1050" s="635"/>
    </row>
    <row r="1051" ht="14.5" customHeight="1" hidden="1">
      <c r="A1051" t="s" s="640">
        <v>930</v>
      </c>
      <c r="B1051" s="637">
        <v>15</v>
      </c>
      <c r="C1051" s="638">
        <v>1</v>
      </c>
      <c r="D1051" s="639">
        <v>0</v>
      </c>
      <c r="E1051" s="639">
        <v>0</v>
      </c>
      <c r="F1051" s="639">
        <v>0</v>
      </c>
      <c r="G1051" s="639">
        <v>0</v>
      </c>
      <c r="H1051" s="639">
        <v>0</v>
      </c>
      <c r="I1051" s="639">
        <v>0</v>
      </c>
      <c r="J1051" s="639">
        <v>0</v>
      </c>
      <c r="K1051" s="639">
        <f>_xlfn.IFERROR(1*B1051,0)</f>
        <v>15</v>
      </c>
      <c r="L1051" s="639">
        <v>0</v>
      </c>
      <c r="M1051" s="639">
        <v>0</v>
      </c>
      <c r="N1051" s="639">
        <v>0</v>
      </c>
      <c r="O1051" s="639">
        <v>0</v>
      </c>
      <c r="P1051" s="639">
        <v>0</v>
      </c>
      <c r="Q1051" s="639">
        <v>0</v>
      </c>
      <c r="R1051" s="639">
        <v>0</v>
      </c>
      <c r="S1051" s="639">
        <v>0</v>
      </c>
      <c r="T1051" s="639">
        <v>0</v>
      </c>
      <c r="U1051" s="639">
        <v>0</v>
      </c>
      <c r="V1051" t="s" s="352">
        <f>IF(B1051&gt;0,"Added"," ")</f>
        <v>1157</v>
      </c>
      <c r="W1051" s="635"/>
    </row>
    <row r="1052" ht="14.5" customHeight="1" hidden="1">
      <c r="A1052" t="s" s="640">
        <v>932</v>
      </c>
      <c r="B1052" s="637">
        <v>11</v>
      </c>
      <c r="C1052" s="638">
        <v>2</v>
      </c>
      <c r="D1052" s="639">
        <v>0</v>
      </c>
      <c r="E1052" s="639">
        <v>0</v>
      </c>
      <c r="F1052" s="639">
        <v>0</v>
      </c>
      <c r="G1052" s="639">
        <v>0</v>
      </c>
      <c r="H1052" s="639">
        <v>0</v>
      </c>
      <c r="I1052" s="639">
        <v>0</v>
      </c>
      <c r="J1052" s="639">
        <v>0</v>
      </c>
      <c r="K1052" s="639">
        <f>_xlfn.IFERROR(2*B1052,0)</f>
        <v>22</v>
      </c>
      <c r="L1052" s="639">
        <v>0</v>
      </c>
      <c r="M1052" s="639">
        <v>0</v>
      </c>
      <c r="N1052" s="639">
        <v>0</v>
      </c>
      <c r="O1052" s="639">
        <v>0</v>
      </c>
      <c r="P1052" s="639">
        <v>0</v>
      </c>
      <c r="Q1052" s="639">
        <v>0</v>
      </c>
      <c r="R1052" s="639">
        <v>0</v>
      </c>
      <c r="S1052" s="639">
        <v>0</v>
      </c>
      <c r="T1052" s="639">
        <v>0</v>
      </c>
      <c r="U1052" s="639">
        <v>0</v>
      </c>
      <c r="V1052" t="s" s="352">
        <f>IF(B1052&gt;0,"Added"," ")</f>
        <v>1157</v>
      </c>
      <c r="W1052" s="635"/>
    </row>
    <row r="1053" ht="14.5" customHeight="1" hidden="1">
      <c r="A1053" t="s" s="640">
        <v>934</v>
      </c>
      <c r="B1053" s="637">
        <v>14</v>
      </c>
      <c r="C1053" s="638">
        <v>5</v>
      </c>
      <c r="D1053" s="639">
        <v>0</v>
      </c>
      <c r="E1053" s="639">
        <v>0</v>
      </c>
      <c r="F1053" s="639">
        <v>0</v>
      </c>
      <c r="G1053" s="639">
        <v>0</v>
      </c>
      <c r="H1053" s="639">
        <v>0</v>
      </c>
      <c r="I1053" s="639">
        <v>0</v>
      </c>
      <c r="J1053" s="639">
        <f>_xlfn.IFERROR(5*B1053,0)</f>
        <v>70</v>
      </c>
      <c r="K1053" s="639">
        <v>0</v>
      </c>
      <c r="L1053" s="639">
        <v>0</v>
      </c>
      <c r="M1053" s="639">
        <v>0</v>
      </c>
      <c r="N1053" s="639">
        <v>0</v>
      </c>
      <c r="O1053" s="639">
        <v>0</v>
      </c>
      <c r="P1053" s="639">
        <v>0</v>
      </c>
      <c r="Q1053" s="639">
        <v>0</v>
      </c>
      <c r="R1053" s="639">
        <v>0</v>
      </c>
      <c r="S1053" s="639">
        <v>0</v>
      </c>
      <c r="T1053" s="639">
        <v>0</v>
      </c>
      <c r="U1053" s="639">
        <v>0</v>
      </c>
      <c r="V1053" t="s" s="352">
        <f>IF(B1053&gt;0,"Added"," ")</f>
        <v>1157</v>
      </c>
      <c r="W1053" s="635"/>
    </row>
    <row r="1054" ht="14.5" customHeight="1" hidden="1">
      <c r="A1054" t="s" s="640">
        <v>936</v>
      </c>
      <c r="B1054" s="637">
        <v>13</v>
      </c>
      <c r="C1054" s="638">
        <v>3</v>
      </c>
      <c r="D1054" s="639">
        <v>0</v>
      </c>
      <c r="E1054" s="639">
        <v>0</v>
      </c>
      <c r="F1054" s="639">
        <v>0</v>
      </c>
      <c r="G1054" s="639">
        <v>0</v>
      </c>
      <c r="H1054" s="639">
        <v>0</v>
      </c>
      <c r="I1054" s="639">
        <v>0</v>
      </c>
      <c r="J1054" s="639">
        <f>_xlfn.IFERROR(3*B1054,0)</f>
        <v>39</v>
      </c>
      <c r="K1054" s="639">
        <v>0</v>
      </c>
      <c r="L1054" s="639">
        <v>0</v>
      </c>
      <c r="M1054" s="639">
        <v>0</v>
      </c>
      <c r="N1054" s="639">
        <v>0</v>
      </c>
      <c r="O1054" s="639">
        <v>0</v>
      </c>
      <c r="P1054" s="639">
        <v>0</v>
      </c>
      <c r="Q1054" s="639">
        <v>0</v>
      </c>
      <c r="R1054" s="639">
        <v>0</v>
      </c>
      <c r="S1054" s="639">
        <v>0</v>
      </c>
      <c r="T1054" s="639">
        <v>0</v>
      </c>
      <c r="U1054" s="639">
        <v>0</v>
      </c>
      <c r="V1054" t="s" s="352">
        <f>IF(B1054&gt;0,"Added"," ")</f>
        <v>1157</v>
      </c>
      <c r="W1054" s="635"/>
    </row>
    <row r="1055" ht="14.5" customHeight="1" hidden="1">
      <c r="A1055" t="s" s="640">
        <v>938</v>
      </c>
      <c r="B1055" s="637">
        <v>14</v>
      </c>
      <c r="C1055" s="638">
        <v>3</v>
      </c>
      <c r="D1055" s="639">
        <v>0</v>
      </c>
      <c r="E1055" s="639">
        <v>0</v>
      </c>
      <c r="F1055" s="639">
        <v>0</v>
      </c>
      <c r="G1055" s="639">
        <v>0</v>
      </c>
      <c r="H1055" s="639">
        <v>0</v>
      </c>
      <c r="I1055" s="639">
        <v>0</v>
      </c>
      <c r="J1055" s="639">
        <f>_xlfn.IFERROR(3*B1055,0)</f>
        <v>42</v>
      </c>
      <c r="K1055" s="639">
        <v>0</v>
      </c>
      <c r="L1055" s="639">
        <v>0</v>
      </c>
      <c r="M1055" s="639">
        <v>0</v>
      </c>
      <c r="N1055" s="639">
        <v>0</v>
      </c>
      <c r="O1055" s="639">
        <v>0</v>
      </c>
      <c r="P1055" s="639">
        <v>0</v>
      </c>
      <c r="Q1055" s="639">
        <v>0</v>
      </c>
      <c r="R1055" s="639">
        <v>0</v>
      </c>
      <c r="S1055" s="639">
        <v>0</v>
      </c>
      <c r="T1055" s="639">
        <v>0</v>
      </c>
      <c r="U1055" s="639">
        <v>0</v>
      </c>
      <c r="V1055" t="s" s="352">
        <f>IF(B1055&gt;0,"Added"," ")</f>
        <v>1157</v>
      </c>
      <c r="W1055" s="635"/>
    </row>
    <row r="1056" ht="14.5" customHeight="1" hidden="1">
      <c r="A1056" t="s" s="640">
        <v>1056</v>
      </c>
      <c r="B1056" s="637">
        <v>13</v>
      </c>
      <c r="C1056" s="638">
        <v>25</v>
      </c>
      <c r="D1056" s="639">
        <f>C1056:C1056*B1056:B1056</f>
        <v>325</v>
      </c>
      <c r="E1056" s="639">
        <v>0</v>
      </c>
      <c r="F1056" s="639">
        <v>0</v>
      </c>
      <c r="G1056" s="639">
        <v>0</v>
      </c>
      <c r="H1056" s="639">
        <v>0</v>
      </c>
      <c r="I1056" s="639">
        <v>0</v>
      </c>
      <c r="J1056" s="639">
        <v>0</v>
      </c>
      <c r="K1056" s="639">
        <v>0</v>
      </c>
      <c r="L1056" s="639">
        <v>0</v>
      </c>
      <c r="M1056" s="639">
        <v>0</v>
      </c>
      <c r="N1056" s="639">
        <v>0</v>
      </c>
      <c r="O1056" s="639">
        <v>0</v>
      </c>
      <c r="P1056" s="639">
        <v>0</v>
      </c>
      <c r="Q1056" s="639">
        <v>0</v>
      </c>
      <c r="R1056" s="639">
        <v>0</v>
      </c>
      <c r="S1056" s="639">
        <v>0</v>
      </c>
      <c r="T1056" s="639">
        <v>0</v>
      </c>
      <c r="U1056" s="639">
        <v>0</v>
      </c>
      <c r="V1056" t="s" s="352">
        <f>IF(B1056&gt;0,"Added"," ")</f>
        <v>1157</v>
      </c>
      <c r="W1056" s="635"/>
    </row>
    <row r="1057" ht="14.5" customHeight="1" hidden="1">
      <c r="A1057" t="s" s="640">
        <v>1050</v>
      </c>
      <c r="B1057" s="637">
        <v>13</v>
      </c>
      <c r="C1057" s="638">
        <v>15</v>
      </c>
      <c r="D1057" s="639">
        <f>C1057:C1057*B1057:B1057</f>
        <v>195</v>
      </c>
      <c r="E1057" s="639">
        <v>0</v>
      </c>
      <c r="F1057" s="639">
        <v>0</v>
      </c>
      <c r="G1057" s="639">
        <v>0</v>
      </c>
      <c r="H1057" s="639">
        <v>0</v>
      </c>
      <c r="I1057" s="639">
        <v>0</v>
      </c>
      <c r="J1057" s="639">
        <v>0</v>
      </c>
      <c r="K1057" s="639">
        <v>0</v>
      </c>
      <c r="L1057" s="639">
        <v>0</v>
      </c>
      <c r="M1057" s="639">
        <v>0</v>
      </c>
      <c r="N1057" s="639">
        <v>0</v>
      </c>
      <c r="O1057" s="639">
        <v>0</v>
      </c>
      <c r="P1057" s="639">
        <v>0</v>
      </c>
      <c r="Q1057" s="639">
        <v>0</v>
      </c>
      <c r="R1057" s="639">
        <v>0</v>
      </c>
      <c r="S1057" s="639">
        <v>0</v>
      </c>
      <c r="T1057" s="639">
        <v>0</v>
      </c>
      <c r="U1057" s="639">
        <v>0</v>
      </c>
      <c r="V1057" t="s" s="352">
        <f>IF(B1057&gt;0,"Added"," ")</f>
        <v>1157</v>
      </c>
      <c r="W1057" s="635"/>
    </row>
    <row r="1058" ht="14.5" customHeight="1" hidden="1">
      <c r="A1058" t="s" s="640">
        <v>1052</v>
      </c>
      <c r="B1058" s="637">
        <v>14</v>
      </c>
      <c r="C1058" s="638">
        <v>5</v>
      </c>
      <c r="D1058" s="639">
        <f>C1058:C1058*B1058:B1058</f>
        <v>70</v>
      </c>
      <c r="E1058" s="639">
        <v>0</v>
      </c>
      <c r="F1058" s="639">
        <v>0</v>
      </c>
      <c r="G1058" s="639">
        <v>0</v>
      </c>
      <c r="H1058" s="639">
        <v>0</v>
      </c>
      <c r="I1058" s="639">
        <v>0</v>
      </c>
      <c r="J1058" s="639">
        <v>0</v>
      </c>
      <c r="K1058" s="639">
        <v>0</v>
      </c>
      <c r="L1058" s="639">
        <v>0</v>
      </c>
      <c r="M1058" s="639">
        <v>0</v>
      </c>
      <c r="N1058" s="639">
        <v>0</v>
      </c>
      <c r="O1058" s="639">
        <v>0</v>
      </c>
      <c r="P1058" s="639">
        <v>0</v>
      </c>
      <c r="Q1058" s="639">
        <v>0</v>
      </c>
      <c r="R1058" s="639">
        <v>0</v>
      </c>
      <c r="S1058" s="639">
        <v>0</v>
      </c>
      <c r="T1058" s="639">
        <v>0</v>
      </c>
      <c r="U1058" s="639">
        <v>0</v>
      </c>
      <c r="V1058" t="s" s="352">
        <f>IF(B1058&gt;0,"Added"," ")</f>
        <v>1157</v>
      </c>
      <c r="W1058" s="635"/>
    </row>
    <row r="1059" ht="14.5" customHeight="1" hidden="1">
      <c r="A1059" t="s" s="640">
        <v>1054</v>
      </c>
      <c r="B1059" s="637">
        <v>12</v>
      </c>
      <c r="C1059" s="638">
        <v>9</v>
      </c>
      <c r="D1059" s="639">
        <f>C1059:C1059*B1059:B1059</f>
        <v>108</v>
      </c>
      <c r="E1059" s="639">
        <v>0</v>
      </c>
      <c r="F1059" s="639">
        <v>0</v>
      </c>
      <c r="G1059" s="639">
        <v>0</v>
      </c>
      <c r="H1059" s="639">
        <v>0</v>
      </c>
      <c r="I1059" s="639">
        <v>0</v>
      </c>
      <c r="J1059" s="639">
        <v>0</v>
      </c>
      <c r="K1059" s="639">
        <v>0</v>
      </c>
      <c r="L1059" s="639">
        <v>0</v>
      </c>
      <c r="M1059" s="639">
        <v>0</v>
      </c>
      <c r="N1059" s="639">
        <v>0</v>
      </c>
      <c r="O1059" s="639">
        <v>0</v>
      </c>
      <c r="P1059" s="639">
        <v>0</v>
      </c>
      <c r="Q1059" s="639">
        <v>0</v>
      </c>
      <c r="R1059" s="639">
        <v>0</v>
      </c>
      <c r="S1059" s="639">
        <v>0</v>
      </c>
      <c r="T1059" s="639">
        <v>0</v>
      </c>
      <c r="U1059" s="639">
        <v>0</v>
      </c>
      <c r="V1059" t="s" s="352">
        <f>IF(B1059&gt;0,"Added"," ")</f>
        <v>1157</v>
      </c>
      <c r="W1059" s="635"/>
    </row>
    <row r="1060" ht="14.5" customHeight="1" hidden="1">
      <c r="A1060" t="s" s="640">
        <v>981</v>
      </c>
      <c r="B1060" s="637">
        <v>7</v>
      </c>
      <c r="C1060" s="638">
        <v>20</v>
      </c>
      <c r="D1060" s="639">
        <f>C1060:C1060*B1060:B1060</f>
        <v>140</v>
      </c>
      <c r="E1060" s="639">
        <v>0</v>
      </c>
      <c r="F1060" s="639">
        <v>0</v>
      </c>
      <c r="G1060" s="639">
        <v>0</v>
      </c>
      <c r="H1060" s="639">
        <v>0</v>
      </c>
      <c r="I1060" s="639">
        <v>0</v>
      </c>
      <c r="J1060" s="639">
        <v>0</v>
      </c>
      <c r="K1060" s="639">
        <v>0</v>
      </c>
      <c r="L1060" s="639">
        <v>0</v>
      </c>
      <c r="M1060" s="639">
        <v>0</v>
      </c>
      <c r="N1060" s="639">
        <v>0</v>
      </c>
      <c r="O1060" s="639">
        <v>0</v>
      </c>
      <c r="P1060" s="639">
        <v>0</v>
      </c>
      <c r="Q1060" s="639">
        <v>0</v>
      </c>
      <c r="R1060" s="639">
        <v>0</v>
      </c>
      <c r="S1060" s="639">
        <v>0</v>
      </c>
      <c r="T1060" s="639">
        <v>0</v>
      </c>
      <c r="U1060" s="639">
        <v>0</v>
      </c>
      <c r="V1060" t="s" s="352">
        <f>IF(B1060&gt;0,"Added"," ")</f>
        <v>1157</v>
      </c>
      <c r="W1060" s="635"/>
    </row>
    <row r="1061" ht="14.5" customHeight="1" hidden="1">
      <c r="A1061" t="s" s="640">
        <v>1046</v>
      </c>
      <c r="B1061" s="637">
        <v>12</v>
      </c>
      <c r="C1061" s="638">
        <v>5</v>
      </c>
      <c r="D1061" s="639">
        <f>5*B1061:B1061</f>
        <v>60</v>
      </c>
      <c r="E1061" s="639">
        <v>0</v>
      </c>
      <c r="F1061" s="639">
        <v>0</v>
      </c>
      <c r="G1061" s="639">
        <v>0</v>
      </c>
      <c r="H1061" s="639">
        <v>0</v>
      </c>
      <c r="I1061" s="639">
        <v>0</v>
      </c>
      <c r="J1061" s="639">
        <v>0</v>
      </c>
      <c r="K1061" s="639">
        <v>0</v>
      </c>
      <c r="L1061" s="639">
        <v>0</v>
      </c>
      <c r="M1061" s="639">
        <v>0</v>
      </c>
      <c r="N1061" s="639">
        <v>0</v>
      </c>
      <c r="O1061" s="639">
        <v>0</v>
      </c>
      <c r="P1061" s="639">
        <v>0</v>
      </c>
      <c r="Q1061" s="639">
        <v>0</v>
      </c>
      <c r="R1061" s="639">
        <v>0</v>
      </c>
      <c r="S1061" s="639">
        <v>0</v>
      </c>
      <c r="T1061" s="639">
        <v>0</v>
      </c>
      <c r="U1061" s="639">
        <v>0</v>
      </c>
      <c r="V1061" t="s" s="352">
        <f>IF(B1061&gt;0,"Added"," ")</f>
        <v>1157</v>
      </c>
      <c r="W1061" s="635"/>
    </row>
    <row r="1062" ht="14.5" customHeight="1" hidden="1">
      <c r="A1062" t="s" s="640">
        <v>1048</v>
      </c>
      <c r="B1062" s="637">
        <v>12</v>
      </c>
      <c r="C1062" s="638">
        <v>5</v>
      </c>
      <c r="D1062" s="639">
        <v>0</v>
      </c>
      <c r="E1062" s="639">
        <f>5*B1062:B1062</f>
        <v>60</v>
      </c>
      <c r="F1062" s="639">
        <v>0</v>
      </c>
      <c r="G1062" s="639">
        <v>0</v>
      </c>
      <c r="H1062" s="639">
        <v>0</v>
      </c>
      <c r="I1062" s="639">
        <v>0</v>
      </c>
      <c r="J1062" s="639">
        <v>0</v>
      </c>
      <c r="K1062" s="639">
        <v>0</v>
      </c>
      <c r="L1062" s="639">
        <v>0</v>
      </c>
      <c r="M1062" s="639">
        <v>0</v>
      </c>
      <c r="N1062" s="639">
        <v>0</v>
      </c>
      <c r="O1062" s="639">
        <v>0</v>
      </c>
      <c r="P1062" s="639">
        <v>0</v>
      </c>
      <c r="Q1062" s="639">
        <v>0</v>
      </c>
      <c r="R1062" s="639">
        <v>0</v>
      </c>
      <c r="S1062" s="639">
        <v>0</v>
      </c>
      <c r="T1062" s="639">
        <v>0</v>
      </c>
      <c r="U1062" s="639">
        <v>0</v>
      </c>
      <c r="V1062" t="s" s="352">
        <f>IF(B1062&gt;0,"Added"," ")</f>
        <v>1157</v>
      </c>
      <c r="W1062" s="635"/>
    </row>
    <row r="1063" ht="14.5" customHeight="1" hidden="1">
      <c r="A1063" t="s" s="640">
        <v>1038</v>
      </c>
      <c r="B1063" s="637">
        <v>13</v>
      </c>
      <c r="C1063" s="638">
        <v>5</v>
      </c>
      <c r="D1063" s="639">
        <v>0</v>
      </c>
      <c r="E1063" s="639">
        <v>0</v>
      </c>
      <c r="F1063" s="639">
        <v>0</v>
      </c>
      <c r="G1063" s="639">
        <f>5*B1063:B1063</f>
        <v>65</v>
      </c>
      <c r="H1063" s="639">
        <v>0</v>
      </c>
      <c r="I1063" s="639">
        <v>0</v>
      </c>
      <c r="J1063" s="639">
        <v>0</v>
      </c>
      <c r="K1063" s="639">
        <v>0</v>
      </c>
      <c r="L1063" s="639">
        <v>0</v>
      </c>
      <c r="M1063" s="639">
        <v>0</v>
      </c>
      <c r="N1063" s="639">
        <v>0</v>
      </c>
      <c r="O1063" s="639">
        <v>0</v>
      </c>
      <c r="P1063" s="639">
        <v>0</v>
      </c>
      <c r="Q1063" s="639">
        <v>0</v>
      </c>
      <c r="R1063" s="639">
        <v>0</v>
      </c>
      <c r="S1063" s="639">
        <v>0</v>
      </c>
      <c r="T1063" s="639">
        <v>0</v>
      </c>
      <c r="U1063" s="639">
        <v>0</v>
      </c>
      <c r="V1063" t="s" s="352">
        <f>IF(B1063&gt;0,"Added"," ")</f>
        <v>1157</v>
      </c>
      <c r="W1063" s="635"/>
    </row>
    <row r="1064" ht="14.5" customHeight="1" hidden="1">
      <c r="A1064" t="s" s="640">
        <v>957</v>
      </c>
      <c r="B1064" s="637">
        <v>11</v>
      </c>
      <c r="C1064" s="638">
        <v>5</v>
      </c>
      <c r="D1064" s="639">
        <v>0</v>
      </c>
      <c r="E1064" s="639">
        <v>0</v>
      </c>
      <c r="F1064" s="639">
        <v>0</v>
      </c>
      <c r="G1064" s="639">
        <f>5*B1064:B1064</f>
        <v>55</v>
      </c>
      <c r="H1064" s="639">
        <v>0</v>
      </c>
      <c r="I1064" s="639">
        <v>0</v>
      </c>
      <c r="J1064" s="639">
        <v>0</v>
      </c>
      <c r="K1064" s="639">
        <v>0</v>
      </c>
      <c r="L1064" s="639">
        <v>0</v>
      </c>
      <c r="M1064" s="639">
        <v>0</v>
      </c>
      <c r="N1064" s="639">
        <v>0</v>
      </c>
      <c r="O1064" s="639">
        <v>0</v>
      </c>
      <c r="P1064" s="639">
        <v>0</v>
      </c>
      <c r="Q1064" s="639">
        <v>0</v>
      </c>
      <c r="R1064" s="639">
        <v>0</v>
      </c>
      <c r="S1064" s="639">
        <v>0</v>
      </c>
      <c r="T1064" s="639">
        <v>0</v>
      </c>
      <c r="U1064" s="639">
        <v>0</v>
      </c>
      <c r="V1064" t="s" s="352">
        <f>IF(B1064&gt;0,"Added"," ")</f>
        <v>1157</v>
      </c>
      <c r="W1064" s="635"/>
    </row>
    <row r="1065" ht="14.5" customHeight="1" hidden="1">
      <c r="A1065" t="s" s="640">
        <v>983</v>
      </c>
      <c r="B1065" s="637">
        <v>0</v>
      </c>
      <c r="C1065" s="638">
        <v>10</v>
      </c>
      <c r="D1065" s="639">
        <f>10*B1065:B1065</f>
        <v>0</v>
      </c>
      <c r="E1065" s="639">
        <v>0</v>
      </c>
      <c r="F1065" s="639">
        <v>0</v>
      </c>
      <c r="G1065" s="639">
        <v>0</v>
      </c>
      <c r="H1065" s="639">
        <v>0</v>
      </c>
      <c r="I1065" s="639">
        <v>0</v>
      </c>
      <c r="J1065" s="639">
        <v>0</v>
      </c>
      <c r="K1065" s="639">
        <v>0</v>
      </c>
      <c r="L1065" s="639">
        <v>0</v>
      </c>
      <c r="M1065" s="639">
        <v>0</v>
      </c>
      <c r="N1065" s="639">
        <v>0</v>
      </c>
      <c r="O1065" s="639">
        <v>0</v>
      </c>
      <c r="P1065" s="639">
        <v>0</v>
      </c>
      <c r="Q1065" s="639">
        <v>0</v>
      </c>
      <c r="R1065" s="639">
        <v>0</v>
      </c>
      <c r="S1065" s="639">
        <v>0</v>
      </c>
      <c r="T1065" s="639">
        <v>0</v>
      </c>
      <c r="U1065" s="639">
        <v>0</v>
      </c>
      <c r="V1065" t="s" s="352">
        <f>IF(B1065&gt;0,"Added"," ")</f>
        <v>251</v>
      </c>
      <c r="W1065" s="635"/>
    </row>
    <row r="1066" ht="14.5" customHeight="1" hidden="1">
      <c r="A1066" t="s" s="640">
        <v>963</v>
      </c>
      <c r="B1066" s="637">
        <v>0</v>
      </c>
      <c r="C1066" s="638">
        <v>4</v>
      </c>
      <c r="D1066" s="639">
        <v>0</v>
      </c>
      <c r="E1066" s="639">
        <v>0</v>
      </c>
      <c r="F1066" s="639">
        <f>4*B1066:B1066</f>
        <v>0</v>
      </c>
      <c r="G1066" s="639">
        <v>0</v>
      </c>
      <c r="H1066" s="639">
        <v>0</v>
      </c>
      <c r="I1066" s="639">
        <v>0</v>
      </c>
      <c r="J1066" s="639">
        <v>0</v>
      </c>
      <c r="K1066" s="639">
        <v>0</v>
      </c>
      <c r="L1066" s="639">
        <v>0</v>
      </c>
      <c r="M1066" s="639">
        <v>0</v>
      </c>
      <c r="N1066" s="639">
        <v>0</v>
      </c>
      <c r="O1066" s="639">
        <v>0</v>
      </c>
      <c r="P1066" s="639">
        <v>0</v>
      </c>
      <c r="Q1066" s="639">
        <v>0</v>
      </c>
      <c r="R1066" s="639">
        <v>0</v>
      </c>
      <c r="S1066" s="639">
        <v>0</v>
      </c>
      <c r="T1066" s="639">
        <v>0</v>
      </c>
      <c r="U1066" s="639">
        <v>0</v>
      </c>
      <c r="V1066" t="s" s="352">
        <f>IF(B1066&gt;0,"Added"," ")</f>
        <v>251</v>
      </c>
      <c r="W1066" s="635"/>
    </row>
    <row r="1067" ht="14.5" customHeight="1" hidden="1">
      <c r="A1067" t="s" s="640">
        <v>965</v>
      </c>
      <c r="B1067" s="637">
        <v>0</v>
      </c>
      <c r="C1067" s="638">
        <v>4</v>
      </c>
      <c r="D1067" s="639">
        <v>0</v>
      </c>
      <c r="E1067" s="639">
        <v>0</v>
      </c>
      <c r="F1067" s="639">
        <v>0</v>
      </c>
      <c r="G1067" s="639">
        <v>0</v>
      </c>
      <c r="H1067" s="639">
        <f>4*B1067:B1067</f>
        <v>0</v>
      </c>
      <c r="I1067" s="639">
        <v>0</v>
      </c>
      <c r="J1067" s="639">
        <v>0</v>
      </c>
      <c r="K1067" s="639">
        <v>0</v>
      </c>
      <c r="L1067" s="639">
        <v>0</v>
      </c>
      <c r="M1067" s="639">
        <v>0</v>
      </c>
      <c r="N1067" s="639">
        <v>0</v>
      </c>
      <c r="O1067" s="639">
        <v>0</v>
      </c>
      <c r="P1067" s="639">
        <v>0</v>
      </c>
      <c r="Q1067" s="639">
        <f>4*B1067:B1067</f>
        <v>0</v>
      </c>
      <c r="R1067" s="639">
        <v>0</v>
      </c>
      <c r="S1067" s="639">
        <v>0</v>
      </c>
      <c r="T1067" s="639">
        <v>0</v>
      </c>
      <c r="U1067" s="639">
        <v>0</v>
      </c>
      <c r="V1067" t="s" s="352">
        <f>IF(B1067&gt;0,"Added"," ")</f>
        <v>251</v>
      </c>
      <c r="W1067" s="635"/>
    </row>
    <row r="1068" ht="14.5" customHeight="1" hidden="1">
      <c r="A1068" t="s" s="640">
        <v>1027</v>
      </c>
      <c r="B1068" s="637">
        <v>0</v>
      </c>
      <c r="C1068" s="638">
        <v>5</v>
      </c>
      <c r="D1068" s="639">
        <v>0</v>
      </c>
      <c r="E1068" s="639">
        <v>0</v>
      </c>
      <c r="F1068" s="639">
        <v>0</v>
      </c>
      <c r="G1068" s="639">
        <f>5*B1068:B1068</f>
        <v>0</v>
      </c>
      <c r="H1068" s="639">
        <v>0</v>
      </c>
      <c r="I1068" s="639">
        <v>0</v>
      </c>
      <c r="J1068" s="639">
        <v>0</v>
      </c>
      <c r="K1068" s="639">
        <v>0</v>
      </c>
      <c r="L1068" s="639">
        <v>0</v>
      </c>
      <c r="M1068" s="639">
        <v>0</v>
      </c>
      <c r="N1068" s="639">
        <v>0</v>
      </c>
      <c r="O1068" s="639">
        <v>0</v>
      </c>
      <c r="P1068" s="639">
        <v>0</v>
      </c>
      <c r="Q1068" s="639">
        <f>5*B1068:B1068</f>
        <v>0</v>
      </c>
      <c r="R1068" s="639">
        <v>0</v>
      </c>
      <c r="S1068" s="639">
        <v>0</v>
      </c>
      <c r="T1068" s="639">
        <v>0</v>
      </c>
      <c r="U1068" s="639">
        <v>0</v>
      </c>
      <c r="V1068" t="s" s="352">
        <f>IF(B1068&gt;0,"Added"," ")</f>
        <v>251</v>
      </c>
      <c r="W1068" s="635"/>
    </row>
    <row r="1069" ht="14.5" customHeight="1" hidden="1">
      <c r="A1069" t="s" s="640">
        <v>1029</v>
      </c>
      <c r="B1069" s="637">
        <v>0</v>
      </c>
      <c r="C1069" s="638">
        <v>5</v>
      </c>
      <c r="D1069" s="639">
        <v>0</v>
      </c>
      <c r="E1069" s="639">
        <v>0</v>
      </c>
      <c r="F1069" s="639">
        <v>0</v>
      </c>
      <c r="G1069" s="639">
        <f>5*B1069:B1069</f>
        <v>0</v>
      </c>
      <c r="H1069" s="639">
        <v>0</v>
      </c>
      <c r="I1069" s="639">
        <v>0</v>
      </c>
      <c r="J1069" s="639">
        <v>0</v>
      </c>
      <c r="K1069" s="639">
        <v>0</v>
      </c>
      <c r="L1069" s="639">
        <v>0</v>
      </c>
      <c r="M1069" s="639">
        <v>0</v>
      </c>
      <c r="N1069" s="639">
        <v>0</v>
      </c>
      <c r="O1069" s="639">
        <v>0</v>
      </c>
      <c r="P1069" s="639">
        <v>0</v>
      </c>
      <c r="Q1069" s="639">
        <f>5*B1069:B1069</f>
        <v>0</v>
      </c>
      <c r="R1069" s="639">
        <v>0</v>
      </c>
      <c r="S1069" s="639">
        <v>0</v>
      </c>
      <c r="T1069" s="639">
        <v>0</v>
      </c>
      <c r="U1069" s="639">
        <v>0</v>
      </c>
      <c r="V1069" t="s" s="352">
        <f>IF(B1069&gt;0,"Added"," ")</f>
        <v>251</v>
      </c>
      <c r="W1069" s="635"/>
    </row>
    <row r="1070" ht="14.5" customHeight="1" hidden="1">
      <c r="A1070" t="s" s="640">
        <v>975</v>
      </c>
      <c r="B1070" s="637">
        <v>0</v>
      </c>
      <c r="C1070" s="638">
        <v>5</v>
      </c>
      <c r="D1070" s="639">
        <v>0</v>
      </c>
      <c r="E1070" s="639">
        <v>0</v>
      </c>
      <c r="F1070" s="639">
        <f>5*B1070:B1070</f>
        <v>0</v>
      </c>
      <c r="G1070" s="639">
        <v>0</v>
      </c>
      <c r="H1070" s="639">
        <v>0</v>
      </c>
      <c r="I1070" s="639">
        <v>0</v>
      </c>
      <c r="J1070" s="639">
        <v>0</v>
      </c>
      <c r="K1070" s="639">
        <v>0</v>
      </c>
      <c r="L1070" s="639">
        <v>0</v>
      </c>
      <c r="M1070" s="639">
        <v>0</v>
      </c>
      <c r="N1070" s="639">
        <v>0</v>
      </c>
      <c r="O1070" s="639">
        <v>0</v>
      </c>
      <c r="P1070" s="639">
        <v>0</v>
      </c>
      <c r="Q1070" s="639">
        <f>5*B1070:B1070</f>
        <v>0</v>
      </c>
      <c r="R1070" s="639">
        <v>0</v>
      </c>
      <c r="S1070" s="639">
        <v>0</v>
      </c>
      <c r="T1070" s="639">
        <v>0</v>
      </c>
      <c r="U1070" s="639">
        <v>0</v>
      </c>
      <c r="V1070" t="s" s="352">
        <f>IF(B1070&gt;0,"Added"," ")</f>
        <v>251</v>
      </c>
      <c r="W1070" s="635"/>
    </row>
    <row r="1071" ht="14.5" customHeight="1" hidden="1">
      <c r="A1071" t="s" s="640">
        <v>1031</v>
      </c>
      <c r="B1071" s="637">
        <v>0</v>
      </c>
      <c r="C1071" s="638">
        <v>5</v>
      </c>
      <c r="D1071" s="639">
        <v>0</v>
      </c>
      <c r="E1071" s="639">
        <f>5*B1071:B1071</f>
        <v>0</v>
      </c>
      <c r="F1071" s="639">
        <v>0</v>
      </c>
      <c r="G1071" s="639">
        <v>0</v>
      </c>
      <c r="H1071" s="639">
        <v>0</v>
      </c>
      <c r="I1071" s="639">
        <v>0</v>
      </c>
      <c r="J1071" s="639">
        <v>0</v>
      </c>
      <c r="K1071" s="639">
        <v>0</v>
      </c>
      <c r="L1071" s="639">
        <v>0</v>
      </c>
      <c r="M1071" s="639">
        <v>0</v>
      </c>
      <c r="N1071" s="639">
        <v>0</v>
      </c>
      <c r="O1071" s="639">
        <v>0</v>
      </c>
      <c r="P1071" s="639">
        <v>0</v>
      </c>
      <c r="Q1071" s="639">
        <f>5*B1071:B1071</f>
        <v>0</v>
      </c>
      <c r="R1071" s="639">
        <v>0</v>
      </c>
      <c r="S1071" s="639">
        <v>0</v>
      </c>
      <c r="T1071" s="639">
        <v>0</v>
      </c>
      <c r="U1071" s="639">
        <v>0</v>
      </c>
      <c r="V1071" t="s" s="352">
        <f>IF(B1071&gt;0,"Added"," ")</f>
        <v>251</v>
      </c>
      <c r="W1071" s="635"/>
    </row>
    <row r="1072" ht="14.5" customHeight="1" hidden="1">
      <c r="A1072" t="s" s="640">
        <v>1044</v>
      </c>
      <c r="B1072" s="637">
        <v>0</v>
      </c>
      <c r="C1072" s="638">
        <v>5</v>
      </c>
      <c r="D1072" s="639">
        <v>0</v>
      </c>
      <c r="E1072" s="639">
        <v>0</v>
      </c>
      <c r="F1072" s="639">
        <f>5*B1072:B1072</f>
        <v>0</v>
      </c>
      <c r="G1072" s="639">
        <v>0</v>
      </c>
      <c r="H1072" s="639">
        <v>0</v>
      </c>
      <c r="I1072" s="639">
        <v>0</v>
      </c>
      <c r="J1072" s="639">
        <v>0</v>
      </c>
      <c r="K1072" s="639">
        <v>0</v>
      </c>
      <c r="L1072" s="639">
        <v>0</v>
      </c>
      <c r="M1072" s="639">
        <v>0</v>
      </c>
      <c r="N1072" s="639">
        <v>0</v>
      </c>
      <c r="O1072" s="639">
        <v>0</v>
      </c>
      <c r="P1072" s="639">
        <v>0</v>
      </c>
      <c r="Q1072" s="639">
        <v>0</v>
      </c>
      <c r="R1072" s="639">
        <v>0</v>
      </c>
      <c r="S1072" s="639">
        <v>0</v>
      </c>
      <c r="T1072" s="639">
        <v>0</v>
      </c>
      <c r="U1072" s="639">
        <v>0</v>
      </c>
      <c r="V1072" t="s" s="352">
        <f>IF(B1072&gt;0,"Added"," ")</f>
        <v>251</v>
      </c>
      <c r="W1072" s="635"/>
    </row>
    <row r="1073" ht="14.5" customHeight="1" hidden="1">
      <c r="A1073" t="s" s="640">
        <v>977</v>
      </c>
      <c r="B1073" s="637">
        <v>0</v>
      </c>
      <c r="C1073" s="638">
        <v>10</v>
      </c>
      <c r="D1073" s="639">
        <f>10*B1073:B1073</f>
        <v>0</v>
      </c>
      <c r="E1073" s="639">
        <v>0</v>
      </c>
      <c r="F1073" s="639">
        <v>0</v>
      </c>
      <c r="G1073" s="639">
        <v>0</v>
      </c>
      <c r="H1073" s="639">
        <v>0</v>
      </c>
      <c r="I1073" s="639">
        <v>0</v>
      </c>
      <c r="J1073" s="639">
        <v>0</v>
      </c>
      <c r="K1073" s="639">
        <v>0</v>
      </c>
      <c r="L1073" s="639">
        <v>0</v>
      </c>
      <c r="M1073" s="639">
        <v>0</v>
      </c>
      <c r="N1073" s="639">
        <v>0</v>
      </c>
      <c r="O1073" s="639">
        <v>0</v>
      </c>
      <c r="P1073" s="639">
        <v>0</v>
      </c>
      <c r="Q1073" s="639">
        <f>10*B1073:B1073</f>
        <v>0</v>
      </c>
      <c r="R1073" s="639">
        <v>0</v>
      </c>
      <c r="S1073" s="639">
        <v>0</v>
      </c>
      <c r="T1073" s="639">
        <v>0</v>
      </c>
      <c r="U1073" s="639">
        <v>0</v>
      </c>
      <c r="V1073" t="s" s="352">
        <f>IF(B1073&gt;0,"Added"," ")</f>
        <v>251</v>
      </c>
      <c r="W1073" s="635"/>
    </row>
    <row r="1074" ht="14.5" customHeight="1" hidden="1">
      <c r="A1074" t="s" s="640">
        <v>940</v>
      </c>
      <c r="B1074" s="637">
        <v>14</v>
      </c>
      <c r="C1074" s="638">
        <v>5</v>
      </c>
      <c r="D1074" s="639">
        <v>0</v>
      </c>
      <c r="E1074" s="639">
        <v>0</v>
      </c>
      <c r="F1074" s="639">
        <v>0</v>
      </c>
      <c r="G1074" s="639">
        <v>0</v>
      </c>
      <c r="H1074" s="639">
        <v>0</v>
      </c>
      <c r="I1074" s="639">
        <f>_xlfn.IFERROR(5*B1074,0)</f>
        <v>70</v>
      </c>
      <c r="J1074" s="639">
        <v>0</v>
      </c>
      <c r="K1074" s="639">
        <v>0</v>
      </c>
      <c r="L1074" s="639">
        <v>0</v>
      </c>
      <c r="M1074" s="639">
        <v>0</v>
      </c>
      <c r="N1074" s="639">
        <v>0</v>
      </c>
      <c r="O1074" s="639">
        <v>0</v>
      </c>
      <c r="P1074" s="639">
        <v>0</v>
      </c>
      <c r="Q1074" s="639">
        <v>0</v>
      </c>
      <c r="R1074" s="639">
        <v>0</v>
      </c>
      <c r="S1074" s="639">
        <v>0</v>
      </c>
      <c r="T1074" s="639">
        <v>0</v>
      </c>
      <c r="U1074" s="639">
        <v>0</v>
      </c>
      <c r="V1074" t="s" s="352">
        <f>IF(B1074&gt;0,"Added"," ")</f>
        <v>1157</v>
      </c>
      <c r="W1074" s="635"/>
    </row>
    <row r="1075" ht="14.5" customHeight="1" hidden="1">
      <c r="A1075" t="s" s="640">
        <v>942</v>
      </c>
      <c r="B1075" s="637">
        <v>16</v>
      </c>
      <c r="C1075" s="638">
        <v>5</v>
      </c>
      <c r="D1075" s="639">
        <v>0</v>
      </c>
      <c r="E1075" s="639">
        <v>0</v>
      </c>
      <c r="F1075" s="639">
        <v>0</v>
      </c>
      <c r="G1075" s="639">
        <v>0</v>
      </c>
      <c r="H1075" s="639">
        <f>_xlfn.IFERROR(5*B1075,0)</f>
        <v>80</v>
      </c>
      <c r="I1075" s="639">
        <v>0</v>
      </c>
      <c r="J1075" s="639">
        <v>0</v>
      </c>
      <c r="K1075" s="639">
        <v>0</v>
      </c>
      <c r="L1075" s="639">
        <v>0</v>
      </c>
      <c r="M1075" s="639">
        <v>0</v>
      </c>
      <c r="N1075" s="639">
        <v>0</v>
      </c>
      <c r="O1075" s="639">
        <v>0</v>
      </c>
      <c r="P1075" s="639">
        <v>0</v>
      </c>
      <c r="Q1075" s="639">
        <v>0</v>
      </c>
      <c r="R1075" s="639">
        <v>0</v>
      </c>
      <c r="S1075" s="639">
        <v>0</v>
      </c>
      <c r="T1075" s="639">
        <v>0</v>
      </c>
      <c r="U1075" s="639">
        <v>0</v>
      </c>
      <c r="V1075" t="s" s="352">
        <f>IF(B1075&gt;0,"Added"," ")</f>
        <v>1157</v>
      </c>
      <c r="W1075" s="635"/>
    </row>
    <row r="1076" ht="14.5" customHeight="1" hidden="1">
      <c r="A1076" t="s" s="640">
        <v>944</v>
      </c>
      <c r="B1076" s="637">
        <v>13</v>
      </c>
      <c r="C1076" s="638">
        <v>5</v>
      </c>
      <c r="D1076" s="639">
        <v>0</v>
      </c>
      <c r="E1076" s="639">
        <v>0</v>
      </c>
      <c r="F1076" s="639">
        <v>0</v>
      </c>
      <c r="G1076" s="639">
        <v>0</v>
      </c>
      <c r="H1076" s="639">
        <f>_xlfn.IFERROR(5*B1076,0)</f>
        <v>65</v>
      </c>
      <c r="I1076" s="639">
        <v>0</v>
      </c>
      <c r="J1076" s="639">
        <v>0</v>
      </c>
      <c r="K1076" s="639">
        <v>0</v>
      </c>
      <c r="L1076" s="639">
        <v>0</v>
      </c>
      <c r="M1076" s="639">
        <v>0</v>
      </c>
      <c r="N1076" s="639">
        <v>0</v>
      </c>
      <c r="O1076" s="639">
        <v>0</v>
      </c>
      <c r="P1076" s="639">
        <v>0</v>
      </c>
      <c r="Q1076" s="639">
        <v>0</v>
      </c>
      <c r="R1076" s="639">
        <v>0</v>
      </c>
      <c r="S1076" s="639">
        <v>0</v>
      </c>
      <c r="T1076" s="639">
        <v>0</v>
      </c>
      <c r="U1076" s="639">
        <v>0</v>
      </c>
      <c r="V1076" t="s" s="352">
        <f>IF(B1076&gt;0,"Added"," ")</f>
        <v>1157</v>
      </c>
      <c r="W1076" s="635"/>
    </row>
    <row r="1077" ht="14.5" customHeight="1" hidden="1">
      <c r="A1077" t="s" s="640">
        <v>946</v>
      </c>
      <c r="B1077" s="637">
        <v>14</v>
      </c>
      <c r="C1077" s="638">
        <v>5</v>
      </c>
      <c r="D1077" s="639">
        <v>0</v>
      </c>
      <c r="E1077" s="639">
        <f>_xlfn.IFERROR(5*B1077,0)</f>
        <v>70</v>
      </c>
      <c r="F1077" s="639">
        <v>0</v>
      </c>
      <c r="G1077" s="639">
        <v>0</v>
      </c>
      <c r="H1077" s="639">
        <v>0</v>
      </c>
      <c r="I1077" s="639">
        <v>0</v>
      </c>
      <c r="J1077" s="639">
        <v>0</v>
      </c>
      <c r="K1077" s="639">
        <v>0</v>
      </c>
      <c r="L1077" s="639">
        <v>0</v>
      </c>
      <c r="M1077" s="639">
        <v>0</v>
      </c>
      <c r="N1077" s="639">
        <v>0</v>
      </c>
      <c r="O1077" s="639">
        <v>0</v>
      </c>
      <c r="P1077" s="639">
        <v>0</v>
      </c>
      <c r="Q1077" s="639">
        <v>0</v>
      </c>
      <c r="R1077" s="639">
        <v>0</v>
      </c>
      <c r="S1077" s="639">
        <v>0</v>
      </c>
      <c r="T1077" s="639">
        <v>0</v>
      </c>
      <c r="U1077" s="639">
        <v>0</v>
      </c>
      <c r="V1077" t="s" s="352">
        <f>IF(B1077&gt;0,"Added"," ")</f>
        <v>1157</v>
      </c>
      <c r="W1077" s="635"/>
    </row>
    <row r="1078" ht="14.5" customHeight="1" hidden="1">
      <c r="A1078" t="s" s="640">
        <v>948</v>
      </c>
      <c r="B1078" s="637">
        <v>12</v>
      </c>
      <c r="C1078" s="638">
        <v>5</v>
      </c>
      <c r="D1078" s="639">
        <v>0</v>
      </c>
      <c r="E1078" s="639">
        <f>_xlfn.IFERROR(5*B1078,0)</f>
        <v>60</v>
      </c>
      <c r="F1078" s="639">
        <v>0</v>
      </c>
      <c r="G1078" s="639">
        <v>0</v>
      </c>
      <c r="H1078" s="639">
        <v>0</v>
      </c>
      <c r="I1078" s="639">
        <v>0</v>
      </c>
      <c r="J1078" s="639">
        <v>0</v>
      </c>
      <c r="K1078" s="639">
        <v>0</v>
      </c>
      <c r="L1078" s="639">
        <v>0</v>
      </c>
      <c r="M1078" s="639">
        <v>0</v>
      </c>
      <c r="N1078" s="639">
        <v>0</v>
      </c>
      <c r="O1078" s="639">
        <v>0</v>
      </c>
      <c r="P1078" s="639">
        <v>0</v>
      </c>
      <c r="Q1078" s="639">
        <v>0</v>
      </c>
      <c r="R1078" s="639">
        <v>0</v>
      </c>
      <c r="S1078" s="639">
        <v>0</v>
      </c>
      <c r="T1078" s="639">
        <v>0</v>
      </c>
      <c r="U1078" s="639">
        <v>0</v>
      </c>
      <c r="V1078" t="s" s="352">
        <f>IF(B1078&gt;0,"Added"," ")</f>
        <v>1157</v>
      </c>
      <c r="W1078" s="635"/>
    </row>
    <row r="1079" ht="14.5" customHeight="1" hidden="1">
      <c r="A1079" t="s" s="640">
        <v>950</v>
      </c>
      <c r="B1079" s="637">
        <v>14</v>
      </c>
      <c r="C1079" s="638">
        <v>25</v>
      </c>
      <c r="D1079" s="639">
        <f>_xlfn.IFERROR(25*B1079,0)</f>
        <v>350</v>
      </c>
      <c r="E1079" s="639">
        <v>0</v>
      </c>
      <c r="F1079" s="639">
        <v>0</v>
      </c>
      <c r="G1079" s="639">
        <v>0</v>
      </c>
      <c r="H1079" s="639">
        <v>0</v>
      </c>
      <c r="I1079" s="639">
        <v>0</v>
      </c>
      <c r="J1079" s="639">
        <v>0</v>
      </c>
      <c r="K1079" s="639">
        <v>0</v>
      </c>
      <c r="L1079" s="639">
        <v>0</v>
      </c>
      <c r="M1079" s="639">
        <v>0</v>
      </c>
      <c r="N1079" s="639">
        <v>0</v>
      </c>
      <c r="O1079" s="639">
        <v>0</v>
      </c>
      <c r="P1079" s="639">
        <v>0</v>
      </c>
      <c r="Q1079" s="639">
        <v>0</v>
      </c>
      <c r="R1079" s="639">
        <v>0</v>
      </c>
      <c r="S1079" s="639">
        <v>0</v>
      </c>
      <c r="T1079" s="639">
        <v>0</v>
      </c>
      <c r="U1079" s="639">
        <v>0</v>
      </c>
      <c r="V1079" t="s" s="352">
        <f>IF(B1079&gt;0,"Added"," ")</f>
        <v>1157</v>
      </c>
      <c r="W1079" s="635"/>
    </row>
    <row r="1080" ht="14.5" customHeight="1" hidden="1">
      <c r="A1080" t="s" s="640">
        <v>952</v>
      </c>
      <c r="B1080" s="637">
        <v>18</v>
      </c>
      <c r="C1080" s="638">
        <v>25</v>
      </c>
      <c r="D1080" s="639">
        <f>_xlfn.IFERROR(25*B1080,0)</f>
        <v>450</v>
      </c>
      <c r="E1080" s="639">
        <v>0</v>
      </c>
      <c r="F1080" s="639">
        <v>0</v>
      </c>
      <c r="G1080" s="639">
        <v>0</v>
      </c>
      <c r="H1080" s="639">
        <v>0</v>
      </c>
      <c r="I1080" s="639">
        <v>0</v>
      </c>
      <c r="J1080" s="639">
        <v>0</v>
      </c>
      <c r="K1080" s="639">
        <v>0</v>
      </c>
      <c r="L1080" s="639">
        <v>0</v>
      </c>
      <c r="M1080" s="639">
        <v>0</v>
      </c>
      <c r="N1080" s="639">
        <v>0</v>
      </c>
      <c r="O1080" s="639">
        <v>0</v>
      </c>
      <c r="P1080" s="639">
        <v>0</v>
      </c>
      <c r="Q1080" s="639">
        <v>0</v>
      </c>
      <c r="R1080" s="639">
        <v>0</v>
      </c>
      <c r="S1080" s="639">
        <v>0</v>
      </c>
      <c r="T1080" s="639">
        <v>0</v>
      </c>
      <c r="U1080" s="639">
        <v>0</v>
      </c>
      <c r="V1080" t="s" s="352">
        <f>IF(B1080&gt;0,"Added"," ")</f>
        <v>1157</v>
      </c>
      <c r="W1080" s="635"/>
    </row>
    <row r="1081" ht="14.5" customHeight="1" hidden="1">
      <c r="A1081" t="s" s="640">
        <v>955</v>
      </c>
      <c r="B1081" s="637">
        <v>11</v>
      </c>
      <c r="C1081" s="638">
        <v>3</v>
      </c>
      <c r="D1081" s="639">
        <v>0</v>
      </c>
      <c r="E1081" s="639">
        <v>0</v>
      </c>
      <c r="F1081" s="639">
        <v>0</v>
      </c>
      <c r="G1081" s="639">
        <v>0</v>
      </c>
      <c r="H1081" s="639">
        <v>0</v>
      </c>
      <c r="I1081" s="639">
        <f>_xlfn.IFERROR(3*B1081,0)</f>
        <v>33</v>
      </c>
      <c r="J1081" s="639">
        <v>0</v>
      </c>
      <c r="K1081" s="639">
        <v>0</v>
      </c>
      <c r="L1081" s="639">
        <v>0</v>
      </c>
      <c r="M1081" s="639">
        <v>0</v>
      </c>
      <c r="N1081" s="639">
        <v>0</v>
      </c>
      <c r="O1081" s="639">
        <v>0</v>
      </c>
      <c r="P1081" s="639">
        <v>0</v>
      </c>
      <c r="Q1081" s="639">
        <v>0</v>
      </c>
      <c r="R1081" s="639">
        <v>0</v>
      </c>
      <c r="S1081" s="639">
        <v>0</v>
      </c>
      <c r="T1081" s="639">
        <v>0</v>
      </c>
      <c r="U1081" s="639">
        <v>0</v>
      </c>
      <c r="V1081" t="s" s="352">
        <f>IF(B1081&gt;0,"Added"," ")</f>
        <v>1157</v>
      </c>
      <c r="W1081" s="635"/>
    </row>
    <row r="1082" ht="14.5" customHeight="1" hidden="1">
      <c r="A1082" t="s" s="640">
        <v>967</v>
      </c>
      <c r="B1082" s="637">
        <v>9</v>
      </c>
      <c r="C1082" s="638">
        <v>5</v>
      </c>
      <c r="D1082" s="639">
        <v>0</v>
      </c>
      <c r="E1082" s="639">
        <v>0</v>
      </c>
      <c r="F1082" s="639">
        <v>0</v>
      </c>
      <c r="G1082" s="639">
        <v>0</v>
      </c>
      <c r="H1082" s="639">
        <f>_xlfn.IFERROR(5*B1082,0)</f>
        <v>45</v>
      </c>
      <c r="I1082" s="639">
        <v>0</v>
      </c>
      <c r="J1082" s="639">
        <v>0</v>
      </c>
      <c r="K1082" s="639">
        <v>0</v>
      </c>
      <c r="L1082" s="639">
        <v>0</v>
      </c>
      <c r="M1082" s="639">
        <v>0</v>
      </c>
      <c r="N1082" s="639">
        <v>0</v>
      </c>
      <c r="O1082" s="639">
        <v>0</v>
      </c>
      <c r="P1082" s="639">
        <v>0</v>
      </c>
      <c r="Q1082" s="639">
        <v>0</v>
      </c>
      <c r="R1082" s="639">
        <v>0</v>
      </c>
      <c r="S1082" s="639">
        <v>0</v>
      </c>
      <c r="T1082" s="639">
        <v>0</v>
      </c>
      <c r="U1082" s="639">
        <v>0</v>
      </c>
      <c r="V1082" t="s" s="352">
        <f>IF(B1082&gt;0,"Added"," ")</f>
        <v>1157</v>
      </c>
      <c r="W1082" s="635"/>
    </row>
    <row r="1083" ht="14.5" customHeight="1" hidden="1">
      <c r="A1083" t="s" s="640">
        <v>969</v>
      </c>
      <c r="B1083" s="637">
        <v>10</v>
      </c>
      <c r="C1083" s="638">
        <v>10</v>
      </c>
      <c r="D1083" s="639">
        <v>0</v>
      </c>
      <c r="E1083" s="639">
        <v>0</v>
      </c>
      <c r="F1083" s="639">
        <v>0</v>
      </c>
      <c r="G1083" s="639">
        <v>0</v>
      </c>
      <c r="H1083" s="639">
        <f>_xlfn.IFERROR(10*B1083,0)</f>
        <v>100</v>
      </c>
      <c r="I1083" s="639">
        <v>0</v>
      </c>
      <c r="J1083" s="639">
        <v>0</v>
      </c>
      <c r="K1083" s="639">
        <v>0</v>
      </c>
      <c r="L1083" s="639">
        <v>0</v>
      </c>
      <c r="M1083" s="639">
        <v>0</v>
      </c>
      <c r="N1083" s="639">
        <v>0</v>
      </c>
      <c r="O1083" s="639">
        <v>0</v>
      </c>
      <c r="P1083" s="639">
        <v>0</v>
      </c>
      <c r="Q1083" s="639">
        <v>0</v>
      </c>
      <c r="R1083" s="639">
        <v>0</v>
      </c>
      <c r="S1083" s="639">
        <v>0</v>
      </c>
      <c r="T1083" s="639">
        <v>0</v>
      </c>
      <c r="U1083" s="639">
        <v>0</v>
      </c>
      <c r="V1083" t="s" s="352">
        <f>IF(B1083&gt;0,"Added"," ")</f>
        <v>1157</v>
      </c>
      <c r="W1083" s="635"/>
    </row>
    <row r="1084" ht="14.5" customHeight="1" hidden="1">
      <c r="A1084" t="s" s="640">
        <v>973</v>
      </c>
      <c r="B1084" s="637">
        <v>11</v>
      </c>
      <c r="C1084" s="638">
        <v>10</v>
      </c>
      <c r="D1084" s="639">
        <v>0</v>
      </c>
      <c r="E1084" s="639">
        <f>_xlfn.IFERROR(10*B1084,0)</f>
        <v>110</v>
      </c>
      <c r="F1084" s="639">
        <v>0</v>
      </c>
      <c r="G1084" s="639">
        <v>0</v>
      </c>
      <c r="H1084" s="639">
        <v>0</v>
      </c>
      <c r="I1084" s="639">
        <v>0</v>
      </c>
      <c r="J1084" s="639">
        <v>0</v>
      </c>
      <c r="K1084" s="639">
        <v>0</v>
      </c>
      <c r="L1084" s="639">
        <v>0</v>
      </c>
      <c r="M1084" s="639">
        <v>0</v>
      </c>
      <c r="N1084" s="639">
        <v>0</v>
      </c>
      <c r="O1084" s="639">
        <v>0</v>
      </c>
      <c r="P1084" s="639">
        <v>0</v>
      </c>
      <c r="Q1084" s="639">
        <v>0</v>
      </c>
      <c r="R1084" s="639">
        <v>0</v>
      </c>
      <c r="S1084" s="639">
        <v>0</v>
      </c>
      <c r="T1084" s="639">
        <v>0</v>
      </c>
      <c r="U1084" s="639">
        <v>0</v>
      </c>
      <c r="V1084" t="s" s="352">
        <f>IF(B1084&gt;0,"Added"," ")</f>
        <v>1157</v>
      </c>
      <c r="W1084" s="635"/>
    </row>
    <row r="1085" ht="14.5" customHeight="1" hidden="1">
      <c r="A1085" t="s" s="640">
        <v>1000</v>
      </c>
      <c r="B1085" s="637">
        <v>13</v>
      </c>
      <c r="C1085" s="638">
        <v>3</v>
      </c>
      <c r="D1085" s="639">
        <v>0</v>
      </c>
      <c r="E1085" s="639">
        <v>0</v>
      </c>
      <c r="F1085" s="639">
        <v>0</v>
      </c>
      <c r="G1085" s="639">
        <v>0</v>
      </c>
      <c r="H1085" s="639">
        <v>0</v>
      </c>
      <c r="I1085" s="639">
        <f>_xlfn.IFERROR(3*B1085,0)</f>
        <v>39</v>
      </c>
      <c r="J1085" s="639">
        <v>0</v>
      </c>
      <c r="K1085" s="639">
        <v>0</v>
      </c>
      <c r="L1085" s="639">
        <v>0</v>
      </c>
      <c r="M1085" s="639">
        <v>0</v>
      </c>
      <c r="N1085" s="639">
        <v>0</v>
      </c>
      <c r="O1085" s="639">
        <v>0</v>
      </c>
      <c r="P1085" s="639">
        <v>0</v>
      </c>
      <c r="Q1085" s="639">
        <v>0</v>
      </c>
      <c r="R1085" s="639">
        <v>0</v>
      </c>
      <c r="S1085" s="639">
        <v>0</v>
      </c>
      <c r="T1085" s="639">
        <v>0</v>
      </c>
      <c r="U1085" s="639">
        <v>0</v>
      </c>
      <c r="V1085" t="s" s="352">
        <f>IF(B1085&gt;0,"Added"," ")</f>
        <v>1157</v>
      </c>
      <c r="W1085" s="635"/>
    </row>
    <row r="1086" ht="14.5" customHeight="1" hidden="1">
      <c r="A1086" t="s" s="640">
        <v>1002</v>
      </c>
      <c r="B1086" s="637">
        <v>14</v>
      </c>
      <c r="C1086" s="638">
        <v>3</v>
      </c>
      <c r="D1086" s="639">
        <v>0</v>
      </c>
      <c r="E1086" s="639">
        <v>0</v>
      </c>
      <c r="F1086" s="639">
        <v>0</v>
      </c>
      <c r="G1086" s="639">
        <v>0</v>
      </c>
      <c r="H1086" s="639">
        <v>0</v>
      </c>
      <c r="I1086" s="639">
        <f>_xlfn.IFERROR(3*B1086,0)</f>
        <v>42</v>
      </c>
      <c r="J1086" s="639">
        <v>0</v>
      </c>
      <c r="K1086" s="639">
        <v>0</v>
      </c>
      <c r="L1086" s="639">
        <v>0</v>
      </c>
      <c r="M1086" s="639">
        <v>0</v>
      </c>
      <c r="N1086" s="639">
        <v>0</v>
      </c>
      <c r="O1086" s="639">
        <v>0</v>
      </c>
      <c r="P1086" s="639">
        <v>0</v>
      </c>
      <c r="Q1086" s="639">
        <v>0</v>
      </c>
      <c r="R1086" s="639">
        <v>0</v>
      </c>
      <c r="S1086" s="639">
        <v>0</v>
      </c>
      <c r="T1086" s="639">
        <v>0</v>
      </c>
      <c r="U1086" s="639">
        <v>0</v>
      </c>
      <c r="V1086" t="s" s="352">
        <f>IF(B1086&gt;0,"Added"," ")</f>
        <v>1157</v>
      </c>
      <c r="W1086" s="635"/>
    </row>
    <row r="1087" ht="14.5" customHeight="1" hidden="1">
      <c r="A1087" t="s" s="640">
        <v>1004</v>
      </c>
      <c r="B1087" s="637">
        <v>13</v>
      </c>
      <c r="C1087" s="638">
        <v>5</v>
      </c>
      <c r="D1087" s="639">
        <v>0</v>
      </c>
      <c r="E1087" s="639">
        <v>0</v>
      </c>
      <c r="F1087" s="639">
        <v>0</v>
      </c>
      <c r="G1087" s="639">
        <v>0</v>
      </c>
      <c r="H1087" s="639">
        <f>_xlfn.IFERROR(5*B1087,0)</f>
        <v>65</v>
      </c>
      <c r="I1087" s="639">
        <v>0</v>
      </c>
      <c r="J1087" s="639">
        <v>0</v>
      </c>
      <c r="K1087" s="639">
        <v>0</v>
      </c>
      <c r="L1087" s="639">
        <v>0</v>
      </c>
      <c r="M1087" s="639">
        <v>0</v>
      </c>
      <c r="N1087" s="639">
        <v>0</v>
      </c>
      <c r="O1087" s="639">
        <v>0</v>
      </c>
      <c r="P1087" s="639">
        <v>0</v>
      </c>
      <c r="Q1087" s="639">
        <v>0</v>
      </c>
      <c r="R1087" s="639">
        <v>0</v>
      </c>
      <c r="S1087" s="639">
        <v>0</v>
      </c>
      <c r="T1087" s="639">
        <v>0</v>
      </c>
      <c r="U1087" s="639">
        <v>0</v>
      </c>
      <c r="V1087" t="s" s="352">
        <f>IF(B1087&gt;0,"Added"," ")</f>
        <v>1157</v>
      </c>
      <c r="W1087" s="635"/>
    </row>
    <row r="1088" ht="14.5" customHeight="1" hidden="1">
      <c r="A1088" t="s" s="640">
        <v>1006</v>
      </c>
      <c r="B1088" s="637">
        <v>11</v>
      </c>
      <c r="C1088" s="638">
        <v>5</v>
      </c>
      <c r="D1088" s="639">
        <v>0</v>
      </c>
      <c r="E1088" s="639">
        <v>0</v>
      </c>
      <c r="F1088" s="639">
        <v>0</v>
      </c>
      <c r="G1088" s="639">
        <v>0</v>
      </c>
      <c r="H1088" s="639">
        <f>_xlfn.IFERROR(5*B1088,0)</f>
        <v>55</v>
      </c>
      <c r="I1088" s="639">
        <v>0</v>
      </c>
      <c r="J1088" s="639">
        <v>0</v>
      </c>
      <c r="K1088" s="639">
        <v>0</v>
      </c>
      <c r="L1088" s="639">
        <v>0</v>
      </c>
      <c r="M1088" s="639">
        <v>0</v>
      </c>
      <c r="N1088" s="639">
        <v>0</v>
      </c>
      <c r="O1088" s="639">
        <v>0</v>
      </c>
      <c r="P1088" s="639">
        <v>0</v>
      </c>
      <c r="Q1088" s="639">
        <v>0</v>
      </c>
      <c r="R1088" s="639">
        <v>0</v>
      </c>
      <c r="S1088" s="639">
        <v>0</v>
      </c>
      <c r="T1088" s="639">
        <v>0</v>
      </c>
      <c r="U1088" s="639">
        <v>0</v>
      </c>
      <c r="V1088" t="s" s="352">
        <f>IF(B1088&gt;0,"Added"," ")</f>
        <v>1157</v>
      </c>
      <c r="W1088" s="635"/>
    </row>
    <row r="1089" ht="14.5" customHeight="1" hidden="1">
      <c r="A1089" t="s" s="640">
        <v>1008</v>
      </c>
      <c r="B1089" s="637">
        <v>13</v>
      </c>
      <c r="C1089" s="638">
        <v>3</v>
      </c>
      <c r="D1089" s="639">
        <v>0</v>
      </c>
      <c r="E1089" s="639">
        <v>0</v>
      </c>
      <c r="F1089" s="639">
        <v>0</v>
      </c>
      <c r="G1089" s="639">
        <v>0</v>
      </c>
      <c r="H1089" s="639">
        <f>_xlfn.IFERROR(3*B1089,0)</f>
        <v>39</v>
      </c>
      <c r="I1089" s="639">
        <v>0</v>
      </c>
      <c r="J1089" s="639">
        <v>0</v>
      </c>
      <c r="K1089" s="639">
        <v>0</v>
      </c>
      <c r="L1089" s="639">
        <v>0</v>
      </c>
      <c r="M1089" s="639">
        <v>0</v>
      </c>
      <c r="N1089" s="639">
        <v>0</v>
      </c>
      <c r="O1089" s="639">
        <v>0</v>
      </c>
      <c r="P1089" s="639">
        <v>0</v>
      </c>
      <c r="Q1089" s="639">
        <v>0</v>
      </c>
      <c r="R1089" s="639">
        <v>0</v>
      </c>
      <c r="S1089" s="639">
        <v>0</v>
      </c>
      <c r="T1089" s="639">
        <v>0</v>
      </c>
      <c r="U1089" s="639">
        <v>0</v>
      </c>
      <c r="V1089" t="s" s="352">
        <f>IF(B1089&gt;0,"Added"," ")</f>
        <v>1157</v>
      </c>
      <c r="W1089" s="635"/>
    </row>
    <row r="1090" ht="14.5" customHeight="1" hidden="1">
      <c r="A1090" t="s" s="640">
        <v>1010</v>
      </c>
      <c r="B1090" s="637">
        <v>13</v>
      </c>
      <c r="C1090" s="638">
        <v>5</v>
      </c>
      <c r="D1090" s="639">
        <v>0</v>
      </c>
      <c r="E1090" s="639">
        <v>0</v>
      </c>
      <c r="F1090" s="639">
        <v>0</v>
      </c>
      <c r="G1090" s="639">
        <v>0</v>
      </c>
      <c r="H1090" s="639">
        <f>_xlfn.IFERROR(5*B1090,0)</f>
        <v>65</v>
      </c>
      <c r="I1090" s="639">
        <v>0</v>
      </c>
      <c r="J1090" s="639">
        <v>0</v>
      </c>
      <c r="K1090" s="639">
        <v>0</v>
      </c>
      <c r="L1090" s="639">
        <v>0</v>
      </c>
      <c r="M1090" s="639">
        <v>0</v>
      </c>
      <c r="N1090" s="639">
        <v>0</v>
      </c>
      <c r="O1090" s="639">
        <v>0</v>
      </c>
      <c r="P1090" s="639">
        <v>0</v>
      </c>
      <c r="Q1090" s="639">
        <v>0</v>
      </c>
      <c r="R1090" s="639">
        <v>0</v>
      </c>
      <c r="S1090" s="639">
        <v>0</v>
      </c>
      <c r="T1090" s="639">
        <v>0</v>
      </c>
      <c r="U1090" s="639">
        <v>0</v>
      </c>
      <c r="V1090" t="s" s="352">
        <f>IF(B1090&gt;0,"Added"," ")</f>
        <v>1157</v>
      </c>
      <c r="W1090" s="635"/>
    </row>
    <row r="1091" ht="14.5" customHeight="1" hidden="1">
      <c r="A1091" t="s" s="640">
        <v>1012</v>
      </c>
      <c r="B1091" s="637">
        <v>13</v>
      </c>
      <c r="C1091" s="638">
        <v>3</v>
      </c>
      <c r="D1091" s="639">
        <v>0</v>
      </c>
      <c r="E1091" s="639">
        <f>_xlfn.IFERROR(3*B1091,0)</f>
        <v>39</v>
      </c>
      <c r="F1091" s="639">
        <v>0</v>
      </c>
      <c r="G1091" s="639">
        <v>0</v>
      </c>
      <c r="H1091" s="639">
        <v>0</v>
      </c>
      <c r="I1091" s="639">
        <v>0</v>
      </c>
      <c r="J1091" s="639">
        <v>0</v>
      </c>
      <c r="K1091" s="639">
        <v>0</v>
      </c>
      <c r="L1091" s="639">
        <v>0</v>
      </c>
      <c r="M1091" s="639">
        <v>0</v>
      </c>
      <c r="N1091" s="639">
        <v>0</v>
      </c>
      <c r="O1091" s="639">
        <v>0</v>
      </c>
      <c r="P1091" s="639">
        <v>0</v>
      </c>
      <c r="Q1091" s="639">
        <v>0</v>
      </c>
      <c r="R1091" s="639">
        <v>0</v>
      </c>
      <c r="S1091" s="639">
        <v>0</v>
      </c>
      <c r="T1091" s="639">
        <v>0</v>
      </c>
      <c r="U1091" s="639">
        <v>0</v>
      </c>
      <c r="V1091" t="s" s="352">
        <f>IF(B1091&gt;0,"Added"," ")</f>
        <v>1157</v>
      </c>
      <c r="W1091" s="635"/>
    </row>
    <row r="1092" ht="14.5" customHeight="1" hidden="1">
      <c r="A1092" t="s" s="640">
        <v>1014</v>
      </c>
      <c r="B1092" s="637">
        <v>13</v>
      </c>
      <c r="C1092" s="638">
        <v>2</v>
      </c>
      <c r="D1092" s="639">
        <v>0</v>
      </c>
      <c r="E1092" s="639">
        <f>_xlfn.IFERROR(2*B1092,0)</f>
        <v>26</v>
      </c>
      <c r="F1092" s="639">
        <v>0</v>
      </c>
      <c r="G1092" s="639">
        <v>0</v>
      </c>
      <c r="H1092" s="639">
        <v>0</v>
      </c>
      <c r="I1092" s="639">
        <v>0</v>
      </c>
      <c r="J1092" s="639">
        <v>0</v>
      </c>
      <c r="K1092" s="639">
        <v>0</v>
      </c>
      <c r="L1092" s="639">
        <v>0</v>
      </c>
      <c r="M1092" s="639">
        <v>0</v>
      </c>
      <c r="N1092" s="639">
        <v>0</v>
      </c>
      <c r="O1092" s="639">
        <v>0</v>
      </c>
      <c r="P1092" s="639">
        <v>0</v>
      </c>
      <c r="Q1092" s="639">
        <v>0</v>
      </c>
      <c r="R1092" s="639">
        <v>0</v>
      </c>
      <c r="S1092" s="639">
        <v>0</v>
      </c>
      <c r="T1092" s="639">
        <v>0</v>
      </c>
      <c r="U1092" s="639">
        <v>0</v>
      </c>
      <c r="V1092" t="s" s="352">
        <f>IF(B1092&gt;0,"Added"," ")</f>
        <v>1157</v>
      </c>
      <c r="W1092" s="635"/>
    </row>
    <row r="1093" ht="14.5" customHeight="1" hidden="1">
      <c r="A1093" t="s" s="640">
        <v>1016</v>
      </c>
      <c r="B1093" s="637">
        <v>12</v>
      </c>
      <c r="C1093" s="638">
        <v>5</v>
      </c>
      <c r="D1093" s="639">
        <v>0</v>
      </c>
      <c r="E1093" s="639">
        <f>_xlfn.IFERROR(5*B1093,0)</f>
        <v>60</v>
      </c>
      <c r="F1093" s="639">
        <v>0</v>
      </c>
      <c r="G1093" s="639">
        <v>0</v>
      </c>
      <c r="H1093" s="639">
        <v>0</v>
      </c>
      <c r="I1093" s="639">
        <v>0</v>
      </c>
      <c r="J1093" s="639">
        <v>0</v>
      </c>
      <c r="K1093" s="639">
        <v>0</v>
      </c>
      <c r="L1093" s="639">
        <v>0</v>
      </c>
      <c r="M1093" s="639">
        <v>0</v>
      </c>
      <c r="N1093" s="639">
        <v>0</v>
      </c>
      <c r="O1093" s="639">
        <v>0</v>
      </c>
      <c r="P1093" s="639">
        <v>0</v>
      </c>
      <c r="Q1093" s="639">
        <v>0</v>
      </c>
      <c r="R1093" s="639">
        <v>0</v>
      </c>
      <c r="S1093" s="639">
        <v>0</v>
      </c>
      <c r="T1093" s="639">
        <v>0</v>
      </c>
      <c r="U1093" s="639">
        <v>0</v>
      </c>
      <c r="V1093" t="s" s="352">
        <f>IF(B1093&gt;0,"Added"," ")</f>
        <v>1157</v>
      </c>
      <c r="W1093" s="635"/>
    </row>
    <row r="1094" ht="14.5" customHeight="1" hidden="1">
      <c r="A1094" t="s" s="640">
        <v>1018</v>
      </c>
      <c r="B1094" s="637">
        <v>14</v>
      </c>
      <c r="C1094" s="638">
        <v>5</v>
      </c>
      <c r="D1094" s="639">
        <v>0</v>
      </c>
      <c r="E1094" s="639">
        <f>_xlfn.IFERROR(5*B1094,0)</f>
        <v>70</v>
      </c>
      <c r="F1094" s="639">
        <v>0</v>
      </c>
      <c r="G1094" s="639">
        <v>0</v>
      </c>
      <c r="H1094" s="639">
        <v>0</v>
      </c>
      <c r="I1094" s="639">
        <v>0</v>
      </c>
      <c r="J1094" s="639">
        <v>0</v>
      </c>
      <c r="K1094" s="639">
        <v>0</v>
      </c>
      <c r="L1094" s="639">
        <v>0</v>
      </c>
      <c r="M1094" s="639">
        <v>0</v>
      </c>
      <c r="N1094" s="639">
        <v>0</v>
      </c>
      <c r="O1094" s="639">
        <v>0</v>
      </c>
      <c r="P1094" s="639">
        <v>0</v>
      </c>
      <c r="Q1094" s="639">
        <v>0</v>
      </c>
      <c r="R1094" s="639">
        <v>0</v>
      </c>
      <c r="S1094" s="639">
        <v>0</v>
      </c>
      <c r="T1094" s="639">
        <v>0</v>
      </c>
      <c r="U1094" s="639">
        <v>0</v>
      </c>
      <c r="V1094" t="s" s="352">
        <f>IF(B1094&gt;0,"Added"," ")</f>
        <v>1157</v>
      </c>
      <c r="W1094" s="635"/>
    </row>
    <row r="1095" ht="14.5" customHeight="1" hidden="1">
      <c r="A1095" t="s" s="640">
        <v>1020</v>
      </c>
      <c r="B1095" s="637">
        <v>13</v>
      </c>
      <c r="C1095" s="638">
        <v>10</v>
      </c>
      <c r="D1095" s="639">
        <f>_xlfn.IFERROR(10*B1095,0)</f>
        <v>130</v>
      </c>
      <c r="E1095" s="639">
        <v>0</v>
      </c>
      <c r="F1095" s="639">
        <v>0</v>
      </c>
      <c r="G1095" s="639">
        <v>0</v>
      </c>
      <c r="H1095" s="639">
        <v>0</v>
      </c>
      <c r="I1095" s="639">
        <v>0</v>
      </c>
      <c r="J1095" s="639">
        <v>0</v>
      </c>
      <c r="K1095" s="639">
        <v>0</v>
      </c>
      <c r="L1095" s="639">
        <v>0</v>
      </c>
      <c r="M1095" s="639">
        <v>0</v>
      </c>
      <c r="N1095" s="639">
        <v>0</v>
      </c>
      <c r="O1095" s="639">
        <v>0</v>
      </c>
      <c r="P1095" s="639">
        <v>0</v>
      </c>
      <c r="Q1095" s="639">
        <v>0</v>
      </c>
      <c r="R1095" s="639">
        <v>0</v>
      </c>
      <c r="S1095" s="639">
        <v>0</v>
      </c>
      <c r="T1095" s="639">
        <v>0</v>
      </c>
      <c r="U1095" s="639">
        <v>0</v>
      </c>
      <c r="V1095" t="s" s="352">
        <f>IF(B1095&gt;0,"Added"," ")</f>
        <v>1157</v>
      </c>
      <c r="W1095" s="635"/>
    </row>
    <row r="1096" ht="14.5" customHeight="1" hidden="1">
      <c r="A1096" t="s" s="640">
        <v>1022</v>
      </c>
      <c r="B1096" s="637">
        <v>9</v>
      </c>
      <c r="C1096" s="638">
        <v>10</v>
      </c>
      <c r="D1096" s="639">
        <f>_xlfn.IFERROR(10*B1096,0)</f>
        <v>90</v>
      </c>
      <c r="E1096" s="639">
        <v>0</v>
      </c>
      <c r="F1096" s="639">
        <v>0</v>
      </c>
      <c r="G1096" s="639">
        <v>0</v>
      </c>
      <c r="H1096" s="639">
        <v>0</v>
      </c>
      <c r="I1096" s="639">
        <v>0</v>
      </c>
      <c r="J1096" s="639">
        <v>0</v>
      </c>
      <c r="K1096" s="639">
        <v>0</v>
      </c>
      <c r="L1096" s="639">
        <v>0</v>
      </c>
      <c r="M1096" s="639">
        <v>0</v>
      </c>
      <c r="N1096" s="639">
        <v>0</v>
      </c>
      <c r="O1096" s="639">
        <v>0</v>
      </c>
      <c r="P1096" s="639">
        <v>0</v>
      </c>
      <c r="Q1096" s="639">
        <v>0</v>
      </c>
      <c r="R1096" s="639">
        <v>0</v>
      </c>
      <c r="S1096" s="639">
        <v>0</v>
      </c>
      <c r="T1096" s="639">
        <v>0</v>
      </c>
      <c r="U1096" s="639">
        <v>0</v>
      </c>
      <c r="V1096" t="s" s="352">
        <f>IF(B1096&gt;0,"Added"," ")</f>
        <v>1157</v>
      </c>
      <c r="W1096" s="635"/>
    </row>
    <row r="1097" ht="14.5" customHeight="1" hidden="1">
      <c r="A1097" t="s" s="640">
        <v>1024</v>
      </c>
      <c r="B1097" s="637">
        <v>7</v>
      </c>
      <c r="C1097" s="638">
        <v>25</v>
      </c>
      <c r="D1097" s="639">
        <f>_xlfn.IFERROR(25*B1097,0)</f>
        <v>175</v>
      </c>
      <c r="E1097" s="639">
        <v>0</v>
      </c>
      <c r="F1097" s="639">
        <v>0</v>
      </c>
      <c r="G1097" s="639">
        <v>0</v>
      </c>
      <c r="H1097" s="639">
        <v>0</v>
      </c>
      <c r="I1097" s="639">
        <v>0</v>
      </c>
      <c r="J1097" s="639">
        <v>0</v>
      </c>
      <c r="K1097" s="639">
        <v>0</v>
      </c>
      <c r="L1097" s="639">
        <v>0</v>
      </c>
      <c r="M1097" s="639">
        <v>0</v>
      </c>
      <c r="N1097" s="639">
        <v>0</v>
      </c>
      <c r="O1097" s="639">
        <v>0</v>
      </c>
      <c r="P1097" s="639">
        <v>0</v>
      </c>
      <c r="Q1097" s="639">
        <v>0</v>
      </c>
      <c r="R1097" s="639">
        <v>0</v>
      </c>
      <c r="S1097" s="639">
        <v>0</v>
      </c>
      <c r="T1097" s="639">
        <v>0</v>
      </c>
      <c r="U1097" s="639">
        <v>0</v>
      </c>
      <c r="V1097" t="s" s="352">
        <f>IF(B1097&gt;0,"Added"," ")</f>
        <v>1157</v>
      </c>
      <c r="W1097" s="635"/>
    </row>
    <row r="1098" ht="14.5" customHeight="1" hidden="1">
      <c r="A1098" t="s" s="640">
        <v>1059</v>
      </c>
      <c r="B1098" s="637">
        <v>8</v>
      </c>
      <c r="C1098" s="638">
        <v>5</v>
      </c>
      <c r="D1098" s="639">
        <v>0</v>
      </c>
      <c r="E1098" s="639">
        <v>0</v>
      </c>
      <c r="F1098" s="639">
        <v>0</v>
      </c>
      <c r="G1098" s="639">
        <v>0</v>
      </c>
      <c r="H1098" s="639">
        <v>0</v>
      </c>
      <c r="I1098" s="639">
        <v>0</v>
      </c>
      <c r="J1098" s="639">
        <f>_xlfn.IFERROR(5*B1098,0)</f>
        <v>40</v>
      </c>
      <c r="K1098" s="639">
        <v>0</v>
      </c>
      <c r="L1098" s="639">
        <v>0</v>
      </c>
      <c r="M1098" s="639">
        <v>0</v>
      </c>
      <c r="N1098" s="639">
        <v>0</v>
      </c>
      <c r="O1098" s="639">
        <v>0</v>
      </c>
      <c r="P1098" s="639">
        <v>0</v>
      </c>
      <c r="Q1098" s="639">
        <v>0</v>
      </c>
      <c r="R1098" s="639">
        <v>0</v>
      </c>
      <c r="S1098" s="639">
        <v>0</v>
      </c>
      <c r="T1098" s="639">
        <v>0</v>
      </c>
      <c r="U1098" s="639">
        <v>0</v>
      </c>
      <c r="V1098" t="s" s="352">
        <f>IF(B1098&gt;0,"Added"," ")</f>
        <v>1157</v>
      </c>
      <c r="W1098" s="635"/>
    </row>
    <row r="1099" ht="14.5" customHeight="1" hidden="1">
      <c r="A1099" t="s" s="640">
        <v>1061</v>
      </c>
      <c r="B1099" s="637">
        <v>13</v>
      </c>
      <c r="C1099" s="638">
        <v>2</v>
      </c>
      <c r="D1099" s="639">
        <v>0</v>
      </c>
      <c r="E1099" s="639">
        <v>0</v>
      </c>
      <c r="F1099" s="639">
        <v>0</v>
      </c>
      <c r="G1099" s="639">
        <v>0</v>
      </c>
      <c r="H1099" s="639">
        <v>0</v>
      </c>
      <c r="I1099" s="639">
        <v>0</v>
      </c>
      <c r="J1099" s="639">
        <f>_xlfn.IFERROR(2*B1099,0)</f>
        <v>26</v>
      </c>
      <c r="K1099" s="639">
        <v>0</v>
      </c>
      <c r="L1099" s="639">
        <v>0</v>
      </c>
      <c r="M1099" s="639">
        <v>0</v>
      </c>
      <c r="N1099" s="639">
        <v>0</v>
      </c>
      <c r="O1099" s="639">
        <v>0</v>
      </c>
      <c r="P1099" s="639">
        <v>0</v>
      </c>
      <c r="Q1099" s="639">
        <v>0</v>
      </c>
      <c r="R1099" s="639">
        <v>0</v>
      </c>
      <c r="S1099" s="639">
        <v>0</v>
      </c>
      <c r="T1099" s="639">
        <v>0</v>
      </c>
      <c r="U1099" s="639">
        <v>0</v>
      </c>
      <c r="V1099" t="s" s="352">
        <f>IF(B1099&gt;0,"Added"," ")</f>
        <v>1157</v>
      </c>
      <c r="W1099" s="635"/>
    </row>
    <row r="1100" ht="14.5" customHeight="1" hidden="1">
      <c r="A1100" t="s" s="640">
        <v>1036</v>
      </c>
      <c r="B1100" s="637">
        <v>0</v>
      </c>
      <c r="C1100" s="638">
        <v>2</v>
      </c>
      <c r="D1100" s="639">
        <v>0</v>
      </c>
      <c r="E1100" s="639">
        <v>0</v>
      </c>
      <c r="F1100" s="639">
        <v>0</v>
      </c>
      <c r="G1100" s="639">
        <v>0</v>
      </c>
      <c r="H1100" s="639">
        <v>0</v>
      </c>
      <c r="I1100" s="639">
        <f>2*B1100:B1100</f>
        <v>0</v>
      </c>
      <c r="J1100" s="639">
        <v>0</v>
      </c>
      <c r="K1100" s="639">
        <v>0</v>
      </c>
      <c r="L1100" s="639">
        <v>0</v>
      </c>
      <c r="M1100" s="639">
        <v>0</v>
      </c>
      <c r="N1100" s="639">
        <v>0</v>
      </c>
      <c r="O1100" s="639">
        <v>0</v>
      </c>
      <c r="P1100" s="639">
        <v>0</v>
      </c>
      <c r="Q1100" s="639">
        <f>2*B1100:B1100</f>
        <v>0</v>
      </c>
      <c r="R1100" s="639">
        <v>0</v>
      </c>
      <c r="S1100" s="639">
        <v>0</v>
      </c>
      <c r="T1100" s="639">
        <v>0</v>
      </c>
      <c r="U1100" s="639">
        <v>0</v>
      </c>
      <c r="V1100" t="s" s="352">
        <f>IF(B1100&gt;0,"Added"," ")</f>
        <v>251</v>
      </c>
      <c r="W1100" s="635"/>
    </row>
    <row r="1101" ht="14.5" customHeight="1" hidden="1">
      <c r="A1101" t="s" s="640">
        <v>991</v>
      </c>
      <c r="B1101" s="637">
        <v>0</v>
      </c>
      <c r="C1101" s="638">
        <v>5</v>
      </c>
      <c r="D1101" s="639">
        <v>0</v>
      </c>
      <c r="E1101" s="639">
        <v>0</v>
      </c>
      <c r="F1101" s="639">
        <v>0</v>
      </c>
      <c r="G1101" s="639">
        <v>0</v>
      </c>
      <c r="H1101" s="639">
        <v>0</v>
      </c>
      <c r="I1101" s="639">
        <v>0</v>
      </c>
      <c r="J1101" s="639">
        <v>0</v>
      </c>
      <c r="K1101" s="639">
        <v>0</v>
      </c>
      <c r="L1101" s="639">
        <v>0</v>
      </c>
      <c r="M1101" s="639">
        <v>0</v>
      </c>
      <c r="N1101" s="639">
        <v>0</v>
      </c>
      <c r="O1101" s="639">
        <v>0</v>
      </c>
      <c r="P1101" s="639">
        <v>0</v>
      </c>
      <c r="Q1101" s="639">
        <f>20*B1101:B1101</f>
        <v>0</v>
      </c>
      <c r="R1101" s="639">
        <v>0</v>
      </c>
      <c r="S1101" s="639">
        <v>0</v>
      </c>
      <c r="T1101" s="639">
        <v>0</v>
      </c>
      <c r="U1101" s="639">
        <v>0</v>
      </c>
      <c r="V1101" t="s" s="352">
        <f>IF(B1101&gt;0,"Added"," ")</f>
        <v>251</v>
      </c>
      <c r="W1101" s="635"/>
    </row>
    <row r="1102" ht="14.5" customHeight="1" hidden="1">
      <c r="A1102" t="s" s="640">
        <v>993</v>
      </c>
      <c r="B1102" s="637">
        <v>0</v>
      </c>
      <c r="C1102" s="638">
        <v>12</v>
      </c>
      <c r="D1102" s="639">
        <v>0</v>
      </c>
      <c r="E1102" s="639">
        <v>0</v>
      </c>
      <c r="F1102" s="639">
        <v>0</v>
      </c>
      <c r="G1102" s="639">
        <v>0</v>
      </c>
      <c r="H1102" s="639">
        <v>0</v>
      </c>
      <c r="I1102" s="639">
        <v>0</v>
      </c>
      <c r="J1102" s="639">
        <v>0</v>
      </c>
      <c r="K1102" s="639">
        <v>0</v>
      </c>
      <c r="L1102" s="639">
        <v>0</v>
      </c>
      <c r="M1102" s="639">
        <v>0</v>
      </c>
      <c r="N1102" s="639">
        <v>0</v>
      </c>
      <c r="O1102" s="639">
        <v>0</v>
      </c>
      <c r="P1102" s="639">
        <v>0</v>
      </c>
      <c r="Q1102" s="639">
        <f>36*B1102:B1102</f>
        <v>0</v>
      </c>
      <c r="R1102" s="639">
        <v>0</v>
      </c>
      <c r="S1102" s="639">
        <v>0</v>
      </c>
      <c r="T1102" s="639">
        <v>0</v>
      </c>
      <c r="U1102" s="639">
        <v>0</v>
      </c>
      <c r="V1102" t="s" s="352">
        <f>IF(B1102&gt;0,"Added"," ")</f>
        <v>251</v>
      </c>
      <c r="W1102" s="635"/>
    </row>
    <row r="1103" ht="14.5" customHeight="1" hidden="1">
      <c r="A1103" t="s" s="640">
        <v>995</v>
      </c>
      <c r="B1103" s="637">
        <v>0</v>
      </c>
      <c r="C1103" s="638">
        <v>11</v>
      </c>
      <c r="D1103" s="639">
        <v>0</v>
      </c>
      <c r="E1103" s="639">
        <v>0</v>
      </c>
      <c r="F1103" s="639">
        <v>0</v>
      </c>
      <c r="G1103" s="639">
        <v>0</v>
      </c>
      <c r="H1103" s="639">
        <v>0</v>
      </c>
      <c r="I1103" s="639">
        <v>0</v>
      </c>
      <c r="J1103" s="639">
        <v>0</v>
      </c>
      <c r="K1103" s="639">
        <v>0</v>
      </c>
      <c r="L1103" s="639">
        <v>0</v>
      </c>
      <c r="M1103" s="639">
        <v>0</v>
      </c>
      <c r="N1103" s="639">
        <v>0</v>
      </c>
      <c r="O1103" s="639">
        <v>0</v>
      </c>
      <c r="P1103" s="639">
        <v>0</v>
      </c>
      <c r="Q1103" s="639">
        <f>33*B1103:B1103</f>
        <v>0</v>
      </c>
      <c r="R1103" s="639">
        <v>0</v>
      </c>
      <c r="S1103" s="639">
        <v>0</v>
      </c>
      <c r="T1103" s="639">
        <v>0</v>
      </c>
      <c r="U1103" s="639">
        <v>0</v>
      </c>
      <c r="V1103" t="s" s="352">
        <f>IF(B1103&gt;0,"Added"," ")</f>
        <v>251</v>
      </c>
      <c r="W1103" s="635"/>
    </row>
    <row r="1104" ht="14.5" customHeight="1" hidden="1">
      <c r="A1104" t="s" s="640">
        <v>997</v>
      </c>
      <c r="B1104" s="637">
        <v>0</v>
      </c>
      <c r="C1104" s="638">
        <v>6</v>
      </c>
      <c r="D1104" s="639">
        <v>0</v>
      </c>
      <c r="E1104" s="639">
        <v>0</v>
      </c>
      <c r="F1104" s="639">
        <v>0</v>
      </c>
      <c r="G1104" s="639">
        <v>0</v>
      </c>
      <c r="H1104" s="639">
        <v>0</v>
      </c>
      <c r="I1104" s="639">
        <v>0</v>
      </c>
      <c r="J1104" s="639">
        <v>0</v>
      </c>
      <c r="K1104" s="639">
        <v>0</v>
      </c>
      <c r="L1104" s="639">
        <v>0</v>
      </c>
      <c r="M1104" s="639">
        <v>0</v>
      </c>
      <c r="N1104" s="639">
        <v>0</v>
      </c>
      <c r="O1104" s="639">
        <v>0</v>
      </c>
      <c r="P1104" s="639">
        <v>0</v>
      </c>
      <c r="Q1104" s="639">
        <f>18*B1104:B1104</f>
        <v>0</v>
      </c>
      <c r="R1104" s="639">
        <v>0</v>
      </c>
      <c r="S1104" s="639">
        <v>0</v>
      </c>
      <c r="T1104" s="639">
        <v>0</v>
      </c>
      <c r="U1104" s="639">
        <v>0</v>
      </c>
      <c r="V1104" t="s" s="352">
        <f>IF(B1104&gt;0,"Added"," ")</f>
        <v>251</v>
      </c>
      <c r="W1104" s="635"/>
    </row>
    <row r="1105" ht="14.5" customHeight="1" hidden="1">
      <c r="A1105" t="s" s="640">
        <v>971</v>
      </c>
      <c r="B1105" s="637">
        <v>0</v>
      </c>
      <c r="C1105" s="638">
        <v>5</v>
      </c>
      <c r="D1105" s="639">
        <v>0</v>
      </c>
      <c r="E1105" s="639">
        <v>0</v>
      </c>
      <c r="F1105" s="639">
        <f>5*B1105:B1105</f>
        <v>0</v>
      </c>
      <c r="G1105" s="639">
        <v>0</v>
      </c>
      <c r="H1105" s="639">
        <v>0</v>
      </c>
      <c r="I1105" s="639">
        <v>0</v>
      </c>
      <c r="J1105" s="639">
        <v>0</v>
      </c>
      <c r="K1105" s="639">
        <v>0</v>
      </c>
      <c r="L1105" s="639">
        <v>0</v>
      </c>
      <c r="M1105" s="639">
        <v>0</v>
      </c>
      <c r="N1105" s="639">
        <v>0</v>
      </c>
      <c r="O1105" s="639">
        <v>0</v>
      </c>
      <c r="P1105" s="639">
        <v>0</v>
      </c>
      <c r="Q1105" s="639">
        <f>5*B1105:B1105</f>
        <v>0</v>
      </c>
      <c r="R1105" s="639">
        <v>0</v>
      </c>
      <c r="S1105" s="639">
        <v>0</v>
      </c>
      <c r="T1105" s="639">
        <v>0</v>
      </c>
      <c r="U1105" s="639">
        <v>0</v>
      </c>
      <c r="V1105" t="s" s="352">
        <f>IF(B1105&gt;0,"Added"," ")</f>
        <v>251</v>
      </c>
      <c r="W1105" s="635"/>
    </row>
    <row r="1106" ht="14.5" customHeight="1" hidden="1">
      <c r="A1106" t="s" s="640">
        <v>1063</v>
      </c>
      <c r="B1106" s="637">
        <v>12</v>
      </c>
      <c r="C1106" s="638">
        <v>5</v>
      </c>
      <c r="D1106" s="639">
        <v>0</v>
      </c>
      <c r="E1106" s="639">
        <v>0</v>
      </c>
      <c r="F1106" s="639">
        <v>0</v>
      </c>
      <c r="G1106" s="639">
        <v>0</v>
      </c>
      <c r="H1106" s="639">
        <v>0</v>
      </c>
      <c r="I1106" s="639">
        <v>0</v>
      </c>
      <c r="J1106" s="639">
        <f>_xlfn.IFERROR(5*B1106,0)</f>
        <v>60</v>
      </c>
      <c r="K1106" s="639">
        <v>0</v>
      </c>
      <c r="L1106" s="639">
        <v>0</v>
      </c>
      <c r="M1106" s="639">
        <v>0</v>
      </c>
      <c r="N1106" s="639">
        <v>0</v>
      </c>
      <c r="O1106" s="639">
        <v>0</v>
      </c>
      <c r="P1106" s="639">
        <v>0</v>
      </c>
      <c r="Q1106" s="639">
        <v>0</v>
      </c>
      <c r="R1106" s="639">
        <v>0</v>
      </c>
      <c r="S1106" s="639">
        <v>0</v>
      </c>
      <c r="T1106" s="639">
        <v>0</v>
      </c>
      <c r="U1106" s="639">
        <v>0</v>
      </c>
      <c r="V1106" t="s" s="352">
        <f>IF(B1106&gt;0,"Added"," ")</f>
        <v>1157</v>
      </c>
      <c r="W1106" s="635"/>
    </row>
    <row r="1107" ht="14.5" customHeight="1" hidden="1">
      <c r="A1107" t="s" s="640">
        <v>1065</v>
      </c>
      <c r="B1107" s="637">
        <v>14</v>
      </c>
      <c r="C1107" s="638">
        <v>5</v>
      </c>
      <c r="D1107" s="639">
        <v>0</v>
      </c>
      <c r="E1107" s="639">
        <v>0</v>
      </c>
      <c r="F1107" s="639">
        <v>0</v>
      </c>
      <c r="G1107" s="639">
        <v>0</v>
      </c>
      <c r="H1107" s="639">
        <f>_xlfn.IFERROR(5*B1107,0)</f>
        <v>70</v>
      </c>
      <c r="I1107" s="639">
        <v>0</v>
      </c>
      <c r="J1107" s="639">
        <v>0</v>
      </c>
      <c r="K1107" s="639">
        <v>0</v>
      </c>
      <c r="L1107" s="639">
        <v>0</v>
      </c>
      <c r="M1107" s="639">
        <v>0</v>
      </c>
      <c r="N1107" s="639">
        <v>0</v>
      </c>
      <c r="O1107" s="639">
        <v>0</v>
      </c>
      <c r="P1107" s="639">
        <v>0</v>
      </c>
      <c r="Q1107" s="639">
        <v>0</v>
      </c>
      <c r="R1107" s="639">
        <v>0</v>
      </c>
      <c r="S1107" s="639">
        <v>0</v>
      </c>
      <c r="T1107" s="639">
        <v>0</v>
      </c>
      <c r="U1107" s="639">
        <v>0</v>
      </c>
      <c r="V1107" t="s" s="352">
        <f>IF(B1107&gt;0,"Added"," ")</f>
        <v>1157</v>
      </c>
      <c r="W1107" s="635"/>
    </row>
    <row r="1108" ht="14.5" customHeight="1" hidden="1">
      <c r="A1108" t="s" s="640">
        <v>1067</v>
      </c>
      <c r="B1108" s="637">
        <v>10</v>
      </c>
      <c r="C1108" s="638">
        <v>5</v>
      </c>
      <c r="D1108" s="639">
        <v>0</v>
      </c>
      <c r="E1108" s="639">
        <v>0</v>
      </c>
      <c r="F1108" s="639">
        <v>0</v>
      </c>
      <c r="G1108" s="639">
        <v>0</v>
      </c>
      <c r="H1108" s="639">
        <f>_xlfn.IFERROR(5*B1108,0)</f>
        <v>50</v>
      </c>
      <c r="I1108" s="639">
        <v>0</v>
      </c>
      <c r="J1108" s="639">
        <v>0</v>
      </c>
      <c r="K1108" s="639">
        <v>0</v>
      </c>
      <c r="L1108" s="639">
        <v>0</v>
      </c>
      <c r="M1108" s="639">
        <v>0</v>
      </c>
      <c r="N1108" s="639">
        <v>0</v>
      </c>
      <c r="O1108" s="639">
        <v>0</v>
      </c>
      <c r="P1108" s="639">
        <v>0</v>
      </c>
      <c r="Q1108" s="639">
        <v>0</v>
      </c>
      <c r="R1108" s="639">
        <v>0</v>
      </c>
      <c r="S1108" s="639">
        <v>0</v>
      </c>
      <c r="T1108" s="639">
        <v>0</v>
      </c>
      <c r="U1108" s="639">
        <v>0</v>
      </c>
      <c r="V1108" t="s" s="352">
        <f>IF(B1108&gt;0,"Added"," ")</f>
        <v>1157</v>
      </c>
      <c r="W1108" s="635"/>
    </row>
    <row r="1109" ht="14.5" customHeight="1" hidden="1">
      <c r="A1109" t="s" s="640">
        <v>1033</v>
      </c>
      <c r="B1109" s="637">
        <v>0</v>
      </c>
      <c r="C1109" s="638">
        <v>10</v>
      </c>
      <c r="D1109" s="639">
        <f>10*B1109:B1109</f>
        <v>0</v>
      </c>
      <c r="E1109" s="639">
        <v>0</v>
      </c>
      <c r="F1109" s="639">
        <v>0</v>
      </c>
      <c r="G1109" s="639">
        <v>0</v>
      </c>
      <c r="H1109" s="639">
        <v>0</v>
      </c>
      <c r="I1109" s="639">
        <v>0</v>
      </c>
      <c r="J1109" s="639">
        <v>0</v>
      </c>
      <c r="K1109" s="639">
        <v>0</v>
      </c>
      <c r="L1109" s="639">
        <v>0</v>
      </c>
      <c r="M1109" s="639">
        <v>0</v>
      </c>
      <c r="N1109" s="639">
        <v>0</v>
      </c>
      <c r="O1109" s="639">
        <v>0</v>
      </c>
      <c r="P1109" s="639">
        <v>0</v>
      </c>
      <c r="Q1109" s="639">
        <f>10*B1109:B1109</f>
        <v>0</v>
      </c>
      <c r="R1109" s="639">
        <v>0</v>
      </c>
      <c r="S1109" s="639">
        <v>0</v>
      </c>
      <c r="T1109" s="639">
        <v>0</v>
      </c>
      <c r="U1109" s="639">
        <v>0</v>
      </c>
      <c r="V1109" t="s" s="352">
        <f>IF(B1109&gt;0,"Added"," ")</f>
        <v>251</v>
      </c>
      <c r="W1109" s="635"/>
    </row>
    <row r="1110" ht="14.5" customHeight="1" hidden="1">
      <c r="A1110" t="s" s="640">
        <v>987</v>
      </c>
      <c r="B1110" s="637">
        <v>0</v>
      </c>
      <c r="C1110" s="638">
        <v>10</v>
      </c>
      <c r="D1110" s="639">
        <f>10*B1110:B1110</f>
        <v>0</v>
      </c>
      <c r="E1110" s="639">
        <v>0</v>
      </c>
      <c r="F1110" s="639">
        <v>0</v>
      </c>
      <c r="G1110" s="639">
        <v>0</v>
      </c>
      <c r="H1110" s="639">
        <v>0</v>
      </c>
      <c r="I1110" s="639">
        <v>0</v>
      </c>
      <c r="J1110" s="639">
        <v>0</v>
      </c>
      <c r="K1110" s="639">
        <v>0</v>
      </c>
      <c r="L1110" s="639">
        <v>0</v>
      </c>
      <c r="M1110" s="639">
        <v>0</v>
      </c>
      <c r="N1110" s="639">
        <v>0</v>
      </c>
      <c r="O1110" s="639">
        <v>0</v>
      </c>
      <c r="P1110" s="639">
        <v>0</v>
      </c>
      <c r="Q1110" s="639">
        <f>10*B1110:B1110</f>
        <v>0</v>
      </c>
      <c r="R1110" s="639">
        <v>0</v>
      </c>
      <c r="S1110" s="639">
        <v>0</v>
      </c>
      <c r="T1110" s="639">
        <v>0</v>
      </c>
      <c r="U1110" s="639">
        <v>0</v>
      </c>
      <c r="V1110" t="s" s="352">
        <f>IF(B1110&gt;0,"Added"," ")</f>
        <v>251</v>
      </c>
      <c r="W1110" s="635"/>
    </row>
    <row r="1111" ht="14.5" customHeight="1" hidden="1">
      <c r="A1111" t="s" s="640">
        <v>989</v>
      </c>
      <c r="B1111" s="637">
        <v>0</v>
      </c>
      <c r="C1111" s="638">
        <v>10</v>
      </c>
      <c r="D1111" s="639">
        <f>10*B1111:B1111</f>
        <v>0</v>
      </c>
      <c r="E1111" s="639">
        <v>0</v>
      </c>
      <c r="F1111" s="639">
        <v>0</v>
      </c>
      <c r="G1111" s="639">
        <v>0</v>
      </c>
      <c r="H1111" s="639">
        <v>0</v>
      </c>
      <c r="I1111" s="639">
        <v>0</v>
      </c>
      <c r="J1111" s="639">
        <v>0</v>
      </c>
      <c r="K1111" s="639">
        <v>0</v>
      </c>
      <c r="L1111" s="639">
        <v>0</v>
      </c>
      <c r="M1111" s="639">
        <v>0</v>
      </c>
      <c r="N1111" s="639">
        <v>0</v>
      </c>
      <c r="O1111" s="639">
        <v>0</v>
      </c>
      <c r="P1111" s="639">
        <v>0</v>
      </c>
      <c r="Q1111" s="639">
        <f>10*B1111:B1111</f>
        <v>0</v>
      </c>
      <c r="R1111" s="639">
        <v>0</v>
      </c>
      <c r="S1111" s="639">
        <v>0</v>
      </c>
      <c r="T1111" s="639">
        <v>0</v>
      </c>
      <c r="U1111" s="639">
        <v>0</v>
      </c>
      <c r="V1111" t="s" s="352">
        <f>IF(B1111&gt;0,"Added"," ")</f>
        <v>251</v>
      </c>
      <c r="W1111" s="635"/>
    </row>
    <row r="1112" ht="14.5" customHeight="1" hidden="1">
      <c r="A1112" t="s" s="640">
        <v>1069</v>
      </c>
      <c r="B1112" s="637">
        <v>15</v>
      </c>
      <c r="C1112" s="638">
        <v>5</v>
      </c>
      <c r="D1112" s="639">
        <v>0</v>
      </c>
      <c r="E1112" s="639">
        <f>_xlfn.IFERROR(5*B1112,0)</f>
        <v>75</v>
      </c>
      <c r="F1112" s="639">
        <v>0</v>
      </c>
      <c r="G1112" s="639">
        <v>0</v>
      </c>
      <c r="H1112" s="639">
        <v>0</v>
      </c>
      <c r="I1112" s="639">
        <v>0</v>
      </c>
      <c r="J1112" s="639">
        <v>0</v>
      </c>
      <c r="K1112" s="639">
        <v>0</v>
      </c>
      <c r="L1112" s="639">
        <v>0</v>
      </c>
      <c r="M1112" s="639">
        <v>0</v>
      </c>
      <c r="N1112" s="639">
        <v>0</v>
      </c>
      <c r="O1112" s="639">
        <v>0</v>
      </c>
      <c r="P1112" s="639">
        <v>0</v>
      </c>
      <c r="Q1112" s="639">
        <v>0</v>
      </c>
      <c r="R1112" s="639">
        <v>0</v>
      </c>
      <c r="S1112" s="639">
        <v>0</v>
      </c>
      <c r="T1112" s="639">
        <v>0</v>
      </c>
      <c r="U1112" s="639">
        <v>0</v>
      </c>
      <c r="V1112" t="s" s="352">
        <f>IF(B1112&gt;0,"Added"," ")</f>
        <v>1157</v>
      </c>
      <c r="W1112" s="635"/>
    </row>
    <row r="1113" ht="14.5" customHeight="1" hidden="1">
      <c r="A1113" t="s" s="640">
        <v>1071</v>
      </c>
      <c r="B1113" s="637">
        <v>9</v>
      </c>
      <c r="C1113" s="638">
        <v>15</v>
      </c>
      <c r="D1113" s="639">
        <f>_xlfn.IFERROR(15*B1113,0)</f>
        <v>135</v>
      </c>
      <c r="E1113" s="639">
        <v>0</v>
      </c>
      <c r="F1113" s="639">
        <v>0</v>
      </c>
      <c r="G1113" s="639">
        <v>0</v>
      </c>
      <c r="H1113" s="639">
        <v>0</v>
      </c>
      <c r="I1113" s="639">
        <v>0</v>
      </c>
      <c r="J1113" s="639">
        <v>0</v>
      </c>
      <c r="K1113" s="639">
        <v>0</v>
      </c>
      <c r="L1113" s="639">
        <v>0</v>
      </c>
      <c r="M1113" s="639">
        <v>0</v>
      </c>
      <c r="N1113" s="639">
        <v>0</v>
      </c>
      <c r="O1113" s="639">
        <v>0</v>
      </c>
      <c r="P1113" s="639">
        <v>0</v>
      </c>
      <c r="Q1113" s="639">
        <v>0</v>
      </c>
      <c r="R1113" s="639">
        <v>0</v>
      </c>
      <c r="S1113" s="639">
        <v>0</v>
      </c>
      <c r="T1113" s="639">
        <v>0</v>
      </c>
      <c r="U1113" s="639">
        <v>0</v>
      </c>
      <c r="V1113" t="s" s="352">
        <f>IF(B1113&gt;0,"Added"," ")</f>
        <v>1157</v>
      </c>
      <c r="W1113" s="635"/>
    </row>
    <row r="1114" ht="14.5" customHeight="1" hidden="1">
      <c r="A1114" t="s" s="640">
        <v>1073</v>
      </c>
      <c r="B1114" s="637">
        <v>16</v>
      </c>
      <c r="C1114" s="638">
        <v>25</v>
      </c>
      <c r="D1114" s="639">
        <f>_xlfn.IFERROR(25*B1114,0)</f>
        <v>400</v>
      </c>
      <c r="E1114" s="639">
        <v>0</v>
      </c>
      <c r="F1114" s="639">
        <v>0</v>
      </c>
      <c r="G1114" s="639">
        <v>0</v>
      </c>
      <c r="H1114" s="639">
        <v>0</v>
      </c>
      <c r="I1114" s="639">
        <v>0</v>
      </c>
      <c r="J1114" s="639">
        <v>0</v>
      </c>
      <c r="K1114" s="639">
        <v>0</v>
      </c>
      <c r="L1114" s="639">
        <v>0</v>
      </c>
      <c r="M1114" s="639">
        <v>0</v>
      </c>
      <c r="N1114" s="639">
        <v>0</v>
      </c>
      <c r="O1114" s="639">
        <v>0</v>
      </c>
      <c r="P1114" s="639">
        <v>0</v>
      </c>
      <c r="Q1114" s="639">
        <v>0</v>
      </c>
      <c r="R1114" s="639">
        <v>0</v>
      </c>
      <c r="S1114" s="639">
        <v>0</v>
      </c>
      <c r="T1114" s="639">
        <v>0</v>
      </c>
      <c r="U1114" s="639">
        <v>0</v>
      </c>
      <c r="V1114" t="s" s="352">
        <f>IF(B1114&gt;0,"Added"," ")</f>
        <v>1157</v>
      </c>
      <c r="W1114" s="635"/>
    </row>
    <row r="1115" ht="14.5" customHeight="1" hidden="1">
      <c r="A1115" t="s" s="640">
        <v>1075</v>
      </c>
      <c r="B1115" s="637">
        <v>12</v>
      </c>
      <c r="C1115" s="638">
        <v>25</v>
      </c>
      <c r="D1115" s="639">
        <f>_xlfn.IFERROR(25*B1115,0)</f>
        <v>300</v>
      </c>
      <c r="E1115" s="639">
        <v>0</v>
      </c>
      <c r="F1115" s="639">
        <v>0</v>
      </c>
      <c r="G1115" s="639">
        <v>0</v>
      </c>
      <c r="H1115" s="639">
        <v>0</v>
      </c>
      <c r="I1115" s="639">
        <v>0</v>
      </c>
      <c r="J1115" s="639">
        <v>0</v>
      </c>
      <c r="K1115" s="639">
        <v>0</v>
      </c>
      <c r="L1115" s="639">
        <v>0</v>
      </c>
      <c r="M1115" s="639">
        <v>0</v>
      </c>
      <c r="N1115" s="639">
        <v>0</v>
      </c>
      <c r="O1115" s="639">
        <v>0</v>
      </c>
      <c r="P1115" s="639">
        <v>0</v>
      </c>
      <c r="Q1115" s="639">
        <v>0</v>
      </c>
      <c r="R1115" s="639">
        <v>0</v>
      </c>
      <c r="S1115" s="639">
        <v>0</v>
      </c>
      <c r="T1115" s="639">
        <v>0</v>
      </c>
      <c r="U1115" s="639">
        <v>0</v>
      </c>
      <c r="V1115" t="s" s="352">
        <f>IF(B1115&gt;0,"Added"," ")</f>
        <v>1157</v>
      </c>
      <c r="W1115" s="635"/>
    </row>
    <row r="1116" ht="14.5" customHeight="1" hidden="1">
      <c r="A1116" t="s" s="640">
        <v>1077</v>
      </c>
      <c r="B1116" s="637">
        <v>14</v>
      </c>
      <c r="C1116" s="638">
        <v>20</v>
      </c>
      <c r="D1116" s="639">
        <v>0</v>
      </c>
      <c r="E1116" s="639">
        <v>0</v>
      </c>
      <c r="F1116" s="639">
        <v>0</v>
      </c>
      <c r="G1116" s="639">
        <v>0</v>
      </c>
      <c r="H1116" s="639">
        <v>0</v>
      </c>
      <c r="I1116" s="639">
        <v>0</v>
      </c>
      <c r="J1116" s="639">
        <v>0</v>
      </c>
      <c r="K1116" s="639">
        <v>0</v>
      </c>
      <c r="L1116" s="639">
        <v>0</v>
      </c>
      <c r="M1116" s="639">
        <v>0</v>
      </c>
      <c r="N1116" s="639">
        <v>0</v>
      </c>
      <c r="O1116" s="639">
        <v>0</v>
      </c>
      <c r="P1116" s="639">
        <v>0</v>
      </c>
      <c r="Q1116" s="639">
        <f>_xlfn.IFERROR(60*B1116,0)</f>
        <v>840</v>
      </c>
      <c r="R1116" s="639">
        <v>0</v>
      </c>
      <c r="S1116" s="639">
        <v>0</v>
      </c>
      <c r="T1116" s="639">
        <v>0</v>
      </c>
      <c r="U1116" s="639">
        <v>0</v>
      </c>
      <c r="V1116" t="s" s="352">
        <f>IF(B1116&gt;0,"Added"," ")</f>
        <v>1157</v>
      </c>
      <c r="W1116" s="635"/>
    </row>
    <row r="1117" ht="14.5" customHeight="1" hidden="1">
      <c r="A1117" t="s" s="640">
        <v>1080</v>
      </c>
      <c r="B1117" s="637">
        <v>15</v>
      </c>
      <c r="C1117" s="638">
        <v>5</v>
      </c>
      <c r="D1117" s="639">
        <v>0</v>
      </c>
      <c r="E1117" s="639">
        <v>0</v>
      </c>
      <c r="F1117" s="639">
        <v>0</v>
      </c>
      <c r="G1117" s="639">
        <v>0</v>
      </c>
      <c r="H1117" s="639">
        <v>0</v>
      </c>
      <c r="I1117" s="639">
        <f>_xlfn.IFERROR(5*B1117,0)</f>
        <v>75</v>
      </c>
      <c r="J1117" s="639">
        <v>0</v>
      </c>
      <c r="K1117" s="639">
        <v>0</v>
      </c>
      <c r="L1117" s="639">
        <v>0</v>
      </c>
      <c r="M1117" s="639">
        <v>0</v>
      </c>
      <c r="N1117" s="639">
        <v>0</v>
      </c>
      <c r="O1117" s="639">
        <v>0</v>
      </c>
      <c r="P1117" s="639">
        <v>0</v>
      </c>
      <c r="Q1117" s="639">
        <v>0</v>
      </c>
      <c r="R1117" s="639">
        <v>0</v>
      </c>
      <c r="S1117" s="639">
        <v>0</v>
      </c>
      <c r="T1117" s="639">
        <v>0</v>
      </c>
      <c r="U1117" s="639">
        <v>0</v>
      </c>
      <c r="V1117" t="s" s="352">
        <f>IF(B1117&gt;0,"Added"," ")</f>
        <v>1157</v>
      </c>
      <c r="W1117" s="635"/>
    </row>
    <row r="1118" ht="14.5" customHeight="1" hidden="1">
      <c r="A1118" t="s" s="640">
        <v>1082</v>
      </c>
      <c r="B1118" s="637">
        <v>15</v>
      </c>
      <c r="C1118" s="638">
        <v>3</v>
      </c>
      <c r="D1118" s="639">
        <v>0</v>
      </c>
      <c r="E1118" s="639">
        <v>0</v>
      </c>
      <c r="F1118" s="639">
        <v>0</v>
      </c>
      <c r="G1118" s="639">
        <v>0</v>
      </c>
      <c r="H1118" s="639">
        <v>0</v>
      </c>
      <c r="I1118" s="639">
        <f>_xlfn.IFERROR(3*B1118,0)</f>
        <v>45</v>
      </c>
      <c r="J1118" s="639">
        <v>0</v>
      </c>
      <c r="K1118" s="639">
        <v>0</v>
      </c>
      <c r="L1118" s="639">
        <v>0</v>
      </c>
      <c r="M1118" s="639">
        <v>0</v>
      </c>
      <c r="N1118" s="639">
        <v>0</v>
      </c>
      <c r="O1118" s="639">
        <v>0</v>
      </c>
      <c r="P1118" s="639">
        <v>0</v>
      </c>
      <c r="Q1118" s="639">
        <v>0</v>
      </c>
      <c r="R1118" s="639">
        <v>0</v>
      </c>
      <c r="S1118" s="639">
        <v>0</v>
      </c>
      <c r="T1118" s="639">
        <v>0</v>
      </c>
      <c r="U1118" s="639">
        <v>0</v>
      </c>
      <c r="V1118" t="s" s="352">
        <f>IF(B1118&gt;0,"Added"," ")</f>
        <v>1157</v>
      </c>
      <c r="W1118" s="635"/>
    </row>
    <row r="1119" ht="14.5" customHeight="1" hidden="1">
      <c r="A1119" t="s" s="640">
        <v>979</v>
      </c>
      <c r="B1119" s="637">
        <v>0</v>
      </c>
      <c r="C1119" s="638">
        <v>4</v>
      </c>
      <c r="D1119" s="639">
        <v>0</v>
      </c>
      <c r="E1119" s="639">
        <f>4*B1119:B1119</f>
        <v>0</v>
      </c>
      <c r="F1119" s="639">
        <v>0</v>
      </c>
      <c r="G1119" s="639">
        <v>0</v>
      </c>
      <c r="H1119" s="639">
        <v>0</v>
      </c>
      <c r="I1119" s="639">
        <v>0</v>
      </c>
      <c r="J1119" s="639">
        <v>0</v>
      </c>
      <c r="K1119" s="639">
        <v>0</v>
      </c>
      <c r="L1119" s="639">
        <v>0</v>
      </c>
      <c r="M1119" s="639">
        <v>0</v>
      </c>
      <c r="N1119" s="639">
        <v>0</v>
      </c>
      <c r="O1119" s="639">
        <v>0</v>
      </c>
      <c r="P1119" s="639">
        <v>0</v>
      </c>
      <c r="Q1119" s="639">
        <f>4*B1119:B1119</f>
        <v>0</v>
      </c>
      <c r="R1119" s="639">
        <v>0</v>
      </c>
      <c r="S1119" s="639">
        <v>0</v>
      </c>
      <c r="T1119" s="639">
        <v>0</v>
      </c>
      <c r="U1119" s="639">
        <v>0</v>
      </c>
      <c r="V1119" t="s" s="352">
        <f>IF(B1119&gt;0,"Added"," ")</f>
        <v>251</v>
      </c>
      <c r="W1119" s="635"/>
    </row>
    <row r="1120" ht="14.5" customHeight="1" hidden="1">
      <c r="A1120" t="s" s="640">
        <v>959</v>
      </c>
      <c r="B1120" s="637">
        <v>0</v>
      </c>
      <c r="C1120" s="638">
        <v>5</v>
      </c>
      <c r="D1120" s="639">
        <v>0</v>
      </c>
      <c r="E1120" s="639">
        <v>0</v>
      </c>
      <c r="F1120" s="639">
        <f>5*B1120:B1120</f>
        <v>0</v>
      </c>
      <c r="G1120" s="639">
        <v>0</v>
      </c>
      <c r="H1120" s="639">
        <v>0</v>
      </c>
      <c r="I1120" s="639">
        <v>0</v>
      </c>
      <c r="J1120" s="639">
        <v>0</v>
      </c>
      <c r="K1120" s="639">
        <v>0</v>
      </c>
      <c r="L1120" s="639">
        <v>0</v>
      </c>
      <c r="M1120" s="639">
        <v>0</v>
      </c>
      <c r="N1120" s="639">
        <v>0</v>
      </c>
      <c r="O1120" s="639">
        <v>0</v>
      </c>
      <c r="P1120" s="639">
        <v>0</v>
      </c>
      <c r="Q1120" s="639">
        <f>5*B1120:B1120</f>
        <v>0</v>
      </c>
      <c r="R1120" s="639">
        <v>0</v>
      </c>
      <c r="S1120" s="639">
        <v>0</v>
      </c>
      <c r="T1120" s="639">
        <v>0</v>
      </c>
      <c r="U1120" s="639">
        <v>0</v>
      </c>
      <c r="V1120" t="s" s="352">
        <f>IF(B1120&gt;0,"Added"," ")</f>
        <v>251</v>
      </c>
      <c r="W1120" s="635"/>
    </row>
    <row r="1121" ht="14.5" customHeight="1" hidden="1">
      <c r="A1121" t="s" s="640">
        <v>961</v>
      </c>
      <c r="B1121" s="637">
        <v>0</v>
      </c>
      <c r="C1121" s="638">
        <v>5</v>
      </c>
      <c r="D1121" s="639">
        <v>0</v>
      </c>
      <c r="E1121" s="639">
        <v>0</v>
      </c>
      <c r="F1121" s="639">
        <f>5*B1121:B1121</f>
        <v>0</v>
      </c>
      <c r="G1121" s="639">
        <v>0</v>
      </c>
      <c r="H1121" s="639">
        <v>0</v>
      </c>
      <c r="I1121" s="639">
        <v>0</v>
      </c>
      <c r="J1121" s="639">
        <v>0</v>
      </c>
      <c r="K1121" s="639">
        <v>0</v>
      </c>
      <c r="L1121" s="639">
        <v>0</v>
      </c>
      <c r="M1121" s="639">
        <v>0</v>
      </c>
      <c r="N1121" s="639">
        <v>0</v>
      </c>
      <c r="O1121" s="639">
        <v>0</v>
      </c>
      <c r="P1121" s="639">
        <v>0</v>
      </c>
      <c r="Q1121" s="639">
        <f>5*B1121:B1121</f>
        <v>0</v>
      </c>
      <c r="R1121" s="639">
        <v>0</v>
      </c>
      <c r="S1121" s="639">
        <v>0</v>
      </c>
      <c r="T1121" s="639">
        <v>0</v>
      </c>
      <c r="U1121" s="639">
        <v>0</v>
      </c>
      <c r="V1121" t="s" s="352">
        <f>IF(B1121&gt;0,"Added"," ")</f>
        <v>251</v>
      </c>
      <c r="W1121" s="635"/>
    </row>
    <row r="1122" ht="14.5" customHeight="1" hidden="1">
      <c r="A1122" t="s" s="640">
        <v>1040</v>
      </c>
      <c r="B1122" s="637">
        <v>0</v>
      </c>
      <c r="C1122" s="638">
        <v>3</v>
      </c>
      <c r="D1122" s="639">
        <v>0</v>
      </c>
      <c r="E1122" s="639">
        <v>0</v>
      </c>
      <c r="F1122" s="639">
        <v>0</v>
      </c>
      <c r="G1122" s="639">
        <v>0</v>
      </c>
      <c r="H1122" s="639">
        <f>3*B1122:B1122</f>
        <v>0</v>
      </c>
      <c r="I1122" s="639">
        <v>0</v>
      </c>
      <c r="J1122" s="639">
        <v>0</v>
      </c>
      <c r="K1122" s="639">
        <v>0</v>
      </c>
      <c r="L1122" s="639">
        <v>0</v>
      </c>
      <c r="M1122" s="639">
        <v>0</v>
      </c>
      <c r="N1122" s="639">
        <v>0</v>
      </c>
      <c r="O1122" s="639">
        <v>0</v>
      </c>
      <c r="P1122" s="639">
        <v>0</v>
      </c>
      <c r="Q1122" s="639">
        <f>3*B1122:B1122</f>
        <v>0</v>
      </c>
      <c r="R1122" s="639">
        <v>0</v>
      </c>
      <c r="S1122" s="639">
        <v>0</v>
      </c>
      <c r="T1122" s="639">
        <v>0</v>
      </c>
      <c r="U1122" s="639">
        <v>0</v>
      </c>
      <c r="V1122" t="s" s="352">
        <f>IF(B1122&gt;0,"Added"," ")</f>
        <v>251</v>
      </c>
      <c r="W1122" s="635"/>
    </row>
    <row r="1123" ht="14.5" customHeight="1" hidden="1">
      <c r="A1123" t="s" s="640">
        <v>1042</v>
      </c>
      <c r="B1123" s="637">
        <v>0</v>
      </c>
      <c r="C1123" s="638">
        <v>5</v>
      </c>
      <c r="D1123" s="639">
        <v>0</v>
      </c>
      <c r="E1123" s="639">
        <v>0</v>
      </c>
      <c r="F1123" s="639">
        <v>0</v>
      </c>
      <c r="G1123" s="639">
        <v>0</v>
      </c>
      <c r="H1123" s="639">
        <f>5*B1123:B1123</f>
        <v>0</v>
      </c>
      <c r="I1123" s="639">
        <v>0</v>
      </c>
      <c r="J1123" s="639">
        <v>0</v>
      </c>
      <c r="K1123" s="639">
        <v>0</v>
      </c>
      <c r="L1123" s="639">
        <v>0</v>
      </c>
      <c r="M1123" s="639">
        <v>0</v>
      </c>
      <c r="N1123" s="639">
        <v>0</v>
      </c>
      <c r="O1123" s="639">
        <v>0</v>
      </c>
      <c r="P1123" s="639">
        <v>0</v>
      </c>
      <c r="Q1123" s="639">
        <f>5*B1123:B1123</f>
        <v>0</v>
      </c>
      <c r="R1123" s="639">
        <v>0</v>
      </c>
      <c r="S1123" s="639">
        <v>0</v>
      </c>
      <c r="T1123" s="639">
        <v>0</v>
      </c>
      <c r="U1123" s="639">
        <v>0</v>
      </c>
      <c r="V1123" t="s" s="352">
        <f>IF(B1123&gt;0,"Added"," ")</f>
        <v>251</v>
      </c>
      <c r="W1123" s="635"/>
    </row>
    <row r="1124" ht="14.5" customHeight="1" hidden="1">
      <c r="A1124" t="s" s="640">
        <v>985</v>
      </c>
      <c r="B1124" s="637">
        <v>0</v>
      </c>
      <c r="C1124" s="638">
        <v>11</v>
      </c>
      <c r="D1124" s="639">
        <f>11*B1124:B1124</f>
        <v>0</v>
      </c>
      <c r="E1124" s="639">
        <v>0</v>
      </c>
      <c r="F1124" s="639">
        <v>0</v>
      </c>
      <c r="G1124" s="639">
        <v>0</v>
      </c>
      <c r="H1124" s="639">
        <v>0</v>
      </c>
      <c r="I1124" s="639">
        <v>0</v>
      </c>
      <c r="J1124" s="639">
        <v>0</v>
      </c>
      <c r="K1124" s="639">
        <v>0</v>
      </c>
      <c r="L1124" s="639">
        <v>0</v>
      </c>
      <c r="M1124" s="639">
        <v>0</v>
      </c>
      <c r="N1124" s="639">
        <v>0</v>
      </c>
      <c r="O1124" s="639">
        <v>0</v>
      </c>
      <c r="P1124" s="639">
        <v>0</v>
      </c>
      <c r="Q1124" s="639">
        <f>11*B1124:B1124</f>
        <v>0</v>
      </c>
      <c r="R1124" s="639">
        <v>0</v>
      </c>
      <c r="S1124" s="639">
        <v>0</v>
      </c>
      <c r="T1124" s="639">
        <v>0</v>
      </c>
      <c r="U1124" s="639">
        <v>0</v>
      </c>
      <c r="V1124" t="s" s="352">
        <f>IF(B1124&gt;0,"Added"," ")</f>
        <v>251</v>
      </c>
      <c r="W1124" s="635"/>
    </row>
    <row r="1125" ht="14.5" customHeight="1" hidden="1">
      <c r="A1125" t="s" s="640">
        <v>1084</v>
      </c>
      <c r="B1125" s="637">
        <v>14</v>
      </c>
      <c r="C1125" s="638">
        <v>5</v>
      </c>
      <c r="D1125" s="639">
        <v>0</v>
      </c>
      <c r="E1125" s="639">
        <v>0</v>
      </c>
      <c r="F1125" s="639">
        <v>0</v>
      </c>
      <c r="G1125" s="639">
        <v>0</v>
      </c>
      <c r="H1125" s="639">
        <v>0</v>
      </c>
      <c r="I1125" s="639">
        <f>_xlfn.IFERROR(5*B1125,0)</f>
        <v>70</v>
      </c>
      <c r="J1125" s="639">
        <v>0</v>
      </c>
      <c r="K1125" s="639">
        <v>0</v>
      </c>
      <c r="L1125" s="639">
        <v>0</v>
      </c>
      <c r="M1125" s="639">
        <v>0</v>
      </c>
      <c r="N1125" s="639">
        <v>0</v>
      </c>
      <c r="O1125" s="639">
        <v>0</v>
      </c>
      <c r="P1125" s="639">
        <v>0</v>
      </c>
      <c r="Q1125" s="639">
        <v>0</v>
      </c>
      <c r="R1125" s="639">
        <v>0</v>
      </c>
      <c r="S1125" s="639">
        <v>0</v>
      </c>
      <c r="T1125" s="639">
        <v>0</v>
      </c>
      <c r="U1125" s="639">
        <v>0</v>
      </c>
      <c r="V1125" t="s" s="352">
        <f>IF(B1125&gt;0,"Added"," ")</f>
        <v>1157</v>
      </c>
      <c r="W1125" s="635"/>
    </row>
    <row r="1126" ht="14.5" customHeight="1" hidden="1">
      <c r="A1126" t="s" s="640">
        <v>1086</v>
      </c>
      <c r="B1126" s="637">
        <v>16</v>
      </c>
      <c r="C1126" s="638">
        <v>7</v>
      </c>
      <c r="D1126" s="639">
        <v>0</v>
      </c>
      <c r="E1126" s="639">
        <v>0</v>
      </c>
      <c r="F1126" s="639">
        <v>0</v>
      </c>
      <c r="G1126" s="639">
        <v>0</v>
      </c>
      <c r="H1126" s="639">
        <f>_xlfn.IFERROR(7*B1126,0)</f>
        <v>112</v>
      </c>
      <c r="I1126" s="639">
        <v>0</v>
      </c>
      <c r="J1126" s="639">
        <v>0</v>
      </c>
      <c r="K1126" s="639">
        <v>0</v>
      </c>
      <c r="L1126" s="639">
        <v>0</v>
      </c>
      <c r="M1126" s="639">
        <v>0</v>
      </c>
      <c r="N1126" s="639">
        <v>0</v>
      </c>
      <c r="O1126" s="639">
        <v>0</v>
      </c>
      <c r="P1126" s="639">
        <v>0</v>
      </c>
      <c r="Q1126" s="639">
        <v>0</v>
      </c>
      <c r="R1126" s="639">
        <v>0</v>
      </c>
      <c r="S1126" s="639">
        <v>0</v>
      </c>
      <c r="T1126" s="639">
        <v>0</v>
      </c>
      <c r="U1126" s="639">
        <v>0</v>
      </c>
      <c r="V1126" t="s" s="352">
        <f>IF(B1126&gt;0,"Added"," ")</f>
        <v>1157</v>
      </c>
      <c r="W1126" s="635"/>
    </row>
    <row r="1127" ht="14.5" customHeight="1" hidden="1">
      <c r="A1127" t="s" s="640">
        <v>1088</v>
      </c>
      <c r="B1127" s="637">
        <v>14</v>
      </c>
      <c r="C1127" s="638">
        <v>5</v>
      </c>
      <c r="D1127" s="639">
        <v>0</v>
      </c>
      <c r="E1127" s="639">
        <v>0</v>
      </c>
      <c r="F1127" s="639">
        <v>0</v>
      </c>
      <c r="G1127" s="639">
        <v>0</v>
      </c>
      <c r="H1127" s="639">
        <f>_xlfn.IFERROR(5*B1127,0)</f>
        <v>70</v>
      </c>
      <c r="I1127" s="639">
        <v>0</v>
      </c>
      <c r="J1127" s="639">
        <v>0</v>
      </c>
      <c r="K1127" s="639">
        <v>0</v>
      </c>
      <c r="L1127" s="639">
        <v>0</v>
      </c>
      <c r="M1127" s="639">
        <v>0</v>
      </c>
      <c r="N1127" s="639">
        <v>0</v>
      </c>
      <c r="O1127" s="639">
        <v>0</v>
      </c>
      <c r="P1127" s="639">
        <v>0</v>
      </c>
      <c r="Q1127" s="639">
        <v>0</v>
      </c>
      <c r="R1127" s="639">
        <v>0</v>
      </c>
      <c r="S1127" s="639">
        <v>0</v>
      </c>
      <c r="T1127" s="639">
        <v>0</v>
      </c>
      <c r="U1127" s="639">
        <v>0</v>
      </c>
      <c r="V1127" t="s" s="352">
        <f>IF(B1127&gt;0,"Added"," ")</f>
        <v>1157</v>
      </c>
      <c r="W1127" s="635"/>
    </row>
    <row r="1128" ht="14.5" customHeight="1" hidden="1">
      <c r="A1128" t="s" s="640">
        <v>1090</v>
      </c>
      <c r="B1128" s="637">
        <v>13</v>
      </c>
      <c r="C1128" s="638">
        <v>5</v>
      </c>
      <c r="D1128" s="639">
        <v>0</v>
      </c>
      <c r="E1128" s="639">
        <f>_xlfn.IFERROR(5*B1128,0)</f>
        <v>65</v>
      </c>
      <c r="F1128" s="639">
        <v>0</v>
      </c>
      <c r="G1128" s="639">
        <v>0</v>
      </c>
      <c r="H1128" s="639">
        <v>0</v>
      </c>
      <c r="I1128" s="639">
        <v>0</v>
      </c>
      <c r="J1128" s="639">
        <v>0</v>
      </c>
      <c r="K1128" s="639">
        <v>0</v>
      </c>
      <c r="L1128" s="639">
        <v>0</v>
      </c>
      <c r="M1128" s="639">
        <v>0</v>
      </c>
      <c r="N1128" s="639">
        <v>0</v>
      </c>
      <c r="O1128" s="639">
        <v>0</v>
      </c>
      <c r="P1128" s="639">
        <v>0</v>
      </c>
      <c r="Q1128" s="639">
        <v>0</v>
      </c>
      <c r="R1128" s="639">
        <v>0</v>
      </c>
      <c r="S1128" s="639">
        <v>0</v>
      </c>
      <c r="T1128" s="639">
        <v>0</v>
      </c>
      <c r="U1128" s="639">
        <v>0</v>
      </c>
      <c r="V1128" t="s" s="352">
        <f>IF(B1128&gt;0,"Added"," ")</f>
        <v>1157</v>
      </c>
      <c r="W1128" s="635"/>
    </row>
    <row r="1129" ht="14.5" customHeight="1" hidden="1">
      <c r="A1129" t="s" s="640">
        <v>1092</v>
      </c>
      <c r="B1129" s="637">
        <v>12</v>
      </c>
      <c r="C1129" s="638">
        <v>10</v>
      </c>
      <c r="D1129" s="639">
        <f>_xlfn.IFERROR(10*B1129,0)</f>
        <v>120</v>
      </c>
      <c r="E1129" s="639">
        <v>0</v>
      </c>
      <c r="F1129" s="639">
        <v>0</v>
      </c>
      <c r="G1129" s="639">
        <v>0</v>
      </c>
      <c r="H1129" s="639">
        <v>0</v>
      </c>
      <c r="I1129" s="639">
        <v>0</v>
      </c>
      <c r="J1129" s="639">
        <v>0</v>
      </c>
      <c r="K1129" s="639">
        <v>0</v>
      </c>
      <c r="L1129" s="639">
        <v>0</v>
      </c>
      <c r="M1129" s="639">
        <v>0</v>
      </c>
      <c r="N1129" s="639">
        <v>0</v>
      </c>
      <c r="O1129" s="639">
        <v>0</v>
      </c>
      <c r="P1129" s="639">
        <v>0</v>
      </c>
      <c r="Q1129" s="639">
        <v>0</v>
      </c>
      <c r="R1129" s="639">
        <v>0</v>
      </c>
      <c r="S1129" s="639">
        <v>0</v>
      </c>
      <c r="T1129" s="639">
        <v>0</v>
      </c>
      <c r="U1129" s="639">
        <v>0</v>
      </c>
      <c r="V1129" t="s" s="352">
        <f>IF(B1129&gt;0,"Added"," ")</f>
        <v>1157</v>
      </c>
      <c r="W1129" s="635"/>
    </row>
    <row r="1130" ht="14.5" customHeight="1" hidden="1">
      <c r="A1130" t="s" s="640">
        <v>1094</v>
      </c>
      <c r="B1130" s="637">
        <v>13</v>
      </c>
      <c r="C1130" s="638">
        <v>25</v>
      </c>
      <c r="D1130" s="639">
        <f>_xlfn.IFERROR(25*B1130,0)</f>
        <v>325</v>
      </c>
      <c r="E1130" s="639">
        <v>0</v>
      </c>
      <c r="F1130" s="639">
        <v>0</v>
      </c>
      <c r="G1130" s="639">
        <v>0</v>
      </c>
      <c r="H1130" s="639">
        <v>0</v>
      </c>
      <c r="I1130" s="639">
        <v>0</v>
      </c>
      <c r="J1130" s="639">
        <v>0</v>
      </c>
      <c r="K1130" s="639">
        <v>0</v>
      </c>
      <c r="L1130" s="639">
        <v>0</v>
      </c>
      <c r="M1130" s="639">
        <v>0</v>
      </c>
      <c r="N1130" s="639">
        <v>0</v>
      </c>
      <c r="O1130" s="639">
        <v>0</v>
      </c>
      <c r="P1130" s="639">
        <v>0</v>
      </c>
      <c r="Q1130" s="639">
        <v>0</v>
      </c>
      <c r="R1130" s="639">
        <v>0</v>
      </c>
      <c r="S1130" s="639">
        <v>0</v>
      </c>
      <c r="T1130" s="639">
        <v>0</v>
      </c>
      <c r="U1130" s="639">
        <v>0</v>
      </c>
      <c r="V1130" t="s" s="352">
        <f>IF(B1130&gt;0,"Added"," ")</f>
        <v>1157</v>
      </c>
      <c r="W1130" s="635"/>
    </row>
    <row r="1131" ht="14.5" customHeight="1">
      <c r="A1131" t="s" s="641">
        <v>17</v>
      </c>
      <c r="B1131" s="642">
        <f>SUM(B4:B1130)</f>
        <v>8391</v>
      </c>
      <c r="C1131" s="642"/>
      <c r="D1131" s="642">
        <f>SUM(D4:D1130)</f>
        <v>9739</v>
      </c>
      <c r="E1131" s="642">
        <f>SUM(E4:E1130)</f>
        <v>4991</v>
      </c>
      <c r="F1131" s="642">
        <f>SUM(F4:F1130)</f>
        <v>3567</v>
      </c>
      <c r="G1131" s="642">
        <f>SUM(G4:G1130)</f>
        <v>2110</v>
      </c>
      <c r="H1131" s="642">
        <f>SUM(H4:H1130)</f>
        <v>3843</v>
      </c>
      <c r="I1131" s="642">
        <f>SUM(I4:I1130)</f>
        <v>8120</v>
      </c>
      <c r="J1131" s="642">
        <f>SUM(J4:J1130)</f>
        <v>3398</v>
      </c>
      <c r="K1131" s="642">
        <f>SUM(K4:K1130)</f>
        <v>1815</v>
      </c>
      <c r="L1131" s="642">
        <f>SUM(L4:L1130)</f>
        <v>0</v>
      </c>
      <c r="M1131" s="642">
        <f>SUM(M4:M1130)</f>
        <v>54</v>
      </c>
      <c r="N1131" s="642">
        <f>SUM(N4:N1130)</f>
        <v>0</v>
      </c>
      <c r="O1131" s="642">
        <f>SUM(O4:O1130)</f>
        <v>0</v>
      </c>
      <c r="P1131" s="642">
        <f>SUM(P4:P1130)</f>
        <v>0</v>
      </c>
      <c r="Q1131" s="642">
        <f>SUM(Q4:Q1130)</f>
        <v>31655</v>
      </c>
      <c r="R1131" s="642">
        <f>SUM(R4:R1130)</f>
        <v>6159</v>
      </c>
      <c r="S1131" s="642">
        <f>SUM(S4:S1130)</f>
        <v>1370</v>
      </c>
      <c r="T1131" s="642">
        <f>SUM(T4:T1130)</f>
        <v>38</v>
      </c>
      <c r="U1131" s="642">
        <f>SUM(U4:U1130)</f>
        <v>76</v>
      </c>
      <c r="V1131" t="s" s="643">
        <f>IF(B1131&gt;0,"Added"," ")</f>
        <v>1157</v>
      </c>
      <c r="W1131" s="635"/>
    </row>
    <row r="1132" ht="14.5" customHeight="1">
      <c r="A1132" t="s" s="644">
        <v>1939</v>
      </c>
      <c r="B1132" s="637"/>
      <c r="C1132" s="495"/>
      <c r="D1132" s="637"/>
      <c r="E1132" s="637"/>
      <c r="F1132" s="637"/>
      <c r="G1132" s="637">
        <v>0</v>
      </c>
      <c r="H1132" s="637">
        <v>0</v>
      </c>
      <c r="I1132" s="637">
        <v>0</v>
      </c>
      <c r="J1132" s="637">
        <v>0</v>
      </c>
      <c r="K1132" s="637">
        <v>0</v>
      </c>
      <c r="L1132" s="637">
        <v>0</v>
      </c>
      <c r="M1132" s="637">
        <v>0</v>
      </c>
      <c r="N1132" s="637">
        <v>0</v>
      </c>
      <c r="O1132" s="637">
        <v>0</v>
      </c>
      <c r="P1132" s="637">
        <v>0</v>
      </c>
      <c r="Q1132" s="637">
        <v>0</v>
      </c>
      <c r="R1132" s="637">
        <v>0</v>
      </c>
      <c r="S1132" s="637"/>
      <c r="T1132" s="637">
        <f>_xlfn.IFERROR(1*B1132,0)</f>
        <v>0</v>
      </c>
      <c r="U1132" s="637">
        <f>_xlfn.IFERROR(2*B1132,0)</f>
        <v>0</v>
      </c>
      <c r="V1132" t="s" s="352">
        <f>IF(B1132&gt;0,"Added"," ")</f>
        <v>251</v>
      </c>
      <c r="W1132" s="635"/>
    </row>
    <row r="1133" ht="14.5" customHeight="1">
      <c r="A1133" t="s" s="645">
        <v>233</v>
      </c>
      <c r="B1133" t="s" s="646">
        <v>1940</v>
      </c>
      <c r="C1133" s="647"/>
      <c r="D1133" s="648">
        <v>0.55</v>
      </c>
      <c r="E1133" s="648">
        <v>0.8</v>
      </c>
      <c r="F1133" s="648">
        <v>0.88</v>
      </c>
      <c r="G1133" s="648">
        <v>0.99</v>
      </c>
      <c r="H1133" s="648">
        <v>1.19</v>
      </c>
      <c r="I1133" s="648">
        <v>1.37</v>
      </c>
      <c r="J1133" s="648">
        <v>1.74</v>
      </c>
      <c r="K1133" s="648">
        <v>1.87</v>
      </c>
      <c r="L1133" s="648">
        <v>4.72</v>
      </c>
      <c r="M1133" s="648">
        <v>2.3</v>
      </c>
      <c r="N1133" s="648">
        <v>6.9</v>
      </c>
      <c r="O1133" s="648">
        <v>6.59</v>
      </c>
      <c r="P1133" s="648">
        <v>11.33</v>
      </c>
      <c r="Q1133" s="648">
        <v>0.27</v>
      </c>
      <c r="R1133" s="648">
        <v>0.26</v>
      </c>
      <c r="S1133" s="648">
        <v>1.44</v>
      </c>
      <c r="T1133" s="648">
        <v>1.44</v>
      </c>
      <c r="U1133" s="648">
        <v>1.44</v>
      </c>
      <c r="V1133" s="649"/>
      <c r="W1133" s="236"/>
    </row>
    <row r="1134" ht="14.5" customHeight="1">
      <c r="A1134" t="s" s="650">
        <v>231</v>
      </c>
      <c r="B1134" t="s" s="646">
        <v>1941</v>
      </c>
      <c r="C1134" s="647"/>
      <c r="D1134" s="648">
        <f>(D1131+D1132)*D1133</f>
        <v>5356.45</v>
      </c>
      <c r="E1134" s="648">
        <f>(E1131+E1132)*E1133</f>
        <v>3992.8</v>
      </c>
      <c r="F1134" s="648">
        <f>(F1131+F1132)*F1133</f>
        <v>3138.96</v>
      </c>
      <c r="G1134" s="648">
        <f>(G1131+G1132)*G1133</f>
        <v>2088.9</v>
      </c>
      <c r="H1134" s="648">
        <f>(H1131+H1132)*H1133</f>
        <v>4573.17</v>
      </c>
      <c r="I1134" s="648">
        <f>(I1131+I1132)*I1133</f>
        <v>11124.4</v>
      </c>
      <c r="J1134" s="648">
        <f>(J1131+J1132)*J1133</f>
        <v>5912.52</v>
      </c>
      <c r="K1134" s="648">
        <f>(K1131+K1132)*K1133</f>
        <v>3394.05</v>
      </c>
      <c r="L1134" s="648">
        <f>(L1131+L1132)*L1133</f>
        <v>0</v>
      </c>
      <c r="M1134" s="648">
        <f>(M1131+M1132)*M1133</f>
        <v>124.2</v>
      </c>
      <c r="N1134" s="648">
        <f>(N1131+N1132)*N1133</f>
        <v>0</v>
      </c>
      <c r="O1134" s="648">
        <f>(O1131+O1132)*O1133</f>
        <v>0</v>
      </c>
      <c r="P1134" s="648">
        <f>(P1131+P1132)*P1133</f>
        <v>0</v>
      </c>
      <c r="Q1134" s="648">
        <f>(Q1131+Q1132)*Q1133</f>
        <v>8546.85</v>
      </c>
      <c r="R1134" s="648">
        <f>(R1131+R1132)*R1133</f>
        <v>1601.34</v>
      </c>
      <c r="S1134" s="648">
        <f>(S1131+S1132)*S1133</f>
        <v>1972.8</v>
      </c>
      <c r="T1134" s="648">
        <f>(T1131+T1132)*T1133</f>
        <v>54.72</v>
      </c>
      <c r="U1134" s="648">
        <f>(U1131+U1132)*U1133</f>
        <v>109.44</v>
      </c>
      <c r="V1134" s="635"/>
      <c r="W1134" s="236"/>
    </row>
    <row r="1135" ht="14.5" customHeight="1">
      <c r="A1135" s="651"/>
      <c r="B1135" t="s" s="652">
        <v>1942</v>
      </c>
      <c r="C1135" s="653"/>
      <c r="D1135" s="653"/>
      <c r="E1135" s="653"/>
      <c r="F1135" s="653"/>
      <c r="G1135" s="654"/>
      <c r="H1135" t="s" s="646">
        <v>1943</v>
      </c>
      <c r="I1135" t="s" s="352">
        <v>1944</v>
      </c>
      <c r="J1135" t="s" s="352">
        <v>17</v>
      </c>
      <c r="K1135" s="655"/>
      <c r="L1135" s="656"/>
      <c r="M1135" s="656"/>
      <c r="N1135" s="656"/>
      <c r="O1135" s="656"/>
      <c r="P1135" s="656"/>
      <c r="Q1135" s="656"/>
      <c r="R1135" s="656"/>
      <c r="S1135" s="656"/>
      <c r="T1135" s="656"/>
      <c r="U1135" s="656"/>
      <c r="V1135" s="236"/>
      <c r="W1135" s="236"/>
    </row>
    <row r="1136" ht="14.5" customHeight="1">
      <c r="A1136" s="651"/>
      <c r="B1136" t="s" s="657">
        <v>1945</v>
      </c>
      <c r="C1136" s="658"/>
      <c r="D1136" s="658"/>
      <c r="E1136" s="658"/>
      <c r="F1136" s="658"/>
      <c r="G1136" s="659"/>
      <c r="H1136" s="660">
        <v>0</v>
      </c>
      <c r="I1136" s="648">
        <v>11</v>
      </c>
      <c r="J1136" s="648">
        <f>H1136*I1136</f>
        <v>0</v>
      </c>
      <c r="K1136" s="661"/>
      <c r="L1136" s="662"/>
      <c r="M1136" s="662"/>
      <c r="N1136" s="662"/>
      <c r="O1136" s="662"/>
      <c r="P1136" s="662"/>
      <c r="Q1136" s="662"/>
      <c r="R1136" s="662"/>
      <c r="S1136" s="662"/>
      <c r="T1136" s="662"/>
      <c r="U1136" s="662"/>
      <c r="V1136" s="236"/>
      <c r="W1136" s="236"/>
    </row>
    <row r="1137" ht="14.5" customHeight="1">
      <c r="A1137" s="651"/>
      <c r="B1137" t="s" s="657">
        <v>1946</v>
      </c>
      <c r="C1137" s="658"/>
      <c r="D1137" s="658"/>
      <c r="E1137" s="658"/>
      <c r="F1137" s="658"/>
      <c r="G1137" s="659"/>
      <c r="H1137" s="660">
        <v>0</v>
      </c>
      <c r="I1137" s="648">
        <v>6</v>
      </c>
      <c r="J1137" s="648">
        <f>H1137*I1137</f>
        <v>0</v>
      </c>
      <c r="K1137" s="661"/>
      <c r="L1137" s="662"/>
      <c r="M1137" s="662"/>
      <c r="N1137" s="662"/>
      <c r="O1137" s="662"/>
      <c r="P1137" s="662"/>
      <c r="Q1137" s="662"/>
      <c r="R1137" s="662"/>
      <c r="S1137" s="662"/>
      <c r="T1137" s="662"/>
      <c r="U1137" s="662"/>
      <c r="V1137" s="236"/>
      <c r="W1137" s="236"/>
    </row>
    <row r="1138" ht="14.5" customHeight="1">
      <c r="A1138" s="651"/>
      <c r="B1138" t="s" s="657">
        <v>1947</v>
      </c>
      <c r="C1138" s="658"/>
      <c r="D1138" s="658"/>
      <c r="E1138" s="658"/>
      <c r="F1138" s="658"/>
      <c r="G1138" s="659"/>
      <c r="H1138" s="660">
        <v>0</v>
      </c>
      <c r="I1138" s="648">
        <v>6</v>
      </c>
      <c r="J1138" s="648">
        <f>H1138*I1138</f>
        <v>0</v>
      </c>
      <c r="K1138" s="661"/>
      <c r="L1138" s="662"/>
      <c r="M1138" s="662"/>
      <c r="N1138" s="662"/>
      <c r="O1138" s="662"/>
      <c r="P1138" s="662"/>
      <c r="Q1138" s="662"/>
      <c r="R1138" s="662"/>
      <c r="S1138" s="662"/>
      <c r="T1138" s="662"/>
      <c r="U1138" s="662"/>
      <c r="V1138" s="236"/>
      <c r="W1138" s="236"/>
    </row>
    <row r="1139" ht="14.5" customHeight="1">
      <c r="A1139" s="651"/>
      <c r="B1139" t="s" s="657">
        <v>1948</v>
      </c>
      <c r="C1139" s="658"/>
      <c r="D1139" s="658"/>
      <c r="E1139" s="658"/>
      <c r="F1139" s="658"/>
      <c r="G1139" s="659"/>
      <c r="H1139" s="660">
        <v>0</v>
      </c>
      <c r="I1139" s="648">
        <v>2.39</v>
      </c>
      <c r="J1139" s="648">
        <f>H1139*I1139</f>
        <v>0</v>
      </c>
      <c r="K1139" s="661"/>
      <c r="L1139" s="662"/>
      <c r="M1139" s="662"/>
      <c r="N1139" s="662"/>
      <c r="O1139" s="662"/>
      <c r="P1139" s="662"/>
      <c r="Q1139" s="662"/>
      <c r="R1139" s="662"/>
      <c r="S1139" s="662"/>
      <c r="T1139" s="662"/>
      <c r="U1139" s="662"/>
      <c r="V1139" s="236"/>
      <c r="W1139" s="236"/>
    </row>
    <row r="1140" ht="14.5" customHeight="1">
      <c r="A1140" s="651"/>
      <c r="B1140" t="s" s="657">
        <v>1949</v>
      </c>
      <c r="C1140" s="658"/>
      <c r="D1140" s="658"/>
      <c r="E1140" s="658"/>
      <c r="F1140" s="658"/>
      <c r="G1140" s="659"/>
      <c r="H1140" s="660">
        <v>0</v>
      </c>
      <c r="I1140" s="648">
        <v>38.53</v>
      </c>
      <c r="J1140" s="648">
        <f>H1140*I1140</f>
        <v>0</v>
      </c>
      <c r="K1140" s="661"/>
      <c r="L1140" s="662"/>
      <c r="M1140" s="662"/>
      <c r="N1140" s="662"/>
      <c r="O1140" s="662"/>
      <c r="P1140" s="662"/>
      <c r="Q1140" s="662"/>
      <c r="R1140" s="662"/>
      <c r="S1140" s="662"/>
      <c r="T1140" s="662"/>
      <c r="U1140" s="662"/>
      <c r="V1140" s="236"/>
      <c r="W1140" s="236"/>
    </row>
    <row r="1141" ht="14.5" customHeight="1">
      <c r="A1141" s="651"/>
      <c r="B1141" t="s" s="657">
        <v>1950</v>
      </c>
      <c r="C1141" s="658"/>
      <c r="D1141" s="658"/>
      <c r="E1141" s="658"/>
      <c r="F1141" s="658"/>
      <c r="G1141" s="659"/>
      <c r="H1141" s="660">
        <v>0</v>
      </c>
      <c r="I1141" s="648">
        <v>22.06</v>
      </c>
      <c r="J1141" s="648">
        <f>H1141*I1141</f>
        <v>0</v>
      </c>
      <c r="K1141" s="661"/>
      <c r="L1141" s="662"/>
      <c r="M1141" s="662"/>
      <c r="N1141" s="662"/>
      <c r="O1141" s="662"/>
      <c r="P1141" s="662"/>
      <c r="Q1141" s="662"/>
      <c r="R1141" s="662"/>
      <c r="S1141" s="662"/>
      <c r="T1141" s="662"/>
      <c r="U1141" s="662"/>
      <c r="V1141" s="236"/>
      <c r="W1141" s="236"/>
    </row>
    <row r="1142" ht="14.5" customHeight="1">
      <c r="A1142" s="651"/>
      <c r="B1142" t="s" s="657">
        <v>1951</v>
      </c>
      <c r="C1142" s="658"/>
      <c r="D1142" s="658"/>
      <c r="E1142" s="658"/>
      <c r="F1142" s="658"/>
      <c r="G1142" s="659"/>
      <c r="H1142" s="660">
        <v>0</v>
      </c>
      <c r="I1142" s="648">
        <v>16.46</v>
      </c>
      <c r="J1142" s="648">
        <f>H1142*I1142</f>
        <v>0</v>
      </c>
      <c r="K1142" s="661"/>
      <c r="L1142" s="662"/>
      <c r="M1142" s="662"/>
      <c r="N1142" s="662"/>
      <c r="O1142" s="662"/>
      <c r="P1142" s="662"/>
      <c r="Q1142" s="662"/>
      <c r="R1142" s="662"/>
      <c r="S1142" s="662"/>
      <c r="T1142" s="662"/>
      <c r="U1142" s="662"/>
      <c r="V1142" s="236"/>
      <c r="W1142" s="236"/>
    </row>
    <row r="1143" ht="14.5" customHeight="1">
      <c r="A1143" s="651"/>
      <c r="B1143" t="s" s="657">
        <v>1952</v>
      </c>
      <c r="C1143" s="658"/>
      <c r="D1143" s="658"/>
      <c r="E1143" s="658"/>
      <c r="F1143" s="658"/>
      <c r="G1143" s="659"/>
      <c r="H1143" s="660">
        <v>0</v>
      </c>
      <c r="I1143" s="648">
        <v>0.21</v>
      </c>
      <c r="J1143" s="648">
        <f>H1143*I1143</f>
        <v>0</v>
      </c>
      <c r="K1143" s="661"/>
      <c r="L1143" s="662"/>
      <c r="M1143" s="662"/>
      <c r="N1143" s="662"/>
      <c r="O1143" s="662"/>
      <c r="P1143" s="662"/>
      <c r="Q1143" s="662"/>
      <c r="R1143" s="662"/>
      <c r="S1143" s="662"/>
      <c r="T1143" s="662"/>
      <c r="U1143" s="662"/>
      <c r="V1143" s="236"/>
      <c r="W1143" s="236"/>
    </row>
    <row r="1144" ht="14.5" customHeight="1">
      <c r="A1144" s="651"/>
      <c r="B1144" t="s" s="657">
        <v>1953</v>
      </c>
      <c r="C1144" s="658"/>
      <c r="D1144" s="658"/>
      <c r="E1144" s="658"/>
      <c r="F1144" s="658"/>
      <c r="G1144" s="659"/>
      <c r="H1144" s="660">
        <v>0</v>
      </c>
      <c r="I1144" s="648">
        <v>1.05</v>
      </c>
      <c r="J1144" s="648">
        <f>H1144*I1144</f>
        <v>0</v>
      </c>
      <c r="K1144" s="661"/>
      <c r="L1144" s="662"/>
      <c r="M1144" s="662"/>
      <c r="N1144" s="662"/>
      <c r="O1144" s="662"/>
      <c r="P1144" s="662"/>
      <c r="Q1144" s="662"/>
      <c r="R1144" s="662"/>
      <c r="S1144" s="662"/>
      <c r="T1144" s="662"/>
      <c r="U1144" s="662"/>
      <c r="V1144" s="236"/>
      <c r="W1144" s="236"/>
    </row>
    <row r="1145" ht="14.5" customHeight="1">
      <c r="A1145" s="651"/>
      <c r="B1145" t="s" s="657">
        <v>1954</v>
      </c>
      <c r="C1145" s="658"/>
      <c r="D1145" s="658"/>
      <c r="E1145" s="658"/>
      <c r="F1145" s="658"/>
      <c r="G1145" s="659"/>
      <c r="H1145" s="660">
        <v>0</v>
      </c>
      <c r="I1145" s="648">
        <v>0.77</v>
      </c>
      <c r="J1145" s="648">
        <f>H1145*I1145</f>
        <v>0</v>
      </c>
      <c r="K1145" s="661"/>
      <c r="L1145" s="662"/>
      <c r="M1145" s="662"/>
      <c r="N1145" s="662"/>
      <c r="O1145" s="662"/>
      <c r="P1145" s="662"/>
      <c r="Q1145" s="662"/>
      <c r="R1145" s="662"/>
      <c r="S1145" s="662"/>
      <c r="T1145" s="662"/>
      <c r="U1145" s="662"/>
      <c r="V1145" s="236"/>
      <c r="W1145" s="236"/>
    </row>
    <row r="1146" ht="14.5" customHeight="1">
      <c r="A1146" s="663"/>
      <c r="B1146" t="s" s="664">
        <v>278</v>
      </c>
      <c r="C1146" s="665"/>
      <c r="D1146" s="666">
        <f>SUM(D1134:U1134)+SUM(J1136:J1145)</f>
        <v>51990.6</v>
      </c>
      <c r="E1146" s="655"/>
      <c r="F1146" s="656"/>
      <c r="G1146" s="656"/>
      <c r="H1146" s="656"/>
      <c r="I1146" s="656"/>
      <c r="J1146" s="656"/>
      <c r="K1146" s="662"/>
      <c r="L1146" s="662"/>
      <c r="M1146" s="662"/>
      <c r="N1146" s="662"/>
      <c r="O1146" s="662"/>
      <c r="P1146" s="662"/>
      <c r="Q1146" s="662"/>
      <c r="R1146" s="662"/>
      <c r="S1146" s="662"/>
      <c r="T1146" s="662"/>
      <c r="U1146" s="662"/>
      <c r="V1146" s="236"/>
      <c r="W1146" s="236"/>
    </row>
    <row r="1147" ht="14.5" customHeight="1">
      <c r="A1147" s="236"/>
      <c r="B1147" s="667"/>
      <c r="C1147" s="667"/>
      <c r="D1147" s="667"/>
      <c r="E1147" s="236"/>
      <c r="F1147" s="236"/>
      <c r="G1147" s="236"/>
      <c r="H1147" s="236"/>
      <c r="I1147" s="236"/>
      <c r="J1147" s="236"/>
      <c r="K1147" s="236"/>
      <c r="L1147" s="236"/>
      <c r="M1147" s="236"/>
      <c r="N1147" s="236"/>
      <c r="O1147" s="236"/>
      <c r="P1147" s="236"/>
      <c r="Q1147" s="236"/>
      <c r="R1147" s="236"/>
      <c r="S1147" s="236"/>
      <c r="T1147" s="236"/>
      <c r="U1147" s="236"/>
      <c r="V1147" s="236"/>
      <c r="W1147" s="236"/>
    </row>
    <row r="1148" ht="14.5" customHeight="1">
      <c r="A1148" s="236"/>
      <c r="B1148" t="s" s="596">
        <v>8</v>
      </c>
      <c r="C1148" s="236"/>
      <c r="D1148" s="236"/>
      <c r="E1148" t="s" s="596">
        <v>888</v>
      </c>
      <c r="F1148" s="236"/>
      <c r="G1148" s="236"/>
      <c r="H1148" t="s" s="596">
        <v>1955</v>
      </c>
      <c r="I1148" t="s" s="596">
        <v>1956</v>
      </c>
      <c r="J1148" t="s" s="596">
        <v>1957</v>
      </c>
      <c r="K1148" s="236"/>
      <c r="L1148" s="236"/>
      <c r="M1148" t="s" s="596">
        <v>1958</v>
      </c>
      <c r="N1148" t="s" s="596">
        <v>1959</v>
      </c>
      <c r="O1148" s="236"/>
      <c r="P1148" s="236"/>
      <c r="Q1148" s="236"/>
      <c r="R1148" s="236"/>
      <c r="S1148" s="236"/>
      <c r="T1148" s="236"/>
      <c r="U1148" s="236"/>
      <c r="V1148" s="236"/>
      <c r="W1148" s="236"/>
    </row>
    <row r="1149" ht="14.5" customHeight="1">
      <c r="A1149" s="599">
        <v>1</v>
      </c>
      <c r="B1149" s="662">
        <f>IF(H1149+H1152&lt;200,3,0)</f>
        <v>3</v>
      </c>
      <c r="C1149" s="236"/>
      <c r="D1149" s="295"/>
      <c r="E1149" s="295"/>
      <c r="F1149" s="236"/>
      <c r="G1149" t="s" s="596">
        <v>1960</v>
      </c>
      <c r="H1149" s="668">
        <f>_xlfn.IFERROR('Kilter Holds'!AG383,0)</f>
        <v>0</v>
      </c>
      <c r="I1149" s="668">
        <f>H1149*(1-$E$1157)</f>
        <v>0</v>
      </c>
      <c r="J1149" s="295">
        <f>_xlfn.IFERROR(H1149/($H$1149+$H$1152),0)</f>
        <v>0</v>
      </c>
      <c r="K1149" s="295">
        <f>_xlfn.IFERROR(H1149/$H$1155,0)</f>
        <v>0</v>
      </c>
      <c r="L1149" s="295"/>
      <c r="M1149" t="s" s="596">
        <v>1960</v>
      </c>
      <c r="N1149" s="605">
        <f>_xlfn.IFERROR('Kilter Holds'!AG387,0)</f>
        <v>0</v>
      </c>
      <c r="O1149" s="236"/>
      <c r="P1149" s="236"/>
      <c r="Q1149" s="236"/>
      <c r="R1149" s="236"/>
      <c r="S1149" s="236"/>
      <c r="T1149" s="236"/>
      <c r="U1149" s="236"/>
      <c r="V1149" s="236"/>
      <c r="W1149" s="236"/>
    </row>
    <row r="1150" ht="14.5" customHeight="1">
      <c r="A1150" s="599">
        <v>2</v>
      </c>
      <c r="B1150" s="662">
        <f>IF(AND(200.01&lt;(H1149+H1152),(H1149+H1152)&lt;300),5,0)</f>
        <v>0</v>
      </c>
      <c r="C1150" s="236"/>
      <c r="D1150" s="295"/>
      <c r="E1150" s="295"/>
      <c r="F1150" s="236"/>
      <c r="G1150" t="s" s="596">
        <v>1961</v>
      </c>
      <c r="H1150" s="668">
        <f>_xlfn.IFERROR('Kilter Holds'!AG397,0)</f>
        <v>0</v>
      </c>
      <c r="I1150" s="668">
        <f>H1150*(1-$E$1157)</f>
        <v>0</v>
      </c>
      <c r="J1150" s="295">
        <f>_xlfn.IFERROR(H1150/($H$1150+$H$1153),0)</f>
        <v>0</v>
      </c>
      <c r="K1150" s="295">
        <f>_xlfn.IFERROR(H1150/$H$1155,0)</f>
        <v>0</v>
      </c>
      <c r="L1150" s="295"/>
      <c r="M1150" t="s" s="596">
        <v>1961</v>
      </c>
      <c r="N1150" s="605">
        <f>_xlfn.IFERROR('Kilter Holds'!AG401,0)</f>
        <v>0</v>
      </c>
      <c r="O1150" s="236"/>
      <c r="P1150" s="236"/>
      <c r="Q1150" s="236"/>
      <c r="R1150" s="236"/>
      <c r="S1150" s="236"/>
      <c r="T1150" s="236"/>
      <c r="U1150" s="236"/>
      <c r="V1150" s="236"/>
      <c r="W1150" s="236"/>
    </row>
    <row r="1151" ht="14.5" customHeight="1">
      <c r="A1151" s="599">
        <v>3</v>
      </c>
      <c r="B1151" s="662">
        <f>IF(AND(300.01&lt;(H1149+H1152),(H1149+H1152)&lt;400),10,0)</f>
        <v>0</v>
      </c>
      <c r="C1151" s="236"/>
      <c r="D1151" s="295"/>
      <c r="E1151" s="295"/>
      <c r="F1151" s="236"/>
      <c r="G1151" t="s" s="596">
        <v>1962</v>
      </c>
      <c r="H1151" s="668">
        <f>_xlfn.IFERROR('Kilter Holds'!AG411,0)</f>
        <v>0</v>
      </c>
      <c r="I1151" s="668">
        <f>H1151*(1-$E$1157)</f>
        <v>0</v>
      </c>
      <c r="J1151" s="295">
        <f>_xlfn.IFERROR(H1151/($H$1151+$H$1154),0)</f>
        <v>0</v>
      </c>
      <c r="K1151" s="295">
        <f>_xlfn.IFERROR(H1151/$H$1155,0)</f>
        <v>0</v>
      </c>
      <c r="L1151" s="295"/>
      <c r="M1151" t="s" s="596">
        <v>1962</v>
      </c>
      <c r="N1151" s="605">
        <f>_xlfn.IFERROR('Kilter Holds'!AG415,0)</f>
        <v>0</v>
      </c>
      <c r="O1151" s="236"/>
      <c r="P1151" s="236"/>
      <c r="Q1151" s="236"/>
      <c r="R1151" s="236"/>
      <c r="S1151" s="236"/>
      <c r="T1151" s="236"/>
      <c r="U1151" s="236"/>
      <c r="V1151" s="236"/>
      <c r="W1151" s="236"/>
    </row>
    <row r="1152" ht="14.5" customHeight="1">
      <c r="A1152" s="599">
        <v>4</v>
      </c>
      <c r="B1152" s="662">
        <f>IF(AND(400.01&lt;(H1149+H1152),(H1149+H1152)&lt;800),25,0)</f>
        <v>0</v>
      </c>
      <c r="C1152" s="236"/>
      <c r="D1152" s="295"/>
      <c r="E1152" s="295"/>
      <c r="F1152" s="236"/>
      <c r="G1152" t="s" s="596">
        <v>1963</v>
      </c>
      <c r="H1152" s="668">
        <f>_xlfn.IFERROR('Urban Plastix Holds'!Z161,0)</f>
        <v>0</v>
      </c>
      <c r="I1152" s="668">
        <f>H1152*(1-$E$1157)</f>
        <v>0</v>
      </c>
      <c r="J1152" s="295">
        <f>_xlfn.IFERROR(H1152/($H$1149+$H$1152),0)</f>
        <v>0</v>
      </c>
      <c r="K1152" s="295">
        <f>_xlfn.IFERROR(H1152/$H$1155,0)</f>
        <v>0</v>
      </c>
      <c r="L1152" s="295"/>
      <c r="M1152" t="s" s="596">
        <v>1963</v>
      </c>
      <c r="N1152" s="605">
        <f>_xlfn.IFERROR('Urban Plastix Holds'!Z165,0)</f>
        <v>0</v>
      </c>
      <c r="O1152" s="236"/>
      <c r="P1152" s="236"/>
      <c r="Q1152" s="236"/>
      <c r="R1152" s="236"/>
      <c r="S1152" s="236"/>
      <c r="T1152" s="236"/>
      <c r="U1152" s="236"/>
      <c r="V1152" s="236"/>
      <c r="W1152" s="236"/>
    </row>
    <row r="1153" ht="14.5" customHeight="1">
      <c r="A1153" s="599">
        <v>5</v>
      </c>
      <c r="B1153" s="662">
        <f>IF(AND(800.01&lt;(H1149+H1152),(H1149+H1152)&lt;1000),35,0)</f>
        <v>0</v>
      </c>
      <c r="C1153" s="236"/>
      <c r="D1153" s="295"/>
      <c r="E1153" s="295"/>
      <c r="F1153" s="236"/>
      <c r="G1153" t="s" s="596">
        <v>1964</v>
      </c>
      <c r="H1153" s="668">
        <f>_xlfn.IFERROR('Urban Plastix Holds'!Z175,0)</f>
        <v>0</v>
      </c>
      <c r="I1153" s="668">
        <f>H1153*(1-$E$1157)</f>
        <v>0</v>
      </c>
      <c r="J1153" s="295">
        <f>_xlfn.IFERROR(H1153/($H$1150+$H$1153),0)</f>
        <v>0</v>
      </c>
      <c r="K1153" s="295">
        <f>_xlfn.IFERROR(H1153/$H$1155,0)</f>
        <v>0</v>
      </c>
      <c r="L1153" s="295"/>
      <c r="M1153" t="s" s="596">
        <v>1964</v>
      </c>
      <c r="N1153" s="605">
        <f>_xlfn.IFERROR('Urban Plastix Holds'!Z179,0)</f>
        <v>0</v>
      </c>
      <c r="O1153" s="236"/>
      <c r="P1153" s="236"/>
      <c r="Q1153" s="236"/>
      <c r="R1153" s="236"/>
      <c r="S1153" s="236"/>
      <c r="T1153" s="236"/>
      <c r="U1153" s="236"/>
      <c r="V1153" s="236"/>
      <c r="W1153" s="236"/>
    </row>
    <row r="1154" ht="14.5" customHeight="1">
      <c r="A1154" s="599">
        <v>6</v>
      </c>
      <c r="B1154" s="662">
        <f>IF(AND(1000.01&lt;(H1149+H1152),(H1149+H1152)&lt;1500),45,0)</f>
        <v>0</v>
      </c>
      <c r="C1154" s="236"/>
      <c r="D1154" s="295"/>
      <c r="E1154" s="295"/>
      <c r="F1154" s="236"/>
      <c r="G1154" t="s" s="596">
        <v>1965</v>
      </c>
      <c r="H1154" s="668">
        <f>_xlfn.IFERROR('Urban Plastix Holds'!Z189,0)</f>
        <v>0</v>
      </c>
      <c r="I1154" s="668">
        <f>H1154*(1-$E$1157)</f>
        <v>0</v>
      </c>
      <c r="J1154" s="295">
        <f>_xlfn.IFERROR(H1154/($H$1151+$H$1154),0)</f>
        <v>0</v>
      </c>
      <c r="K1154" s="295">
        <f>_xlfn.IFERROR(H1154/$H$1155,0)</f>
        <v>0</v>
      </c>
      <c r="L1154" s="295"/>
      <c r="M1154" t="s" s="596">
        <v>1965</v>
      </c>
      <c r="N1154" s="605">
        <f>_xlfn.IFERROR('Urban Plastix Holds'!Z193,0)</f>
        <v>0</v>
      </c>
      <c r="O1154" s="236"/>
      <c r="P1154" s="236"/>
      <c r="Q1154" s="236"/>
      <c r="R1154" s="236"/>
      <c r="S1154" s="236"/>
      <c r="T1154" s="236"/>
      <c r="U1154" s="236"/>
      <c r="V1154" s="236"/>
      <c r="W1154" s="236"/>
    </row>
    <row r="1155" ht="14.5" customHeight="1">
      <c r="A1155" s="599">
        <v>7</v>
      </c>
      <c r="B1155" s="662">
        <f>IF(AND(1500.01&lt;(H1149+H1152),(H1149+H1152)&lt;1750),55,0)</f>
        <v>0</v>
      </c>
      <c r="C1155" s="236"/>
      <c r="D1155" s="295"/>
      <c r="E1155" s="295"/>
      <c r="F1155" s="236"/>
      <c r="G1155" t="s" s="596">
        <v>17</v>
      </c>
      <c r="H1155" s="668">
        <f>SUM(H1149:H1154)</f>
        <v>0</v>
      </c>
      <c r="I1155" s="668">
        <f>SUM(I1149:I1154)</f>
        <v>0</v>
      </c>
      <c r="J1155" s="662"/>
      <c r="K1155" s="662"/>
      <c r="L1155" s="662"/>
      <c r="M1155" t="s" s="596">
        <v>17</v>
      </c>
      <c r="N1155" s="605">
        <f>SUM(N1149:N1154)</f>
        <v>0</v>
      </c>
      <c r="O1155" s="236"/>
      <c r="P1155" s="236"/>
      <c r="Q1155" s="236"/>
      <c r="R1155" s="236"/>
      <c r="S1155" s="236"/>
      <c r="T1155" s="236"/>
      <c r="U1155" s="236"/>
      <c r="V1155" s="236"/>
      <c r="W1155" s="236"/>
    </row>
    <row r="1156" ht="14.5" customHeight="1">
      <c r="A1156" s="599">
        <v>8</v>
      </c>
      <c r="B1156" s="662">
        <f>IF(AND(1750.01&lt;(H1149+H1152),(H1149+H1152)&lt;2200),65,0)</f>
        <v>0</v>
      </c>
      <c r="C1156" s="236"/>
      <c r="D1156" s="295"/>
      <c r="E1156" s="295"/>
      <c r="F1156" s="236"/>
      <c r="G1156" s="236"/>
      <c r="H1156" s="236"/>
      <c r="I1156" s="236"/>
      <c r="J1156" s="236"/>
      <c r="K1156" s="236"/>
      <c r="L1156" s="236"/>
      <c r="M1156" s="236"/>
      <c r="N1156" s="236"/>
      <c r="O1156" s="236"/>
      <c r="P1156" s="236"/>
      <c r="Q1156" s="236"/>
      <c r="R1156" s="236"/>
      <c r="S1156" s="236"/>
      <c r="T1156" s="236"/>
      <c r="U1156" s="236"/>
      <c r="V1156" s="236"/>
      <c r="W1156" s="236"/>
    </row>
    <row r="1157" ht="14.5" customHeight="1">
      <c r="A1157" s="599">
        <v>9</v>
      </c>
      <c r="B1157" s="662">
        <f>IF(AND(2200.01&lt;(H1149+H1152),(H1149+H1152)&lt;2700),75,0)</f>
        <v>0</v>
      </c>
      <c r="C1157" s="236"/>
      <c r="D1157" t="s" s="596">
        <v>1966</v>
      </c>
      <c r="E1157" s="295">
        <v>0</v>
      </c>
      <c r="F1157" s="236"/>
      <c r="G1157" s="236"/>
      <c r="H1157" s="236"/>
      <c r="I1157" s="236"/>
      <c r="J1157" s="236"/>
      <c r="K1157" s="236"/>
      <c r="L1157" s="236"/>
      <c r="M1157" s="236"/>
      <c r="N1157" s="236"/>
      <c r="O1157" s="236"/>
      <c r="P1157" s="236"/>
      <c r="Q1157" s="236"/>
      <c r="R1157" s="236"/>
      <c r="S1157" s="236"/>
      <c r="T1157" s="236"/>
      <c r="U1157" s="236"/>
      <c r="V1157" s="236"/>
      <c r="W1157" s="236"/>
    </row>
    <row r="1158" ht="14.5" customHeight="1">
      <c r="A1158" s="599">
        <v>10</v>
      </c>
      <c r="B1158" s="662">
        <f>IF(AND(2700.01&lt;(H1149+H1152),(H1149+H1152)&lt;3200),100,0)</f>
        <v>0</v>
      </c>
      <c r="C1158" s="236"/>
      <c r="D1158" s="236"/>
      <c r="E1158" s="236"/>
      <c r="F1158" s="236"/>
      <c r="G1158" s="236"/>
      <c r="H1158" s="236"/>
      <c r="I1158" s="236"/>
      <c r="J1158" s="236"/>
      <c r="K1158" s="236"/>
      <c r="L1158" s="236"/>
      <c r="M1158" s="236"/>
      <c r="N1158" s="236"/>
      <c r="O1158" s="236"/>
      <c r="P1158" s="236"/>
      <c r="Q1158" s="236"/>
      <c r="R1158" s="236"/>
      <c r="S1158" s="236"/>
      <c r="T1158" s="236"/>
      <c r="U1158" s="236"/>
      <c r="V1158" s="236"/>
      <c r="W1158" s="236"/>
    </row>
    <row r="1159" ht="14.5" customHeight="1">
      <c r="A1159" s="599">
        <v>11</v>
      </c>
      <c r="B1159" s="662">
        <f>IF(AND(3200.01&lt;(H1149+H1152),(H1149+H1152)&lt;5200),125,0)</f>
        <v>0</v>
      </c>
      <c r="C1159" s="236"/>
      <c r="D1159" s="236"/>
      <c r="E1159" s="236"/>
      <c r="F1159" s="236"/>
      <c r="G1159" s="236"/>
      <c r="H1159" s="236"/>
      <c r="I1159" s="236"/>
      <c r="J1159" s="236"/>
      <c r="K1159" s="236"/>
      <c r="L1159" s="236"/>
      <c r="M1159" s="236"/>
      <c r="N1159" s="236"/>
      <c r="O1159" s="236"/>
      <c r="P1159" s="236"/>
      <c r="Q1159" s="236"/>
      <c r="R1159" s="236"/>
      <c r="S1159" s="236"/>
      <c r="T1159" s="236"/>
      <c r="U1159" s="236"/>
      <c r="V1159" s="236"/>
      <c r="W1159" s="236"/>
    </row>
    <row r="1160" ht="14.5" customHeight="1">
      <c r="A1160" s="599">
        <v>12</v>
      </c>
      <c r="B1160" s="662">
        <f>IF(AND(5200.01&lt;(H1149+H1152),(H1149+H1152)&lt;10200),175,0)</f>
        <v>0</v>
      </c>
      <c r="C1160" s="236"/>
      <c r="D1160" s="236"/>
      <c r="E1160" s="236"/>
      <c r="F1160" s="236"/>
      <c r="G1160" s="236"/>
      <c r="H1160" s="236"/>
      <c r="I1160" s="236"/>
      <c r="J1160" s="236"/>
      <c r="K1160" s="236"/>
      <c r="L1160" s="236"/>
      <c r="M1160" s="236"/>
      <c r="N1160" s="236"/>
      <c r="O1160" s="236"/>
      <c r="P1160" s="236"/>
      <c r="Q1160" s="236"/>
      <c r="R1160" s="236"/>
      <c r="S1160" s="236"/>
      <c r="T1160" s="236"/>
      <c r="U1160" s="236"/>
      <c r="V1160" s="236"/>
      <c r="W1160" s="236"/>
    </row>
    <row r="1161" ht="14.5" customHeight="1">
      <c r="A1161" s="599">
        <v>13</v>
      </c>
      <c r="B1161" s="662">
        <f>IF(AND(10200.01&lt;(H1149+H1152),(H1149+H1152)&lt;20200),250,0)</f>
        <v>0</v>
      </c>
      <c r="C1161" s="236"/>
      <c r="D1161" s="236"/>
      <c r="E1161" s="236"/>
      <c r="F1161" s="236"/>
      <c r="G1161" s="236"/>
      <c r="H1161" s="236"/>
      <c r="I1161" s="236"/>
      <c r="J1161" s="236"/>
      <c r="K1161" s="236"/>
      <c r="L1161" s="236"/>
      <c r="M1161" s="236"/>
      <c r="N1161" s="236"/>
      <c r="O1161" s="236"/>
      <c r="P1161" s="236"/>
      <c r="Q1161" s="236"/>
      <c r="R1161" s="236"/>
      <c r="S1161" s="236"/>
      <c r="T1161" s="236"/>
      <c r="U1161" s="236"/>
      <c r="V1161" s="236"/>
      <c r="W1161" s="236"/>
    </row>
    <row r="1162" ht="14.5" customHeight="1">
      <c r="A1162" s="599">
        <v>14</v>
      </c>
      <c r="B1162" s="662">
        <f>IF((H1149+H1152)&gt;20200.01,350,0)</f>
        <v>0</v>
      </c>
      <c r="C1162" s="236"/>
      <c r="D1162" s="236"/>
      <c r="E1162" s="236"/>
      <c r="F1162" s="236"/>
      <c r="G1162" s="236"/>
      <c r="H1162" s="236"/>
      <c r="I1162" s="236"/>
      <c r="J1162" s="236"/>
      <c r="K1162" s="236"/>
      <c r="L1162" s="236"/>
      <c r="M1162" s="236"/>
      <c r="N1162" s="236"/>
      <c r="O1162" s="236"/>
      <c r="P1162" s="236"/>
      <c r="Q1162" s="236"/>
      <c r="R1162" s="236"/>
      <c r="S1162" s="236"/>
      <c r="T1162" s="236"/>
      <c r="U1162" s="236"/>
      <c r="V1162" s="236"/>
      <c r="W1162" s="236"/>
    </row>
    <row r="1163" ht="14.5" customHeight="1">
      <c r="A1163" t="s" s="596">
        <v>1966</v>
      </c>
      <c r="B1163" s="662">
        <f>SUM(B1149:B1162)</f>
        <v>3</v>
      </c>
      <c r="C1163" s="236"/>
      <c r="D1163" s="236"/>
      <c r="E1163" s="236"/>
      <c r="F1163" s="236"/>
      <c r="G1163" s="236"/>
      <c r="H1163" s="236"/>
      <c r="I1163" s="236"/>
      <c r="J1163" s="236"/>
      <c r="K1163" s="236"/>
      <c r="L1163" s="236"/>
      <c r="M1163" s="236"/>
      <c r="N1163" s="236"/>
      <c r="O1163" s="236"/>
      <c r="P1163" s="236"/>
      <c r="Q1163" s="236"/>
      <c r="R1163" s="236"/>
      <c r="S1163" s="236"/>
      <c r="T1163" s="236"/>
      <c r="U1163" s="236"/>
      <c r="V1163" s="236"/>
      <c r="W1163" s="236"/>
    </row>
    <row r="1164" ht="14.5" customHeight="1">
      <c r="A1164" s="231"/>
      <c r="B1164" s="231"/>
      <c r="C1164" s="231"/>
      <c r="D1164" s="231"/>
      <c r="E1164" s="231"/>
      <c r="F1164" s="231"/>
      <c r="G1164" s="231"/>
      <c r="H1164" s="231"/>
      <c r="I1164" s="231"/>
      <c r="J1164" s="236"/>
      <c r="K1164" s="236"/>
      <c r="L1164" s="236"/>
      <c r="M1164" s="236"/>
      <c r="N1164" s="236"/>
      <c r="O1164" s="236"/>
      <c r="P1164" s="236"/>
      <c r="Q1164" s="236"/>
      <c r="R1164" s="236"/>
      <c r="S1164" s="236"/>
      <c r="T1164" s="236"/>
      <c r="U1164" s="236"/>
      <c r="V1164" s="236"/>
      <c r="W1164" s="236"/>
    </row>
    <row r="1165" ht="15" customHeight="1">
      <c r="A1165" t="s" s="609">
        <v>29</v>
      </c>
      <c r="B1165" t="s" s="610">
        <v>31</v>
      </c>
      <c r="C1165" t="s" s="611">
        <v>33</v>
      </c>
      <c r="D1165" t="s" s="612">
        <v>35</v>
      </c>
      <c r="E1165" t="s" s="613">
        <v>37</v>
      </c>
      <c r="F1165" t="s" s="614">
        <v>39</v>
      </c>
      <c r="G1165" t="s" s="615">
        <v>41</v>
      </c>
      <c r="H1165" t="s" s="616">
        <v>43</v>
      </c>
      <c r="I1165" t="s" s="617">
        <v>1124</v>
      </c>
      <c r="J1165" s="635"/>
      <c r="K1165" t="s" s="596">
        <v>1967</v>
      </c>
      <c r="L1165" s="236"/>
      <c r="M1165" s="236"/>
      <c r="N1165" s="236"/>
      <c r="O1165" s="236"/>
      <c r="P1165" s="236"/>
      <c r="Q1165" s="236"/>
      <c r="R1165" s="236"/>
      <c r="S1165" s="236"/>
      <c r="T1165" s="236"/>
      <c r="U1165" s="236"/>
      <c r="V1165" s="236"/>
      <c r="W1165" s="236"/>
    </row>
    <row r="1166" ht="14.5" customHeight="1">
      <c r="A1166" t="s" s="669">
        <v>30</v>
      </c>
      <c r="B1166" t="s" s="669">
        <v>32</v>
      </c>
      <c r="C1166" t="s" s="669">
        <v>34</v>
      </c>
      <c r="D1166" t="s" s="669">
        <v>36</v>
      </c>
      <c r="E1166" t="s" s="669">
        <v>38</v>
      </c>
      <c r="F1166" t="s" s="669">
        <v>40</v>
      </c>
      <c r="G1166" t="s" s="669">
        <v>42</v>
      </c>
      <c r="H1166" t="s" s="669">
        <v>44</v>
      </c>
      <c r="I1166" t="s" s="669">
        <v>68</v>
      </c>
      <c r="J1166" s="236"/>
      <c r="K1166" t="s" s="596">
        <v>1968</v>
      </c>
      <c r="L1166" s="236"/>
      <c r="M1166" s="236"/>
      <c r="N1166" s="236"/>
      <c r="O1166" s="236"/>
      <c r="P1166" s="236"/>
      <c r="Q1166" s="236"/>
      <c r="R1166" s="236"/>
      <c r="S1166" s="236"/>
      <c r="T1166" s="236"/>
      <c r="U1166" s="236"/>
      <c r="V1166" s="236"/>
      <c r="W1166" s="236"/>
    </row>
    <row r="1167" ht="14.5" customHeight="1">
      <c r="A1167" t="s" s="596">
        <v>65</v>
      </c>
      <c r="B1167" t="s" s="596">
        <v>50</v>
      </c>
      <c r="C1167" t="s" s="596">
        <v>62</v>
      </c>
      <c r="D1167" t="s" s="596">
        <v>47</v>
      </c>
      <c r="E1167" t="s" s="596">
        <v>53</v>
      </c>
      <c r="F1167" t="s" s="596">
        <v>94</v>
      </c>
      <c r="G1167" t="s" s="596">
        <v>56</v>
      </c>
      <c r="H1167" s="596"/>
      <c r="I1167" t="s" s="596">
        <v>71</v>
      </c>
      <c r="J1167" s="236"/>
      <c r="K1167" t="s" s="596">
        <v>1969</v>
      </c>
      <c r="L1167" s="236"/>
      <c r="M1167" s="236"/>
      <c r="N1167" s="236"/>
      <c r="O1167" s="236"/>
      <c r="P1167" s="236"/>
      <c r="Q1167" s="236"/>
      <c r="R1167" s="236"/>
      <c r="S1167" s="236"/>
      <c r="T1167" s="236"/>
      <c r="U1167" s="236"/>
      <c r="V1167" s="236"/>
      <c r="W1167" s="236"/>
    </row>
    <row r="1168" ht="14.5" customHeight="1">
      <c r="A1168" t="s" s="596">
        <v>103</v>
      </c>
      <c r="B1168" t="s" s="596">
        <v>82</v>
      </c>
      <c r="C1168" t="s" s="596">
        <v>131</v>
      </c>
      <c r="D1168" t="s" s="596">
        <v>97</v>
      </c>
      <c r="E1168" t="s" s="596">
        <v>59</v>
      </c>
      <c r="F1168" t="s" s="596">
        <v>91</v>
      </c>
      <c r="G1168" t="s" s="596">
        <v>125</v>
      </c>
      <c r="H1168" s="596"/>
      <c r="I1168" t="s" s="596">
        <v>74</v>
      </c>
      <c r="J1168" s="236"/>
      <c r="K1168" t="s" s="596">
        <v>1970</v>
      </c>
      <c r="L1168" s="236"/>
      <c r="M1168" s="236"/>
      <c r="N1168" s="236"/>
      <c r="O1168" s="236"/>
      <c r="P1168" s="236"/>
      <c r="Q1168" s="236"/>
      <c r="R1168" s="236"/>
      <c r="S1168" s="236"/>
      <c r="T1168" s="236"/>
      <c r="U1168" s="236"/>
      <c r="V1168" s="236"/>
      <c r="W1168" s="236"/>
    </row>
    <row r="1169" ht="14.5" customHeight="1">
      <c r="A1169" t="s" s="596">
        <v>106</v>
      </c>
      <c r="B1169" t="s" s="596">
        <v>128</v>
      </c>
      <c r="C1169" t="s" s="596">
        <v>1971</v>
      </c>
      <c r="D1169" t="s" s="596">
        <v>100</v>
      </c>
      <c r="E1169" t="s" s="596">
        <v>123</v>
      </c>
      <c r="F1169" t="s" s="596">
        <v>94</v>
      </c>
      <c r="G1169" t="s" s="596">
        <v>1972</v>
      </c>
      <c r="H1169" s="596"/>
      <c r="I1169" t="s" s="596">
        <v>76</v>
      </c>
      <c r="J1169" s="236"/>
      <c r="K1169" s="236"/>
      <c r="L1169" s="236"/>
      <c r="M1169" s="236"/>
      <c r="N1169" s="236"/>
      <c r="O1169" s="236"/>
      <c r="P1169" s="236"/>
      <c r="Q1169" s="236"/>
      <c r="R1169" s="236"/>
      <c r="S1169" s="236"/>
      <c r="T1169" s="236"/>
      <c r="U1169" s="236"/>
      <c r="V1169" s="236"/>
      <c r="W1169" s="236"/>
    </row>
    <row r="1170" ht="14.5" customHeight="1">
      <c r="A1170" t="s" s="596">
        <v>1973</v>
      </c>
      <c r="B1170" t="s" s="596">
        <v>1974</v>
      </c>
      <c r="C1170" s="596"/>
      <c r="D1170" t="s" s="596">
        <v>115</v>
      </c>
      <c r="E1170" t="s" s="596">
        <v>1975</v>
      </c>
      <c r="F1170" t="s" s="596">
        <v>1976</v>
      </c>
      <c r="G1170" s="596"/>
      <c r="H1170" s="596"/>
      <c r="I1170" t="s" s="596">
        <v>79</v>
      </c>
      <c r="J1170" s="236"/>
      <c r="K1170" s="236"/>
      <c r="L1170" s="236"/>
      <c r="M1170" s="236"/>
      <c r="N1170" s="236"/>
      <c r="O1170" s="236"/>
      <c r="P1170" s="236"/>
      <c r="Q1170" s="236"/>
      <c r="R1170" s="236"/>
      <c r="S1170" s="236"/>
      <c r="T1170" s="236"/>
      <c r="U1170" s="236"/>
      <c r="V1170" s="236"/>
      <c r="W1170" s="236"/>
    </row>
    <row r="1171" ht="14.5" customHeight="1">
      <c r="A1171" s="596"/>
      <c r="B1171" t="s" s="596">
        <v>1977</v>
      </c>
      <c r="C1171" s="596"/>
      <c r="D1171" t="s" s="596">
        <v>118</v>
      </c>
      <c r="E1171" t="s" s="596">
        <v>1978</v>
      </c>
      <c r="F1171" t="s" s="596">
        <v>1979</v>
      </c>
      <c r="G1171" s="596"/>
      <c r="H1171" s="596"/>
      <c r="I1171" t="s" s="596">
        <v>85</v>
      </c>
      <c r="J1171" s="236"/>
      <c r="K1171" s="236"/>
      <c r="L1171" s="236"/>
      <c r="M1171" s="236"/>
      <c r="N1171" s="236"/>
      <c r="O1171" s="236"/>
      <c r="P1171" s="236"/>
      <c r="Q1171" s="236"/>
      <c r="R1171" s="236"/>
      <c r="S1171" s="236"/>
      <c r="T1171" s="236"/>
      <c r="U1171" s="236"/>
      <c r="V1171" s="236"/>
      <c r="W1171" s="236"/>
    </row>
    <row r="1172" ht="14.5" customHeight="1">
      <c r="A1172" s="596"/>
      <c r="B1172" s="596"/>
      <c r="C1172" s="596"/>
      <c r="D1172" t="s" s="596">
        <v>121</v>
      </c>
      <c r="E1172" t="s" s="596">
        <v>1980</v>
      </c>
      <c r="F1172" s="596"/>
      <c r="G1172" s="596"/>
      <c r="H1172" s="596"/>
      <c r="I1172" t="s" s="596">
        <v>88</v>
      </c>
      <c r="J1172" s="236"/>
      <c r="K1172" s="236"/>
      <c r="L1172" s="236"/>
      <c r="M1172" s="236"/>
      <c r="N1172" s="236"/>
      <c r="O1172" s="236"/>
      <c r="P1172" s="236"/>
      <c r="Q1172" s="236"/>
      <c r="R1172" s="236"/>
      <c r="S1172" s="236"/>
      <c r="T1172" s="236"/>
      <c r="U1172" s="236"/>
      <c r="V1172" s="236"/>
      <c r="W1172" s="236"/>
    </row>
    <row r="1173" ht="14.5" customHeight="1">
      <c r="A1173" s="596"/>
      <c r="B1173" s="596"/>
      <c r="C1173" s="596"/>
      <c r="D1173" t="s" s="596">
        <v>1981</v>
      </c>
      <c r="E1173" s="596"/>
      <c r="F1173" s="596"/>
      <c r="G1173" s="596"/>
      <c r="H1173" s="596"/>
      <c r="I1173" t="s" s="596">
        <v>109</v>
      </c>
      <c r="J1173" s="236"/>
      <c r="K1173" s="236"/>
      <c r="L1173" s="236"/>
      <c r="M1173" s="236"/>
      <c r="N1173" s="236"/>
      <c r="O1173" s="236"/>
      <c r="P1173" s="236"/>
      <c r="Q1173" s="236"/>
      <c r="R1173" s="236"/>
      <c r="S1173" s="236"/>
      <c r="T1173" s="236"/>
      <c r="U1173" s="236"/>
      <c r="V1173" s="236"/>
      <c r="W1173" s="236"/>
    </row>
    <row r="1174" ht="14.5" customHeight="1">
      <c r="A1174" s="596"/>
      <c r="B1174" s="596"/>
      <c r="C1174" s="596"/>
      <c r="D1174" t="s" s="596">
        <v>1982</v>
      </c>
      <c r="E1174" s="596"/>
      <c r="F1174" s="596"/>
      <c r="G1174" s="596"/>
      <c r="H1174" s="596"/>
      <c r="I1174" t="s" s="596">
        <v>112</v>
      </c>
      <c r="J1174" s="236"/>
      <c r="K1174" s="236"/>
      <c r="L1174" s="236"/>
      <c r="M1174" s="236"/>
      <c r="N1174" s="236"/>
      <c r="O1174" s="236"/>
      <c r="P1174" s="236"/>
      <c r="Q1174" s="236"/>
      <c r="R1174" s="236"/>
      <c r="S1174" s="236"/>
      <c r="T1174" s="236"/>
      <c r="U1174" s="236"/>
      <c r="V1174" s="236"/>
      <c r="W1174" s="236"/>
    </row>
    <row r="1175" ht="14.5" customHeight="1">
      <c r="A1175" s="596"/>
      <c r="B1175" s="596"/>
      <c r="C1175" s="596"/>
      <c r="D1175" t="s" s="596">
        <v>1983</v>
      </c>
      <c r="E1175" s="596"/>
      <c r="F1175" s="596"/>
      <c r="G1175" s="596"/>
      <c r="H1175" s="596"/>
      <c r="I1175" t="s" s="596">
        <v>1984</v>
      </c>
      <c r="J1175" s="236"/>
      <c r="K1175" s="236"/>
      <c r="L1175" s="236"/>
      <c r="M1175" s="236"/>
      <c r="N1175" s="236"/>
      <c r="O1175" s="236"/>
      <c r="P1175" s="236"/>
      <c r="Q1175" s="236"/>
      <c r="R1175" s="236"/>
      <c r="S1175" s="236"/>
      <c r="T1175" s="236"/>
      <c r="U1175" s="236"/>
      <c r="V1175" s="236"/>
      <c r="W1175" s="236"/>
    </row>
    <row r="1176" ht="14.5" customHeight="1">
      <c r="A1176" s="596"/>
      <c r="B1176" s="596"/>
      <c r="C1176" s="596"/>
      <c r="D1176" s="596"/>
      <c r="E1176" s="596"/>
      <c r="F1176" s="596"/>
      <c r="G1176" s="596"/>
      <c r="H1176" s="596"/>
      <c r="I1176" s="596"/>
      <c r="J1176" s="236"/>
      <c r="K1176" s="236"/>
      <c r="L1176" s="236"/>
      <c r="M1176" s="236"/>
      <c r="N1176" s="236"/>
      <c r="O1176" s="236"/>
      <c r="P1176" s="236"/>
      <c r="Q1176" s="236"/>
      <c r="R1176" s="236"/>
      <c r="S1176" s="236"/>
      <c r="T1176" s="236"/>
      <c r="U1176" s="236"/>
      <c r="V1176" s="236"/>
      <c r="W1176" s="236"/>
    </row>
    <row r="1177" ht="14.5" customHeight="1">
      <c r="A1177" s="596"/>
      <c r="B1177" s="596"/>
      <c r="C1177" s="596"/>
      <c r="D1177" s="596"/>
      <c r="E1177" s="596"/>
      <c r="F1177" s="596"/>
      <c r="G1177" s="596"/>
      <c r="H1177" s="596"/>
      <c r="I1177" s="596"/>
      <c r="J1177" s="236"/>
      <c r="K1177" s="236"/>
      <c r="L1177" s="236"/>
      <c r="M1177" s="236"/>
      <c r="N1177" s="236"/>
      <c r="O1177" s="236"/>
      <c r="P1177" s="236"/>
      <c r="Q1177" s="236"/>
      <c r="R1177" s="236"/>
      <c r="S1177" s="236"/>
      <c r="T1177" s="236"/>
      <c r="U1177" s="236"/>
      <c r="V1177" s="236"/>
      <c r="W1177" s="236"/>
    </row>
    <row r="1178" ht="14.5" customHeight="1">
      <c r="A1178" s="596"/>
      <c r="B1178" s="596"/>
      <c r="C1178" s="596"/>
      <c r="D1178" s="596"/>
      <c r="E1178" s="596"/>
      <c r="F1178" s="596"/>
      <c r="G1178" s="596"/>
      <c r="H1178" s="596"/>
      <c r="I1178" s="596"/>
      <c r="J1178" s="236"/>
      <c r="K1178" s="236"/>
      <c r="L1178" s="236"/>
      <c r="M1178" s="236"/>
      <c r="N1178" s="236"/>
      <c r="O1178" s="236"/>
      <c r="P1178" s="236"/>
      <c r="Q1178" s="236"/>
      <c r="R1178" s="236"/>
      <c r="S1178" s="236"/>
      <c r="T1178" s="236"/>
      <c r="U1178" s="236"/>
      <c r="V1178" s="236"/>
      <c r="W1178" s="236"/>
    </row>
    <row r="1179" ht="14.5" customHeight="1">
      <c r="A1179" s="596"/>
      <c r="B1179" s="596"/>
      <c r="C1179" s="596"/>
      <c r="D1179" s="596"/>
      <c r="E1179" s="596"/>
      <c r="F1179" s="596"/>
      <c r="G1179" s="596"/>
      <c r="H1179" s="596"/>
      <c r="I1179" s="596"/>
      <c r="J1179" s="236"/>
      <c r="K1179" s="236"/>
      <c r="L1179" s="236"/>
      <c r="M1179" s="236"/>
      <c r="N1179" s="236"/>
      <c r="O1179" s="236"/>
      <c r="P1179" s="236"/>
      <c r="Q1179" s="236"/>
      <c r="R1179" s="236"/>
      <c r="S1179" s="236"/>
      <c r="T1179" s="236"/>
      <c r="U1179" s="236"/>
      <c r="V1179" s="236"/>
      <c r="W1179" s="236"/>
    </row>
    <row r="1180" ht="14.5" customHeight="1">
      <c r="A1180" s="596"/>
      <c r="B1180" s="596"/>
      <c r="C1180" s="596"/>
      <c r="D1180" s="596"/>
      <c r="E1180" s="596"/>
      <c r="F1180" s="596"/>
      <c r="G1180" s="596"/>
      <c r="H1180" s="596"/>
      <c r="I1180" s="596"/>
      <c r="J1180" s="236"/>
      <c r="K1180" s="236"/>
      <c r="L1180" s="236"/>
      <c r="M1180" s="236"/>
      <c r="N1180" s="236"/>
      <c r="O1180" s="236"/>
      <c r="P1180" s="236"/>
      <c r="Q1180" s="236"/>
      <c r="R1180" s="236"/>
      <c r="S1180" s="236"/>
      <c r="T1180" s="236"/>
      <c r="U1180" s="236"/>
      <c r="V1180" s="236"/>
      <c r="W1180" s="236"/>
    </row>
    <row r="1181" ht="14.5" customHeight="1">
      <c r="A1181" s="596"/>
      <c r="B1181" s="596"/>
      <c r="C1181" s="596"/>
      <c r="D1181" s="596"/>
      <c r="E1181" s="596"/>
      <c r="F1181" s="596"/>
      <c r="G1181" s="596"/>
      <c r="H1181" s="596"/>
      <c r="I1181" s="596"/>
      <c r="J1181" s="236"/>
      <c r="K1181" s="236"/>
      <c r="L1181" s="236"/>
      <c r="M1181" s="236"/>
      <c r="N1181" s="236"/>
      <c r="O1181" s="236"/>
      <c r="P1181" s="236"/>
      <c r="Q1181" s="236"/>
      <c r="R1181" s="236"/>
      <c r="S1181" s="236"/>
      <c r="T1181" s="236"/>
      <c r="U1181" s="236"/>
      <c r="V1181" s="236"/>
      <c r="W1181" s="236"/>
    </row>
    <row r="1182" ht="14.5" customHeight="1">
      <c r="A1182" s="596"/>
      <c r="B1182" s="596"/>
      <c r="C1182" s="596"/>
      <c r="D1182" s="596"/>
      <c r="E1182" s="596"/>
      <c r="F1182" s="596"/>
      <c r="G1182" s="596"/>
      <c r="H1182" s="596"/>
      <c r="I1182" s="596"/>
      <c r="J1182" s="236"/>
      <c r="K1182" s="236"/>
      <c r="L1182" s="236"/>
      <c r="M1182" s="236"/>
      <c r="N1182" s="236"/>
      <c r="O1182" s="236"/>
      <c r="P1182" s="236"/>
      <c r="Q1182" s="236"/>
      <c r="R1182" s="236"/>
      <c r="S1182" s="236"/>
      <c r="T1182" s="236"/>
      <c r="U1182" s="236"/>
      <c r="V1182" s="236"/>
      <c r="W1182" s="236"/>
    </row>
    <row r="1183" ht="14.5" customHeight="1">
      <c r="A1183" s="596"/>
      <c r="B1183" s="596"/>
      <c r="C1183" s="596"/>
      <c r="D1183" s="596"/>
      <c r="E1183" s="596"/>
      <c r="F1183" s="596"/>
      <c r="G1183" s="596"/>
      <c r="H1183" s="596"/>
      <c r="I1183" s="596"/>
      <c r="J1183" s="236"/>
      <c r="K1183" s="236"/>
      <c r="L1183" s="236"/>
      <c r="M1183" s="236"/>
      <c r="N1183" s="236"/>
      <c r="O1183" s="236"/>
      <c r="P1183" s="236"/>
      <c r="Q1183" s="236"/>
      <c r="R1183" s="236"/>
      <c r="S1183" s="236"/>
      <c r="T1183" s="236"/>
      <c r="U1183" s="236"/>
      <c r="V1183" s="236"/>
      <c r="W1183" s="236"/>
    </row>
    <row r="1184" ht="14.5" customHeight="1">
      <c r="A1184" s="596"/>
      <c r="B1184" s="596"/>
      <c r="C1184" s="596"/>
      <c r="D1184" s="596"/>
      <c r="E1184" s="596"/>
      <c r="F1184" s="596"/>
      <c r="G1184" s="596"/>
      <c r="H1184" s="596"/>
      <c r="I1184" s="596"/>
      <c r="J1184" s="236"/>
      <c r="K1184" s="236"/>
      <c r="L1184" s="236"/>
      <c r="M1184" s="236"/>
      <c r="N1184" s="236"/>
      <c r="O1184" s="236"/>
      <c r="P1184" s="236"/>
      <c r="Q1184" s="236"/>
      <c r="R1184" s="236"/>
      <c r="S1184" s="236"/>
      <c r="T1184" s="236"/>
      <c r="U1184" s="236"/>
      <c r="V1184" s="236"/>
      <c r="W1184" s="236"/>
    </row>
    <row r="1185" ht="14.5" customHeight="1">
      <c r="A1185" s="596"/>
      <c r="B1185" s="596"/>
      <c r="C1185" s="596"/>
      <c r="D1185" s="596"/>
      <c r="E1185" s="596"/>
      <c r="F1185" s="596"/>
      <c r="G1185" s="596"/>
      <c r="H1185" s="596"/>
      <c r="I1185" s="596"/>
      <c r="J1185" s="236"/>
      <c r="K1185" s="236"/>
      <c r="L1185" s="236"/>
      <c r="M1185" s="236"/>
      <c r="N1185" s="236"/>
      <c r="O1185" s="236"/>
      <c r="P1185" s="236"/>
      <c r="Q1185" s="236"/>
      <c r="R1185" s="236"/>
      <c r="S1185" s="236"/>
      <c r="T1185" s="236"/>
      <c r="U1185" s="236"/>
      <c r="V1185" s="236"/>
      <c r="W1185" s="236"/>
    </row>
    <row r="1186" ht="14.5" customHeight="1">
      <c r="A1186" s="596"/>
      <c r="B1186" s="596"/>
      <c r="C1186" s="596"/>
      <c r="D1186" s="596"/>
      <c r="E1186" s="596"/>
      <c r="F1186" s="596"/>
      <c r="G1186" s="596"/>
      <c r="H1186" s="596"/>
      <c r="I1186" s="596"/>
      <c r="J1186" s="236"/>
      <c r="K1186" s="236"/>
      <c r="L1186" s="236"/>
      <c r="M1186" s="236"/>
      <c r="N1186" s="236"/>
      <c r="O1186" s="236"/>
      <c r="P1186" s="236"/>
      <c r="Q1186" s="236"/>
      <c r="R1186" s="236"/>
      <c r="S1186" s="236"/>
      <c r="T1186" s="236"/>
      <c r="U1186" s="236"/>
      <c r="V1186" s="236"/>
      <c r="W1186" s="236"/>
    </row>
    <row r="1187" ht="14.5" customHeight="1">
      <c r="A1187" s="596"/>
      <c r="B1187" s="596"/>
      <c r="C1187" s="596"/>
      <c r="D1187" s="596"/>
      <c r="E1187" s="596"/>
      <c r="F1187" s="596"/>
      <c r="G1187" s="596"/>
      <c r="H1187" s="596"/>
      <c r="I1187" s="596"/>
      <c r="J1187" s="236"/>
      <c r="K1187" s="236"/>
      <c r="L1187" s="236"/>
      <c r="M1187" s="236"/>
      <c r="N1187" s="236"/>
      <c r="O1187" s="236"/>
      <c r="P1187" s="236"/>
      <c r="Q1187" s="236"/>
      <c r="R1187" s="236"/>
      <c r="S1187" s="236"/>
      <c r="T1187" s="236"/>
      <c r="U1187" s="236"/>
      <c r="V1187" s="236"/>
      <c r="W1187" s="236"/>
    </row>
    <row r="1188" ht="14.5" customHeight="1">
      <c r="A1188" s="596"/>
      <c r="B1188" s="596"/>
      <c r="C1188" s="596"/>
      <c r="D1188" s="596"/>
      <c r="E1188" s="596"/>
      <c r="F1188" s="596"/>
      <c r="G1188" s="596"/>
      <c r="H1188" s="596"/>
      <c r="I1188" s="596"/>
      <c r="J1188" s="236"/>
      <c r="K1188" s="236"/>
      <c r="L1188" s="236"/>
      <c r="M1188" s="236"/>
      <c r="N1188" s="236"/>
      <c r="O1188" s="236"/>
      <c r="P1188" s="236"/>
      <c r="Q1188" s="236"/>
      <c r="R1188" s="236"/>
      <c r="S1188" s="236"/>
      <c r="T1188" s="236"/>
      <c r="U1188" s="236"/>
      <c r="V1188" s="236"/>
      <c r="W1188" s="236"/>
    </row>
    <row r="1189" ht="14.5" customHeight="1">
      <c r="A1189" s="596"/>
      <c r="B1189" s="596"/>
      <c r="C1189" s="596"/>
      <c r="D1189" s="596"/>
      <c r="E1189" s="596"/>
      <c r="F1189" s="596"/>
      <c r="G1189" s="596"/>
      <c r="H1189" s="596"/>
      <c r="I1189" s="596"/>
      <c r="J1189" s="236"/>
      <c r="K1189" s="236"/>
      <c r="L1189" s="236"/>
      <c r="M1189" s="236"/>
      <c r="N1189" s="236"/>
      <c r="O1189" s="236"/>
      <c r="P1189" s="236"/>
      <c r="Q1189" s="236"/>
      <c r="R1189" s="236"/>
      <c r="S1189" s="236"/>
      <c r="T1189" s="236"/>
      <c r="U1189" s="236"/>
      <c r="V1189" s="236"/>
      <c r="W1189" s="236"/>
    </row>
    <row r="1190" ht="14.5" customHeight="1">
      <c r="A1190" s="596"/>
      <c r="B1190" s="596"/>
      <c r="C1190" s="596"/>
      <c r="D1190" s="596"/>
      <c r="E1190" s="596"/>
      <c r="F1190" s="596"/>
      <c r="G1190" s="596"/>
      <c r="H1190" s="596"/>
      <c r="I1190" s="596"/>
      <c r="J1190" s="236"/>
      <c r="K1190" s="236"/>
      <c r="L1190" s="236"/>
      <c r="M1190" s="236"/>
      <c r="N1190" s="236"/>
      <c r="O1190" s="236"/>
      <c r="P1190" s="236"/>
      <c r="Q1190" s="236"/>
      <c r="R1190" s="236"/>
      <c r="S1190" s="236"/>
      <c r="T1190" s="236"/>
      <c r="U1190" s="236"/>
      <c r="V1190" s="236"/>
      <c r="W1190" s="236"/>
    </row>
    <row r="1191" ht="14.5" customHeight="1">
      <c r="A1191" s="596"/>
      <c r="B1191" s="596"/>
      <c r="C1191" s="596"/>
      <c r="D1191" s="596"/>
      <c r="E1191" s="596"/>
      <c r="F1191" s="596"/>
      <c r="G1191" s="596"/>
      <c r="H1191" s="596"/>
      <c r="I1191" s="596"/>
      <c r="J1191" s="236"/>
      <c r="K1191" s="236"/>
      <c r="L1191" s="236"/>
      <c r="M1191" s="236"/>
      <c r="N1191" s="236"/>
      <c r="O1191" s="236"/>
      <c r="P1191" s="236"/>
      <c r="Q1191" s="236"/>
      <c r="R1191" s="236"/>
      <c r="S1191" s="236"/>
      <c r="T1191" s="236"/>
      <c r="U1191" s="236"/>
      <c r="V1191" s="236"/>
      <c r="W1191" s="236"/>
    </row>
    <row r="1192" ht="14.5" customHeight="1">
      <c r="A1192" s="596"/>
      <c r="B1192" s="596"/>
      <c r="C1192" s="596"/>
      <c r="D1192" s="596"/>
      <c r="E1192" s="596"/>
      <c r="F1192" s="596"/>
      <c r="G1192" s="596"/>
      <c r="H1192" s="596"/>
      <c r="I1192" s="596"/>
      <c r="J1192" s="236"/>
      <c r="K1192" s="236"/>
      <c r="L1192" s="236"/>
      <c r="M1192" s="236"/>
      <c r="N1192" s="236"/>
      <c r="O1192" s="236"/>
      <c r="P1192" s="236"/>
      <c r="Q1192" s="236"/>
      <c r="R1192" s="236"/>
      <c r="S1192" s="236"/>
      <c r="T1192" s="236"/>
      <c r="U1192" s="236"/>
      <c r="V1192" s="236"/>
      <c r="W1192" s="236"/>
    </row>
    <row r="1193" ht="14.5" customHeight="1">
      <c r="A1193" s="596"/>
      <c r="B1193" s="596"/>
      <c r="C1193" s="596"/>
      <c r="D1193" s="596"/>
      <c r="E1193" s="596"/>
      <c r="F1193" s="596"/>
      <c r="G1193" s="596"/>
      <c r="H1193" s="596"/>
      <c r="I1193" s="596"/>
      <c r="J1193" s="236"/>
      <c r="K1193" s="236"/>
      <c r="L1193" s="236"/>
      <c r="M1193" s="236"/>
      <c r="N1193" s="236"/>
      <c r="O1193" s="236"/>
      <c r="P1193" s="236"/>
      <c r="Q1193" s="236"/>
      <c r="R1193" s="236"/>
      <c r="S1193" s="236"/>
      <c r="T1193" s="236"/>
      <c r="U1193" s="236"/>
      <c r="V1193" s="236"/>
      <c r="W1193" s="236"/>
    </row>
    <row r="1194" ht="14.5" customHeight="1">
      <c r="A1194" s="596"/>
      <c r="B1194" s="596"/>
      <c r="C1194" s="596"/>
      <c r="D1194" s="596"/>
      <c r="E1194" s="596"/>
      <c r="F1194" s="596"/>
      <c r="G1194" s="596"/>
      <c r="H1194" s="596"/>
      <c r="I1194" s="596"/>
      <c r="J1194" s="236"/>
      <c r="K1194" s="236"/>
      <c r="L1194" s="236"/>
      <c r="M1194" s="236"/>
      <c r="N1194" s="236"/>
      <c r="O1194" s="236"/>
      <c r="P1194" s="236"/>
      <c r="Q1194" s="236"/>
      <c r="R1194" s="236"/>
      <c r="S1194" s="236"/>
      <c r="T1194" s="236"/>
      <c r="U1194" s="236"/>
      <c r="V1194" s="236"/>
      <c r="W1194" s="236"/>
    </row>
    <row r="1195" ht="14.5" customHeight="1">
      <c r="A1195" s="596"/>
      <c r="B1195" s="596"/>
      <c r="C1195" s="596"/>
      <c r="D1195" s="596"/>
      <c r="E1195" s="596"/>
      <c r="F1195" s="596"/>
      <c r="G1195" s="596"/>
      <c r="H1195" s="596"/>
      <c r="I1195" s="596"/>
      <c r="J1195" s="236"/>
      <c r="K1195" s="236"/>
      <c r="L1195" s="236"/>
      <c r="M1195" s="236"/>
      <c r="N1195" s="236"/>
      <c r="O1195" s="236"/>
      <c r="P1195" s="236"/>
      <c r="Q1195" s="236"/>
      <c r="R1195" s="236"/>
      <c r="S1195" s="236"/>
      <c r="T1195" s="236"/>
      <c r="U1195" s="236"/>
      <c r="V1195" s="236"/>
      <c r="W1195" s="236"/>
    </row>
    <row r="1196" ht="14.5" customHeight="1">
      <c r="A1196" s="596"/>
      <c r="B1196" s="596"/>
      <c r="C1196" s="596"/>
      <c r="D1196" s="596"/>
      <c r="E1196" s="596"/>
      <c r="F1196" s="596"/>
      <c r="G1196" s="596"/>
      <c r="H1196" s="596"/>
      <c r="I1196" s="596"/>
      <c r="J1196" s="236"/>
      <c r="K1196" s="236"/>
      <c r="L1196" s="236"/>
      <c r="M1196" s="236"/>
      <c r="N1196" s="236"/>
      <c r="O1196" s="236"/>
      <c r="P1196" s="236"/>
      <c r="Q1196" s="236"/>
      <c r="R1196" s="236"/>
      <c r="S1196" s="236"/>
      <c r="T1196" s="236"/>
      <c r="U1196" s="236"/>
      <c r="V1196" s="236"/>
      <c r="W1196" s="236"/>
    </row>
  </sheetData>
  <mergeCells count="15">
    <mergeCell ref="A1:V2"/>
    <mergeCell ref="B1133:C1133"/>
    <mergeCell ref="B1134:C1134"/>
    <mergeCell ref="B1146:C1146"/>
    <mergeCell ref="B1135:G1135"/>
    <mergeCell ref="B1140:G1140"/>
    <mergeCell ref="B1141:G1141"/>
    <mergeCell ref="B1142:G1142"/>
    <mergeCell ref="B1143:G1143"/>
    <mergeCell ref="B1144:G1144"/>
    <mergeCell ref="B1145:G1145"/>
    <mergeCell ref="B1139:G1139"/>
    <mergeCell ref="B1136:G1136"/>
    <mergeCell ref="B1137:G1137"/>
    <mergeCell ref="B1138:G1138"/>
  </mergeCells>
  <conditionalFormatting sqref="A3:P3">
    <cfRule type="cellIs" dxfId="7" priority="1" operator="greaterThan" stopIfTrue="1">
      <formula>0</formula>
    </cfRule>
  </conditionalFormatting>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7.xml><?xml version="1.0" encoding="utf-8"?>
<worksheet xmlns:r="http://schemas.openxmlformats.org/officeDocument/2006/relationships" xmlns="http://schemas.openxmlformats.org/spreadsheetml/2006/main">
  <dimension ref="A1:V7048"/>
  <sheetViews>
    <sheetView workbookViewId="0" defaultGridColor="0" colorId="10"/>
  </sheetViews>
  <sheetFormatPr defaultColWidth="8.83333" defaultRowHeight="13.5" customHeight="1" outlineLevelRow="0" outlineLevelCol="0"/>
  <cols>
    <col min="1" max="4" hidden="1" width="8.83333" style="671" customWidth="1"/>
    <col min="5" max="5" width="13.1719" style="671" customWidth="1"/>
    <col min="6" max="6" width="34.5" style="671" customWidth="1"/>
    <col min="7" max="7" width="9.85156" style="671" customWidth="1"/>
    <col min="8" max="8" width="11.5" style="671" customWidth="1"/>
    <col min="9" max="9" width="8.17188" style="671" customWidth="1"/>
    <col min="10" max="10" width="10.6719" style="671" customWidth="1"/>
    <col min="11" max="11" width="14.1719" style="671" customWidth="1"/>
    <col min="12" max="12" width="10.6719" style="671" customWidth="1"/>
    <col min="13" max="13" width="8.67188" style="671" customWidth="1"/>
    <col min="14" max="14" width="8.85156" style="671" customWidth="1"/>
    <col min="15" max="15" width="13.3516" style="671" customWidth="1"/>
    <col min="16" max="16" width="10.6719" style="671" customWidth="1"/>
    <col min="17" max="17" width="7" style="671" customWidth="1"/>
    <col min="18" max="18" width="12.6719" style="671" customWidth="1"/>
    <col min="19" max="20" width="8.85156" style="671" customWidth="1"/>
    <col min="21" max="21" width="11.1719" style="671" customWidth="1"/>
    <col min="22" max="22" width="11.3516" style="671" customWidth="1"/>
    <col min="23" max="16384" width="8.85156" style="670" customWidth="1"/>
  </cols>
  <sheetData>
    <row r="1" s="671" customFormat="1" ht="13.5" customHeight="1">
      <c r="E1" t="s" s="596">
        <v>273</v>
      </c>
      <c r="F1" t="s" s="596">
        <v>1985</v>
      </c>
      <c r="G1" t="s" s="672">
        <v>1986</v>
      </c>
      <c r="H1" t="s" s="596">
        <v>1987</v>
      </c>
      <c r="I1" t="s" s="596">
        <v>1944</v>
      </c>
      <c r="J1" t="s" s="596">
        <v>1988</v>
      </c>
      <c r="K1" t="s" s="596">
        <v>1989</v>
      </c>
      <c r="L1" t="s" s="596">
        <v>1990</v>
      </c>
      <c r="M1" t="s" s="596">
        <v>1991</v>
      </c>
      <c r="N1" t="s" s="596">
        <v>1955</v>
      </c>
      <c r="P1" t="s" s="673">
        <v>1992</v>
      </c>
      <c r="Q1" s="674">
        <f>SUM(J2:J5752)</f>
        <v>0</v>
      </c>
      <c r="U1" t="s" s="672">
        <v>1993</v>
      </c>
      <c r="V1" t="s" s="596">
        <v>1994</v>
      </c>
    </row>
    <row r="2" s="671" customFormat="1" ht="13.5" customHeight="1">
      <c r="E2" t="s" s="596">
        <v>1158</v>
      </c>
      <c r="F2" t="s" s="675">
        <v>1995</v>
      </c>
      <c r="G2" t="s" s="676">
        <f>'Kilter Holds'!T35</f>
        <v>1996</v>
      </c>
      <c r="H2" s="677">
        <v>0</v>
      </c>
      <c r="J2" s="662">
        <f>H2*I2</f>
        <v>0</v>
      </c>
      <c r="K2" s="662">
        <f>IF($V$11="Y",J2*0.05,0)</f>
        <v>0</v>
      </c>
      <c r="P2" t="s" s="678">
        <v>1989</v>
      </c>
      <c r="Q2" s="679">
        <f>SUM(K2:K5752)</f>
        <v>0</v>
      </c>
      <c r="U2" t="s" s="680">
        <f>'Kilter Holds'!T35</f>
        <v>1996</v>
      </c>
      <c r="V2" t="s" s="681">
        <v>1997</v>
      </c>
    </row>
    <row r="3" s="671" customFormat="1" ht="13.5" customHeight="1">
      <c r="E3" t="s" s="596">
        <v>1158</v>
      </c>
      <c r="F3" t="s" s="675">
        <v>1995</v>
      </c>
      <c r="G3" t="s" s="91">
        <f>'Kilter Holds'!U35</f>
        <v>1998</v>
      </c>
      <c r="H3" s="677">
        <v>0</v>
      </c>
      <c r="J3" s="662">
        <f>H3*I3</f>
        <v>0</v>
      </c>
      <c r="K3" s="662">
        <f>IF($V$11="Y",J3*0.05,0)</f>
        <v>0</v>
      </c>
      <c r="P3" t="s" s="678">
        <v>1999</v>
      </c>
      <c r="Q3" s="679">
        <v>0</v>
      </c>
      <c r="U3" t="s" s="682">
        <f>'Kilter Holds'!U35</f>
        <v>1998</v>
      </c>
      <c r="V3" t="s" s="681">
        <v>1997</v>
      </c>
    </row>
    <row r="4" s="671" customFormat="1" ht="13.5" customHeight="1">
      <c r="E4" t="s" s="596">
        <v>1158</v>
      </c>
      <c r="F4" t="s" s="675">
        <v>1995</v>
      </c>
      <c r="G4" t="s" s="205">
        <f>'Kilter Holds'!V35</f>
        <v>2000</v>
      </c>
      <c r="H4" s="677">
        <v>0</v>
      </c>
      <c r="J4" s="662">
        <f>H4*I4</f>
        <v>0</v>
      </c>
      <c r="K4" s="662">
        <f>IF($V$11="Y",J4*0.05,0)</f>
        <v>0</v>
      </c>
      <c r="P4" t="s" s="678">
        <v>8</v>
      </c>
      <c r="Q4" s="679">
        <f>'Bolts'!B1163</f>
        <v>3</v>
      </c>
      <c r="U4" t="s" s="683">
        <f>'Kilter Holds'!V35</f>
        <v>2000</v>
      </c>
      <c r="V4" t="s" s="681">
        <v>1997</v>
      </c>
    </row>
    <row r="5" s="671" customFormat="1" ht="13.5" customHeight="1">
      <c r="E5" t="s" s="596">
        <v>1158</v>
      </c>
      <c r="F5" t="s" s="675">
        <v>1995</v>
      </c>
      <c r="G5" t="s" s="684">
        <f>'Kilter Holds'!W35</f>
        <v>2001</v>
      </c>
      <c r="H5" s="677">
        <v>0</v>
      </c>
      <c r="J5" s="662">
        <f>H5*I5</f>
        <v>0</v>
      </c>
      <c r="K5" s="662">
        <f>IF($V$11="Y",J5*0.05,0)</f>
        <v>0</v>
      </c>
      <c r="P5" t="s" s="678">
        <v>2002</v>
      </c>
      <c r="Q5" s="679"/>
      <c r="U5" t="s" s="685">
        <f>'Kilter Holds'!W35</f>
        <v>2001</v>
      </c>
      <c r="V5" t="s" s="681">
        <v>1997</v>
      </c>
    </row>
    <row r="6" s="671" customFormat="1" ht="14" customHeight="1">
      <c r="E6" t="s" s="596">
        <v>1158</v>
      </c>
      <c r="F6" t="s" s="675">
        <v>1995</v>
      </c>
      <c r="G6" t="s" s="686">
        <f>'Kilter Holds'!X35</f>
        <v>2003</v>
      </c>
      <c r="H6" s="677">
        <v>0</v>
      </c>
      <c r="J6" s="662">
        <f>H6*I6</f>
        <v>0</v>
      </c>
      <c r="K6" s="662">
        <f>IF($V$11="Y",J6*0.05,0)</f>
        <v>0</v>
      </c>
      <c r="P6" t="s" s="687">
        <v>17</v>
      </c>
      <c r="Q6" s="688">
        <f>SUM(Q1:Q5)</f>
        <v>3</v>
      </c>
      <c r="U6" t="s" s="689">
        <f>'Kilter Holds'!X35</f>
        <v>2003</v>
      </c>
      <c r="V6" t="s" s="681">
        <v>1997</v>
      </c>
    </row>
    <row r="7" s="671" customFormat="1" ht="13.5" customHeight="1">
      <c r="E7" t="s" s="596">
        <v>1158</v>
      </c>
      <c r="F7" t="s" s="675">
        <v>1995</v>
      </c>
      <c r="G7" t="s" s="690">
        <f>'Kilter Holds'!Y35</f>
        <v>2004</v>
      </c>
      <c r="H7" s="677">
        <v>0</v>
      </c>
      <c r="J7" s="662">
        <f>H7*I7</f>
        <v>0</v>
      </c>
      <c r="K7" s="662">
        <f>IF($V$11="Y",J7*0.05,0)</f>
        <v>0</v>
      </c>
      <c r="U7" t="s" s="691">
        <f>'Kilter Holds'!Y35</f>
        <v>2004</v>
      </c>
      <c r="V7" t="s" s="681">
        <v>1997</v>
      </c>
    </row>
    <row r="8" s="671" customFormat="1" ht="13.5" customHeight="1">
      <c r="E8" t="s" s="596">
        <v>1158</v>
      </c>
      <c r="F8" t="s" s="675">
        <v>1995</v>
      </c>
      <c r="G8" t="s" s="692">
        <f>'Kilter Holds'!Z35</f>
        <v>2005</v>
      </c>
      <c r="H8" s="677">
        <v>0</v>
      </c>
      <c r="J8" s="662">
        <f>H8*I8</f>
        <v>0</v>
      </c>
      <c r="K8" s="662">
        <f>IF($V$11="Y",J8*0.05,0)</f>
        <v>0</v>
      </c>
      <c r="U8" t="s" s="693">
        <f>'Kilter Holds'!Z35</f>
        <v>2005</v>
      </c>
      <c r="V8" t="s" s="681">
        <v>1997</v>
      </c>
    </row>
    <row r="9" s="671" customFormat="1" ht="13.5" customHeight="1">
      <c r="E9" t="s" s="596">
        <v>1158</v>
      </c>
      <c r="F9" t="s" s="675">
        <v>1995</v>
      </c>
      <c r="G9" t="s" s="180">
        <f>'Kilter Holds'!AA35</f>
        <v>2006</v>
      </c>
      <c r="H9" s="677">
        <v>0</v>
      </c>
      <c r="J9" s="662">
        <f>H9*I9</f>
        <v>0</v>
      </c>
      <c r="K9" s="662">
        <f>IF($V$11="Y",J9*0.05,0)</f>
        <v>0</v>
      </c>
      <c r="U9" t="s" s="694">
        <f>'Kilter Holds'!AA35</f>
        <v>2006</v>
      </c>
      <c r="V9" t="s" s="681">
        <v>1997</v>
      </c>
    </row>
    <row r="10" s="671" customFormat="1" ht="13.5" customHeight="1">
      <c r="E10" t="s" s="596">
        <v>1158</v>
      </c>
      <c r="F10" t="s" s="675">
        <v>1995</v>
      </c>
      <c r="G10" t="s" s="695">
        <f>'Kilter Holds'!AB35</f>
        <v>2007</v>
      </c>
      <c r="H10" s="677">
        <v>0</v>
      </c>
      <c r="J10" s="662">
        <f>H10*I10</f>
        <v>0</v>
      </c>
      <c r="K10" s="662">
        <f>IF($V$11="Y",J10*0.05,0)</f>
        <v>0</v>
      </c>
      <c r="U10" t="s" s="696">
        <f>'Kilter Holds'!AB35</f>
        <v>2007</v>
      </c>
      <c r="V10" t="s" s="681">
        <v>2008</v>
      </c>
    </row>
    <row r="11" s="671" customFormat="1" ht="13.5" customHeight="1">
      <c r="E11" t="s" s="596">
        <v>1159</v>
      </c>
      <c r="F11" t="s" s="675">
        <v>2009</v>
      </c>
      <c r="G11" t="s" s="676">
        <f>G2</f>
        <v>1996</v>
      </c>
      <c r="H11" s="677">
        <v>0</v>
      </c>
      <c r="J11" s="662">
        <f>H11*I11</f>
        <v>0</v>
      </c>
      <c r="K11" s="662">
        <f>IF($V$11="Y",J11*0.05,0)</f>
        <v>0</v>
      </c>
      <c r="U11" t="s" s="669">
        <v>2010</v>
      </c>
      <c r="V11" t="s" s="596">
        <v>1997</v>
      </c>
    </row>
    <row r="12" s="671" customFormat="1" ht="13.5" customHeight="1">
      <c r="E12" t="s" s="596">
        <v>1159</v>
      </c>
      <c r="F12" t="s" s="675">
        <v>2009</v>
      </c>
      <c r="G12" t="s" s="91">
        <f>G3</f>
        <v>1998</v>
      </c>
      <c r="H12" s="677">
        <v>0</v>
      </c>
      <c r="J12" s="662">
        <f>H12*I12</f>
        <v>0</v>
      </c>
      <c r="K12" s="662">
        <f>IF($V$11="Y",J12*0.05,0)</f>
        <v>0</v>
      </c>
    </row>
    <row r="13" s="671" customFormat="1" ht="13.5" customHeight="1">
      <c r="E13" t="s" s="596">
        <v>1159</v>
      </c>
      <c r="F13" t="s" s="675">
        <v>2009</v>
      </c>
      <c r="G13" t="s" s="205">
        <f>G4</f>
        <v>2000</v>
      </c>
      <c r="H13" s="677">
        <v>0</v>
      </c>
      <c r="J13" s="662">
        <f>H13*I13</f>
        <v>0</v>
      </c>
      <c r="K13" s="662">
        <f>IF($V$11="Y",J13*0.05,0)</f>
        <v>0</v>
      </c>
    </row>
    <row r="14" s="671" customFormat="1" ht="13.5" customHeight="1">
      <c r="E14" t="s" s="596">
        <v>1159</v>
      </c>
      <c r="F14" t="s" s="675">
        <v>2009</v>
      </c>
      <c r="G14" t="s" s="684">
        <f>G5</f>
        <v>2001</v>
      </c>
      <c r="H14" s="677">
        <v>0</v>
      </c>
      <c r="J14" s="662">
        <f>H14*I14</f>
        <v>0</v>
      </c>
      <c r="K14" s="662">
        <f>IF($V$11="Y",J14*0.05,0)</f>
        <v>0</v>
      </c>
    </row>
    <row r="15" s="671" customFormat="1" ht="13.5" customHeight="1">
      <c r="E15" t="s" s="596">
        <v>1159</v>
      </c>
      <c r="F15" t="s" s="675">
        <v>2009</v>
      </c>
      <c r="G15" t="s" s="686">
        <f>G6</f>
        <v>2003</v>
      </c>
      <c r="H15" s="677">
        <v>0</v>
      </c>
      <c r="J15" s="662">
        <f>H15*I15</f>
        <v>0</v>
      </c>
      <c r="K15" s="662">
        <f>IF($V$11="Y",J15*0.05,0)</f>
        <v>0</v>
      </c>
    </row>
    <row r="16" s="671" customFormat="1" ht="13.5" customHeight="1">
      <c r="E16" t="s" s="596">
        <v>1159</v>
      </c>
      <c r="F16" t="s" s="675">
        <v>2009</v>
      </c>
      <c r="G16" t="s" s="690">
        <f>G7</f>
        <v>2004</v>
      </c>
      <c r="H16" s="677">
        <v>0</v>
      </c>
      <c r="J16" s="662">
        <f>H16*I16</f>
        <v>0</v>
      </c>
      <c r="K16" s="662">
        <f>IF($V$11="Y",J16*0.05,0)</f>
        <v>0</v>
      </c>
    </row>
    <row r="17" s="671" customFormat="1" ht="13.5" customHeight="1">
      <c r="E17" t="s" s="596">
        <v>1159</v>
      </c>
      <c r="F17" t="s" s="675">
        <v>2009</v>
      </c>
      <c r="G17" t="s" s="692">
        <f>G8</f>
        <v>2005</v>
      </c>
      <c r="H17" s="677">
        <v>0</v>
      </c>
      <c r="J17" s="662">
        <f>H17*I17</f>
        <v>0</v>
      </c>
      <c r="K17" s="662">
        <f>IF($V$11="Y",J17*0.05,0)</f>
        <v>0</v>
      </c>
    </row>
    <row r="18" s="671" customFormat="1" ht="13.5" customHeight="1">
      <c r="E18" t="s" s="596">
        <v>1159</v>
      </c>
      <c r="F18" t="s" s="675">
        <v>2009</v>
      </c>
      <c r="G18" t="s" s="180">
        <f>G9</f>
        <v>2006</v>
      </c>
      <c r="H18" s="677">
        <v>0</v>
      </c>
      <c r="J18" s="662">
        <f>H18*I18</f>
        <v>0</v>
      </c>
      <c r="K18" s="662">
        <f>IF($V$11="Y",J18*0.05,0)</f>
        <v>0</v>
      </c>
    </row>
    <row r="19" s="671" customFormat="1" ht="13.5" customHeight="1">
      <c r="E19" t="s" s="596">
        <v>1159</v>
      </c>
      <c r="F19" t="s" s="675">
        <v>2009</v>
      </c>
      <c r="G19" t="s" s="695">
        <f>G10</f>
        <v>2007</v>
      </c>
      <c r="H19" s="677">
        <v>0</v>
      </c>
      <c r="J19" s="662">
        <f>H19*I19</f>
        <v>0</v>
      </c>
      <c r="K19" s="662">
        <f>IF($V$11="Y",J19*0.05,0)</f>
        <v>0</v>
      </c>
    </row>
    <row r="20" s="671" customFormat="1" ht="13.5" customHeight="1">
      <c r="E20" t="s" s="596">
        <v>1160</v>
      </c>
      <c r="F20" t="s" s="675">
        <v>2011</v>
      </c>
      <c r="G20" t="s" s="676">
        <f>G11</f>
        <v>1996</v>
      </c>
      <c r="H20" s="677">
        <v>0</v>
      </c>
      <c r="J20" s="662">
        <f>H20*I20</f>
        <v>0</v>
      </c>
      <c r="K20" s="662">
        <f>IF($V$11="Y",J20*0.05,0)</f>
        <v>0</v>
      </c>
    </row>
    <row r="21" s="671" customFormat="1" ht="13.5" customHeight="1">
      <c r="E21" t="s" s="596">
        <v>1160</v>
      </c>
      <c r="F21" t="s" s="675">
        <v>2011</v>
      </c>
      <c r="G21" t="s" s="91">
        <f>G12</f>
        <v>1998</v>
      </c>
      <c r="H21" s="677">
        <v>0</v>
      </c>
      <c r="J21" s="662">
        <f>H21*I21</f>
        <v>0</v>
      </c>
      <c r="K21" s="662">
        <f>IF($V$11="Y",J21*0.05,0)</f>
        <v>0</v>
      </c>
    </row>
    <row r="22" s="671" customFormat="1" ht="13.5" customHeight="1">
      <c r="E22" t="s" s="596">
        <v>1160</v>
      </c>
      <c r="F22" t="s" s="675">
        <v>2011</v>
      </c>
      <c r="G22" t="s" s="205">
        <f>G13</f>
        <v>2000</v>
      </c>
      <c r="H22" s="677">
        <v>0</v>
      </c>
      <c r="J22" s="662">
        <f>H22*I22</f>
        <v>0</v>
      </c>
      <c r="K22" s="662">
        <f>IF($V$11="Y",J22*0.05,0)</f>
        <v>0</v>
      </c>
    </row>
    <row r="23" s="671" customFormat="1" ht="13.5" customHeight="1">
      <c r="E23" t="s" s="596">
        <v>1160</v>
      </c>
      <c r="F23" t="s" s="675">
        <v>2011</v>
      </c>
      <c r="G23" t="s" s="684">
        <f>G14</f>
        <v>2001</v>
      </c>
      <c r="H23" s="677">
        <v>0</v>
      </c>
      <c r="J23" s="662">
        <f>H23*I23</f>
        <v>0</v>
      </c>
      <c r="K23" s="662">
        <f>IF($V$11="Y",J23*0.05,0)</f>
        <v>0</v>
      </c>
    </row>
    <row r="24" s="671" customFormat="1" ht="13.5" customHeight="1">
      <c r="E24" t="s" s="596">
        <v>1160</v>
      </c>
      <c r="F24" t="s" s="675">
        <v>2011</v>
      </c>
      <c r="G24" t="s" s="686">
        <f>G15</f>
        <v>2003</v>
      </c>
      <c r="H24" s="677">
        <v>0</v>
      </c>
      <c r="J24" s="662">
        <f>H24*I24</f>
        <v>0</v>
      </c>
      <c r="K24" s="662">
        <f>IF($V$11="Y",J24*0.05,0)</f>
        <v>0</v>
      </c>
    </row>
    <row r="25" s="671" customFormat="1" ht="13.5" customHeight="1">
      <c r="E25" t="s" s="596">
        <v>1160</v>
      </c>
      <c r="F25" t="s" s="675">
        <v>2011</v>
      </c>
      <c r="G25" t="s" s="690">
        <f>G16</f>
        <v>2004</v>
      </c>
      <c r="H25" s="677">
        <v>0</v>
      </c>
      <c r="J25" s="662">
        <f>H25*I25</f>
        <v>0</v>
      </c>
      <c r="K25" s="662">
        <f>IF($V$11="Y",J25*0.05,0)</f>
        <v>0</v>
      </c>
    </row>
    <row r="26" s="671" customFormat="1" ht="13.5" customHeight="1">
      <c r="E26" t="s" s="596">
        <v>1160</v>
      </c>
      <c r="F26" t="s" s="675">
        <v>2011</v>
      </c>
      <c r="G26" t="s" s="692">
        <f>G17</f>
        <v>2005</v>
      </c>
      <c r="H26" s="677">
        <v>0</v>
      </c>
      <c r="J26" s="662">
        <f>H26*I26</f>
        <v>0</v>
      </c>
      <c r="K26" s="662">
        <f>IF($V$11="Y",J26*0.05,0)</f>
        <v>0</v>
      </c>
      <c r="N26" s="662"/>
    </row>
    <row r="27" s="671" customFormat="1" ht="13.5" customHeight="1">
      <c r="E27" t="s" s="596">
        <v>1160</v>
      </c>
      <c r="F27" t="s" s="675">
        <v>2011</v>
      </c>
      <c r="G27" t="s" s="180">
        <f>G18</f>
        <v>2006</v>
      </c>
      <c r="H27" s="677">
        <v>0</v>
      </c>
      <c r="J27" s="662">
        <f>H27*I27</f>
        <v>0</v>
      </c>
      <c r="K27" s="662">
        <f>IF($V$11="Y",J27*0.05,0)</f>
        <v>0</v>
      </c>
    </row>
    <row r="28" s="671" customFormat="1" ht="13.5" customHeight="1">
      <c r="E28" t="s" s="596">
        <v>1160</v>
      </c>
      <c r="F28" t="s" s="675">
        <v>2011</v>
      </c>
      <c r="G28" t="s" s="695">
        <f>G19</f>
        <v>2007</v>
      </c>
      <c r="H28" s="677">
        <v>0</v>
      </c>
      <c r="J28" s="662">
        <f>H28*I28</f>
        <v>0</v>
      </c>
      <c r="K28" s="662">
        <f>IF($V$11="Y",J28*0.05,0)</f>
        <v>0</v>
      </c>
    </row>
    <row r="29" s="671" customFormat="1" ht="13.5" customHeight="1">
      <c r="E29" t="s" s="596">
        <v>1161</v>
      </c>
      <c r="F29" t="s" s="675">
        <v>2012</v>
      </c>
      <c r="G29" t="s" s="676">
        <f>G20</f>
        <v>1996</v>
      </c>
      <c r="H29" s="677">
        <v>0</v>
      </c>
      <c r="J29" s="662">
        <f>H29*I29</f>
        <v>0</v>
      </c>
      <c r="K29" s="662">
        <f>IF($V$11="Y",J29*0.05,0)</f>
        <v>0</v>
      </c>
    </row>
    <row r="30" s="671" customFormat="1" ht="13.5" customHeight="1">
      <c r="E30" t="s" s="596">
        <v>1161</v>
      </c>
      <c r="F30" t="s" s="675">
        <v>2012</v>
      </c>
      <c r="G30" t="s" s="91">
        <f>G21</f>
        <v>1998</v>
      </c>
      <c r="H30" s="677">
        <v>0</v>
      </c>
      <c r="J30" s="662">
        <f>H30*I30</f>
        <v>0</v>
      </c>
      <c r="K30" s="662">
        <f>IF($V$11="Y",J30*0.05,0)</f>
        <v>0</v>
      </c>
    </row>
    <row r="31" s="671" customFormat="1" ht="13.5" customHeight="1">
      <c r="E31" t="s" s="596">
        <v>1161</v>
      </c>
      <c r="F31" t="s" s="675">
        <v>2012</v>
      </c>
      <c r="G31" t="s" s="205">
        <f>G22</f>
        <v>2000</v>
      </c>
      <c r="H31" s="677">
        <v>0</v>
      </c>
      <c r="J31" s="662">
        <f>H31*I31</f>
        <v>0</v>
      </c>
      <c r="K31" s="662">
        <f>IF($V$11="Y",J31*0.05,0)</f>
        <v>0</v>
      </c>
    </row>
    <row r="32" s="671" customFormat="1" ht="13.5" customHeight="1">
      <c r="E32" t="s" s="596">
        <v>1161</v>
      </c>
      <c r="F32" t="s" s="675">
        <v>2012</v>
      </c>
      <c r="G32" t="s" s="684">
        <f>G23</f>
        <v>2001</v>
      </c>
      <c r="H32" s="677">
        <v>0</v>
      </c>
      <c r="J32" s="662">
        <f>H32*I32</f>
        <v>0</v>
      </c>
      <c r="K32" s="662">
        <f>IF($V$11="Y",J32*0.05,0)</f>
        <v>0</v>
      </c>
    </row>
    <row r="33" s="671" customFormat="1" ht="13.5" customHeight="1">
      <c r="E33" t="s" s="596">
        <v>1161</v>
      </c>
      <c r="F33" t="s" s="675">
        <v>2012</v>
      </c>
      <c r="G33" t="s" s="686">
        <f>G24</f>
        <v>2003</v>
      </c>
      <c r="H33" s="677">
        <v>0</v>
      </c>
      <c r="J33" s="662">
        <f>H33*I33</f>
        <v>0</v>
      </c>
      <c r="K33" s="662">
        <f>IF($V$11="Y",J33*0.05,0)</f>
        <v>0</v>
      </c>
    </row>
    <row r="34" s="671" customFormat="1" ht="13.5" customHeight="1">
      <c r="E34" t="s" s="596">
        <v>1161</v>
      </c>
      <c r="F34" t="s" s="675">
        <v>2012</v>
      </c>
      <c r="G34" t="s" s="690">
        <f>G25</f>
        <v>2004</v>
      </c>
      <c r="H34" s="677">
        <v>0</v>
      </c>
      <c r="J34" s="662">
        <f>H34*I34</f>
        <v>0</v>
      </c>
      <c r="K34" s="662">
        <f>IF($V$11="Y",J34*0.05,0)</f>
        <v>0</v>
      </c>
    </row>
    <row r="35" s="671" customFormat="1" ht="13.5" customHeight="1">
      <c r="E35" t="s" s="596">
        <v>1161</v>
      </c>
      <c r="F35" t="s" s="675">
        <v>2012</v>
      </c>
      <c r="G35" t="s" s="692">
        <f>G26</f>
        <v>2005</v>
      </c>
      <c r="H35" s="677">
        <v>0</v>
      </c>
      <c r="J35" s="662">
        <f>H35*I35</f>
        <v>0</v>
      </c>
      <c r="K35" s="662">
        <f>IF($V$11="Y",J35*0.05,0)</f>
        <v>0</v>
      </c>
    </row>
    <row r="36" s="671" customFormat="1" ht="13.5" customHeight="1">
      <c r="E36" t="s" s="596">
        <v>1161</v>
      </c>
      <c r="F36" t="s" s="675">
        <v>2012</v>
      </c>
      <c r="G36" t="s" s="180">
        <f>G27</f>
        <v>2006</v>
      </c>
      <c r="H36" s="677">
        <v>0</v>
      </c>
      <c r="J36" s="662">
        <f>H36*I36</f>
        <v>0</v>
      </c>
      <c r="K36" s="662">
        <f>IF($V$11="Y",J36*0.05,0)</f>
        <v>0</v>
      </c>
      <c r="R36" s="662"/>
    </row>
    <row r="37" s="671" customFormat="1" ht="13.5" customHeight="1">
      <c r="E37" t="s" s="596">
        <v>1161</v>
      </c>
      <c r="F37" t="s" s="675">
        <v>2012</v>
      </c>
      <c r="G37" t="s" s="695">
        <f>G28</f>
        <v>2007</v>
      </c>
      <c r="H37" s="677">
        <v>0</v>
      </c>
      <c r="J37" s="662">
        <f>H37*I37</f>
        <v>0</v>
      </c>
      <c r="K37" s="662">
        <f>IF($V$11="Y",J37*0.05,0)</f>
        <v>0</v>
      </c>
    </row>
    <row r="38" s="671" customFormat="1" ht="13.5" customHeight="1">
      <c r="E38" t="s" s="596">
        <v>1162</v>
      </c>
      <c r="F38" t="s" s="675">
        <v>2013</v>
      </c>
      <c r="G38" t="s" s="676">
        <f>G29</f>
        <v>1996</v>
      </c>
      <c r="H38" s="677">
        <v>0</v>
      </c>
      <c r="J38" s="662">
        <f>H38*I38</f>
        <v>0</v>
      </c>
      <c r="K38" s="662">
        <f>IF($V$11="Y",J38*0.05,0)</f>
        <v>0</v>
      </c>
    </row>
    <row r="39" s="671" customFormat="1" ht="13.5" customHeight="1">
      <c r="E39" t="s" s="596">
        <v>1162</v>
      </c>
      <c r="F39" t="s" s="675">
        <v>2013</v>
      </c>
      <c r="G39" t="s" s="91">
        <f>G30</f>
        <v>1998</v>
      </c>
      <c r="H39" s="677">
        <v>0</v>
      </c>
      <c r="J39" s="662">
        <f>H39*I39</f>
        <v>0</v>
      </c>
      <c r="K39" s="662">
        <f>IF($V$11="Y",J39*0.05,0)</f>
        <v>0</v>
      </c>
    </row>
    <row r="40" s="671" customFormat="1" ht="13.5" customHeight="1">
      <c r="E40" t="s" s="596">
        <v>1162</v>
      </c>
      <c r="F40" t="s" s="675">
        <v>2013</v>
      </c>
      <c r="G40" t="s" s="205">
        <f>G31</f>
        <v>2000</v>
      </c>
      <c r="H40" s="677">
        <v>0</v>
      </c>
      <c r="J40" s="662">
        <f>H40*I40</f>
        <v>0</v>
      </c>
      <c r="K40" s="662">
        <f>IF($V$11="Y",J40*0.05,0)</f>
        <v>0</v>
      </c>
    </row>
    <row r="41" s="671" customFormat="1" ht="13.5" customHeight="1">
      <c r="E41" t="s" s="596">
        <v>1162</v>
      </c>
      <c r="F41" t="s" s="675">
        <v>2013</v>
      </c>
      <c r="G41" t="s" s="684">
        <f>G32</f>
        <v>2001</v>
      </c>
      <c r="H41" s="677">
        <v>0</v>
      </c>
      <c r="J41" s="662">
        <f>H41*I41</f>
        <v>0</v>
      </c>
      <c r="K41" s="662">
        <f>IF($V$11="Y",J41*0.05,0)</f>
        <v>0</v>
      </c>
      <c r="R41" s="697"/>
    </row>
    <row r="42" s="671" customFormat="1" ht="13.5" customHeight="1">
      <c r="E42" t="s" s="596">
        <v>1162</v>
      </c>
      <c r="F42" t="s" s="675">
        <v>2013</v>
      </c>
      <c r="G42" t="s" s="686">
        <f>G33</f>
        <v>2003</v>
      </c>
      <c r="H42" s="677">
        <v>0</v>
      </c>
      <c r="J42" s="662">
        <f>H42*I42</f>
        <v>0</v>
      </c>
      <c r="K42" s="662">
        <f>IF($V$11="Y",J42*0.05,0)</f>
        <v>0</v>
      </c>
      <c r="R42" s="697"/>
    </row>
    <row r="43" s="671" customFormat="1" ht="13.5" customHeight="1">
      <c r="E43" t="s" s="596">
        <v>1162</v>
      </c>
      <c r="F43" t="s" s="675">
        <v>2013</v>
      </c>
      <c r="G43" t="s" s="690">
        <f>G34</f>
        <v>2004</v>
      </c>
      <c r="H43" s="677">
        <v>0</v>
      </c>
      <c r="J43" s="662">
        <f>H43*I43</f>
        <v>0</v>
      </c>
      <c r="K43" s="662">
        <f>IF($V$11="Y",J43*0.05,0)</f>
        <v>0</v>
      </c>
    </row>
    <row r="44" s="671" customFormat="1" ht="13.5" customHeight="1">
      <c r="E44" t="s" s="596">
        <v>1162</v>
      </c>
      <c r="F44" t="s" s="675">
        <v>2013</v>
      </c>
      <c r="G44" t="s" s="692">
        <f>G35</f>
        <v>2005</v>
      </c>
      <c r="H44" s="677">
        <v>0</v>
      </c>
      <c r="J44" s="662">
        <f>H44*I44</f>
        <v>0</v>
      </c>
      <c r="K44" s="662">
        <f>IF($V$11="Y",J44*0.05,0)</f>
        <v>0</v>
      </c>
    </row>
    <row r="45" s="671" customFormat="1" ht="13.5" customHeight="1">
      <c r="E45" t="s" s="596">
        <v>1162</v>
      </c>
      <c r="F45" t="s" s="675">
        <v>2013</v>
      </c>
      <c r="G45" t="s" s="180">
        <f>G36</f>
        <v>2006</v>
      </c>
      <c r="H45" s="677">
        <v>0</v>
      </c>
      <c r="J45" s="662">
        <f>H45*I45</f>
        <v>0</v>
      </c>
      <c r="K45" s="662">
        <f>IF($V$11="Y",J45*0.05,0)</f>
        <v>0</v>
      </c>
    </row>
    <row r="46" s="671" customFormat="1" ht="13.5" customHeight="1">
      <c r="E46" t="s" s="596">
        <v>1162</v>
      </c>
      <c r="F46" t="s" s="675">
        <v>2013</v>
      </c>
      <c r="G46" t="s" s="695">
        <f>G37</f>
        <v>2007</v>
      </c>
      <c r="H46" s="677">
        <v>0</v>
      </c>
      <c r="J46" s="662">
        <f>H46*I46</f>
        <v>0</v>
      </c>
      <c r="K46" s="662">
        <f>IF($V$11="Y",J46*0.05,0)</f>
        <v>0</v>
      </c>
    </row>
    <row r="47" s="671" customFormat="1" ht="13.5" customHeight="1">
      <c r="E47" t="s" s="596">
        <v>1163</v>
      </c>
      <c r="F47" t="s" s="675">
        <v>2014</v>
      </c>
      <c r="G47" t="s" s="676">
        <f>G38</f>
        <v>1996</v>
      </c>
      <c r="H47" s="677">
        <v>0</v>
      </c>
      <c r="J47" s="662">
        <f>H47*I47</f>
        <v>0</v>
      </c>
      <c r="K47" s="662">
        <f>IF($V$11="Y",J47*0.05,0)</f>
        <v>0</v>
      </c>
    </row>
    <row r="48" s="671" customFormat="1" ht="13.5" customHeight="1">
      <c r="E48" t="s" s="596">
        <v>1163</v>
      </c>
      <c r="F48" t="s" s="675">
        <v>2014</v>
      </c>
      <c r="G48" t="s" s="91">
        <f>G39</f>
        <v>1998</v>
      </c>
      <c r="H48" s="677">
        <v>0</v>
      </c>
      <c r="J48" s="662">
        <f>H48*I48</f>
        <v>0</v>
      </c>
      <c r="K48" s="662">
        <f>IF($V$11="Y",J48*0.05,0)</f>
        <v>0</v>
      </c>
    </row>
    <row r="49" s="671" customFormat="1" ht="13.5" customHeight="1">
      <c r="E49" t="s" s="596">
        <v>1163</v>
      </c>
      <c r="F49" t="s" s="675">
        <v>2014</v>
      </c>
      <c r="G49" t="s" s="205">
        <f>G40</f>
        <v>2000</v>
      </c>
      <c r="H49" s="677">
        <v>0</v>
      </c>
      <c r="J49" s="662">
        <f>H49*I49</f>
        <v>0</v>
      </c>
      <c r="K49" s="662">
        <f>IF($V$11="Y",J49*0.05,0)</f>
        <v>0</v>
      </c>
    </row>
    <row r="50" s="671" customFormat="1" ht="13.5" customHeight="1">
      <c r="E50" t="s" s="596">
        <v>1163</v>
      </c>
      <c r="F50" t="s" s="675">
        <v>2014</v>
      </c>
      <c r="G50" t="s" s="684">
        <f>G41</f>
        <v>2001</v>
      </c>
      <c r="H50" s="677">
        <v>0</v>
      </c>
      <c r="J50" s="662">
        <f>H50*I50</f>
        <v>0</v>
      </c>
      <c r="K50" s="662">
        <f>IF($V$11="Y",J50*0.05,0)</f>
        <v>0</v>
      </c>
    </row>
    <row r="51" s="671" customFormat="1" ht="13.5" customHeight="1">
      <c r="E51" t="s" s="596">
        <v>1163</v>
      </c>
      <c r="F51" t="s" s="675">
        <v>2014</v>
      </c>
      <c r="G51" t="s" s="686">
        <f>G42</f>
        <v>2003</v>
      </c>
      <c r="H51" s="677">
        <v>0</v>
      </c>
      <c r="J51" s="662">
        <f>H51*I51</f>
        <v>0</v>
      </c>
      <c r="K51" s="662">
        <f>IF($V$11="Y",J51*0.05,0)</f>
        <v>0</v>
      </c>
    </row>
    <row r="52" s="671" customFormat="1" ht="13.5" customHeight="1">
      <c r="E52" t="s" s="596">
        <v>1163</v>
      </c>
      <c r="F52" t="s" s="675">
        <v>2014</v>
      </c>
      <c r="G52" t="s" s="690">
        <f>G43</f>
        <v>2004</v>
      </c>
      <c r="H52" s="677">
        <v>0</v>
      </c>
      <c r="J52" s="662">
        <f>H52*I52</f>
        <v>0</v>
      </c>
      <c r="K52" s="662">
        <f>IF($V$11="Y",J52*0.05,0)</f>
        <v>0</v>
      </c>
    </row>
    <row r="53" s="671" customFormat="1" ht="13.5" customHeight="1">
      <c r="E53" t="s" s="596">
        <v>1163</v>
      </c>
      <c r="F53" t="s" s="675">
        <v>2014</v>
      </c>
      <c r="G53" t="s" s="692">
        <f>G44</f>
        <v>2005</v>
      </c>
      <c r="H53" s="677">
        <v>0</v>
      </c>
      <c r="J53" s="662">
        <f>H53*I53</f>
        <v>0</v>
      </c>
      <c r="K53" s="662">
        <f>IF($V$11="Y",J53*0.05,0)</f>
        <v>0</v>
      </c>
    </row>
    <row r="54" s="671" customFormat="1" ht="13.5" customHeight="1">
      <c r="E54" t="s" s="596">
        <v>1163</v>
      </c>
      <c r="F54" t="s" s="675">
        <v>2014</v>
      </c>
      <c r="G54" t="s" s="180">
        <f>G45</f>
        <v>2006</v>
      </c>
      <c r="H54" s="677">
        <v>0</v>
      </c>
      <c r="J54" s="662">
        <f>H54*I54</f>
        <v>0</v>
      </c>
      <c r="K54" s="662">
        <f>IF($V$11="Y",J54*0.05,0)</f>
        <v>0</v>
      </c>
    </row>
    <row r="55" s="671" customFormat="1" ht="13.5" customHeight="1">
      <c r="E55" t="s" s="596">
        <v>1163</v>
      </c>
      <c r="F55" t="s" s="675">
        <v>2014</v>
      </c>
      <c r="G55" t="s" s="695">
        <f>G46</f>
        <v>2007</v>
      </c>
      <c r="H55" s="677">
        <v>0</v>
      </c>
      <c r="J55" s="662">
        <f>H55*I55</f>
        <v>0</v>
      </c>
      <c r="K55" s="662">
        <f>IF($V$11="Y",J55*0.05,0)</f>
        <v>0</v>
      </c>
    </row>
    <row r="56" s="671" customFormat="1" ht="13.5" customHeight="1">
      <c r="E56" t="s" s="596">
        <v>1164</v>
      </c>
      <c r="F56" t="s" s="675">
        <v>2015</v>
      </c>
      <c r="G56" t="s" s="676">
        <f>G47</f>
        <v>1996</v>
      </c>
      <c r="H56" s="677">
        <v>0</v>
      </c>
      <c r="J56" s="662">
        <f>H56*I56</f>
        <v>0</v>
      </c>
      <c r="K56" s="662">
        <f>IF($V$11="Y",J56*0.05,0)</f>
        <v>0</v>
      </c>
    </row>
    <row r="57" s="671" customFormat="1" ht="13.5" customHeight="1">
      <c r="E57" t="s" s="596">
        <v>1164</v>
      </c>
      <c r="F57" t="s" s="675">
        <v>2015</v>
      </c>
      <c r="G57" t="s" s="91">
        <f>G48</f>
        <v>1998</v>
      </c>
      <c r="H57" s="677">
        <v>0</v>
      </c>
      <c r="J57" s="662">
        <f>H57*I57</f>
        <v>0</v>
      </c>
      <c r="K57" s="662">
        <f>IF($V$11="Y",J57*0.05,0)</f>
        <v>0</v>
      </c>
    </row>
    <row r="58" s="671" customFormat="1" ht="13.5" customHeight="1">
      <c r="E58" t="s" s="596">
        <v>1164</v>
      </c>
      <c r="F58" t="s" s="675">
        <v>2015</v>
      </c>
      <c r="G58" t="s" s="205">
        <f>G49</f>
        <v>2000</v>
      </c>
      <c r="H58" s="677">
        <v>0</v>
      </c>
      <c r="J58" s="662">
        <f>H58*I58</f>
        <v>0</v>
      </c>
      <c r="K58" s="662">
        <f>IF($V$11="Y",J58*0.05,0)</f>
        <v>0</v>
      </c>
    </row>
    <row r="59" s="671" customFormat="1" ht="13.5" customHeight="1">
      <c r="E59" t="s" s="596">
        <v>1164</v>
      </c>
      <c r="F59" t="s" s="675">
        <v>2015</v>
      </c>
      <c r="G59" t="s" s="684">
        <f>G50</f>
        <v>2001</v>
      </c>
      <c r="H59" s="677">
        <v>0</v>
      </c>
      <c r="J59" s="662">
        <f>H59*I59</f>
        <v>0</v>
      </c>
      <c r="K59" s="662">
        <f>IF($V$11="Y",J59*0.05,0)</f>
        <v>0</v>
      </c>
    </row>
    <row r="60" s="671" customFormat="1" ht="13.5" customHeight="1">
      <c r="E60" t="s" s="596">
        <v>1164</v>
      </c>
      <c r="F60" t="s" s="675">
        <v>2015</v>
      </c>
      <c r="G60" t="s" s="686">
        <f>G51</f>
        <v>2003</v>
      </c>
      <c r="H60" s="677">
        <v>0</v>
      </c>
      <c r="J60" s="662">
        <f>H60*I60</f>
        <v>0</v>
      </c>
      <c r="K60" s="662">
        <f>IF($V$11="Y",J60*0.05,0)</f>
        <v>0</v>
      </c>
    </row>
    <row r="61" s="671" customFormat="1" ht="13.5" customHeight="1">
      <c r="E61" t="s" s="596">
        <v>1164</v>
      </c>
      <c r="F61" t="s" s="675">
        <v>2015</v>
      </c>
      <c r="G61" t="s" s="690">
        <f>G52</f>
        <v>2004</v>
      </c>
      <c r="H61" s="677">
        <v>0</v>
      </c>
      <c r="J61" s="662">
        <f>H61*I61</f>
        <v>0</v>
      </c>
      <c r="K61" s="662">
        <f>IF($V$11="Y",J61*0.05,0)</f>
        <v>0</v>
      </c>
    </row>
    <row r="62" s="671" customFormat="1" ht="13.5" customHeight="1">
      <c r="E62" t="s" s="596">
        <v>1164</v>
      </c>
      <c r="F62" t="s" s="675">
        <v>2015</v>
      </c>
      <c r="G62" t="s" s="692">
        <f>G53</f>
        <v>2005</v>
      </c>
      <c r="H62" s="677">
        <v>0</v>
      </c>
      <c r="J62" s="662">
        <f>H62*I62</f>
        <v>0</v>
      </c>
      <c r="K62" s="662">
        <f>IF($V$11="Y",J62*0.05,0)</f>
        <v>0</v>
      </c>
    </row>
    <row r="63" s="671" customFormat="1" ht="13.5" customHeight="1">
      <c r="E63" t="s" s="596">
        <v>1164</v>
      </c>
      <c r="F63" t="s" s="675">
        <v>2015</v>
      </c>
      <c r="G63" t="s" s="180">
        <f>G54</f>
        <v>2006</v>
      </c>
      <c r="H63" s="677">
        <v>0</v>
      </c>
      <c r="J63" s="662">
        <f>H63*I63</f>
        <v>0</v>
      </c>
      <c r="K63" s="662">
        <f>IF($V$11="Y",J63*0.05,0)</f>
        <v>0</v>
      </c>
    </row>
    <row r="64" s="671" customFormat="1" ht="13.5" customHeight="1">
      <c r="E64" t="s" s="596">
        <v>1164</v>
      </c>
      <c r="F64" t="s" s="675">
        <v>2015</v>
      </c>
      <c r="G64" t="s" s="695">
        <f>G55</f>
        <v>2007</v>
      </c>
      <c r="H64" s="677">
        <v>0</v>
      </c>
      <c r="J64" s="662">
        <f>H64*I64</f>
        <v>0</v>
      </c>
      <c r="K64" s="662">
        <f>IF($V$11="Y",J64*0.05,0)</f>
        <v>0</v>
      </c>
    </row>
    <row r="65" s="671" customFormat="1" ht="13.5" customHeight="1">
      <c r="E65" t="s" s="596">
        <v>1165</v>
      </c>
      <c r="F65" t="s" s="675">
        <v>2016</v>
      </c>
      <c r="G65" t="s" s="676">
        <f>G56</f>
        <v>1996</v>
      </c>
      <c r="H65" s="677">
        <v>0</v>
      </c>
      <c r="J65" s="662">
        <f>H65*I65</f>
        <v>0</v>
      </c>
      <c r="K65" s="662">
        <f>IF($V$11="Y",J65*0.05,0)</f>
        <v>0</v>
      </c>
    </row>
    <row r="66" s="671" customFormat="1" ht="13.5" customHeight="1">
      <c r="E66" t="s" s="596">
        <v>1165</v>
      </c>
      <c r="F66" t="s" s="675">
        <v>2016</v>
      </c>
      <c r="G66" t="s" s="91">
        <f>G57</f>
        <v>1998</v>
      </c>
      <c r="H66" s="677">
        <v>0</v>
      </c>
      <c r="J66" s="662">
        <f>H66*I66</f>
        <v>0</v>
      </c>
      <c r="K66" s="662">
        <f>IF($V$11="Y",J66*0.05,0)</f>
        <v>0</v>
      </c>
    </row>
    <row r="67" s="671" customFormat="1" ht="13.5" customHeight="1">
      <c r="E67" t="s" s="596">
        <v>1165</v>
      </c>
      <c r="F67" t="s" s="675">
        <v>2016</v>
      </c>
      <c r="G67" t="s" s="205">
        <f>G58</f>
        <v>2000</v>
      </c>
      <c r="H67" s="677">
        <v>0</v>
      </c>
      <c r="J67" s="662">
        <f>H67*I67</f>
        <v>0</v>
      </c>
      <c r="K67" s="662">
        <f>IF($V$11="Y",J67*0.05,0)</f>
        <v>0</v>
      </c>
    </row>
    <row r="68" s="671" customFormat="1" ht="13.5" customHeight="1">
      <c r="E68" t="s" s="596">
        <v>1165</v>
      </c>
      <c r="F68" t="s" s="675">
        <v>2016</v>
      </c>
      <c r="G68" t="s" s="684">
        <f>G59</f>
        <v>2001</v>
      </c>
      <c r="H68" s="677">
        <v>0</v>
      </c>
      <c r="J68" s="662">
        <f>H68*I68</f>
        <v>0</v>
      </c>
      <c r="K68" s="662">
        <f>IF($V$11="Y",J68*0.05,0)</f>
        <v>0</v>
      </c>
    </row>
    <row r="69" s="671" customFormat="1" ht="13.5" customHeight="1">
      <c r="E69" t="s" s="596">
        <v>1165</v>
      </c>
      <c r="F69" t="s" s="675">
        <v>2016</v>
      </c>
      <c r="G69" t="s" s="686">
        <f>G60</f>
        <v>2003</v>
      </c>
      <c r="H69" s="677">
        <v>0</v>
      </c>
      <c r="J69" s="662">
        <f>H69*I69</f>
        <v>0</v>
      </c>
      <c r="K69" s="662">
        <f>IF($V$11="Y",J69*0.05,0)</f>
        <v>0</v>
      </c>
    </row>
    <row r="70" s="671" customFormat="1" ht="13.5" customHeight="1">
      <c r="E70" t="s" s="596">
        <v>1165</v>
      </c>
      <c r="F70" t="s" s="675">
        <v>2016</v>
      </c>
      <c r="G70" t="s" s="690">
        <f>G61</f>
        <v>2004</v>
      </c>
      <c r="H70" s="677">
        <v>0</v>
      </c>
      <c r="J70" s="662">
        <f>H70*I70</f>
        <v>0</v>
      </c>
      <c r="K70" s="662">
        <f>IF($V$11="Y",J70*0.05,0)</f>
        <v>0</v>
      </c>
    </row>
    <row r="71" s="671" customFormat="1" ht="13.5" customHeight="1">
      <c r="E71" t="s" s="596">
        <v>1165</v>
      </c>
      <c r="F71" t="s" s="675">
        <v>2016</v>
      </c>
      <c r="G71" t="s" s="692">
        <f>G62</f>
        <v>2005</v>
      </c>
      <c r="H71" s="677">
        <v>0</v>
      </c>
      <c r="J71" s="662">
        <f>H71*I71</f>
        <v>0</v>
      </c>
      <c r="K71" s="662">
        <f>IF($V$11="Y",J71*0.05,0)</f>
        <v>0</v>
      </c>
    </row>
    <row r="72" s="671" customFormat="1" ht="13.5" customHeight="1">
      <c r="E72" t="s" s="596">
        <v>1165</v>
      </c>
      <c r="F72" t="s" s="675">
        <v>2016</v>
      </c>
      <c r="G72" t="s" s="180">
        <f>G63</f>
        <v>2006</v>
      </c>
      <c r="H72" s="677">
        <v>0</v>
      </c>
      <c r="J72" s="662">
        <f>H72*I72</f>
        <v>0</v>
      </c>
      <c r="K72" s="662">
        <f>IF($V$11="Y",J72*0.05,0)</f>
        <v>0</v>
      </c>
    </row>
    <row r="73" s="671" customFormat="1" ht="13.5" customHeight="1">
      <c r="E73" t="s" s="596">
        <v>1165</v>
      </c>
      <c r="F73" t="s" s="675">
        <v>2016</v>
      </c>
      <c r="G73" t="s" s="695">
        <f>G64</f>
        <v>2007</v>
      </c>
      <c r="H73" s="677">
        <v>0</v>
      </c>
      <c r="J73" s="662">
        <f>H73*I73</f>
        <v>0</v>
      </c>
      <c r="K73" s="662">
        <f>IF($V$11="Y",J73*0.05,0)</f>
        <v>0</v>
      </c>
    </row>
    <row r="74" s="671" customFormat="1" ht="13.5" customHeight="1">
      <c r="E74" t="s" s="596">
        <v>1166</v>
      </c>
      <c r="F74" t="s" s="675">
        <v>2017</v>
      </c>
      <c r="G74" t="s" s="676">
        <f>G65</f>
        <v>1996</v>
      </c>
      <c r="H74" s="677">
        <v>0</v>
      </c>
      <c r="J74" s="662">
        <f>H74*I74</f>
        <v>0</v>
      </c>
      <c r="K74" s="662">
        <f>IF($V$11="Y",J74*0.05,0)</f>
        <v>0</v>
      </c>
    </row>
    <row r="75" s="671" customFormat="1" ht="13.5" customHeight="1">
      <c r="E75" t="s" s="596">
        <v>1166</v>
      </c>
      <c r="F75" t="s" s="675">
        <v>2017</v>
      </c>
      <c r="G75" t="s" s="91">
        <f>G66</f>
        <v>1998</v>
      </c>
      <c r="H75" s="677">
        <v>0</v>
      </c>
      <c r="J75" s="662">
        <f>H75*I75</f>
        <v>0</v>
      </c>
      <c r="K75" s="662">
        <f>IF($V$11="Y",J75*0.05,0)</f>
        <v>0</v>
      </c>
    </row>
    <row r="76" s="671" customFormat="1" ht="13.5" customHeight="1">
      <c r="E76" t="s" s="596">
        <v>1166</v>
      </c>
      <c r="F76" t="s" s="675">
        <v>2017</v>
      </c>
      <c r="G76" t="s" s="205">
        <f>G67</f>
        <v>2000</v>
      </c>
      <c r="H76" s="677">
        <v>0</v>
      </c>
      <c r="J76" s="662">
        <f>H76*I76</f>
        <v>0</v>
      </c>
      <c r="K76" s="662">
        <f>IF($V$11="Y",J76*0.05,0)</f>
        <v>0</v>
      </c>
    </row>
    <row r="77" s="671" customFormat="1" ht="13.5" customHeight="1">
      <c r="E77" t="s" s="596">
        <v>1166</v>
      </c>
      <c r="F77" t="s" s="675">
        <v>2017</v>
      </c>
      <c r="G77" t="s" s="684">
        <f>G68</f>
        <v>2001</v>
      </c>
      <c r="H77" s="677">
        <v>0</v>
      </c>
      <c r="J77" s="662">
        <f>H77*I77</f>
        <v>0</v>
      </c>
      <c r="K77" s="662">
        <f>IF($V$11="Y",J77*0.05,0)</f>
        <v>0</v>
      </c>
    </row>
    <row r="78" s="671" customFormat="1" ht="13.5" customHeight="1">
      <c r="E78" t="s" s="596">
        <v>1166</v>
      </c>
      <c r="F78" t="s" s="675">
        <v>2017</v>
      </c>
      <c r="G78" t="s" s="686">
        <f>G69</f>
        <v>2003</v>
      </c>
      <c r="H78" s="677">
        <v>0</v>
      </c>
      <c r="J78" s="662">
        <f>H78*I78</f>
        <v>0</v>
      </c>
      <c r="K78" s="662">
        <f>IF($V$11="Y",J78*0.05,0)</f>
        <v>0</v>
      </c>
    </row>
    <row r="79" s="671" customFormat="1" ht="13.5" customHeight="1">
      <c r="E79" t="s" s="596">
        <v>1166</v>
      </c>
      <c r="F79" t="s" s="675">
        <v>2017</v>
      </c>
      <c r="G79" t="s" s="690">
        <f>G70</f>
        <v>2004</v>
      </c>
      <c r="H79" s="677">
        <v>0</v>
      </c>
      <c r="J79" s="662">
        <f>H79*I79</f>
        <v>0</v>
      </c>
      <c r="K79" s="662">
        <f>IF($V$11="Y",J79*0.05,0)</f>
        <v>0</v>
      </c>
    </row>
    <row r="80" s="671" customFormat="1" ht="13.5" customHeight="1">
      <c r="E80" t="s" s="596">
        <v>1166</v>
      </c>
      <c r="F80" t="s" s="675">
        <v>2017</v>
      </c>
      <c r="G80" t="s" s="692">
        <f>G71</f>
        <v>2005</v>
      </c>
      <c r="H80" s="677">
        <v>0</v>
      </c>
      <c r="J80" s="662">
        <f>H80*I80</f>
        <v>0</v>
      </c>
      <c r="K80" s="662">
        <f>IF($V$11="Y",J80*0.05,0)</f>
        <v>0</v>
      </c>
    </row>
    <row r="81" s="671" customFormat="1" ht="13.5" customHeight="1">
      <c r="E81" t="s" s="596">
        <v>1166</v>
      </c>
      <c r="F81" t="s" s="675">
        <v>2017</v>
      </c>
      <c r="G81" t="s" s="180">
        <f>G72</f>
        <v>2006</v>
      </c>
      <c r="H81" s="677">
        <v>0</v>
      </c>
      <c r="J81" s="662">
        <f>H81*I81</f>
        <v>0</v>
      </c>
      <c r="K81" s="662">
        <f>IF($V$11="Y",J81*0.05,0)</f>
        <v>0</v>
      </c>
    </row>
    <row r="82" s="671" customFormat="1" ht="13.5" customHeight="1">
      <c r="E82" t="s" s="596">
        <v>1166</v>
      </c>
      <c r="F82" t="s" s="675">
        <v>2017</v>
      </c>
      <c r="G82" t="s" s="695">
        <f>G73</f>
        <v>2007</v>
      </c>
      <c r="H82" s="677">
        <v>0</v>
      </c>
      <c r="J82" s="662">
        <f>H82*I82</f>
        <v>0</v>
      </c>
      <c r="K82" s="662">
        <f>IF($V$11="Y",J82*0.05,0)</f>
        <v>0</v>
      </c>
    </row>
    <row r="83" s="671" customFormat="1" ht="13.5" customHeight="1">
      <c r="E83" t="s" s="596">
        <v>1167</v>
      </c>
      <c r="F83" t="s" s="675">
        <v>2018</v>
      </c>
      <c r="G83" t="s" s="676">
        <f>G74</f>
        <v>1996</v>
      </c>
      <c r="H83" s="677">
        <v>0</v>
      </c>
      <c r="J83" s="662">
        <f>H83*I83</f>
        <v>0</v>
      </c>
      <c r="K83" s="662">
        <f>IF($V$11="Y",J83*0.05,0)</f>
        <v>0</v>
      </c>
    </row>
    <row r="84" s="671" customFormat="1" ht="13.5" customHeight="1">
      <c r="E84" t="s" s="596">
        <v>1167</v>
      </c>
      <c r="F84" t="s" s="675">
        <v>2018</v>
      </c>
      <c r="G84" t="s" s="91">
        <f>G75</f>
        <v>1998</v>
      </c>
      <c r="H84" s="677">
        <v>0</v>
      </c>
      <c r="J84" s="662">
        <f>H84*I84</f>
        <v>0</v>
      </c>
      <c r="K84" s="662">
        <f>IF($V$11="Y",J84*0.05,0)</f>
        <v>0</v>
      </c>
    </row>
    <row r="85" s="671" customFormat="1" ht="13.5" customHeight="1">
      <c r="E85" t="s" s="596">
        <v>1167</v>
      </c>
      <c r="F85" t="s" s="675">
        <v>2018</v>
      </c>
      <c r="G85" t="s" s="205">
        <f>G76</f>
        <v>2000</v>
      </c>
      <c r="H85" s="677">
        <v>0</v>
      </c>
      <c r="J85" s="662">
        <f>H85*I85</f>
        <v>0</v>
      </c>
      <c r="K85" s="662">
        <f>IF($V$11="Y",J85*0.05,0)</f>
        <v>0</v>
      </c>
    </row>
    <row r="86" s="671" customFormat="1" ht="13.5" customHeight="1">
      <c r="E86" t="s" s="596">
        <v>1167</v>
      </c>
      <c r="F86" t="s" s="675">
        <v>2018</v>
      </c>
      <c r="G86" t="s" s="684">
        <f>G77</f>
        <v>2001</v>
      </c>
      <c r="H86" s="677">
        <v>0</v>
      </c>
      <c r="J86" s="662">
        <f>H86*I86</f>
        <v>0</v>
      </c>
      <c r="K86" s="662">
        <f>IF($V$11="Y",J86*0.05,0)</f>
        <v>0</v>
      </c>
    </row>
    <row r="87" s="671" customFormat="1" ht="13.5" customHeight="1">
      <c r="E87" t="s" s="596">
        <v>1167</v>
      </c>
      <c r="F87" t="s" s="675">
        <v>2018</v>
      </c>
      <c r="G87" t="s" s="686">
        <f>G78</f>
        <v>2003</v>
      </c>
      <c r="H87" s="677">
        <v>0</v>
      </c>
      <c r="J87" s="662">
        <f>H87*I87</f>
        <v>0</v>
      </c>
      <c r="K87" s="662">
        <f>IF($V$11="Y",J87*0.05,0)</f>
        <v>0</v>
      </c>
    </row>
    <row r="88" s="671" customFormat="1" ht="13.5" customHeight="1">
      <c r="E88" t="s" s="596">
        <v>1167</v>
      </c>
      <c r="F88" t="s" s="675">
        <v>2018</v>
      </c>
      <c r="G88" t="s" s="690">
        <f>G79</f>
        <v>2004</v>
      </c>
      <c r="H88" s="677">
        <v>0</v>
      </c>
      <c r="J88" s="662">
        <f>H88*I88</f>
        <v>0</v>
      </c>
      <c r="K88" s="662">
        <f>IF($V$11="Y",J88*0.05,0)</f>
        <v>0</v>
      </c>
    </row>
    <row r="89" s="671" customFormat="1" ht="13.5" customHeight="1">
      <c r="E89" t="s" s="596">
        <v>1167</v>
      </c>
      <c r="F89" t="s" s="675">
        <v>2018</v>
      </c>
      <c r="G89" t="s" s="692">
        <f>G80</f>
        <v>2005</v>
      </c>
      <c r="H89" s="677">
        <v>0</v>
      </c>
      <c r="J89" s="662">
        <f>H89*I89</f>
        <v>0</v>
      </c>
      <c r="K89" s="662">
        <f>IF($V$11="Y",J89*0.05,0)</f>
        <v>0</v>
      </c>
    </row>
    <row r="90" s="671" customFormat="1" ht="13.5" customHeight="1">
      <c r="E90" t="s" s="596">
        <v>1167</v>
      </c>
      <c r="F90" t="s" s="675">
        <v>2018</v>
      </c>
      <c r="G90" t="s" s="180">
        <f>G81</f>
        <v>2006</v>
      </c>
      <c r="H90" s="677">
        <v>0</v>
      </c>
      <c r="J90" s="662">
        <f>H90*I90</f>
        <v>0</v>
      </c>
      <c r="K90" s="662">
        <f>IF($V$11="Y",J90*0.05,0)</f>
        <v>0</v>
      </c>
    </row>
    <row r="91" s="671" customFormat="1" ht="13.5" customHeight="1">
      <c r="E91" t="s" s="596">
        <v>1167</v>
      </c>
      <c r="F91" t="s" s="675">
        <v>2018</v>
      </c>
      <c r="G91" t="s" s="695">
        <f>G82</f>
        <v>2007</v>
      </c>
      <c r="H91" s="677">
        <v>0</v>
      </c>
      <c r="J91" s="662">
        <f>H91*I91</f>
        <v>0</v>
      </c>
      <c r="K91" s="662">
        <f>IF($V$11="Y",J91*0.05,0)</f>
        <v>0</v>
      </c>
    </row>
    <row r="92" s="671" customFormat="1" ht="13.5" customHeight="1">
      <c r="E92" t="s" s="596">
        <v>1168</v>
      </c>
      <c r="F92" t="s" s="675">
        <v>2019</v>
      </c>
      <c r="G92" t="s" s="676">
        <f>G83</f>
        <v>1996</v>
      </c>
      <c r="H92" s="677">
        <v>0</v>
      </c>
      <c r="J92" s="662">
        <f>H92*I92</f>
        <v>0</v>
      </c>
      <c r="K92" s="662">
        <f>IF($V$11="Y",J92*0.05,0)</f>
        <v>0</v>
      </c>
    </row>
    <row r="93" s="671" customFormat="1" ht="13.5" customHeight="1">
      <c r="E93" t="s" s="596">
        <v>1168</v>
      </c>
      <c r="F93" t="s" s="675">
        <v>2019</v>
      </c>
      <c r="G93" t="s" s="91">
        <f>G84</f>
        <v>1998</v>
      </c>
      <c r="H93" s="677">
        <v>0</v>
      </c>
      <c r="J93" s="662">
        <f>H93*I93</f>
        <v>0</v>
      </c>
      <c r="K93" s="662">
        <f>IF($V$11="Y",J93*0.05,0)</f>
        <v>0</v>
      </c>
    </row>
    <row r="94" s="671" customFormat="1" ht="13.5" customHeight="1">
      <c r="E94" t="s" s="596">
        <v>1168</v>
      </c>
      <c r="F94" t="s" s="675">
        <v>2019</v>
      </c>
      <c r="G94" t="s" s="205">
        <f>G85</f>
        <v>2000</v>
      </c>
      <c r="H94" s="677">
        <v>0</v>
      </c>
      <c r="J94" s="662">
        <f>H94*I94</f>
        <v>0</v>
      </c>
      <c r="K94" s="662">
        <f>IF($V$11="Y",J94*0.05,0)</f>
        <v>0</v>
      </c>
    </row>
    <row r="95" s="671" customFormat="1" ht="13.5" customHeight="1">
      <c r="E95" t="s" s="596">
        <v>1168</v>
      </c>
      <c r="F95" t="s" s="675">
        <v>2019</v>
      </c>
      <c r="G95" t="s" s="684">
        <f>G86</f>
        <v>2001</v>
      </c>
      <c r="H95" s="677">
        <v>0</v>
      </c>
      <c r="J95" s="662">
        <f>H95*I95</f>
        <v>0</v>
      </c>
      <c r="K95" s="662">
        <f>IF($V$11="Y",J95*0.05,0)</f>
        <v>0</v>
      </c>
    </row>
    <row r="96" s="671" customFormat="1" ht="13.5" customHeight="1">
      <c r="E96" t="s" s="596">
        <v>1168</v>
      </c>
      <c r="F96" t="s" s="675">
        <v>2019</v>
      </c>
      <c r="G96" t="s" s="686">
        <f>G87</f>
        <v>2003</v>
      </c>
      <c r="H96" s="677">
        <v>0</v>
      </c>
      <c r="J96" s="662">
        <f>H96*I96</f>
        <v>0</v>
      </c>
      <c r="K96" s="662">
        <f>IF($V$11="Y",J96*0.05,0)</f>
        <v>0</v>
      </c>
    </row>
    <row r="97" s="671" customFormat="1" ht="13.5" customHeight="1">
      <c r="E97" t="s" s="596">
        <v>1168</v>
      </c>
      <c r="F97" t="s" s="675">
        <v>2019</v>
      </c>
      <c r="G97" t="s" s="690">
        <f>G88</f>
        <v>2004</v>
      </c>
      <c r="H97" s="677">
        <v>0</v>
      </c>
      <c r="J97" s="662">
        <f>H97*I97</f>
        <v>0</v>
      </c>
      <c r="K97" s="662">
        <f>IF($V$11="Y",J97*0.05,0)</f>
        <v>0</v>
      </c>
    </row>
    <row r="98" s="671" customFormat="1" ht="13.5" customHeight="1">
      <c r="E98" t="s" s="596">
        <v>1168</v>
      </c>
      <c r="F98" t="s" s="675">
        <v>2019</v>
      </c>
      <c r="G98" t="s" s="692">
        <f>G89</f>
        <v>2005</v>
      </c>
      <c r="H98" s="677">
        <v>0</v>
      </c>
      <c r="J98" s="662">
        <f>H98*I98</f>
        <v>0</v>
      </c>
      <c r="K98" s="662">
        <f>IF($V$11="Y",J98*0.05,0)</f>
        <v>0</v>
      </c>
    </row>
    <row r="99" s="671" customFormat="1" ht="13.5" customHeight="1">
      <c r="E99" t="s" s="596">
        <v>1168</v>
      </c>
      <c r="F99" t="s" s="675">
        <v>2019</v>
      </c>
      <c r="G99" t="s" s="180">
        <f>G90</f>
        <v>2006</v>
      </c>
      <c r="H99" s="677">
        <v>0</v>
      </c>
      <c r="J99" s="662">
        <f>H99*I99</f>
        <v>0</v>
      </c>
      <c r="K99" s="662">
        <f>IF($V$11="Y",J99*0.05,0)</f>
        <v>0</v>
      </c>
    </row>
    <row r="100" s="671" customFormat="1" ht="13.5" customHeight="1">
      <c r="E100" t="s" s="596">
        <v>1168</v>
      </c>
      <c r="F100" t="s" s="675">
        <v>2019</v>
      </c>
      <c r="G100" t="s" s="695">
        <f>G91</f>
        <v>2007</v>
      </c>
      <c r="H100" s="677">
        <v>0</v>
      </c>
      <c r="J100" s="662">
        <f>H100*I100</f>
        <v>0</v>
      </c>
      <c r="K100" s="662">
        <f>IF($V$11="Y",J100*0.05,0)</f>
        <v>0</v>
      </c>
    </row>
    <row r="101" s="671" customFormat="1" ht="13.5" customHeight="1">
      <c r="E101" t="s" s="596">
        <v>1169</v>
      </c>
      <c r="F101" t="s" s="675">
        <v>2020</v>
      </c>
      <c r="G101" t="s" s="676">
        <f>G92</f>
        <v>1996</v>
      </c>
      <c r="H101" s="677">
        <v>0</v>
      </c>
      <c r="J101" s="662">
        <f>H101*I101</f>
        <v>0</v>
      </c>
      <c r="K101" s="662">
        <f>IF($V$11="Y",J101*0.05,0)</f>
        <v>0</v>
      </c>
    </row>
    <row r="102" s="671" customFormat="1" ht="13.5" customHeight="1">
      <c r="E102" t="s" s="596">
        <v>1169</v>
      </c>
      <c r="F102" t="s" s="675">
        <v>2020</v>
      </c>
      <c r="G102" t="s" s="91">
        <f>G93</f>
        <v>1998</v>
      </c>
      <c r="H102" s="677">
        <v>0</v>
      </c>
      <c r="J102" s="662">
        <f>H102*I102</f>
        <v>0</v>
      </c>
      <c r="K102" s="662">
        <f>IF($V$11="Y",J102*0.05,0)</f>
        <v>0</v>
      </c>
    </row>
    <row r="103" s="671" customFormat="1" ht="13.5" customHeight="1">
      <c r="E103" t="s" s="596">
        <v>1169</v>
      </c>
      <c r="F103" t="s" s="675">
        <v>2020</v>
      </c>
      <c r="G103" t="s" s="205">
        <f>G94</f>
        <v>2000</v>
      </c>
      <c r="H103" s="677">
        <v>0</v>
      </c>
      <c r="J103" s="662">
        <f>H103*I103</f>
        <v>0</v>
      </c>
      <c r="K103" s="662">
        <f>IF($V$11="Y",J103*0.05,0)</f>
        <v>0</v>
      </c>
    </row>
    <row r="104" s="671" customFormat="1" ht="13.5" customHeight="1">
      <c r="E104" t="s" s="596">
        <v>1169</v>
      </c>
      <c r="F104" t="s" s="675">
        <v>2020</v>
      </c>
      <c r="G104" t="s" s="684">
        <f>G95</f>
        <v>2001</v>
      </c>
      <c r="H104" s="677">
        <v>0</v>
      </c>
      <c r="J104" s="662">
        <f>H104*I104</f>
        <v>0</v>
      </c>
      <c r="K104" s="662">
        <f>IF($V$11="Y",J104*0.05,0)</f>
        <v>0</v>
      </c>
    </row>
    <row r="105" s="671" customFormat="1" ht="13.5" customHeight="1">
      <c r="E105" t="s" s="596">
        <v>1169</v>
      </c>
      <c r="F105" t="s" s="675">
        <v>2020</v>
      </c>
      <c r="G105" t="s" s="686">
        <f>G96</f>
        <v>2003</v>
      </c>
      <c r="H105" s="677">
        <v>0</v>
      </c>
      <c r="J105" s="662">
        <f>H105*I105</f>
        <v>0</v>
      </c>
      <c r="K105" s="662">
        <f>IF($V$11="Y",J105*0.05,0)</f>
        <v>0</v>
      </c>
    </row>
    <row r="106" s="671" customFormat="1" ht="13.5" customHeight="1">
      <c r="E106" t="s" s="596">
        <v>1169</v>
      </c>
      <c r="F106" t="s" s="675">
        <v>2020</v>
      </c>
      <c r="G106" t="s" s="690">
        <f>G97</f>
        <v>2004</v>
      </c>
      <c r="H106" s="677">
        <v>0</v>
      </c>
      <c r="J106" s="662">
        <f>H106*I106</f>
        <v>0</v>
      </c>
      <c r="K106" s="662">
        <f>IF($V$11="Y",J106*0.05,0)</f>
        <v>0</v>
      </c>
    </row>
    <row r="107" s="671" customFormat="1" ht="13.5" customHeight="1">
      <c r="E107" t="s" s="596">
        <v>1169</v>
      </c>
      <c r="F107" t="s" s="675">
        <v>2020</v>
      </c>
      <c r="G107" t="s" s="692">
        <f>G98</f>
        <v>2005</v>
      </c>
      <c r="H107" s="677">
        <v>0</v>
      </c>
      <c r="J107" s="662">
        <f>H107*I107</f>
        <v>0</v>
      </c>
      <c r="K107" s="662">
        <f>IF($V$11="Y",J107*0.05,0)</f>
        <v>0</v>
      </c>
    </row>
    <row r="108" s="671" customFormat="1" ht="13.5" customHeight="1">
      <c r="E108" t="s" s="596">
        <v>1169</v>
      </c>
      <c r="F108" t="s" s="675">
        <v>2020</v>
      </c>
      <c r="G108" t="s" s="180">
        <f>G99</f>
        <v>2006</v>
      </c>
      <c r="H108" s="677">
        <v>0</v>
      </c>
      <c r="J108" s="662">
        <f>H108*I108</f>
        <v>0</v>
      </c>
      <c r="K108" s="662">
        <f>IF($V$11="Y",J108*0.05,0)</f>
        <v>0</v>
      </c>
    </row>
    <row r="109" s="671" customFormat="1" ht="13.5" customHeight="1">
      <c r="E109" t="s" s="596">
        <v>1169</v>
      </c>
      <c r="F109" t="s" s="675">
        <v>2020</v>
      </c>
      <c r="G109" t="s" s="695">
        <f>G100</f>
        <v>2007</v>
      </c>
      <c r="H109" s="677">
        <v>0</v>
      </c>
      <c r="J109" s="662">
        <f>H109*I109</f>
        <v>0</v>
      </c>
      <c r="K109" s="662">
        <f>IF($V$11="Y",J109*0.05,0)</f>
        <v>0</v>
      </c>
    </row>
    <row r="110" s="671" customFormat="1" ht="13.5" customHeight="1">
      <c r="E110" t="s" s="596">
        <v>1170</v>
      </c>
      <c r="F110" t="s" s="675">
        <v>2021</v>
      </c>
      <c r="G110" t="s" s="676">
        <f>G101</f>
        <v>1996</v>
      </c>
      <c r="H110" s="677">
        <v>0</v>
      </c>
      <c r="J110" s="662">
        <f>H110*I110</f>
        <v>0</v>
      </c>
      <c r="K110" s="662">
        <f>IF($V$11="Y",J110*0.05,0)</f>
        <v>0</v>
      </c>
    </row>
    <row r="111" s="671" customFormat="1" ht="13.5" customHeight="1">
      <c r="E111" t="s" s="596">
        <v>1170</v>
      </c>
      <c r="F111" t="s" s="675">
        <v>2021</v>
      </c>
      <c r="G111" t="s" s="91">
        <f>G102</f>
        <v>1998</v>
      </c>
      <c r="H111" s="677">
        <v>0</v>
      </c>
      <c r="J111" s="662">
        <f>H111*I111</f>
        <v>0</v>
      </c>
      <c r="K111" s="662">
        <f>IF($V$11="Y",J111*0.05,0)</f>
        <v>0</v>
      </c>
    </row>
    <row r="112" s="671" customFormat="1" ht="13.5" customHeight="1">
      <c r="E112" t="s" s="596">
        <v>1170</v>
      </c>
      <c r="F112" t="s" s="675">
        <v>2021</v>
      </c>
      <c r="G112" t="s" s="205">
        <f>G103</f>
        <v>2000</v>
      </c>
      <c r="H112" s="677">
        <v>0</v>
      </c>
      <c r="J112" s="662">
        <f>H112*I112</f>
        <v>0</v>
      </c>
      <c r="K112" s="662">
        <f>IF($V$11="Y",J112*0.05,0)</f>
        <v>0</v>
      </c>
    </row>
    <row r="113" s="671" customFormat="1" ht="13.5" customHeight="1">
      <c r="E113" t="s" s="596">
        <v>1170</v>
      </c>
      <c r="F113" t="s" s="675">
        <v>2021</v>
      </c>
      <c r="G113" t="s" s="684">
        <f>G104</f>
        <v>2001</v>
      </c>
      <c r="H113" s="677">
        <v>0</v>
      </c>
      <c r="J113" s="662">
        <f>H113*I113</f>
        <v>0</v>
      </c>
      <c r="K113" s="662">
        <f>IF($V$11="Y",J113*0.05,0)</f>
        <v>0</v>
      </c>
    </row>
    <row r="114" s="671" customFormat="1" ht="13.5" customHeight="1">
      <c r="E114" t="s" s="596">
        <v>1170</v>
      </c>
      <c r="F114" t="s" s="675">
        <v>2021</v>
      </c>
      <c r="G114" t="s" s="686">
        <f>G105</f>
        <v>2003</v>
      </c>
      <c r="H114" s="677">
        <v>0</v>
      </c>
      <c r="J114" s="662">
        <f>H114*I114</f>
        <v>0</v>
      </c>
      <c r="K114" s="662">
        <f>IF($V$11="Y",J114*0.05,0)</f>
        <v>0</v>
      </c>
    </row>
    <row r="115" s="671" customFormat="1" ht="13.5" customHeight="1">
      <c r="E115" t="s" s="596">
        <v>1170</v>
      </c>
      <c r="F115" t="s" s="675">
        <v>2021</v>
      </c>
      <c r="G115" t="s" s="690">
        <f>G106</f>
        <v>2004</v>
      </c>
      <c r="H115" s="677">
        <v>0</v>
      </c>
      <c r="J115" s="662">
        <f>H115*I115</f>
        <v>0</v>
      </c>
      <c r="K115" s="662">
        <f>IF($V$11="Y",J115*0.05,0)</f>
        <v>0</v>
      </c>
    </row>
    <row r="116" s="671" customFormat="1" ht="13.5" customHeight="1">
      <c r="E116" t="s" s="596">
        <v>1170</v>
      </c>
      <c r="F116" t="s" s="675">
        <v>2021</v>
      </c>
      <c r="G116" t="s" s="692">
        <f>G107</f>
        <v>2005</v>
      </c>
      <c r="H116" s="677">
        <v>0</v>
      </c>
      <c r="J116" s="662">
        <f>H116*I116</f>
        <v>0</v>
      </c>
      <c r="K116" s="662">
        <f>IF($V$11="Y",J116*0.05,0)</f>
        <v>0</v>
      </c>
    </row>
    <row r="117" s="671" customFormat="1" ht="13.5" customHeight="1">
      <c r="E117" t="s" s="596">
        <v>1170</v>
      </c>
      <c r="F117" t="s" s="675">
        <v>2021</v>
      </c>
      <c r="G117" t="s" s="180">
        <f>G108</f>
        <v>2006</v>
      </c>
      <c r="H117" s="677">
        <v>0</v>
      </c>
      <c r="J117" s="662">
        <f>H117*I117</f>
        <v>0</v>
      </c>
      <c r="K117" s="662">
        <f>IF($V$11="Y",J117*0.05,0)</f>
        <v>0</v>
      </c>
    </row>
    <row r="118" s="671" customFormat="1" ht="13.5" customHeight="1">
      <c r="E118" t="s" s="596">
        <v>1170</v>
      </c>
      <c r="F118" t="s" s="675">
        <v>2021</v>
      </c>
      <c r="G118" t="s" s="695">
        <f>G109</f>
        <v>2007</v>
      </c>
      <c r="H118" s="677">
        <v>0</v>
      </c>
      <c r="J118" s="662">
        <f>H118*I118</f>
        <v>0</v>
      </c>
      <c r="K118" s="662">
        <f>IF($V$11="Y",J118*0.05,0)</f>
        <v>0</v>
      </c>
    </row>
    <row r="119" s="671" customFormat="1" ht="13.5" customHeight="1">
      <c r="E119" t="s" s="596">
        <v>1171</v>
      </c>
      <c r="F119" t="s" s="675">
        <v>2022</v>
      </c>
      <c r="G119" t="s" s="676">
        <f>G110</f>
        <v>1996</v>
      </c>
      <c r="H119" s="677">
        <v>0</v>
      </c>
      <c r="J119" s="662">
        <f>H119*I119</f>
        <v>0</v>
      </c>
      <c r="K119" s="662">
        <f>IF($V$11="Y",J119*0.05,0)</f>
        <v>0</v>
      </c>
    </row>
    <row r="120" s="671" customFormat="1" ht="13.5" customHeight="1">
      <c r="E120" t="s" s="596">
        <v>1171</v>
      </c>
      <c r="F120" t="s" s="675">
        <v>2022</v>
      </c>
      <c r="G120" t="s" s="91">
        <f>G111</f>
        <v>1998</v>
      </c>
      <c r="H120" s="677">
        <v>0</v>
      </c>
      <c r="J120" s="662">
        <f>H120*I120</f>
        <v>0</v>
      </c>
      <c r="K120" s="662">
        <f>IF($V$11="Y",J120*0.05,0)</f>
        <v>0</v>
      </c>
    </row>
    <row r="121" s="671" customFormat="1" ht="13.5" customHeight="1">
      <c r="E121" t="s" s="596">
        <v>1171</v>
      </c>
      <c r="F121" t="s" s="675">
        <v>2022</v>
      </c>
      <c r="G121" t="s" s="205">
        <f>G112</f>
        <v>2000</v>
      </c>
      <c r="H121" s="677">
        <v>0</v>
      </c>
      <c r="J121" s="662">
        <f>H121*I121</f>
        <v>0</v>
      </c>
      <c r="K121" s="662">
        <f>IF($V$11="Y",J121*0.05,0)</f>
        <v>0</v>
      </c>
    </row>
    <row r="122" s="671" customFormat="1" ht="13.5" customHeight="1">
      <c r="E122" t="s" s="596">
        <v>1171</v>
      </c>
      <c r="F122" t="s" s="675">
        <v>2022</v>
      </c>
      <c r="G122" t="s" s="684">
        <f>G113</f>
        <v>2001</v>
      </c>
      <c r="H122" s="677">
        <v>0</v>
      </c>
      <c r="J122" s="662">
        <f>H122*I122</f>
        <v>0</v>
      </c>
      <c r="K122" s="662">
        <f>IF($V$11="Y",J122*0.05,0)</f>
        <v>0</v>
      </c>
    </row>
    <row r="123" s="671" customFormat="1" ht="13.5" customHeight="1">
      <c r="E123" t="s" s="596">
        <v>1171</v>
      </c>
      <c r="F123" t="s" s="675">
        <v>2022</v>
      </c>
      <c r="G123" t="s" s="686">
        <f>G114</f>
        <v>2003</v>
      </c>
      <c r="H123" s="677">
        <v>0</v>
      </c>
      <c r="J123" s="662">
        <f>H123*I123</f>
        <v>0</v>
      </c>
      <c r="K123" s="662">
        <f>IF($V$11="Y",J123*0.05,0)</f>
        <v>0</v>
      </c>
    </row>
    <row r="124" s="671" customFormat="1" ht="13.5" customHeight="1">
      <c r="E124" t="s" s="596">
        <v>1171</v>
      </c>
      <c r="F124" t="s" s="675">
        <v>2022</v>
      </c>
      <c r="G124" t="s" s="690">
        <f>G115</f>
        <v>2004</v>
      </c>
      <c r="H124" s="677">
        <v>0</v>
      </c>
      <c r="J124" s="662">
        <f>H124*I124</f>
        <v>0</v>
      </c>
      <c r="K124" s="662">
        <f>IF($V$11="Y",J124*0.05,0)</f>
        <v>0</v>
      </c>
    </row>
    <row r="125" s="671" customFormat="1" ht="13.5" customHeight="1">
      <c r="E125" t="s" s="596">
        <v>1171</v>
      </c>
      <c r="F125" t="s" s="675">
        <v>2022</v>
      </c>
      <c r="G125" t="s" s="692">
        <f>G116</f>
        <v>2005</v>
      </c>
      <c r="H125" s="677">
        <v>0</v>
      </c>
      <c r="J125" s="662">
        <f>H125*I125</f>
        <v>0</v>
      </c>
      <c r="K125" s="662">
        <f>IF($V$11="Y",J125*0.05,0)</f>
        <v>0</v>
      </c>
    </row>
    <row r="126" s="671" customFormat="1" ht="13.5" customHeight="1">
      <c r="E126" t="s" s="596">
        <v>1171</v>
      </c>
      <c r="F126" t="s" s="675">
        <v>2022</v>
      </c>
      <c r="G126" t="s" s="180">
        <f>G117</f>
        <v>2006</v>
      </c>
      <c r="H126" s="677">
        <v>0</v>
      </c>
      <c r="J126" s="662">
        <f>H126*I126</f>
        <v>0</v>
      </c>
      <c r="K126" s="662">
        <f>IF($V$11="Y",J126*0.05,0)</f>
        <v>0</v>
      </c>
    </row>
    <row r="127" s="671" customFormat="1" ht="13.5" customHeight="1">
      <c r="E127" t="s" s="596">
        <v>1171</v>
      </c>
      <c r="F127" t="s" s="675">
        <v>2022</v>
      </c>
      <c r="G127" t="s" s="695">
        <f>G118</f>
        <v>2007</v>
      </c>
      <c r="H127" s="677">
        <v>0</v>
      </c>
      <c r="J127" s="662">
        <f>H127*I127</f>
        <v>0</v>
      </c>
      <c r="K127" s="662">
        <f>IF($V$11="Y",J127*0.05,0)</f>
        <v>0</v>
      </c>
    </row>
    <row r="128" s="671" customFormat="1" ht="13.5" customHeight="1">
      <c r="E128" t="s" s="596">
        <v>1172</v>
      </c>
      <c r="F128" t="s" s="675">
        <v>2023</v>
      </c>
      <c r="G128" t="s" s="676">
        <f>G119</f>
        <v>1996</v>
      </c>
      <c r="H128" s="677">
        <v>0</v>
      </c>
      <c r="J128" s="662">
        <f>H128*I128</f>
        <v>0</v>
      </c>
      <c r="K128" s="662">
        <f>IF($V$11="Y",J128*0.05,0)</f>
        <v>0</v>
      </c>
    </row>
    <row r="129" s="671" customFormat="1" ht="13.5" customHeight="1">
      <c r="E129" t="s" s="596">
        <v>1172</v>
      </c>
      <c r="F129" t="s" s="675">
        <v>2023</v>
      </c>
      <c r="G129" t="s" s="91">
        <f>G120</f>
        <v>1998</v>
      </c>
      <c r="H129" s="677">
        <v>0</v>
      </c>
      <c r="J129" s="662">
        <f>H129*I129</f>
        <v>0</v>
      </c>
      <c r="K129" s="662">
        <f>IF($V$11="Y",J129*0.05,0)</f>
        <v>0</v>
      </c>
    </row>
    <row r="130" s="671" customFormat="1" ht="13.5" customHeight="1">
      <c r="E130" t="s" s="596">
        <v>1172</v>
      </c>
      <c r="F130" t="s" s="675">
        <v>2023</v>
      </c>
      <c r="G130" t="s" s="205">
        <f>G121</f>
        <v>2000</v>
      </c>
      <c r="H130" s="677">
        <v>0</v>
      </c>
      <c r="J130" s="662">
        <f>H130*I130</f>
        <v>0</v>
      </c>
      <c r="K130" s="662">
        <f>IF($V$11="Y",J130*0.05,0)</f>
        <v>0</v>
      </c>
    </row>
    <row r="131" s="671" customFormat="1" ht="13.5" customHeight="1">
      <c r="E131" t="s" s="596">
        <v>1172</v>
      </c>
      <c r="F131" t="s" s="675">
        <v>2023</v>
      </c>
      <c r="G131" t="s" s="684">
        <f>G122</f>
        <v>2001</v>
      </c>
      <c r="H131" s="677">
        <v>0</v>
      </c>
      <c r="J131" s="662">
        <f>H131*I131</f>
        <v>0</v>
      </c>
      <c r="K131" s="662">
        <f>IF($V$11="Y",J131*0.05,0)</f>
        <v>0</v>
      </c>
    </row>
    <row r="132" s="671" customFormat="1" ht="13.5" customHeight="1">
      <c r="E132" t="s" s="596">
        <v>1172</v>
      </c>
      <c r="F132" t="s" s="675">
        <v>2023</v>
      </c>
      <c r="G132" t="s" s="686">
        <f>G123</f>
        <v>2003</v>
      </c>
      <c r="H132" s="677">
        <v>0</v>
      </c>
      <c r="J132" s="662">
        <f>H132*I132</f>
        <v>0</v>
      </c>
      <c r="K132" s="662">
        <f>IF($V$11="Y",J132*0.05,0)</f>
        <v>0</v>
      </c>
    </row>
    <row r="133" s="671" customFormat="1" ht="13.5" customHeight="1">
      <c r="E133" t="s" s="596">
        <v>1172</v>
      </c>
      <c r="F133" t="s" s="675">
        <v>2023</v>
      </c>
      <c r="G133" t="s" s="690">
        <f>G124</f>
        <v>2004</v>
      </c>
      <c r="H133" s="677">
        <v>0</v>
      </c>
      <c r="J133" s="662">
        <f>H133*I133</f>
        <v>0</v>
      </c>
      <c r="K133" s="662">
        <f>IF($V$11="Y",J133*0.05,0)</f>
        <v>0</v>
      </c>
    </row>
    <row r="134" s="671" customFormat="1" ht="13.5" customHeight="1">
      <c r="E134" t="s" s="596">
        <v>1172</v>
      </c>
      <c r="F134" t="s" s="675">
        <v>2023</v>
      </c>
      <c r="G134" t="s" s="692">
        <f>G125</f>
        <v>2005</v>
      </c>
      <c r="H134" s="677">
        <v>0</v>
      </c>
      <c r="J134" s="662">
        <f>H134*I134</f>
        <v>0</v>
      </c>
      <c r="K134" s="662">
        <f>IF($V$11="Y",J134*0.05,0)</f>
        <v>0</v>
      </c>
    </row>
    <row r="135" s="671" customFormat="1" ht="13.5" customHeight="1">
      <c r="E135" t="s" s="596">
        <v>1172</v>
      </c>
      <c r="F135" t="s" s="675">
        <v>2023</v>
      </c>
      <c r="G135" t="s" s="180">
        <f>G126</f>
        <v>2006</v>
      </c>
      <c r="H135" s="677">
        <v>0</v>
      </c>
      <c r="J135" s="662">
        <f>H135*I135</f>
        <v>0</v>
      </c>
      <c r="K135" s="662">
        <f>IF($V$11="Y",J135*0.05,0)</f>
        <v>0</v>
      </c>
    </row>
    <row r="136" s="671" customFormat="1" ht="13.5" customHeight="1">
      <c r="E136" t="s" s="596">
        <v>1172</v>
      </c>
      <c r="F136" t="s" s="675">
        <v>2023</v>
      </c>
      <c r="G136" t="s" s="695">
        <f>G127</f>
        <v>2007</v>
      </c>
      <c r="H136" s="677">
        <v>0</v>
      </c>
      <c r="J136" s="662">
        <f>H136*I136</f>
        <v>0</v>
      </c>
      <c r="K136" s="662">
        <f>IF($V$11="Y",J136*0.05,0)</f>
        <v>0</v>
      </c>
    </row>
    <row r="137" s="671" customFormat="1" ht="13.5" customHeight="1">
      <c r="E137" t="s" s="596">
        <v>1173</v>
      </c>
      <c r="F137" t="s" s="675">
        <v>2024</v>
      </c>
      <c r="G137" t="s" s="676">
        <f>G128</f>
        <v>1996</v>
      </c>
      <c r="H137" s="677">
        <v>0</v>
      </c>
      <c r="J137" s="662">
        <f>H137*I137</f>
        <v>0</v>
      </c>
      <c r="K137" s="662">
        <f>IF($V$11="Y",J137*0.05,0)</f>
        <v>0</v>
      </c>
    </row>
    <row r="138" s="671" customFormat="1" ht="13.5" customHeight="1">
      <c r="E138" t="s" s="596">
        <v>1173</v>
      </c>
      <c r="F138" t="s" s="675">
        <v>2024</v>
      </c>
      <c r="G138" t="s" s="91">
        <f>G129</f>
        <v>1998</v>
      </c>
      <c r="H138" s="677">
        <v>0</v>
      </c>
      <c r="J138" s="662">
        <f>H138*I138</f>
        <v>0</v>
      </c>
      <c r="K138" s="662">
        <f>IF($V$11="Y",J138*0.05,0)</f>
        <v>0</v>
      </c>
    </row>
    <row r="139" s="671" customFormat="1" ht="13.5" customHeight="1">
      <c r="E139" t="s" s="596">
        <v>1173</v>
      </c>
      <c r="F139" t="s" s="675">
        <v>2024</v>
      </c>
      <c r="G139" t="s" s="205">
        <f>G130</f>
        <v>2000</v>
      </c>
      <c r="H139" s="677">
        <v>0</v>
      </c>
      <c r="J139" s="662">
        <f>H139*I139</f>
        <v>0</v>
      </c>
      <c r="K139" s="662">
        <f>IF($V$11="Y",J139*0.05,0)</f>
        <v>0</v>
      </c>
    </row>
    <row r="140" s="671" customFormat="1" ht="13.5" customHeight="1">
      <c r="E140" t="s" s="596">
        <v>1173</v>
      </c>
      <c r="F140" t="s" s="675">
        <v>2024</v>
      </c>
      <c r="G140" t="s" s="684">
        <f>G131</f>
        <v>2001</v>
      </c>
      <c r="H140" s="677">
        <v>0</v>
      </c>
      <c r="J140" s="662">
        <f>H140*I140</f>
        <v>0</v>
      </c>
      <c r="K140" s="662">
        <f>IF($V$11="Y",J140*0.05,0)</f>
        <v>0</v>
      </c>
    </row>
    <row r="141" s="671" customFormat="1" ht="13.5" customHeight="1">
      <c r="E141" t="s" s="596">
        <v>1173</v>
      </c>
      <c r="F141" t="s" s="675">
        <v>2024</v>
      </c>
      <c r="G141" t="s" s="686">
        <f>G132</f>
        <v>2003</v>
      </c>
      <c r="H141" s="677">
        <v>0</v>
      </c>
      <c r="J141" s="662">
        <f>H141*I141</f>
        <v>0</v>
      </c>
      <c r="K141" s="662">
        <f>IF($V$11="Y",J141*0.05,0)</f>
        <v>0</v>
      </c>
    </row>
    <row r="142" s="671" customFormat="1" ht="13.5" customHeight="1">
      <c r="E142" t="s" s="596">
        <v>1173</v>
      </c>
      <c r="F142" t="s" s="675">
        <v>2024</v>
      </c>
      <c r="G142" t="s" s="690">
        <f>G133</f>
        <v>2004</v>
      </c>
      <c r="H142" s="677">
        <v>0</v>
      </c>
      <c r="J142" s="662">
        <f>H142*I142</f>
        <v>0</v>
      </c>
      <c r="K142" s="662">
        <f>IF($V$11="Y",J142*0.05,0)</f>
        <v>0</v>
      </c>
    </row>
    <row r="143" s="671" customFormat="1" ht="13.5" customHeight="1">
      <c r="E143" t="s" s="596">
        <v>1173</v>
      </c>
      <c r="F143" t="s" s="675">
        <v>2024</v>
      </c>
      <c r="G143" t="s" s="692">
        <f>G134</f>
        <v>2005</v>
      </c>
      <c r="H143" s="677">
        <v>0</v>
      </c>
      <c r="J143" s="662">
        <f>H143*I143</f>
        <v>0</v>
      </c>
      <c r="K143" s="662">
        <f>IF($V$11="Y",J143*0.05,0)</f>
        <v>0</v>
      </c>
    </row>
    <row r="144" s="671" customFormat="1" ht="13.5" customHeight="1">
      <c r="E144" t="s" s="596">
        <v>1173</v>
      </c>
      <c r="F144" t="s" s="675">
        <v>2024</v>
      </c>
      <c r="G144" t="s" s="180">
        <f>G135</f>
        <v>2006</v>
      </c>
      <c r="H144" s="677">
        <v>0</v>
      </c>
      <c r="J144" s="662">
        <f>H144*I144</f>
        <v>0</v>
      </c>
      <c r="K144" s="662">
        <f>IF($V$11="Y",J144*0.05,0)</f>
        <v>0</v>
      </c>
    </row>
    <row r="145" s="671" customFormat="1" ht="13.5" customHeight="1">
      <c r="E145" t="s" s="596">
        <v>1173</v>
      </c>
      <c r="F145" t="s" s="675">
        <v>2024</v>
      </c>
      <c r="G145" t="s" s="695">
        <f>G136</f>
        <v>2007</v>
      </c>
      <c r="H145" s="677">
        <v>0</v>
      </c>
      <c r="J145" s="662">
        <f>H145*I145</f>
        <v>0</v>
      </c>
      <c r="K145" s="662">
        <f>IF($V$11="Y",J145*0.05,0)</f>
        <v>0</v>
      </c>
    </row>
    <row r="146" s="671" customFormat="1" ht="13.5" customHeight="1">
      <c r="E146" t="s" s="596">
        <v>1174</v>
      </c>
      <c r="F146" t="s" s="675">
        <v>2025</v>
      </c>
      <c r="G146" t="s" s="676">
        <f>G137</f>
        <v>1996</v>
      </c>
      <c r="H146" s="677">
        <v>0</v>
      </c>
      <c r="J146" s="662">
        <f>H146*I146</f>
        <v>0</v>
      </c>
      <c r="K146" s="662">
        <f>IF($V$11="Y",J146*0.05,0)</f>
        <v>0</v>
      </c>
    </row>
    <row r="147" s="671" customFormat="1" ht="13.5" customHeight="1">
      <c r="E147" t="s" s="596">
        <v>1174</v>
      </c>
      <c r="F147" t="s" s="675">
        <v>2025</v>
      </c>
      <c r="G147" t="s" s="91">
        <f>G138</f>
        <v>1998</v>
      </c>
      <c r="H147" s="677">
        <v>0</v>
      </c>
      <c r="J147" s="662">
        <f>H147*I147</f>
        <v>0</v>
      </c>
      <c r="K147" s="662">
        <f>IF($V$11="Y",J147*0.05,0)</f>
        <v>0</v>
      </c>
    </row>
    <row r="148" s="671" customFormat="1" ht="13.5" customHeight="1">
      <c r="E148" t="s" s="596">
        <v>1174</v>
      </c>
      <c r="F148" t="s" s="675">
        <v>2025</v>
      </c>
      <c r="G148" t="s" s="205">
        <f>G139</f>
        <v>2000</v>
      </c>
      <c r="H148" s="677">
        <v>0</v>
      </c>
      <c r="J148" s="662">
        <f>H148*I148</f>
        <v>0</v>
      </c>
      <c r="K148" s="662">
        <f>IF($V$11="Y",J148*0.05,0)</f>
        <v>0</v>
      </c>
    </row>
    <row r="149" s="671" customFormat="1" ht="13.5" customHeight="1">
      <c r="E149" t="s" s="596">
        <v>1174</v>
      </c>
      <c r="F149" t="s" s="675">
        <v>2025</v>
      </c>
      <c r="G149" t="s" s="684">
        <f>G140</f>
        <v>2001</v>
      </c>
      <c r="H149" s="677">
        <v>0</v>
      </c>
      <c r="J149" s="662">
        <f>H149*I149</f>
        <v>0</v>
      </c>
      <c r="K149" s="662">
        <f>IF($V$11="Y",J149*0.05,0)</f>
        <v>0</v>
      </c>
    </row>
    <row r="150" s="671" customFormat="1" ht="13.5" customHeight="1">
      <c r="E150" t="s" s="596">
        <v>1174</v>
      </c>
      <c r="F150" t="s" s="675">
        <v>2025</v>
      </c>
      <c r="G150" t="s" s="686">
        <f>G141</f>
        <v>2003</v>
      </c>
      <c r="H150" s="677">
        <v>0</v>
      </c>
      <c r="J150" s="662">
        <f>H150*I150</f>
        <v>0</v>
      </c>
      <c r="K150" s="662">
        <f>IF($V$11="Y",J150*0.05,0)</f>
        <v>0</v>
      </c>
    </row>
    <row r="151" s="671" customFormat="1" ht="13.5" customHeight="1">
      <c r="E151" t="s" s="596">
        <v>1174</v>
      </c>
      <c r="F151" t="s" s="675">
        <v>2025</v>
      </c>
      <c r="G151" t="s" s="690">
        <f>G142</f>
        <v>2004</v>
      </c>
      <c r="H151" s="677">
        <v>0</v>
      </c>
      <c r="J151" s="662">
        <f>H151*I151</f>
        <v>0</v>
      </c>
      <c r="K151" s="662">
        <f>IF($V$11="Y",J151*0.05,0)</f>
        <v>0</v>
      </c>
    </row>
    <row r="152" s="671" customFormat="1" ht="13.5" customHeight="1">
      <c r="E152" t="s" s="596">
        <v>1174</v>
      </c>
      <c r="F152" t="s" s="675">
        <v>2025</v>
      </c>
      <c r="G152" t="s" s="692">
        <f>G143</f>
        <v>2005</v>
      </c>
      <c r="H152" s="677">
        <v>0</v>
      </c>
      <c r="J152" s="662">
        <f>H152*I152</f>
        <v>0</v>
      </c>
      <c r="K152" s="662">
        <f>IF($V$11="Y",J152*0.05,0)</f>
        <v>0</v>
      </c>
    </row>
    <row r="153" s="671" customFormat="1" ht="13.5" customHeight="1">
      <c r="E153" t="s" s="596">
        <v>1174</v>
      </c>
      <c r="F153" t="s" s="675">
        <v>2025</v>
      </c>
      <c r="G153" t="s" s="180">
        <f>G144</f>
        <v>2006</v>
      </c>
      <c r="H153" s="677">
        <v>0</v>
      </c>
      <c r="J153" s="662">
        <f>H153*I153</f>
        <v>0</v>
      </c>
      <c r="K153" s="662">
        <f>IF($V$11="Y",J153*0.05,0)</f>
        <v>0</v>
      </c>
    </row>
    <row r="154" s="671" customFormat="1" ht="13.5" customHeight="1">
      <c r="E154" t="s" s="596">
        <v>1174</v>
      </c>
      <c r="F154" t="s" s="675">
        <v>2025</v>
      </c>
      <c r="G154" t="s" s="695">
        <f>G145</f>
        <v>2007</v>
      </c>
      <c r="H154" s="677">
        <v>0</v>
      </c>
      <c r="J154" s="662">
        <f>H154*I154</f>
        <v>0</v>
      </c>
      <c r="K154" s="662">
        <f>IF($V$11="Y",J154*0.05,0)</f>
        <v>0</v>
      </c>
    </row>
    <row r="155" s="671" customFormat="1" ht="13.5" customHeight="1">
      <c r="A155" t="s" s="596">
        <v>1621</v>
      </c>
      <c r="E155" t="s" s="596">
        <v>1175</v>
      </c>
      <c r="F155" t="s" s="675">
        <v>2026</v>
      </c>
      <c r="G155" t="s" s="676">
        <f>G146</f>
        <v>1996</v>
      </c>
      <c r="H155" s="677">
        <v>0</v>
      </c>
      <c r="J155" s="662">
        <f>H155*I155</f>
        <v>0</v>
      </c>
      <c r="K155" s="662">
        <f>IF($V$11="Y",J155*0.05,0)</f>
        <v>0</v>
      </c>
    </row>
    <row r="156" s="671" customFormat="1" ht="13.5" customHeight="1">
      <c r="A156" t="s" s="596">
        <v>1621</v>
      </c>
      <c r="E156" t="s" s="596">
        <v>1175</v>
      </c>
      <c r="F156" t="s" s="675">
        <v>2026</v>
      </c>
      <c r="G156" t="s" s="91">
        <f>G147</f>
        <v>1998</v>
      </c>
      <c r="H156" s="677">
        <v>0</v>
      </c>
      <c r="J156" s="662">
        <f>H156*I156</f>
        <v>0</v>
      </c>
      <c r="K156" s="662">
        <f>IF($V$11="Y",J156*0.05,0)</f>
        <v>0</v>
      </c>
    </row>
    <row r="157" s="671" customFormat="1" ht="13.5" customHeight="1">
      <c r="A157" t="s" s="596">
        <v>1621</v>
      </c>
      <c r="E157" t="s" s="596">
        <v>1175</v>
      </c>
      <c r="F157" t="s" s="675">
        <v>2026</v>
      </c>
      <c r="G157" t="s" s="205">
        <f>G148</f>
        <v>2000</v>
      </c>
      <c r="H157" s="677">
        <v>0</v>
      </c>
      <c r="J157" s="662">
        <f>H157*I157</f>
        <v>0</v>
      </c>
      <c r="K157" s="662">
        <f>IF($V$11="Y",J157*0.05,0)</f>
        <v>0</v>
      </c>
    </row>
    <row r="158" s="671" customFormat="1" ht="13.5" customHeight="1">
      <c r="A158" t="s" s="596">
        <v>1621</v>
      </c>
      <c r="E158" t="s" s="596">
        <v>1175</v>
      </c>
      <c r="F158" t="s" s="675">
        <v>2026</v>
      </c>
      <c r="G158" t="s" s="684">
        <f>G149</f>
        <v>2001</v>
      </c>
      <c r="H158" s="677">
        <v>0</v>
      </c>
      <c r="J158" s="662">
        <f>H158*I158</f>
        <v>0</v>
      </c>
      <c r="K158" s="662">
        <f>IF($V$11="Y",J158*0.05,0)</f>
        <v>0</v>
      </c>
    </row>
    <row r="159" s="671" customFormat="1" ht="13.5" customHeight="1">
      <c r="A159" t="s" s="596">
        <v>1621</v>
      </c>
      <c r="E159" t="s" s="596">
        <v>1175</v>
      </c>
      <c r="F159" t="s" s="675">
        <v>2026</v>
      </c>
      <c r="G159" t="s" s="686">
        <f>G150</f>
        <v>2003</v>
      </c>
      <c r="H159" s="677">
        <v>0</v>
      </c>
      <c r="J159" s="662">
        <f>H159*I159</f>
        <v>0</v>
      </c>
      <c r="K159" s="662">
        <f>IF($V$11="Y",J159*0.05,0)</f>
        <v>0</v>
      </c>
    </row>
    <row r="160" s="671" customFormat="1" ht="13.5" customHeight="1">
      <c r="A160" t="s" s="596">
        <v>1621</v>
      </c>
      <c r="E160" t="s" s="596">
        <v>1175</v>
      </c>
      <c r="F160" t="s" s="675">
        <v>2026</v>
      </c>
      <c r="G160" t="s" s="690">
        <f>G151</f>
        <v>2004</v>
      </c>
      <c r="H160" s="677">
        <v>0</v>
      </c>
      <c r="J160" s="662">
        <f>H160*I160</f>
        <v>0</v>
      </c>
      <c r="K160" s="662">
        <f>IF($V$11="Y",J160*0.05,0)</f>
        <v>0</v>
      </c>
    </row>
    <row r="161" s="671" customFormat="1" ht="13.5" customHeight="1">
      <c r="A161" t="s" s="596">
        <v>1621</v>
      </c>
      <c r="E161" t="s" s="596">
        <v>1175</v>
      </c>
      <c r="F161" t="s" s="675">
        <v>2026</v>
      </c>
      <c r="G161" t="s" s="692">
        <f>G152</f>
        <v>2005</v>
      </c>
      <c r="H161" s="677">
        <v>0</v>
      </c>
      <c r="J161" s="662">
        <f>H161*I161</f>
        <v>0</v>
      </c>
      <c r="K161" s="662">
        <f>IF($V$11="Y",J161*0.05,0)</f>
        <v>0</v>
      </c>
    </row>
    <row r="162" s="671" customFormat="1" ht="13.5" customHeight="1">
      <c r="A162" t="s" s="596">
        <v>1621</v>
      </c>
      <c r="E162" t="s" s="596">
        <v>1175</v>
      </c>
      <c r="F162" t="s" s="675">
        <v>2026</v>
      </c>
      <c r="G162" t="s" s="180">
        <f>G153</f>
        <v>2006</v>
      </c>
      <c r="H162" s="677">
        <v>0</v>
      </c>
      <c r="J162" s="662">
        <f>H162*I162</f>
        <v>0</v>
      </c>
      <c r="K162" s="662">
        <f>IF($V$11="Y",J162*0.05,0)</f>
        <v>0</v>
      </c>
    </row>
    <row r="163" s="671" customFormat="1" ht="13.5" customHeight="1">
      <c r="A163" t="s" s="596">
        <v>1621</v>
      </c>
      <c r="E163" t="s" s="596">
        <v>1175</v>
      </c>
      <c r="F163" t="s" s="675">
        <v>2026</v>
      </c>
      <c r="G163" t="s" s="695">
        <f>G154</f>
        <v>2007</v>
      </c>
      <c r="H163" s="677">
        <v>0</v>
      </c>
      <c r="J163" s="662">
        <f>H163*I163</f>
        <v>0</v>
      </c>
      <c r="K163" s="662">
        <f>IF($V$11="Y",J163*0.05,0)</f>
        <v>0</v>
      </c>
    </row>
    <row r="164" s="671" customFormat="1" ht="13.5" customHeight="1">
      <c r="E164" t="s" s="596">
        <v>1176</v>
      </c>
      <c r="F164" t="s" s="675">
        <v>2027</v>
      </c>
      <c r="G164" t="s" s="676">
        <f>G155</f>
        <v>1996</v>
      </c>
      <c r="H164" s="677">
        <v>0</v>
      </c>
      <c r="J164" s="662">
        <f>H164*I164</f>
        <v>0</v>
      </c>
      <c r="K164" s="662">
        <f>IF($V$11="Y",J164*0.05,0)</f>
        <v>0</v>
      </c>
    </row>
    <row r="165" s="671" customFormat="1" ht="13.5" customHeight="1">
      <c r="E165" t="s" s="596">
        <v>1176</v>
      </c>
      <c r="F165" t="s" s="675">
        <v>2027</v>
      </c>
      <c r="G165" t="s" s="91">
        <f>G156</f>
        <v>1998</v>
      </c>
      <c r="H165" s="677">
        <v>0</v>
      </c>
      <c r="J165" s="662">
        <f>H165*I165</f>
        <v>0</v>
      </c>
      <c r="K165" s="662">
        <f>IF($V$11="Y",J165*0.05,0)</f>
        <v>0</v>
      </c>
    </row>
    <row r="166" s="671" customFormat="1" ht="13.5" customHeight="1">
      <c r="E166" t="s" s="596">
        <v>1176</v>
      </c>
      <c r="F166" t="s" s="675">
        <v>2027</v>
      </c>
      <c r="G166" t="s" s="205">
        <f>G157</f>
        <v>2000</v>
      </c>
      <c r="H166" s="677">
        <v>0</v>
      </c>
      <c r="J166" s="662">
        <f>H166*I166</f>
        <v>0</v>
      </c>
      <c r="K166" s="662">
        <f>IF($V$11="Y",J166*0.05,0)</f>
        <v>0</v>
      </c>
    </row>
    <row r="167" s="671" customFormat="1" ht="13.5" customHeight="1">
      <c r="E167" t="s" s="596">
        <v>1176</v>
      </c>
      <c r="F167" t="s" s="675">
        <v>2027</v>
      </c>
      <c r="G167" t="s" s="684">
        <f>G158</f>
        <v>2001</v>
      </c>
      <c r="H167" s="677">
        <v>0</v>
      </c>
      <c r="J167" s="662">
        <f>H167*I167</f>
        <v>0</v>
      </c>
      <c r="K167" s="662">
        <f>IF($V$11="Y",J167*0.05,0)</f>
        <v>0</v>
      </c>
    </row>
    <row r="168" s="671" customFormat="1" ht="13.5" customHeight="1">
      <c r="E168" t="s" s="596">
        <v>1176</v>
      </c>
      <c r="F168" t="s" s="675">
        <v>2027</v>
      </c>
      <c r="G168" t="s" s="686">
        <f>G159</f>
        <v>2003</v>
      </c>
      <c r="H168" s="677">
        <v>0</v>
      </c>
      <c r="J168" s="662">
        <f>H168*I168</f>
        <v>0</v>
      </c>
      <c r="K168" s="662">
        <f>IF($V$11="Y",J168*0.05,0)</f>
        <v>0</v>
      </c>
    </row>
    <row r="169" s="671" customFormat="1" ht="13.5" customHeight="1">
      <c r="E169" t="s" s="596">
        <v>1176</v>
      </c>
      <c r="F169" t="s" s="675">
        <v>2027</v>
      </c>
      <c r="G169" t="s" s="690">
        <f>G160</f>
        <v>2004</v>
      </c>
      <c r="H169" s="677">
        <v>0</v>
      </c>
      <c r="J169" s="662">
        <f>H169*I169</f>
        <v>0</v>
      </c>
      <c r="K169" s="662">
        <f>IF($V$11="Y",J169*0.05,0)</f>
        <v>0</v>
      </c>
    </row>
    <row r="170" s="671" customFormat="1" ht="13.5" customHeight="1">
      <c r="E170" t="s" s="596">
        <v>1176</v>
      </c>
      <c r="F170" t="s" s="675">
        <v>2027</v>
      </c>
      <c r="G170" t="s" s="692">
        <f>G161</f>
        <v>2005</v>
      </c>
      <c r="H170" s="677">
        <v>0</v>
      </c>
      <c r="J170" s="662">
        <f>H170*I170</f>
        <v>0</v>
      </c>
      <c r="K170" s="662">
        <f>IF($V$11="Y",J170*0.05,0)</f>
        <v>0</v>
      </c>
    </row>
    <row r="171" s="671" customFormat="1" ht="13.5" customHeight="1">
      <c r="E171" t="s" s="596">
        <v>1176</v>
      </c>
      <c r="F171" t="s" s="675">
        <v>2027</v>
      </c>
      <c r="G171" t="s" s="180">
        <f>G162</f>
        <v>2006</v>
      </c>
      <c r="H171" s="677">
        <v>0</v>
      </c>
      <c r="J171" s="662">
        <f>H171*I171</f>
        <v>0</v>
      </c>
      <c r="K171" s="662">
        <f>IF($V$11="Y",J171*0.05,0)</f>
        <v>0</v>
      </c>
    </row>
    <row r="172" s="671" customFormat="1" ht="13.5" customHeight="1">
      <c r="E172" t="s" s="596">
        <v>1176</v>
      </c>
      <c r="F172" t="s" s="675">
        <v>2027</v>
      </c>
      <c r="G172" t="s" s="695">
        <f>G163</f>
        <v>2007</v>
      </c>
      <c r="H172" s="677">
        <v>0</v>
      </c>
      <c r="J172" s="662">
        <f>H172*I172</f>
        <v>0</v>
      </c>
      <c r="K172" s="662">
        <f>IF($V$11="Y",J172*0.05,0)</f>
        <v>0</v>
      </c>
    </row>
    <row r="173" s="671" customFormat="1" ht="13.5" customHeight="1">
      <c r="A173" t="s" s="596">
        <v>1620</v>
      </c>
      <c r="E173" t="s" s="596">
        <v>1177</v>
      </c>
      <c r="F173" t="s" s="675">
        <v>2028</v>
      </c>
      <c r="G173" t="s" s="676">
        <f>G164</f>
        <v>1996</v>
      </c>
      <c r="H173" s="677">
        <v>0</v>
      </c>
      <c r="J173" s="662">
        <f>H173*I173</f>
        <v>0</v>
      </c>
      <c r="K173" s="662">
        <f>IF($V$11="Y",J173*0.05,0)</f>
        <v>0</v>
      </c>
    </row>
    <row r="174" s="671" customFormat="1" ht="13.5" customHeight="1">
      <c r="A174" t="s" s="596">
        <v>1620</v>
      </c>
      <c r="E174" t="s" s="596">
        <v>1177</v>
      </c>
      <c r="F174" t="s" s="675">
        <v>2028</v>
      </c>
      <c r="G174" t="s" s="91">
        <f>G165</f>
        <v>1998</v>
      </c>
      <c r="H174" s="677">
        <v>0</v>
      </c>
      <c r="J174" s="662">
        <f>H174*I174</f>
        <v>0</v>
      </c>
      <c r="K174" s="662">
        <f>IF($V$11="Y",J174*0.05,0)</f>
        <v>0</v>
      </c>
    </row>
    <row r="175" s="671" customFormat="1" ht="13.5" customHeight="1">
      <c r="A175" t="s" s="596">
        <v>1620</v>
      </c>
      <c r="E175" t="s" s="596">
        <v>1177</v>
      </c>
      <c r="F175" t="s" s="675">
        <v>2028</v>
      </c>
      <c r="G175" t="s" s="205">
        <f>G166</f>
        <v>2000</v>
      </c>
      <c r="H175" s="677">
        <v>0</v>
      </c>
      <c r="J175" s="662">
        <f>H175*I175</f>
        <v>0</v>
      </c>
      <c r="K175" s="662">
        <f>IF($V$11="Y",J175*0.05,0)</f>
        <v>0</v>
      </c>
    </row>
    <row r="176" s="671" customFormat="1" ht="13.5" customHeight="1">
      <c r="A176" t="s" s="596">
        <v>1620</v>
      </c>
      <c r="E176" t="s" s="596">
        <v>1177</v>
      </c>
      <c r="F176" t="s" s="675">
        <v>2028</v>
      </c>
      <c r="G176" t="s" s="684">
        <f>G167</f>
        <v>2001</v>
      </c>
      <c r="H176" s="677">
        <v>0</v>
      </c>
      <c r="J176" s="662">
        <f>H176*I176</f>
        <v>0</v>
      </c>
      <c r="K176" s="662">
        <f>IF($V$11="Y",J176*0.05,0)</f>
        <v>0</v>
      </c>
    </row>
    <row r="177" s="671" customFormat="1" ht="13.5" customHeight="1">
      <c r="A177" t="s" s="596">
        <v>1620</v>
      </c>
      <c r="E177" t="s" s="596">
        <v>1177</v>
      </c>
      <c r="F177" t="s" s="675">
        <v>2028</v>
      </c>
      <c r="G177" t="s" s="686">
        <f>G168</f>
        <v>2003</v>
      </c>
      <c r="H177" s="677">
        <v>0</v>
      </c>
      <c r="J177" s="662">
        <f>H177*I177</f>
        <v>0</v>
      </c>
      <c r="K177" s="662">
        <f>IF($V$11="Y",J177*0.05,0)</f>
        <v>0</v>
      </c>
    </row>
    <row r="178" s="671" customFormat="1" ht="13.5" customHeight="1">
      <c r="A178" t="s" s="596">
        <v>1620</v>
      </c>
      <c r="E178" t="s" s="596">
        <v>1177</v>
      </c>
      <c r="F178" t="s" s="675">
        <v>2028</v>
      </c>
      <c r="G178" t="s" s="690">
        <f>G169</f>
        <v>2004</v>
      </c>
      <c r="H178" s="677">
        <v>0</v>
      </c>
      <c r="J178" s="662">
        <f>H178*I178</f>
        <v>0</v>
      </c>
      <c r="K178" s="662">
        <f>IF($V$11="Y",J178*0.05,0)</f>
        <v>0</v>
      </c>
    </row>
    <row r="179" s="671" customFormat="1" ht="13.5" customHeight="1">
      <c r="A179" t="s" s="596">
        <v>1620</v>
      </c>
      <c r="E179" t="s" s="596">
        <v>1177</v>
      </c>
      <c r="F179" t="s" s="675">
        <v>2028</v>
      </c>
      <c r="G179" t="s" s="692">
        <f>G170</f>
        <v>2005</v>
      </c>
      <c r="H179" s="677">
        <v>0</v>
      </c>
      <c r="J179" s="662">
        <f>H179*I179</f>
        <v>0</v>
      </c>
      <c r="K179" s="662">
        <f>IF($V$11="Y",J179*0.05,0)</f>
        <v>0</v>
      </c>
    </row>
    <row r="180" s="671" customFormat="1" ht="13.5" customHeight="1">
      <c r="A180" t="s" s="596">
        <v>1620</v>
      </c>
      <c r="E180" t="s" s="596">
        <v>1177</v>
      </c>
      <c r="F180" t="s" s="675">
        <v>2028</v>
      </c>
      <c r="G180" t="s" s="180">
        <f>G171</f>
        <v>2006</v>
      </c>
      <c r="H180" s="677">
        <v>0</v>
      </c>
      <c r="J180" s="662">
        <f>H180*I180</f>
        <v>0</v>
      </c>
      <c r="K180" s="662">
        <f>IF($V$11="Y",J180*0.05,0)</f>
        <v>0</v>
      </c>
    </row>
    <row r="181" s="671" customFormat="1" ht="13.5" customHeight="1">
      <c r="A181" t="s" s="596">
        <v>1620</v>
      </c>
      <c r="E181" t="s" s="596">
        <v>1177</v>
      </c>
      <c r="F181" t="s" s="675">
        <v>2028</v>
      </c>
      <c r="G181" t="s" s="695">
        <f>G172</f>
        <v>2007</v>
      </c>
      <c r="H181" s="677">
        <v>0</v>
      </c>
      <c r="J181" s="662">
        <f>H181*I181</f>
        <v>0</v>
      </c>
      <c r="K181" s="662">
        <f>IF($V$11="Y",J181*0.05,0)</f>
        <v>0</v>
      </c>
    </row>
    <row r="182" s="671" customFormat="1" ht="13.5" customHeight="1">
      <c r="E182" t="s" s="596">
        <v>1178</v>
      </c>
      <c r="F182" t="s" s="675">
        <v>2029</v>
      </c>
      <c r="G182" t="s" s="676">
        <f>G173</f>
        <v>1996</v>
      </c>
      <c r="H182" s="677">
        <v>0</v>
      </c>
      <c r="J182" s="662">
        <f>H182*I182</f>
        <v>0</v>
      </c>
      <c r="K182" s="662">
        <f>IF($V$11="Y",J182*0.05,0)</f>
        <v>0</v>
      </c>
    </row>
    <row r="183" s="671" customFormat="1" ht="13.5" customHeight="1">
      <c r="E183" t="s" s="596">
        <v>1178</v>
      </c>
      <c r="F183" t="s" s="675">
        <v>2029</v>
      </c>
      <c r="G183" t="s" s="91">
        <f>G174</f>
        <v>1998</v>
      </c>
      <c r="H183" s="677">
        <v>0</v>
      </c>
      <c r="J183" s="662">
        <f>H183*I183</f>
        <v>0</v>
      </c>
      <c r="K183" s="662">
        <f>IF($V$11="Y",J183*0.05,0)</f>
        <v>0</v>
      </c>
    </row>
    <row r="184" s="671" customFormat="1" ht="13.5" customHeight="1">
      <c r="E184" t="s" s="596">
        <v>1178</v>
      </c>
      <c r="F184" t="s" s="675">
        <v>2029</v>
      </c>
      <c r="G184" t="s" s="205">
        <f>G175</f>
        <v>2000</v>
      </c>
      <c r="H184" s="677">
        <v>0</v>
      </c>
      <c r="J184" s="662">
        <f>H184*I184</f>
        <v>0</v>
      </c>
      <c r="K184" s="662">
        <f>IF($V$11="Y",J184*0.05,0)</f>
        <v>0</v>
      </c>
    </row>
    <row r="185" s="671" customFormat="1" ht="13.5" customHeight="1">
      <c r="E185" t="s" s="596">
        <v>1178</v>
      </c>
      <c r="F185" t="s" s="675">
        <v>2029</v>
      </c>
      <c r="G185" t="s" s="684">
        <f>G176</f>
        <v>2001</v>
      </c>
      <c r="H185" s="677">
        <v>0</v>
      </c>
      <c r="J185" s="662">
        <f>H185*I185</f>
        <v>0</v>
      </c>
      <c r="K185" s="662">
        <f>IF($V$11="Y",J185*0.05,0)</f>
        <v>0</v>
      </c>
    </row>
    <row r="186" s="671" customFormat="1" ht="13.5" customHeight="1">
      <c r="E186" t="s" s="596">
        <v>1178</v>
      </c>
      <c r="F186" t="s" s="675">
        <v>2029</v>
      </c>
      <c r="G186" t="s" s="686">
        <f>G177</f>
        <v>2003</v>
      </c>
      <c r="H186" s="677">
        <v>0</v>
      </c>
      <c r="J186" s="662">
        <f>H186*I186</f>
        <v>0</v>
      </c>
      <c r="K186" s="662">
        <f>IF($V$11="Y",J186*0.05,0)</f>
        <v>0</v>
      </c>
    </row>
    <row r="187" s="671" customFormat="1" ht="13.5" customHeight="1">
      <c r="E187" t="s" s="596">
        <v>1178</v>
      </c>
      <c r="F187" t="s" s="675">
        <v>2029</v>
      </c>
      <c r="G187" t="s" s="690">
        <f>G178</f>
        <v>2004</v>
      </c>
      <c r="H187" s="677">
        <v>0</v>
      </c>
      <c r="J187" s="662">
        <f>H187*I187</f>
        <v>0</v>
      </c>
      <c r="K187" s="662">
        <f>IF($V$11="Y",J187*0.05,0)</f>
        <v>0</v>
      </c>
    </row>
    <row r="188" s="671" customFormat="1" ht="13.5" customHeight="1">
      <c r="E188" t="s" s="596">
        <v>1178</v>
      </c>
      <c r="F188" t="s" s="675">
        <v>2029</v>
      </c>
      <c r="G188" t="s" s="692">
        <f>G179</f>
        <v>2005</v>
      </c>
      <c r="H188" s="677">
        <v>0</v>
      </c>
      <c r="J188" s="662">
        <f>H188*I188</f>
        <v>0</v>
      </c>
      <c r="K188" s="662">
        <f>IF($V$11="Y",J188*0.05,0)</f>
        <v>0</v>
      </c>
    </row>
    <row r="189" s="671" customFormat="1" ht="13.5" customHeight="1">
      <c r="E189" t="s" s="596">
        <v>1178</v>
      </c>
      <c r="F189" t="s" s="675">
        <v>2029</v>
      </c>
      <c r="G189" t="s" s="180">
        <f>G180</f>
        <v>2006</v>
      </c>
      <c r="H189" s="677">
        <v>0</v>
      </c>
      <c r="J189" s="662">
        <f>H189*I189</f>
        <v>0</v>
      </c>
      <c r="K189" s="662">
        <f>IF($V$11="Y",J189*0.05,0)</f>
        <v>0</v>
      </c>
    </row>
    <row r="190" s="671" customFormat="1" ht="13.5" customHeight="1">
      <c r="E190" t="s" s="596">
        <v>1178</v>
      </c>
      <c r="F190" t="s" s="675">
        <v>2029</v>
      </c>
      <c r="G190" t="s" s="695">
        <f>G181</f>
        <v>2007</v>
      </c>
      <c r="H190" s="677">
        <v>0</v>
      </c>
      <c r="J190" s="662">
        <f>H190*I190</f>
        <v>0</v>
      </c>
      <c r="K190" s="662">
        <f>IF($V$11="Y",J190*0.05,0)</f>
        <v>0</v>
      </c>
    </row>
    <row r="191" s="671" customFormat="1" ht="13.5" customHeight="1">
      <c r="E191" t="s" s="596">
        <v>1179</v>
      </c>
      <c r="F191" t="s" s="675">
        <v>2030</v>
      </c>
      <c r="G191" t="s" s="676">
        <f>G182</f>
        <v>1996</v>
      </c>
      <c r="H191" s="677">
        <v>0</v>
      </c>
      <c r="J191" s="662">
        <f>H191*I191</f>
        <v>0</v>
      </c>
      <c r="K191" s="662">
        <f>IF($V$11="Y",J191*0.05,0)</f>
        <v>0</v>
      </c>
    </row>
    <row r="192" s="671" customFormat="1" ht="13.5" customHeight="1">
      <c r="E192" t="s" s="596">
        <v>1179</v>
      </c>
      <c r="F192" t="s" s="675">
        <v>2030</v>
      </c>
      <c r="G192" t="s" s="91">
        <f>G183</f>
        <v>1998</v>
      </c>
      <c r="H192" s="677">
        <v>0</v>
      </c>
      <c r="J192" s="662">
        <f>H192*I192</f>
        <v>0</v>
      </c>
      <c r="K192" s="662">
        <f>IF($V$11="Y",J192*0.05,0)</f>
        <v>0</v>
      </c>
    </row>
    <row r="193" s="671" customFormat="1" ht="13.5" customHeight="1">
      <c r="E193" t="s" s="596">
        <v>1179</v>
      </c>
      <c r="F193" t="s" s="675">
        <v>2030</v>
      </c>
      <c r="G193" t="s" s="205">
        <f>G184</f>
        <v>2000</v>
      </c>
      <c r="H193" s="677">
        <v>0</v>
      </c>
      <c r="J193" s="662">
        <f>H193*I193</f>
        <v>0</v>
      </c>
      <c r="K193" s="662">
        <f>IF($V$11="Y",J193*0.05,0)</f>
        <v>0</v>
      </c>
    </row>
    <row r="194" s="671" customFormat="1" ht="13.5" customHeight="1">
      <c r="E194" t="s" s="596">
        <v>1179</v>
      </c>
      <c r="F194" t="s" s="675">
        <v>2030</v>
      </c>
      <c r="G194" t="s" s="684">
        <f>G185</f>
        <v>2001</v>
      </c>
      <c r="H194" s="677">
        <v>0</v>
      </c>
      <c r="J194" s="662">
        <f>H194*I194</f>
        <v>0</v>
      </c>
      <c r="K194" s="662">
        <f>IF($V$11="Y",J194*0.05,0)</f>
        <v>0</v>
      </c>
    </row>
    <row r="195" s="671" customFormat="1" ht="13.5" customHeight="1">
      <c r="E195" t="s" s="596">
        <v>1179</v>
      </c>
      <c r="F195" t="s" s="675">
        <v>2030</v>
      </c>
      <c r="G195" t="s" s="686">
        <f>G186</f>
        <v>2003</v>
      </c>
      <c r="H195" s="677">
        <v>0</v>
      </c>
      <c r="J195" s="662">
        <f>H195*I195</f>
        <v>0</v>
      </c>
      <c r="K195" s="662">
        <f>IF($V$11="Y",J195*0.05,0)</f>
        <v>0</v>
      </c>
    </row>
    <row r="196" s="671" customFormat="1" ht="13.5" customHeight="1">
      <c r="E196" t="s" s="596">
        <v>1179</v>
      </c>
      <c r="F196" t="s" s="675">
        <v>2030</v>
      </c>
      <c r="G196" t="s" s="690">
        <f>G187</f>
        <v>2004</v>
      </c>
      <c r="H196" s="677">
        <v>0</v>
      </c>
      <c r="J196" s="662">
        <f>H196*I196</f>
        <v>0</v>
      </c>
      <c r="K196" s="662">
        <f>IF($V$11="Y",J196*0.05,0)</f>
        <v>0</v>
      </c>
    </row>
    <row r="197" s="671" customFormat="1" ht="13.5" customHeight="1">
      <c r="E197" t="s" s="596">
        <v>1179</v>
      </c>
      <c r="F197" t="s" s="675">
        <v>2030</v>
      </c>
      <c r="G197" t="s" s="692">
        <f>G188</f>
        <v>2005</v>
      </c>
      <c r="H197" s="677">
        <v>0</v>
      </c>
      <c r="J197" s="662">
        <f>H197*I197</f>
        <v>0</v>
      </c>
      <c r="K197" s="662">
        <f>IF($V$11="Y",J197*0.05,0)</f>
        <v>0</v>
      </c>
    </row>
    <row r="198" s="671" customFormat="1" ht="13.5" customHeight="1">
      <c r="E198" t="s" s="596">
        <v>1179</v>
      </c>
      <c r="F198" t="s" s="675">
        <v>2030</v>
      </c>
      <c r="G198" t="s" s="180">
        <f>G189</f>
        <v>2006</v>
      </c>
      <c r="H198" s="677">
        <v>0</v>
      </c>
      <c r="J198" s="662">
        <f>H198*I198</f>
        <v>0</v>
      </c>
      <c r="K198" s="662">
        <f>IF($V$11="Y",J198*0.05,0)</f>
        <v>0</v>
      </c>
    </row>
    <row r="199" s="671" customFormat="1" ht="13.5" customHeight="1">
      <c r="E199" t="s" s="596">
        <v>1179</v>
      </c>
      <c r="F199" t="s" s="675">
        <v>2030</v>
      </c>
      <c r="G199" t="s" s="695">
        <f>G190</f>
        <v>2007</v>
      </c>
      <c r="H199" s="677">
        <v>0</v>
      </c>
      <c r="J199" s="662">
        <f>H199*I199</f>
        <v>0</v>
      </c>
      <c r="K199" s="662">
        <f>IF($V$11="Y",J199*0.05,0)</f>
        <v>0</v>
      </c>
    </row>
    <row r="200" s="671" customFormat="1" ht="13.5" customHeight="1">
      <c r="E200" t="s" s="596">
        <v>1180</v>
      </c>
      <c r="F200" t="s" s="675">
        <v>2031</v>
      </c>
      <c r="G200" t="s" s="676">
        <f>G191</f>
        <v>1996</v>
      </c>
      <c r="H200" s="677">
        <v>0</v>
      </c>
      <c r="J200" s="662">
        <f>H200*I200</f>
        <v>0</v>
      </c>
      <c r="K200" s="662">
        <f>IF($V$11="Y",J200*0.05,0)</f>
        <v>0</v>
      </c>
    </row>
    <row r="201" s="671" customFormat="1" ht="13.5" customHeight="1">
      <c r="E201" t="s" s="596">
        <v>1180</v>
      </c>
      <c r="F201" t="s" s="675">
        <v>2031</v>
      </c>
      <c r="G201" t="s" s="91">
        <f>G192</f>
        <v>1998</v>
      </c>
      <c r="H201" s="677">
        <v>0</v>
      </c>
      <c r="J201" s="662">
        <f>H201*I201</f>
        <v>0</v>
      </c>
      <c r="K201" s="662">
        <f>IF($V$11="Y",J201*0.05,0)</f>
        <v>0</v>
      </c>
    </row>
    <row r="202" s="671" customFormat="1" ht="13.5" customHeight="1">
      <c r="E202" t="s" s="596">
        <v>1180</v>
      </c>
      <c r="F202" t="s" s="675">
        <v>2031</v>
      </c>
      <c r="G202" t="s" s="205">
        <f>G193</f>
        <v>2000</v>
      </c>
      <c r="H202" s="677">
        <v>0</v>
      </c>
      <c r="J202" s="662">
        <f>H202*I202</f>
        <v>0</v>
      </c>
      <c r="K202" s="662">
        <f>IF($V$11="Y",J202*0.05,0)</f>
        <v>0</v>
      </c>
    </row>
    <row r="203" s="671" customFormat="1" ht="13.5" customHeight="1">
      <c r="E203" t="s" s="596">
        <v>1180</v>
      </c>
      <c r="F203" t="s" s="675">
        <v>2031</v>
      </c>
      <c r="G203" t="s" s="684">
        <f>G194</f>
        <v>2001</v>
      </c>
      <c r="H203" s="677">
        <v>0</v>
      </c>
      <c r="J203" s="662">
        <f>H203*I203</f>
        <v>0</v>
      </c>
      <c r="K203" s="662">
        <f>IF($V$11="Y",J203*0.05,0)</f>
        <v>0</v>
      </c>
    </row>
    <row r="204" s="671" customFormat="1" ht="13.5" customHeight="1">
      <c r="E204" t="s" s="596">
        <v>1180</v>
      </c>
      <c r="F204" t="s" s="675">
        <v>2031</v>
      </c>
      <c r="G204" t="s" s="686">
        <f>G195</f>
        <v>2003</v>
      </c>
      <c r="H204" s="677">
        <v>0</v>
      </c>
      <c r="J204" s="662">
        <f>H204*I204</f>
        <v>0</v>
      </c>
      <c r="K204" s="662">
        <f>IF($V$11="Y",J204*0.05,0)</f>
        <v>0</v>
      </c>
    </row>
    <row r="205" s="671" customFormat="1" ht="13.5" customHeight="1">
      <c r="E205" t="s" s="596">
        <v>1180</v>
      </c>
      <c r="F205" t="s" s="675">
        <v>2031</v>
      </c>
      <c r="G205" t="s" s="690">
        <f>G196</f>
        <v>2004</v>
      </c>
      <c r="H205" s="677">
        <v>0</v>
      </c>
      <c r="J205" s="662">
        <f>H205*I205</f>
        <v>0</v>
      </c>
      <c r="K205" s="662">
        <f>IF($V$11="Y",J205*0.05,0)</f>
        <v>0</v>
      </c>
    </row>
    <row r="206" s="671" customFormat="1" ht="13.5" customHeight="1">
      <c r="E206" t="s" s="596">
        <v>1180</v>
      </c>
      <c r="F206" t="s" s="675">
        <v>2031</v>
      </c>
      <c r="G206" t="s" s="692">
        <f>G197</f>
        <v>2005</v>
      </c>
      <c r="H206" s="677">
        <v>0</v>
      </c>
      <c r="J206" s="662">
        <f>H206*I206</f>
        <v>0</v>
      </c>
      <c r="K206" s="662">
        <f>IF($V$11="Y",J206*0.05,0)</f>
        <v>0</v>
      </c>
    </row>
    <row r="207" s="671" customFormat="1" ht="13.5" customHeight="1">
      <c r="E207" t="s" s="596">
        <v>1180</v>
      </c>
      <c r="F207" t="s" s="675">
        <v>2031</v>
      </c>
      <c r="G207" t="s" s="180">
        <f>G198</f>
        <v>2006</v>
      </c>
      <c r="H207" s="677">
        <v>0</v>
      </c>
      <c r="J207" s="662">
        <f>H207*I207</f>
        <v>0</v>
      </c>
      <c r="K207" s="662">
        <f>IF($V$11="Y",J207*0.05,0)</f>
        <v>0</v>
      </c>
    </row>
    <row r="208" s="671" customFormat="1" ht="13.5" customHeight="1">
      <c r="E208" t="s" s="596">
        <v>1180</v>
      </c>
      <c r="F208" t="s" s="675">
        <v>2031</v>
      </c>
      <c r="G208" t="s" s="695">
        <f>G199</f>
        <v>2007</v>
      </c>
      <c r="H208" s="677">
        <v>0</v>
      </c>
      <c r="J208" s="662">
        <f>H208*I208</f>
        <v>0</v>
      </c>
      <c r="K208" s="662">
        <f>IF($V$11="Y",J208*0.05,0)</f>
        <v>0</v>
      </c>
    </row>
    <row r="209" s="671" customFormat="1" ht="13.5" customHeight="1">
      <c r="E209" t="s" s="596">
        <v>1181</v>
      </c>
      <c r="F209" t="s" s="675">
        <v>2032</v>
      </c>
      <c r="G209" t="s" s="676">
        <f>G200</f>
        <v>1996</v>
      </c>
      <c r="H209" s="677">
        <v>0</v>
      </c>
      <c r="J209" s="662">
        <f>H209*I209</f>
        <v>0</v>
      </c>
      <c r="K209" s="662">
        <f>IF($V$11="Y",J209*0.05,0)</f>
        <v>0</v>
      </c>
    </row>
    <row r="210" s="671" customFormat="1" ht="13.5" customHeight="1">
      <c r="E210" t="s" s="596">
        <v>1181</v>
      </c>
      <c r="F210" t="s" s="675">
        <v>2032</v>
      </c>
      <c r="G210" t="s" s="91">
        <f>G201</f>
        <v>1998</v>
      </c>
      <c r="H210" s="677">
        <v>0</v>
      </c>
      <c r="J210" s="662">
        <f>H210*I210</f>
        <v>0</v>
      </c>
      <c r="K210" s="662">
        <f>IF($V$11="Y",J210*0.05,0)</f>
        <v>0</v>
      </c>
    </row>
    <row r="211" s="671" customFormat="1" ht="13.5" customHeight="1">
      <c r="E211" t="s" s="596">
        <v>1181</v>
      </c>
      <c r="F211" t="s" s="675">
        <v>2032</v>
      </c>
      <c r="G211" t="s" s="205">
        <f>G202</f>
        <v>2000</v>
      </c>
      <c r="H211" s="677">
        <v>0</v>
      </c>
      <c r="J211" s="662">
        <f>H211*I211</f>
        <v>0</v>
      </c>
      <c r="K211" s="662">
        <f>IF($V$11="Y",J211*0.05,0)</f>
        <v>0</v>
      </c>
    </row>
    <row r="212" s="671" customFormat="1" ht="13.5" customHeight="1">
      <c r="E212" t="s" s="596">
        <v>1181</v>
      </c>
      <c r="F212" t="s" s="675">
        <v>2032</v>
      </c>
      <c r="G212" t="s" s="684">
        <f>G203</f>
        <v>2001</v>
      </c>
      <c r="H212" s="677">
        <v>0</v>
      </c>
      <c r="J212" s="662">
        <f>H212*I212</f>
        <v>0</v>
      </c>
      <c r="K212" s="662">
        <f>IF($V$11="Y",J212*0.05,0)</f>
        <v>0</v>
      </c>
    </row>
    <row r="213" s="671" customFormat="1" ht="13.5" customHeight="1">
      <c r="E213" t="s" s="596">
        <v>1181</v>
      </c>
      <c r="F213" t="s" s="675">
        <v>2032</v>
      </c>
      <c r="G213" t="s" s="686">
        <f>G204</f>
        <v>2003</v>
      </c>
      <c r="H213" s="677">
        <v>0</v>
      </c>
      <c r="J213" s="662">
        <f>H213*I213</f>
        <v>0</v>
      </c>
      <c r="K213" s="662">
        <f>IF($V$11="Y",J213*0.05,0)</f>
        <v>0</v>
      </c>
    </row>
    <row r="214" s="671" customFormat="1" ht="13.5" customHeight="1">
      <c r="E214" t="s" s="596">
        <v>1181</v>
      </c>
      <c r="F214" t="s" s="675">
        <v>2032</v>
      </c>
      <c r="G214" t="s" s="690">
        <f>G205</f>
        <v>2004</v>
      </c>
      <c r="H214" s="677">
        <v>0</v>
      </c>
      <c r="J214" s="662">
        <f>H214*I214</f>
        <v>0</v>
      </c>
      <c r="K214" s="662">
        <f>IF($V$11="Y",J214*0.05,0)</f>
        <v>0</v>
      </c>
    </row>
    <row r="215" s="671" customFormat="1" ht="13.5" customHeight="1">
      <c r="E215" t="s" s="596">
        <v>1181</v>
      </c>
      <c r="F215" t="s" s="675">
        <v>2032</v>
      </c>
      <c r="G215" t="s" s="692">
        <f>G206</f>
        <v>2005</v>
      </c>
      <c r="H215" s="677">
        <v>0</v>
      </c>
      <c r="J215" s="662">
        <f>H215*I215</f>
        <v>0</v>
      </c>
      <c r="K215" s="662">
        <f>IF($V$11="Y",J215*0.05,0)</f>
        <v>0</v>
      </c>
    </row>
    <row r="216" s="671" customFormat="1" ht="13.5" customHeight="1">
      <c r="E216" t="s" s="596">
        <v>1181</v>
      </c>
      <c r="F216" t="s" s="675">
        <v>2032</v>
      </c>
      <c r="G216" t="s" s="180">
        <f>G207</f>
        <v>2006</v>
      </c>
      <c r="H216" s="677">
        <v>0</v>
      </c>
      <c r="J216" s="662">
        <f>H216*I216</f>
        <v>0</v>
      </c>
      <c r="K216" s="662">
        <f>IF($V$11="Y",J216*0.05,0)</f>
        <v>0</v>
      </c>
    </row>
    <row r="217" s="671" customFormat="1" ht="13.5" customHeight="1">
      <c r="E217" t="s" s="596">
        <v>1181</v>
      </c>
      <c r="F217" t="s" s="675">
        <v>2032</v>
      </c>
      <c r="G217" t="s" s="695">
        <f>G208</f>
        <v>2007</v>
      </c>
      <c r="H217" s="677">
        <v>0</v>
      </c>
      <c r="J217" s="662">
        <f>H217*I217</f>
        <v>0</v>
      </c>
      <c r="K217" s="662">
        <f>IF($V$11="Y",J217*0.05,0)</f>
        <v>0</v>
      </c>
    </row>
    <row r="218" s="671" customFormat="1" ht="13.5" customHeight="1">
      <c r="E218" t="s" s="596">
        <v>1182</v>
      </c>
      <c r="F218" t="s" s="675">
        <v>2033</v>
      </c>
      <c r="G218" t="s" s="676">
        <f>G209</f>
        <v>1996</v>
      </c>
      <c r="H218" s="677">
        <v>0</v>
      </c>
      <c r="J218" s="662">
        <f>H218*I218</f>
        <v>0</v>
      </c>
      <c r="K218" s="662">
        <f>IF($V$11="Y",J218*0.05,0)</f>
        <v>0</v>
      </c>
    </row>
    <row r="219" s="671" customFormat="1" ht="13.5" customHeight="1">
      <c r="E219" t="s" s="596">
        <v>1182</v>
      </c>
      <c r="F219" t="s" s="675">
        <v>2033</v>
      </c>
      <c r="G219" t="s" s="91">
        <f>G210</f>
        <v>1998</v>
      </c>
      <c r="H219" s="677">
        <v>0</v>
      </c>
      <c r="J219" s="662">
        <f>H219*I219</f>
        <v>0</v>
      </c>
      <c r="K219" s="662">
        <f>IF($V$11="Y",J219*0.05,0)</f>
        <v>0</v>
      </c>
    </row>
    <row r="220" s="671" customFormat="1" ht="13.5" customHeight="1">
      <c r="E220" t="s" s="596">
        <v>1182</v>
      </c>
      <c r="F220" t="s" s="675">
        <v>2033</v>
      </c>
      <c r="G220" t="s" s="205">
        <f>G211</f>
        <v>2000</v>
      </c>
      <c r="H220" s="677">
        <v>0</v>
      </c>
      <c r="J220" s="662">
        <f>H220*I220</f>
        <v>0</v>
      </c>
      <c r="K220" s="662">
        <f>IF($V$11="Y",J220*0.05,0)</f>
        <v>0</v>
      </c>
    </row>
    <row r="221" s="671" customFormat="1" ht="13.5" customHeight="1">
      <c r="E221" t="s" s="596">
        <v>1182</v>
      </c>
      <c r="F221" t="s" s="675">
        <v>2033</v>
      </c>
      <c r="G221" t="s" s="684">
        <f>G212</f>
        <v>2001</v>
      </c>
      <c r="H221" s="677">
        <v>0</v>
      </c>
      <c r="J221" s="662">
        <f>H221*I221</f>
        <v>0</v>
      </c>
      <c r="K221" s="662">
        <f>IF($V$11="Y",J221*0.05,0)</f>
        <v>0</v>
      </c>
    </row>
    <row r="222" s="671" customFormat="1" ht="13.5" customHeight="1">
      <c r="E222" t="s" s="596">
        <v>1182</v>
      </c>
      <c r="F222" t="s" s="675">
        <v>2033</v>
      </c>
      <c r="G222" t="s" s="686">
        <f>G213</f>
        <v>2003</v>
      </c>
      <c r="H222" s="677">
        <v>0</v>
      </c>
      <c r="J222" s="662">
        <f>H222*I222</f>
        <v>0</v>
      </c>
      <c r="K222" s="662">
        <f>IF($V$11="Y",J222*0.05,0)</f>
        <v>0</v>
      </c>
    </row>
    <row r="223" s="671" customFormat="1" ht="13.5" customHeight="1">
      <c r="E223" t="s" s="596">
        <v>1182</v>
      </c>
      <c r="F223" t="s" s="675">
        <v>2033</v>
      </c>
      <c r="G223" t="s" s="690">
        <f>G214</f>
        <v>2004</v>
      </c>
      <c r="H223" s="677">
        <v>0</v>
      </c>
      <c r="J223" s="662">
        <f>H223*I223</f>
        <v>0</v>
      </c>
      <c r="K223" s="662">
        <f>IF($V$11="Y",J223*0.05,0)</f>
        <v>0</v>
      </c>
    </row>
    <row r="224" s="671" customFormat="1" ht="13.5" customHeight="1">
      <c r="E224" t="s" s="596">
        <v>1182</v>
      </c>
      <c r="F224" t="s" s="675">
        <v>2033</v>
      </c>
      <c r="G224" t="s" s="692">
        <f>G215</f>
        <v>2005</v>
      </c>
      <c r="H224" s="677">
        <v>0</v>
      </c>
      <c r="J224" s="662">
        <f>H224*I224</f>
        <v>0</v>
      </c>
      <c r="K224" s="662">
        <f>IF($V$11="Y",J224*0.05,0)</f>
        <v>0</v>
      </c>
    </row>
    <row r="225" s="671" customFormat="1" ht="13.5" customHeight="1">
      <c r="E225" t="s" s="596">
        <v>1182</v>
      </c>
      <c r="F225" t="s" s="675">
        <v>2033</v>
      </c>
      <c r="G225" t="s" s="180">
        <f>G216</f>
        <v>2006</v>
      </c>
      <c r="H225" s="677">
        <v>0</v>
      </c>
      <c r="J225" s="662">
        <f>H225*I225</f>
        <v>0</v>
      </c>
      <c r="K225" s="662">
        <f>IF($V$11="Y",J225*0.05,0)</f>
        <v>0</v>
      </c>
    </row>
    <row r="226" s="671" customFormat="1" ht="13.5" customHeight="1">
      <c r="E226" t="s" s="596">
        <v>1182</v>
      </c>
      <c r="F226" t="s" s="675">
        <v>2033</v>
      </c>
      <c r="G226" t="s" s="695">
        <f>G217</f>
        <v>2007</v>
      </c>
      <c r="H226" s="677">
        <v>0</v>
      </c>
      <c r="J226" s="662">
        <f>H226*I226</f>
        <v>0</v>
      </c>
      <c r="K226" s="662">
        <f>IF($V$11="Y",J226*0.05,0)</f>
        <v>0</v>
      </c>
    </row>
    <row r="227" s="671" customFormat="1" ht="13.5" customHeight="1">
      <c r="E227" t="s" s="596">
        <v>1183</v>
      </c>
      <c r="F227" t="s" s="675">
        <v>2034</v>
      </c>
      <c r="G227" t="s" s="676">
        <f>G218</f>
        <v>1996</v>
      </c>
      <c r="H227" s="677">
        <v>0</v>
      </c>
      <c r="J227" s="662">
        <f>H227*I227</f>
        <v>0</v>
      </c>
      <c r="K227" s="662">
        <f>IF($V$11="Y",J227*0.05,0)</f>
        <v>0</v>
      </c>
    </row>
    <row r="228" s="671" customFormat="1" ht="13.5" customHeight="1">
      <c r="E228" t="s" s="596">
        <v>1183</v>
      </c>
      <c r="F228" t="s" s="675">
        <v>2034</v>
      </c>
      <c r="G228" t="s" s="91">
        <f>G219</f>
        <v>1998</v>
      </c>
      <c r="H228" s="677">
        <v>0</v>
      </c>
      <c r="J228" s="662">
        <f>H228*I228</f>
        <v>0</v>
      </c>
      <c r="K228" s="662">
        <f>IF($V$11="Y",J228*0.05,0)</f>
        <v>0</v>
      </c>
    </row>
    <row r="229" s="671" customFormat="1" ht="13.5" customHeight="1">
      <c r="E229" t="s" s="596">
        <v>1183</v>
      </c>
      <c r="F229" t="s" s="675">
        <v>2034</v>
      </c>
      <c r="G229" t="s" s="205">
        <f>G220</f>
        <v>2000</v>
      </c>
      <c r="H229" s="677">
        <v>0</v>
      </c>
      <c r="J229" s="662">
        <f>H229*I229</f>
        <v>0</v>
      </c>
      <c r="K229" s="662">
        <f>IF($V$11="Y",J229*0.05,0)</f>
        <v>0</v>
      </c>
    </row>
    <row r="230" s="671" customFormat="1" ht="13.5" customHeight="1">
      <c r="E230" t="s" s="596">
        <v>1183</v>
      </c>
      <c r="F230" t="s" s="675">
        <v>2034</v>
      </c>
      <c r="G230" t="s" s="684">
        <f>G221</f>
        <v>2001</v>
      </c>
      <c r="H230" s="677">
        <v>0</v>
      </c>
      <c r="J230" s="662">
        <f>H230*I230</f>
        <v>0</v>
      </c>
      <c r="K230" s="662">
        <f>IF($V$11="Y",J230*0.05,0)</f>
        <v>0</v>
      </c>
    </row>
    <row r="231" s="671" customFormat="1" ht="13.5" customHeight="1">
      <c r="E231" t="s" s="596">
        <v>1183</v>
      </c>
      <c r="F231" t="s" s="675">
        <v>2034</v>
      </c>
      <c r="G231" t="s" s="686">
        <f>G222</f>
        <v>2003</v>
      </c>
      <c r="H231" s="677">
        <v>0</v>
      </c>
      <c r="J231" s="662">
        <f>H231*I231</f>
        <v>0</v>
      </c>
      <c r="K231" s="662">
        <f>IF($V$11="Y",J231*0.05,0)</f>
        <v>0</v>
      </c>
    </row>
    <row r="232" s="671" customFormat="1" ht="13.5" customHeight="1">
      <c r="E232" t="s" s="596">
        <v>1183</v>
      </c>
      <c r="F232" t="s" s="675">
        <v>2034</v>
      </c>
      <c r="G232" t="s" s="690">
        <f>G223</f>
        <v>2004</v>
      </c>
      <c r="H232" s="677">
        <v>0</v>
      </c>
      <c r="J232" s="662">
        <f>H232*I232</f>
        <v>0</v>
      </c>
      <c r="K232" s="662">
        <f>IF($V$11="Y",J232*0.05,0)</f>
        <v>0</v>
      </c>
    </row>
    <row r="233" s="671" customFormat="1" ht="13.5" customHeight="1">
      <c r="E233" t="s" s="596">
        <v>1183</v>
      </c>
      <c r="F233" t="s" s="675">
        <v>2034</v>
      </c>
      <c r="G233" t="s" s="692">
        <f>G224</f>
        <v>2005</v>
      </c>
      <c r="H233" s="677">
        <v>0</v>
      </c>
      <c r="J233" s="662">
        <f>H233*I233</f>
        <v>0</v>
      </c>
      <c r="K233" s="662">
        <f>IF($V$11="Y",J233*0.05,0)</f>
        <v>0</v>
      </c>
    </row>
    <row r="234" s="671" customFormat="1" ht="13.5" customHeight="1">
      <c r="E234" t="s" s="596">
        <v>1183</v>
      </c>
      <c r="F234" t="s" s="675">
        <v>2034</v>
      </c>
      <c r="G234" t="s" s="180">
        <f>G225</f>
        <v>2006</v>
      </c>
      <c r="H234" s="677">
        <v>0</v>
      </c>
      <c r="J234" s="662">
        <f>H234*I234</f>
        <v>0</v>
      </c>
      <c r="K234" s="662">
        <f>IF($V$11="Y",J234*0.05,0)</f>
        <v>0</v>
      </c>
    </row>
    <row r="235" s="671" customFormat="1" ht="13.5" customHeight="1">
      <c r="E235" t="s" s="596">
        <v>1183</v>
      </c>
      <c r="F235" t="s" s="675">
        <v>2034</v>
      </c>
      <c r="G235" t="s" s="695">
        <f>G226</f>
        <v>2007</v>
      </c>
      <c r="H235" s="677">
        <v>0</v>
      </c>
      <c r="J235" s="662">
        <f>H235*I235</f>
        <v>0</v>
      </c>
      <c r="K235" s="662">
        <f>IF($V$11="Y",J235*0.05,0)</f>
        <v>0</v>
      </c>
    </row>
    <row r="236" s="671" customFormat="1" ht="13.5" customHeight="1">
      <c r="E236" t="s" s="596">
        <v>1184</v>
      </c>
      <c r="F236" t="s" s="675">
        <v>2035</v>
      </c>
      <c r="G236" t="s" s="676">
        <f>G227</f>
        <v>1996</v>
      </c>
      <c r="H236" s="677">
        <v>0</v>
      </c>
      <c r="J236" s="662">
        <f>H236*I236</f>
        <v>0</v>
      </c>
      <c r="K236" s="662">
        <f>IF($V$11="Y",J236*0.05,0)</f>
        <v>0</v>
      </c>
    </row>
    <row r="237" s="671" customFormat="1" ht="13.5" customHeight="1">
      <c r="E237" t="s" s="596">
        <v>1184</v>
      </c>
      <c r="F237" t="s" s="675">
        <v>2035</v>
      </c>
      <c r="G237" t="s" s="91">
        <f>G228</f>
        <v>1998</v>
      </c>
      <c r="H237" s="677">
        <v>0</v>
      </c>
      <c r="J237" s="662">
        <f>H237*I237</f>
        <v>0</v>
      </c>
      <c r="K237" s="662">
        <f>IF($V$11="Y",J237*0.05,0)</f>
        <v>0</v>
      </c>
    </row>
    <row r="238" s="671" customFormat="1" ht="13.5" customHeight="1">
      <c r="E238" t="s" s="596">
        <v>1184</v>
      </c>
      <c r="F238" t="s" s="675">
        <v>2035</v>
      </c>
      <c r="G238" t="s" s="205">
        <f>G229</f>
        <v>2000</v>
      </c>
      <c r="H238" s="677">
        <v>0</v>
      </c>
      <c r="J238" s="662">
        <f>H238*I238</f>
        <v>0</v>
      </c>
      <c r="K238" s="662">
        <f>IF($V$11="Y",J238*0.05,0)</f>
        <v>0</v>
      </c>
    </row>
    <row r="239" s="671" customFormat="1" ht="13.5" customHeight="1">
      <c r="E239" t="s" s="596">
        <v>1184</v>
      </c>
      <c r="F239" t="s" s="675">
        <v>2035</v>
      </c>
      <c r="G239" t="s" s="684">
        <f>G230</f>
        <v>2001</v>
      </c>
      <c r="H239" s="677">
        <v>0</v>
      </c>
      <c r="J239" s="662">
        <f>H239*I239</f>
        <v>0</v>
      </c>
      <c r="K239" s="662">
        <f>IF($V$11="Y",J239*0.05,0)</f>
        <v>0</v>
      </c>
    </row>
    <row r="240" s="671" customFormat="1" ht="13.5" customHeight="1">
      <c r="E240" t="s" s="596">
        <v>1184</v>
      </c>
      <c r="F240" t="s" s="675">
        <v>2035</v>
      </c>
      <c r="G240" t="s" s="686">
        <f>G231</f>
        <v>2003</v>
      </c>
      <c r="H240" s="677">
        <v>0</v>
      </c>
      <c r="J240" s="662">
        <f>H240*I240</f>
        <v>0</v>
      </c>
      <c r="K240" s="662">
        <f>IF($V$11="Y",J240*0.05,0)</f>
        <v>0</v>
      </c>
    </row>
    <row r="241" s="671" customFormat="1" ht="13.5" customHeight="1">
      <c r="E241" t="s" s="596">
        <v>1184</v>
      </c>
      <c r="F241" t="s" s="675">
        <v>2035</v>
      </c>
      <c r="G241" t="s" s="690">
        <f>G232</f>
        <v>2004</v>
      </c>
      <c r="H241" s="677">
        <v>0</v>
      </c>
      <c r="J241" s="662">
        <f>H241*I241</f>
        <v>0</v>
      </c>
      <c r="K241" s="662">
        <f>IF($V$11="Y",J241*0.05,0)</f>
        <v>0</v>
      </c>
    </row>
    <row r="242" s="671" customFormat="1" ht="13.5" customHeight="1">
      <c r="E242" t="s" s="596">
        <v>1184</v>
      </c>
      <c r="F242" t="s" s="675">
        <v>2035</v>
      </c>
      <c r="G242" t="s" s="692">
        <f>G233</f>
        <v>2005</v>
      </c>
      <c r="H242" s="677">
        <v>0</v>
      </c>
      <c r="J242" s="662">
        <f>H242*I242</f>
        <v>0</v>
      </c>
      <c r="K242" s="662">
        <f>IF($V$11="Y",J242*0.05,0)</f>
        <v>0</v>
      </c>
    </row>
    <row r="243" s="671" customFormat="1" ht="13.5" customHeight="1">
      <c r="E243" t="s" s="596">
        <v>1184</v>
      </c>
      <c r="F243" t="s" s="675">
        <v>2035</v>
      </c>
      <c r="G243" t="s" s="180">
        <f>G234</f>
        <v>2006</v>
      </c>
      <c r="H243" s="677">
        <v>0</v>
      </c>
      <c r="J243" s="662">
        <f>H243*I243</f>
        <v>0</v>
      </c>
      <c r="K243" s="662">
        <f>IF($V$11="Y",J243*0.05,0)</f>
        <v>0</v>
      </c>
    </row>
    <row r="244" s="671" customFormat="1" ht="13.5" customHeight="1">
      <c r="E244" t="s" s="596">
        <v>1184</v>
      </c>
      <c r="F244" t="s" s="675">
        <v>2035</v>
      </c>
      <c r="G244" t="s" s="695">
        <f>G235</f>
        <v>2007</v>
      </c>
      <c r="H244" s="677">
        <v>0</v>
      </c>
      <c r="J244" s="662">
        <f>H244*I244</f>
        <v>0</v>
      </c>
      <c r="K244" s="662">
        <f>IF($V$11="Y",J244*0.05,0)</f>
        <v>0</v>
      </c>
    </row>
    <row r="245" s="671" customFormat="1" ht="13.5" customHeight="1">
      <c r="E245" t="s" s="596">
        <v>1185</v>
      </c>
      <c r="F245" t="s" s="675">
        <v>2036</v>
      </c>
      <c r="G245" t="s" s="676">
        <f>G236</f>
        <v>1996</v>
      </c>
      <c r="H245" s="677">
        <v>0</v>
      </c>
      <c r="J245" s="662">
        <f>H245*I245</f>
        <v>0</v>
      </c>
      <c r="K245" s="662">
        <f>IF($V$11="Y",J245*0.05,0)</f>
        <v>0</v>
      </c>
    </row>
    <row r="246" s="671" customFormat="1" ht="13.5" customHeight="1">
      <c r="E246" t="s" s="596">
        <v>1185</v>
      </c>
      <c r="F246" t="s" s="675">
        <v>2036</v>
      </c>
      <c r="G246" t="s" s="91">
        <f>G237</f>
        <v>1998</v>
      </c>
      <c r="H246" s="677">
        <v>0</v>
      </c>
      <c r="J246" s="662">
        <f>H246*I246</f>
        <v>0</v>
      </c>
      <c r="K246" s="662">
        <f>IF($V$11="Y",J246*0.05,0)</f>
        <v>0</v>
      </c>
    </row>
    <row r="247" s="671" customFormat="1" ht="13.5" customHeight="1">
      <c r="E247" t="s" s="596">
        <v>1185</v>
      </c>
      <c r="F247" t="s" s="675">
        <v>2036</v>
      </c>
      <c r="G247" t="s" s="205">
        <f>G238</f>
        <v>2000</v>
      </c>
      <c r="H247" s="677">
        <v>0</v>
      </c>
      <c r="J247" s="662">
        <f>H247*I247</f>
        <v>0</v>
      </c>
      <c r="K247" s="662">
        <f>IF($V$11="Y",J247*0.05,0)</f>
        <v>0</v>
      </c>
    </row>
    <row r="248" s="671" customFormat="1" ht="13.5" customHeight="1">
      <c r="E248" t="s" s="596">
        <v>1185</v>
      </c>
      <c r="F248" t="s" s="675">
        <v>2036</v>
      </c>
      <c r="G248" t="s" s="684">
        <f>G239</f>
        <v>2001</v>
      </c>
      <c r="H248" s="677">
        <v>0</v>
      </c>
      <c r="J248" s="662">
        <f>H248*I248</f>
        <v>0</v>
      </c>
      <c r="K248" s="662">
        <f>IF($V$11="Y",J248*0.05,0)</f>
        <v>0</v>
      </c>
    </row>
    <row r="249" s="671" customFormat="1" ht="13.5" customHeight="1">
      <c r="E249" t="s" s="596">
        <v>1185</v>
      </c>
      <c r="F249" t="s" s="675">
        <v>2036</v>
      </c>
      <c r="G249" t="s" s="686">
        <f>G240</f>
        <v>2003</v>
      </c>
      <c r="H249" s="677">
        <v>0</v>
      </c>
      <c r="J249" s="662">
        <f>H249*I249</f>
        <v>0</v>
      </c>
      <c r="K249" s="662">
        <f>IF($V$11="Y",J249*0.05,0)</f>
        <v>0</v>
      </c>
    </row>
    <row r="250" s="671" customFormat="1" ht="13.5" customHeight="1">
      <c r="E250" t="s" s="596">
        <v>1185</v>
      </c>
      <c r="F250" t="s" s="675">
        <v>2036</v>
      </c>
      <c r="G250" t="s" s="690">
        <f>G241</f>
        <v>2004</v>
      </c>
      <c r="H250" s="677">
        <v>0</v>
      </c>
      <c r="J250" s="662">
        <f>H250*I250</f>
        <v>0</v>
      </c>
      <c r="K250" s="662">
        <f>IF($V$11="Y",J250*0.05,0)</f>
        <v>0</v>
      </c>
    </row>
    <row r="251" s="671" customFormat="1" ht="13.5" customHeight="1">
      <c r="E251" t="s" s="596">
        <v>1185</v>
      </c>
      <c r="F251" t="s" s="675">
        <v>2036</v>
      </c>
      <c r="G251" t="s" s="692">
        <f>G242</f>
        <v>2005</v>
      </c>
      <c r="H251" s="677">
        <v>0</v>
      </c>
      <c r="J251" s="662">
        <f>H251*I251</f>
        <v>0</v>
      </c>
      <c r="K251" s="662">
        <f>IF($V$11="Y",J251*0.05,0)</f>
        <v>0</v>
      </c>
    </row>
    <row r="252" s="671" customFormat="1" ht="13.5" customHeight="1">
      <c r="E252" t="s" s="596">
        <v>1185</v>
      </c>
      <c r="F252" t="s" s="675">
        <v>2036</v>
      </c>
      <c r="G252" t="s" s="180">
        <f>G243</f>
        <v>2006</v>
      </c>
      <c r="H252" s="677">
        <v>0</v>
      </c>
      <c r="J252" s="662">
        <f>H252*I252</f>
        <v>0</v>
      </c>
      <c r="K252" s="662">
        <f>IF($V$11="Y",J252*0.05,0)</f>
        <v>0</v>
      </c>
    </row>
    <row r="253" s="671" customFormat="1" ht="13.5" customHeight="1">
      <c r="E253" t="s" s="596">
        <v>1185</v>
      </c>
      <c r="F253" t="s" s="675">
        <v>2036</v>
      </c>
      <c r="G253" t="s" s="695">
        <f>G244</f>
        <v>2007</v>
      </c>
      <c r="H253" s="677">
        <v>0</v>
      </c>
      <c r="J253" s="662">
        <f>H253*I253</f>
        <v>0</v>
      </c>
      <c r="K253" s="662">
        <f>IF($V$11="Y",J253*0.05,0)</f>
        <v>0</v>
      </c>
    </row>
    <row r="254" s="671" customFormat="1" ht="13.5" customHeight="1">
      <c r="E254" t="s" s="596">
        <v>1187</v>
      </c>
      <c r="F254" t="s" s="675">
        <v>2037</v>
      </c>
      <c r="G254" t="s" s="676">
        <f>G245</f>
        <v>1996</v>
      </c>
      <c r="H254" s="677">
        <v>0</v>
      </c>
      <c r="J254" s="662">
        <f>H254*I254</f>
        <v>0</v>
      </c>
      <c r="K254" s="662">
        <f>IF($V$11="Y",J254*0.05,0)</f>
        <v>0</v>
      </c>
    </row>
    <row r="255" s="671" customFormat="1" ht="13.5" customHeight="1">
      <c r="E255" t="s" s="596">
        <v>1187</v>
      </c>
      <c r="F255" t="s" s="675">
        <v>2037</v>
      </c>
      <c r="G255" t="s" s="91">
        <f>G246</f>
        <v>1998</v>
      </c>
      <c r="H255" s="677">
        <v>0</v>
      </c>
      <c r="J255" s="662">
        <f>H255*I255</f>
        <v>0</v>
      </c>
      <c r="K255" s="662">
        <f>IF($V$11="Y",J255*0.05,0)</f>
        <v>0</v>
      </c>
    </row>
    <row r="256" s="671" customFormat="1" ht="13.5" customHeight="1">
      <c r="E256" t="s" s="596">
        <v>1187</v>
      </c>
      <c r="F256" t="s" s="675">
        <v>2037</v>
      </c>
      <c r="G256" t="s" s="205">
        <f>G247</f>
        <v>2000</v>
      </c>
      <c r="H256" s="677">
        <v>0</v>
      </c>
      <c r="J256" s="662">
        <f>H256*I256</f>
        <v>0</v>
      </c>
      <c r="K256" s="662">
        <f>IF($V$11="Y",J256*0.05,0)</f>
        <v>0</v>
      </c>
    </row>
    <row r="257" s="671" customFormat="1" ht="13.5" customHeight="1">
      <c r="E257" t="s" s="596">
        <v>1187</v>
      </c>
      <c r="F257" t="s" s="675">
        <v>2037</v>
      </c>
      <c r="G257" t="s" s="684">
        <f>G248</f>
        <v>2001</v>
      </c>
      <c r="H257" s="677">
        <v>0</v>
      </c>
      <c r="J257" s="662">
        <f>H257*I257</f>
        <v>0</v>
      </c>
      <c r="K257" s="662">
        <f>IF($V$11="Y",J257*0.05,0)</f>
        <v>0</v>
      </c>
    </row>
    <row r="258" s="671" customFormat="1" ht="13.5" customHeight="1">
      <c r="E258" t="s" s="596">
        <v>1187</v>
      </c>
      <c r="F258" t="s" s="675">
        <v>2037</v>
      </c>
      <c r="G258" t="s" s="686">
        <f>G249</f>
        <v>2003</v>
      </c>
      <c r="H258" s="677">
        <v>0</v>
      </c>
      <c r="J258" s="662">
        <f>H258*I258</f>
        <v>0</v>
      </c>
      <c r="K258" s="662">
        <f>IF($V$11="Y",J258*0.05,0)</f>
        <v>0</v>
      </c>
    </row>
    <row r="259" s="671" customFormat="1" ht="13.5" customHeight="1">
      <c r="E259" t="s" s="596">
        <v>1187</v>
      </c>
      <c r="F259" t="s" s="675">
        <v>2037</v>
      </c>
      <c r="G259" t="s" s="690">
        <f>G250</f>
        <v>2004</v>
      </c>
      <c r="H259" s="677">
        <v>0</v>
      </c>
      <c r="J259" s="662">
        <f>H259*I259</f>
        <v>0</v>
      </c>
      <c r="K259" s="662">
        <f>IF($V$11="Y",J259*0.05,0)</f>
        <v>0</v>
      </c>
    </row>
    <row r="260" s="671" customFormat="1" ht="13.5" customHeight="1">
      <c r="E260" t="s" s="596">
        <v>1187</v>
      </c>
      <c r="F260" t="s" s="675">
        <v>2037</v>
      </c>
      <c r="G260" t="s" s="692">
        <f>G251</f>
        <v>2005</v>
      </c>
      <c r="H260" s="677">
        <v>0</v>
      </c>
      <c r="J260" s="662">
        <f>H260*I260</f>
        <v>0</v>
      </c>
      <c r="K260" s="662">
        <f>IF($V$11="Y",J260*0.05,0)</f>
        <v>0</v>
      </c>
    </row>
    <row r="261" s="671" customFormat="1" ht="13.5" customHeight="1">
      <c r="E261" t="s" s="596">
        <v>1187</v>
      </c>
      <c r="F261" t="s" s="675">
        <v>2037</v>
      </c>
      <c r="G261" t="s" s="180">
        <f>G252</f>
        <v>2006</v>
      </c>
      <c r="H261" s="677">
        <v>0</v>
      </c>
      <c r="J261" s="662">
        <f>H261*I261</f>
        <v>0</v>
      </c>
      <c r="K261" s="662">
        <f>IF($V$11="Y",J261*0.05,0)</f>
        <v>0</v>
      </c>
    </row>
    <row r="262" s="671" customFormat="1" ht="13.5" customHeight="1">
      <c r="E262" t="s" s="596">
        <v>1187</v>
      </c>
      <c r="F262" t="s" s="675">
        <v>2037</v>
      </c>
      <c r="G262" t="s" s="695">
        <f>G253</f>
        <v>2007</v>
      </c>
      <c r="H262" s="677">
        <v>0</v>
      </c>
      <c r="J262" s="662">
        <f>H262*I262</f>
        <v>0</v>
      </c>
      <c r="K262" s="662">
        <f>IF($V$11="Y",J262*0.05,0)</f>
        <v>0</v>
      </c>
    </row>
    <row r="263" s="671" customFormat="1" ht="13.5" customHeight="1">
      <c r="E263" t="s" s="596">
        <v>1188</v>
      </c>
      <c r="F263" t="s" s="675">
        <v>2038</v>
      </c>
      <c r="G263" t="s" s="676">
        <f>G254</f>
        <v>1996</v>
      </c>
      <c r="H263" s="677">
        <v>0</v>
      </c>
      <c r="J263" s="662">
        <f>H263*I263</f>
        <v>0</v>
      </c>
      <c r="K263" s="662">
        <f>IF($V$11="Y",J263*0.05,0)</f>
        <v>0</v>
      </c>
    </row>
    <row r="264" s="671" customFormat="1" ht="13.5" customHeight="1">
      <c r="E264" t="s" s="596">
        <v>1188</v>
      </c>
      <c r="F264" t="s" s="675">
        <v>2038</v>
      </c>
      <c r="G264" t="s" s="91">
        <f>G255</f>
        <v>1998</v>
      </c>
      <c r="H264" s="677">
        <v>0</v>
      </c>
      <c r="J264" s="662">
        <f>H264*I264</f>
        <v>0</v>
      </c>
      <c r="K264" s="662">
        <f>IF($V$11="Y",J264*0.05,0)</f>
        <v>0</v>
      </c>
    </row>
    <row r="265" s="671" customFormat="1" ht="13.5" customHeight="1">
      <c r="E265" t="s" s="596">
        <v>1188</v>
      </c>
      <c r="F265" t="s" s="675">
        <v>2038</v>
      </c>
      <c r="G265" t="s" s="205">
        <f>G256</f>
        <v>2000</v>
      </c>
      <c r="H265" s="677">
        <v>0</v>
      </c>
      <c r="J265" s="662">
        <f>H265*I265</f>
        <v>0</v>
      </c>
      <c r="K265" s="662">
        <f>IF($V$11="Y",J265*0.05,0)</f>
        <v>0</v>
      </c>
    </row>
    <row r="266" s="671" customFormat="1" ht="13.5" customHeight="1">
      <c r="E266" t="s" s="596">
        <v>1188</v>
      </c>
      <c r="F266" t="s" s="675">
        <v>2038</v>
      </c>
      <c r="G266" t="s" s="684">
        <f>G257</f>
        <v>2001</v>
      </c>
      <c r="H266" s="677">
        <v>0</v>
      </c>
      <c r="J266" s="662">
        <f>H266*I266</f>
        <v>0</v>
      </c>
      <c r="K266" s="662">
        <f>IF($V$11="Y",J266*0.05,0)</f>
        <v>0</v>
      </c>
    </row>
    <row r="267" s="671" customFormat="1" ht="13.5" customHeight="1">
      <c r="E267" t="s" s="596">
        <v>1188</v>
      </c>
      <c r="F267" t="s" s="675">
        <v>2038</v>
      </c>
      <c r="G267" t="s" s="686">
        <f>G258</f>
        <v>2003</v>
      </c>
      <c r="H267" s="677">
        <v>0</v>
      </c>
      <c r="J267" s="662">
        <f>H267*I267</f>
        <v>0</v>
      </c>
      <c r="K267" s="662">
        <f>IF($V$11="Y",J267*0.05,0)</f>
        <v>0</v>
      </c>
    </row>
    <row r="268" s="671" customFormat="1" ht="13.5" customHeight="1">
      <c r="E268" t="s" s="596">
        <v>1188</v>
      </c>
      <c r="F268" t="s" s="675">
        <v>2038</v>
      </c>
      <c r="G268" t="s" s="690">
        <f>G259</f>
        <v>2004</v>
      </c>
      <c r="H268" s="677">
        <v>0</v>
      </c>
      <c r="J268" s="662">
        <f>H268*I268</f>
        <v>0</v>
      </c>
      <c r="K268" s="662">
        <f>IF($V$11="Y",J268*0.05,0)</f>
        <v>0</v>
      </c>
    </row>
    <row r="269" s="671" customFormat="1" ht="13.5" customHeight="1">
      <c r="E269" t="s" s="596">
        <v>1188</v>
      </c>
      <c r="F269" t="s" s="675">
        <v>2038</v>
      </c>
      <c r="G269" t="s" s="692">
        <f>G260</f>
        <v>2005</v>
      </c>
      <c r="H269" s="677">
        <v>0</v>
      </c>
      <c r="J269" s="662">
        <f>H269*I269</f>
        <v>0</v>
      </c>
      <c r="K269" s="662">
        <f>IF($V$11="Y",J269*0.05,0)</f>
        <v>0</v>
      </c>
    </row>
    <row r="270" s="671" customFormat="1" ht="13.5" customHeight="1">
      <c r="E270" t="s" s="596">
        <v>1188</v>
      </c>
      <c r="F270" t="s" s="675">
        <v>2038</v>
      </c>
      <c r="G270" t="s" s="180">
        <f>G261</f>
        <v>2006</v>
      </c>
      <c r="H270" s="677">
        <v>0</v>
      </c>
      <c r="J270" s="662">
        <f>H270*I270</f>
        <v>0</v>
      </c>
      <c r="K270" s="662">
        <f>IF($V$11="Y",J270*0.05,0)</f>
        <v>0</v>
      </c>
    </row>
    <row r="271" s="671" customFormat="1" ht="13.5" customHeight="1">
      <c r="E271" t="s" s="596">
        <v>1188</v>
      </c>
      <c r="F271" t="s" s="675">
        <v>2038</v>
      </c>
      <c r="G271" t="s" s="695">
        <f>G262</f>
        <v>2007</v>
      </c>
      <c r="H271" s="677">
        <v>0</v>
      </c>
      <c r="J271" s="662">
        <f>H271*I271</f>
        <v>0</v>
      </c>
      <c r="K271" s="662">
        <f>IF($V$11="Y",J271*0.05,0)</f>
        <v>0</v>
      </c>
    </row>
    <row r="272" s="671" customFormat="1" ht="13.5" customHeight="1">
      <c r="E272" t="s" s="596">
        <v>1189</v>
      </c>
      <c r="F272" t="s" s="675">
        <v>2039</v>
      </c>
      <c r="G272" t="s" s="676">
        <f>G263</f>
        <v>1996</v>
      </c>
      <c r="H272" s="677">
        <v>0</v>
      </c>
      <c r="J272" s="662">
        <f>H272*I272</f>
        <v>0</v>
      </c>
      <c r="K272" s="662">
        <f>IF($V$11="Y",J272*0.05,0)</f>
        <v>0</v>
      </c>
    </row>
    <row r="273" s="671" customFormat="1" ht="13.5" customHeight="1">
      <c r="E273" t="s" s="596">
        <v>1189</v>
      </c>
      <c r="F273" t="s" s="675">
        <v>2039</v>
      </c>
      <c r="G273" t="s" s="91">
        <f>G264</f>
        <v>1998</v>
      </c>
      <c r="H273" s="677">
        <v>0</v>
      </c>
      <c r="J273" s="662">
        <f>H273*I273</f>
        <v>0</v>
      </c>
      <c r="K273" s="662">
        <f>IF($V$11="Y",J273*0.05,0)</f>
        <v>0</v>
      </c>
    </row>
    <row r="274" s="671" customFormat="1" ht="13.5" customHeight="1">
      <c r="E274" t="s" s="596">
        <v>1189</v>
      </c>
      <c r="F274" t="s" s="675">
        <v>2039</v>
      </c>
      <c r="G274" t="s" s="205">
        <f>G265</f>
        <v>2000</v>
      </c>
      <c r="H274" s="677">
        <v>0</v>
      </c>
      <c r="J274" s="662">
        <f>H274*I274</f>
        <v>0</v>
      </c>
      <c r="K274" s="662">
        <f>IF($V$11="Y",J274*0.05,0)</f>
        <v>0</v>
      </c>
    </row>
    <row r="275" s="671" customFormat="1" ht="13.5" customHeight="1">
      <c r="E275" t="s" s="596">
        <v>1189</v>
      </c>
      <c r="F275" t="s" s="675">
        <v>2039</v>
      </c>
      <c r="G275" t="s" s="684">
        <f>G266</f>
        <v>2001</v>
      </c>
      <c r="H275" s="677">
        <v>0</v>
      </c>
      <c r="J275" s="662">
        <f>H275*I275</f>
        <v>0</v>
      </c>
      <c r="K275" s="662">
        <f>IF($V$11="Y",J275*0.05,0)</f>
        <v>0</v>
      </c>
    </row>
    <row r="276" s="671" customFormat="1" ht="13.5" customHeight="1">
      <c r="E276" t="s" s="596">
        <v>1189</v>
      </c>
      <c r="F276" t="s" s="675">
        <v>2039</v>
      </c>
      <c r="G276" t="s" s="686">
        <f>G267</f>
        <v>2003</v>
      </c>
      <c r="H276" s="677">
        <v>0</v>
      </c>
      <c r="J276" s="662">
        <f>H276*I276</f>
        <v>0</v>
      </c>
      <c r="K276" s="662">
        <f>IF($V$11="Y",J276*0.05,0)</f>
        <v>0</v>
      </c>
    </row>
    <row r="277" s="671" customFormat="1" ht="13.5" customHeight="1">
      <c r="E277" t="s" s="596">
        <v>1189</v>
      </c>
      <c r="F277" t="s" s="675">
        <v>2039</v>
      </c>
      <c r="G277" t="s" s="690">
        <f>G268</f>
        <v>2004</v>
      </c>
      <c r="H277" s="677">
        <v>0</v>
      </c>
      <c r="J277" s="662">
        <f>H277*I277</f>
        <v>0</v>
      </c>
      <c r="K277" s="662">
        <f>IF($V$11="Y",J277*0.05,0)</f>
        <v>0</v>
      </c>
    </row>
    <row r="278" s="671" customFormat="1" ht="13.5" customHeight="1">
      <c r="E278" t="s" s="596">
        <v>1189</v>
      </c>
      <c r="F278" t="s" s="675">
        <v>2039</v>
      </c>
      <c r="G278" t="s" s="692">
        <f>G269</f>
        <v>2005</v>
      </c>
      <c r="H278" s="677">
        <v>0</v>
      </c>
      <c r="J278" s="662">
        <f>H278*I278</f>
        <v>0</v>
      </c>
      <c r="K278" s="662">
        <f>IF($V$11="Y",J278*0.05,0)</f>
        <v>0</v>
      </c>
    </row>
    <row r="279" s="671" customFormat="1" ht="13.5" customHeight="1">
      <c r="E279" t="s" s="596">
        <v>1189</v>
      </c>
      <c r="F279" t="s" s="675">
        <v>2039</v>
      </c>
      <c r="G279" t="s" s="180">
        <f>G270</f>
        <v>2006</v>
      </c>
      <c r="H279" s="677">
        <v>0</v>
      </c>
      <c r="J279" s="662">
        <f>H279*I279</f>
        <v>0</v>
      </c>
      <c r="K279" s="662">
        <f>IF($V$11="Y",J279*0.05,0)</f>
        <v>0</v>
      </c>
    </row>
    <row r="280" s="671" customFormat="1" ht="13.5" customHeight="1">
      <c r="E280" t="s" s="596">
        <v>1189</v>
      </c>
      <c r="F280" t="s" s="675">
        <v>2039</v>
      </c>
      <c r="G280" t="s" s="695">
        <f>G271</f>
        <v>2007</v>
      </c>
      <c r="H280" s="677">
        <v>0</v>
      </c>
      <c r="J280" s="662">
        <f>H280*I280</f>
        <v>0</v>
      </c>
      <c r="K280" s="662">
        <f>IF($V$11="Y",J280*0.05,0)</f>
        <v>0</v>
      </c>
    </row>
    <row r="281" s="671" customFormat="1" ht="13.5" customHeight="1">
      <c r="E281" t="s" s="596">
        <v>1190</v>
      </c>
      <c r="F281" t="s" s="675">
        <v>2040</v>
      </c>
      <c r="G281" t="s" s="676">
        <f>G272</f>
        <v>1996</v>
      </c>
      <c r="H281" s="677">
        <v>0</v>
      </c>
      <c r="J281" s="662">
        <f>H281*I281</f>
        <v>0</v>
      </c>
      <c r="K281" s="662">
        <f>IF($V$11="Y",J281*0.05,0)</f>
        <v>0</v>
      </c>
    </row>
    <row r="282" s="671" customFormat="1" ht="13.5" customHeight="1">
      <c r="E282" t="s" s="596">
        <v>1190</v>
      </c>
      <c r="F282" t="s" s="675">
        <v>2040</v>
      </c>
      <c r="G282" t="s" s="91">
        <f>G273</f>
        <v>1998</v>
      </c>
      <c r="H282" s="677">
        <v>0</v>
      </c>
      <c r="J282" s="662">
        <f>H282*I282</f>
        <v>0</v>
      </c>
      <c r="K282" s="662">
        <f>IF($V$11="Y",J282*0.05,0)</f>
        <v>0</v>
      </c>
    </row>
    <row r="283" s="671" customFormat="1" ht="13.5" customHeight="1">
      <c r="E283" t="s" s="596">
        <v>1190</v>
      </c>
      <c r="F283" t="s" s="675">
        <v>2040</v>
      </c>
      <c r="G283" t="s" s="205">
        <f>G274</f>
        <v>2000</v>
      </c>
      <c r="H283" s="677">
        <v>0</v>
      </c>
      <c r="J283" s="662">
        <f>H283*I283</f>
        <v>0</v>
      </c>
      <c r="K283" s="662">
        <f>IF($V$11="Y",J283*0.05,0)</f>
        <v>0</v>
      </c>
    </row>
    <row r="284" s="671" customFormat="1" ht="13.5" customHeight="1">
      <c r="E284" t="s" s="596">
        <v>1190</v>
      </c>
      <c r="F284" t="s" s="675">
        <v>2040</v>
      </c>
      <c r="G284" t="s" s="684">
        <f>G275</f>
        <v>2001</v>
      </c>
      <c r="H284" s="677">
        <v>0</v>
      </c>
      <c r="J284" s="662">
        <f>H284*I284</f>
        <v>0</v>
      </c>
      <c r="K284" s="662">
        <f>IF($V$11="Y",J284*0.05,0)</f>
        <v>0</v>
      </c>
    </row>
    <row r="285" s="671" customFormat="1" ht="13.5" customHeight="1">
      <c r="E285" t="s" s="596">
        <v>1190</v>
      </c>
      <c r="F285" t="s" s="675">
        <v>2040</v>
      </c>
      <c r="G285" t="s" s="686">
        <f>G276</f>
        <v>2003</v>
      </c>
      <c r="H285" s="677">
        <v>0</v>
      </c>
      <c r="J285" s="662">
        <f>H285*I285</f>
        <v>0</v>
      </c>
      <c r="K285" s="662">
        <f>IF($V$11="Y",J285*0.05,0)</f>
        <v>0</v>
      </c>
    </row>
    <row r="286" s="671" customFormat="1" ht="13.5" customHeight="1">
      <c r="E286" t="s" s="596">
        <v>1190</v>
      </c>
      <c r="F286" t="s" s="675">
        <v>2040</v>
      </c>
      <c r="G286" t="s" s="690">
        <f>G277</f>
        <v>2004</v>
      </c>
      <c r="H286" s="677">
        <v>0</v>
      </c>
      <c r="J286" s="662">
        <f>H286*I286</f>
        <v>0</v>
      </c>
      <c r="K286" s="662">
        <f>IF($V$11="Y",J286*0.05,0)</f>
        <v>0</v>
      </c>
    </row>
    <row r="287" s="671" customFormat="1" ht="13.5" customHeight="1">
      <c r="E287" t="s" s="596">
        <v>1190</v>
      </c>
      <c r="F287" t="s" s="675">
        <v>2040</v>
      </c>
      <c r="G287" t="s" s="692">
        <f>G278</f>
        <v>2005</v>
      </c>
      <c r="H287" s="677">
        <v>0</v>
      </c>
      <c r="J287" s="662">
        <f>H287*I287</f>
        <v>0</v>
      </c>
      <c r="K287" s="662">
        <f>IF($V$11="Y",J287*0.05,0)</f>
        <v>0</v>
      </c>
    </row>
    <row r="288" s="671" customFormat="1" ht="13.5" customHeight="1">
      <c r="E288" t="s" s="596">
        <v>1190</v>
      </c>
      <c r="F288" t="s" s="675">
        <v>2040</v>
      </c>
      <c r="G288" t="s" s="180">
        <f>G279</f>
        <v>2006</v>
      </c>
      <c r="H288" s="677">
        <v>0</v>
      </c>
      <c r="J288" s="662">
        <f>H288*I288</f>
        <v>0</v>
      </c>
      <c r="K288" s="662">
        <f>IF($V$11="Y",J288*0.05,0)</f>
        <v>0</v>
      </c>
    </row>
    <row r="289" s="671" customFormat="1" ht="13.5" customHeight="1">
      <c r="E289" t="s" s="596">
        <v>1190</v>
      </c>
      <c r="F289" t="s" s="675">
        <v>2040</v>
      </c>
      <c r="G289" t="s" s="695">
        <f>G280</f>
        <v>2007</v>
      </c>
      <c r="H289" s="677">
        <v>0</v>
      </c>
      <c r="J289" s="662">
        <f>H289*I289</f>
        <v>0</v>
      </c>
      <c r="K289" s="662">
        <f>IF($V$11="Y",J289*0.05,0)</f>
        <v>0</v>
      </c>
    </row>
    <row r="290" s="671" customFormat="1" ht="13.5" customHeight="1">
      <c r="E290" t="s" s="596">
        <v>1191</v>
      </c>
      <c r="F290" t="s" s="675">
        <v>2041</v>
      </c>
      <c r="G290" t="s" s="676">
        <f>G281</f>
        <v>1996</v>
      </c>
      <c r="H290" s="677">
        <v>0</v>
      </c>
      <c r="J290" s="662">
        <f>H290*I290</f>
        <v>0</v>
      </c>
      <c r="K290" s="662">
        <f>IF($V$11="Y",J290*0.05,0)</f>
        <v>0</v>
      </c>
    </row>
    <row r="291" s="671" customFormat="1" ht="13.5" customHeight="1">
      <c r="E291" t="s" s="596">
        <v>1191</v>
      </c>
      <c r="F291" t="s" s="675">
        <v>2041</v>
      </c>
      <c r="G291" t="s" s="91">
        <f>G282</f>
        <v>1998</v>
      </c>
      <c r="H291" s="677">
        <v>0</v>
      </c>
      <c r="J291" s="662">
        <f>H291*I291</f>
        <v>0</v>
      </c>
      <c r="K291" s="662">
        <f>IF($V$11="Y",J291*0.05,0)</f>
        <v>0</v>
      </c>
    </row>
    <row r="292" s="671" customFormat="1" ht="13.5" customHeight="1">
      <c r="E292" t="s" s="596">
        <v>1191</v>
      </c>
      <c r="F292" t="s" s="675">
        <v>2041</v>
      </c>
      <c r="G292" t="s" s="205">
        <f>G283</f>
        <v>2000</v>
      </c>
      <c r="H292" s="677">
        <v>0</v>
      </c>
      <c r="J292" s="662">
        <f>H292*I292</f>
        <v>0</v>
      </c>
      <c r="K292" s="662">
        <f>IF($V$11="Y",J292*0.05,0)</f>
        <v>0</v>
      </c>
    </row>
    <row r="293" s="671" customFormat="1" ht="13.5" customHeight="1">
      <c r="E293" t="s" s="596">
        <v>1191</v>
      </c>
      <c r="F293" t="s" s="675">
        <v>2041</v>
      </c>
      <c r="G293" t="s" s="684">
        <f>G284</f>
        <v>2001</v>
      </c>
      <c r="H293" s="677">
        <v>0</v>
      </c>
      <c r="J293" s="662">
        <f>H293*I293</f>
        <v>0</v>
      </c>
      <c r="K293" s="662">
        <f>IF($V$11="Y",J293*0.05,0)</f>
        <v>0</v>
      </c>
    </row>
    <row r="294" s="671" customFormat="1" ht="13.5" customHeight="1">
      <c r="E294" t="s" s="596">
        <v>1191</v>
      </c>
      <c r="F294" t="s" s="675">
        <v>2041</v>
      </c>
      <c r="G294" t="s" s="686">
        <f>G285</f>
        <v>2003</v>
      </c>
      <c r="H294" s="677">
        <v>0</v>
      </c>
      <c r="J294" s="662">
        <f>H294*I294</f>
        <v>0</v>
      </c>
      <c r="K294" s="662">
        <f>IF($V$11="Y",J294*0.05,0)</f>
        <v>0</v>
      </c>
    </row>
    <row r="295" s="671" customFormat="1" ht="13.5" customHeight="1">
      <c r="E295" t="s" s="596">
        <v>1191</v>
      </c>
      <c r="F295" t="s" s="675">
        <v>2041</v>
      </c>
      <c r="G295" t="s" s="690">
        <f>G286</f>
        <v>2004</v>
      </c>
      <c r="H295" s="677">
        <v>0</v>
      </c>
      <c r="J295" s="662">
        <f>H295*I295</f>
        <v>0</v>
      </c>
      <c r="K295" s="662">
        <f>IF($V$11="Y",J295*0.05,0)</f>
        <v>0</v>
      </c>
    </row>
    <row r="296" s="671" customFormat="1" ht="13.5" customHeight="1">
      <c r="E296" t="s" s="596">
        <v>1191</v>
      </c>
      <c r="F296" t="s" s="675">
        <v>2041</v>
      </c>
      <c r="G296" t="s" s="692">
        <f>G287</f>
        <v>2005</v>
      </c>
      <c r="H296" s="677">
        <v>0</v>
      </c>
      <c r="J296" s="662">
        <f>H296*I296</f>
        <v>0</v>
      </c>
      <c r="K296" s="662">
        <f>IF($V$11="Y",J296*0.05,0)</f>
        <v>0</v>
      </c>
    </row>
    <row r="297" s="671" customFormat="1" ht="13.5" customHeight="1">
      <c r="E297" t="s" s="596">
        <v>1191</v>
      </c>
      <c r="F297" t="s" s="675">
        <v>2041</v>
      </c>
      <c r="G297" t="s" s="180">
        <f>G288</f>
        <v>2006</v>
      </c>
      <c r="H297" s="677">
        <v>0</v>
      </c>
      <c r="J297" s="662">
        <f>H297*I297</f>
        <v>0</v>
      </c>
      <c r="K297" s="662">
        <f>IF($V$11="Y",J297*0.05,0)</f>
        <v>0</v>
      </c>
    </row>
    <row r="298" s="671" customFormat="1" ht="13.5" customHeight="1">
      <c r="E298" t="s" s="596">
        <v>1191</v>
      </c>
      <c r="F298" t="s" s="675">
        <v>2041</v>
      </c>
      <c r="G298" t="s" s="695">
        <f>G289</f>
        <v>2007</v>
      </c>
      <c r="H298" s="677">
        <v>0</v>
      </c>
      <c r="J298" s="662">
        <f>H298*I298</f>
        <v>0</v>
      </c>
      <c r="K298" s="662">
        <f>IF($V$11="Y",J298*0.05,0)</f>
        <v>0</v>
      </c>
    </row>
    <row r="299" s="671" customFormat="1" ht="13.5" customHeight="1">
      <c r="E299" t="s" s="596">
        <v>1192</v>
      </c>
      <c r="F299" t="s" s="675">
        <v>2042</v>
      </c>
      <c r="G299" t="s" s="676">
        <f>G290</f>
        <v>1996</v>
      </c>
      <c r="H299" s="677">
        <v>0</v>
      </c>
      <c r="J299" s="662">
        <f>H299*I299</f>
        <v>0</v>
      </c>
      <c r="K299" s="662">
        <f>IF($V$11="Y",J299*0.05,0)</f>
        <v>0</v>
      </c>
    </row>
    <row r="300" s="671" customFormat="1" ht="13.5" customHeight="1">
      <c r="E300" t="s" s="596">
        <v>1192</v>
      </c>
      <c r="F300" t="s" s="675">
        <v>2042</v>
      </c>
      <c r="G300" t="s" s="91">
        <f>G291</f>
        <v>1998</v>
      </c>
      <c r="H300" s="677">
        <v>0</v>
      </c>
      <c r="J300" s="662">
        <f>H300*I300</f>
        <v>0</v>
      </c>
      <c r="K300" s="662">
        <f>IF($V$11="Y",J300*0.05,0)</f>
        <v>0</v>
      </c>
    </row>
    <row r="301" s="671" customFormat="1" ht="13.5" customHeight="1">
      <c r="E301" t="s" s="596">
        <v>1192</v>
      </c>
      <c r="F301" t="s" s="675">
        <v>2042</v>
      </c>
      <c r="G301" t="s" s="205">
        <f>G292</f>
        <v>2000</v>
      </c>
      <c r="H301" s="677">
        <v>0</v>
      </c>
      <c r="J301" s="662">
        <f>H301*I301</f>
        <v>0</v>
      </c>
      <c r="K301" s="662">
        <f>IF($V$11="Y",J301*0.05,0)</f>
        <v>0</v>
      </c>
    </row>
    <row r="302" s="671" customFormat="1" ht="13.5" customHeight="1">
      <c r="E302" t="s" s="596">
        <v>1192</v>
      </c>
      <c r="F302" t="s" s="675">
        <v>2042</v>
      </c>
      <c r="G302" t="s" s="684">
        <f>G293</f>
        <v>2001</v>
      </c>
      <c r="H302" s="677">
        <v>0</v>
      </c>
      <c r="J302" s="662">
        <f>H302*I302</f>
        <v>0</v>
      </c>
      <c r="K302" s="662">
        <f>IF($V$11="Y",J302*0.05,0)</f>
        <v>0</v>
      </c>
    </row>
    <row r="303" s="671" customFormat="1" ht="13.5" customHeight="1">
      <c r="E303" t="s" s="596">
        <v>1192</v>
      </c>
      <c r="F303" t="s" s="675">
        <v>2042</v>
      </c>
      <c r="G303" t="s" s="686">
        <f>G294</f>
        <v>2003</v>
      </c>
      <c r="H303" s="677">
        <v>0</v>
      </c>
      <c r="J303" s="662">
        <f>H303*I303</f>
        <v>0</v>
      </c>
      <c r="K303" s="662">
        <f>IF($V$11="Y",J303*0.05,0)</f>
        <v>0</v>
      </c>
    </row>
    <row r="304" s="671" customFormat="1" ht="13.5" customHeight="1">
      <c r="E304" t="s" s="596">
        <v>1192</v>
      </c>
      <c r="F304" t="s" s="675">
        <v>2042</v>
      </c>
      <c r="G304" t="s" s="690">
        <f>G295</f>
        <v>2004</v>
      </c>
      <c r="H304" s="677">
        <v>0</v>
      </c>
      <c r="J304" s="662">
        <f>H304*I304</f>
        <v>0</v>
      </c>
      <c r="K304" s="662">
        <f>IF($V$11="Y",J304*0.05,0)</f>
        <v>0</v>
      </c>
    </row>
    <row r="305" s="671" customFormat="1" ht="13.5" customHeight="1">
      <c r="E305" t="s" s="596">
        <v>1192</v>
      </c>
      <c r="F305" t="s" s="675">
        <v>2042</v>
      </c>
      <c r="G305" t="s" s="692">
        <f>G296</f>
        <v>2005</v>
      </c>
      <c r="H305" s="677">
        <v>0</v>
      </c>
      <c r="J305" s="662">
        <f>H305*I305</f>
        <v>0</v>
      </c>
      <c r="K305" s="662">
        <f>IF($V$11="Y",J305*0.05,0)</f>
        <v>0</v>
      </c>
    </row>
    <row r="306" s="671" customFormat="1" ht="13.5" customHeight="1">
      <c r="E306" t="s" s="596">
        <v>1192</v>
      </c>
      <c r="F306" t="s" s="675">
        <v>2042</v>
      </c>
      <c r="G306" t="s" s="180">
        <f>G297</f>
        <v>2006</v>
      </c>
      <c r="H306" s="677">
        <v>0</v>
      </c>
      <c r="J306" s="662">
        <f>H306*I306</f>
        <v>0</v>
      </c>
      <c r="K306" s="662">
        <f>IF($V$11="Y",J306*0.05,0)</f>
        <v>0</v>
      </c>
    </row>
    <row r="307" s="671" customFormat="1" ht="13.5" customHeight="1">
      <c r="E307" t="s" s="596">
        <v>1192</v>
      </c>
      <c r="F307" t="s" s="675">
        <v>2042</v>
      </c>
      <c r="G307" t="s" s="695">
        <f>G298</f>
        <v>2007</v>
      </c>
      <c r="H307" s="677">
        <v>0</v>
      </c>
      <c r="J307" s="662">
        <f>H307*I307</f>
        <v>0</v>
      </c>
      <c r="K307" s="662">
        <f>IF($V$11="Y",J307*0.05,0)</f>
        <v>0</v>
      </c>
    </row>
    <row r="308" s="671" customFormat="1" ht="13.5" customHeight="1">
      <c r="E308" t="s" s="596">
        <v>1193</v>
      </c>
      <c r="F308" t="s" s="675">
        <v>2043</v>
      </c>
      <c r="G308" t="s" s="676">
        <f>G299</f>
        <v>1996</v>
      </c>
      <c r="H308" s="677">
        <v>0</v>
      </c>
      <c r="J308" s="662">
        <f>H308*I308</f>
        <v>0</v>
      </c>
      <c r="K308" s="662">
        <f>IF($V$11="Y",J308*0.05,0)</f>
        <v>0</v>
      </c>
    </row>
    <row r="309" s="671" customFormat="1" ht="13.5" customHeight="1">
      <c r="E309" t="s" s="596">
        <v>1193</v>
      </c>
      <c r="F309" t="s" s="675">
        <v>2043</v>
      </c>
      <c r="G309" t="s" s="91">
        <f>G300</f>
        <v>1998</v>
      </c>
      <c r="H309" s="677">
        <v>0</v>
      </c>
      <c r="J309" s="662">
        <f>H309*I309</f>
        <v>0</v>
      </c>
      <c r="K309" s="662">
        <f>IF($V$11="Y",J309*0.05,0)</f>
        <v>0</v>
      </c>
    </row>
    <row r="310" s="671" customFormat="1" ht="13.5" customHeight="1">
      <c r="E310" t="s" s="596">
        <v>1193</v>
      </c>
      <c r="F310" t="s" s="675">
        <v>2043</v>
      </c>
      <c r="G310" t="s" s="205">
        <f>G301</f>
        <v>2000</v>
      </c>
      <c r="H310" s="677">
        <v>0</v>
      </c>
      <c r="J310" s="662">
        <f>H310*I310</f>
        <v>0</v>
      </c>
      <c r="K310" s="662">
        <f>IF($V$11="Y",J310*0.05,0)</f>
        <v>0</v>
      </c>
    </row>
    <row r="311" s="671" customFormat="1" ht="13.5" customHeight="1">
      <c r="E311" t="s" s="596">
        <v>1193</v>
      </c>
      <c r="F311" t="s" s="675">
        <v>2043</v>
      </c>
      <c r="G311" t="s" s="684">
        <f>G302</f>
        <v>2001</v>
      </c>
      <c r="H311" s="677">
        <v>0</v>
      </c>
      <c r="J311" s="662">
        <f>H311*I311</f>
        <v>0</v>
      </c>
      <c r="K311" s="662">
        <f>IF($V$11="Y",J311*0.05,0)</f>
        <v>0</v>
      </c>
    </row>
    <row r="312" s="671" customFormat="1" ht="13.5" customHeight="1">
      <c r="E312" t="s" s="596">
        <v>1193</v>
      </c>
      <c r="F312" t="s" s="675">
        <v>2043</v>
      </c>
      <c r="G312" t="s" s="686">
        <f>G303</f>
        <v>2003</v>
      </c>
      <c r="H312" s="677">
        <v>0</v>
      </c>
      <c r="J312" s="662">
        <f>H312*I312</f>
        <v>0</v>
      </c>
      <c r="K312" s="662">
        <f>IF($V$11="Y",J312*0.05,0)</f>
        <v>0</v>
      </c>
    </row>
    <row r="313" s="671" customFormat="1" ht="13.5" customHeight="1">
      <c r="E313" t="s" s="596">
        <v>1193</v>
      </c>
      <c r="F313" t="s" s="675">
        <v>2043</v>
      </c>
      <c r="G313" t="s" s="690">
        <f>G304</f>
        <v>2004</v>
      </c>
      <c r="H313" s="677">
        <v>0</v>
      </c>
      <c r="J313" s="662">
        <f>H313*I313</f>
        <v>0</v>
      </c>
      <c r="K313" s="662">
        <f>IF($V$11="Y",J313*0.05,0)</f>
        <v>0</v>
      </c>
    </row>
    <row r="314" s="671" customFormat="1" ht="13.5" customHeight="1">
      <c r="E314" t="s" s="596">
        <v>1193</v>
      </c>
      <c r="F314" t="s" s="675">
        <v>2043</v>
      </c>
      <c r="G314" t="s" s="692">
        <f>G305</f>
        <v>2005</v>
      </c>
      <c r="H314" s="677">
        <v>0</v>
      </c>
      <c r="J314" s="662">
        <f>H314*I314</f>
        <v>0</v>
      </c>
      <c r="K314" s="662">
        <f>IF($V$11="Y",J314*0.05,0)</f>
        <v>0</v>
      </c>
    </row>
    <row r="315" s="671" customFormat="1" ht="13.5" customHeight="1">
      <c r="E315" t="s" s="596">
        <v>1193</v>
      </c>
      <c r="F315" t="s" s="675">
        <v>2043</v>
      </c>
      <c r="G315" t="s" s="180">
        <f>G306</f>
        <v>2006</v>
      </c>
      <c r="H315" s="677">
        <v>0</v>
      </c>
      <c r="J315" s="662">
        <f>H315*I315</f>
        <v>0</v>
      </c>
      <c r="K315" s="662">
        <f>IF($V$11="Y",J315*0.05,0)</f>
        <v>0</v>
      </c>
    </row>
    <row r="316" s="671" customFormat="1" ht="13.5" customHeight="1">
      <c r="E316" t="s" s="596">
        <v>1193</v>
      </c>
      <c r="F316" t="s" s="675">
        <v>2043</v>
      </c>
      <c r="G316" t="s" s="695">
        <f>G307</f>
        <v>2007</v>
      </c>
      <c r="H316" s="677">
        <v>0</v>
      </c>
      <c r="J316" s="662">
        <f>H316*I316</f>
        <v>0</v>
      </c>
      <c r="K316" s="662">
        <f>IF($V$11="Y",J316*0.05,0)</f>
        <v>0</v>
      </c>
    </row>
    <row r="317" s="671" customFormat="1" ht="13.5" customHeight="1">
      <c r="E317" t="s" s="596">
        <v>1194</v>
      </c>
      <c r="F317" t="s" s="675">
        <v>2044</v>
      </c>
      <c r="G317" t="s" s="676">
        <f>G308</f>
        <v>1996</v>
      </c>
      <c r="H317" s="677">
        <v>0</v>
      </c>
      <c r="J317" s="662">
        <f>H317*I317</f>
        <v>0</v>
      </c>
      <c r="K317" s="662">
        <f>IF($V$11="Y",J317*0.05,0)</f>
        <v>0</v>
      </c>
    </row>
    <row r="318" s="671" customFormat="1" ht="13.5" customHeight="1">
      <c r="E318" t="s" s="596">
        <v>1194</v>
      </c>
      <c r="F318" t="s" s="675">
        <v>2044</v>
      </c>
      <c r="G318" t="s" s="91">
        <f>G309</f>
        <v>1998</v>
      </c>
      <c r="H318" s="677">
        <v>0</v>
      </c>
      <c r="J318" s="662">
        <f>H318*I318</f>
        <v>0</v>
      </c>
      <c r="K318" s="662">
        <f>IF($V$11="Y",J318*0.05,0)</f>
        <v>0</v>
      </c>
    </row>
    <row r="319" s="671" customFormat="1" ht="13.5" customHeight="1">
      <c r="E319" t="s" s="596">
        <v>1194</v>
      </c>
      <c r="F319" t="s" s="675">
        <v>2044</v>
      </c>
      <c r="G319" t="s" s="205">
        <f>G310</f>
        <v>2000</v>
      </c>
      <c r="H319" s="677">
        <v>0</v>
      </c>
      <c r="J319" s="662">
        <f>H319*I319</f>
        <v>0</v>
      </c>
      <c r="K319" s="662">
        <f>IF($V$11="Y",J319*0.05,0)</f>
        <v>0</v>
      </c>
    </row>
    <row r="320" s="671" customFormat="1" ht="13.5" customHeight="1">
      <c r="E320" t="s" s="596">
        <v>1194</v>
      </c>
      <c r="F320" t="s" s="675">
        <v>2044</v>
      </c>
      <c r="G320" t="s" s="684">
        <f>G311</f>
        <v>2001</v>
      </c>
      <c r="H320" s="677">
        <v>0</v>
      </c>
      <c r="J320" s="662">
        <f>H320*I320</f>
        <v>0</v>
      </c>
      <c r="K320" s="662">
        <f>IF($V$11="Y",J320*0.05,0)</f>
        <v>0</v>
      </c>
    </row>
    <row r="321" s="671" customFormat="1" ht="13.5" customHeight="1">
      <c r="E321" t="s" s="596">
        <v>1194</v>
      </c>
      <c r="F321" t="s" s="675">
        <v>2044</v>
      </c>
      <c r="G321" t="s" s="686">
        <f>G312</f>
        <v>2003</v>
      </c>
      <c r="H321" s="677">
        <v>0</v>
      </c>
      <c r="J321" s="662">
        <f>H321*I321</f>
        <v>0</v>
      </c>
      <c r="K321" s="662">
        <f>IF($V$11="Y",J321*0.05,0)</f>
        <v>0</v>
      </c>
    </row>
    <row r="322" s="671" customFormat="1" ht="13.5" customHeight="1">
      <c r="E322" t="s" s="596">
        <v>1194</v>
      </c>
      <c r="F322" t="s" s="675">
        <v>2044</v>
      </c>
      <c r="G322" t="s" s="690">
        <f>G313</f>
        <v>2004</v>
      </c>
      <c r="H322" s="677">
        <v>0</v>
      </c>
      <c r="J322" s="662">
        <f>H322*I322</f>
        <v>0</v>
      </c>
      <c r="K322" s="662">
        <f>IF($V$11="Y",J322*0.05,0)</f>
        <v>0</v>
      </c>
    </row>
    <row r="323" s="671" customFormat="1" ht="13.5" customHeight="1">
      <c r="E323" t="s" s="596">
        <v>1194</v>
      </c>
      <c r="F323" t="s" s="675">
        <v>2044</v>
      </c>
      <c r="G323" t="s" s="692">
        <f>G314</f>
        <v>2005</v>
      </c>
      <c r="H323" s="677">
        <v>0</v>
      </c>
      <c r="J323" s="662">
        <f>H323*I323</f>
        <v>0</v>
      </c>
      <c r="K323" s="662">
        <f>IF($V$11="Y",J323*0.05,0)</f>
        <v>0</v>
      </c>
    </row>
    <row r="324" s="671" customFormat="1" ht="13.5" customHeight="1">
      <c r="E324" t="s" s="596">
        <v>1194</v>
      </c>
      <c r="F324" t="s" s="675">
        <v>2044</v>
      </c>
      <c r="G324" t="s" s="180">
        <f>G315</f>
        <v>2006</v>
      </c>
      <c r="H324" s="677">
        <v>0</v>
      </c>
      <c r="J324" s="662">
        <f>H324*I324</f>
        <v>0</v>
      </c>
      <c r="K324" s="662">
        <f>IF($V$11="Y",J324*0.05,0)</f>
        <v>0</v>
      </c>
    </row>
    <row r="325" s="671" customFormat="1" ht="13.5" customHeight="1">
      <c r="E325" t="s" s="596">
        <v>1194</v>
      </c>
      <c r="F325" t="s" s="675">
        <v>2044</v>
      </c>
      <c r="G325" t="s" s="695">
        <f>G316</f>
        <v>2007</v>
      </c>
      <c r="H325" s="677">
        <v>0</v>
      </c>
      <c r="J325" s="662">
        <f>H325*I325</f>
        <v>0</v>
      </c>
      <c r="K325" s="662">
        <f>IF($V$11="Y",J325*0.05,0)</f>
        <v>0</v>
      </c>
    </row>
    <row r="326" s="671" customFormat="1" ht="13.5" customHeight="1">
      <c r="E326" t="s" s="596">
        <v>1195</v>
      </c>
      <c r="F326" t="s" s="675">
        <v>2045</v>
      </c>
      <c r="G326" t="s" s="676">
        <f>G317</f>
        <v>1996</v>
      </c>
      <c r="H326" s="677">
        <v>0</v>
      </c>
      <c r="J326" s="662">
        <f>H326*I326</f>
        <v>0</v>
      </c>
      <c r="K326" s="662">
        <f>IF($V$11="Y",J326*0.05,0)</f>
        <v>0</v>
      </c>
    </row>
    <row r="327" s="671" customFormat="1" ht="13.5" customHeight="1">
      <c r="E327" t="s" s="596">
        <v>1195</v>
      </c>
      <c r="F327" t="s" s="675">
        <v>2045</v>
      </c>
      <c r="G327" t="s" s="91">
        <f>G318</f>
        <v>1998</v>
      </c>
      <c r="H327" s="677">
        <v>0</v>
      </c>
      <c r="J327" s="662">
        <f>H327*I327</f>
        <v>0</v>
      </c>
      <c r="K327" s="662">
        <f>IF($V$11="Y",J327*0.05,0)</f>
        <v>0</v>
      </c>
    </row>
    <row r="328" s="671" customFormat="1" ht="13.5" customHeight="1">
      <c r="E328" t="s" s="596">
        <v>1195</v>
      </c>
      <c r="F328" t="s" s="675">
        <v>2045</v>
      </c>
      <c r="G328" t="s" s="205">
        <f>G319</f>
        <v>2000</v>
      </c>
      <c r="H328" s="677">
        <v>0</v>
      </c>
      <c r="J328" s="662">
        <f>H328*I328</f>
        <v>0</v>
      </c>
      <c r="K328" s="662">
        <f>IF($V$11="Y",J328*0.05,0)</f>
        <v>0</v>
      </c>
    </row>
    <row r="329" s="671" customFormat="1" ht="13.5" customHeight="1">
      <c r="E329" t="s" s="596">
        <v>1195</v>
      </c>
      <c r="F329" t="s" s="675">
        <v>2045</v>
      </c>
      <c r="G329" t="s" s="684">
        <f>G320</f>
        <v>2001</v>
      </c>
      <c r="H329" s="677">
        <v>0</v>
      </c>
      <c r="J329" s="662">
        <f>H329*I329</f>
        <v>0</v>
      </c>
      <c r="K329" s="662">
        <f>IF($V$11="Y",J329*0.05,0)</f>
        <v>0</v>
      </c>
    </row>
    <row r="330" s="671" customFormat="1" ht="13.5" customHeight="1">
      <c r="E330" t="s" s="596">
        <v>1195</v>
      </c>
      <c r="F330" t="s" s="675">
        <v>2045</v>
      </c>
      <c r="G330" t="s" s="686">
        <f>G321</f>
        <v>2003</v>
      </c>
      <c r="H330" s="677">
        <v>0</v>
      </c>
      <c r="J330" s="662">
        <f>H330*I330</f>
        <v>0</v>
      </c>
      <c r="K330" s="662">
        <f>IF($V$11="Y",J330*0.05,0)</f>
        <v>0</v>
      </c>
    </row>
    <row r="331" s="671" customFormat="1" ht="13.5" customHeight="1">
      <c r="E331" t="s" s="596">
        <v>1195</v>
      </c>
      <c r="F331" t="s" s="675">
        <v>2045</v>
      </c>
      <c r="G331" t="s" s="690">
        <f>G322</f>
        <v>2004</v>
      </c>
      <c r="H331" s="677">
        <v>0</v>
      </c>
      <c r="J331" s="662">
        <f>H331*I331</f>
        <v>0</v>
      </c>
      <c r="K331" s="662">
        <f>IF($V$11="Y",J331*0.05,0)</f>
        <v>0</v>
      </c>
    </row>
    <row r="332" s="671" customFormat="1" ht="13.5" customHeight="1">
      <c r="E332" t="s" s="596">
        <v>1195</v>
      </c>
      <c r="F332" t="s" s="675">
        <v>2045</v>
      </c>
      <c r="G332" t="s" s="692">
        <f>G323</f>
        <v>2005</v>
      </c>
      <c r="H332" s="677">
        <v>0</v>
      </c>
      <c r="J332" s="662">
        <f>H332*I332</f>
        <v>0</v>
      </c>
      <c r="K332" s="662">
        <f>IF($V$11="Y",J332*0.05,0)</f>
        <v>0</v>
      </c>
    </row>
    <row r="333" s="671" customFormat="1" ht="13.5" customHeight="1">
      <c r="E333" t="s" s="596">
        <v>1195</v>
      </c>
      <c r="F333" t="s" s="675">
        <v>2045</v>
      </c>
      <c r="G333" t="s" s="180">
        <f>G324</f>
        <v>2006</v>
      </c>
      <c r="H333" s="677">
        <v>0</v>
      </c>
      <c r="J333" s="662">
        <f>H333*I333</f>
        <v>0</v>
      </c>
      <c r="K333" s="662">
        <f>IF($V$11="Y",J333*0.05,0)</f>
        <v>0</v>
      </c>
    </row>
    <row r="334" s="671" customFormat="1" ht="13.5" customHeight="1">
      <c r="E334" t="s" s="596">
        <v>1195</v>
      </c>
      <c r="F334" t="s" s="675">
        <v>2045</v>
      </c>
      <c r="G334" t="s" s="695">
        <f>G325</f>
        <v>2007</v>
      </c>
      <c r="H334" s="677">
        <v>0</v>
      </c>
      <c r="J334" s="662">
        <f>H334*I334</f>
        <v>0</v>
      </c>
      <c r="K334" s="662">
        <f>IF($V$11="Y",J334*0.05,0)</f>
        <v>0</v>
      </c>
    </row>
    <row r="335" s="671" customFormat="1" ht="13.5" customHeight="1">
      <c r="A335" t="s" s="596">
        <v>1619</v>
      </c>
      <c r="E335" t="s" s="596">
        <v>1196</v>
      </c>
      <c r="F335" t="s" s="675">
        <v>2046</v>
      </c>
      <c r="G335" t="s" s="676">
        <f>G326</f>
        <v>1996</v>
      </c>
      <c r="H335" s="677">
        <v>0</v>
      </c>
      <c r="J335" s="662">
        <f>H335*I335</f>
        <v>0</v>
      </c>
      <c r="K335" s="662">
        <f>IF($V$11="Y",J335*0.05,0)</f>
        <v>0</v>
      </c>
    </row>
    <row r="336" s="671" customFormat="1" ht="13.5" customHeight="1">
      <c r="A336" t="s" s="596">
        <v>1619</v>
      </c>
      <c r="E336" t="s" s="596">
        <v>1196</v>
      </c>
      <c r="F336" t="s" s="675">
        <v>2046</v>
      </c>
      <c r="G336" t="s" s="91">
        <f>G327</f>
        <v>1998</v>
      </c>
      <c r="H336" s="677">
        <v>0</v>
      </c>
      <c r="J336" s="662">
        <f>H336*I336</f>
        <v>0</v>
      </c>
      <c r="K336" s="662">
        <f>IF($V$11="Y",J336*0.05,0)</f>
        <v>0</v>
      </c>
    </row>
    <row r="337" s="671" customFormat="1" ht="13.5" customHeight="1">
      <c r="A337" t="s" s="596">
        <v>1619</v>
      </c>
      <c r="E337" t="s" s="596">
        <v>1196</v>
      </c>
      <c r="F337" t="s" s="675">
        <v>2046</v>
      </c>
      <c r="G337" t="s" s="205">
        <f>G328</f>
        <v>2000</v>
      </c>
      <c r="H337" s="677">
        <v>0</v>
      </c>
      <c r="J337" s="662">
        <f>H337*I337</f>
        <v>0</v>
      </c>
      <c r="K337" s="662">
        <f>IF($V$11="Y",J337*0.05,0)</f>
        <v>0</v>
      </c>
    </row>
    <row r="338" s="671" customFormat="1" ht="13.5" customHeight="1">
      <c r="A338" t="s" s="596">
        <v>1619</v>
      </c>
      <c r="E338" t="s" s="596">
        <v>1196</v>
      </c>
      <c r="F338" t="s" s="675">
        <v>2046</v>
      </c>
      <c r="G338" t="s" s="684">
        <f>G329</f>
        <v>2001</v>
      </c>
      <c r="H338" s="677">
        <v>0</v>
      </c>
      <c r="J338" s="662">
        <f>H338*I338</f>
        <v>0</v>
      </c>
      <c r="K338" s="662">
        <f>IF($V$11="Y",J338*0.05,0)</f>
        <v>0</v>
      </c>
    </row>
    <row r="339" s="671" customFormat="1" ht="13.5" customHeight="1">
      <c r="A339" t="s" s="596">
        <v>1619</v>
      </c>
      <c r="E339" t="s" s="596">
        <v>1196</v>
      </c>
      <c r="F339" t="s" s="675">
        <v>2046</v>
      </c>
      <c r="G339" t="s" s="686">
        <f>G330</f>
        <v>2003</v>
      </c>
      <c r="H339" s="677">
        <v>0</v>
      </c>
      <c r="J339" s="662">
        <f>H339*I339</f>
        <v>0</v>
      </c>
      <c r="K339" s="662">
        <f>IF($V$11="Y",J339*0.05,0)</f>
        <v>0</v>
      </c>
    </row>
    <row r="340" s="671" customFormat="1" ht="13.5" customHeight="1">
      <c r="A340" t="s" s="596">
        <v>1619</v>
      </c>
      <c r="E340" t="s" s="596">
        <v>1196</v>
      </c>
      <c r="F340" t="s" s="675">
        <v>2046</v>
      </c>
      <c r="G340" t="s" s="690">
        <f>G331</f>
        <v>2004</v>
      </c>
      <c r="H340" s="677">
        <v>0</v>
      </c>
      <c r="J340" s="662">
        <f>H340*I340</f>
        <v>0</v>
      </c>
      <c r="K340" s="662">
        <f>IF($V$11="Y",J340*0.05,0)</f>
        <v>0</v>
      </c>
    </row>
    <row r="341" s="671" customFormat="1" ht="13.5" customHeight="1">
      <c r="A341" t="s" s="596">
        <v>1619</v>
      </c>
      <c r="E341" t="s" s="596">
        <v>1196</v>
      </c>
      <c r="F341" t="s" s="675">
        <v>2046</v>
      </c>
      <c r="G341" t="s" s="692">
        <f>G332</f>
        <v>2005</v>
      </c>
      <c r="H341" s="677">
        <v>0</v>
      </c>
      <c r="J341" s="662">
        <f>H341*I341</f>
        <v>0</v>
      </c>
      <c r="K341" s="662">
        <f>IF($V$11="Y",J341*0.05,0)</f>
        <v>0</v>
      </c>
    </row>
    <row r="342" s="671" customFormat="1" ht="13.5" customHeight="1">
      <c r="A342" t="s" s="596">
        <v>1619</v>
      </c>
      <c r="E342" t="s" s="596">
        <v>1196</v>
      </c>
      <c r="F342" t="s" s="675">
        <v>2046</v>
      </c>
      <c r="G342" t="s" s="180">
        <f>G333</f>
        <v>2006</v>
      </c>
      <c r="H342" s="677">
        <v>0</v>
      </c>
      <c r="J342" s="662">
        <f>H342*I342</f>
        <v>0</v>
      </c>
      <c r="K342" s="662">
        <f>IF($V$11="Y",J342*0.05,0)</f>
        <v>0</v>
      </c>
    </row>
    <row r="343" s="671" customFormat="1" ht="13.5" customHeight="1">
      <c r="A343" t="s" s="596">
        <v>1619</v>
      </c>
      <c r="E343" t="s" s="596">
        <v>1196</v>
      </c>
      <c r="F343" t="s" s="675">
        <v>2046</v>
      </c>
      <c r="G343" t="s" s="695">
        <f>G334</f>
        <v>2007</v>
      </c>
      <c r="H343" s="677">
        <v>0</v>
      </c>
      <c r="J343" s="662">
        <f>H343*I343</f>
        <v>0</v>
      </c>
      <c r="K343" s="662">
        <f>IF($V$11="Y",J343*0.05,0)</f>
        <v>0</v>
      </c>
    </row>
    <row r="344" s="671" customFormat="1" ht="13.5" customHeight="1">
      <c r="E344" t="s" s="596">
        <v>1197</v>
      </c>
      <c r="F344" t="s" s="675">
        <v>2047</v>
      </c>
      <c r="G344" t="s" s="676">
        <f>G335</f>
        <v>1996</v>
      </c>
      <c r="H344" s="677">
        <v>0</v>
      </c>
      <c r="J344" s="662">
        <f>H344*I344</f>
        <v>0</v>
      </c>
      <c r="K344" s="662">
        <f>IF($V$11="Y",J344*0.05,0)</f>
        <v>0</v>
      </c>
    </row>
    <row r="345" s="671" customFormat="1" ht="13.5" customHeight="1">
      <c r="E345" t="s" s="596">
        <v>1197</v>
      </c>
      <c r="F345" t="s" s="675">
        <v>2047</v>
      </c>
      <c r="G345" t="s" s="91">
        <f>G336</f>
        <v>1998</v>
      </c>
      <c r="H345" s="677">
        <v>0</v>
      </c>
      <c r="J345" s="662">
        <f>H345*I345</f>
        <v>0</v>
      </c>
      <c r="K345" s="662">
        <f>IF($V$11="Y",J345*0.05,0)</f>
        <v>0</v>
      </c>
    </row>
    <row r="346" s="671" customFormat="1" ht="13.5" customHeight="1">
      <c r="E346" t="s" s="596">
        <v>1197</v>
      </c>
      <c r="F346" t="s" s="675">
        <v>2047</v>
      </c>
      <c r="G346" t="s" s="205">
        <f>G337</f>
        <v>2000</v>
      </c>
      <c r="H346" s="677">
        <v>0</v>
      </c>
      <c r="J346" s="662">
        <f>H346*I346</f>
        <v>0</v>
      </c>
      <c r="K346" s="662">
        <f>IF($V$11="Y",J346*0.05,0)</f>
        <v>0</v>
      </c>
    </row>
    <row r="347" s="671" customFormat="1" ht="13.5" customHeight="1">
      <c r="E347" t="s" s="596">
        <v>1197</v>
      </c>
      <c r="F347" t="s" s="675">
        <v>2047</v>
      </c>
      <c r="G347" t="s" s="684">
        <f>G338</f>
        <v>2001</v>
      </c>
      <c r="H347" s="677">
        <v>0</v>
      </c>
      <c r="J347" s="662">
        <f>H347*I347</f>
        <v>0</v>
      </c>
      <c r="K347" s="662">
        <f>IF($V$11="Y",J347*0.05,0)</f>
        <v>0</v>
      </c>
    </row>
    <row r="348" s="671" customFormat="1" ht="13.5" customHeight="1">
      <c r="E348" t="s" s="596">
        <v>1197</v>
      </c>
      <c r="F348" t="s" s="675">
        <v>2047</v>
      </c>
      <c r="G348" t="s" s="686">
        <f>G339</f>
        <v>2003</v>
      </c>
      <c r="H348" s="677">
        <v>0</v>
      </c>
      <c r="J348" s="662">
        <f>H348*I348</f>
        <v>0</v>
      </c>
      <c r="K348" s="662">
        <f>IF($V$11="Y",J348*0.05,0)</f>
        <v>0</v>
      </c>
    </row>
    <row r="349" s="671" customFormat="1" ht="13.5" customHeight="1">
      <c r="E349" t="s" s="596">
        <v>1197</v>
      </c>
      <c r="F349" t="s" s="675">
        <v>2047</v>
      </c>
      <c r="G349" t="s" s="690">
        <f>G340</f>
        <v>2004</v>
      </c>
      <c r="H349" s="677">
        <v>0</v>
      </c>
      <c r="J349" s="662">
        <f>H349*I349</f>
        <v>0</v>
      </c>
      <c r="K349" s="662">
        <f>IF($V$11="Y",J349*0.05,0)</f>
        <v>0</v>
      </c>
    </row>
    <row r="350" s="671" customFormat="1" ht="13.5" customHeight="1">
      <c r="E350" t="s" s="596">
        <v>1197</v>
      </c>
      <c r="F350" t="s" s="675">
        <v>2047</v>
      </c>
      <c r="G350" t="s" s="692">
        <f>G341</f>
        <v>2005</v>
      </c>
      <c r="H350" s="677">
        <v>0</v>
      </c>
      <c r="J350" s="662">
        <f>H350*I350</f>
        <v>0</v>
      </c>
      <c r="K350" s="662">
        <f>IF($V$11="Y",J350*0.05,0)</f>
        <v>0</v>
      </c>
    </row>
    <row r="351" s="671" customFormat="1" ht="13.5" customHeight="1">
      <c r="E351" t="s" s="596">
        <v>1197</v>
      </c>
      <c r="F351" t="s" s="675">
        <v>2047</v>
      </c>
      <c r="G351" t="s" s="180">
        <f>G342</f>
        <v>2006</v>
      </c>
      <c r="H351" s="677">
        <v>0</v>
      </c>
      <c r="J351" s="662">
        <f>H351*I351</f>
        <v>0</v>
      </c>
      <c r="K351" s="662">
        <f>IF($V$11="Y",J351*0.05,0)</f>
        <v>0</v>
      </c>
    </row>
    <row r="352" s="671" customFormat="1" ht="13.5" customHeight="1">
      <c r="E352" t="s" s="596">
        <v>1197</v>
      </c>
      <c r="F352" t="s" s="675">
        <v>2047</v>
      </c>
      <c r="G352" t="s" s="695">
        <f>G343</f>
        <v>2007</v>
      </c>
      <c r="H352" s="677">
        <v>0</v>
      </c>
      <c r="J352" s="662">
        <f>H352*I352</f>
        <v>0</v>
      </c>
      <c r="K352" s="662">
        <f>IF($V$11="Y",J352*0.05,0)</f>
        <v>0</v>
      </c>
    </row>
    <row r="353" s="671" customFormat="1" ht="13.5" customHeight="1">
      <c r="E353" t="s" s="596">
        <v>1198</v>
      </c>
      <c r="F353" t="s" s="675">
        <v>2048</v>
      </c>
      <c r="G353" t="s" s="676">
        <f>G344</f>
        <v>1996</v>
      </c>
      <c r="H353" s="677">
        <v>0</v>
      </c>
      <c r="J353" s="662">
        <f>H353*I353</f>
        <v>0</v>
      </c>
      <c r="K353" s="662">
        <f>IF($V$11="Y",J353*0.05,0)</f>
        <v>0</v>
      </c>
    </row>
    <row r="354" s="671" customFormat="1" ht="13.5" customHeight="1">
      <c r="E354" t="s" s="596">
        <v>1198</v>
      </c>
      <c r="F354" t="s" s="675">
        <v>2048</v>
      </c>
      <c r="G354" t="s" s="91">
        <f>G345</f>
        <v>1998</v>
      </c>
      <c r="H354" s="677">
        <v>0</v>
      </c>
      <c r="J354" s="662">
        <f>H354*I354</f>
        <v>0</v>
      </c>
      <c r="K354" s="662">
        <f>IF($V$11="Y",J354*0.05,0)</f>
        <v>0</v>
      </c>
    </row>
    <row r="355" s="671" customFormat="1" ht="13.5" customHeight="1">
      <c r="E355" t="s" s="596">
        <v>1198</v>
      </c>
      <c r="F355" t="s" s="675">
        <v>2048</v>
      </c>
      <c r="G355" t="s" s="205">
        <f>G346</f>
        <v>2000</v>
      </c>
      <c r="H355" s="677">
        <v>0</v>
      </c>
      <c r="J355" s="662">
        <f>H355*I355</f>
        <v>0</v>
      </c>
      <c r="K355" s="662">
        <f>IF($V$11="Y",J355*0.05,0)</f>
        <v>0</v>
      </c>
    </row>
    <row r="356" s="671" customFormat="1" ht="13.5" customHeight="1">
      <c r="E356" t="s" s="596">
        <v>1198</v>
      </c>
      <c r="F356" t="s" s="675">
        <v>2048</v>
      </c>
      <c r="G356" t="s" s="684">
        <f>G347</f>
        <v>2001</v>
      </c>
      <c r="H356" s="677">
        <v>0</v>
      </c>
      <c r="J356" s="662">
        <f>H356*I356</f>
        <v>0</v>
      </c>
      <c r="K356" s="662">
        <f>IF($V$11="Y",J356*0.05,0)</f>
        <v>0</v>
      </c>
    </row>
    <row r="357" s="671" customFormat="1" ht="13.5" customHeight="1">
      <c r="E357" t="s" s="596">
        <v>1198</v>
      </c>
      <c r="F357" t="s" s="675">
        <v>2048</v>
      </c>
      <c r="G357" t="s" s="686">
        <f>G348</f>
        <v>2003</v>
      </c>
      <c r="H357" s="677">
        <v>0</v>
      </c>
      <c r="J357" s="662">
        <f>H357*I357</f>
        <v>0</v>
      </c>
      <c r="K357" s="662">
        <f>IF($V$11="Y",J357*0.05,0)</f>
        <v>0</v>
      </c>
    </row>
    <row r="358" s="671" customFormat="1" ht="13.5" customHeight="1">
      <c r="E358" t="s" s="596">
        <v>1198</v>
      </c>
      <c r="F358" t="s" s="675">
        <v>2048</v>
      </c>
      <c r="G358" t="s" s="690">
        <f>G349</f>
        <v>2004</v>
      </c>
      <c r="H358" s="677">
        <v>0</v>
      </c>
      <c r="J358" s="662">
        <f>H358*I358</f>
        <v>0</v>
      </c>
      <c r="K358" s="662">
        <f>IF($V$11="Y",J358*0.05,0)</f>
        <v>0</v>
      </c>
    </row>
    <row r="359" s="671" customFormat="1" ht="13.5" customHeight="1">
      <c r="E359" t="s" s="596">
        <v>1198</v>
      </c>
      <c r="F359" t="s" s="675">
        <v>2048</v>
      </c>
      <c r="G359" t="s" s="692">
        <f>G350</f>
        <v>2005</v>
      </c>
      <c r="H359" s="677">
        <v>0</v>
      </c>
      <c r="J359" s="662">
        <f>H359*I359</f>
        <v>0</v>
      </c>
      <c r="K359" s="662">
        <f>IF($V$11="Y",J359*0.05,0)</f>
        <v>0</v>
      </c>
    </row>
    <row r="360" s="671" customFormat="1" ht="13.5" customHeight="1">
      <c r="E360" t="s" s="596">
        <v>1198</v>
      </c>
      <c r="F360" t="s" s="675">
        <v>2048</v>
      </c>
      <c r="G360" t="s" s="180">
        <f>G351</f>
        <v>2006</v>
      </c>
      <c r="H360" s="677">
        <v>0</v>
      </c>
      <c r="J360" s="662">
        <f>H360*I360</f>
        <v>0</v>
      </c>
      <c r="K360" s="662">
        <f>IF($V$11="Y",J360*0.05,0)</f>
        <v>0</v>
      </c>
    </row>
    <row r="361" s="671" customFormat="1" ht="13.5" customHeight="1">
      <c r="E361" t="s" s="596">
        <v>1198</v>
      </c>
      <c r="F361" t="s" s="675">
        <v>2048</v>
      </c>
      <c r="G361" t="s" s="695">
        <f>G352</f>
        <v>2007</v>
      </c>
      <c r="H361" s="677">
        <v>0</v>
      </c>
      <c r="J361" s="662">
        <f>H361*I361</f>
        <v>0</v>
      </c>
      <c r="K361" s="662">
        <f>IF($V$11="Y",J361*0.05,0)</f>
        <v>0</v>
      </c>
    </row>
    <row r="362" s="671" customFormat="1" ht="13.5" customHeight="1">
      <c r="E362" t="s" s="596">
        <v>1199</v>
      </c>
      <c r="F362" t="s" s="675">
        <v>2049</v>
      </c>
      <c r="G362" t="s" s="676">
        <f>G353</f>
        <v>1996</v>
      </c>
      <c r="H362" s="677">
        <v>0</v>
      </c>
      <c r="J362" s="662">
        <f>H362*I362</f>
        <v>0</v>
      </c>
      <c r="K362" s="662">
        <f>IF($V$11="Y",J362*0.05,0)</f>
        <v>0</v>
      </c>
    </row>
    <row r="363" s="671" customFormat="1" ht="13.5" customHeight="1">
      <c r="E363" t="s" s="596">
        <v>1199</v>
      </c>
      <c r="F363" t="s" s="675">
        <v>2049</v>
      </c>
      <c r="G363" t="s" s="91">
        <f>G354</f>
        <v>1998</v>
      </c>
      <c r="H363" s="677">
        <v>0</v>
      </c>
      <c r="J363" s="662">
        <f>H363*I363</f>
        <v>0</v>
      </c>
      <c r="K363" s="662">
        <f>IF($V$11="Y",J363*0.05,0)</f>
        <v>0</v>
      </c>
    </row>
    <row r="364" s="671" customFormat="1" ht="13.5" customHeight="1">
      <c r="E364" t="s" s="596">
        <v>1199</v>
      </c>
      <c r="F364" t="s" s="675">
        <v>2049</v>
      </c>
      <c r="G364" t="s" s="205">
        <f>G355</f>
        <v>2000</v>
      </c>
      <c r="H364" s="677">
        <v>0</v>
      </c>
      <c r="J364" s="662">
        <f>H364*I364</f>
        <v>0</v>
      </c>
      <c r="K364" s="662">
        <f>IF($V$11="Y",J364*0.05,0)</f>
        <v>0</v>
      </c>
    </row>
    <row r="365" s="671" customFormat="1" ht="13.5" customHeight="1">
      <c r="E365" t="s" s="596">
        <v>1199</v>
      </c>
      <c r="F365" t="s" s="675">
        <v>2049</v>
      </c>
      <c r="G365" t="s" s="684">
        <f>G356</f>
        <v>2001</v>
      </c>
      <c r="H365" s="677">
        <v>0</v>
      </c>
      <c r="J365" s="662">
        <f>H365*I365</f>
        <v>0</v>
      </c>
      <c r="K365" s="662">
        <f>IF($V$11="Y",J365*0.05,0)</f>
        <v>0</v>
      </c>
    </row>
    <row r="366" s="671" customFormat="1" ht="13.5" customHeight="1">
      <c r="E366" t="s" s="596">
        <v>1199</v>
      </c>
      <c r="F366" t="s" s="675">
        <v>2049</v>
      </c>
      <c r="G366" t="s" s="686">
        <f>G357</f>
        <v>2003</v>
      </c>
      <c r="H366" s="677">
        <v>0</v>
      </c>
      <c r="J366" s="662">
        <f>H366*I366</f>
        <v>0</v>
      </c>
      <c r="K366" s="662">
        <f>IF($V$11="Y",J366*0.05,0)</f>
        <v>0</v>
      </c>
    </row>
    <row r="367" s="671" customFormat="1" ht="13.5" customHeight="1">
      <c r="E367" t="s" s="596">
        <v>1199</v>
      </c>
      <c r="F367" t="s" s="675">
        <v>2049</v>
      </c>
      <c r="G367" t="s" s="690">
        <f>G358</f>
        <v>2004</v>
      </c>
      <c r="H367" s="677">
        <v>0</v>
      </c>
      <c r="J367" s="662">
        <f>H367*I367</f>
        <v>0</v>
      </c>
      <c r="K367" s="662">
        <f>IF($V$11="Y",J367*0.05,0)</f>
        <v>0</v>
      </c>
    </row>
    <row r="368" s="671" customFormat="1" ht="13.5" customHeight="1">
      <c r="E368" t="s" s="596">
        <v>1199</v>
      </c>
      <c r="F368" t="s" s="675">
        <v>2049</v>
      </c>
      <c r="G368" t="s" s="692">
        <f>G359</f>
        <v>2005</v>
      </c>
      <c r="H368" s="677">
        <v>0</v>
      </c>
      <c r="J368" s="662">
        <f>H368*I368</f>
        <v>0</v>
      </c>
      <c r="K368" s="662">
        <f>IF($V$11="Y",J368*0.05,0)</f>
        <v>0</v>
      </c>
    </row>
    <row r="369" s="671" customFormat="1" ht="13.5" customHeight="1">
      <c r="E369" t="s" s="596">
        <v>1199</v>
      </c>
      <c r="F369" t="s" s="675">
        <v>2049</v>
      </c>
      <c r="G369" t="s" s="180">
        <f>G360</f>
        <v>2006</v>
      </c>
      <c r="H369" s="677">
        <v>0</v>
      </c>
      <c r="J369" s="662">
        <f>H369*I369</f>
        <v>0</v>
      </c>
      <c r="K369" s="662">
        <f>IF($V$11="Y",J369*0.05,0)</f>
        <v>0</v>
      </c>
    </row>
    <row r="370" s="671" customFormat="1" ht="13.5" customHeight="1">
      <c r="E370" t="s" s="596">
        <v>1199</v>
      </c>
      <c r="F370" t="s" s="675">
        <v>2049</v>
      </c>
      <c r="G370" t="s" s="695">
        <f>G361</f>
        <v>2007</v>
      </c>
      <c r="H370" s="677">
        <v>0</v>
      </c>
      <c r="J370" s="662">
        <f>H370*I370</f>
        <v>0</v>
      </c>
      <c r="K370" s="662">
        <f>IF($V$11="Y",J370*0.05,0)</f>
        <v>0</v>
      </c>
    </row>
    <row r="371" s="671" customFormat="1" ht="13.5" customHeight="1">
      <c r="E371" t="s" s="596">
        <v>1200</v>
      </c>
      <c r="F371" t="s" s="675">
        <v>2050</v>
      </c>
      <c r="G371" t="s" s="676">
        <f>G362</f>
        <v>1996</v>
      </c>
      <c r="H371" s="677">
        <v>0</v>
      </c>
      <c r="J371" s="662">
        <f>H371*I371</f>
        <v>0</v>
      </c>
      <c r="K371" s="662">
        <f>IF($V$11="Y",J371*0.05,0)</f>
        <v>0</v>
      </c>
    </row>
    <row r="372" s="671" customFormat="1" ht="13.5" customHeight="1">
      <c r="E372" t="s" s="596">
        <v>1200</v>
      </c>
      <c r="F372" t="s" s="675">
        <v>2050</v>
      </c>
      <c r="G372" t="s" s="91">
        <f>G363</f>
        <v>1998</v>
      </c>
      <c r="H372" s="677">
        <v>0</v>
      </c>
      <c r="J372" s="662">
        <f>H372*I372</f>
        <v>0</v>
      </c>
      <c r="K372" s="662">
        <f>IF($V$11="Y",J372*0.05,0)</f>
        <v>0</v>
      </c>
    </row>
    <row r="373" s="671" customFormat="1" ht="13.5" customHeight="1">
      <c r="E373" t="s" s="596">
        <v>1200</v>
      </c>
      <c r="F373" t="s" s="675">
        <v>2050</v>
      </c>
      <c r="G373" t="s" s="205">
        <f>G364</f>
        <v>2000</v>
      </c>
      <c r="H373" s="677">
        <v>0</v>
      </c>
      <c r="J373" s="662">
        <f>H373*I373</f>
        <v>0</v>
      </c>
      <c r="K373" s="662">
        <f>IF($V$11="Y",J373*0.05,0)</f>
        <v>0</v>
      </c>
    </row>
    <row r="374" s="671" customFormat="1" ht="13.5" customHeight="1">
      <c r="E374" t="s" s="596">
        <v>1200</v>
      </c>
      <c r="F374" t="s" s="675">
        <v>2050</v>
      </c>
      <c r="G374" t="s" s="684">
        <f>G365</f>
        <v>2001</v>
      </c>
      <c r="H374" s="677">
        <v>0</v>
      </c>
      <c r="J374" s="662">
        <f>H374*I374</f>
        <v>0</v>
      </c>
      <c r="K374" s="662">
        <f>IF($V$11="Y",J374*0.05,0)</f>
        <v>0</v>
      </c>
    </row>
    <row r="375" s="671" customFormat="1" ht="13.5" customHeight="1">
      <c r="E375" t="s" s="596">
        <v>1200</v>
      </c>
      <c r="F375" t="s" s="675">
        <v>2050</v>
      </c>
      <c r="G375" t="s" s="686">
        <f>G366</f>
        <v>2003</v>
      </c>
      <c r="H375" s="677">
        <v>0</v>
      </c>
      <c r="J375" s="662">
        <f>H375*I375</f>
        <v>0</v>
      </c>
      <c r="K375" s="662">
        <f>IF($V$11="Y",J375*0.05,0)</f>
        <v>0</v>
      </c>
    </row>
    <row r="376" s="671" customFormat="1" ht="13.5" customHeight="1">
      <c r="E376" t="s" s="596">
        <v>1200</v>
      </c>
      <c r="F376" t="s" s="675">
        <v>2050</v>
      </c>
      <c r="G376" t="s" s="690">
        <f>G367</f>
        <v>2004</v>
      </c>
      <c r="H376" s="677">
        <v>0</v>
      </c>
      <c r="J376" s="662">
        <f>H376*I376</f>
        <v>0</v>
      </c>
      <c r="K376" s="662">
        <f>IF($V$11="Y",J376*0.05,0)</f>
        <v>0</v>
      </c>
    </row>
    <row r="377" s="671" customFormat="1" ht="13.5" customHeight="1">
      <c r="E377" t="s" s="596">
        <v>1200</v>
      </c>
      <c r="F377" t="s" s="675">
        <v>2050</v>
      </c>
      <c r="G377" t="s" s="692">
        <f>G368</f>
        <v>2005</v>
      </c>
      <c r="H377" s="677">
        <v>0</v>
      </c>
      <c r="J377" s="662">
        <f>H377*I377</f>
        <v>0</v>
      </c>
      <c r="K377" s="662">
        <f>IF($V$11="Y",J377*0.05,0)</f>
        <v>0</v>
      </c>
    </row>
    <row r="378" s="671" customFormat="1" ht="13.5" customHeight="1">
      <c r="E378" t="s" s="596">
        <v>1200</v>
      </c>
      <c r="F378" t="s" s="675">
        <v>2050</v>
      </c>
      <c r="G378" t="s" s="180">
        <f>G369</f>
        <v>2006</v>
      </c>
      <c r="H378" s="677">
        <v>0</v>
      </c>
      <c r="J378" s="662">
        <f>H378*I378</f>
        <v>0</v>
      </c>
      <c r="K378" s="662">
        <f>IF($V$11="Y",J378*0.05,0)</f>
        <v>0</v>
      </c>
    </row>
    <row r="379" s="671" customFormat="1" ht="13.5" customHeight="1">
      <c r="E379" t="s" s="596">
        <v>1200</v>
      </c>
      <c r="F379" t="s" s="675">
        <v>2050</v>
      </c>
      <c r="G379" t="s" s="695">
        <f>G370</f>
        <v>2007</v>
      </c>
      <c r="H379" s="677">
        <v>0</v>
      </c>
      <c r="J379" s="662">
        <f>H379*I379</f>
        <v>0</v>
      </c>
      <c r="K379" s="662">
        <f>IF($V$11="Y",J379*0.05,0)</f>
        <v>0</v>
      </c>
    </row>
    <row r="380" s="671" customFormat="1" ht="13.5" customHeight="1">
      <c r="E380" t="s" s="596">
        <v>1201</v>
      </c>
      <c r="F380" t="s" s="675">
        <v>2051</v>
      </c>
      <c r="G380" t="s" s="676">
        <f>G371</f>
        <v>1996</v>
      </c>
      <c r="H380" s="677">
        <v>0</v>
      </c>
      <c r="J380" s="662">
        <f>H380*I380</f>
        <v>0</v>
      </c>
      <c r="K380" s="662">
        <f>IF($V$11="Y",J380*0.05,0)</f>
        <v>0</v>
      </c>
    </row>
    <row r="381" s="671" customFormat="1" ht="13.5" customHeight="1">
      <c r="E381" t="s" s="596">
        <v>1201</v>
      </c>
      <c r="F381" t="s" s="675">
        <v>2051</v>
      </c>
      <c r="G381" t="s" s="91">
        <f>G372</f>
        <v>1998</v>
      </c>
      <c r="H381" s="677">
        <v>0</v>
      </c>
      <c r="J381" s="662">
        <f>H381*I381</f>
        <v>0</v>
      </c>
      <c r="K381" s="662">
        <f>IF($V$11="Y",J381*0.05,0)</f>
        <v>0</v>
      </c>
    </row>
    <row r="382" s="671" customFormat="1" ht="13.5" customHeight="1">
      <c r="E382" t="s" s="596">
        <v>1201</v>
      </c>
      <c r="F382" t="s" s="675">
        <v>2051</v>
      </c>
      <c r="G382" t="s" s="205">
        <f>G373</f>
        <v>2000</v>
      </c>
      <c r="H382" s="677">
        <v>0</v>
      </c>
      <c r="J382" s="662">
        <f>H382*I382</f>
        <v>0</v>
      </c>
      <c r="K382" s="662">
        <f>IF($V$11="Y",J382*0.05,0)</f>
        <v>0</v>
      </c>
    </row>
    <row r="383" s="671" customFormat="1" ht="13.5" customHeight="1">
      <c r="E383" t="s" s="596">
        <v>1201</v>
      </c>
      <c r="F383" t="s" s="675">
        <v>2051</v>
      </c>
      <c r="G383" t="s" s="684">
        <f>G374</f>
        <v>2001</v>
      </c>
      <c r="H383" s="677">
        <v>0</v>
      </c>
      <c r="J383" s="662">
        <f>H383*I383</f>
        <v>0</v>
      </c>
      <c r="K383" s="662">
        <f>IF($V$11="Y",J383*0.05,0)</f>
        <v>0</v>
      </c>
    </row>
    <row r="384" s="671" customFormat="1" ht="13.5" customHeight="1">
      <c r="E384" t="s" s="596">
        <v>1201</v>
      </c>
      <c r="F384" t="s" s="675">
        <v>2051</v>
      </c>
      <c r="G384" t="s" s="686">
        <f>G375</f>
        <v>2003</v>
      </c>
      <c r="H384" s="677">
        <v>0</v>
      </c>
      <c r="J384" s="662">
        <f>H384*I384</f>
        <v>0</v>
      </c>
      <c r="K384" s="662">
        <f>IF($V$11="Y",J384*0.05,0)</f>
        <v>0</v>
      </c>
    </row>
    <row r="385" s="671" customFormat="1" ht="13.5" customHeight="1">
      <c r="E385" t="s" s="596">
        <v>1201</v>
      </c>
      <c r="F385" t="s" s="675">
        <v>2051</v>
      </c>
      <c r="G385" t="s" s="690">
        <f>G376</f>
        <v>2004</v>
      </c>
      <c r="H385" s="677">
        <v>0</v>
      </c>
      <c r="J385" s="662">
        <f>H385*I385</f>
        <v>0</v>
      </c>
      <c r="K385" s="662">
        <f>IF($V$11="Y",J385*0.05,0)</f>
        <v>0</v>
      </c>
    </row>
    <row r="386" s="671" customFormat="1" ht="13.5" customHeight="1">
      <c r="E386" t="s" s="596">
        <v>1201</v>
      </c>
      <c r="F386" t="s" s="675">
        <v>2051</v>
      </c>
      <c r="G386" t="s" s="692">
        <f>G377</f>
        <v>2005</v>
      </c>
      <c r="H386" s="677">
        <v>0</v>
      </c>
      <c r="J386" s="662">
        <f>H386*I386</f>
        <v>0</v>
      </c>
      <c r="K386" s="662">
        <f>IF($V$11="Y",J386*0.05,0)</f>
        <v>0</v>
      </c>
    </row>
    <row r="387" s="671" customFormat="1" ht="13.5" customHeight="1">
      <c r="E387" t="s" s="596">
        <v>1201</v>
      </c>
      <c r="F387" t="s" s="675">
        <v>2051</v>
      </c>
      <c r="G387" t="s" s="180">
        <f>G378</f>
        <v>2006</v>
      </c>
      <c r="H387" s="677">
        <v>0</v>
      </c>
      <c r="J387" s="662">
        <f>H387*I387</f>
        <v>0</v>
      </c>
      <c r="K387" s="662">
        <f>IF($V$11="Y",J387*0.05,0)</f>
        <v>0</v>
      </c>
    </row>
    <row r="388" s="671" customFormat="1" ht="13.5" customHeight="1">
      <c r="E388" t="s" s="596">
        <v>1201</v>
      </c>
      <c r="F388" t="s" s="675">
        <v>2051</v>
      </c>
      <c r="G388" t="s" s="695">
        <f>G379</f>
        <v>2007</v>
      </c>
      <c r="H388" s="677">
        <v>0</v>
      </c>
      <c r="J388" s="662">
        <f>H388*I388</f>
        <v>0</v>
      </c>
      <c r="K388" s="662">
        <f>IF($V$11="Y",J388*0.05,0)</f>
        <v>0</v>
      </c>
    </row>
    <row r="389" s="671" customFormat="1" ht="13.5" customHeight="1">
      <c r="E389" t="s" s="596">
        <v>1202</v>
      </c>
      <c r="F389" t="s" s="675">
        <v>2052</v>
      </c>
      <c r="G389" t="s" s="676">
        <f>G380</f>
        <v>1996</v>
      </c>
      <c r="H389" s="677">
        <v>0</v>
      </c>
      <c r="J389" s="662">
        <f>H389*I389</f>
        <v>0</v>
      </c>
      <c r="K389" s="662">
        <f>IF($V$11="Y",J389*0.05,0)</f>
        <v>0</v>
      </c>
    </row>
    <row r="390" s="671" customFormat="1" ht="13.5" customHeight="1">
      <c r="E390" t="s" s="596">
        <v>1202</v>
      </c>
      <c r="F390" t="s" s="675">
        <v>2052</v>
      </c>
      <c r="G390" t="s" s="91">
        <f>G381</f>
        <v>1998</v>
      </c>
      <c r="H390" s="677">
        <v>0</v>
      </c>
      <c r="J390" s="662">
        <f>H390*I390</f>
        <v>0</v>
      </c>
      <c r="K390" s="662">
        <f>IF($V$11="Y",J390*0.05,0)</f>
        <v>0</v>
      </c>
    </row>
    <row r="391" s="671" customFormat="1" ht="13.5" customHeight="1">
      <c r="E391" t="s" s="596">
        <v>1202</v>
      </c>
      <c r="F391" t="s" s="675">
        <v>2052</v>
      </c>
      <c r="G391" t="s" s="205">
        <f>G382</f>
        <v>2000</v>
      </c>
      <c r="H391" s="677">
        <v>0</v>
      </c>
      <c r="J391" s="662">
        <f>H391*I391</f>
        <v>0</v>
      </c>
      <c r="K391" s="662">
        <f>IF($V$11="Y",J391*0.05,0)</f>
        <v>0</v>
      </c>
    </row>
    <row r="392" s="671" customFormat="1" ht="13.5" customHeight="1">
      <c r="E392" t="s" s="596">
        <v>1202</v>
      </c>
      <c r="F392" t="s" s="675">
        <v>2052</v>
      </c>
      <c r="G392" t="s" s="684">
        <f>G383</f>
        <v>2001</v>
      </c>
      <c r="H392" s="677">
        <v>0</v>
      </c>
      <c r="J392" s="662">
        <f>H392*I392</f>
        <v>0</v>
      </c>
      <c r="K392" s="662">
        <f>IF($V$11="Y",J392*0.05,0)</f>
        <v>0</v>
      </c>
    </row>
    <row r="393" s="671" customFormat="1" ht="13.5" customHeight="1">
      <c r="E393" t="s" s="596">
        <v>1202</v>
      </c>
      <c r="F393" t="s" s="675">
        <v>2052</v>
      </c>
      <c r="G393" t="s" s="686">
        <f>G384</f>
        <v>2003</v>
      </c>
      <c r="H393" s="677">
        <v>0</v>
      </c>
      <c r="J393" s="662">
        <f>H393*I393</f>
        <v>0</v>
      </c>
      <c r="K393" s="662">
        <f>IF($V$11="Y",J393*0.05,0)</f>
        <v>0</v>
      </c>
    </row>
    <row r="394" s="671" customFormat="1" ht="13.5" customHeight="1">
      <c r="E394" t="s" s="596">
        <v>1202</v>
      </c>
      <c r="F394" t="s" s="675">
        <v>2052</v>
      </c>
      <c r="G394" t="s" s="690">
        <f>G385</f>
        <v>2004</v>
      </c>
      <c r="H394" s="677">
        <v>0</v>
      </c>
      <c r="J394" s="662">
        <f>H394*I394</f>
        <v>0</v>
      </c>
      <c r="K394" s="662">
        <f>IF($V$11="Y",J394*0.05,0)</f>
        <v>0</v>
      </c>
    </row>
    <row r="395" s="671" customFormat="1" ht="13.5" customHeight="1">
      <c r="E395" t="s" s="596">
        <v>1202</v>
      </c>
      <c r="F395" t="s" s="675">
        <v>2052</v>
      </c>
      <c r="G395" t="s" s="692">
        <f>G386</f>
        <v>2005</v>
      </c>
      <c r="H395" s="677">
        <v>0</v>
      </c>
      <c r="J395" s="662">
        <f>H395*I395</f>
        <v>0</v>
      </c>
      <c r="K395" s="662">
        <f>IF($V$11="Y",J395*0.05,0)</f>
        <v>0</v>
      </c>
    </row>
    <row r="396" s="671" customFormat="1" ht="13.5" customHeight="1">
      <c r="E396" t="s" s="596">
        <v>1202</v>
      </c>
      <c r="F396" t="s" s="675">
        <v>2052</v>
      </c>
      <c r="G396" t="s" s="180">
        <f>G387</f>
        <v>2006</v>
      </c>
      <c r="H396" s="677">
        <v>0</v>
      </c>
      <c r="J396" s="662">
        <f>H396*I396</f>
        <v>0</v>
      </c>
      <c r="K396" s="662">
        <f>IF($V$11="Y",J396*0.05,0)</f>
        <v>0</v>
      </c>
    </row>
    <row r="397" s="671" customFormat="1" ht="13.5" customHeight="1">
      <c r="E397" t="s" s="596">
        <v>1202</v>
      </c>
      <c r="F397" t="s" s="675">
        <v>2052</v>
      </c>
      <c r="G397" t="s" s="695">
        <f>G388</f>
        <v>2007</v>
      </c>
      <c r="H397" s="677">
        <v>0</v>
      </c>
      <c r="J397" s="662">
        <f>H397*I397</f>
        <v>0</v>
      </c>
      <c r="K397" s="662">
        <f>IF($V$11="Y",J397*0.05,0)</f>
        <v>0</v>
      </c>
    </row>
    <row r="398" s="671" customFormat="1" ht="13.5" customHeight="1">
      <c r="A398" t="s" s="596">
        <v>1619</v>
      </c>
      <c r="E398" t="s" s="596">
        <v>1203</v>
      </c>
      <c r="F398" t="s" s="675">
        <v>2053</v>
      </c>
      <c r="G398" t="s" s="676">
        <f>G389</f>
        <v>1996</v>
      </c>
      <c r="H398" s="677">
        <v>0</v>
      </c>
      <c r="J398" s="662">
        <f>H398*I398</f>
        <v>0</v>
      </c>
      <c r="K398" s="662">
        <f>IF($V$11="Y",J398*0.05,0)</f>
        <v>0</v>
      </c>
    </row>
    <row r="399" s="671" customFormat="1" ht="13.5" customHeight="1">
      <c r="A399" t="s" s="596">
        <v>1619</v>
      </c>
      <c r="E399" t="s" s="596">
        <v>1203</v>
      </c>
      <c r="F399" t="s" s="675">
        <v>2053</v>
      </c>
      <c r="G399" t="s" s="91">
        <f>G390</f>
        <v>1998</v>
      </c>
      <c r="H399" s="677">
        <v>0</v>
      </c>
      <c r="J399" s="662">
        <f>H399*I399</f>
        <v>0</v>
      </c>
      <c r="K399" s="662">
        <f>IF($V$11="Y",J399*0.05,0)</f>
        <v>0</v>
      </c>
    </row>
    <row r="400" s="671" customFormat="1" ht="13.5" customHeight="1">
      <c r="A400" t="s" s="596">
        <v>1619</v>
      </c>
      <c r="E400" t="s" s="596">
        <v>1203</v>
      </c>
      <c r="F400" t="s" s="675">
        <v>2053</v>
      </c>
      <c r="G400" t="s" s="205">
        <f>G391</f>
        <v>2000</v>
      </c>
      <c r="H400" s="677">
        <v>0</v>
      </c>
      <c r="J400" s="662">
        <f>H400*I400</f>
        <v>0</v>
      </c>
      <c r="K400" s="662">
        <f>IF($V$11="Y",J400*0.05,0)</f>
        <v>0</v>
      </c>
    </row>
    <row r="401" s="671" customFormat="1" ht="13.5" customHeight="1">
      <c r="A401" t="s" s="596">
        <v>1619</v>
      </c>
      <c r="E401" t="s" s="596">
        <v>1203</v>
      </c>
      <c r="F401" t="s" s="675">
        <v>2053</v>
      </c>
      <c r="G401" t="s" s="684">
        <f>G392</f>
        <v>2001</v>
      </c>
      <c r="H401" s="677">
        <v>0</v>
      </c>
      <c r="J401" s="662">
        <f>H401*I401</f>
        <v>0</v>
      </c>
      <c r="K401" s="662">
        <f>IF($V$11="Y",J401*0.05,0)</f>
        <v>0</v>
      </c>
    </row>
    <row r="402" s="671" customFormat="1" ht="13.5" customHeight="1">
      <c r="A402" t="s" s="596">
        <v>1619</v>
      </c>
      <c r="E402" t="s" s="596">
        <v>1203</v>
      </c>
      <c r="F402" t="s" s="675">
        <v>2053</v>
      </c>
      <c r="G402" t="s" s="686">
        <f>G393</f>
        <v>2003</v>
      </c>
      <c r="H402" s="677">
        <v>0</v>
      </c>
      <c r="J402" s="662">
        <f>H402*I402</f>
        <v>0</v>
      </c>
      <c r="K402" s="662">
        <f>IF($V$11="Y",J402*0.05,0)</f>
        <v>0</v>
      </c>
    </row>
    <row r="403" s="671" customFormat="1" ht="13.5" customHeight="1">
      <c r="A403" t="s" s="596">
        <v>1619</v>
      </c>
      <c r="E403" t="s" s="596">
        <v>1203</v>
      </c>
      <c r="F403" t="s" s="675">
        <v>2053</v>
      </c>
      <c r="G403" t="s" s="690">
        <f>G394</f>
        <v>2004</v>
      </c>
      <c r="H403" s="677">
        <v>0</v>
      </c>
      <c r="J403" s="662">
        <f>H403*I403</f>
        <v>0</v>
      </c>
      <c r="K403" s="662">
        <f>IF($V$11="Y",J403*0.05,0)</f>
        <v>0</v>
      </c>
    </row>
    <row r="404" s="671" customFormat="1" ht="13.5" customHeight="1">
      <c r="A404" t="s" s="596">
        <v>1619</v>
      </c>
      <c r="E404" t="s" s="596">
        <v>1203</v>
      </c>
      <c r="F404" t="s" s="675">
        <v>2053</v>
      </c>
      <c r="G404" t="s" s="692">
        <f>G395</f>
        <v>2005</v>
      </c>
      <c r="H404" s="677">
        <v>0</v>
      </c>
      <c r="J404" s="662">
        <f>H404*I404</f>
        <v>0</v>
      </c>
      <c r="K404" s="662">
        <f>IF($V$11="Y",J404*0.05,0)</f>
        <v>0</v>
      </c>
    </row>
    <row r="405" s="671" customFormat="1" ht="13.5" customHeight="1">
      <c r="A405" t="s" s="596">
        <v>1619</v>
      </c>
      <c r="E405" t="s" s="596">
        <v>1203</v>
      </c>
      <c r="F405" t="s" s="675">
        <v>2053</v>
      </c>
      <c r="G405" t="s" s="180">
        <f>G396</f>
        <v>2006</v>
      </c>
      <c r="H405" s="677">
        <v>0</v>
      </c>
      <c r="J405" s="662">
        <f>H405*I405</f>
        <v>0</v>
      </c>
      <c r="K405" s="662">
        <f>IF($V$11="Y",J405*0.05,0)</f>
        <v>0</v>
      </c>
    </row>
    <row r="406" s="671" customFormat="1" ht="13.5" customHeight="1">
      <c r="A406" t="s" s="596">
        <v>1619</v>
      </c>
      <c r="E406" t="s" s="596">
        <v>1203</v>
      </c>
      <c r="F406" t="s" s="675">
        <v>2053</v>
      </c>
      <c r="G406" t="s" s="695">
        <f>G397</f>
        <v>2007</v>
      </c>
      <c r="H406" s="677">
        <v>0</v>
      </c>
      <c r="J406" s="662">
        <f>H406*I406</f>
        <v>0</v>
      </c>
      <c r="K406" s="662">
        <f>IF($V$11="Y",J406*0.05,0)</f>
        <v>0</v>
      </c>
    </row>
    <row r="407" s="671" customFormat="1" ht="13.5" customHeight="1">
      <c r="E407" t="s" s="596">
        <v>1204</v>
      </c>
      <c r="F407" t="s" s="675">
        <v>2054</v>
      </c>
      <c r="G407" t="s" s="676">
        <f>G398</f>
        <v>1996</v>
      </c>
      <c r="H407" s="677">
        <v>0</v>
      </c>
      <c r="J407" s="662">
        <f>H407*I407</f>
        <v>0</v>
      </c>
      <c r="K407" s="662">
        <f>IF($V$11="Y",J407*0.05,0)</f>
        <v>0</v>
      </c>
    </row>
    <row r="408" s="671" customFormat="1" ht="13.5" customHeight="1">
      <c r="E408" t="s" s="596">
        <v>1204</v>
      </c>
      <c r="F408" t="s" s="675">
        <v>2054</v>
      </c>
      <c r="G408" t="s" s="91">
        <f>G399</f>
        <v>1998</v>
      </c>
      <c r="H408" s="677">
        <v>0</v>
      </c>
      <c r="J408" s="662">
        <f>H408*I408</f>
        <v>0</v>
      </c>
      <c r="K408" s="662">
        <f>IF($V$11="Y",J408*0.05,0)</f>
        <v>0</v>
      </c>
    </row>
    <row r="409" s="671" customFormat="1" ht="13.5" customHeight="1">
      <c r="E409" t="s" s="596">
        <v>1204</v>
      </c>
      <c r="F409" t="s" s="675">
        <v>2054</v>
      </c>
      <c r="G409" t="s" s="205">
        <f>G400</f>
        <v>2000</v>
      </c>
      <c r="H409" s="677">
        <v>0</v>
      </c>
      <c r="J409" s="662">
        <f>H409*I409</f>
        <v>0</v>
      </c>
      <c r="K409" s="662">
        <f>IF($V$11="Y",J409*0.05,0)</f>
        <v>0</v>
      </c>
    </row>
    <row r="410" s="671" customFormat="1" ht="13.5" customHeight="1">
      <c r="E410" t="s" s="596">
        <v>1204</v>
      </c>
      <c r="F410" t="s" s="675">
        <v>2054</v>
      </c>
      <c r="G410" t="s" s="684">
        <f>G401</f>
        <v>2001</v>
      </c>
      <c r="H410" s="677">
        <v>0</v>
      </c>
      <c r="J410" s="662">
        <f>H410*I410</f>
        <v>0</v>
      </c>
      <c r="K410" s="662">
        <f>IF($V$11="Y",J410*0.05,0)</f>
        <v>0</v>
      </c>
    </row>
    <row r="411" s="671" customFormat="1" ht="13.5" customHeight="1">
      <c r="E411" t="s" s="596">
        <v>1204</v>
      </c>
      <c r="F411" t="s" s="675">
        <v>2054</v>
      </c>
      <c r="G411" t="s" s="686">
        <f>G402</f>
        <v>2003</v>
      </c>
      <c r="H411" s="677">
        <v>0</v>
      </c>
      <c r="J411" s="662">
        <f>H411*I411</f>
        <v>0</v>
      </c>
      <c r="K411" s="662">
        <f>IF($V$11="Y",J411*0.05,0)</f>
        <v>0</v>
      </c>
    </row>
    <row r="412" s="671" customFormat="1" ht="13.5" customHeight="1">
      <c r="E412" t="s" s="596">
        <v>1204</v>
      </c>
      <c r="F412" t="s" s="675">
        <v>2054</v>
      </c>
      <c r="G412" t="s" s="690">
        <f>G403</f>
        <v>2004</v>
      </c>
      <c r="H412" s="677">
        <v>0</v>
      </c>
      <c r="J412" s="662">
        <f>H412*I412</f>
        <v>0</v>
      </c>
      <c r="K412" s="662">
        <f>IF($V$11="Y",J412*0.05,0)</f>
        <v>0</v>
      </c>
    </row>
    <row r="413" s="671" customFormat="1" ht="13.5" customHeight="1">
      <c r="E413" t="s" s="596">
        <v>1204</v>
      </c>
      <c r="F413" t="s" s="675">
        <v>2054</v>
      </c>
      <c r="G413" t="s" s="692">
        <f>G404</f>
        <v>2005</v>
      </c>
      <c r="H413" s="677">
        <v>0</v>
      </c>
      <c r="J413" s="662">
        <f>H413*I413</f>
        <v>0</v>
      </c>
      <c r="K413" s="662">
        <f>IF($V$11="Y",J413*0.05,0)</f>
        <v>0</v>
      </c>
    </row>
    <row r="414" s="671" customFormat="1" ht="13.5" customHeight="1">
      <c r="E414" t="s" s="596">
        <v>1204</v>
      </c>
      <c r="F414" t="s" s="675">
        <v>2054</v>
      </c>
      <c r="G414" t="s" s="180">
        <f>G405</f>
        <v>2006</v>
      </c>
      <c r="H414" s="677">
        <v>0</v>
      </c>
      <c r="J414" s="662">
        <f>H414*I414</f>
        <v>0</v>
      </c>
      <c r="K414" s="662">
        <f>IF($V$11="Y",J414*0.05,0)</f>
        <v>0</v>
      </c>
    </row>
    <row r="415" s="671" customFormat="1" ht="13.5" customHeight="1">
      <c r="E415" t="s" s="596">
        <v>1204</v>
      </c>
      <c r="F415" t="s" s="675">
        <v>2054</v>
      </c>
      <c r="G415" t="s" s="695">
        <f>G406</f>
        <v>2007</v>
      </c>
      <c r="H415" s="677">
        <v>0</v>
      </c>
      <c r="J415" s="662">
        <f>H415*I415</f>
        <v>0</v>
      </c>
      <c r="K415" s="662">
        <f>IF($V$11="Y",J415*0.05,0)</f>
        <v>0</v>
      </c>
    </row>
    <row r="416" s="671" customFormat="1" ht="13.5" customHeight="1">
      <c r="E416" t="s" s="596">
        <v>1205</v>
      </c>
      <c r="F416" t="s" s="675">
        <v>2055</v>
      </c>
      <c r="G416" t="s" s="676">
        <f>G407</f>
        <v>1996</v>
      </c>
      <c r="H416" s="677">
        <v>0</v>
      </c>
      <c r="J416" s="662">
        <f>H416*I416</f>
        <v>0</v>
      </c>
      <c r="K416" s="662">
        <f>IF($V$11="Y",J416*0.05,0)</f>
        <v>0</v>
      </c>
    </row>
    <row r="417" s="671" customFormat="1" ht="13.5" customHeight="1">
      <c r="E417" t="s" s="596">
        <v>1205</v>
      </c>
      <c r="F417" t="s" s="675">
        <v>2055</v>
      </c>
      <c r="G417" t="s" s="91">
        <f>G408</f>
        <v>1998</v>
      </c>
      <c r="H417" s="677">
        <v>0</v>
      </c>
      <c r="J417" s="662">
        <f>H417*I417</f>
        <v>0</v>
      </c>
      <c r="K417" s="662">
        <f>IF($V$11="Y",J417*0.05,0)</f>
        <v>0</v>
      </c>
    </row>
    <row r="418" s="671" customFormat="1" ht="13.5" customHeight="1">
      <c r="E418" t="s" s="596">
        <v>1205</v>
      </c>
      <c r="F418" t="s" s="675">
        <v>2055</v>
      </c>
      <c r="G418" t="s" s="205">
        <f>G409</f>
        <v>2000</v>
      </c>
      <c r="H418" s="677">
        <v>0</v>
      </c>
      <c r="J418" s="662">
        <f>H418*I418</f>
        <v>0</v>
      </c>
      <c r="K418" s="662">
        <f>IF($V$11="Y",J418*0.05,0)</f>
        <v>0</v>
      </c>
    </row>
    <row r="419" s="671" customFormat="1" ht="13.5" customHeight="1">
      <c r="E419" t="s" s="596">
        <v>1205</v>
      </c>
      <c r="F419" t="s" s="675">
        <v>2055</v>
      </c>
      <c r="G419" t="s" s="684">
        <f>G410</f>
        <v>2001</v>
      </c>
      <c r="H419" s="677">
        <v>0</v>
      </c>
      <c r="J419" s="662">
        <f>H419*I419</f>
        <v>0</v>
      </c>
      <c r="K419" s="662">
        <f>IF($V$11="Y",J419*0.05,0)</f>
        <v>0</v>
      </c>
    </row>
    <row r="420" s="671" customFormat="1" ht="13.5" customHeight="1">
      <c r="E420" t="s" s="596">
        <v>1205</v>
      </c>
      <c r="F420" t="s" s="675">
        <v>2055</v>
      </c>
      <c r="G420" t="s" s="686">
        <f>G411</f>
        <v>2003</v>
      </c>
      <c r="H420" s="677">
        <v>0</v>
      </c>
      <c r="J420" s="662">
        <f>H420*I420</f>
        <v>0</v>
      </c>
      <c r="K420" s="662">
        <f>IF($V$11="Y",J420*0.05,0)</f>
        <v>0</v>
      </c>
    </row>
    <row r="421" s="671" customFormat="1" ht="13.5" customHeight="1">
      <c r="E421" t="s" s="596">
        <v>1205</v>
      </c>
      <c r="F421" t="s" s="675">
        <v>2055</v>
      </c>
      <c r="G421" t="s" s="690">
        <f>G412</f>
        <v>2004</v>
      </c>
      <c r="H421" s="677">
        <v>0</v>
      </c>
      <c r="J421" s="662">
        <f>H421*I421</f>
        <v>0</v>
      </c>
      <c r="K421" s="662">
        <f>IF($V$11="Y",J421*0.05,0)</f>
        <v>0</v>
      </c>
    </row>
    <row r="422" s="671" customFormat="1" ht="13.5" customHeight="1">
      <c r="E422" t="s" s="596">
        <v>1205</v>
      </c>
      <c r="F422" t="s" s="675">
        <v>2055</v>
      </c>
      <c r="G422" t="s" s="692">
        <f>G413</f>
        <v>2005</v>
      </c>
      <c r="H422" s="677">
        <v>0</v>
      </c>
      <c r="J422" s="662">
        <f>H422*I422</f>
        <v>0</v>
      </c>
      <c r="K422" s="662">
        <f>IF($V$11="Y",J422*0.05,0)</f>
        <v>0</v>
      </c>
    </row>
    <row r="423" s="671" customFormat="1" ht="13.5" customHeight="1">
      <c r="E423" t="s" s="596">
        <v>1205</v>
      </c>
      <c r="F423" t="s" s="675">
        <v>2055</v>
      </c>
      <c r="G423" t="s" s="180">
        <f>G414</f>
        <v>2006</v>
      </c>
      <c r="H423" s="677">
        <v>0</v>
      </c>
      <c r="J423" s="662">
        <f>H423*I423</f>
        <v>0</v>
      </c>
      <c r="K423" s="662">
        <f>IF($V$11="Y",J423*0.05,0)</f>
        <v>0</v>
      </c>
    </row>
    <row r="424" s="671" customFormat="1" ht="13.5" customHeight="1">
      <c r="E424" t="s" s="596">
        <v>1205</v>
      </c>
      <c r="F424" t="s" s="675">
        <v>2055</v>
      </c>
      <c r="G424" t="s" s="695">
        <f>G415</f>
        <v>2007</v>
      </c>
      <c r="H424" s="677">
        <v>0</v>
      </c>
      <c r="J424" s="662">
        <f>H424*I424</f>
        <v>0</v>
      </c>
      <c r="K424" s="662">
        <f>IF($V$11="Y",J424*0.05,0)</f>
        <v>0</v>
      </c>
    </row>
    <row r="425" s="671" customFormat="1" ht="13.5" customHeight="1">
      <c r="E425" t="s" s="596">
        <v>1206</v>
      </c>
      <c r="F425" t="s" s="675">
        <v>2056</v>
      </c>
      <c r="G425" t="s" s="676">
        <f>G416</f>
        <v>1996</v>
      </c>
      <c r="H425" s="677">
        <v>0</v>
      </c>
      <c r="J425" s="662">
        <f>H425*I425</f>
        <v>0</v>
      </c>
      <c r="K425" s="662">
        <f>IF($V$11="Y",J425*0.05,0)</f>
        <v>0</v>
      </c>
    </row>
    <row r="426" s="671" customFormat="1" ht="13.5" customHeight="1">
      <c r="E426" t="s" s="596">
        <v>1206</v>
      </c>
      <c r="F426" t="s" s="675">
        <v>2056</v>
      </c>
      <c r="G426" t="s" s="91">
        <f>G417</f>
        <v>1998</v>
      </c>
      <c r="H426" s="677">
        <v>0</v>
      </c>
      <c r="J426" s="662">
        <f>H426*I426</f>
        <v>0</v>
      </c>
      <c r="K426" s="662">
        <f>IF($V$11="Y",J426*0.05,0)</f>
        <v>0</v>
      </c>
    </row>
    <row r="427" s="671" customFormat="1" ht="13.5" customHeight="1">
      <c r="E427" t="s" s="596">
        <v>1206</v>
      </c>
      <c r="F427" t="s" s="675">
        <v>2056</v>
      </c>
      <c r="G427" t="s" s="205">
        <f>G418</f>
        <v>2000</v>
      </c>
      <c r="H427" s="677">
        <v>0</v>
      </c>
      <c r="J427" s="662">
        <f>H427*I427</f>
        <v>0</v>
      </c>
      <c r="K427" s="662">
        <f>IF($V$11="Y",J427*0.05,0)</f>
        <v>0</v>
      </c>
    </row>
    <row r="428" s="671" customFormat="1" ht="13.5" customHeight="1">
      <c r="E428" t="s" s="596">
        <v>1206</v>
      </c>
      <c r="F428" t="s" s="675">
        <v>2056</v>
      </c>
      <c r="G428" t="s" s="684">
        <f>G419</f>
        <v>2001</v>
      </c>
      <c r="H428" s="677">
        <v>0</v>
      </c>
      <c r="J428" s="662">
        <f>H428*I428</f>
        <v>0</v>
      </c>
      <c r="K428" s="662">
        <f>IF($V$11="Y",J428*0.05,0)</f>
        <v>0</v>
      </c>
    </row>
    <row r="429" s="671" customFormat="1" ht="13.5" customHeight="1">
      <c r="E429" t="s" s="596">
        <v>1206</v>
      </c>
      <c r="F429" t="s" s="675">
        <v>2056</v>
      </c>
      <c r="G429" t="s" s="686">
        <f>G420</f>
        <v>2003</v>
      </c>
      <c r="H429" s="677">
        <v>0</v>
      </c>
      <c r="J429" s="662">
        <f>H429*I429</f>
        <v>0</v>
      </c>
      <c r="K429" s="662">
        <f>IF($V$11="Y",J429*0.05,0)</f>
        <v>0</v>
      </c>
    </row>
    <row r="430" s="671" customFormat="1" ht="13.5" customHeight="1">
      <c r="E430" t="s" s="596">
        <v>1206</v>
      </c>
      <c r="F430" t="s" s="675">
        <v>2056</v>
      </c>
      <c r="G430" t="s" s="690">
        <f>G421</f>
        <v>2004</v>
      </c>
      <c r="H430" s="677">
        <v>0</v>
      </c>
      <c r="J430" s="662">
        <f>H430*I430</f>
        <v>0</v>
      </c>
      <c r="K430" s="662">
        <f>IF($V$11="Y",J430*0.05,0)</f>
        <v>0</v>
      </c>
    </row>
    <row r="431" s="671" customFormat="1" ht="13.5" customHeight="1">
      <c r="E431" t="s" s="596">
        <v>1206</v>
      </c>
      <c r="F431" t="s" s="675">
        <v>2056</v>
      </c>
      <c r="G431" t="s" s="692">
        <f>G422</f>
        <v>2005</v>
      </c>
      <c r="H431" s="677">
        <v>0</v>
      </c>
      <c r="J431" s="662">
        <f>H431*I431</f>
        <v>0</v>
      </c>
      <c r="K431" s="662">
        <f>IF($V$11="Y",J431*0.05,0)</f>
        <v>0</v>
      </c>
    </row>
    <row r="432" s="671" customFormat="1" ht="13.5" customHeight="1">
      <c r="E432" t="s" s="596">
        <v>1206</v>
      </c>
      <c r="F432" t="s" s="675">
        <v>2056</v>
      </c>
      <c r="G432" t="s" s="180">
        <f>G423</f>
        <v>2006</v>
      </c>
      <c r="H432" s="677">
        <v>0</v>
      </c>
      <c r="J432" s="662">
        <f>H432*I432</f>
        <v>0</v>
      </c>
      <c r="K432" s="662">
        <f>IF($V$11="Y",J432*0.05,0)</f>
        <v>0</v>
      </c>
    </row>
    <row r="433" s="671" customFormat="1" ht="13.5" customHeight="1">
      <c r="E433" t="s" s="596">
        <v>1206</v>
      </c>
      <c r="F433" t="s" s="675">
        <v>2056</v>
      </c>
      <c r="G433" t="s" s="695">
        <f>G424</f>
        <v>2007</v>
      </c>
      <c r="H433" s="677">
        <v>0</v>
      </c>
      <c r="J433" s="662">
        <f>H433*I433</f>
        <v>0</v>
      </c>
      <c r="K433" s="662">
        <f>IF($V$11="Y",J433*0.05,0)</f>
        <v>0</v>
      </c>
    </row>
    <row r="434" s="671" customFormat="1" ht="13.5" customHeight="1">
      <c r="E434" t="s" s="596">
        <v>1207</v>
      </c>
      <c r="F434" t="s" s="675">
        <v>2057</v>
      </c>
      <c r="G434" t="s" s="676">
        <f>G425</f>
        <v>1996</v>
      </c>
      <c r="H434" s="677">
        <v>0</v>
      </c>
      <c r="J434" s="662">
        <f>H434*I434</f>
        <v>0</v>
      </c>
      <c r="K434" s="662">
        <f>IF($V$11="Y",J434*0.05,0)</f>
        <v>0</v>
      </c>
    </row>
    <row r="435" s="671" customFormat="1" ht="13.5" customHeight="1">
      <c r="E435" t="s" s="596">
        <v>1207</v>
      </c>
      <c r="F435" t="s" s="675">
        <v>2057</v>
      </c>
      <c r="G435" t="s" s="91">
        <f>G426</f>
        <v>1998</v>
      </c>
      <c r="H435" s="677">
        <v>0</v>
      </c>
      <c r="J435" s="662">
        <f>H435*I435</f>
        <v>0</v>
      </c>
      <c r="K435" s="662">
        <f>IF($V$11="Y",J435*0.05,0)</f>
        <v>0</v>
      </c>
    </row>
    <row r="436" s="671" customFormat="1" ht="13.5" customHeight="1">
      <c r="E436" t="s" s="596">
        <v>1207</v>
      </c>
      <c r="F436" t="s" s="675">
        <v>2057</v>
      </c>
      <c r="G436" t="s" s="205">
        <f>G427</f>
        <v>2000</v>
      </c>
      <c r="H436" s="677">
        <v>0</v>
      </c>
      <c r="J436" s="662">
        <f>H436*I436</f>
        <v>0</v>
      </c>
      <c r="K436" s="662">
        <f>IF($V$11="Y",J436*0.05,0)</f>
        <v>0</v>
      </c>
    </row>
    <row r="437" s="671" customFormat="1" ht="13.5" customHeight="1">
      <c r="E437" t="s" s="596">
        <v>1207</v>
      </c>
      <c r="F437" t="s" s="675">
        <v>2057</v>
      </c>
      <c r="G437" t="s" s="684">
        <f>G428</f>
        <v>2001</v>
      </c>
      <c r="H437" s="677">
        <v>0</v>
      </c>
      <c r="J437" s="662">
        <f>H437*I437</f>
        <v>0</v>
      </c>
      <c r="K437" s="662">
        <f>IF($V$11="Y",J437*0.05,0)</f>
        <v>0</v>
      </c>
    </row>
    <row r="438" s="671" customFormat="1" ht="13.5" customHeight="1">
      <c r="E438" t="s" s="596">
        <v>1207</v>
      </c>
      <c r="F438" t="s" s="675">
        <v>2057</v>
      </c>
      <c r="G438" t="s" s="686">
        <f>G429</f>
        <v>2003</v>
      </c>
      <c r="H438" s="677">
        <v>0</v>
      </c>
      <c r="J438" s="662">
        <f>H438*I438</f>
        <v>0</v>
      </c>
      <c r="K438" s="662">
        <f>IF($V$11="Y",J438*0.05,0)</f>
        <v>0</v>
      </c>
    </row>
    <row r="439" s="671" customFormat="1" ht="13.5" customHeight="1">
      <c r="E439" t="s" s="596">
        <v>1207</v>
      </c>
      <c r="F439" t="s" s="675">
        <v>2057</v>
      </c>
      <c r="G439" t="s" s="690">
        <f>G430</f>
        <v>2004</v>
      </c>
      <c r="H439" s="677">
        <v>0</v>
      </c>
      <c r="J439" s="662">
        <f>H439*I439</f>
        <v>0</v>
      </c>
      <c r="K439" s="662">
        <f>IF($V$11="Y",J439*0.05,0)</f>
        <v>0</v>
      </c>
    </row>
    <row r="440" s="671" customFormat="1" ht="13.5" customHeight="1">
      <c r="E440" t="s" s="596">
        <v>1207</v>
      </c>
      <c r="F440" t="s" s="675">
        <v>2057</v>
      </c>
      <c r="G440" t="s" s="692">
        <f>G431</f>
        <v>2005</v>
      </c>
      <c r="H440" s="677">
        <v>0</v>
      </c>
      <c r="J440" s="662">
        <f>H440*I440</f>
        <v>0</v>
      </c>
      <c r="K440" s="662">
        <f>IF($V$11="Y",J440*0.05,0)</f>
        <v>0</v>
      </c>
    </row>
    <row r="441" s="671" customFormat="1" ht="13.5" customHeight="1">
      <c r="E441" t="s" s="596">
        <v>1207</v>
      </c>
      <c r="F441" t="s" s="675">
        <v>2057</v>
      </c>
      <c r="G441" t="s" s="180">
        <f>G432</f>
        <v>2006</v>
      </c>
      <c r="H441" s="677">
        <v>0</v>
      </c>
      <c r="J441" s="662">
        <f>H441*I441</f>
        <v>0</v>
      </c>
      <c r="K441" s="662">
        <f>IF($V$11="Y",J441*0.05,0)</f>
        <v>0</v>
      </c>
    </row>
    <row r="442" s="671" customFormat="1" ht="13.5" customHeight="1">
      <c r="E442" t="s" s="596">
        <v>1207</v>
      </c>
      <c r="F442" t="s" s="675">
        <v>2057</v>
      </c>
      <c r="G442" t="s" s="695">
        <f>G433</f>
        <v>2007</v>
      </c>
      <c r="H442" s="677">
        <v>0</v>
      </c>
      <c r="J442" s="662">
        <f>H442*I442</f>
        <v>0</v>
      </c>
      <c r="K442" s="662">
        <f>IF($V$11="Y",J442*0.05,0)</f>
        <v>0</v>
      </c>
    </row>
    <row r="443" s="671" customFormat="1" ht="13.5" customHeight="1">
      <c r="E443" t="s" s="596">
        <v>1208</v>
      </c>
      <c r="F443" t="s" s="675">
        <v>2058</v>
      </c>
      <c r="G443" t="s" s="676">
        <f>G434</f>
        <v>1996</v>
      </c>
      <c r="H443" s="677">
        <v>0</v>
      </c>
      <c r="J443" s="662">
        <f>H443*I443</f>
        <v>0</v>
      </c>
      <c r="K443" s="662">
        <f>IF($V$11="Y",J443*0.05,0)</f>
        <v>0</v>
      </c>
    </row>
    <row r="444" s="671" customFormat="1" ht="13.5" customHeight="1">
      <c r="E444" t="s" s="596">
        <v>1208</v>
      </c>
      <c r="F444" t="s" s="675">
        <v>2058</v>
      </c>
      <c r="G444" t="s" s="91">
        <f>G435</f>
        <v>1998</v>
      </c>
      <c r="H444" s="677">
        <v>0</v>
      </c>
      <c r="J444" s="662">
        <f>H444*I444</f>
        <v>0</v>
      </c>
      <c r="K444" s="662">
        <f>IF($V$11="Y",J444*0.05,0)</f>
        <v>0</v>
      </c>
    </row>
    <row r="445" s="671" customFormat="1" ht="13.5" customHeight="1">
      <c r="E445" t="s" s="596">
        <v>1208</v>
      </c>
      <c r="F445" t="s" s="675">
        <v>2058</v>
      </c>
      <c r="G445" t="s" s="205">
        <f>G436</f>
        <v>2000</v>
      </c>
      <c r="H445" s="677">
        <v>0</v>
      </c>
      <c r="J445" s="662">
        <f>H445*I445</f>
        <v>0</v>
      </c>
      <c r="K445" s="662">
        <f>IF($V$11="Y",J445*0.05,0)</f>
        <v>0</v>
      </c>
    </row>
    <row r="446" s="671" customFormat="1" ht="13.5" customHeight="1">
      <c r="E446" t="s" s="596">
        <v>1208</v>
      </c>
      <c r="F446" t="s" s="675">
        <v>2058</v>
      </c>
      <c r="G446" t="s" s="684">
        <f>G437</f>
        <v>2001</v>
      </c>
      <c r="H446" s="677">
        <v>0</v>
      </c>
      <c r="J446" s="662">
        <f>H446*I446</f>
        <v>0</v>
      </c>
      <c r="K446" s="662">
        <f>IF($V$11="Y",J446*0.05,0)</f>
        <v>0</v>
      </c>
    </row>
    <row r="447" s="671" customFormat="1" ht="13.5" customHeight="1">
      <c r="E447" t="s" s="596">
        <v>1208</v>
      </c>
      <c r="F447" t="s" s="675">
        <v>2058</v>
      </c>
      <c r="G447" t="s" s="686">
        <f>G438</f>
        <v>2003</v>
      </c>
      <c r="H447" s="677">
        <v>0</v>
      </c>
      <c r="J447" s="662">
        <f>H447*I447</f>
        <v>0</v>
      </c>
      <c r="K447" s="662">
        <f>IF($V$11="Y",J447*0.05,0)</f>
        <v>0</v>
      </c>
    </row>
    <row r="448" s="671" customFormat="1" ht="13.5" customHeight="1">
      <c r="E448" t="s" s="596">
        <v>1208</v>
      </c>
      <c r="F448" t="s" s="675">
        <v>2058</v>
      </c>
      <c r="G448" t="s" s="690">
        <f>G439</f>
        <v>2004</v>
      </c>
      <c r="H448" s="677">
        <v>0</v>
      </c>
      <c r="J448" s="662">
        <f>H448*I448</f>
        <v>0</v>
      </c>
      <c r="K448" s="662">
        <f>IF($V$11="Y",J448*0.05,0)</f>
        <v>0</v>
      </c>
    </row>
    <row r="449" s="671" customFormat="1" ht="13.5" customHeight="1">
      <c r="E449" t="s" s="596">
        <v>1208</v>
      </c>
      <c r="F449" t="s" s="675">
        <v>2058</v>
      </c>
      <c r="G449" t="s" s="692">
        <f>G440</f>
        <v>2005</v>
      </c>
      <c r="H449" s="677">
        <v>0</v>
      </c>
      <c r="J449" s="662">
        <f>H449*I449</f>
        <v>0</v>
      </c>
      <c r="K449" s="662">
        <f>IF($V$11="Y",J449*0.05,0)</f>
        <v>0</v>
      </c>
    </row>
    <row r="450" s="671" customFormat="1" ht="13.5" customHeight="1">
      <c r="E450" t="s" s="596">
        <v>1208</v>
      </c>
      <c r="F450" t="s" s="675">
        <v>2058</v>
      </c>
      <c r="G450" t="s" s="180">
        <f>G441</f>
        <v>2006</v>
      </c>
      <c r="H450" s="677">
        <v>0</v>
      </c>
      <c r="J450" s="662">
        <f>H450*I450</f>
        <v>0</v>
      </c>
      <c r="K450" s="662">
        <f>IF($V$11="Y",J450*0.05,0)</f>
        <v>0</v>
      </c>
    </row>
    <row r="451" s="671" customFormat="1" ht="13.5" customHeight="1">
      <c r="E451" t="s" s="596">
        <v>1208</v>
      </c>
      <c r="F451" t="s" s="675">
        <v>2058</v>
      </c>
      <c r="G451" t="s" s="695">
        <f>G442</f>
        <v>2007</v>
      </c>
      <c r="H451" s="677">
        <v>0</v>
      </c>
      <c r="J451" s="662">
        <f>H451*I451</f>
        <v>0</v>
      </c>
      <c r="K451" s="662">
        <f>IF($V$11="Y",J451*0.05,0)</f>
        <v>0</v>
      </c>
    </row>
    <row r="452" s="671" customFormat="1" ht="13.5" customHeight="1">
      <c r="E452" t="s" s="596">
        <v>1209</v>
      </c>
      <c r="F452" t="s" s="675">
        <v>2059</v>
      </c>
      <c r="G452" t="s" s="676">
        <f>G443</f>
        <v>1996</v>
      </c>
      <c r="H452" s="677">
        <v>0</v>
      </c>
      <c r="J452" s="662">
        <f>H452*I452</f>
        <v>0</v>
      </c>
      <c r="K452" s="662">
        <f>IF($V$11="Y",J452*0.05,0)</f>
        <v>0</v>
      </c>
    </row>
    <row r="453" s="671" customFormat="1" ht="13.5" customHeight="1">
      <c r="E453" t="s" s="596">
        <v>1209</v>
      </c>
      <c r="F453" t="s" s="675">
        <v>2059</v>
      </c>
      <c r="G453" t="s" s="91">
        <f>G444</f>
        <v>1998</v>
      </c>
      <c r="H453" s="677">
        <v>0</v>
      </c>
      <c r="J453" s="662">
        <f>H453*I453</f>
        <v>0</v>
      </c>
      <c r="K453" s="662">
        <f>IF($V$11="Y",J453*0.05,0)</f>
        <v>0</v>
      </c>
    </row>
    <row r="454" s="671" customFormat="1" ht="13.5" customHeight="1">
      <c r="E454" t="s" s="596">
        <v>1209</v>
      </c>
      <c r="F454" t="s" s="675">
        <v>2059</v>
      </c>
      <c r="G454" t="s" s="205">
        <f>G445</f>
        <v>2000</v>
      </c>
      <c r="H454" s="677">
        <v>0</v>
      </c>
      <c r="J454" s="662">
        <f>H454*I454</f>
        <v>0</v>
      </c>
      <c r="K454" s="662">
        <f>IF($V$11="Y",J454*0.05,0)</f>
        <v>0</v>
      </c>
    </row>
    <row r="455" s="671" customFormat="1" ht="13.5" customHeight="1">
      <c r="E455" t="s" s="596">
        <v>1209</v>
      </c>
      <c r="F455" t="s" s="675">
        <v>2059</v>
      </c>
      <c r="G455" t="s" s="684">
        <f>G446</f>
        <v>2001</v>
      </c>
      <c r="H455" s="677">
        <v>0</v>
      </c>
      <c r="J455" s="662">
        <f>H455*I455</f>
        <v>0</v>
      </c>
      <c r="K455" s="662">
        <f>IF($V$11="Y",J455*0.05,0)</f>
        <v>0</v>
      </c>
    </row>
    <row r="456" s="671" customFormat="1" ht="13.5" customHeight="1">
      <c r="E456" t="s" s="596">
        <v>1209</v>
      </c>
      <c r="F456" t="s" s="675">
        <v>2059</v>
      </c>
      <c r="G456" t="s" s="686">
        <f>G447</f>
        <v>2003</v>
      </c>
      <c r="H456" s="677">
        <v>0</v>
      </c>
      <c r="J456" s="662">
        <f>H456*I456</f>
        <v>0</v>
      </c>
      <c r="K456" s="662">
        <f>IF($V$11="Y",J456*0.05,0)</f>
        <v>0</v>
      </c>
    </row>
    <row r="457" s="671" customFormat="1" ht="13.5" customHeight="1">
      <c r="E457" t="s" s="596">
        <v>1209</v>
      </c>
      <c r="F457" t="s" s="675">
        <v>2059</v>
      </c>
      <c r="G457" t="s" s="690">
        <f>G448</f>
        <v>2004</v>
      </c>
      <c r="H457" s="677">
        <v>0</v>
      </c>
      <c r="J457" s="662">
        <f>H457*I457</f>
        <v>0</v>
      </c>
      <c r="K457" s="662">
        <f>IF($V$11="Y",J457*0.05,0)</f>
        <v>0</v>
      </c>
    </row>
    <row r="458" s="671" customFormat="1" ht="13.5" customHeight="1">
      <c r="E458" t="s" s="596">
        <v>1209</v>
      </c>
      <c r="F458" t="s" s="675">
        <v>2059</v>
      </c>
      <c r="G458" t="s" s="692">
        <f>G449</f>
        <v>2005</v>
      </c>
      <c r="H458" s="677">
        <v>0</v>
      </c>
      <c r="J458" s="662">
        <f>H458*I458</f>
        <v>0</v>
      </c>
      <c r="K458" s="662">
        <f>IF($V$11="Y",J458*0.05,0)</f>
        <v>0</v>
      </c>
    </row>
    <row r="459" s="671" customFormat="1" ht="13.5" customHeight="1">
      <c r="E459" t="s" s="596">
        <v>1209</v>
      </c>
      <c r="F459" t="s" s="675">
        <v>2059</v>
      </c>
      <c r="G459" t="s" s="180">
        <f>G450</f>
        <v>2006</v>
      </c>
      <c r="H459" s="677">
        <v>0</v>
      </c>
      <c r="J459" s="662">
        <f>H459*I459</f>
        <v>0</v>
      </c>
      <c r="K459" s="662">
        <f>IF($V$11="Y",J459*0.05,0)</f>
        <v>0</v>
      </c>
    </row>
    <row r="460" s="671" customFormat="1" ht="13.5" customHeight="1">
      <c r="E460" t="s" s="596">
        <v>1209</v>
      </c>
      <c r="F460" t="s" s="675">
        <v>2059</v>
      </c>
      <c r="G460" t="s" s="695">
        <f>G451</f>
        <v>2007</v>
      </c>
      <c r="H460" s="677">
        <v>0</v>
      </c>
      <c r="J460" s="662">
        <f>H460*I460</f>
        <v>0</v>
      </c>
      <c r="K460" s="662">
        <f>IF($V$11="Y",J460*0.05,0)</f>
        <v>0</v>
      </c>
    </row>
    <row r="461" s="671" customFormat="1" ht="13.5" customHeight="1">
      <c r="E461" t="s" s="596">
        <v>1210</v>
      </c>
      <c r="F461" t="s" s="675">
        <v>2060</v>
      </c>
      <c r="G461" t="s" s="676">
        <f>G452</f>
        <v>1996</v>
      </c>
      <c r="H461" s="677">
        <v>0</v>
      </c>
      <c r="J461" s="662">
        <f>H461*I461</f>
        <v>0</v>
      </c>
      <c r="K461" s="662">
        <f>IF($V$11="Y",J461*0.05,0)</f>
        <v>0</v>
      </c>
    </row>
    <row r="462" s="671" customFormat="1" ht="13.5" customHeight="1">
      <c r="E462" t="s" s="596">
        <v>1210</v>
      </c>
      <c r="F462" t="s" s="675">
        <v>2060</v>
      </c>
      <c r="G462" t="s" s="91">
        <f>G453</f>
        <v>1998</v>
      </c>
      <c r="H462" s="677">
        <v>0</v>
      </c>
      <c r="J462" s="662">
        <f>H462*I462</f>
        <v>0</v>
      </c>
      <c r="K462" s="662">
        <f>IF($V$11="Y",J462*0.05,0)</f>
        <v>0</v>
      </c>
    </row>
    <row r="463" s="671" customFormat="1" ht="13.5" customHeight="1">
      <c r="E463" t="s" s="596">
        <v>1210</v>
      </c>
      <c r="F463" t="s" s="675">
        <v>2060</v>
      </c>
      <c r="G463" t="s" s="205">
        <f>G454</f>
        <v>2000</v>
      </c>
      <c r="H463" s="677">
        <v>0</v>
      </c>
      <c r="J463" s="662">
        <f>H463*I463</f>
        <v>0</v>
      </c>
      <c r="K463" s="662">
        <f>IF($V$11="Y",J463*0.05,0)</f>
        <v>0</v>
      </c>
    </row>
    <row r="464" s="671" customFormat="1" ht="13.5" customHeight="1">
      <c r="E464" t="s" s="596">
        <v>1210</v>
      </c>
      <c r="F464" t="s" s="675">
        <v>2060</v>
      </c>
      <c r="G464" t="s" s="684">
        <f>G455</f>
        <v>2001</v>
      </c>
      <c r="H464" s="677">
        <v>0</v>
      </c>
      <c r="J464" s="662">
        <f>H464*I464</f>
        <v>0</v>
      </c>
      <c r="K464" s="662">
        <f>IF($V$11="Y",J464*0.05,0)</f>
        <v>0</v>
      </c>
    </row>
    <row r="465" s="671" customFormat="1" ht="13.5" customHeight="1">
      <c r="E465" t="s" s="596">
        <v>1210</v>
      </c>
      <c r="F465" t="s" s="675">
        <v>2060</v>
      </c>
      <c r="G465" t="s" s="686">
        <f>G456</f>
        <v>2003</v>
      </c>
      <c r="H465" s="677">
        <v>0</v>
      </c>
      <c r="J465" s="662">
        <f>H465*I465</f>
        <v>0</v>
      </c>
      <c r="K465" s="662">
        <f>IF($V$11="Y",J465*0.05,0)</f>
        <v>0</v>
      </c>
    </row>
    <row r="466" s="671" customFormat="1" ht="13.5" customHeight="1">
      <c r="E466" t="s" s="596">
        <v>1210</v>
      </c>
      <c r="F466" t="s" s="675">
        <v>2060</v>
      </c>
      <c r="G466" t="s" s="690">
        <f>G457</f>
        <v>2004</v>
      </c>
      <c r="H466" s="677">
        <v>0</v>
      </c>
      <c r="J466" s="662">
        <f>H466*I466</f>
        <v>0</v>
      </c>
      <c r="K466" s="662">
        <f>IF($V$11="Y",J466*0.05,0)</f>
        <v>0</v>
      </c>
    </row>
    <row r="467" s="671" customFormat="1" ht="13.5" customHeight="1">
      <c r="E467" t="s" s="596">
        <v>1210</v>
      </c>
      <c r="F467" t="s" s="675">
        <v>2060</v>
      </c>
      <c r="G467" t="s" s="692">
        <f>G458</f>
        <v>2005</v>
      </c>
      <c r="H467" s="677">
        <v>0</v>
      </c>
      <c r="J467" s="662">
        <f>H467*I467</f>
        <v>0</v>
      </c>
      <c r="K467" s="662">
        <f>IF($V$11="Y",J467*0.05,0)</f>
        <v>0</v>
      </c>
    </row>
    <row r="468" s="671" customFormat="1" ht="13.5" customHeight="1">
      <c r="E468" t="s" s="596">
        <v>1210</v>
      </c>
      <c r="F468" t="s" s="675">
        <v>2060</v>
      </c>
      <c r="G468" t="s" s="180">
        <f>G459</f>
        <v>2006</v>
      </c>
      <c r="H468" s="677">
        <v>0</v>
      </c>
      <c r="J468" s="662">
        <f>H468*I468</f>
        <v>0</v>
      </c>
      <c r="K468" s="662">
        <f>IF($V$11="Y",J468*0.05,0)</f>
        <v>0</v>
      </c>
    </row>
    <row r="469" s="671" customFormat="1" ht="13.5" customHeight="1">
      <c r="E469" t="s" s="596">
        <v>1210</v>
      </c>
      <c r="F469" t="s" s="675">
        <v>2060</v>
      </c>
      <c r="G469" t="s" s="695">
        <f>G460</f>
        <v>2007</v>
      </c>
      <c r="H469" s="677">
        <v>0</v>
      </c>
      <c r="J469" s="662">
        <f>H469*I469</f>
        <v>0</v>
      </c>
      <c r="K469" s="662">
        <f>IF($V$11="Y",J469*0.05,0)</f>
        <v>0</v>
      </c>
    </row>
    <row r="470" s="671" customFormat="1" ht="13.5" customHeight="1">
      <c r="E470" t="s" s="596">
        <v>1211</v>
      </c>
      <c r="F470" t="s" s="675">
        <v>2061</v>
      </c>
      <c r="G470" t="s" s="676">
        <f>G461</f>
        <v>1996</v>
      </c>
      <c r="H470" s="677">
        <v>0</v>
      </c>
      <c r="J470" s="662">
        <f>H470*I470</f>
        <v>0</v>
      </c>
      <c r="K470" s="662">
        <f>IF($V$11="Y",J470*0.05,0)</f>
        <v>0</v>
      </c>
    </row>
    <row r="471" s="671" customFormat="1" ht="13.5" customHeight="1">
      <c r="E471" t="s" s="596">
        <v>1211</v>
      </c>
      <c r="F471" t="s" s="675">
        <v>2061</v>
      </c>
      <c r="G471" t="s" s="91">
        <f>G462</f>
        <v>1998</v>
      </c>
      <c r="H471" s="677">
        <v>0</v>
      </c>
      <c r="J471" s="662">
        <f>H471*I471</f>
        <v>0</v>
      </c>
      <c r="K471" s="662">
        <f>IF($V$11="Y",J471*0.05,0)</f>
        <v>0</v>
      </c>
    </row>
    <row r="472" s="671" customFormat="1" ht="13.5" customHeight="1">
      <c r="E472" t="s" s="596">
        <v>1211</v>
      </c>
      <c r="F472" t="s" s="675">
        <v>2061</v>
      </c>
      <c r="G472" t="s" s="205">
        <f>G463</f>
        <v>2000</v>
      </c>
      <c r="H472" s="677">
        <v>0</v>
      </c>
      <c r="J472" s="662">
        <f>H472*I472</f>
        <v>0</v>
      </c>
      <c r="K472" s="662">
        <f>IF($V$11="Y",J472*0.05,0)</f>
        <v>0</v>
      </c>
    </row>
    <row r="473" s="671" customFormat="1" ht="13.5" customHeight="1">
      <c r="E473" t="s" s="596">
        <v>1211</v>
      </c>
      <c r="F473" t="s" s="675">
        <v>2061</v>
      </c>
      <c r="G473" t="s" s="684">
        <f>G464</f>
        <v>2001</v>
      </c>
      <c r="H473" s="677">
        <v>0</v>
      </c>
      <c r="J473" s="662">
        <f>H473*I473</f>
        <v>0</v>
      </c>
      <c r="K473" s="662">
        <f>IF($V$11="Y",J473*0.05,0)</f>
        <v>0</v>
      </c>
    </row>
    <row r="474" s="671" customFormat="1" ht="13.5" customHeight="1">
      <c r="E474" t="s" s="596">
        <v>1211</v>
      </c>
      <c r="F474" t="s" s="675">
        <v>2061</v>
      </c>
      <c r="G474" t="s" s="686">
        <f>G465</f>
        <v>2003</v>
      </c>
      <c r="H474" s="677">
        <v>0</v>
      </c>
      <c r="J474" s="662">
        <f>H474*I474</f>
        <v>0</v>
      </c>
      <c r="K474" s="662">
        <f>IF($V$11="Y",J474*0.05,0)</f>
        <v>0</v>
      </c>
    </row>
    <row r="475" s="671" customFormat="1" ht="13.5" customHeight="1">
      <c r="E475" t="s" s="596">
        <v>1211</v>
      </c>
      <c r="F475" t="s" s="675">
        <v>2061</v>
      </c>
      <c r="G475" t="s" s="690">
        <f>G466</f>
        <v>2004</v>
      </c>
      <c r="H475" s="677">
        <v>0</v>
      </c>
      <c r="J475" s="662">
        <f>H475*I475</f>
        <v>0</v>
      </c>
      <c r="K475" s="662">
        <f>IF($V$11="Y",J475*0.05,0)</f>
        <v>0</v>
      </c>
    </row>
    <row r="476" s="671" customFormat="1" ht="13.5" customHeight="1">
      <c r="E476" t="s" s="596">
        <v>1211</v>
      </c>
      <c r="F476" t="s" s="675">
        <v>2061</v>
      </c>
      <c r="G476" t="s" s="692">
        <f>G467</f>
        <v>2005</v>
      </c>
      <c r="H476" s="677">
        <v>0</v>
      </c>
      <c r="J476" s="662">
        <f>H476*I476</f>
        <v>0</v>
      </c>
      <c r="K476" s="662">
        <f>IF($V$11="Y",J476*0.05,0)</f>
        <v>0</v>
      </c>
    </row>
    <row r="477" s="671" customFormat="1" ht="13.5" customHeight="1">
      <c r="E477" t="s" s="596">
        <v>1211</v>
      </c>
      <c r="F477" t="s" s="675">
        <v>2061</v>
      </c>
      <c r="G477" t="s" s="180">
        <f>G468</f>
        <v>2006</v>
      </c>
      <c r="H477" s="677">
        <v>0</v>
      </c>
      <c r="J477" s="662">
        <f>H477*I477</f>
        <v>0</v>
      </c>
      <c r="K477" s="662">
        <f>IF($V$11="Y",J477*0.05,0)</f>
        <v>0</v>
      </c>
    </row>
    <row r="478" s="671" customFormat="1" ht="13.5" customHeight="1">
      <c r="E478" t="s" s="596">
        <v>1211</v>
      </c>
      <c r="F478" t="s" s="675">
        <v>2061</v>
      </c>
      <c r="G478" t="s" s="695">
        <f>G469</f>
        <v>2007</v>
      </c>
      <c r="H478" s="677">
        <v>0</v>
      </c>
      <c r="J478" s="662">
        <f>H478*I478</f>
        <v>0</v>
      </c>
      <c r="K478" s="662">
        <f>IF($V$11="Y",J478*0.05,0)</f>
        <v>0</v>
      </c>
    </row>
    <row r="479" s="671" customFormat="1" ht="13.5" customHeight="1">
      <c r="E479" t="s" s="596">
        <v>1212</v>
      </c>
      <c r="F479" t="s" s="675">
        <v>2062</v>
      </c>
      <c r="G479" t="s" s="676">
        <f>G470</f>
        <v>1996</v>
      </c>
      <c r="H479" s="677">
        <v>0</v>
      </c>
      <c r="J479" s="662">
        <f>H479*I479</f>
        <v>0</v>
      </c>
      <c r="K479" s="662">
        <f>IF($V$11="Y",J479*0.05,0)</f>
        <v>0</v>
      </c>
    </row>
    <row r="480" s="671" customFormat="1" ht="13.5" customHeight="1">
      <c r="E480" t="s" s="596">
        <v>1212</v>
      </c>
      <c r="F480" t="s" s="675">
        <v>2062</v>
      </c>
      <c r="G480" t="s" s="91">
        <f>G471</f>
        <v>1998</v>
      </c>
      <c r="H480" s="677">
        <v>0</v>
      </c>
      <c r="J480" s="662">
        <f>H480*I480</f>
        <v>0</v>
      </c>
      <c r="K480" s="662">
        <f>IF($V$11="Y",J480*0.05,0)</f>
        <v>0</v>
      </c>
    </row>
    <row r="481" s="671" customFormat="1" ht="13.5" customHeight="1">
      <c r="E481" t="s" s="596">
        <v>1212</v>
      </c>
      <c r="F481" t="s" s="675">
        <v>2062</v>
      </c>
      <c r="G481" t="s" s="205">
        <f>G472</f>
        <v>2000</v>
      </c>
      <c r="H481" s="677">
        <v>0</v>
      </c>
      <c r="J481" s="662">
        <f>H481*I481</f>
        <v>0</v>
      </c>
      <c r="K481" s="662">
        <f>IF($V$11="Y",J481*0.05,0)</f>
        <v>0</v>
      </c>
    </row>
    <row r="482" s="671" customFormat="1" ht="13.5" customHeight="1">
      <c r="E482" t="s" s="596">
        <v>1212</v>
      </c>
      <c r="F482" t="s" s="675">
        <v>2062</v>
      </c>
      <c r="G482" t="s" s="684">
        <f>G473</f>
        <v>2001</v>
      </c>
      <c r="H482" s="677">
        <v>0</v>
      </c>
      <c r="J482" s="662">
        <f>H482*I482</f>
        <v>0</v>
      </c>
      <c r="K482" s="662">
        <f>IF($V$11="Y",J482*0.05,0)</f>
        <v>0</v>
      </c>
    </row>
    <row r="483" s="671" customFormat="1" ht="13.5" customHeight="1">
      <c r="E483" t="s" s="596">
        <v>1212</v>
      </c>
      <c r="F483" t="s" s="675">
        <v>2062</v>
      </c>
      <c r="G483" t="s" s="686">
        <f>G474</f>
        <v>2003</v>
      </c>
      <c r="H483" s="677">
        <v>0</v>
      </c>
      <c r="J483" s="662">
        <f>H483*I483</f>
        <v>0</v>
      </c>
      <c r="K483" s="662">
        <f>IF($V$11="Y",J483*0.05,0)</f>
        <v>0</v>
      </c>
    </row>
    <row r="484" s="671" customFormat="1" ht="13.5" customHeight="1">
      <c r="E484" t="s" s="596">
        <v>1212</v>
      </c>
      <c r="F484" t="s" s="675">
        <v>2062</v>
      </c>
      <c r="G484" t="s" s="690">
        <f>G475</f>
        <v>2004</v>
      </c>
      <c r="H484" s="677">
        <v>0</v>
      </c>
      <c r="J484" s="662">
        <f>H484*I484</f>
        <v>0</v>
      </c>
      <c r="K484" s="662">
        <f>IF($V$11="Y",J484*0.05,0)</f>
        <v>0</v>
      </c>
    </row>
    <row r="485" s="671" customFormat="1" ht="13.5" customHeight="1">
      <c r="E485" t="s" s="596">
        <v>1212</v>
      </c>
      <c r="F485" t="s" s="675">
        <v>2062</v>
      </c>
      <c r="G485" t="s" s="692">
        <f>G476</f>
        <v>2005</v>
      </c>
      <c r="H485" s="677">
        <v>0</v>
      </c>
      <c r="J485" s="662">
        <f>H485*I485</f>
        <v>0</v>
      </c>
      <c r="K485" s="662">
        <f>IF($V$11="Y",J485*0.05,0)</f>
        <v>0</v>
      </c>
    </row>
    <row r="486" s="671" customFormat="1" ht="13.5" customHeight="1">
      <c r="E486" t="s" s="596">
        <v>1212</v>
      </c>
      <c r="F486" t="s" s="675">
        <v>2062</v>
      </c>
      <c r="G486" t="s" s="180">
        <f>G477</f>
        <v>2006</v>
      </c>
      <c r="H486" s="677">
        <v>0</v>
      </c>
      <c r="J486" s="662">
        <f>H486*I486</f>
        <v>0</v>
      </c>
      <c r="K486" s="662">
        <f>IF($V$11="Y",J486*0.05,0)</f>
        <v>0</v>
      </c>
    </row>
    <row r="487" s="671" customFormat="1" ht="13.5" customHeight="1">
      <c r="E487" t="s" s="596">
        <v>1212</v>
      </c>
      <c r="F487" t="s" s="675">
        <v>2062</v>
      </c>
      <c r="G487" t="s" s="695">
        <f>G478</f>
        <v>2007</v>
      </c>
      <c r="H487" s="677">
        <v>0</v>
      </c>
      <c r="J487" s="662">
        <f>H487*I487</f>
        <v>0</v>
      </c>
      <c r="K487" s="662">
        <f>IF($V$11="Y",J487*0.05,0)</f>
        <v>0</v>
      </c>
    </row>
    <row r="488" s="671" customFormat="1" ht="13.5" customHeight="1">
      <c r="E488" t="s" s="596">
        <v>1213</v>
      </c>
      <c r="F488" t="s" s="675">
        <v>2063</v>
      </c>
      <c r="G488" t="s" s="676">
        <f>G479</f>
        <v>1996</v>
      </c>
      <c r="H488" s="677">
        <v>0</v>
      </c>
      <c r="J488" s="662">
        <f>H488*I488</f>
        <v>0</v>
      </c>
      <c r="K488" s="662">
        <f>IF($V$11="Y",J488*0.05,0)</f>
        <v>0</v>
      </c>
    </row>
    <row r="489" s="671" customFormat="1" ht="13.5" customHeight="1">
      <c r="E489" t="s" s="596">
        <v>1213</v>
      </c>
      <c r="F489" t="s" s="675">
        <v>2063</v>
      </c>
      <c r="G489" t="s" s="91">
        <f>G480</f>
        <v>1998</v>
      </c>
      <c r="H489" s="677">
        <v>0</v>
      </c>
      <c r="J489" s="662">
        <f>H489*I489</f>
        <v>0</v>
      </c>
      <c r="K489" s="662">
        <f>IF($V$11="Y",J489*0.05,0)</f>
        <v>0</v>
      </c>
    </row>
    <row r="490" s="671" customFormat="1" ht="13.5" customHeight="1">
      <c r="E490" t="s" s="596">
        <v>1213</v>
      </c>
      <c r="F490" t="s" s="675">
        <v>2063</v>
      </c>
      <c r="G490" t="s" s="205">
        <f>G481</f>
        <v>2000</v>
      </c>
      <c r="H490" s="677">
        <v>0</v>
      </c>
      <c r="J490" s="662">
        <f>H490*I490</f>
        <v>0</v>
      </c>
      <c r="K490" s="662">
        <f>IF($V$11="Y",J490*0.05,0)</f>
        <v>0</v>
      </c>
    </row>
    <row r="491" s="671" customFormat="1" ht="13.5" customHeight="1">
      <c r="E491" t="s" s="596">
        <v>1213</v>
      </c>
      <c r="F491" t="s" s="675">
        <v>2063</v>
      </c>
      <c r="G491" t="s" s="684">
        <f>G482</f>
        <v>2001</v>
      </c>
      <c r="H491" s="677">
        <v>0</v>
      </c>
      <c r="J491" s="662">
        <f>H491*I491</f>
        <v>0</v>
      </c>
      <c r="K491" s="662">
        <f>IF($V$11="Y",J491*0.05,0)</f>
        <v>0</v>
      </c>
    </row>
    <row r="492" s="671" customFormat="1" ht="13.5" customHeight="1">
      <c r="E492" t="s" s="596">
        <v>1213</v>
      </c>
      <c r="F492" t="s" s="675">
        <v>2063</v>
      </c>
      <c r="G492" t="s" s="686">
        <f>G483</f>
        <v>2003</v>
      </c>
      <c r="H492" s="677">
        <v>0</v>
      </c>
      <c r="J492" s="662">
        <f>H492*I492</f>
        <v>0</v>
      </c>
      <c r="K492" s="662">
        <f>IF($V$11="Y",J492*0.05,0)</f>
        <v>0</v>
      </c>
    </row>
    <row r="493" s="671" customFormat="1" ht="13.5" customHeight="1">
      <c r="E493" t="s" s="596">
        <v>1213</v>
      </c>
      <c r="F493" t="s" s="675">
        <v>2063</v>
      </c>
      <c r="G493" t="s" s="690">
        <f>G484</f>
        <v>2004</v>
      </c>
      <c r="H493" s="677">
        <v>0</v>
      </c>
      <c r="J493" s="662">
        <f>H493*I493</f>
        <v>0</v>
      </c>
      <c r="K493" s="662">
        <f>IF($V$11="Y",J493*0.05,0)</f>
        <v>0</v>
      </c>
    </row>
    <row r="494" s="671" customFormat="1" ht="13.5" customHeight="1">
      <c r="E494" t="s" s="596">
        <v>1213</v>
      </c>
      <c r="F494" t="s" s="675">
        <v>2063</v>
      </c>
      <c r="G494" t="s" s="692">
        <f>G485</f>
        <v>2005</v>
      </c>
      <c r="H494" s="677">
        <v>0</v>
      </c>
      <c r="J494" s="662">
        <f>H494*I494</f>
        <v>0</v>
      </c>
      <c r="K494" s="662">
        <f>IF($V$11="Y",J494*0.05,0)</f>
        <v>0</v>
      </c>
    </row>
    <row r="495" s="671" customFormat="1" ht="13.5" customHeight="1">
      <c r="E495" t="s" s="596">
        <v>1213</v>
      </c>
      <c r="F495" t="s" s="675">
        <v>2063</v>
      </c>
      <c r="G495" t="s" s="180">
        <f>G486</f>
        <v>2006</v>
      </c>
      <c r="H495" s="677">
        <v>0</v>
      </c>
      <c r="J495" s="662">
        <f>H495*I495</f>
        <v>0</v>
      </c>
      <c r="K495" s="662">
        <f>IF($V$11="Y",J495*0.05,0)</f>
        <v>0</v>
      </c>
    </row>
    <row r="496" s="671" customFormat="1" ht="13.5" customHeight="1">
      <c r="E496" t="s" s="596">
        <v>1213</v>
      </c>
      <c r="F496" t="s" s="675">
        <v>2063</v>
      </c>
      <c r="G496" t="s" s="695">
        <f>G487</f>
        <v>2007</v>
      </c>
      <c r="H496" s="677">
        <v>0</v>
      </c>
      <c r="J496" s="662">
        <f>H496*I496</f>
        <v>0</v>
      </c>
      <c r="K496" s="662">
        <f>IF($V$11="Y",J496*0.05,0)</f>
        <v>0</v>
      </c>
    </row>
    <row r="497" s="671" customFormat="1" ht="13.5" customHeight="1">
      <c r="E497" t="s" s="596">
        <v>1214</v>
      </c>
      <c r="F497" t="s" s="675">
        <v>2064</v>
      </c>
      <c r="G497" t="s" s="676">
        <f>G488</f>
        <v>1996</v>
      </c>
      <c r="H497" s="677">
        <v>0</v>
      </c>
      <c r="J497" s="662">
        <f>H497*I497</f>
        <v>0</v>
      </c>
      <c r="K497" s="662">
        <f>IF($V$11="Y",J497*0.05,0)</f>
        <v>0</v>
      </c>
    </row>
    <row r="498" s="671" customFormat="1" ht="13.5" customHeight="1">
      <c r="E498" t="s" s="596">
        <v>1214</v>
      </c>
      <c r="F498" t="s" s="675">
        <v>2064</v>
      </c>
      <c r="G498" t="s" s="91">
        <f>G489</f>
        <v>1998</v>
      </c>
      <c r="H498" s="677">
        <v>0</v>
      </c>
      <c r="J498" s="662">
        <f>H498*I498</f>
        <v>0</v>
      </c>
      <c r="K498" s="662">
        <f>IF($V$11="Y",J498*0.05,0)</f>
        <v>0</v>
      </c>
    </row>
    <row r="499" s="671" customFormat="1" ht="13.5" customHeight="1">
      <c r="E499" t="s" s="596">
        <v>1214</v>
      </c>
      <c r="F499" t="s" s="675">
        <v>2064</v>
      </c>
      <c r="G499" t="s" s="205">
        <f>G490</f>
        <v>2000</v>
      </c>
      <c r="H499" s="677">
        <v>0</v>
      </c>
      <c r="J499" s="662">
        <f>H499*I499</f>
        <v>0</v>
      </c>
      <c r="K499" s="662">
        <f>IF($V$11="Y",J499*0.05,0)</f>
        <v>0</v>
      </c>
    </row>
    <row r="500" s="671" customFormat="1" ht="13.5" customHeight="1">
      <c r="E500" t="s" s="596">
        <v>1214</v>
      </c>
      <c r="F500" t="s" s="675">
        <v>2064</v>
      </c>
      <c r="G500" t="s" s="684">
        <f>G491</f>
        <v>2001</v>
      </c>
      <c r="H500" s="677">
        <v>0</v>
      </c>
      <c r="J500" s="662">
        <f>H500*I500</f>
        <v>0</v>
      </c>
      <c r="K500" s="662">
        <f>IF($V$11="Y",J500*0.05,0)</f>
        <v>0</v>
      </c>
    </row>
    <row r="501" s="671" customFormat="1" ht="13.5" customHeight="1">
      <c r="E501" t="s" s="596">
        <v>1214</v>
      </c>
      <c r="F501" t="s" s="675">
        <v>2064</v>
      </c>
      <c r="G501" t="s" s="686">
        <f>G492</f>
        <v>2003</v>
      </c>
      <c r="H501" s="677">
        <v>0</v>
      </c>
      <c r="J501" s="662">
        <f>H501*I501</f>
        <v>0</v>
      </c>
      <c r="K501" s="662">
        <f>IF($V$11="Y",J501*0.05,0)</f>
        <v>0</v>
      </c>
    </row>
    <row r="502" s="671" customFormat="1" ht="13.5" customHeight="1">
      <c r="E502" t="s" s="596">
        <v>1214</v>
      </c>
      <c r="F502" t="s" s="675">
        <v>2064</v>
      </c>
      <c r="G502" t="s" s="690">
        <f>G493</f>
        <v>2004</v>
      </c>
      <c r="H502" s="677">
        <v>0</v>
      </c>
      <c r="J502" s="662">
        <f>H502*I502</f>
        <v>0</v>
      </c>
      <c r="K502" s="662">
        <f>IF($V$11="Y",J502*0.05,0)</f>
        <v>0</v>
      </c>
    </row>
    <row r="503" s="671" customFormat="1" ht="13.5" customHeight="1">
      <c r="E503" t="s" s="596">
        <v>1214</v>
      </c>
      <c r="F503" t="s" s="675">
        <v>2064</v>
      </c>
      <c r="G503" t="s" s="692">
        <f>G494</f>
        <v>2005</v>
      </c>
      <c r="H503" s="677">
        <v>0</v>
      </c>
      <c r="J503" s="662">
        <f>H503*I503</f>
        <v>0</v>
      </c>
      <c r="K503" s="662">
        <f>IF($V$11="Y",J503*0.05,0)</f>
        <v>0</v>
      </c>
    </row>
    <row r="504" s="671" customFormat="1" ht="13.5" customHeight="1">
      <c r="E504" t="s" s="596">
        <v>1214</v>
      </c>
      <c r="F504" t="s" s="675">
        <v>2064</v>
      </c>
      <c r="G504" t="s" s="180">
        <f>G495</f>
        <v>2006</v>
      </c>
      <c r="H504" s="677">
        <v>0</v>
      </c>
      <c r="J504" s="662">
        <f>H504*I504</f>
        <v>0</v>
      </c>
      <c r="K504" s="662">
        <f>IF($V$11="Y",J504*0.05,0)</f>
        <v>0</v>
      </c>
    </row>
    <row r="505" s="671" customFormat="1" ht="13.5" customHeight="1">
      <c r="E505" t="s" s="596">
        <v>1214</v>
      </c>
      <c r="F505" t="s" s="675">
        <v>2064</v>
      </c>
      <c r="G505" t="s" s="695">
        <f>G496</f>
        <v>2007</v>
      </c>
      <c r="H505" s="677">
        <v>0</v>
      </c>
      <c r="J505" s="662">
        <f>H505*I505</f>
        <v>0</v>
      </c>
      <c r="K505" s="662">
        <f>IF($V$11="Y",J505*0.05,0)</f>
        <v>0</v>
      </c>
    </row>
    <row r="506" s="671" customFormat="1" ht="13.5" customHeight="1">
      <c r="E506" t="s" s="596">
        <v>1215</v>
      </c>
      <c r="F506" t="s" s="675">
        <v>2065</v>
      </c>
      <c r="G506" t="s" s="676">
        <f>G497</f>
        <v>1996</v>
      </c>
      <c r="H506" s="677">
        <v>0</v>
      </c>
      <c r="J506" s="662">
        <f>H506*I506</f>
        <v>0</v>
      </c>
      <c r="K506" s="662">
        <f>IF($V$11="Y",J506*0.05,0)</f>
        <v>0</v>
      </c>
    </row>
    <row r="507" s="671" customFormat="1" ht="13.5" customHeight="1">
      <c r="E507" t="s" s="596">
        <v>1215</v>
      </c>
      <c r="F507" t="s" s="675">
        <v>2065</v>
      </c>
      <c r="G507" t="s" s="91">
        <f>G498</f>
        <v>1998</v>
      </c>
      <c r="H507" s="677">
        <v>0</v>
      </c>
      <c r="J507" s="662">
        <f>H507*I507</f>
        <v>0</v>
      </c>
      <c r="K507" s="662">
        <f>IF($V$11="Y",J507*0.05,0)</f>
        <v>0</v>
      </c>
    </row>
    <row r="508" s="671" customFormat="1" ht="13.5" customHeight="1">
      <c r="E508" t="s" s="596">
        <v>1215</v>
      </c>
      <c r="F508" t="s" s="675">
        <v>2065</v>
      </c>
      <c r="G508" t="s" s="205">
        <f>G499</f>
        <v>2000</v>
      </c>
      <c r="H508" s="677">
        <v>0</v>
      </c>
      <c r="J508" s="662">
        <f>H508*I508</f>
        <v>0</v>
      </c>
      <c r="K508" s="662">
        <f>IF($V$11="Y",J508*0.05,0)</f>
        <v>0</v>
      </c>
    </row>
    <row r="509" s="671" customFormat="1" ht="13.5" customHeight="1">
      <c r="E509" t="s" s="596">
        <v>1215</v>
      </c>
      <c r="F509" t="s" s="675">
        <v>2065</v>
      </c>
      <c r="G509" t="s" s="684">
        <f>G500</f>
        <v>2001</v>
      </c>
      <c r="H509" s="677">
        <v>0</v>
      </c>
      <c r="J509" s="662">
        <f>H509*I509</f>
        <v>0</v>
      </c>
      <c r="K509" s="662">
        <f>IF($V$11="Y",J509*0.05,0)</f>
        <v>0</v>
      </c>
    </row>
    <row r="510" s="671" customFormat="1" ht="13.5" customHeight="1">
      <c r="E510" t="s" s="596">
        <v>1215</v>
      </c>
      <c r="F510" t="s" s="675">
        <v>2065</v>
      </c>
      <c r="G510" t="s" s="686">
        <f>G501</f>
        <v>2003</v>
      </c>
      <c r="H510" s="677">
        <v>0</v>
      </c>
      <c r="J510" s="662">
        <f>H510*I510</f>
        <v>0</v>
      </c>
      <c r="K510" s="662">
        <f>IF($V$11="Y",J510*0.05,0)</f>
        <v>0</v>
      </c>
    </row>
    <row r="511" s="671" customFormat="1" ht="13.5" customHeight="1">
      <c r="E511" t="s" s="596">
        <v>1215</v>
      </c>
      <c r="F511" t="s" s="675">
        <v>2065</v>
      </c>
      <c r="G511" t="s" s="690">
        <f>G502</f>
        <v>2004</v>
      </c>
      <c r="H511" s="677">
        <v>0</v>
      </c>
      <c r="J511" s="662">
        <f>H511*I511</f>
        <v>0</v>
      </c>
      <c r="K511" s="662">
        <f>IF($V$11="Y",J511*0.05,0)</f>
        <v>0</v>
      </c>
    </row>
    <row r="512" s="671" customFormat="1" ht="13.5" customHeight="1">
      <c r="E512" t="s" s="596">
        <v>1215</v>
      </c>
      <c r="F512" t="s" s="675">
        <v>2065</v>
      </c>
      <c r="G512" t="s" s="692">
        <f>G503</f>
        <v>2005</v>
      </c>
      <c r="H512" s="677">
        <v>0</v>
      </c>
      <c r="J512" s="662">
        <f>H512*I512</f>
        <v>0</v>
      </c>
      <c r="K512" s="662">
        <f>IF($V$11="Y",J512*0.05,0)</f>
        <v>0</v>
      </c>
    </row>
    <row r="513" s="671" customFormat="1" ht="13.5" customHeight="1">
      <c r="E513" t="s" s="596">
        <v>1215</v>
      </c>
      <c r="F513" t="s" s="675">
        <v>2065</v>
      </c>
      <c r="G513" t="s" s="180">
        <f>G504</f>
        <v>2006</v>
      </c>
      <c r="H513" s="677">
        <v>0</v>
      </c>
      <c r="J513" s="662">
        <f>H513*I513</f>
        <v>0</v>
      </c>
      <c r="K513" s="662">
        <f>IF($V$11="Y",J513*0.05,0)</f>
        <v>0</v>
      </c>
    </row>
    <row r="514" s="671" customFormat="1" ht="13.5" customHeight="1">
      <c r="E514" t="s" s="596">
        <v>1215</v>
      </c>
      <c r="F514" t="s" s="675">
        <v>2065</v>
      </c>
      <c r="G514" t="s" s="695">
        <f>G505</f>
        <v>2007</v>
      </c>
      <c r="H514" s="677">
        <v>0</v>
      </c>
      <c r="J514" s="662">
        <f>H514*I514</f>
        <v>0</v>
      </c>
      <c r="K514" s="662">
        <f>IF($V$11="Y",J514*0.05,0)</f>
        <v>0</v>
      </c>
    </row>
    <row r="515" s="671" customFormat="1" ht="13.5" customHeight="1">
      <c r="A515" t="s" s="596">
        <v>1616</v>
      </c>
      <c r="E515" t="s" s="596">
        <v>1216</v>
      </c>
      <c r="F515" t="s" s="675">
        <v>2066</v>
      </c>
      <c r="G515" t="s" s="676">
        <f>G506</f>
        <v>1996</v>
      </c>
      <c r="H515" s="677">
        <v>0</v>
      </c>
      <c r="J515" s="662">
        <f>H515*I515</f>
        <v>0</v>
      </c>
      <c r="K515" s="662">
        <f>IF($V$11="Y",J515*0.05,0)</f>
        <v>0</v>
      </c>
    </row>
    <row r="516" s="671" customFormat="1" ht="13.5" customHeight="1">
      <c r="A516" t="s" s="596">
        <v>1616</v>
      </c>
      <c r="E516" t="s" s="596">
        <v>1216</v>
      </c>
      <c r="F516" t="s" s="675">
        <v>2066</v>
      </c>
      <c r="G516" t="s" s="91">
        <f>G507</f>
        <v>1998</v>
      </c>
      <c r="H516" s="677">
        <v>0</v>
      </c>
      <c r="J516" s="662">
        <f>H516*I516</f>
        <v>0</v>
      </c>
      <c r="K516" s="662">
        <f>IF($V$11="Y",J516*0.05,0)</f>
        <v>0</v>
      </c>
    </row>
    <row r="517" s="671" customFormat="1" ht="13.5" customHeight="1">
      <c r="A517" t="s" s="596">
        <v>1616</v>
      </c>
      <c r="E517" t="s" s="596">
        <v>1216</v>
      </c>
      <c r="F517" t="s" s="675">
        <v>2066</v>
      </c>
      <c r="G517" t="s" s="205">
        <f>G508</f>
        <v>2000</v>
      </c>
      <c r="H517" s="677">
        <v>0</v>
      </c>
      <c r="J517" s="662">
        <f>H517*I517</f>
        <v>0</v>
      </c>
      <c r="K517" s="662">
        <f>IF($V$11="Y",J517*0.05,0)</f>
        <v>0</v>
      </c>
    </row>
    <row r="518" s="671" customFormat="1" ht="13.5" customHeight="1">
      <c r="A518" t="s" s="596">
        <v>1616</v>
      </c>
      <c r="E518" t="s" s="596">
        <v>1216</v>
      </c>
      <c r="F518" t="s" s="675">
        <v>2066</v>
      </c>
      <c r="G518" t="s" s="684">
        <f>G509</f>
        <v>2001</v>
      </c>
      <c r="H518" s="677">
        <v>0</v>
      </c>
      <c r="J518" s="662">
        <f>H518*I518</f>
        <v>0</v>
      </c>
      <c r="K518" s="662">
        <f>IF($V$11="Y",J518*0.05,0)</f>
        <v>0</v>
      </c>
    </row>
    <row r="519" s="671" customFormat="1" ht="13.5" customHeight="1">
      <c r="A519" t="s" s="596">
        <v>1616</v>
      </c>
      <c r="E519" t="s" s="596">
        <v>1216</v>
      </c>
      <c r="F519" t="s" s="675">
        <v>2066</v>
      </c>
      <c r="G519" t="s" s="686">
        <f>G510</f>
        <v>2003</v>
      </c>
      <c r="H519" s="677">
        <v>0</v>
      </c>
      <c r="J519" s="662">
        <f>H519*I519</f>
        <v>0</v>
      </c>
      <c r="K519" s="662">
        <f>IF($V$11="Y",J519*0.05,0)</f>
        <v>0</v>
      </c>
    </row>
    <row r="520" s="671" customFormat="1" ht="13.5" customHeight="1">
      <c r="A520" t="s" s="596">
        <v>1616</v>
      </c>
      <c r="E520" t="s" s="596">
        <v>1216</v>
      </c>
      <c r="F520" t="s" s="675">
        <v>2066</v>
      </c>
      <c r="G520" t="s" s="690">
        <f>G511</f>
        <v>2004</v>
      </c>
      <c r="H520" s="677">
        <v>0</v>
      </c>
      <c r="J520" s="662">
        <f>H520*I520</f>
        <v>0</v>
      </c>
      <c r="K520" s="662">
        <f>IF($V$11="Y",J520*0.05,0)</f>
        <v>0</v>
      </c>
    </row>
    <row r="521" s="671" customFormat="1" ht="13.5" customHeight="1">
      <c r="A521" t="s" s="596">
        <v>1616</v>
      </c>
      <c r="E521" t="s" s="596">
        <v>1216</v>
      </c>
      <c r="F521" t="s" s="675">
        <v>2066</v>
      </c>
      <c r="G521" t="s" s="692">
        <f>G512</f>
        <v>2005</v>
      </c>
      <c r="H521" s="677">
        <v>0</v>
      </c>
      <c r="J521" s="662">
        <f>H521*I521</f>
        <v>0</v>
      </c>
      <c r="K521" s="662">
        <f>IF($V$11="Y",J521*0.05,0)</f>
        <v>0</v>
      </c>
    </row>
    <row r="522" s="671" customFormat="1" ht="13.5" customHeight="1">
      <c r="A522" t="s" s="596">
        <v>1616</v>
      </c>
      <c r="E522" t="s" s="596">
        <v>1216</v>
      </c>
      <c r="F522" t="s" s="675">
        <v>2066</v>
      </c>
      <c r="G522" t="s" s="180">
        <f>G513</f>
        <v>2006</v>
      </c>
      <c r="H522" s="677">
        <v>0</v>
      </c>
      <c r="J522" s="662">
        <f>H522*I522</f>
        <v>0</v>
      </c>
      <c r="K522" s="662">
        <f>IF($V$11="Y",J522*0.05,0)</f>
        <v>0</v>
      </c>
    </row>
    <row r="523" s="671" customFormat="1" ht="13.5" customHeight="1">
      <c r="A523" t="s" s="596">
        <v>1616</v>
      </c>
      <c r="E523" t="s" s="596">
        <v>1216</v>
      </c>
      <c r="F523" t="s" s="675">
        <v>2066</v>
      </c>
      <c r="G523" t="s" s="695">
        <f>G514</f>
        <v>2007</v>
      </c>
      <c r="H523" s="677">
        <v>0</v>
      </c>
      <c r="J523" s="662">
        <f>H523*I523</f>
        <v>0</v>
      </c>
      <c r="K523" s="662">
        <f>IF($V$11="Y",J523*0.05,0)</f>
        <v>0</v>
      </c>
    </row>
    <row r="524" s="671" customFormat="1" ht="13.5" customHeight="1">
      <c r="E524" t="s" s="596">
        <v>1217</v>
      </c>
      <c r="F524" t="s" s="675">
        <v>2067</v>
      </c>
      <c r="G524" t="s" s="676">
        <f>G515</f>
        <v>1996</v>
      </c>
      <c r="H524" s="677">
        <v>0</v>
      </c>
      <c r="J524" s="662">
        <f>H524*I524</f>
        <v>0</v>
      </c>
      <c r="K524" s="662">
        <f>IF($V$11="Y",J524*0.05,0)</f>
        <v>0</v>
      </c>
    </row>
    <row r="525" s="671" customFormat="1" ht="13.5" customHeight="1">
      <c r="E525" t="s" s="596">
        <v>1217</v>
      </c>
      <c r="F525" t="s" s="675">
        <v>2067</v>
      </c>
      <c r="G525" t="s" s="91">
        <f>G516</f>
        <v>1998</v>
      </c>
      <c r="H525" s="677">
        <v>0</v>
      </c>
      <c r="J525" s="662">
        <f>H525*I525</f>
        <v>0</v>
      </c>
      <c r="K525" s="662">
        <f>IF($V$11="Y",J525*0.05,0)</f>
        <v>0</v>
      </c>
    </row>
    <row r="526" s="671" customFormat="1" ht="13.5" customHeight="1">
      <c r="E526" t="s" s="596">
        <v>1217</v>
      </c>
      <c r="F526" t="s" s="675">
        <v>2067</v>
      </c>
      <c r="G526" t="s" s="205">
        <f>G517</f>
        <v>2000</v>
      </c>
      <c r="H526" s="677">
        <v>0</v>
      </c>
      <c r="J526" s="662">
        <f>H526*I526</f>
        <v>0</v>
      </c>
      <c r="K526" s="662">
        <f>IF($V$11="Y",J526*0.05,0)</f>
        <v>0</v>
      </c>
    </row>
    <row r="527" s="671" customFormat="1" ht="13.5" customHeight="1">
      <c r="E527" t="s" s="596">
        <v>1217</v>
      </c>
      <c r="F527" t="s" s="675">
        <v>2067</v>
      </c>
      <c r="G527" t="s" s="684">
        <f>G518</f>
        <v>2001</v>
      </c>
      <c r="H527" s="677">
        <v>0</v>
      </c>
      <c r="J527" s="662">
        <f>H527*I527</f>
        <v>0</v>
      </c>
      <c r="K527" s="662">
        <f>IF($V$11="Y",J527*0.05,0)</f>
        <v>0</v>
      </c>
    </row>
    <row r="528" s="671" customFormat="1" ht="13.5" customHeight="1">
      <c r="E528" t="s" s="596">
        <v>1217</v>
      </c>
      <c r="F528" t="s" s="675">
        <v>2067</v>
      </c>
      <c r="G528" t="s" s="686">
        <f>G519</f>
        <v>2003</v>
      </c>
      <c r="H528" s="677">
        <v>0</v>
      </c>
      <c r="J528" s="662">
        <f>H528*I528</f>
        <v>0</v>
      </c>
      <c r="K528" s="662">
        <f>IF($V$11="Y",J528*0.05,0)</f>
        <v>0</v>
      </c>
    </row>
    <row r="529" s="671" customFormat="1" ht="13.5" customHeight="1">
      <c r="E529" t="s" s="596">
        <v>1217</v>
      </c>
      <c r="F529" t="s" s="675">
        <v>2067</v>
      </c>
      <c r="G529" t="s" s="690">
        <f>G520</f>
        <v>2004</v>
      </c>
      <c r="H529" s="677">
        <v>0</v>
      </c>
      <c r="J529" s="662">
        <f>H529*I529</f>
        <v>0</v>
      </c>
      <c r="K529" s="662">
        <f>IF($V$11="Y",J529*0.05,0)</f>
        <v>0</v>
      </c>
    </row>
    <row r="530" s="671" customFormat="1" ht="13.5" customHeight="1">
      <c r="E530" t="s" s="596">
        <v>1217</v>
      </c>
      <c r="F530" t="s" s="675">
        <v>2067</v>
      </c>
      <c r="G530" t="s" s="692">
        <f>G521</f>
        <v>2005</v>
      </c>
      <c r="H530" s="677">
        <v>0</v>
      </c>
      <c r="J530" s="662">
        <f>H530*I530</f>
        <v>0</v>
      </c>
      <c r="K530" s="662">
        <f>IF($V$11="Y",J530*0.05,0)</f>
        <v>0</v>
      </c>
    </row>
    <row r="531" s="671" customFormat="1" ht="13.5" customHeight="1">
      <c r="E531" t="s" s="596">
        <v>1217</v>
      </c>
      <c r="F531" t="s" s="675">
        <v>2067</v>
      </c>
      <c r="G531" t="s" s="180">
        <f>G522</f>
        <v>2006</v>
      </c>
      <c r="H531" s="677">
        <v>0</v>
      </c>
      <c r="J531" s="662">
        <f>H531*I531</f>
        <v>0</v>
      </c>
      <c r="K531" s="662">
        <f>IF($V$11="Y",J531*0.05,0)</f>
        <v>0</v>
      </c>
    </row>
    <row r="532" s="671" customFormat="1" ht="13.5" customHeight="1">
      <c r="E532" t="s" s="596">
        <v>1217</v>
      </c>
      <c r="F532" t="s" s="675">
        <v>2067</v>
      </c>
      <c r="G532" t="s" s="695">
        <f>G523</f>
        <v>2007</v>
      </c>
      <c r="H532" s="677">
        <v>0</v>
      </c>
      <c r="J532" s="662">
        <f>H532*I532</f>
        <v>0</v>
      </c>
      <c r="K532" s="662">
        <f>IF($V$11="Y",J532*0.05,0)</f>
        <v>0</v>
      </c>
    </row>
    <row r="533" s="671" customFormat="1" ht="13.5" customHeight="1">
      <c r="E533" t="s" s="596">
        <v>1218</v>
      </c>
      <c r="F533" t="s" s="675">
        <v>2068</v>
      </c>
      <c r="G533" t="s" s="676">
        <f>G524</f>
        <v>1996</v>
      </c>
      <c r="H533" s="677">
        <v>0</v>
      </c>
      <c r="J533" s="662">
        <f>H533*I533</f>
        <v>0</v>
      </c>
      <c r="K533" s="662">
        <f>IF($V$11="Y",J533*0.05,0)</f>
        <v>0</v>
      </c>
    </row>
    <row r="534" s="671" customFormat="1" ht="13.5" customHeight="1">
      <c r="E534" t="s" s="596">
        <v>1218</v>
      </c>
      <c r="F534" t="s" s="675">
        <v>2068</v>
      </c>
      <c r="G534" t="s" s="91">
        <f>G525</f>
        <v>1998</v>
      </c>
      <c r="H534" s="677">
        <v>0</v>
      </c>
      <c r="J534" s="662">
        <f>H534*I534</f>
        <v>0</v>
      </c>
      <c r="K534" s="662">
        <f>IF($V$11="Y",J534*0.05,0)</f>
        <v>0</v>
      </c>
    </row>
    <row r="535" s="671" customFormat="1" ht="13.5" customHeight="1">
      <c r="E535" t="s" s="596">
        <v>1218</v>
      </c>
      <c r="F535" t="s" s="675">
        <v>2068</v>
      </c>
      <c r="G535" t="s" s="205">
        <f>G526</f>
        <v>2000</v>
      </c>
      <c r="H535" s="677">
        <v>0</v>
      </c>
      <c r="J535" s="662">
        <f>H535*I535</f>
        <v>0</v>
      </c>
      <c r="K535" s="662">
        <f>IF($V$11="Y",J535*0.05,0)</f>
        <v>0</v>
      </c>
    </row>
    <row r="536" s="671" customFormat="1" ht="13.5" customHeight="1">
      <c r="E536" t="s" s="596">
        <v>1218</v>
      </c>
      <c r="F536" t="s" s="675">
        <v>2068</v>
      </c>
      <c r="G536" t="s" s="684">
        <f>G527</f>
        <v>2001</v>
      </c>
      <c r="H536" s="677">
        <v>0</v>
      </c>
      <c r="J536" s="662">
        <f>H536*I536</f>
        <v>0</v>
      </c>
      <c r="K536" s="662">
        <f>IF($V$11="Y",J536*0.05,0)</f>
        <v>0</v>
      </c>
    </row>
    <row r="537" s="671" customFormat="1" ht="13.5" customHeight="1">
      <c r="E537" t="s" s="596">
        <v>1218</v>
      </c>
      <c r="F537" t="s" s="675">
        <v>2068</v>
      </c>
      <c r="G537" t="s" s="686">
        <f>G528</f>
        <v>2003</v>
      </c>
      <c r="H537" s="677">
        <v>0</v>
      </c>
      <c r="J537" s="662">
        <f>H537*I537</f>
        <v>0</v>
      </c>
      <c r="K537" s="662">
        <f>IF($V$11="Y",J537*0.05,0)</f>
        <v>0</v>
      </c>
    </row>
    <row r="538" s="671" customFormat="1" ht="13.5" customHeight="1">
      <c r="E538" t="s" s="596">
        <v>1218</v>
      </c>
      <c r="F538" t="s" s="675">
        <v>2068</v>
      </c>
      <c r="G538" t="s" s="690">
        <f>G529</f>
        <v>2004</v>
      </c>
      <c r="H538" s="677">
        <v>0</v>
      </c>
      <c r="J538" s="662">
        <f>H538*I538</f>
        <v>0</v>
      </c>
      <c r="K538" s="662">
        <f>IF($V$11="Y",J538*0.05,0)</f>
        <v>0</v>
      </c>
    </row>
    <row r="539" s="671" customFormat="1" ht="13.5" customHeight="1">
      <c r="E539" t="s" s="596">
        <v>1218</v>
      </c>
      <c r="F539" t="s" s="675">
        <v>2068</v>
      </c>
      <c r="G539" t="s" s="692">
        <f>G530</f>
        <v>2005</v>
      </c>
      <c r="H539" s="677">
        <v>0</v>
      </c>
      <c r="J539" s="662">
        <f>H539*I539</f>
        <v>0</v>
      </c>
      <c r="K539" s="662">
        <f>IF($V$11="Y",J539*0.05,0)</f>
        <v>0</v>
      </c>
    </row>
    <row r="540" s="671" customFormat="1" ht="13.5" customHeight="1">
      <c r="E540" t="s" s="596">
        <v>1218</v>
      </c>
      <c r="F540" t="s" s="675">
        <v>2068</v>
      </c>
      <c r="G540" t="s" s="180">
        <f>G531</f>
        <v>2006</v>
      </c>
      <c r="H540" s="677">
        <v>0</v>
      </c>
      <c r="J540" s="662">
        <f>H540*I540</f>
        <v>0</v>
      </c>
      <c r="K540" s="662">
        <f>IF($V$11="Y",J540*0.05,0)</f>
        <v>0</v>
      </c>
    </row>
    <row r="541" s="671" customFormat="1" ht="13.5" customHeight="1">
      <c r="E541" t="s" s="596">
        <v>1218</v>
      </c>
      <c r="F541" t="s" s="675">
        <v>2068</v>
      </c>
      <c r="G541" t="s" s="695">
        <f>G532</f>
        <v>2007</v>
      </c>
      <c r="H541" s="677">
        <v>0</v>
      </c>
      <c r="J541" s="662">
        <f>H541*I541</f>
        <v>0</v>
      </c>
      <c r="K541" s="662">
        <f>IF($V$11="Y",J541*0.05,0)</f>
        <v>0</v>
      </c>
    </row>
    <row r="542" s="671" customFormat="1" ht="13.5" customHeight="1">
      <c r="E542" t="s" s="596">
        <v>1219</v>
      </c>
      <c r="F542" t="s" s="675">
        <v>2069</v>
      </c>
      <c r="G542" t="s" s="676">
        <f>G533</f>
        <v>1996</v>
      </c>
      <c r="H542" s="677">
        <v>0</v>
      </c>
      <c r="J542" s="662">
        <f>H542*I542</f>
        <v>0</v>
      </c>
      <c r="K542" s="662">
        <f>IF($V$11="Y",J542*0.05,0)</f>
        <v>0</v>
      </c>
    </row>
    <row r="543" s="671" customFormat="1" ht="13.5" customHeight="1">
      <c r="E543" t="s" s="596">
        <v>1219</v>
      </c>
      <c r="F543" t="s" s="675">
        <v>2069</v>
      </c>
      <c r="G543" t="s" s="91">
        <f>G534</f>
        <v>1998</v>
      </c>
      <c r="H543" s="677">
        <v>0</v>
      </c>
      <c r="J543" s="662">
        <f>H543*I543</f>
        <v>0</v>
      </c>
      <c r="K543" s="662">
        <f>IF($V$11="Y",J543*0.05,0)</f>
        <v>0</v>
      </c>
    </row>
    <row r="544" s="671" customFormat="1" ht="13.5" customHeight="1">
      <c r="E544" t="s" s="596">
        <v>1219</v>
      </c>
      <c r="F544" t="s" s="675">
        <v>2069</v>
      </c>
      <c r="G544" t="s" s="205">
        <f>G535</f>
        <v>2000</v>
      </c>
      <c r="H544" s="677">
        <v>0</v>
      </c>
      <c r="J544" s="662">
        <f>H544*I544</f>
        <v>0</v>
      </c>
      <c r="K544" s="662">
        <f>IF($V$11="Y",J544*0.05,0)</f>
        <v>0</v>
      </c>
    </row>
    <row r="545" s="671" customFormat="1" ht="13.5" customHeight="1">
      <c r="E545" t="s" s="596">
        <v>1219</v>
      </c>
      <c r="F545" t="s" s="675">
        <v>2069</v>
      </c>
      <c r="G545" t="s" s="684">
        <f>G536</f>
        <v>2001</v>
      </c>
      <c r="H545" s="677">
        <v>0</v>
      </c>
      <c r="J545" s="662">
        <f>H545*I545</f>
        <v>0</v>
      </c>
      <c r="K545" s="662">
        <f>IF($V$11="Y",J545*0.05,0)</f>
        <v>0</v>
      </c>
    </row>
    <row r="546" s="671" customFormat="1" ht="13.5" customHeight="1">
      <c r="E546" t="s" s="596">
        <v>1219</v>
      </c>
      <c r="F546" t="s" s="675">
        <v>2069</v>
      </c>
      <c r="G546" t="s" s="686">
        <f>G537</f>
        <v>2003</v>
      </c>
      <c r="H546" s="677">
        <v>0</v>
      </c>
      <c r="J546" s="662">
        <f>H546*I546</f>
        <v>0</v>
      </c>
      <c r="K546" s="662">
        <f>IF($V$11="Y",J546*0.05,0)</f>
        <v>0</v>
      </c>
    </row>
    <row r="547" s="671" customFormat="1" ht="13.5" customHeight="1">
      <c r="E547" t="s" s="596">
        <v>1219</v>
      </c>
      <c r="F547" t="s" s="675">
        <v>2069</v>
      </c>
      <c r="G547" t="s" s="690">
        <f>G538</f>
        <v>2004</v>
      </c>
      <c r="H547" s="677">
        <v>0</v>
      </c>
      <c r="J547" s="662">
        <f>H547*I547</f>
        <v>0</v>
      </c>
      <c r="K547" s="662">
        <f>IF($V$11="Y",J547*0.05,0)</f>
        <v>0</v>
      </c>
    </row>
    <row r="548" s="671" customFormat="1" ht="13.5" customHeight="1">
      <c r="E548" t="s" s="596">
        <v>1219</v>
      </c>
      <c r="F548" t="s" s="675">
        <v>2069</v>
      </c>
      <c r="G548" t="s" s="692">
        <f>G539</f>
        <v>2005</v>
      </c>
      <c r="H548" s="677">
        <v>0</v>
      </c>
      <c r="J548" s="662">
        <f>H548*I548</f>
        <v>0</v>
      </c>
      <c r="K548" s="662">
        <f>IF($V$11="Y",J548*0.05,0)</f>
        <v>0</v>
      </c>
    </row>
    <row r="549" s="671" customFormat="1" ht="13.5" customHeight="1">
      <c r="E549" t="s" s="596">
        <v>1219</v>
      </c>
      <c r="F549" t="s" s="675">
        <v>2069</v>
      </c>
      <c r="G549" t="s" s="180">
        <f>G540</f>
        <v>2006</v>
      </c>
      <c r="H549" s="677">
        <v>0</v>
      </c>
      <c r="J549" s="662">
        <f>H549*I549</f>
        <v>0</v>
      </c>
      <c r="K549" s="662">
        <f>IF($V$11="Y",J549*0.05,0)</f>
        <v>0</v>
      </c>
    </row>
    <row r="550" s="671" customFormat="1" ht="13.5" customHeight="1">
      <c r="E550" t="s" s="596">
        <v>1219</v>
      </c>
      <c r="F550" t="s" s="675">
        <v>2069</v>
      </c>
      <c r="G550" t="s" s="695">
        <f>G541</f>
        <v>2007</v>
      </c>
      <c r="H550" s="677">
        <v>0</v>
      </c>
      <c r="J550" s="662">
        <f>H550*I550</f>
        <v>0</v>
      </c>
      <c r="K550" s="662">
        <f>IF($V$11="Y",J550*0.05,0)</f>
        <v>0</v>
      </c>
    </row>
    <row r="551" s="671" customFormat="1" ht="13.5" customHeight="1">
      <c r="E551" t="s" s="596">
        <v>1220</v>
      </c>
      <c r="F551" t="s" s="675">
        <v>2070</v>
      </c>
      <c r="G551" t="s" s="676">
        <f>G542</f>
        <v>1996</v>
      </c>
      <c r="H551" s="677">
        <v>0</v>
      </c>
      <c r="J551" s="662">
        <f>H551*I551</f>
        <v>0</v>
      </c>
      <c r="K551" s="662">
        <f>IF($V$11="Y",J551*0.05,0)</f>
        <v>0</v>
      </c>
    </row>
    <row r="552" s="671" customFormat="1" ht="13.5" customHeight="1">
      <c r="E552" t="s" s="596">
        <v>1220</v>
      </c>
      <c r="F552" t="s" s="675">
        <v>2070</v>
      </c>
      <c r="G552" t="s" s="91">
        <f>G543</f>
        <v>1998</v>
      </c>
      <c r="H552" s="677">
        <v>0</v>
      </c>
      <c r="J552" s="662">
        <f>H552*I552</f>
        <v>0</v>
      </c>
      <c r="K552" s="662">
        <f>IF($V$11="Y",J552*0.05,0)</f>
        <v>0</v>
      </c>
    </row>
    <row r="553" s="671" customFormat="1" ht="13.5" customHeight="1">
      <c r="E553" t="s" s="596">
        <v>1220</v>
      </c>
      <c r="F553" t="s" s="675">
        <v>2070</v>
      </c>
      <c r="G553" t="s" s="205">
        <f>G544</f>
        <v>2000</v>
      </c>
      <c r="H553" s="677">
        <v>0</v>
      </c>
      <c r="J553" s="662">
        <f>H553*I553</f>
        <v>0</v>
      </c>
      <c r="K553" s="662">
        <f>IF($V$11="Y",J553*0.05,0)</f>
        <v>0</v>
      </c>
    </row>
    <row r="554" s="671" customFormat="1" ht="13.5" customHeight="1">
      <c r="E554" t="s" s="596">
        <v>1220</v>
      </c>
      <c r="F554" t="s" s="675">
        <v>2070</v>
      </c>
      <c r="G554" t="s" s="684">
        <f>G545</f>
        <v>2001</v>
      </c>
      <c r="H554" s="677">
        <v>0</v>
      </c>
      <c r="J554" s="662">
        <f>H554*I554</f>
        <v>0</v>
      </c>
      <c r="K554" s="662">
        <f>IF($V$11="Y",J554*0.05,0)</f>
        <v>0</v>
      </c>
    </row>
    <row r="555" s="671" customFormat="1" ht="13.5" customHeight="1">
      <c r="E555" t="s" s="596">
        <v>1220</v>
      </c>
      <c r="F555" t="s" s="675">
        <v>2070</v>
      </c>
      <c r="G555" t="s" s="686">
        <f>G546</f>
        <v>2003</v>
      </c>
      <c r="H555" s="677">
        <v>0</v>
      </c>
      <c r="J555" s="662">
        <f>H555*I555</f>
        <v>0</v>
      </c>
      <c r="K555" s="662">
        <f>IF($V$11="Y",J555*0.05,0)</f>
        <v>0</v>
      </c>
    </row>
    <row r="556" s="671" customFormat="1" ht="13.5" customHeight="1">
      <c r="E556" t="s" s="596">
        <v>1220</v>
      </c>
      <c r="F556" t="s" s="675">
        <v>2070</v>
      </c>
      <c r="G556" t="s" s="690">
        <f>G547</f>
        <v>2004</v>
      </c>
      <c r="H556" s="677">
        <v>0</v>
      </c>
      <c r="J556" s="662">
        <f>H556*I556</f>
        <v>0</v>
      </c>
      <c r="K556" s="662">
        <f>IF($V$11="Y",J556*0.05,0)</f>
        <v>0</v>
      </c>
    </row>
    <row r="557" s="671" customFormat="1" ht="13.5" customHeight="1">
      <c r="E557" t="s" s="596">
        <v>1220</v>
      </c>
      <c r="F557" t="s" s="675">
        <v>2070</v>
      </c>
      <c r="G557" t="s" s="692">
        <f>G548</f>
        <v>2005</v>
      </c>
      <c r="H557" s="677">
        <v>0</v>
      </c>
      <c r="J557" s="662">
        <f>H557*I557</f>
        <v>0</v>
      </c>
      <c r="K557" s="662">
        <f>IF($V$11="Y",J557*0.05,0)</f>
        <v>0</v>
      </c>
    </row>
    <row r="558" s="671" customFormat="1" ht="13.5" customHeight="1">
      <c r="E558" t="s" s="596">
        <v>1220</v>
      </c>
      <c r="F558" t="s" s="675">
        <v>2070</v>
      </c>
      <c r="G558" t="s" s="180">
        <f>G549</f>
        <v>2006</v>
      </c>
      <c r="H558" s="677">
        <v>0</v>
      </c>
      <c r="J558" s="662">
        <f>H558*I558</f>
        <v>0</v>
      </c>
      <c r="K558" s="662">
        <f>IF($V$11="Y",J558*0.05,0)</f>
        <v>0</v>
      </c>
    </row>
    <row r="559" s="671" customFormat="1" ht="13.5" customHeight="1">
      <c r="E559" t="s" s="596">
        <v>1220</v>
      </c>
      <c r="F559" t="s" s="675">
        <v>2070</v>
      </c>
      <c r="G559" t="s" s="695">
        <f>G550</f>
        <v>2007</v>
      </c>
      <c r="H559" s="677">
        <v>0</v>
      </c>
      <c r="J559" s="662">
        <f>H559*I559</f>
        <v>0</v>
      </c>
      <c r="K559" s="662">
        <f>IF($V$11="Y",J559*0.05,0)</f>
        <v>0</v>
      </c>
    </row>
    <row r="560" s="671" customFormat="1" ht="13.5" customHeight="1">
      <c r="E560" t="s" s="596">
        <v>1221</v>
      </c>
      <c r="F560" t="s" s="675">
        <v>2071</v>
      </c>
      <c r="G560" t="s" s="676">
        <f>G551</f>
        <v>1996</v>
      </c>
      <c r="H560" s="677">
        <v>0</v>
      </c>
      <c r="J560" s="662">
        <f>H560*I560</f>
        <v>0</v>
      </c>
      <c r="K560" s="662">
        <f>IF($V$11="Y",J560*0.05,0)</f>
        <v>0</v>
      </c>
    </row>
    <row r="561" s="671" customFormat="1" ht="13.5" customHeight="1">
      <c r="E561" t="s" s="596">
        <v>1221</v>
      </c>
      <c r="F561" t="s" s="675">
        <v>2071</v>
      </c>
      <c r="G561" t="s" s="91">
        <f>G552</f>
        <v>1998</v>
      </c>
      <c r="H561" s="677">
        <v>0</v>
      </c>
      <c r="J561" s="662">
        <f>H561*I561</f>
        <v>0</v>
      </c>
      <c r="K561" s="662">
        <f>IF($V$11="Y",J561*0.05,0)</f>
        <v>0</v>
      </c>
    </row>
    <row r="562" s="671" customFormat="1" ht="13.5" customHeight="1">
      <c r="E562" t="s" s="596">
        <v>1221</v>
      </c>
      <c r="F562" t="s" s="675">
        <v>2071</v>
      </c>
      <c r="G562" t="s" s="205">
        <f>G553</f>
        <v>2000</v>
      </c>
      <c r="H562" s="677">
        <v>0</v>
      </c>
      <c r="J562" s="662">
        <f>H562*I562</f>
        <v>0</v>
      </c>
      <c r="K562" s="662">
        <f>IF($V$11="Y",J562*0.05,0)</f>
        <v>0</v>
      </c>
    </row>
    <row r="563" s="671" customFormat="1" ht="13.5" customHeight="1">
      <c r="E563" t="s" s="596">
        <v>1221</v>
      </c>
      <c r="F563" t="s" s="675">
        <v>2071</v>
      </c>
      <c r="G563" t="s" s="684">
        <f>G554</f>
        <v>2001</v>
      </c>
      <c r="H563" s="677">
        <v>0</v>
      </c>
      <c r="J563" s="662">
        <f>H563*I563</f>
        <v>0</v>
      </c>
      <c r="K563" s="662">
        <f>IF($V$11="Y",J563*0.05,0)</f>
        <v>0</v>
      </c>
    </row>
    <row r="564" s="671" customFormat="1" ht="13.5" customHeight="1">
      <c r="E564" t="s" s="596">
        <v>1221</v>
      </c>
      <c r="F564" t="s" s="675">
        <v>2071</v>
      </c>
      <c r="G564" t="s" s="686">
        <f>G555</f>
        <v>2003</v>
      </c>
      <c r="H564" s="677">
        <v>0</v>
      </c>
      <c r="J564" s="662">
        <f>H564*I564</f>
        <v>0</v>
      </c>
      <c r="K564" s="662">
        <f>IF($V$11="Y",J564*0.05,0)</f>
        <v>0</v>
      </c>
    </row>
    <row r="565" s="671" customFormat="1" ht="13.5" customHeight="1">
      <c r="E565" t="s" s="596">
        <v>1221</v>
      </c>
      <c r="F565" t="s" s="675">
        <v>2071</v>
      </c>
      <c r="G565" t="s" s="690">
        <f>G556</f>
        <v>2004</v>
      </c>
      <c r="H565" s="677">
        <v>0</v>
      </c>
      <c r="J565" s="662">
        <f>H565*I565</f>
        <v>0</v>
      </c>
      <c r="K565" s="662">
        <f>IF($V$11="Y",J565*0.05,0)</f>
        <v>0</v>
      </c>
    </row>
    <row r="566" s="671" customFormat="1" ht="13.5" customHeight="1">
      <c r="E566" t="s" s="596">
        <v>1221</v>
      </c>
      <c r="F566" t="s" s="675">
        <v>2071</v>
      </c>
      <c r="G566" t="s" s="692">
        <f>G557</f>
        <v>2005</v>
      </c>
      <c r="H566" s="677">
        <v>0</v>
      </c>
      <c r="J566" s="662">
        <f>H566*I566</f>
        <v>0</v>
      </c>
      <c r="K566" s="662">
        <f>IF($V$11="Y",J566*0.05,0)</f>
        <v>0</v>
      </c>
    </row>
    <row r="567" s="671" customFormat="1" ht="13.5" customHeight="1">
      <c r="E567" t="s" s="596">
        <v>1221</v>
      </c>
      <c r="F567" t="s" s="675">
        <v>2071</v>
      </c>
      <c r="G567" t="s" s="180">
        <f>G558</f>
        <v>2006</v>
      </c>
      <c r="H567" s="677">
        <v>0</v>
      </c>
      <c r="J567" s="662">
        <f>H567*I567</f>
        <v>0</v>
      </c>
      <c r="K567" s="662">
        <f>IF($V$11="Y",J567*0.05,0)</f>
        <v>0</v>
      </c>
    </row>
    <row r="568" s="671" customFormat="1" ht="13.5" customHeight="1">
      <c r="E568" t="s" s="596">
        <v>1221</v>
      </c>
      <c r="F568" t="s" s="675">
        <v>2071</v>
      </c>
      <c r="G568" t="s" s="695">
        <f>G559</f>
        <v>2007</v>
      </c>
      <c r="H568" s="677">
        <v>0</v>
      </c>
      <c r="J568" s="662">
        <f>H568*I568</f>
        <v>0</v>
      </c>
      <c r="K568" s="662">
        <f>IF($V$11="Y",J568*0.05,0)</f>
        <v>0</v>
      </c>
    </row>
    <row r="569" s="671" customFormat="1" ht="13.5" customHeight="1">
      <c r="E569" t="s" s="596">
        <v>1222</v>
      </c>
      <c r="F569" t="s" s="675">
        <v>2072</v>
      </c>
      <c r="G569" t="s" s="676">
        <f>G560</f>
        <v>1996</v>
      </c>
      <c r="H569" s="677">
        <v>0</v>
      </c>
      <c r="J569" s="662">
        <f>H569*I569</f>
        <v>0</v>
      </c>
      <c r="K569" s="662">
        <f>IF($V$11="Y",J569*0.05,0)</f>
        <v>0</v>
      </c>
    </row>
    <row r="570" s="671" customFormat="1" ht="13.5" customHeight="1">
      <c r="E570" t="s" s="596">
        <v>1222</v>
      </c>
      <c r="F570" t="s" s="675">
        <v>2072</v>
      </c>
      <c r="G570" t="s" s="91">
        <f>G561</f>
        <v>1998</v>
      </c>
      <c r="H570" s="677">
        <v>0</v>
      </c>
      <c r="J570" s="662">
        <f>H570*I570</f>
        <v>0</v>
      </c>
      <c r="K570" s="662">
        <f>IF($V$11="Y",J570*0.05,0)</f>
        <v>0</v>
      </c>
    </row>
    <row r="571" s="671" customFormat="1" ht="13.5" customHeight="1">
      <c r="E571" t="s" s="596">
        <v>1222</v>
      </c>
      <c r="F571" t="s" s="675">
        <v>2072</v>
      </c>
      <c r="G571" t="s" s="205">
        <f>G562</f>
        <v>2000</v>
      </c>
      <c r="H571" s="677">
        <v>0</v>
      </c>
      <c r="J571" s="662">
        <f>H571*I571</f>
        <v>0</v>
      </c>
      <c r="K571" s="662">
        <f>IF($V$11="Y",J571*0.05,0)</f>
        <v>0</v>
      </c>
    </row>
    <row r="572" s="671" customFormat="1" ht="13.5" customHeight="1">
      <c r="E572" t="s" s="596">
        <v>1222</v>
      </c>
      <c r="F572" t="s" s="675">
        <v>2072</v>
      </c>
      <c r="G572" t="s" s="684">
        <f>G563</f>
        <v>2001</v>
      </c>
      <c r="H572" s="677">
        <v>0</v>
      </c>
      <c r="J572" s="662">
        <f>H572*I572</f>
        <v>0</v>
      </c>
      <c r="K572" s="662">
        <f>IF($V$11="Y",J572*0.05,0)</f>
        <v>0</v>
      </c>
    </row>
    <row r="573" s="671" customFormat="1" ht="13.5" customHeight="1">
      <c r="E573" t="s" s="596">
        <v>1222</v>
      </c>
      <c r="F573" t="s" s="675">
        <v>2072</v>
      </c>
      <c r="G573" t="s" s="686">
        <f>G564</f>
        <v>2003</v>
      </c>
      <c r="H573" s="677">
        <v>0</v>
      </c>
      <c r="J573" s="662">
        <f>H573*I573</f>
        <v>0</v>
      </c>
      <c r="K573" s="662">
        <f>IF($V$11="Y",J573*0.05,0)</f>
        <v>0</v>
      </c>
    </row>
    <row r="574" s="671" customFormat="1" ht="13.5" customHeight="1">
      <c r="E574" t="s" s="596">
        <v>1222</v>
      </c>
      <c r="F574" t="s" s="675">
        <v>2072</v>
      </c>
      <c r="G574" t="s" s="690">
        <f>G565</f>
        <v>2004</v>
      </c>
      <c r="H574" s="677">
        <v>0</v>
      </c>
      <c r="J574" s="662">
        <f>H574*I574</f>
        <v>0</v>
      </c>
      <c r="K574" s="662">
        <f>IF($V$11="Y",J574*0.05,0)</f>
        <v>0</v>
      </c>
    </row>
    <row r="575" s="671" customFormat="1" ht="13.5" customHeight="1">
      <c r="E575" t="s" s="596">
        <v>1222</v>
      </c>
      <c r="F575" t="s" s="675">
        <v>2072</v>
      </c>
      <c r="G575" t="s" s="692">
        <f>G566</f>
        <v>2005</v>
      </c>
      <c r="H575" s="677">
        <v>0</v>
      </c>
      <c r="J575" s="662">
        <f>H575*I575</f>
        <v>0</v>
      </c>
      <c r="K575" s="662">
        <f>IF($V$11="Y",J575*0.05,0)</f>
        <v>0</v>
      </c>
    </row>
    <row r="576" s="671" customFormat="1" ht="13.5" customHeight="1">
      <c r="E576" t="s" s="596">
        <v>1222</v>
      </c>
      <c r="F576" t="s" s="675">
        <v>2072</v>
      </c>
      <c r="G576" t="s" s="180">
        <f>G567</f>
        <v>2006</v>
      </c>
      <c r="H576" s="677">
        <v>0</v>
      </c>
      <c r="J576" s="662">
        <f>H576*I576</f>
        <v>0</v>
      </c>
      <c r="K576" s="662">
        <f>IF($V$11="Y",J576*0.05,0)</f>
        <v>0</v>
      </c>
    </row>
    <row r="577" s="671" customFormat="1" ht="13.5" customHeight="1">
      <c r="E577" t="s" s="596">
        <v>1222</v>
      </c>
      <c r="F577" t="s" s="675">
        <v>2072</v>
      </c>
      <c r="G577" t="s" s="695">
        <f>G568</f>
        <v>2007</v>
      </c>
      <c r="H577" s="677">
        <v>0</v>
      </c>
      <c r="J577" s="662">
        <f>H577*I577</f>
        <v>0</v>
      </c>
      <c r="K577" s="662">
        <f>IF($V$11="Y",J577*0.05,0)</f>
        <v>0</v>
      </c>
    </row>
    <row r="578" s="671" customFormat="1" ht="13.5" customHeight="1">
      <c r="E578" t="s" s="596">
        <v>1223</v>
      </c>
      <c r="F578" t="s" s="675">
        <v>2073</v>
      </c>
      <c r="G578" t="s" s="676">
        <f>G569</f>
        <v>1996</v>
      </c>
      <c r="H578" s="677">
        <v>0</v>
      </c>
      <c r="J578" s="662">
        <f>H578*I578</f>
        <v>0</v>
      </c>
      <c r="K578" s="662">
        <f>IF($V$11="Y",J578*0.05,0)</f>
        <v>0</v>
      </c>
    </row>
    <row r="579" s="671" customFormat="1" ht="13.5" customHeight="1">
      <c r="E579" t="s" s="596">
        <v>1223</v>
      </c>
      <c r="F579" t="s" s="675">
        <v>2073</v>
      </c>
      <c r="G579" t="s" s="91">
        <f>G570</f>
        <v>1998</v>
      </c>
      <c r="H579" s="677">
        <v>0</v>
      </c>
      <c r="J579" s="662">
        <f>H579*I579</f>
        <v>0</v>
      </c>
      <c r="K579" s="662">
        <f>IF($V$11="Y",J579*0.05,0)</f>
        <v>0</v>
      </c>
    </row>
    <row r="580" s="671" customFormat="1" ht="13.5" customHeight="1">
      <c r="E580" t="s" s="596">
        <v>1223</v>
      </c>
      <c r="F580" t="s" s="675">
        <v>2073</v>
      </c>
      <c r="G580" t="s" s="205">
        <f>G571</f>
        <v>2000</v>
      </c>
      <c r="H580" s="677">
        <v>0</v>
      </c>
      <c r="J580" s="662">
        <f>H580*I580</f>
        <v>0</v>
      </c>
      <c r="K580" s="662">
        <f>IF($V$11="Y",J580*0.05,0)</f>
        <v>0</v>
      </c>
    </row>
    <row r="581" s="671" customFormat="1" ht="13.5" customHeight="1">
      <c r="E581" t="s" s="596">
        <v>1223</v>
      </c>
      <c r="F581" t="s" s="675">
        <v>2073</v>
      </c>
      <c r="G581" t="s" s="684">
        <f>G572</f>
        <v>2001</v>
      </c>
      <c r="H581" s="677">
        <v>0</v>
      </c>
      <c r="J581" s="662">
        <f>H581*I581</f>
        <v>0</v>
      </c>
      <c r="K581" s="662">
        <f>IF($V$11="Y",J581*0.05,0)</f>
        <v>0</v>
      </c>
    </row>
    <row r="582" s="671" customFormat="1" ht="13.5" customHeight="1">
      <c r="E582" t="s" s="596">
        <v>1223</v>
      </c>
      <c r="F582" t="s" s="675">
        <v>2073</v>
      </c>
      <c r="G582" t="s" s="686">
        <f>G573</f>
        <v>2003</v>
      </c>
      <c r="H582" s="677">
        <v>0</v>
      </c>
      <c r="J582" s="662">
        <f>H582*I582</f>
        <v>0</v>
      </c>
      <c r="K582" s="662">
        <f>IF($V$11="Y",J582*0.05,0)</f>
        <v>0</v>
      </c>
    </row>
    <row r="583" s="671" customFormat="1" ht="13.5" customHeight="1">
      <c r="E583" t="s" s="596">
        <v>1223</v>
      </c>
      <c r="F583" t="s" s="675">
        <v>2073</v>
      </c>
      <c r="G583" t="s" s="690">
        <f>G574</f>
        <v>2004</v>
      </c>
      <c r="H583" s="677">
        <v>0</v>
      </c>
      <c r="J583" s="662">
        <f>H583*I583</f>
        <v>0</v>
      </c>
      <c r="K583" s="662">
        <f>IF($V$11="Y",J583*0.05,0)</f>
        <v>0</v>
      </c>
    </row>
    <row r="584" s="671" customFormat="1" ht="13.5" customHeight="1">
      <c r="E584" t="s" s="596">
        <v>1223</v>
      </c>
      <c r="F584" t="s" s="675">
        <v>2073</v>
      </c>
      <c r="G584" t="s" s="692">
        <f>G575</f>
        <v>2005</v>
      </c>
      <c r="H584" s="677">
        <v>0</v>
      </c>
      <c r="J584" s="662">
        <f>H584*I584</f>
        <v>0</v>
      </c>
      <c r="K584" s="662">
        <f>IF($V$11="Y",J584*0.05,0)</f>
        <v>0</v>
      </c>
    </row>
    <row r="585" s="671" customFormat="1" ht="13.5" customHeight="1">
      <c r="E585" t="s" s="596">
        <v>1223</v>
      </c>
      <c r="F585" t="s" s="675">
        <v>2073</v>
      </c>
      <c r="G585" t="s" s="180">
        <f>G576</f>
        <v>2006</v>
      </c>
      <c r="H585" s="677">
        <v>0</v>
      </c>
      <c r="J585" s="662">
        <f>H585*I585</f>
        <v>0</v>
      </c>
      <c r="K585" s="662">
        <f>IF($V$11="Y",J585*0.05,0)</f>
        <v>0</v>
      </c>
    </row>
    <row r="586" s="671" customFormat="1" ht="13.5" customHeight="1">
      <c r="E586" t="s" s="596">
        <v>1223</v>
      </c>
      <c r="F586" t="s" s="675">
        <v>2073</v>
      </c>
      <c r="G586" t="s" s="695">
        <f>G577</f>
        <v>2007</v>
      </c>
      <c r="H586" s="677">
        <v>0</v>
      </c>
      <c r="J586" s="662">
        <f>H586*I586</f>
        <v>0</v>
      </c>
      <c r="K586" s="662">
        <f>IF($V$11="Y",J586*0.05,0)</f>
        <v>0</v>
      </c>
    </row>
    <row r="587" s="671" customFormat="1" ht="13.5" customHeight="1">
      <c r="E587" t="s" s="596">
        <v>1224</v>
      </c>
      <c r="F587" t="s" s="675">
        <v>2074</v>
      </c>
      <c r="G587" t="s" s="676">
        <f>G578</f>
        <v>1996</v>
      </c>
      <c r="H587" s="677">
        <v>0</v>
      </c>
      <c r="J587" s="662">
        <f>H587*I587</f>
        <v>0</v>
      </c>
      <c r="K587" s="662">
        <f>IF($V$11="Y",J587*0.05,0)</f>
        <v>0</v>
      </c>
    </row>
    <row r="588" s="671" customFormat="1" ht="13.5" customHeight="1">
      <c r="E588" t="s" s="596">
        <v>1224</v>
      </c>
      <c r="F588" t="s" s="675">
        <v>2074</v>
      </c>
      <c r="G588" t="s" s="91">
        <f>G579</f>
        <v>1998</v>
      </c>
      <c r="H588" s="677">
        <v>0</v>
      </c>
      <c r="J588" s="662">
        <f>H588*I588</f>
        <v>0</v>
      </c>
      <c r="K588" s="662">
        <f>IF($V$11="Y",J588*0.05,0)</f>
        <v>0</v>
      </c>
    </row>
    <row r="589" s="671" customFormat="1" ht="13.5" customHeight="1">
      <c r="E589" t="s" s="596">
        <v>1224</v>
      </c>
      <c r="F589" t="s" s="675">
        <v>2074</v>
      </c>
      <c r="G589" t="s" s="205">
        <f>G580</f>
        <v>2000</v>
      </c>
      <c r="H589" s="677">
        <v>0</v>
      </c>
      <c r="J589" s="662">
        <f>H589*I589</f>
        <v>0</v>
      </c>
      <c r="K589" s="662">
        <f>IF($V$11="Y",J589*0.05,0)</f>
        <v>0</v>
      </c>
    </row>
    <row r="590" s="671" customFormat="1" ht="13.5" customHeight="1">
      <c r="E590" t="s" s="596">
        <v>1224</v>
      </c>
      <c r="F590" t="s" s="675">
        <v>2074</v>
      </c>
      <c r="G590" t="s" s="684">
        <f>G581</f>
        <v>2001</v>
      </c>
      <c r="H590" s="677">
        <v>0</v>
      </c>
      <c r="J590" s="662">
        <f>H590*I590</f>
        <v>0</v>
      </c>
      <c r="K590" s="662">
        <f>IF($V$11="Y",J590*0.05,0)</f>
        <v>0</v>
      </c>
    </row>
    <row r="591" s="671" customFormat="1" ht="13.5" customHeight="1">
      <c r="E591" t="s" s="596">
        <v>1224</v>
      </c>
      <c r="F591" t="s" s="675">
        <v>2074</v>
      </c>
      <c r="G591" t="s" s="686">
        <f>G582</f>
        <v>2003</v>
      </c>
      <c r="H591" s="677">
        <v>0</v>
      </c>
      <c r="J591" s="662">
        <f>H591*I591</f>
        <v>0</v>
      </c>
      <c r="K591" s="662">
        <f>IF($V$11="Y",J591*0.05,0)</f>
        <v>0</v>
      </c>
    </row>
    <row r="592" s="671" customFormat="1" ht="13.5" customHeight="1">
      <c r="E592" t="s" s="596">
        <v>1224</v>
      </c>
      <c r="F592" t="s" s="675">
        <v>2074</v>
      </c>
      <c r="G592" t="s" s="690">
        <f>G583</f>
        <v>2004</v>
      </c>
      <c r="H592" s="677">
        <v>0</v>
      </c>
      <c r="J592" s="662">
        <f>H592*I592</f>
        <v>0</v>
      </c>
      <c r="K592" s="662">
        <f>IF($V$11="Y",J592*0.05,0)</f>
        <v>0</v>
      </c>
    </row>
    <row r="593" s="671" customFormat="1" ht="13.5" customHeight="1">
      <c r="E593" t="s" s="596">
        <v>1224</v>
      </c>
      <c r="F593" t="s" s="675">
        <v>2074</v>
      </c>
      <c r="G593" t="s" s="692">
        <f>G584</f>
        <v>2005</v>
      </c>
      <c r="H593" s="677">
        <v>0</v>
      </c>
      <c r="J593" s="662">
        <f>H593*I593</f>
        <v>0</v>
      </c>
      <c r="K593" s="662">
        <f>IF($V$11="Y",J593*0.05,0)</f>
        <v>0</v>
      </c>
    </row>
    <row r="594" s="671" customFormat="1" ht="13.5" customHeight="1">
      <c r="E594" t="s" s="596">
        <v>1224</v>
      </c>
      <c r="F594" t="s" s="675">
        <v>2074</v>
      </c>
      <c r="G594" t="s" s="180">
        <f>G585</f>
        <v>2006</v>
      </c>
      <c r="H594" s="677">
        <v>0</v>
      </c>
      <c r="J594" s="662">
        <f>H594*I594</f>
        <v>0</v>
      </c>
      <c r="K594" s="662">
        <f>IF($V$11="Y",J594*0.05,0)</f>
        <v>0</v>
      </c>
    </row>
    <row r="595" s="671" customFormat="1" ht="13.5" customHeight="1">
      <c r="E595" t="s" s="596">
        <v>1224</v>
      </c>
      <c r="F595" t="s" s="675">
        <v>2074</v>
      </c>
      <c r="G595" t="s" s="695">
        <f>G586</f>
        <v>2007</v>
      </c>
      <c r="H595" s="677">
        <v>0</v>
      </c>
      <c r="J595" s="662">
        <f>H595*I595</f>
        <v>0</v>
      </c>
      <c r="K595" s="662">
        <f>IF($V$11="Y",J595*0.05,0)</f>
        <v>0</v>
      </c>
    </row>
    <row r="596" s="671" customFormat="1" ht="13.5" customHeight="1">
      <c r="E596" t="s" s="596">
        <v>1225</v>
      </c>
      <c r="F596" t="s" s="675">
        <v>2075</v>
      </c>
      <c r="G596" t="s" s="676">
        <f>G587</f>
        <v>1996</v>
      </c>
      <c r="H596" s="677">
        <v>0</v>
      </c>
      <c r="J596" s="662">
        <f>H596*I596</f>
        <v>0</v>
      </c>
      <c r="K596" s="662">
        <f>IF($V$11="Y",J596*0.05,0)</f>
        <v>0</v>
      </c>
    </row>
    <row r="597" s="671" customFormat="1" ht="13.5" customHeight="1">
      <c r="E597" t="s" s="596">
        <v>1225</v>
      </c>
      <c r="F597" t="s" s="675">
        <v>2075</v>
      </c>
      <c r="G597" t="s" s="91">
        <f>G588</f>
        <v>1998</v>
      </c>
      <c r="H597" s="677">
        <v>0</v>
      </c>
      <c r="J597" s="662">
        <f>H597*I597</f>
        <v>0</v>
      </c>
      <c r="K597" s="662">
        <f>IF($V$11="Y",J597*0.05,0)</f>
        <v>0</v>
      </c>
    </row>
    <row r="598" s="671" customFormat="1" ht="13.5" customHeight="1">
      <c r="E598" t="s" s="596">
        <v>1225</v>
      </c>
      <c r="F598" t="s" s="675">
        <v>2075</v>
      </c>
      <c r="G598" t="s" s="205">
        <f>G589</f>
        <v>2000</v>
      </c>
      <c r="H598" s="677">
        <v>0</v>
      </c>
      <c r="J598" s="662">
        <f>H598*I598</f>
        <v>0</v>
      </c>
      <c r="K598" s="662">
        <f>IF($V$11="Y",J598*0.05,0)</f>
        <v>0</v>
      </c>
    </row>
    <row r="599" s="671" customFormat="1" ht="13.5" customHeight="1">
      <c r="E599" t="s" s="596">
        <v>1225</v>
      </c>
      <c r="F599" t="s" s="675">
        <v>2075</v>
      </c>
      <c r="G599" t="s" s="684">
        <f>G590</f>
        <v>2001</v>
      </c>
      <c r="H599" s="677">
        <v>0</v>
      </c>
      <c r="J599" s="662">
        <f>H599*I599</f>
        <v>0</v>
      </c>
      <c r="K599" s="662">
        <f>IF($V$11="Y",J599*0.05,0)</f>
        <v>0</v>
      </c>
    </row>
    <row r="600" s="671" customFormat="1" ht="13.5" customHeight="1">
      <c r="E600" t="s" s="596">
        <v>1225</v>
      </c>
      <c r="F600" t="s" s="675">
        <v>2075</v>
      </c>
      <c r="G600" t="s" s="686">
        <f>G591</f>
        <v>2003</v>
      </c>
      <c r="H600" s="677">
        <v>0</v>
      </c>
      <c r="J600" s="662">
        <f>H600*I600</f>
        <v>0</v>
      </c>
      <c r="K600" s="662">
        <f>IF($V$11="Y",J600*0.05,0)</f>
        <v>0</v>
      </c>
    </row>
    <row r="601" s="671" customFormat="1" ht="13.5" customHeight="1">
      <c r="E601" t="s" s="596">
        <v>1225</v>
      </c>
      <c r="F601" t="s" s="675">
        <v>2075</v>
      </c>
      <c r="G601" t="s" s="690">
        <f>G592</f>
        <v>2004</v>
      </c>
      <c r="H601" s="677">
        <v>0</v>
      </c>
      <c r="J601" s="662">
        <f>H601*I601</f>
        <v>0</v>
      </c>
      <c r="K601" s="662">
        <f>IF($V$11="Y",J601*0.05,0)</f>
        <v>0</v>
      </c>
    </row>
    <row r="602" s="671" customFormat="1" ht="13.5" customHeight="1">
      <c r="E602" t="s" s="596">
        <v>1225</v>
      </c>
      <c r="F602" t="s" s="675">
        <v>2075</v>
      </c>
      <c r="G602" t="s" s="692">
        <f>G593</f>
        <v>2005</v>
      </c>
      <c r="H602" s="677">
        <v>0</v>
      </c>
      <c r="J602" s="662">
        <f>H602*I602</f>
        <v>0</v>
      </c>
      <c r="K602" s="662">
        <f>IF($V$11="Y",J602*0.05,0)</f>
        <v>0</v>
      </c>
    </row>
    <row r="603" s="671" customFormat="1" ht="13.5" customHeight="1">
      <c r="E603" t="s" s="596">
        <v>1225</v>
      </c>
      <c r="F603" t="s" s="675">
        <v>2075</v>
      </c>
      <c r="G603" t="s" s="180">
        <f>G594</f>
        <v>2006</v>
      </c>
      <c r="H603" s="677">
        <v>0</v>
      </c>
      <c r="J603" s="662">
        <f>H603*I603</f>
        <v>0</v>
      </c>
      <c r="K603" s="662">
        <f>IF($V$11="Y",J603*0.05,0)</f>
        <v>0</v>
      </c>
    </row>
    <row r="604" s="671" customFormat="1" ht="13.5" customHeight="1">
      <c r="E604" t="s" s="596">
        <v>1225</v>
      </c>
      <c r="F604" t="s" s="675">
        <v>2075</v>
      </c>
      <c r="G604" t="s" s="695">
        <f>G595</f>
        <v>2007</v>
      </c>
      <c r="H604" s="677">
        <v>0</v>
      </c>
      <c r="J604" s="662">
        <f>H604*I604</f>
        <v>0</v>
      </c>
      <c r="K604" s="662">
        <f>IF($V$11="Y",J604*0.05,0)</f>
        <v>0</v>
      </c>
    </row>
    <row r="605" s="671" customFormat="1" ht="13.5" customHeight="1">
      <c r="A605" t="s" s="596">
        <v>1616</v>
      </c>
      <c r="E605" t="s" s="596">
        <v>1226</v>
      </c>
      <c r="F605" t="s" s="675">
        <v>2076</v>
      </c>
      <c r="G605" t="s" s="676">
        <f>G596</f>
        <v>1996</v>
      </c>
      <c r="H605" s="677">
        <v>0</v>
      </c>
      <c r="J605" s="662">
        <f>H605*I605</f>
        <v>0</v>
      </c>
      <c r="K605" s="662">
        <f>IF($V$11="Y",J605*0.05,0)</f>
        <v>0</v>
      </c>
    </row>
    <row r="606" s="671" customFormat="1" ht="13.5" customHeight="1">
      <c r="A606" t="s" s="596">
        <v>1616</v>
      </c>
      <c r="E606" t="s" s="596">
        <v>1226</v>
      </c>
      <c r="F606" t="s" s="675">
        <v>2076</v>
      </c>
      <c r="G606" t="s" s="91">
        <f>G597</f>
        <v>1998</v>
      </c>
      <c r="H606" s="677">
        <v>0</v>
      </c>
      <c r="J606" s="662">
        <f>H606*I606</f>
        <v>0</v>
      </c>
      <c r="K606" s="662">
        <f>IF($V$11="Y",J606*0.05,0)</f>
        <v>0</v>
      </c>
    </row>
    <row r="607" s="671" customFormat="1" ht="13.5" customHeight="1">
      <c r="A607" t="s" s="596">
        <v>1616</v>
      </c>
      <c r="E607" t="s" s="596">
        <v>1226</v>
      </c>
      <c r="F607" t="s" s="675">
        <v>2076</v>
      </c>
      <c r="G607" t="s" s="205">
        <f>G598</f>
        <v>2000</v>
      </c>
      <c r="H607" s="677">
        <v>0</v>
      </c>
      <c r="J607" s="662">
        <f>H607*I607</f>
        <v>0</v>
      </c>
      <c r="K607" s="662">
        <f>IF($V$11="Y",J607*0.05,0)</f>
        <v>0</v>
      </c>
    </row>
    <row r="608" s="671" customFormat="1" ht="13.5" customHeight="1">
      <c r="A608" t="s" s="596">
        <v>1616</v>
      </c>
      <c r="E608" t="s" s="596">
        <v>1226</v>
      </c>
      <c r="F608" t="s" s="675">
        <v>2076</v>
      </c>
      <c r="G608" t="s" s="684">
        <f>G599</f>
        <v>2001</v>
      </c>
      <c r="H608" s="677">
        <v>0</v>
      </c>
      <c r="J608" s="662">
        <f>H608*I608</f>
        <v>0</v>
      </c>
      <c r="K608" s="662">
        <f>IF($V$11="Y",J608*0.05,0)</f>
        <v>0</v>
      </c>
    </row>
    <row r="609" s="671" customFormat="1" ht="13.5" customHeight="1">
      <c r="A609" t="s" s="596">
        <v>1616</v>
      </c>
      <c r="E609" t="s" s="596">
        <v>1226</v>
      </c>
      <c r="F609" t="s" s="675">
        <v>2076</v>
      </c>
      <c r="G609" t="s" s="686">
        <f>G600</f>
        <v>2003</v>
      </c>
      <c r="H609" s="677">
        <v>0</v>
      </c>
      <c r="J609" s="662">
        <f>H609*I609</f>
        <v>0</v>
      </c>
      <c r="K609" s="662">
        <f>IF($V$11="Y",J609*0.05,0)</f>
        <v>0</v>
      </c>
    </row>
    <row r="610" s="671" customFormat="1" ht="13.5" customHeight="1">
      <c r="A610" t="s" s="596">
        <v>1616</v>
      </c>
      <c r="E610" t="s" s="596">
        <v>1226</v>
      </c>
      <c r="F610" t="s" s="675">
        <v>2076</v>
      </c>
      <c r="G610" t="s" s="690">
        <f>G601</f>
        <v>2004</v>
      </c>
      <c r="H610" s="677">
        <v>0</v>
      </c>
      <c r="J610" s="662">
        <f>H610*I610</f>
        <v>0</v>
      </c>
      <c r="K610" s="662">
        <f>IF($V$11="Y",J610*0.05,0)</f>
        <v>0</v>
      </c>
    </row>
    <row r="611" s="671" customFormat="1" ht="13.5" customHeight="1">
      <c r="A611" t="s" s="596">
        <v>1616</v>
      </c>
      <c r="E611" t="s" s="596">
        <v>1226</v>
      </c>
      <c r="F611" t="s" s="675">
        <v>2076</v>
      </c>
      <c r="G611" t="s" s="692">
        <f>G602</f>
        <v>2005</v>
      </c>
      <c r="H611" s="677">
        <v>0</v>
      </c>
      <c r="J611" s="662">
        <f>H611*I611</f>
        <v>0</v>
      </c>
      <c r="K611" s="662">
        <f>IF($V$11="Y",J611*0.05,0)</f>
        <v>0</v>
      </c>
    </row>
    <row r="612" s="671" customFormat="1" ht="13.5" customHeight="1">
      <c r="A612" t="s" s="596">
        <v>1616</v>
      </c>
      <c r="E612" t="s" s="596">
        <v>1226</v>
      </c>
      <c r="F612" t="s" s="675">
        <v>2076</v>
      </c>
      <c r="G612" t="s" s="180">
        <f>G603</f>
        <v>2006</v>
      </c>
      <c r="H612" s="677">
        <v>0</v>
      </c>
      <c r="J612" s="662">
        <f>H612*I612</f>
        <v>0</v>
      </c>
      <c r="K612" s="662">
        <f>IF($V$11="Y",J612*0.05,0)</f>
        <v>0</v>
      </c>
    </row>
    <row r="613" s="671" customFormat="1" ht="13.5" customHeight="1">
      <c r="A613" t="s" s="596">
        <v>1616</v>
      </c>
      <c r="E613" t="s" s="596">
        <v>1226</v>
      </c>
      <c r="F613" t="s" s="675">
        <v>2076</v>
      </c>
      <c r="G613" t="s" s="695">
        <f>G604</f>
        <v>2007</v>
      </c>
      <c r="H613" s="677">
        <v>0</v>
      </c>
      <c r="J613" s="662">
        <f>H613*I613</f>
        <v>0</v>
      </c>
      <c r="K613" s="662">
        <f>IF($V$11="Y",J613*0.05,0)</f>
        <v>0</v>
      </c>
    </row>
    <row r="614" s="671" customFormat="1" ht="13.5" customHeight="1">
      <c r="E614" t="s" s="596">
        <v>1227</v>
      </c>
      <c r="F614" t="s" s="675">
        <v>2077</v>
      </c>
      <c r="G614" t="s" s="676">
        <f>G605</f>
        <v>1996</v>
      </c>
      <c r="H614" s="677">
        <v>0</v>
      </c>
      <c r="J614" s="662">
        <f>H614*I614</f>
        <v>0</v>
      </c>
      <c r="K614" s="662">
        <f>IF($V$11="Y",J614*0.05,0)</f>
        <v>0</v>
      </c>
    </row>
    <row r="615" s="671" customFormat="1" ht="13.5" customHeight="1">
      <c r="E615" t="s" s="596">
        <v>1227</v>
      </c>
      <c r="F615" t="s" s="675">
        <v>2077</v>
      </c>
      <c r="G615" t="s" s="91">
        <f>G606</f>
        <v>1998</v>
      </c>
      <c r="H615" s="677">
        <v>0</v>
      </c>
      <c r="J615" s="662">
        <f>H615*I615</f>
        <v>0</v>
      </c>
      <c r="K615" s="662">
        <f>IF($V$11="Y",J615*0.05,0)</f>
        <v>0</v>
      </c>
    </row>
    <row r="616" s="671" customFormat="1" ht="13.5" customHeight="1">
      <c r="E616" t="s" s="596">
        <v>1227</v>
      </c>
      <c r="F616" t="s" s="675">
        <v>2077</v>
      </c>
      <c r="G616" t="s" s="205">
        <f>G607</f>
        <v>2000</v>
      </c>
      <c r="H616" s="677">
        <v>0</v>
      </c>
      <c r="J616" s="662">
        <f>H616*I616</f>
        <v>0</v>
      </c>
      <c r="K616" s="662">
        <f>IF($V$11="Y",J616*0.05,0)</f>
        <v>0</v>
      </c>
    </row>
    <row r="617" s="671" customFormat="1" ht="13.5" customHeight="1">
      <c r="E617" t="s" s="596">
        <v>1227</v>
      </c>
      <c r="F617" t="s" s="675">
        <v>2077</v>
      </c>
      <c r="G617" t="s" s="684">
        <f>G608</f>
        <v>2001</v>
      </c>
      <c r="H617" s="677">
        <v>0</v>
      </c>
      <c r="J617" s="662">
        <f>H617*I617</f>
        <v>0</v>
      </c>
      <c r="K617" s="662">
        <f>IF($V$11="Y",J617*0.05,0)</f>
        <v>0</v>
      </c>
    </row>
    <row r="618" s="671" customFormat="1" ht="13.5" customHeight="1">
      <c r="E618" t="s" s="596">
        <v>1227</v>
      </c>
      <c r="F618" t="s" s="675">
        <v>2077</v>
      </c>
      <c r="G618" t="s" s="686">
        <f>G609</f>
        <v>2003</v>
      </c>
      <c r="H618" s="677">
        <v>0</v>
      </c>
      <c r="J618" s="662">
        <f>H618*I618</f>
        <v>0</v>
      </c>
      <c r="K618" s="662">
        <f>IF($V$11="Y",J618*0.05,0)</f>
        <v>0</v>
      </c>
    </row>
    <row r="619" s="671" customFormat="1" ht="13.5" customHeight="1">
      <c r="E619" t="s" s="596">
        <v>1227</v>
      </c>
      <c r="F619" t="s" s="675">
        <v>2077</v>
      </c>
      <c r="G619" t="s" s="690">
        <f>G610</f>
        <v>2004</v>
      </c>
      <c r="H619" s="677">
        <v>0</v>
      </c>
      <c r="J619" s="662">
        <f>H619*I619</f>
        <v>0</v>
      </c>
      <c r="K619" s="662">
        <f>IF($V$11="Y",J619*0.05,0)</f>
        <v>0</v>
      </c>
    </row>
    <row r="620" s="671" customFormat="1" ht="13.5" customHeight="1">
      <c r="E620" t="s" s="596">
        <v>1227</v>
      </c>
      <c r="F620" t="s" s="675">
        <v>2077</v>
      </c>
      <c r="G620" t="s" s="692">
        <f>G611</f>
        <v>2005</v>
      </c>
      <c r="H620" s="677">
        <v>0</v>
      </c>
      <c r="J620" s="662">
        <f>H620*I620</f>
        <v>0</v>
      </c>
      <c r="K620" s="662">
        <f>IF($V$11="Y",J620*0.05,0)</f>
        <v>0</v>
      </c>
    </row>
    <row r="621" s="671" customFormat="1" ht="13.5" customHeight="1">
      <c r="E621" t="s" s="596">
        <v>1227</v>
      </c>
      <c r="F621" t="s" s="675">
        <v>2077</v>
      </c>
      <c r="G621" t="s" s="180">
        <f>G612</f>
        <v>2006</v>
      </c>
      <c r="H621" s="677">
        <v>0</v>
      </c>
      <c r="J621" s="662">
        <f>H621*I621</f>
        <v>0</v>
      </c>
      <c r="K621" s="662">
        <f>IF($V$11="Y",J621*0.05,0)</f>
        <v>0</v>
      </c>
    </row>
    <row r="622" s="671" customFormat="1" ht="13.5" customHeight="1">
      <c r="E622" t="s" s="596">
        <v>1227</v>
      </c>
      <c r="F622" t="s" s="675">
        <v>2077</v>
      </c>
      <c r="G622" t="s" s="695">
        <f>G613</f>
        <v>2007</v>
      </c>
      <c r="H622" s="677">
        <v>0</v>
      </c>
      <c r="J622" s="662">
        <f>H622*I622</f>
        <v>0</v>
      </c>
      <c r="K622" s="662">
        <f>IF($V$11="Y",J622*0.05,0)</f>
        <v>0</v>
      </c>
    </row>
    <row r="623" s="671" customFormat="1" ht="13.5" customHeight="1">
      <c r="E623" t="s" s="596">
        <v>1228</v>
      </c>
      <c r="F623" t="s" s="675">
        <v>2078</v>
      </c>
      <c r="G623" t="s" s="676">
        <f>G614</f>
        <v>1996</v>
      </c>
      <c r="H623" s="677">
        <v>0</v>
      </c>
      <c r="J623" s="662">
        <f>H623*I623</f>
        <v>0</v>
      </c>
      <c r="K623" s="662">
        <f>IF($V$11="Y",J623*0.05,0)</f>
        <v>0</v>
      </c>
    </row>
    <row r="624" s="671" customFormat="1" ht="13.5" customHeight="1">
      <c r="E624" t="s" s="596">
        <v>1228</v>
      </c>
      <c r="F624" t="s" s="675">
        <v>2078</v>
      </c>
      <c r="G624" t="s" s="91">
        <f>G615</f>
        <v>1998</v>
      </c>
      <c r="H624" s="677">
        <v>0</v>
      </c>
      <c r="J624" s="662">
        <f>H624*I624</f>
        <v>0</v>
      </c>
      <c r="K624" s="662">
        <f>IF($V$11="Y",J624*0.05,0)</f>
        <v>0</v>
      </c>
    </row>
    <row r="625" s="671" customFormat="1" ht="13.5" customHeight="1">
      <c r="E625" t="s" s="596">
        <v>1228</v>
      </c>
      <c r="F625" t="s" s="675">
        <v>2078</v>
      </c>
      <c r="G625" t="s" s="205">
        <f>G616</f>
        <v>2000</v>
      </c>
      <c r="H625" s="677">
        <v>0</v>
      </c>
      <c r="J625" s="662">
        <f>H625*I625</f>
        <v>0</v>
      </c>
      <c r="K625" s="662">
        <f>IF($V$11="Y",J625*0.05,0)</f>
        <v>0</v>
      </c>
    </row>
    <row r="626" s="671" customFormat="1" ht="13.5" customHeight="1">
      <c r="E626" t="s" s="596">
        <v>1228</v>
      </c>
      <c r="F626" t="s" s="675">
        <v>2078</v>
      </c>
      <c r="G626" t="s" s="684">
        <f>G617</f>
        <v>2001</v>
      </c>
      <c r="H626" s="677">
        <v>0</v>
      </c>
      <c r="J626" s="662">
        <f>H626*I626</f>
        <v>0</v>
      </c>
      <c r="K626" s="662">
        <f>IF($V$11="Y",J626*0.05,0)</f>
        <v>0</v>
      </c>
    </row>
    <row r="627" s="671" customFormat="1" ht="13.5" customHeight="1">
      <c r="E627" t="s" s="596">
        <v>1228</v>
      </c>
      <c r="F627" t="s" s="675">
        <v>2078</v>
      </c>
      <c r="G627" t="s" s="686">
        <f>G618</f>
        <v>2003</v>
      </c>
      <c r="H627" s="677">
        <v>0</v>
      </c>
      <c r="J627" s="662">
        <f>H627*I627</f>
        <v>0</v>
      </c>
      <c r="K627" s="662">
        <f>IF($V$11="Y",J627*0.05,0)</f>
        <v>0</v>
      </c>
    </row>
    <row r="628" s="671" customFormat="1" ht="13.5" customHeight="1">
      <c r="E628" t="s" s="596">
        <v>1228</v>
      </c>
      <c r="F628" t="s" s="675">
        <v>2078</v>
      </c>
      <c r="G628" t="s" s="690">
        <f>G619</f>
        <v>2004</v>
      </c>
      <c r="H628" s="677">
        <v>0</v>
      </c>
      <c r="J628" s="662">
        <f>H628*I628</f>
        <v>0</v>
      </c>
      <c r="K628" s="662">
        <f>IF($V$11="Y",J628*0.05,0)</f>
        <v>0</v>
      </c>
    </row>
    <row r="629" s="671" customFormat="1" ht="13.5" customHeight="1">
      <c r="E629" t="s" s="596">
        <v>1228</v>
      </c>
      <c r="F629" t="s" s="675">
        <v>2078</v>
      </c>
      <c r="G629" t="s" s="692">
        <f>G620</f>
        <v>2005</v>
      </c>
      <c r="H629" s="677">
        <v>0</v>
      </c>
      <c r="J629" s="662">
        <f>H629*I629</f>
        <v>0</v>
      </c>
      <c r="K629" s="662">
        <f>IF($V$11="Y",J629*0.05,0)</f>
        <v>0</v>
      </c>
    </row>
    <row r="630" s="671" customFormat="1" ht="13.5" customHeight="1">
      <c r="E630" t="s" s="596">
        <v>1228</v>
      </c>
      <c r="F630" t="s" s="675">
        <v>2078</v>
      </c>
      <c r="G630" t="s" s="180">
        <f>G621</f>
        <v>2006</v>
      </c>
      <c r="H630" s="677">
        <v>0</v>
      </c>
      <c r="J630" s="662">
        <f>H630*I630</f>
        <v>0</v>
      </c>
      <c r="K630" s="662">
        <f>IF($V$11="Y",J630*0.05,0)</f>
        <v>0</v>
      </c>
    </row>
    <row r="631" s="671" customFormat="1" ht="13.5" customHeight="1">
      <c r="E631" t="s" s="596">
        <v>1228</v>
      </c>
      <c r="F631" t="s" s="675">
        <v>2078</v>
      </c>
      <c r="G631" t="s" s="695">
        <f>G622</f>
        <v>2007</v>
      </c>
      <c r="H631" s="677">
        <v>0</v>
      </c>
      <c r="J631" s="662">
        <f>H631*I631</f>
        <v>0</v>
      </c>
      <c r="K631" s="662">
        <f>IF($V$11="Y",J631*0.05,0)</f>
        <v>0</v>
      </c>
    </row>
    <row r="632" s="671" customFormat="1" ht="13.5" customHeight="1">
      <c r="E632" t="s" s="596">
        <v>1229</v>
      </c>
      <c r="F632" t="s" s="675">
        <v>2079</v>
      </c>
      <c r="G632" t="s" s="676">
        <f>G623</f>
        <v>1996</v>
      </c>
      <c r="H632" s="677">
        <v>0</v>
      </c>
      <c r="J632" s="662">
        <f>H632*I632</f>
        <v>0</v>
      </c>
      <c r="K632" s="662">
        <f>IF($V$11="Y",J632*0.05,0)</f>
        <v>0</v>
      </c>
    </row>
    <row r="633" s="671" customFormat="1" ht="13.5" customHeight="1">
      <c r="E633" t="s" s="596">
        <v>1229</v>
      </c>
      <c r="F633" t="s" s="675">
        <v>2079</v>
      </c>
      <c r="G633" t="s" s="91">
        <f>G624</f>
        <v>1998</v>
      </c>
      <c r="H633" s="677">
        <v>0</v>
      </c>
      <c r="J633" s="662">
        <f>H633*I633</f>
        <v>0</v>
      </c>
      <c r="K633" s="662">
        <f>IF($V$11="Y",J633*0.05,0)</f>
        <v>0</v>
      </c>
    </row>
    <row r="634" s="671" customFormat="1" ht="13.5" customHeight="1">
      <c r="E634" t="s" s="596">
        <v>1229</v>
      </c>
      <c r="F634" t="s" s="675">
        <v>2079</v>
      </c>
      <c r="G634" t="s" s="205">
        <f>G625</f>
        <v>2000</v>
      </c>
      <c r="H634" s="677">
        <v>0</v>
      </c>
      <c r="J634" s="662">
        <f>H634*I634</f>
        <v>0</v>
      </c>
      <c r="K634" s="662">
        <f>IF($V$11="Y",J634*0.05,0)</f>
        <v>0</v>
      </c>
    </row>
    <row r="635" s="671" customFormat="1" ht="13.5" customHeight="1">
      <c r="E635" t="s" s="596">
        <v>1229</v>
      </c>
      <c r="F635" t="s" s="675">
        <v>2079</v>
      </c>
      <c r="G635" t="s" s="684">
        <f>G626</f>
        <v>2001</v>
      </c>
      <c r="H635" s="677">
        <v>0</v>
      </c>
      <c r="J635" s="662">
        <f>H635*I635</f>
        <v>0</v>
      </c>
      <c r="K635" s="662">
        <f>IF($V$11="Y",J635*0.05,0)</f>
        <v>0</v>
      </c>
    </row>
    <row r="636" s="671" customFormat="1" ht="13.5" customHeight="1">
      <c r="E636" t="s" s="596">
        <v>1229</v>
      </c>
      <c r="F636" t="s" s="675">
        <v>2079</v>
      </c>
      <c r="G636" t="s" s="686">
        <f>G627</f>
        <v>2003</v>
      </c>
      <c r="H636" s="677">
        <v>0</v>
      </c>
      <c r="J636" s="662">
        <f>H636*I636</f>
        <v>0</v>
      </c>
      <c r="K636" s="662">
        <f>IF($V$11="Y",J636*0.05,0)</f>
        <v>0</v>
      </c>
    </row>
    <row r="637" s="671" customFormat="1" ht="13.5" customHeight="1">
      <c r="E637" t="s" s="596">
        <v>1229</v>
      </c>
      <c r="F637" t="s" s="675">
        <v>2079</v>
      </c>
      <c r="G637" t="s" s="690">
        <f>G628</f>
        <v>2004</v>
      </c>
      <c r="H637" s="677">
        <v>0</v>
      </c>
      <c r="J637" s="662">
        <f>H637*I637</f>
        <v>0</v>
      </c>
      <c r="K637" s="662">
        <f>IF($V$11="Y",J637*0.05,0)</f>
        <v>0</v>
      </c>
    </row>
    <row r="638" s="671" customFormat="1" ht="13.5" customHeight="1">
      <c r="E638" t="s" s="596">
        <v>1229</v>
      </c>
      <c r="F638" t="s" s="675">
        <v>2079</v>
      </c>
      <c r="G638" t="s" s="692">
        <f>G629</f>
        <v>2005</v>
      </c>
      <c r="H638" s="677">
        <v>0</v>
      </c>
      <c r="J638" s="662">
        <f>H638*I638</f>
        <v>0</v>
      </c>
      <c r="K638" s="662">
        <f>IF($V$11="Y",J638*0.05,0)</f>
        <v>0</v>
      </c>
    </row>
    <row r="639" s="671" customFormat="1" ht="13.5" customHeight="1">
      <c r="E639" t="s" s="596">
        <v>1229</v>
      </c>
      <c r="F639" t="s" s="675">
        <v>2079</v>
      </c>
      <c r="G639" t="s" s="180">
        <f>G630</f>
        <v>2006</v>
      </c>
      <c r="H639" s="677">
        <v>0</v>
      </c>
      <c r="J639" s="662">
        <f>H639*I639</f>
        <v>0</v>
      </c>
      <c r="K639" s="662">
        <f>IF($V$11="Y",J639*0.05,0)</f>
        <v>0</v>
      </c>
    </row>
    <row r="640" s="671" customFormat="1" ht="13.5" customHeight="1">
      <c r="E640" t="s" s="596">
        <v>1229</v>
      </c>
      <c r="F640" t="s" s="675">
        <v>2079</v>
      </c>
      <c r="G640" t="s" s="695">
        <f>G631</f>
        <v>2007</v>
      </c>
      <c r="H640" s="677">
        <v>0</v>
      </c>
      <c r="J640" s="662">
        <f>H640*I640</f>
        <v>0</v>
      </c>
      <c r="K640" s="662">
        <f>IF($V$11="Y",J640*0.05,0)</f>
        <v>0</v>
      </c>
    </row>
    <row r="641" s="671" customFormat="1" ht="13.5" customHeight="1">
      <c r="E641" t="s" s="596">
        <v>1230</v>
      </c>
      <c r="F641" t="s" s="675">
        <v>2080</v>
      </c>
      <c r="G641" t="s" s="676">
        <f>G632</f>
        <v>1996</v>
      </c>
      <c r="H641" s="677">
        <v>0</v>
      </c>
      <c r="J641" s="662">
        <f>H641*I641</f>
        <v>0</v>
      </c>
      <c r="K641" s="662">
        <f>IF($V$11="Y",J641*0.05,0)</f>
        <v>0</v>
      </c>
    </row>
    <row r="642" s="671" customFormat="1" ht="13.5" customHeight="1">
      <c r="E642" t="s" s="596">
        <v>1230</v>
      </c>
      <c r="F642" t="s" s="675">
        <v>2080</v>
      </c>
      <c r="G642" t="s" s="91">
        <f>G633</f>
        <v>1998</v>
      </c>
      <c r="H642" s="677">
        <v>0</v>
      </c>
      <c r="J642" s="662">
        <f>H642*I642</f>
        <v>0</v>
      </c>
      <c r="K642" s="662">
        <f>IF($V$11="Y",J642*0.05,0)</f>
        <v>0</v>
      </c>
    </row>
    <row r="643" s="671" customFormat="1" ht="13.5" customHeight="1">
      <c r="E643" t="s" s="596">
        <v>1230</v>
      </c>
      <c r="F643" t="s" s="675">
        <v>2080</v>
      </c>
      <c r="G643" t="s" s="205">
        <f>G634</f>
        <v>2000</v>
      </c>
      <c r="H643" s="677">
        <v>0</v>
      </c>
      <c r="J643" s="662">
        <f>H643*I643</f>
        <v>0</v>
      </c>
      <c r="K643" s="662">
        <f>IF($V$11="Y",J643*0.05,0)</f>
        <v>0</v>
      </c>
    </row>
    <row r="644" s="671" customFormat="1" ht="13.5" customHeight="1">
      <c r="E644" t="s" s="596">
        <v>1230</v>
      </c>
      <c r="F644" t="s" s="675">
        <v>2080</v>
      </c>
      <c r="G644" t="s" s="684">
        <f>G635</f>
        <v>2001</v>
      </c>
      <c r="H644" s="677">
        <v>0</v>
      </c>
      <c r="J644" s="662">
        <f>H644*I644</f>
        <v>0</v>
      </c>
      <c r="K644" s="662">
        <f>IF($V$11="Y",J644*0.05,0)</f>
        <v>0</v>
      </c>
    </row>
    <row r="645" s="671" customFormat="1" ht="13.5" customHeight="1">
      <c r="E645" t="s" s="596">
        <v>1230</v>
      </c>
      <c r="F645" t="s" s="675">
        <v>2080</v>
      </c>
      <c r="G645" t="s" s="686">
        <f>G636</f>
        <v>2003</v>
      </c>
      <c r="H645" s="677">
        <v>0</v>
      </c>
      <c r="J645" s="662">
        <f>H645*I645</f>
        <v>0</v>
      </c>
      <c r="K645" s="662">
        <f>IF($V$11="Y",J645*0.05,0)</f>
        <v>0</v>
      </c>
    </row>
    <row r="646" s="671" customFormat="1" ht="13.5" customHeight="1">
      <c r="E646" t="s" s="596">
        <v>1230</v>
      </c>
      <c r="F646" t="s" s="675">
        <v>2080</v>
      </c>
      <c r="G646" t="s" s="690">
        <f>G637</f>
        <v>2004</v>
      </c>
      <c r="H646" s="677">
        <v>0</v>
      </c>
      <c r="J646" s="662">
        <f>H646*I646</f>
        <v>0</v>
      </c>
      <c r="K646" s="662">
        <f>IF($V$11="Y",J646*0.05,0)</f>
        <v>0</v>
      </c>
    </row>
    <row r="647" s="671" customFormat="1" ht="13.5" customHeight="1">
      <c r="E647" t="s" s="596">
        <v>1230</v>
      </c>
      <c r="F647" t="s" s="675">
        <v>2080</v>
      </c>
      <c r="G647" t="s" s="692">
        <f>G638</f>
        <v>2005</v>
      </c>
      <c r="H647" s="677">
        <v>0</v>
      </c>
      <c r="J647" s="662">
        <f>H647*I647</f>
        <v>0</v>
      </c>
      <c r="K647" s="662">
        <f>IF($V$11="Y",J647*0.05,0)</f>
        <v>0</v>
      </c>
    </row>
    <row r="648" s="671" customFormat="1" ht="13.5" customHeight="1">
      <c r="E648" t="s" s="596">
        <v>1230</v>
      </c>
      <c r="F648" t="s" s="675">
        <v>2080</v>
      </c>
      <c r="G648" t="s" s="180">
        <f>G639</f>
        <v>2006</v>
      </c>
      <c r="H648" s="677">
        <v>0</v>
      </c>
      <c r="J648" s="662">
        <f>H648*I648</f>
        <v>0</v>
      </c>
      <c r="K648" s="662">
        <f>IF($V$11="Y",J648*0.05,0)</f>
        <v>0</v>
      </c>
    </row>
    <row r="649" s="671" customFormat="1" ht="13.5" customHeight="1">
      <c r="E649" t="s" s="596">
        <v>1230</v>
      </c>
      <c r="F649" t="s" s="675">
        <v>2080</v>
      </c>
      <c r="G649" t="s" s="695">
        <f>G640</f>
        <v>2007</v>
      </c>
      <c r="H649" s="677">
        <v>0</v>
      </c>
      <c r="J649" s="662">
        <f>H649*I649</f>
        <v>0</v>
      </c>
      <c r="K649" s="662">
        <f>IF($V$11="Y",J649*0.05,0)</f>
        <v>0</v>
      </c>
    </row>
    <row r="650" s="671" customFormat="1" ht="13.5" customHeight="1">
      <c r="E650" t="s" s="596">
        <v>1231</v>
      </c>
      <c r="F650" t="s" s="675">
        <v>2081</v>
      </c>
      <c r="G650" t="s" s="676">
        <f>G641</f>
        <v>1996</v>
      </c>
      <c r="H650" s="677">
        <v>0</v>
      </c>
      <c r="J650" s="662">
        <f>H650*I650</f>
        <v>0</v>
      </c>
      <c r="K650" s="662">
        <f>IF($V$11="Y",J650*0.05,0)</f>
        <v>0</v>
      </c>
    </row>
    <row r="651" s="671" customFormat="1" ht="13.5" customHeight="1">
      <c r="E651" t="s" s="596">
        <v>1231</v>
      </c>
      <c r="F651" t="s" s="675">
        <v>2081</v>
      </c>
      <c r="G651" t="s" s="91">
        <f>G642</f>
        <v>1998</v>
      </c>
      <c r="H651" s="677">
        <v>0</v>
      </c>
      <c r="J651" s="662">
        <f>H651*I651</f>
        <v>0</v>
      </c>
      <c r="K651" s="662">
        <f>IF($V$11="Y",J651*0.05,0)</f>
        <v>0</v>
      </c>
    </row>
    <row r="652" s="671" customFormat="1" ht="13.5" customHeight="1">
      <c r="E652" t="s" s="596">
        <v>1231</v>
      </c>
      <c r="F652" t="s" s="675">
        <v>2081</v>
      </c>
      <c r="G652" t="s" s="205">
        <f>G643</f>
        <v>2000</v>
      </c>
      <c r="H652" s="677">
        <v>0</v>
      </c>
      <c r="J652" s="662">
        <f>H652*I652</f>
        <v>0</v>
      </c>
      <c r="K652" s="662">
        <f>IF($V$11="Y",J652*0.05,0)</f>
        <v>0</v>
      </c>
    </row>
    <row r="653" s="671" customFormat="1" ht="13.5" customHeight="1">
      <c r="E653" t="s" s="596">
        <v>1231</v>
      </c>
      <c r="F653" t="s" s="675">
        <v>2081</v>
      </c>
      <c r="G653" t="s" s="684">
        <f>G644</f>
        <v>2001</v>
      </c>
      <c r="H653" s="677">
        <v>0</v>
      </c>
      <c r="J653" s="662">
        <f>H653*I653</f>
        <v>0</v>
      </c>
      <c r="K653" s="662">
        <f>IF($V$11="Y",J653*0.05,0)</f>
        <v>0</v>
      </c>
    </row>
    <row r="654" s="671" customFormat="1" ht="13.5" customHeight="1">
      <c r="E654" t="s" s="596">
        <v>1231</v>
      </c>
      <c r="F654" t="s" s="675">
        <v>2081</v>
      </c>
      <c r="G654" t="s" s="686">
        <f>G645</f>
        <v>2003</v>
      </c>
      <c r="H654" s="677">
        <v>0</v>
      </c>
      <c r="J654" s="662">
        <f>H654*I654</f>
        <v>0</v>
      </c>
      <c r="K654" s="662">
        <f>IF($V$11="Y",J654*0.05,0)</f>
        <v>0</v>
      </c>
    </row>
    <row r="655" s="671" customFormat="1" ht="13.5" customHeight="1">
      <c r="E655" t="s" s="596">
        <v>1231</v>
      </c>
      <c r="F655" t="s" s="675">
        <v>2081</v>
      </c>
      <c r="G655" t="s" s="690">
        <f>G646</f>
        <v>2004</v>
      </c>
      <c r="H655" s="677">
        <v>0</v>
      </c>
      <c r="J655" s="662">
        <f>H655*I655</f>
        <v>0</v>
      </c>
      <c r="K655" s="662">
        <f>IF($V$11="Y",J655*0.05,0)</f>
        <v>0</v>
      </c>
    </row>
    <row r="656" s="671" customFormat="1" ht="13.5" customHeight="1">
      <c r="E656" t="s" s="596">
        <v>1231</v>
      </c>
      <c r="F656" t="s" s="675">
        <v>2081</v>
      </c>
      <c r="G656" t="s" s="692">
        <f>G647</f>
        <v>2005</v>
      </c>
      <c r="H656" s="677">
        <v>0</v>
      </c>
      <c r="J656" s="662">
        <f>H656*I656</f>
        <v>0</v>
      </c>
      <c r="K656" s="662">
        <f>IF($V$11="Y",J656*0.05,0)</f>
        <v>0</v>
      </c>
    </row>
    <row r="657" s="671" customFormat="1" ht="13.5" customHeight="1">
      <c r="E657" t="s" s="596">
        <v>1231</v>
      </c>
      <c r="F657" t="s" s="675">
        <v>2081</v>
      </c>
      <c r="G657" t="s" s="180">
        <f>G648</f>
        <v>2006</v>
      </c>
      <c r="H657" s="677">
        <v>0</v>
      </c>
      <c r="J657" s="662">
        <f>H657*I657</f>
        <v>0</v>
      </c>
      <c r="K657" s="662">
        <f>IF($V$11="Y",J657*0.05,0)</f>
        <v>0</v>
      </c>
    </row>
    <row r="658" s="671" customFormat="1" ht="13.5" customHeight="1">
      <c r="E658" t="s" s="596">
        <v>1231</v>
      </c>
      <c r="F658" t="s" s="675">
        <v>2081</v>
      </c>
      <c r="G658" t="s" s="695">
        <f>G649</f>
        <v>2007</v>
      </c>
      <c r="H658" s="677">
        <v>0</v>
      </c>
      <c r="J658" s="662">
        <f>H658*I658</f>
        <v>0</v>
      </c>
      <c r="K658" s="662">
        <f>IF($V$11="Y",J658*0.05,0)</f>
        <v>0</v>
      </c>
    </row>
    <row r="659" s="671" customFormat="1" ht="13.5" customHeight="1">
      <c r="E659" t="s" s="596">
        <v>1232</v>
      </c>
      <c r="F659" t="s" s="675">
        <v>2082</v>
      </c>
      <c r="G659" t="s" s="676">
        <f>G650</f>
        <v>1996</v>
      </c>
      <c r="H659" s="677">
        <v>0</v>
      </c>
      <c r="J659" s="662">
        <f>H659*I659</f>
        <v>0</v>
      </c>
      <c r="K659" s="662">
        <f>IF($V$11="Y",J659*0.05,0)</f>
        <v>0</v>
      </c>
    </row>
    <row r="660" s="671" customFormat="1" ht="13.5" customHeight="1">
      <c r="E660" t="s" s="596">
        <v>1232</v>
      </c>
      <c r="F660" t="s" s="675">
        <v>2082</v>
      </c>
      <c r="G660" t="s" s="91">
        <f>G651</f>
        <v>1998</v>
      </c>
      <c r="H660" s="677">
        <v>0</v>
      </c>
      <c r="J660" s="662">
        <f>H660*I660</f>
        <v>0</v>
      </c>
      <c r="K660" s="662">
        <f>IF($V$11="Y",J660*0.05,0)</f>
        <v>0</v>
      </c>
    </row>
    <row r="661" s="671" customFormat="1" ht="13.5" customHeight="1">
      <c r="E661" t="s" s="596">
        <v>1232</v>
      </c>
      <c r="F661" t="s" s="675">
        <v>2082</v>
      </c>
      <c r="G661" t="s" s="205">
        <f>G652</f>
        <v>2000</v>
      </c>
      <c r="H661" s="677">
        <v>0</v>
      </c>
      <c r="J661" s="662">
        <f>H661*I661</f>
        <v>0</v>
      </c>
      <c r="K661" s="662">
        <f>IF($V$11="Y",J661*0.05,0)</f>
        <v>0</v>
      </c>
    </row>
    <row r="662" s="671" customFormat="1" ht="13.5" customHeight="1">
      <c r="E662" t="s" s="596">
        <v>1232</v>
      </c>
      <c r="F662" t="s" s="675">
        <v>2082</v>
      </c>
      <c r="G662" t="s" s="684">
        <f>G653</f>
        <v>2001</v>
      </c>
      <c r="H662" s="677">
        <v>0</v>
      </c>
      <c r="J662" s="662">
        <f>H662*I662</f>
        <v>0</v>
      </c>
      <c r="K662" s="662">
        <f>IF($V$11="Y",J662*0.05,0)</f>
        <v>0</v>
      </c>
    </row>
    <row r="663" s="671" customFormat="1" ht="13.5" customHeight="1">
      <c r="E663" t="s" s="596">
        <v>1232</v>
      </c>
      <c r="F663" t="s" s="675">
        <v>2082</v>
      </c>
      <c r="G663" t="s" s="686">
        <f>G654</f>
        <v>2003</v>
      </c>
      <c r="H663" s="677">
        <v>0</v>
      </c>
      <c r="J663" s="662">
        <f>H663*I663</f>
        <v>0</v>
      </c>
      <c r="K663" s="662">
        <f>IF($V$11="Y",J663*0.05,0)</f>
        <v>0</v>
      </c>
    </row>
    <row r="664" s="671" customFormat="1" ht="13.5" customHeight="1">
      <c r="E664" t="s" s="596">
        <v>1232</v>
      </c>
      <c r="F664" t="s" s="675">
        <v>2082</v>
      </c>
      <c r="G664" t="s" s="690">
        <f>G655</f>
        <v>2004</v>
      </c>
      <c r="H664" s="677">
        <v>0</v>
      </c>
      <c r="J664" s="662">
        <f>H664*I664</f>
        <v>0</v>
      </c>
      <c r="K664" s="662">
        <f>IF($V$11="Y",J664*0.05,0)</f>
        <v>0</v>
      </c>
    </row>
    <row r="665" s="671" customFormat="1" ht="13.5" customHeight="1">
      <c r="E665" t="s" s="596">
        <v>1232</v>
      </c>
      <c r="F665" t="s" s="675">
        <v>2082</v>
      </c>
      <c r="G665" t="s" s="692">
        <f>G656</f>
        <v>2005</v>
      </c>
      <c r="H665" s="677">
        <v>0</v>
      </c>
      <c r="J665" s="662">
        <f>H665*I665</f>
        <v>0</v>
      </c>
      <c r="K665" s="662">
        <f>IF($V$11="Y",J665*0.05,0)</f>
        <v>0</v>
      </c>
    </row>
    <row r="666" s="671" customFormat="1" ht="13.5" customHeight="1">
      <c r="E666" t="s" s="596">
        <v>1232</v>
      </c>
      <c r="F666" t="s" s="675">
        <v>2082</v>
      </c>
      <c r="G666" t="s" s="180">
        <f>G657</f>
        <v>2006</v>
      </c>
      <c r="H666" s="677">
        <v>0</v>
      </c>
      <c r="J666" s="662">
        <f>H666*I666</f>
        <v>0</v>
      </c>
      <c r="K666" s="662">
        <f>IF($V$11="Y",J666*0.05,0)</f>
        <v>0</v>
      </c>
    </row>
    <row r="667" s="671" customFormat="1" ht="13.5" customHeight="1">
      <c r="E667" t="s" s="596">
        <v>1232</v>
      </c>
      <c r="F667" t="s" s="675">
        <v>2082</v>
      </c>
      <c r="G667" t="s" s="695">
        <f>G658</f>
        <v>2007</v>
      </c>
      <c r="H667" s="677">
        <v>0</v>
      </c>
      <c r="J667" s="662">
        <f>H667*I667</f>
        <v>0</v>
      </c>
      <c r="K667" s="662">
        <f>IF($V$11="Y",J667*0.05,0)</f>
        <v>0</v>
      </c>
    </row>
    <row r="668" s="671" customFormat="1" ht="13.5" customHeight="1">
      <c r="E668" t="s" s="596">
        <v>1233</v>
      </c>
      <c r="F668" t="s" s="675">
        <v>2083</v>
      </c>
      <c r="G668" t="s" s="676">
        <f>G659</f>
        <v>1996</v>
      </c>
      <c r="H668" s="677">
        <v>0</v>
      </c>
      <c r="J668" s="662">
        <f>H668*I668</f>
        <v>0</v>
      </c>
      <c r="K668" s="662">
        <f>IF($V$11="Y",J668*0.05,0)</f>
        <v>0</v>
      </c>
    </row>
    <row r="669" s="671" customFormat="1" ht="13.5" customHeight="1">
      <c r="E669" t="s" s="596">
        <v>1233</v>
      </c>
      <c r="F669" t="s" s="675">
        <v>2083</v>
      </c>
      <c r="G669" t="s" s="91">
        <f>G660</f>
        <v>1998</v>
      </c>
      <c r="H669" s="677">
        <v>0</v>
      </c>
      <c r="J669" s="662">
        <f>H669*I669</f>
        <v>0</v>
      </c>
      <c r="K669" s="662">
        <f>IF($V$11="Y",J669*0.05,0)</f>
        <v>0</v>
      </c>
    </row>
    <row r="670" s="671" customFormat="1" ht="13.5" customHeight="1">
      <c r="E670" t="s" s="596">
        <v>1233</v>
      </c>
      <c r="F670" t="s" s="675">
        <v>2083</v>
      </c>
      <c r="G670" t="s" s="205">
        <f>G661</f>
        <v>2000</v>
      </c>
      <c r="H670" s="677">
        <v>0</v>
      </c>
      <c r="J670" s="662">
        <f>H670*I670</f>
        <v>0</v>
      </c>
      <c r="K670" s="662">
        <f>IF($V$11="Y",J670*0.05,0)</f>
        <v>0</v>
      </c>
    </row>
    <row r="671" s="671" customFormat="1" ht="13.5" customHeight="1">
      <c r="E671" t="s" s="596">
        <v>1233</v>
      </c>
      <c r="F671" t="s" s="675">
        <v>2083</v>
      </c>
      <c r="G671" t="s" s="684">
        <f>G662</f>
        <v>2001</v>
      </c>
      <c r="H671" s="677">
        <v>0</v>
      </c>
      <c r="J671" s="662">
        <f>H671*I671</f>
        <v>0</v>
      </c>
      <c r="K671" s="662">
        <f>IF($V$11="Y",J671*0.05,0)</f>
        <v>0</v>
      </c>
    </row>
    <row r="672" s="671" customFormat="1" ht="13.5" customHeight="1">
      <c r="E672" t="s" s="596">
        <v>1233</v>
      </c>
      <c r="F672" t="s" s="675">
        <v>2083</v>
      </c>
      <c r="G672" t="s" s="686">
        <f>G663</f>
        <v>2003</v>
      </c>
      <c r="H672" s="677">
        <v>0</v>
      </c>
      <c r="J672" s="662">
        <f>H672*I672</f>
        <v>0</v>
      </c>
      <c r="K672" s="662">
        <f>IF($V$11="Y",J672*0.05,0)</f>
        <v>0</v>
      </c>
    </row>
    <row r="673" s="671" customFormat="1" ht="13.5" customHeight="1">
      <c r="E673" t="s" s="596">
        <v>1233</v>
      </c>
      <c r="F673" t="s" s="675">
        <v>2083</v>
      </c>
      <c r="G673" t="s" s="690">
        <f>G664</f>
        <v>2004</v>
      </c>
      <c r="H673" s="677">
        <v>0</v>
      </c>
      <c r="J673" s="662">
        <f>H673*I673</f>
        <v>0</v>
      </c>
      <c r="K673" s="662">
        <f>IF($V$11="Y",J673*0.05,0)</f>
        <v>0</v>
      </c>
    </row>
    <row r="674" s="671" customFormat="1" ht="13.5" customHeight="1">
      <c r="E674" t="s" s="596">
        <v>1233</v>
      </c>
      <c r="F674" t="s" s="675">
        <v>2083</v>
      </c>
      <c r="G674" t="s" s="692">
        <f>G665</f>
        <v>2005</v>
      </c>
      <c r="H674" s="677">
        <v>0</v>
      </c>
      <c r="J674" s="662">
        <f>H674*I674</f>
        <v>0</v>
      </c>
      <c r="K674" s="662">
        <f>IF($V$11="Y",J674*0.05,0)</f>
        <v>0</v>
      </c>
    </row>
    <row r="675" s="671" customFormat="1" ht="13.5" customHeight="1">
      <c r="E675" t="s" s="596">
        <v>1233</v>
      </c>
      <c r="F675" t="s" s="675">
        <v>2083</v>
      </c>
      <c r="G675" t="s" s="180">
        <f>G666</f>
        <v>2006</v>
      </c>
      <c r="H675" s="677">
        <v>0</v>
      </c>
      <c r="J675" s="662">
        <f>H675*I675</f>
        <v>0</v>
      </c>
      <c r="K675" s="662">
        <f>IF($V$11="Y",J675*0.05,0)</f>
        <v>0</v>
      </c>
    </row>
    <row r="676" s="671" customFormat="1" ht="13.5" customHeight="1">
      <c r="E676" t="s" s="596">
        <v>1233</v>
      </c>
      <c r="F676" t="s" s="675">
        <v>2083</v>
      </c>
      <c r="G676" t="s" s="695">
        <f>G667</f>
        <v>2007</v>
      </c>
      <c r="H676" s="677">
        <v>0</v>
      </c>
      <c r="J676" s="662">
        <f>H676*I676</f>
        <v>0</v>
      </c>
      <c r="K676" s="662">
        <f>IF($V$11="Y",J676*0.05,0)</f>
        <v>0</v>
      </c>
    </row>
    <row r="677" s="671" customFormat="1" ht="13.5" customHeight="1">
      <c r="E677" t="s" s="596">
        <v>1234</v>
      </c>
      <c r="F677" t="s" s="675">
        <v>2084</v>
      </c>
      <c r="G677" t="s" s="676">
        <f>G668</f>
        <v>1996</v>
      </c>
      <c r="H677" s="677">
        <v>0</v>
      </c>
      <c r="J677" s="662">
        <f>H677*I677</f>
        <v>0</v>
      </c>
      <c r="K677" s="662">
        <f>IF($V$11="Y",J677*0.05,0)</f>
        <v>0</v>
      </c>
    </row>
    <row r="678" s="671" customFormat="1" ht="13.5" customHeight="1">
      <c r="E678" t="s" s="596">
        <v>1234</v>
      </c>
      <c r="F678" t="s" s="675">
        <v>2084</v>
      </c>
      <c r="G678" t="s" s="91">
        <f>G669</f>
        <v>1998</v>
      </c>
      <c r="H678" s="677">
        <v>0</v>
      </c>
      <c r="J678" s="662">
        <f>H678*I678</f>
        <v>0</v>
      </c>
      <c r="K678" s="662">
        <f>IF($V$11="Y",J678*0.05,0)</f>
        <v>0</v>
      </c>
    </row>
    <row r="679" s="671" customFormat="1" ht="13.5" customHeight="1">
      <c r="E679" t="s" s="596">
        <v>1234</v>
      </c>
      <c r="F679" t="s" s="675">
        <v>2084</v>
      </c>
      <c r="G679" t="s" s="205">
        <f>G670</f>
        <v>2000</v>
      </c>
      <c r="H679" s="677">
        <v>0</v>
      </c>
      <c r="J679" s="662">
        <f>H679*I679</f>
        <v>0</v>
      </c>
      <c r="K679" s="662">
        <f>IF($V$11="Y",J679*0.05,0)</f>
        <v>0</v>
      </c>
    </row>
    <row r="680" s="671" customFormat="1" ht="13.5" customHeight="1">
      <c r="E680" t="s" s="596">
        <v>1234</v>
      </c>
      <c r="F680" t="s" s="675">
        <v>2084</v>
      </c>
      <c r="G680" t="s" s="684">
        <f>G671</f>
        <v>2001</v>
      </c>
      <c r="H680" s="677">
        <v>0</v>
      </c>
      <c r="J680" s="662">
        <f>H680*I680</f>
        <v>0</v>
      </c>
      <c r="K680" s="662">
        <f>IF($V$11="Y",J680*0.05,0)</f>
        <v>0</v>
      </c>
    </row>
    <row r="681" s="671" customFormat="1" ht="13.5" customHeight="1">
      <c r="E681" t="s" s="596">
        <v>1234</v>
      </c>
      <c r="F681" t="s" s="675">
        <v>2084</v>
      </c>
      <c r="G681" t="s" s="686">
        <f>G672</f>
        <v>2003</v>
      </c>
      <c r="H681" s="677">
        <v>0</v>
      </c>
      <c r="J681" s="662">
        <f>H681*I681</f>
        <v>0</v>
      </c>
      <c r="K681" s="662">
        <f>IF($V$11="Y",J681*0.05,0)</f>
        <v>0</v>
      </c>
    </row>
    <row r="682" s="671" customFormat="1" ht="13.5" customHeight="1">
      <c r="E682" t="s" s="596">
        <v>1234</v>
      </c>
      <c r="F682" t="s" s="675">
        <v>2084</v>
      </c>
      <c r="G682" t="s" s="690">
        <f>G673</f>
        <v>2004</v>
      </c>
      <c r="H682" s="677">
        <v>0</v>
      </c>
      <c r="J682" s="662">
        <f>H682*I682</f>
        <v>0</v>
      </c>
      <c r="K682" s="662">
        <f>IF($V$11="Y",J682*0.05,0)</f>
        <v>0</v>
      </c>
    </row>
    <row r="683" s="671" customFormat="1" ht="13.5" customHeight="1">
      <c r="E683" t="s" s="596">
        <v>1234</v>
      </c>
      <c r="F683" t="s" s="675">
        <v>2084</v>
      </c>
      <c r="G683" t="s" s="692">
        <f>G674</f>
        <v>2005</v>
      </c>
      <c r="H683" s="677">
        <v>0</v>
      </c>
      <c r="J683" s="662">
        <f>H683*I683</f>
        <v>0</v>
      </c>
      <c r="K683" s="662">
        <f>IF($V$11="Y",J683*0.05,0)</f>
        <v>0</v>
      </c>
    </row>
    <row r="684" s="671" customFormat="1" ht="13.5" customHeight="1">
      <c r="E684" t="s" s="596">
        <v>1234</v>
      </c>
      <c r="F684" t="s" s="675">
        <v>2084</v>
      </c>
      <c r="G684" t="s" s="180">
        <f>G675</f>
        <v>2006</v>
      </c>
      <c r="H684" s="677">
        <v>0</v>
      </c>
      <c r="J684" s="662">
        <f>H684*I684</f>
        <v>0</v>
      </c>
      <c r="K684" s="662">
        <f>IF($V$11="Y",J684*0.05,0)</f>
        <v>0</v>
      </c>
    </row>
    <row r="685" s="671" customFormat="1" ht="13.5" customHeight="1">
      <c r="E685" t="s" s="596">
        <v>1234</v>
      </c>
      <c r="F685" t="s" s="675">
        <v>2084</v>
      </c>
      <c r="G685" t="s" s="695">
        <f>G676</f>
        <v>2007</v>
      </c>
      <c r="H685" s="677">
        <v>0</v>
      </c>
      <c r="J685" s="662">
        <f>H685*I685</f>
        <v>0</v>
      </c>
      <c r="K685" s="662">
        <f>IF($V$11="Y",J685*0.05,0)</f>
        <v>0</v>
      </c>
    </row>
    <row r="686" s="671" customFormat="1" ht="13.5" customHeight="1">
      <c r="E686" t="s" s="596">
        <v>1235</v>
      </c>
      <c r="F686" t="s" s="675">
        <v>2085</v>
      </c>
      <c r="G686" t="s" s="676">
        <f>G677</f>
        <v>1996</v>
      </c>
      <c r="H686" s="677">
        <v>0</v>
      </c>
      <c r="J686" s="662">
        <f>H686*I686</f>
        <v>0</v>
      </c>
      <c r="K686" s="662">
        <f>IF($V$11="Y",J686*0.05,0)</f>
        <v>0</v>
      </c>
    </row>
    <row r="687" s="671" customFormat="1" ht="13.5" customHeight="1">
      <c r="E687" t="s" s="596">
        <v>1235</v>
      </c>
      <c r="F687" t="s" s="675">
        <v>2085</v>
      </c>
      <c r="G687" t="s" s="91">
        <f>G678</f>
        <v>1998</v>
      </c>
      <c r="H687" s="677">
        <v>0</v>
      </c>
      <c r="J687" s="662">
        <f>H687*I687</f>
        <v>0</v>
      </c>
      <c r="K687" s="662">
        <f>IF($V$11="Y",J687*0.05,0)</f>
        <v>0</v>
      </c>
    </row>
    <row r="688" s="671" customFormat="1" ht="13.5" customHeight="1">
      <c r="E688" t="s" s="596">
        <v>1235</v>
      </c>
      <c r="F688" t="s" s="675">
        <v>2085</v>
      </c>
      <c r="G688" t="s" s="205">
        <f>G679</f>
        <v>2000</v>
      </c>
      <c r="H688" s="677">
        <v>0</v>
      </c>
      <c r="J688" s="662">
        <f>H688*I688</f>
        <v>0</v>
      </c>
      <c r="K688" s="662">
        <f>IF($V$11="Y",J688*0.05,0)</f>
        <v>0</v>
      </c>
    </row>
    <row r="689" s="671" customFormat="1" ht="13.5" customHeight="1">
      <c r="E689" t="s" s="596">
        <v>1235</v>
      </c>
      <c r="F689" t="s" s="675">
        <v>2085</v>
      </c>
      <c r="G689" t="s" s="684">
        <f>G680</f>
        <v>2001</v>
      </c>
      <c r="H689" s="677">
        <v>0</v>
      </c>
      <c r="J689" s="662">
        <f>H689*I689</f>
        <v>0</v>
      </c>
      <c r="K689" s="662">
        <f>IF($V$11="Y",J689*0.05,0)</f>
        <v>0</v>
      </c>
    </row>
    <row r="690" s="671" customFormat="1" ht="13.5" customHeight="1">
      <c r="E690" t="s" s="596">
        <v>1235</v>
      </c>
      <c r="F690" t="s" s="675">
        <v>2085</v>
      </c>
      <c r="G690" t="s" s="686">
        <f>G681</f>
        <v>2003</v>
      </c>
      <c r="H690" s="677">
        <v>0</v>
      </c>
      <c r="J690" s="662">
        <f>H690*I690</f>
        <v>0</v>
      </c>
      <c r="K690" s="662">
        <f>IF($V$11="Y",J690*0.05,0)</f>
        <v>0</v>
      </c>
    </row>
    <row r="691" s="671" customFormat="1" ht="13.5" customHeight="1">
      <c r="E691" t="s" s="596">
        <v>1235</v>
      </c>
      <c r="F691" t="s" s="675">
        <v>2085</v>
      </c>
      <c r="G691" t="s" s="690">
        <f>G682</f>
        <v>2004</v>
      </c>
      <c r="H691" s="677">
        <v>0</v>
      </c>
      <c r="J691" s="662">
        <f>H691*I691</f>
        <v>0</v>
      </c>
      <c r="K691" s="662">
        <f>IF($V$11="Y",J691*0.05,0)</f>
        <v>0</v>
      </c>
    </row>
    <row r="692" s="671" customFormat="1" ht="13.5" customHeight="1">
      <c r="E692" t="s" s="596">
        <v>1235</v>
      </c>
      <c r="F692" t="s" s="675">
        <v>2085</v>
      </c>
      <c r="G692" t="s" s="692">
        <f>G683</f>
        <v>2005</v>
      </c>
      <c r="H692" s="677">
        <v>0</v>
      </c>
      <c r="J692" s="662">
        <f>H692*I692</f>
        <v>0</v>
      </c>
      <c r="K692" s="662">
        <f>IF($V$11="Y",J692*0.05,0)</f>
        <v>0</v>
      </c>
    </row>
    <row r="693" s="671" customFormat="1" ht="13.5" customHeight="1">
      <c r="E693" t="s" s="596">
        <v>1235</v>
      </c>
      <c r="F693" t="s" s="675">
        <v>2085</v>
      </c>
      <c r="G693" t="s" s="180">
        <f>G684</f>
        <v>2006</v>
      </c>
      <c r="H693" s="677">
        <v>0</v>
      </c>
      <c r="J693" s="662">
        <f>H693*I693</f>
        <v>0</v>
      </c>
      <c r="K693" s="662">
        <f>IF($V$11="Y",J693*0.05,0)</f>
        <v>0</v>
      </c>
    </row>
    <row r="694" s="671" customFormat="1" ht="13.5" customHeight="1">
      <c r="E694" t="s" s="596">
        <v>1235</v>
      </c>
      <c r="F694" t="s" s="675">
        <v>2085</v>
      </c>
      <c r="G694" t="s" s="695">
        <f>G685</f>
        <v>2007</v>
      </c>
      <c r="H694" s="677">
        <v>0</v>
      </c>
      <c r="J694" s="662">
        <f>H694*I694</f>
        <v>0</v>
      </c>
      <c r="K694" s="662">
        <f>IF($V$11="Y",J694*0.05,0)</f>
        <v>0</v>
      </c>
    </row>
    <row r="695" s="671" customFormat="1" ht="13.5" customHeight="1">
      <c r="E695" t="s" s="596">
        <v>1236</v>
      </c>
      <c r="F695" t="s" s="675">
        <v>2086</v>
      </c>
      <c r="G695" t="s" s="676">
        <f>G686</f>
        <v>1996</v>
      </c>
      <c r="H695" s="677">
        <v>0</v>
      </c>
      <c r="J695" s="662">
        <f>H695*I695</f>
        <v>0</v>
      </c>
      <c r="K695" s="662">
        <f>IF($V$11="Y",J695*0.05,0)</f>
        <v>0</v>
      </c>
    </row>
    <row r="696" s="671" customFormat="1" ht="13.5" customHeight="1">
      <c r="E696" t="s" s="596">
        <v>1236</v>
      </c>
      <c r="F696" t="s" s="675">
        <v>2086</v>
      </c>
      <c r="G696" t="s" s="91">
        <f>G687</f>
        <v>1998</v>
      </c>
      <c r="H696" s="677">
        <v>0</v>
      </c>
      <c r="J696" s="662">
        <f>H696*I696</f>
        <v>0</v>
      </c>
      <c r="K696" s="662">
        <f>IF($V$11="Y",J696*0.05,0)</f>
        <v>0</v>
      </c>
    </row>
    <row r="697" s="671" customFormat="1" ht="13.5" customHeight="1">
      <c r="E697" t="s" s="596">
        <v>1236</v>
      </c>
      <c r="F697" t="s" s="675">
        <v>2086</v>
      </c>
      <c r="G697" t="s" s="205">
        <f>G688</f>
        <v>2000</v>
      </c>
      <c r="H697" s="677">
        <v>0</v>
      </c>
      <c r="J697" s="662">
        <f>H697*I697</f>
        <v>0</v>
      </c>
      <c r="K697" s="662">
        <f>IF($V$11="Y",J697*0.05,0)</f>
        <v>0</v>
      </c>
    </row>
    <row r="698" s="671" customFormat="1" ht="13.5" customHeight="1">
      <c r="E698" t="s" s="596">
        <v>1236</v>
      </c>
      <c r="F698" t="s" s="675">
        <v>2086</v>
      </c>
      <c r="G698" t="s" s="684">
        <f>G689</f>
        <v>2001</v>
      </c>
      <c r="H698" s="677">
        <v>0</v>
      </c>
      <c r="J698" s="662">
        <f>H698*I698</f>
        <v>0</v>
      </c>
      <c r="K698" s="662">
        <f>IF($V$11="Y",J698*0.05,0)</f>
        <v>0</v>
      </c>
    </row>
    <row r="699" s="671" customFormat="1" ht="13.5" customHeight="1">
      <c r="E699" t="s" s="596">
        <v>1236</v>
      </c>
      <c r="F699" t="s" s="675">
        <v>2086</v>
      </c>
      <c r="G699" t="s" s="686">
        <f>G690</f>
        <v>2003</v>
      </c>
      <c r="H699" s="677">
        <v>0</v>
      </c>
      <c r="J699" s="662">
        <f>H699*I699</f>
        <v>0</v>
      </c>
      <c r="K699" s="662">
        <f>IF($V$11="Y",J699*0.05,0)</f>
        <v>0</v>
      </c>
    </row>
    <row r="700" s="671" customFormat="1" ht="13.5" customHeight="1">
      <c r="E700" t="s" s="596">
        <v>1236</v>
      </c>
      <c r="F700" t="s" s="675">
        <v>2086</v>
      </c>
      <c r="G700" t="s" s="690">
        <f>G691</f>
        <v>2004</v>
      </c>
      <c r="H700" s="677">
        <v>0</v>
      </c>
      <c r="J700" s="662">
        <f>H700*I700</f>
        <v>0</v>
      </c>
      <c r="K700" s="662">
        <f>IF($V$11="Y",J700*0.05,0)</f>
        <v>0</v>
      </c>
    </row>
    <row r="701" s="671" customFormat="1" ht="13.5" customHeight="1">
      <c r="E701" t="s" s="596">
        <v>1236</v>
      </c>
      <c r="F701" t="s" s="675">
        <v>2086</v>
      </c>
      <c r="G701" t="s" s="692">
        <f>G692</f>
        <v>2005</v>
      </c>
      <c r="H701" s="677">
        <v>0</v>
      </c>
      <c r="J701" s="662">
        <f>H701*I701</f>
        <v>0</v>
      </c>
      <c r="K701" s="662">
        <f>IF($V$11="Y",J701*0.05,0)</f>
        <v>0</v>
      </c>
    </row>
    <row r="702" s="671" customFormat="1" ht="13.5" customHeight="1">
      <c r="E702" t="s" s="596">
        <v>1236</v>
      </c>
      <c r="F702" t="s" s="675">
        <v>2086</v>
      </c>
      <c r="G702" t="s" s="180">
        <f>G693</f>
        <v>2006</v>
      </c>
      <c r="H702" s="677">
        <v>0</v>
      </c>
      <c r="J702" s="662">
        <f>H702*I702</f>
        <v>0</v>
      </c>
      <c r="K702" s="662">
        <f>IF($V$11="Y",J702*0.05,0)</f>
        <v>0</v>
      </c>
    </row>
    <row r="703" s="671" customFormat="1" ht="13.5" customHeight="1">
      <c r="E703" t="s" s="596">
        <v>1236</v>
      </c>
      <c r="F703" t="s" s="675">
        <v>2086</v>
      </c>
      <c r="G703" t="s" s="695">
        <f>G694</f>
        <v>2007</v>
      </c>
      <c r="H703" s="677">
        <v>0</v>
      </c>
      <c r="J703" s="662">
        <f>H703*I703</f>
        <v>0</v>
      </c>
      <c r="K703" s="662">
        <f>IF($V$11="Y",J703*0.05,0)</f>
        <v>0</v>
      </c>
    </row>
    <row r="704" s="671" customFormat="1" ht="13.5" customHeight="1">
      <c r="E704" t="s" s="596">
        <v>1237</v>
      </c>
      <c r="F704" t="s" s="675">
        <v>2087</v>
      </c>
      <c r="G704" t="s" s="676">
        <f>G695</f>
        <v>1996</v>
      </c>
      <c r="H704" s="677">
        <v>0</v>
      </c>
      <c r="J704" s="662">
        <f>H704*I704</f>
        <v>0</v>
      </c>
      <c r="K704" s="662">
        <f>IF($V$11="Y",J704*0.05,0)</f>
        <v>0</v>
      </c>
    </row>
    <row r="705" s="671" customFormat="1" ht="13.5" customHeight="1">
      <c r="E705" t="s" s="596">
        <v>1237</v>
      </c>
      <c r="F705" t="s" s="675">
        <v>2087</v>
      </c>
      <c r="G705" t="s" s="91">
        <f>G696</f>
        <v>1998</v>
      </c>
      <c r="H705" s="677">
        <v>0</v>
      </c>
      <c r="J705" s="662">
        <f>H705*I705</f>
        <v>0</v>
      </c>
      <c r="K705" s="662">
        <f>IF($V$11="Y",J705*0.05,0)</f>
        <v>0</v>
      </c>
    </row>
    <row r="706" s="671" customFormat="1" ht="13.5" customHeight="1">
      <c r="E706" t="s" s="596">
        <v>1237</v>
      </c>
      <c r="F706" t="s" s="675">
        <v>2087</v>
      </c>
      <c r="G706" t="s" s="205">
        <f>G697</f>
        <v>2000</v>
      </c>
      <c r="H706" s="677">
        <v>0</v>
      </c>
      <c r="J706" s="662">
        <f>H706*I706</f>
        <v>0</v>
      </c>
      <c r="K706" s="662">
        <f>IF($V$11="Y",J706*0.05,0)</f>
        <v>0</v>
      </c>
    </row>
    <row r="707" s="671" customFormat="1" ht="13.5" customHeight="1">
      <c r="E707" t="s" s="596">
        <v>1237</v>
      </c>
      <c r="F707" t="s" s="675">
        <v>2087</v>
      </c>
      <c r="G707" t="s" s="684">
        <f>G698</f>
        <v>2001</v>
      </c>
      <c r="H707" s="677">
        <v>0</v>
      </c>
      <c r="J707" s="662">
        <f>H707*I707</f>
        <v>0</v>
      </c>
      <c r="K707" s="662">
        <f>IF($V$11="Y",J707*0.05,0)</f>
        <v>0</v>
      </c>
    </row>
    <row r="708" s="671" customFormat="1" ht="13.5" customHeight="1">
      <c r="E708" t="s" s="596">
        <v>1237</v>
      </c>
      <c r="F708" t="s" s="675">
        <v>2087</v>
      </c>
      <c r="G708" t="s" s="686">
        <f>G699</f>
        <v>2003</v>
      </c>
      <c r="H708" s="677">
        <v>0</v>
      </c>
      <c r="J708" s="662">
        <f>H708*I708</f>
        <v>0</v>
      </c>
      <c r="K708" s="662">
        <f>IF($V$11="Y",J708*0.05,0)</f>
        <v>0</v>
      </c>
    </row>
    <row r="709" s="671" customFormat="1" ht="13.5" customHeight="1">
      <c r="E709" t="s" s="596">
        <v>1237</v>
      </c>
      <c r="F709" t="s" s="675">
        <v>2087</v>
      </c>
      <c r="G709" t="s" s="690">
        <f>G700</f>
        <v>2004</v>
      </c>
      <c r="H709" s="677">
        <v>0</v>
      </c>
      <c r="J709" s="662">
        <f>H709*I709</f>
        <v>0</v>
      </c>
      <c r="K709" s="662">
        <f>IF($V$11="Y",J709*0.05,0)</f>
        <v>0</v>
      </c>
    </row>
    <row r="710" s="671" customFormat="1" ht="13.5" customHeight="1">
      <c r="E710" t="s" s="596">
        <v>1237</v>
      </c>
      <c r="F710" t="s" s="675">
        <v>2087</v>
      </c>
      <c r="G710" t="s" s="692">
        <f>G701</f>
        <v>2005</v>
      </c>
      <c r="H710" s="677">
        <v>0</v>
      </c>
      <c r="J710" s="662">
        <f>H710*I710</f>
        <v>0</v>
      </c>
      <c r="K710" s="662">
        <f>IF($V$11="Y",J710*0.05,0)</f>
        <v>0</v>
      </c>
    </row>
    <row r="711" s="671" customFormat="1" ht="13.5" customHeight="1">
      <c r="E711" t="s" s="596">
        <v>1237</v>
      </c>
      <c r="F711" t="s" s="675">
        <v>2087</v>
      </c>
      <c r="G711" t="s" s="180">
        <f>G702</f>
        <v>2006</v>
      </c>
      <c r="H711" s="677">
        <v>0</v>
      </c>
      <c r="J711" s="662">
        <f>H711*I711</f>
        <v>0</v>
      </c>
      <c r="K711" s="662">
        <f>IF($V$11="Y",J711*0.05,0)</f>
        <v>0</v>
      </c>
    </row>
    <row r="712" s="671" customFormat="1" ht="13.5" customHeight="1">
      <c r="E712" t="s" s="596">
        <v>1237</v>
      </c>
      <c r="F712" t="s" s="675">
        <v>2087</v>
      </c>
      <c r="G712" t="s" s="695">
        <f>G703</f>
        <v>2007</v>
      </c>
      <c r="H712" s="677">
        <v>0</v>
      </c>
      <c r="J712" s="662">
        <f>H712*I712</f>
        <v>0</v>
      </c>
      <c r="K712" s="662">
        <f>IF($V$11="Y",J712*0.05,0)</f>
        <v>0</v>
      </c>
    </row>
    <row r="713" s="671" customFormat="1" ht="13.5" customHeight="1">
      <c r="E713" t="s" s="596">
        <v>1238</v>
      </c>
      <c r="F713" t="s" s="675">
        <v>2088</v>
      </c>
      <c r="G713" t="s" s="676">
        <f>G704</f>
        <v>1996</v>
      </c>
      <c r="H713" s="677">
        <v>0</v>
      </c>
      <c r="J713" s="662">
        <f>H713*I713</f>
        <v>0</v>
      </c>
      <c r="K713" s="662">
        <f>IF($V$11="Y",J713*0.05,0)</f>
        <v>0</v>
      </c>
    </row>
    <row r="714" s="671" customFormat="1" ht="13.5" customHeight="1">
      <c r="E714" t="s" s="596">
        <v>1238</v>
      </c>
      <c r="F714" t="s" s="675">
        <v>2088</v>
      </c>
      <c r="G714" t="s" s="91">
        <f>G705</f>
        <v>1998</v>
      </c>
      <c r="H714" s="677">
        <v>0</v>
      </c>
      <c r="J714" s="662">
        <f>H714*I714</f>
        <v>0</v>
      </c>
      <c r="K714" s="662">
        <f>IF($V$11="Y",J714*0.05,0)</f>
        <v>0</v>
      </c>
    </row>
    <row r="715" s="671" customFormat="1" ht="13.5" customHeight="1">
      <c r="E715" t="s" s="596">
        <v>1238</v>
      </c>
      <c r="F715" t="s" s="675">
        <v>2088</v>
      </c>
      <c r="G715" t="s" s="205">
        <f>G706</f>
        <v>2000</v>
      </c>
      <c r="H715" s="677">
        <v>0</v>
      </c>
      <c r="J715" s="662">
        <f>H715*I715</f>
        <v>0</v>
      </c>
      <c r="K715" s="662">
        <f>IF($V$11="Y",J715*0.05,0)</f>
        <v>0</v>
      </c>
    </row>
    <row r="716" s="671" customFormat="1" ht="13.5" customHeight="1">
      <c r="E716" t="s" s="596">
        <v>1238</v>
      </c>
      <c r="F716" t="s" s="675">
        <v>2088</v>
      </c>
      <c r="G716" t="s" s="684">
        <f>G707</f>
        <v>2001</v>
      </c>
      <c r="H716" s="677">
        <v>0</v>
      </c>
      <c r="J716" s="662">
        <f>H716*I716</f>
        <v>0</v>
      </c>
      <c r="K716" s="662">
        <f>IF($V$11="Y",J716*0.05,0)</f>
        <v>0</v>
      </c>
    </row>
    <row r="717" s="671" customFormat="1" ht="13.5" customHeight="1">
      <c r="E717" t="s" s="596">
        <v>1238</v>
      </c>
      <c r="F717" t="s" s="675">
        <v>2088</v>
      </c>
      <c r="G717" t="s" s="686">
        <f>G708</f>
        <v>2003</v>
      </c>
      <c r="H717" s="677">
        <v>0</v>
      </c>
      <c r="J717" s="662">
        <f>H717*I717</f>
        <v>0</v>
      </c>
      <c r="K717" s="662">
        <f>IF($V$11="Y",J717*0.05,0)</f>
        <v>0</v>
      </c>
    </row>
    <row r="718" s="671" customFormat="1" ht="13.5" customHeight="1">
      <c r="E718" t="s" s="596">
        <v>1238</v>
      </c>
      <c r="F718" t="s" s="675">
        <v>2088</v>
      </c>
      <c r="G718" t="s" s="690">
        <f>G709</f>
        <v>2004</v>
      </c>
      <c r="H718" s="677">
        <v>0</v>
      </c>
      <c r="J718" s="662">
        <f>H718*I718</f>
        <v>0</v>
      </c>
      <c r="K718" s="662">
        <f>IF($V$11="Y",J718*0.05,0)</f>
        <v>0</v>
      </c>
    </row>
    <row r="719" s="671" customFormat="1" ht="13.5" customHeight="1">
      <c r="E719" t="s" s="596">
        <v>1238</v>
      </c>
      <c r="F719" t="s" s="675">
        <v>2088</v>
      </c>
      <c r="G719" t="s" s="692">
        <f>G710</f>
        <v>2005</v>
      </c>
      <c r="H719" s="677">
        <v>0</v>
      </c>
      <c r="J719" s="662">
        <f>H719*I719</f>
        <v>0</v>
      </c>
      <c r="K719" s="662">
        <f>IF($V$11="Y",J719*0.05,0)</f>
        <v>0</v>
      </c>
    </row>
    <row r="720" s="671" customFormat="1" ht="13.5" customHeight="1">
      <c r="E720" t="s" s="596">
        <v>1238</v>
      </c>
      <c r="F720" t="s" s="675">
        <v>2088</v>
      </c>
      <c r="G720" t="s" s="180">
        <f>G711</f>
        <v>2006</v>
      </c>
      <c r="H720" s="677">
        <v>0</v>
      </c>
      <c r="J720" s="662">
        <f>H720*I720</f>
        <v>0</v>
      </c>
      <c r="K720" s="662">
        <f>IF($V$11="Y",J720*0.05,0)</f>
        <v>0</v>
      </c>
    </row>
    <row r="721" s="671" customFormat="1" ht="13.5" customHeight="1">
      <c r="E721" t="s" s="596">
        <v>1238</v>
      </c>
      <c r="F721" t="s" s="675">
        <v>2088</v>
      </c>
      <c r="G721" t="s" s="695">
        <f>G712</f>
        <v>2007</v>
      </c>
      <c r="H721" s="677">
        <v>0</v>
      </c>
      <c r="J721" s="662">
        <f>H721*I721</f>
        <v>0</v>
      </c>
      <c r="K721" s="662">
        <f>IF($V$11="Y",J721*0.05,0)</f>
        <v>0</v>
      </c>
    </row>
    <row r="722" s="671" customFormat="1" ht="13.5" customHeight="1">
      <c r="E722" t="s" s="596">
        <v>1239</v>
      </c>
      <c r="F722" t="s" s="675">
        <v>2089</v>
      </c>
      <c r="G722" t="s" s="676">
        <f>G713</f>
        <v>1996</v>
      </c>
      <c r="H722" s="677">
        <v>0</v>
      </c>
      <c r="J722" s="662">
        <f>H722*I722</f>
        <v>0</v>
      </c>
      <c r="K722" s="662">
        <f>IF($V$11="Y",J722*0.05,0)</f>
        <v>0</v>
      </c>
    </row>
    <row r="723" s="671" customFormat="1" ht="13.5" customHeight="1">
      <c r="E723" t="s" s="596">
        <v>1239</v>
      </c>
      <c r="F723" t="s" s="675">
        <v>2089</v>
      </c>
      <c r="G723" t="s" s="91">
        <f>G714</f>
        <v>1998</v>
      </c>
      <c r="H723" s="677">
        <v>0</v>
      </c>
      <c r="J723" s="662">
        <f>H723*I723</f>
        <v>0</v>
      </c>
      <c r="K723" s="662">
        <f>IF($V$11="Y",J723*0.05,0)</f>
        <v>0</v>
      </c>
    </row>
    <row r="724" s="671" customFormat="1" ht="13.5" customHeight="1">
      <c r="E724" t="s" s="596">
        <v>1239</v>
      </c>
      <c r="F724" t="s" s="675">
        <v>2089</v>
      </c>
      <c r="G724" t="s" s="205">
        <f>G715</f>
        <v>2000</v>
      </c>
      <c r="H724" s="677">
        <v>0</v>
      </c>
      <c r="J724" s="662">
        <f>H724*I724</f>
        <v>0</v>
      </c>
      <c r="K724" s="662">
        <f>IF($V$11="Y",J724*0.05,0)</f>
        <v>0</v>
      </c>
    </row>
    <row r="725" s="671" customFormat="1" ht="13.5" customHeight="1">
      <c r="E725" t="s" s="596">
        <v>1239</v>
      </c>
      <c r="F725" t="s" s="675">
        <v>2089</v>
      </c>
      <c r="G725" t="s" s="684">
        <f>G716</f>
        <v>2001</v>
      </c>
      <c r="H725" s="677">
        <v>0</v>
      </c>
      <c r="J725" s="662">
        <f>H725*I725</f>
        <v>0</v>
      </c>
      <c r="K725" s="662">
        <f>IF($V$11="Y",J725*0.05,0)</f>
        <v>0</v>
      </c>
    </row>
    <row r="726" s="671" customFormat="1" ht="13.5" customHeight="1">
      <c r="E726" t="s" s="596">
        <v>1239</v>
      </c>
      <c r="F726" t="s" s="675">
        <v>2089</v>
      </c>
      <c r="G726" t="s" s="686">
        <f>G717</f>
        <v>2003</v>
      </c>
      <c r="H726" s="677">
        <v>0</v>
      </c>
      <c r="J726" s="662">
        <f>H726*I726</f>
        <v>0</v>
      </c>
      <c r="K726" s="662">
        <f>IF($V$11="Y",J726*0.05,0)</f>
        <v>0</v>
      </c>
    </row>
    <row r="727" s="671" customFormat="1" ht="13.5" customHeight="1">
      <c r="E727" t="s" s="596">
        <v>1239</v>
      </c>
      <c r="F727" t="s" s="675">
        <v>2089</v>
      </c>
      <c r="G727" t="s" s="690">
        <f>G718</f>
        <v>2004</v>
      </c>
      <c r="H727" s="677">
        <v>0</v>
      </c>
      <c r="J727" s="662">
        <f>H727*I727</f>
        <v>0</v>
      </c>
      <c r="K727" s="662">
        <f>IF($V$11="Y",J727*0.05,0)</f>
        <v>0</v>
      </c>
    </row>
    <row r="728" s="671" customFormat="1" ht="13.5" customHeight="1">
      <c r="E728" t="s" s="596">
        <v>1239</v>
      </c>
      <c r="F728" t="s" s="675">
        <v>2089</v>
      </c>
      <c r="G728" t="s" s="692">
        <f>G719</f>
        <v>2005</v>
      </c>
      <c r="H728" s="677">
        <v>0</v>
      </c>
      <c r="J728" s="662">
        <f>H728*I728</f>
        <v>0</v>
      </c>
      <c r="K728" s="662">
        <f>IF($V$11="Y",J728*0.05,0)</f>
        <v>0</v>
      </c>
    </row>
    <row r="729" s="671" customFormat="1" ht="13.5" customHeight="1">
      <c r="E729" t="s" s="596">
        <v>1239</v>
      </c>
      <c r="F729" t="s" s="675">
        <v>2089</v>
      </c>
      <c r="G729" t="s" s="180">
        <f>G720</f>
        <v>2006</v>
      </c>
      <c r="H729" s="677">
        <v>0</v>
      </c>
      <c r="J729" s="662">
        <f>H729*I729</f>
        <v>0</v>
      </c>
      <c r="K729" s="662">
        <f>IF($V$11="Y",J729*0.05,0)</f>
        <v>0</v>
      </c>
    </row>
    <row r="730" s="671" customFormat="1" ht="13.5" customHeight="1">
      <c r="E730" t="s" s="596">
        <v>1239</v>
      </c>
      <c r="F730" t="s" s="675">
        <v>2089</v>
      </c>
      <c r="G730" t="s" s="695">
        <f>G721</f>
        <v>2007</v>
      </c>
      <c r="H730" s="677">
        <v>0</v>
      </c>
      <c r="J730" s="662">
        <f>H730*I730</f>
        <v>0</v>
      </c>
      <c r="K730" s="662">
        <f>IF($V$11="Y",J730*0.05,0)</f>
        <v>0</v>
      </c>
    </row>
    <row r="731" s="671" customFormat="1" ht="13.5" customHeight="1">
      <c r="E731" t="s" s="596">
        <v>1240</v>
      </c>
      <c r="F731" t="s" s="675">
        <v>2090</v>
      </c>
      <c r="G731" t="s" s="676">
        <f>G722</f>
        <v>1996</v>
      </c>
      <c r="H731" s="677">
        <v>0</v>
      </c>
      <c r="J731" s="662">
        <f>H731*I731</f>
        <v>0</v>
      </c>
      <c r="K731" s="662">
        <f>IF($V$11="Y",J731*0.05,0)</f>
        <v>0</v>
      </c>
    </row>
    <row r="732" s="671" customFormat="1" ht="13.5" customHeight="1">
      <c r="E732" t="s" s="596">
        <v>1240</v>
      </c>
      <c r="F732" t="s" s="675">
        <v>2090</v>
      </c>
      <c r="G732" t="s" s="91">
        <f>G723</f>
        <v>1998</v>
      </c>
      <c r="H732" s="677">
        <v>0</v>
      </c>
      <c r="J732" s="662">
        <f>H732*I732</f>
        <v>0</v>
      </c>
      <c r="K732" s="662">
        <f>IF($V$11="Y",J732*0.05,0)</f>
        <v>0</v>
      </c>
    </row>
    <row r="733" s="671" customFormat="1" ht="13.5" customHeight="1">
      <c r="E733" t="s" s="596">
        <v>1240</v>
      </c>
      <c r="F733" t="s" s="675">
        <v>2090</v>
      </c>
      <c r="G733" t="s" s="205">
        <f>G724</f>
        <v>2000</v>
      </c>
      <c r="H733" s="677">
        <v>0</v>
      </c>
      <c r="J733" s="662">
        <f>H733*I733</f>
        <v>0</v>
      </c>
      <c r="K733" s="662">
        <f>IF($V$11="Y",J733*0.05,0)</f>
        <v>0</v>
      </c>
    </row>
    <row r="734" s="671" customFormat="1" ht="13.5" customHeight="1">
      <c r="E734" t="s" s="596">
        <v>1240</v>
      </c>
      <c r="F734" t="s" s="675">
        <v>2090</v>
      </c>
      <c r="G734" t="s" s="684">
        <f>G725</f>
        <v>2001</v>
      </c>
      <c r="H734" s="677">
        <v>0</v>
      </c>
      <c r="J734" s="662">
        <f>H734*I734</f>
        <v>0</v>
      </c>
      <c r="K734" s="662">
        <f>IF($V$11="Y",J734*0.05,0)</f>
        <v>0</v>
      </c>
    </row>
    <row r="735" s="671" customFormat="1" ht="13.5" customHeight="1">
      <c r="E735" t="s" s="596">
        <v>1240</v>
      </c>
      <c r="F735" t="s" s="675">
        <v>2090</v>
      </c>
      <c r="G735" t="s" s="686">
        <f>G726</f>
        <v>2003</v>
      </c>
      <c r="H735" s="677">
        <v>0</v>
      </c>
      <c r="J735" s="662">
        <f>H735*I735</f>
        <v>0</v>
      </c>
      <c r="K735" s="662">
        <f>IF($V$11="Y",J735*0.05,0)</f>
        <v>0</v>
      </c>
    </row>
    <row r="736" s="671" customFormat="1" ht="13.5" customHeight="1">
      <c r="E736" t="s" s="596">
        <v>1240</v>
      </c>
      <c r="F736" t="s" s="675">
        <v>2090</v>
      </c>
      <c r="G736" t="s" s="690">
        <f>G727</f>
        <v>2004</v>
      </c>
      <c r="H736" s="677">
        <v>0</v>
      </c>
      <c r="J736" s="662">
        <f>H736*I736</f>
        <v>0</v>
      </c>
      <c r="K736" s="662">
        <f>IF($V$11="Y",J736*0.05,0)</f>
        <v>0</v>
      </c>
    </row>
    <row r="737" s="671" customFormat="1" ht="13.5" customHeight="1">
      <c r="E737" t="s" s="596">
        <v>1240</v>
      </c>
      <c r="F737" t="s" s="675">
        <v>2090</v>
      </c>
      <c r="G737" t="s" s="692">
        <f>G728</f>
        <v>2005</v>
      </c>
      <c r="H737" s="677">
        <v>0</v>
      </c>
      <c r="J737" s="662">
        <f>H737*I737</f>
        <v>0</v>
      </c>
      <c r="K737" s="662">
        <f>IF($V$11="Y",J737*0.05,0)</f>
        <v>0</v>
      </c>
    </row>
    <row r="738" s="671" customFormat="1" ht="13.5" customHeight="1">
      <c r="E738" t="s" s="596">
        <v>1240</v>
      </c>
      <c r="F738" t="s" s="675">
        <v>2090</v>
      </c>
      <c r="G738" t="s" s="180">
        <f>G729</f>
        <v>2006</v>
      </c>
      <c r="H738" s="677">
        <v>0</v>
      </c>
      <c r="J738" s="662">
        <f>H738*I738</f>
        <v>0</v>
      </c>
      <c r="K738" s="662">
        <f>IF($V$11="Y",J738*0.05,0)</f>
        <v>0</v>
      </c>
    </row>
    <row r="739" s="671" customFormat="1" ht="13.5" customHeight="1">
      <c r="E739" t="s" s="596">
        <v>1240</v>
      </c>
      <c r="F739" t="s" s="675">
        <v>2090</v>
      </c>
      <c r="G739" t="s" s="695">
        <f>G730</f>
        <v>2007</v>
      </c>
      <c r="H739" s="677">
        <v>0</v>
      </c>
      <c r="J739" s="662">
        <f>H739*I739</f>
        <v>0</v>
      </c>
      <c r="K739" s="662">
        <f>IF($V$11="Y",J739*0.05,0)</f>
        <v>0</v>
      </c>
    </row>
    <row r="740" s="671" customFormat="1" ht="13.5" customHeight="1">
      <c r="E740" t="s" s="596">
        <v>1241</v>
      </c>
      <c r="F740" t="s" s="675">
        <v>2091</v>
      </c>
      <c r="G740" t="s" s="676">
        <f>G731</f>
        <v>1996</v>
      </c>
      <c r="H740" s="677">
        <v>0</v>
      </c>
      <c r="J740" s="662">
        <f>H740*I740</f>
        <v>0</v>
      </c>
      <c r="K740" s="662">
        <f>IF($V$11="Y",J740*0.05,0)</f>
        <v>0</v>
      </c>
    </row>
    <row r="741" s="671" customFormat="1" ht="13.5" customHeight="1">
      <c r="E741" t="s" s="596">
        <v>1241</v>
      </c>
      <c r="F741" t="s" s="675">
        <v>2091</v>
      </c>
      <c r="G741" t="s" s="91">
        <f>G732</f>
        <v>1998</v>
      </c>
      <c r="H741" s="677">
        <v>0</v>
      </c>
      <c r="J741" s="662">
        <f>H741*I741</f>
        <v>0</v>
      </c>
      <c r="K741" s="662">
        <f>IF($V$11="Y",J741*0.05,0)</f>
        <v>0</v>
      </c>
    </row>
    <row r="742" s="671" customFormat="1" ht="13.5" customHeight="1">
      <c r="E742" t="s" s="596">
        <v>1241</v>
      </c>
      <c r="F742" t="s" s="675">
        <v>2091</v>
      </c>
      <c r="G742" t="s" s="205">
        <f>G733</f>
        <v>2000</v>
      </c>
      <c r="H742" s="677">
        <v>0</v>
      </c>
      <c r="J742" s="662">
        <f>H742*I742</f>
        <v>0</v>
      </c>
      <c r="K742" s="662">
        <f>IF($V$11="Y",J742*0.05,0)</f>
        <v>0</v>
      </c>
    </row>
    <row r="743" s="671" customFormat="1" ht="13.5" customHeight="1">
      <c r="E743" t="s" s="596">
        <v>1241</v>
      </c>
      <c r="F743" t="s" s="675">
        <v>2091</v>
      </c>
      <c r="G743" t="s" s="684">
        <f>G734</f>
        <v>2001</v>
      </c>
      <c r="H743" s="677">
        <v>0</v>
      </c>
      <c r="J743" s="662">
        <f>H743*I743</f>
        <v>0</v>
      </c>
      <c r="K743" s="662">
        <f>IF($V$11="Y",J743*0.05,0)</f>
        <v>0</v>
      </c>
    </row>
    <row r="744" s="671" customFormat="1" ht="13.5" customHeight="1">
      <c r="E744" t="s" s="596">
        <v>1241</v>
      </c>
      <c r="F744" t="s" s="675">
        <v>2091</v>
      </c>
      <c r="G744" t="s" s="686">
        <f>G735</f>
        <v>2003</v>
      </c>
      <c r="H744" s="677">
        <v>0</v>
      </c>
      <c r="J744" s="662">
        <f>H744*I744</f>
        <v>0</v>
      </c>
      <c r="K744" s="662">
        <f>IF($V$11="Y",J744*0.05,0)</f>
        <v>0</v>
      </c>
    </row>
    <row r="745" s="671" customFormat="1" ht="13.5" customHeight="1">
      <c r="E745" t="s" s="596">
        <v>1241</v>
      </c>
      <c r="F745" t="s" s="675">
        <v>2091</v>
      </c>
      <c r="G745" t="s" s="690">
        <f>G736</f>
        <v>2004</v>
      </c>
      <c r="H745" s="677">
        <v>0</v>
      </c>
      <c r="J745" s="662">
        <f>H745*I745</f>
        <v>0</v>
      </c>
      <c r="K745" s="662">
        <f>IF($V$11="Y",J745*0.05,0)</f>
        <v>0</v>
      </c>
    </row>
    <row r="746" s="671" customFormat="1" ht="13.5" customHeight="1">
      <c r="E746" t="s" s="596">
        <v>1241</v>
      </c>
      <c r="F746" t="s" s="675">
        <v>2091</v>
      </c>
      <c r="G746" t="s" s="692">
        <f>G737</f>
        <v>2005</v>
      </c>
      <c r="H746" s="677">
        <v>0</v>
      </c>
      <c r="J746" s="662">
        <f>H746*I746</f>
        <v>0</v>
      </c>
      <c r="K746" s="662">
        <f>IF($V$11="Y",J746*0.05,0)</f>
        <v>0</v>
      </c>
    </row>
    <row r="747" s="671" customFormat="1" ht="13.5" customHeight="1">
      <c r="E747" t="s" s="596">
        <v>1241</v>
      </c>
      <c r="F747" t="s" s="675">
        <v>2091</v>
      </c>
      <c r="G747" t="s" s="180">
        <f>G738</f>
        <v>2006</v>
      </c>
      <c r="H747" s="677">
        <v>0</v>
      </c>
      <c r="J747" s="662">
        <f>H747*I747</f>
        <v>0</v>
      </c>
      <c r="K747" s="662">
        <f>IF($V$11="Y",J747*0.05,0)</f>
        <v>0</v>
      </c>
    </row>
    <row r="748" s="671" customFormat="1" ht="13.5" customHeight="1">
      <c r="E748" t="s" s="596">
        <v>1241</v>
      </c>
      <c r="F748" t="s" s="675">
        <v>2091</v>
      </c>
      <c r="G748" t="s" s="695">
        <f>G739</f>
        <v>2007</v>
      </c>
      <c r="H748" s="677">
        <v>0</v>
      </c>
      <c r="J748" s="662">
        <f>H748*I748</f>
        <v>0</v>
      </c>
      <c r="K748" s="662">
        <f>IF($V$11="Y",J748*0.05,0)</f>
        <v>0</v>
      </c>
    </row>
    <row r="749" s="671" customFormat="1" ht="13.5" customHeight="1">
      <c r="E749" t="s" s="596">
        <v>1242</v>
      </c>
      <c r="F749" t="s" s="675">
        <v>2092</v>
      </c>
      <c r="G749" t="s" s="676">
        <f>G740</f>
        <v>1996</v>
      </c>
      <c r="H749" s="677">
        <v>0</v>
      </c>
      <c r="J749" s="662">
        <f>H749*I749</f>
        <v>0</v>
      </c>
      <c r="K749" s="662">
        <f>IF($V$11="Y",J749*0.05,0)</f>
        <v>0</v>
      </c>
    </row>
    <row r="750" s="671" customFormat="1" ht="13.5" customHeight="1">
      <c r="E750" t="s" s="596">
        <v>1242</v>
      </c>
      <c r="F750" t="s" s="675">
        <v>2092</v>
      </c>
      <c r="G750" t="s" s="91">
        <f>G741</f>
        <v>1998</v>
      </c>
      <c r="H750" s="677">
        <v>0</v>
      </c>
      <c r="J750" s="662">
        <f>H750*I750</f>
        <v>0</v>
      </c>
      <c r="K750" s="662">
        <f>IF($V$11="Y",J750*0.05,0)</f>
        <v>0</v>
      </c>
    </row>
    <row r="751" s="671" customFormat="1" ht="13.5" customHeight="1">
      <c r="E751" t="s" s="596">
        <v>1242</v>
      </c>
      <c r="F751" t="s" s="675">
        <v>2092</v>
      </c>
      <c r="G751" t="s" s="205">
        <f>G742</f>
        <v>2000</v>
      </c>
      <c r="H751" s="677">
        <v>0</v>
      </c>
      <c r="J751" s="662">
        <f>H751*I751</f>
        <v>0</v>
      </c>
      <c r="K751" s="662">
        <f>IF($V$11="Y",J751*0.05,0)</f>
        <v>0</v>
      </c>
    </row>
    <row r="752" s="671" customFormat="1" ht="13.5" customHeight="1">
      <c r="E752" t="s" s="596">
        <v>1242</v>
      </c>
      <c r="F752" t="s" s="675">
        <v>2092</v>
      </c>
      <c r="G752" t="s" s="684">
        <f>G743</f>
        <v>2001</v>
      </c>
      <c r="H752" s="677">
        <v>0</v>
      </c>
      <c r="J752" s="662">
        <f>H752*I752</f>
        <v>0</v>
      </c>
      <c r="K752" s="662">
        <f>IF($V$11="Y",J752*0.05,0)</f>
        <v>0</v>
      </c>
    </row>
    <row r="753" s="671" customFormat="1" ht="13.5" customHeight="1">
      <c r="E753" t="s" s="596">
        <v>1242</v>
      </c>
      <c r="F753" t="s" s="675">
        <v>2092</v>
      </c>
      <c r="G753" t="s" s="686">
        <f>G744</f>
        <v>2003</v>
      </c>
      <c r="H753" s="677">
        <v>0</v>
      </c>
      <c r="J753" s="662">
        <f>H753*I753</f>
        <v>0</v>
      </c>
      <c r="K753" s="662">
        <f>IF($V$11="Y",J753*0.05,0)</f>
        <v>0</v>
      </c>
    </row>
    <row r="754" s="671" customFormat="1" ht="13.5" customHeight="1">
      <c r="E754" t="s" s="596">
        <v>1242</v>
      </c>
      <c r="F754" t="s" s="675">
        <v>2092</v>
      </c>
      <c r="G754" t="s" s="690">
        <f>G745</f>
        <v>2004</v>
      </c>
      <c r="H754" s="677">
        <v>0</v>
      </c>
      <c r="J754" s="662">
        <f>H754*I754</f>
        <v>0</v>
      </c>
      <c r="K754" s="662">
        <f>IF($V$11="Y",J754*0.05,0)</f>
        <v>0</v>
      </c>
    </row>
    <row r="755" s="671" customFormat="1" ht="13.5" customHeight="1">
      <c r="E755" t="s" s="596">
        <v>1242</v>
      </c>
      <c r="F755" t="s" s="675">
        <v>2092</v>
      </c>
      <c r="G755" t="s" s="692">
        <f>G746</f>
        <v>2005</v>
      </c>
      <c r="H755" s="677">
        <v>0</v>
      </c>
      <c r="J755" s="662">
        <f>H755*I755</f>
        <v>0</v>
      </c>
      <c r="K755" s="662">
        <f>IF($V$11="Y",J755*0.05,0)</f>
        <v>0</v>
      </c>
    </row>
    <row r="756" s="671" customFormat="1" ht="13.5" customHeight="1">
      <c r="E756" t="s" s="596">
        <v>1242</v>
      </c>
      <c r="F756" t="s" s="675">
        <v>2092</v>
      </c>
      <c r="G756" t="s" s="180">
        <f>G747</f>
        <v>2006</v>
      </c>
      <c r="H756" s="677">
        <v>0</v>
      </c>
      <c r="J756" s="662">
        <f>H756*I756</f>
        <v>0</v>
      </c>
      <c r="K756" s="662">
        <f>IF($V$11="Y",J756*0.05,0)</f>
        <v>0</v>
      </c>
    </row>
    <row r="757" s="671" customFormat="1" ht="13.5" customHeight="1">
      <c r="E757" t="s" s="596">
        <v>1242</v>
      </c>
      <c r="F757" t="s" s="675">
        <v>2092</v>
      </c>
      <c r="G757" t="s" s="695">
        <f>G748</f>
        <v>2007</v>
      </c>
      <c r="H757" s="677">
        <v>0</v>
      </c>
      <c r="J757" s="662">
        <f>H757*I757</f>
        <v>0</v>
      </c>
      <c r="K757" s="662">
        <f>IF($V$11="Y",J757*0.05,0)</f>
        <v>0</v>
      </c>
    </row>
    <row r="758" s="671" customFormat="1" ht="13.5" customHeight="1">
      <c r="E758" t="s" s="596">
        <v>1243</v>
      </c>
      <c r="F758" t="s" s="675">
        <v>2093</v>
      </c>
      <c r="G758" t="s" s="676">
        <f>G749</f>
        <v>1996</v>
      </c>
      <c r="H758" s="677">
        <v>0</v>
      </c>
      <c r="J758" s="662">
        <f>H758*I758</f>
        <v>0</v>
      </c>
      <c r="K758" s="662">
        <f>IF($V$11="Y",J758*0.05,0)</f>
        <v>0</v>
      </c>
    </row>
    <row r="759" s="671" customFormat="1" ht="13.5" customHeight="1">
      <c r="E759" t="s" s="596">
        <v>1243</v>
      </c>
      <c r="F759" t="s" s="675">
        <v>2093</v>
      </c>
      <c r="G759" t="s" s="91">
        <f>G750</f>
        <v>1998</v>
      </c>
      <c r="H759" s="677">
        <v>0</v>
      </c>
      <c r="J759" s="662">
        <f>H759*I759</f>
        <v>0</v>
      </c>
      <c r="K759" s="662">
        <f>IF($V$11="Y",J759*0.05,0)</f>
        <v>0</v>
      </c>
    </row>
    <row r="760" s="671" customFormat="1" ht="13.5" customHeight="1">
      <c r="E760" t="s" s="596">
        <v>1243</v>
      </c>
      <c r="F760" t="s" s="675">
        <v>2093</v>
      </c>
      <c r="G760" t="s" s="205">
        <f>G751</f>
        <v>2000</v>
      </c>
      <c r="H760" s="677">
        <v>0</v>
      </c>
      <c r="J760" s="662">
        <f>H760*I760</f>
        <v>0</v>
      </c>
      <c r="K760" s="662">
        <f>IF($V$11="Y",J760*0.05,0)</f>
        <v>0</v>
      </c>
    </row>
    <row r="761" s="671" customFormat="1" ht="13.5" customHeight="1">
      <c r="E761" t="s" s="596">
        <v>1243</v>
      </c>
      <c r="F761" t="s" s="675">
        <v>2093</v>
      </c>
      <c r="G761" t="s" s="684">
        <f>G752</f>
        <v>2001</v>
      </c>
      <c r="H761" s="677">
        <v>0</v>
      </c>
      <c r="J761" s="662">
        <f>H761*I761</f>
        <v>0</v>
      </c>
      <c r="K761" s="662">
        <f>IF($V$11="Y",J761*0.05,0)</f>
        <v>0</v>
      </c>
    </row>
    <row r="762" s="671" customFormat="1" ht="13.5" customHeight="1">
      <c r="E762" t="s" s="596">
        <v>1243</v>
      </c>
      <c r="F762" t="s" s="675">
        <v>2093</v>
      </c>
      <c r="G762" t="s" s="686">
        <f>G753</f>
        <v>2003</v>
      </c>
      <c r="H762" s="677">
        <v>0</v>
      </c>
      <c r="J762" s="662">
        <f>H762*I762</f>
        <v>0</v>
      </c>
      <c r="K762" s="662">
        <f>IF($V$11="Y",J762*0.05,0)</f>
        <v>0</v>
      </c>
    </row>
    <row r="763" s="671" customFormat="1" ht="13.5" customHeight="1">
      <c r="E763" t="s" s="596">
        <v>1243</v>
      </c>
      <c r="F763" t="s" s="675">
        <v>2093</v>
      </c>
      <c r="G763" t="s" s="690">
        <f>G754</f>
        <v>2004</v>
      </c>
      <c r="H763" s="677">
        <v>0</v>
      </c>
      <c r="J763" s="662">
        <f>H763*I763</f>
        <v>0</v>
      </c>
      <c r="K763" s="662">
        <f>IF($V$11="Y",J763*0.05,0)</f>
        <v>0</v>
      </c>
    </row>
    <row r="764" s="671" customFormat="1" ht="13.5" customHeight="1">
      <c r="E764" t="s" s="596">
        <v>1243</v>
      </c>
      <c r="F764" t="s" s="675">
        <v>2093</v>
      </c>
      <c r="G764" t="s" s="692">
        <f>G755</f>
        <v>2005</v>
      </c>
      <c r="H764" s="677">
        <v>0</v>
      </c>
      <c r="J764" s="662">
        <f>H764*I764</f>
        <v>0</v>
      </c>
      <c r="K764" s="662">
        <f>IF($V$11="Y",J764*0.05,0)</f>
        <v>0</v>
      </c>
    </row>
    <row r="765" s="671" customFormat="1" ht="13.5" customHeight="1">
      <c r="E765" t="s" s="596">
        <v>1243</v>
      </c>
      <c r="F765" t="s" s="675">
        <v>2093</v>
      </c>
      <c r="G765" t="s" s="180">
        <f>G756</f>
        <v>2006</v>
      </c>
      <c r="H765" s="677">
        <v>0</v>
      </c>
      <c r="J765" s="662">
        <f>H765*I765</f>
        <v>0</v>
      </c>
      <c r="K765" s="662">
        <f>IF($V$11="Y",J765*0.05,0)</f>
        <v>0</v>
      </c>
    </row>
    <row r="766" s="671" customFormat="1" ht="13.5" customHeight="1">
      <c r="E766" t="s" s="596">
        <v>1243</v>
      </c>
      <c r="F766" t="s" s="675">
        <v>2093</v>
      </c>
      <c r="G766" t="s" s="695">
        <f>G757</f>
        <v>2007</v>
      </c>
      <c r="H766" s="677">
        <v>0</v>
      </c>
      <c r="J766" s="662">
        <f>H766*I766</f>
        <v>0</v>
      </c>
      <c r="K766" s="662">
        <f>IF($V$11="Y",J766*0.05,0)</f>
        <v>0</v>
      </c>
    </row>
    <row r="767" s="671" customFormat="1" ht="13.5" customHeight="1">
      <c r="E767" t="s" s="596">
        <v>1244</v>
      </c>
      <c r="F767" t="s" s="675">
        <v>2094</v>
      </c>
      <c r="G767" t="s" s="676">
        <f>G758</f>
        <v>1996</v>
      </c>
      <c r="H767" s="677">
        <v>0</v>
      </c>
      <c r="J767" s="662">
        <f>H767*I767</f>
        <v>0</v>
      </c>
      <c r="K767" s="662">
        <f>IF($V$11="Y",J767*0.05,0)</f>
        <v>0</v>
      </c>
    </row>
    <row r="768" s="671" customFormat="1" ht="13.5" customHeight="1">
      <c r="E768" t="s" s="596">
        <v>1244</v>
      </c>
      <c r="F768" t="s" s="675">
        <v>2094</v>
      </c>
      <c r="G768" t="s" s="91">
        <f>G759</f>
        <v>1998</v>
      </c>
      <c r="H768" s="677">
        <v>0</v>
      </c>
      <c r="J768" s="662">
        <f>H768*I768</f>
        <v>0</v>
      </c>
      <c r="K768" s="662">
        <f>IF($V$11="Y",J768*0.05,0)</f>
        <v>0</v>
      </c>
    </row>
    <row r="769" s="671" customFormat="1" ht="13.5" customHeight="1">
      <c r="E769" t="s" s="596">
        <v>1244</v>
      </c>
      <c r="F769" t="s" s="675">
        <v>2094</v>
      </c>
      <c r="G769" t="s" s="205">
        <f>G760</f>
        <v>2000</v>
      </c>
      <c r="H769" s="677">
        <v>0</v>
      </c>
      <c r="J769" s="662">
        <f>H769*I769</f>
        <v>0</v>
      </c>
      <c r="K769" s="662">
        <f>IF($V$11="Y",J769*0.05,0)</f>
        <v>0</v>
      </c>
    </row>
    <row r="770" s="671" customFormat="1" ht="13.5" customHeight="1">
      <c r="E770" t="s" s="596">
        <v>1244</v>
      </c>
      <c r="F770" t="s" s="675">
        <v>2094</v>
      </c>
      <c r="G770" t="s" s="684">
        <f>G761</f>
        <v>2001</v>
      </c>
      <c r="H770" s="677">
        <v>0</v>
      </c>
      <c r="J770" s="662">
        <f>H770*I770</f>
        <v>0</v>
      </c>
      <c r="K770" s="662">
        <f>IF($V$11="Y",J770*0.05,0)</f>
        <v>0</v>
      </c>
    </row>
    <row r="771" s="671" customFormat="1" ht="13.5" customHeight="1">
      <c r="E771" t="s" s="596">
        <v>1244</v>
      </c>
      <c r="F771" t="s" s="675">
        <v>2094</v>
      </c>
      <c r="G771" t="s" s="686">
        <f>G762</f>
        <v>2003</v>
      </c>
      <c r="H771" s="677">
        <v>0</v>
      </c>
      <c r="J771" s="662">
        <f>H771*I771</f>
        <v>0</v>
      </c>
      <c r="K771" s="662">
        <f>IF($V$11="Y",J771*0.05,0)</f>
        <v>0</v>
      </c>
    </row>
    <row r="772" s="671" customFormat="1" ht="13.5" customHeight="1">
      <c r="E772" t="s" s="596">
        <v>1244</v>
      </c>
      <c r="F772" t="s" s="675">
        <v>2094</v>
      </c>
      <c r="G772" t="s" s="690">
        <f>G763</f>
        <v>2004</v>
      </c>
      <c r="H772" s="677">
        <v>0</v>
      </c>
      <c r="J772" s="662">
        <f>H772*I772</f>
        <v>0</v>
      </c>
      <c r="K772" s="662">
        <f>IF($V$11="Y",J772*0.05,0)</f>
        <v>0</v>
      </c>
    </row>
    <row r="773" s="671" customFormat="1" ht="13.5" customHeight="1">
      <c r="E773" t="s" s="596">
        <v>1244</v>
      </c>
      <c r="F773" t="s" s="675">
        <v>2094</v>
      </c>
      <c r="G773" t="s" s="692">
        <f>G764</f>
        <v>2005</v>
      </c>
      <c r="H773" s="677">
        <v>0</v>
      </c>
      <c r="J773" s="662">
        <f>H773*I773</f>
        <v>0</v>
      </c>
      <c r="K773" s="662">
        <f>IF($V$11="Y",J773*0.05,0)</f>
        <v>0</v>
      </c>
    </row>
    <row r="774" s="671" customFormat="1" ht="13.5" customHeight="1">
      <c r="E774" t="s" s="596">
        <v>1244</v>
      </c>
      <c r="F774" t="s" s="675">
        <v>2094</v>
      </c>
      <c r="G774" t="s" s="180">
        <f>G765</f>
        <v>2006</v>
      </c>
      <c r="H774" s="677">
        <v>0</v>
      </c>
      <c r="J774" s="662">
        <f>H774*I774</f>
        <v>0</v>
      </c>
      <c r="K774" s="662">
        <f>IF($V$11="Y",J774*0.05,0)</f>
        <v>0</v>
      </c>
    </row>
    <row r="775" s="671" customFormat="1" ht="13.5" customHeight="1">
      <c r="E775" t="s" s="596">
        <v>1244</v>
      </c>
      <c r="F775" t="s" s="675">
        <v>2094</v>
      </c>
      <c r="G775" t="s" s="695">
        <f>G766</f>
        <v>2007</v>
      </c>
      <c r="H775" s="677">
        <v>0</v>
      </c>
      <c r="J775" s="662">
        <f>H775*I775</f>
        <v>0</v>
      </c>
      <c r="K775" s="662">
        <f>IF($V$11="Y",J775*0.05,0)</f>
        <v>0</v>
      </c>
    </row>
    <row r="776" s="671" customFormat="1" ht="13.5" customHeight="1">
      <c r="E776" t="s" s="596">
        <v>1245</v>
      </c>
      <c r="F776" t="s" s="675">
        <v>2095</v>
      </c>
      <c r="G776" t="s" s="676">
        <f>G767</f>
        <v>1996</v>
      </c>
      <c r="H776" s="677">
        <v>0</v>
      </c>
      <c r="J776" s="662">
        <f>H776*I776</f>
        <v>0</v>
      </c>
      <c r="K776" s="662">
        <f>IF($V$11="Y",J776*0.05,0)</f>
        <v>0</v>
      </c>
    </row>
    <row r="777" s="671" customFormat="1" ht="13.5" customHeight="1">
      <c r="E777" t="s" s="596">
        <v>1245</v>
      </c>
      <c r="F777" t="s" s="675">
        <v>2095</v>
      </c>
      <c r="G777" t="s" s="91">
        <f>G768</f>
        <v>1998</v>
      </c>
      <c r="H777" s="677">
        <v>0</v>
      </c>
      <c r="J777" s="662">
        <f>H777*I777</f>
        <v>0</v>
      </c>
      <c r="K777" s="662">
        <f>IF($V$11="Y",J777*0.05,0)</f>
        <v>0</v>
      </c>
    </row>
    <row r="778" s="671" customFormat="1" ht="13.5" customHeight="1">
      <c r="E778" t="s" s="596">
        <v>1245</v>
      </c>
      <c r="F778" t="s" s="675">
        <v>2095</v>
      </c>
      <c r="G778" t="s" s="205">
        <f>G769</f>
        <v>2000</v>
      </c>
      <c r="H778" s="677">
        <v>0</v>
      </c>
      <c r="J778" s="662">
        <f>H778*I778</f>
        <v>0</v>
      </c>
      <c r="K778" s="662">
        <f>IF($V$11="Y",J778*0.05,0)</f>
        <v>0</v>
      </c>
    </row>
    <row r="779" s="671" customFormat="1" ht="13.5" customHeight="1">
      <c r="E779" t="s" s="596">
        <v>1245</v>
      </c>
      <c r="F779" t="s" s="675">
        <v>2095</v>
      </c>
      <c r="G779" t="s" s="684">
        <f>G770</f>
        <v>2001</v>
      </c>
      <c r="H779" s="677">
        <v>0</v>
      </c>
      <c r="J779" s="662">
        <f>H779*I779</f>
        <v>0</v>
      </c>
      <c r="K779" s="662">
        <f>IF($V$11="Y",J779*0.05,0)</f>
        <v>0</v>
      </c>
    </row>
    <row r="780" s="671" customFormat="1" ht="13.5" customHeight="1">
      <c r="E780" t="s" s="596">
        <v>1245</v>
      </c>
      <c r="F780" t="s" s="675">
        <v>2095</v>
      </c>
      <c r="G780" t="s" s="686">
        <f>G771</f>
        <v>2003</v>
      </c>
      <c r="H780" s="677">
        <v>0</v>
      </c>
      <c r="J780" s="662">
        <f>H780*I780</f>
        <v>0</v>
      </c>
      <c r="K780" s="662">
        <f>IF($V$11="Y",J780*0.05,0)</f>
        <v>0</v>
      </c>
    </row>
    <row r="781" s="671" customFormat="1" ht="13.5" customHeight="1">
      <c r="E781" t="s" s="596">
        <v>1245</v>
      </c>
      <c r="F781" t="s" s="675">
        <v>2095</v>
      </c>
      <c r="G781" t="s" s="690">
        <f>G772</f>
        <v>2004</v>
      </c>
      <c r="H781" s="677">
        <v>0</v>
      </c>
      <c r="J781" s="662">
        <f>H781*I781</f>
        <v>0</v>
      </c>
      <c r="K781" s="662">
        <f>IF($V$11="Y",J781*0.05,0)</f>
        <v>0</v>
      </c>
    </row>
    <row r="782" s="671" customFormat="1" ht="13.5" customHeight="1">
      <c r="E782" t="s" s="596">
        <v>1245</v>
      </c>
      <c r="F782" t="s" s="675">
        <v>2095</v>
      </c>
      <c r="G782" t="s" s="692">
        <f>G773</f>
        <v>2005</v>
      </c>
      <c r="H782" s="677">
        <v>0</v>
      </c>
      <c r="J782" s="662">
        <f>H782*I782</f>
        <v>0</v>
      </c>
      <c r="K782" s="662">
        <f>IF($V$11="Y",J782*0.05,0)</f>
        <v>0</v>
      </c>
    </row>
    <row r="783" s="671" customFormat="1" ht="13.5" customHeight="1">
      <c r="E783" t="s" s="596">
        <v>1245</v>
      </c>
      <c r="F783" t="s" s="675">
        <v>2095</v>
      </c>
      <c r="G783" t="s" s="180">
        <f>G774</f>
        <v>2006</v>
      </c>
      <c r="H783" s="677">
        <v>0</v>
      </c>
      <c r="J783" s="662">
        <f>H783*I783</f>
        <v>0</v>
      </c>
      <c r="K783" s="662">
        <f>IF($V$11="Y",J783*0.05,0)</f>
        <v>0</v>
      </c>
    </row>
    <row r="784" s="671" customFormat="1" ht="13.5" customHeight="1">
      <c r="E784" t="s" s="596">
        <v>1245</v>
      </c>
      <c r="F784" t="s" s="675">
        <v>2095</v>
      </c>
      <c r="G784" t="s" s="695">
        <f>G775</f>
        <v>2007</v>
      </c>
      <c r="H784" s="677">
        <v>0</v>
      </c>
      <c r="J784" s="662">
        <f>H784*I784</f>
        <v>0</v>
      </c>
      <c r="K784" s="662">
        <f>IF($V$11="Y",J784*0.05,0)</f>
        <v>0</v>
      </c>
    </row>
    <row r="785" s="671" customFormat="1" ht="13.5" customHeight="1">
      <c r="E785" t="s" s="596">
        <v>1246</v>
      </c>
      <c r="F785" t="s" s="675">
        <v>2096</v>
      </c>
      <c r="G785" t="s" s="676">
        <f>G776</f>
        <v>1996</v>
      </c>
      <c r="H785" s="677">
        <v>0</v>
      </c>
      <c r="J785" s="662">
        <f>H785*I785</f>
        <v>0</v>
      </c>
      <c r="K785" s="662">
        <f>IF($V$11="Y",J785*0.05,0)</f>
        <v>0</v>
      </c>
    </row>
    <row r="786" s="671" customFormat="1" ht="13.5" customHeight="1">
      <c r="E786" t="s" s="596">
        <v>1246</v>
      </c>
      <c r="F786" t="s" s="675">
        <v>2096</v>
      </c>
      <c r="G786" t="s" s="91">
        <f>G777</f>
        <v>1998</v>
      </c>
      <c r="H786" s="677">
        <v>0</v>
      </c>
      <c r="J786" s="662">
        <f>H786*I786</f>
        <v>0</v>
      </c>
      <c r="K786" s="662">
        <f>IF($V$11="Y",J786*0.05,0)</f>
        <v>0</v>
      </c>
    </row>
    <row r="787" s="671" customFormat="1" ht="13.5" customHeight="1">
      <c r="E787" t="s" s="596">
        <v>1246</v>
      </c>
      <c r="F787" t="s" s="675">
        <v>2096</v>
      </c>
      <c r="G787" t="s" s="205">
        <f>G778</f>
        <v>2000</v>
      </c>
      <c r="H787" s="677">
        <v>0</v>
      </c>
      <c r="J787" s="662">
        <f>H787*I787</f>
        <v>0</v>
      </c>
      <c r="K787" s="662">
        <f>IF($V$11="Y",J787*0.05,0)</f>
        <v>0</v>
      </c>
    </row>
    <row r="788" s="671" customFormat="1" ht="13.5" customHeight="1">
      <c r="E788" t="s" s="596">
        <v>1246</v>
      </c>
      <c r="F788" t="s" s="675">
        <v>2096</v>
      </c>
      <c r="G788" t="s" s="684">
        <f>G779</f>
        <v>2001</v>
      </c>
      <c r="H788" s="677">
        <v>0</v>
      </c>
      <c r="J788" s="662">
        <f>H788*I788</f>
        <v>0</v>
      </c>
      <c r="K788" s="662">
        <f>IF($V$11="Y",J788*0.05,0)</f>
        <v>0</v>
      </c>
    </row>
    <row r="789" s="671" customFormat="1" ht="13.5" customHeight="1">
      <c r="E789" t="s" s="596">
        <v>1246</v>
      </c>
      <c r="F789" t="s" s="675">
        <v>2096</v>
      </c>
      <c r="G789" t="s" s="686">
        <f>G780</f>
        <v>2003</v>
      </c>
      <c r="H789" s="677">
        <v>0</v>
      </c>
      <c r="J789" s="662">
        <f>H789*I789</f>
        <v>0</v>
      </c>
      <c r="K789" s="662">
        <f>IF($V$11="Y",J789*0.05,0)</f>
        <v>0</v>
      </c>
    </row>
    <row r="790" s="671" customFormat="1" ht="13.5" customHeight="1">
      <c r="E790" t="s" s="596">
        <v>1246</v>
      </c>
      <c r="F790" t="s" s="675">
        <v>2096</v>
      </c>
      <c r="G790" t="s" s="690">
        <f>G781</f>
        <v>2004</v>
      </c>
      <c r="H790" s="677">
        <v>0</v>
      </c>
      <c r="J790" s="662">
        <f>H790*I790</f>
        <v>0</v>
      </c>
      <c r="K790" s="662">
        <f>IF($V$11="Y",J790*0.05,0)</f>
        <v>0</v>
      </c>
    </row>
    <row r="791" s="671" customFormat="1" ht="13.5" customHeight="1">
      <c r="E791" t="s" s="596">
        <v>1246</v>
      </c>
      <c r="F791" t="s" s="675">
        <v>2096</v>
      </c>
      <c r="G791" t="s" s="692">
        <f>G782</f>
        <v>2005</v>
      </c>
      <c r="H791" s="677">
        <v>0</v>
      </c>
      <c r="J791" s="662">
        <f>H791*I791</f>
        <v>0</v>
      </c>
      <c r="K791" s="662">
        <f>IF($V$11="Y",J791*0.05,0)</f>
        <v>0</v>
      </c>
    </row>
    <row r="792" s="671" customFormat="1" ht="13.5" customHeight="1">
      <c r="E792" t="s" s="596">
        <v>1246</v>
      </c>
      <c r="F792" t="s" s="675">
        <v>2096</v>
      </c>
      <c r="G792" t="s" s="180">
        <f>G783</f>
        <v>2006</v>
      </c>
      <c r="H792" s="677">
        <v>0</v>
      </c>
      <c r="J792" s="662">
        <f>H792*I792</f>
        <v>0</v>
      </c>
      <c r="K792" s="662">
        <f>IF($V$11="Y",J792*0.05,0)</f>
        <v>0</v>
      </c>
    </row>
    <row r="793" s="671" customFormat="1" ht="13.5" customHeight="1">
      <c r="E793" t="s" s="596">
        <v>1246</v>
      </c>
      <c r="F793" t="s" s="675">
        <v>2096</v>
      </c>
      <c r="G793" t="s" s="695">
        <f>G784</f>
        <v>2007</v>
      </c>
      <c r="H793" s="677">
        <v>0</v>
      </c>
      <c r="J793" s="662">
        <f>H793*I793</f>
        <v>0</v>
      </c>
      <c r="K793" s="662">
        <f>IF($V$11="Y",J793*0.05,0)</f>
        <v>0</v>
      </c>
    </row>
    <row r="794" s="671" customFormat="1" ht="13.5" customHeight="1">
      <c r="E794" t="s" s="596">
        <v>1247</v>
      </c>
      <c r="F794" t="s" s="675">
        <v>2097</v>
      </c>
      <c r="G794" t="s" s="676">
        <f>G785</f>
        <v>1996</v>
      </c>
      <c r="H794" s="677">
        <v>0</v>
      </c>
      <c r="J794" s="662">
        <f>H794*I794</f>
        <v>0</v>
      </c>
      <c r="K794" s="662">
        <f>IF($V$11="Y",J794*0.05,0)</f>
        <v>0</v>
      </c>
    </row>
    <row r="795" s="671" customFormat="1" ht="13.5" customHeight="1">
      <c r="E795" t="s" s="596">
        <v>1247</v>
      </c>
      <c r="F795" t="s" s="675">
        <v>2097</v>
      </c>
      <c r="G795" t="s" s="91">
        <f>G786</f>
        <v>1998</v>
      </c>
      <c r="H795" s="677">
        <v>0</v>
      </c>
      <c r="J795" s="662">
        <f>H795*I795</f>
        <v>0</v>
      </c>
      <c r="K795" s="662">
        <f>IF($V$11="Y",J795*0.05,0)</f>
        <v>0</v>
      </c>
    </row>
    <row r="796" s="671" customFormat="1" ht="13.5" customHeight="1">
      <c r="E796" t="s" s="596">
        <v>1247</v>
      </c>
      <c r="F796" t="s" s="675">
        <v>2097</v>
      </c>
      <c r="G796" t="s" s="205">
        <f>G787</f>
        <v>2000</v>
      </c>
      <c r="H796" s="677">
        <v>0</v>
      </c>
      <c r="J796" s="662">
        <f>H796*I796</f>
        <v>0</v>
      </c>
      <c r="K796" s="662">
        <f>IF($V$11="Y",J796*0.05,0)</f>
        <v>0</v>
      </c>
    </row>
    <row r="797" s="671" customFormat="1" ht="13.5" customHeight="1">
      <c r="E797" t="s" s="596">
        <v>1247</v>
      </c>
      <c r="F797" t="s" s="675">
        <v>2097</v>
      </c>
      <c r="G797" t="s" s="684">
        <f>G788</f>
        <v>2001</v>
      </c>
      <c r="H797" s="677">
        <v>0</v>
      </c>
      <c r="J797" s="662">
        <f>H797*I797</f>
        <v>0</v>
      </c>
      <c r="K797" s="662">
        <f>IF($V$11="Y",J797*0.05,0)</f>
        <v>0</v>
      </c>
    </row>
    <row r="798" s="671" customFormat="1" ht="13.5" customHeight="1">
      <c r="E798" t="s" s="596">
        <v>1247</v>
      </c>
      <c r="F798" t="s" s="675">
        <v>2097</v>
      </c>
      <c r="G798" t="s" s="686">
        <f>G789</f>
        <v>2003</v>
      </c>
      <c r="H798" s="677">
        <v>0</v>
      </c>
      <c r="J798" s="662">
        <f>H798*I798</f>
        <v>0</v>
      </c>
      <c r="K798" s="662">
        <f>IF($V$11="Y",J798*0.05,0)</f>
        <v>0</v>
      </c>
    </row>
    <row r="799" s="671" customFormat="1" ht="13.5" customHeight="1">
      <c r="E799" t="s" s="596">
        <v>1247</v>
      </c>
      <c r="F799" t="s" s="675">
        <v>2097</v>
      </c>
      <c r="G799" t="s" s="690">
        <f>G790</f>
        <v>2004</v>
      </c>
      <c r="H799" s="677">
        <v>0</v>
      </c>
      <c r="J799" s="662">
        <f>H799*I799</f>
        <v>0</v>
      </c>
      <c r="K799" s="662">
        <f>IF($V$11="Y",J799*0.05,0)</f>
        <v>0</v>
      </c>
    </row>
    <row r="800" s="671" customFormat="1" ht="13.5" customHeight="1">
      <c r="E800" t="s" s="596">
        <v>1247</v>
      </c>
      <c r="F800" t="s" s="675">
        <v>2097</v>
      </c>
      <c r="G800" t="s" s="692">
        <f>G791</f>
        <v>2005</v>
      </c>
      <c r="H800" s="677">
        <v>0</v>
      </c>
      <c r="J800" s="662">
        <f>H800*I800</f>
        <v>0</v>
      </c>
      <c r="K800" s="662">
        <f>IF($V$11="Y",J800*0.05,0)</f>
        <v>0</v>
      </c>
    </row>
    <row r="801" s="671" customFormat="1" ht="13.5" customHeight="1">
      <c r="E801" t="s" s="596">
        <v>1247</v>
      </c>
      <c r="F801" t="s" s="675">
        <v>2097</v>
      </c>
      <c r="G801" t="s" s="180">
        <f>G792</f>
        <v>2006</v>
      </c>
      <c r="H801" s="677">
        <v>0</v>
      </c>
      <c r="J801" s="662">
        <f>H801*I801</f>
        <v>0</v>
      </c>
      <c r="K801" s="662">
        <f>IF($V$11="Y",J801*0.05,0)</f>
        <v>0</v>
      </c>
    </row>
    <row r="802" s="671" customFormat="1" ht="13.5" customHeight="1">
      <c r="E802" t="s" s="596">
        <v>1247</v>
      </c>
      <c r="F802" t="s" s="675">
        <v>2097</v>
      </c>
      <c r="G802" t="s" s="695">
        <f>G793</f>
        <v>2007</v>
      </c>
      <c r="H802" s="677">
        <v>0</v>
      </c>
      <c r="J802" s="662">
        <f>H802*I802</f>
        <v>0</v>
      </c>
      <c r="K802" s="662">
        <f>IF($V$11="Y",J802*0.05,0)</f>
        <v>0</v>
      </c>
    </row>
    <row r="803" s="671" customFormat="1" ht="13.5" customHeight="1">
      <c r="E803" t="s" s="596">
        <v>1248</v>
      </c>
      <c r="F803" t="s" s="675">
        <v>2098</v>
      </c>
      <c r="G803" t="s" s="676">
        <f>G794</f>
        <v>1996</v>
      </c>
      <c r="H803" s="677">
        <v>0</v>
      </c>
      <c r="J803" s="662">
        <f>H803*I803</f>
        <v>0</v>
      </c>
      <c r="K803" s="662">
        <f>IF($V$11="Y",J803*0.05,0)</f>
        <v>0</v>
      </c>
    </row>
    <row r="804" s="671" customFormat="1" ht="13.5" customHeight="1">
      <c r="E804" t="s" s="596">
        <v>1248</v>
      </c>
      <c r="F804" t="s" s="675">
        <v>2098</v>
      </c>
      <c r="G804" t="s" s="91">
        <f>G795</f>
        <v>1998</v>
      </c>
      <c r="H804" s="677">
        <v>0</v>
      </c>
      <c r="J804" s="662">
        <f>H804*I804</f>
        <v>0</v>
      </c>
      <c r="K804" s="662">
        <f>IF($V$11="Y",J804*0.05,0)</f>
        <v>0</v>
      </c>
    </row>
    <row r="805" s="671" customFormat="1" ht="13.5" customHeight="1">
      <c r="E805" t="s" s="596">
        <v>1248</v>
      </c>
      <c r="F805" t="s" s="675">
        <v>2098</v>
      </c>
      <c r="G805" t="s" s="205">
        <f>G796</f>
        <v>2000</v>
      </c>
      <c r="H805" s="677">
        <v>0</v>
      </c>
      <c r="J805" s="662">
        <f>H805*I805</f>
        <v>0</v>
      </c>
      <c r="K805" s="662">
        <f>IF($V$11="Y",J805*0.05,0)</f>
        <v>0</v>
      </c>
    </row>
    <row r="806" s="671" customFormat="1" ht="13.5" customHeight="1">
      <c r="E806" t="s" s="596">
        <v>1248</v>
      </c>
      <c r="F806" t="s" s="675">
        <v>2098</v>
      </c>
      <c r="G806" t="s" s="684">
        <f>G797</f>
        <v>2001</v>
      </c>
      <c r="H806" s="677">
        <v>0</v>
      </c>
      <c r="J806" s="662">
        <f>H806*I806</f>
        <v>0</v>
      </c>
      <c r="K806" s="662">
        <f>IF($V$11="Y",J806*0.05,0)</f>
        <v>0</v>
      </c>
    </row>
    <row r="807" s="671" customFormat="1" ht="13.5" customHeight="1">
      <c r="E807" t="s" s="596">
        <v>1248</v>
      </c>
      <c r="F807" t="s" s="675">
        <v>2098</v>
      </c>
      <c r="G807" t="s" s="686">
        <f>G798</f>
        <v>2003</v>
      </c>
      <c r="H807" s="677">
        <v>0</v>
      </c>
      <c r="J807" s="662">
        <f>H807*I807</f>
        <v>0</v>
      </c>
      <c r="K807" s="662">
        <f>IF($V$11="Y",J807*0.05,0)</f>
        <v>0</v>
      </c>
    </row>
    <row r="808" s="671" customFormat="1" ht="13.5" customHeight="1">
      <c r="E808" t="s" s="596">
        <v>1248</v>
      </c>
      <c r="F808" t="s" s="675">
        <v>2098</v>
      </c>
      <c r="G808" t="s" s="690">
        <f>G799</f>
        <v>2004</v>
      </c>
      <c r="H808" s="677">
        <v>0</v>
      </c>
      <c r="J808" s="662">
        <f>H808*I808</f>
        <v>0</v>
      </c>
      <c r="K808" s="662">
        <f>IF($V$11="Y",J808*0.05,0)</f>
        <v>0</v>
      </c>
    </row>
    <row r="809" s="671" customFormat="1" ht="13.5" customHeight="1">
      <c r="E809" t="s" s="596">
        <v>1248</v>
      </c>
      <c r="F809" t="s" s="675">
        <v>2098</v>
      </c>
      <c r="G809" t="s" s="692">
        <f>G800</f>
        <v>2005</v>
      </c>
      <c r="H809" s="677">
        <v>0</v>
      </c>
      <c r="J809" s="662">
        <f>H809*I809</f>
        <v>0</v>
      </c>
      <c r="K809" s="662">
        <f>IF($V$11="Y",J809*0.05,0)</f>
        <v>0</v>
      </c>
    </row>
    <row r="810" s="671" customFormat="1" ht="13.5" customHeight="1">
      <c r="E810" t="s" s="596">
        <v>1248</v>
      </c>
      <c r="F810" t="s" s="675">
        <v>2098</v>
      </c>
      <c r="G810" t="s" s="180">
        <f>G801</f>
        <v>2006</v>
      </c>
      <c r="H810" s="677">
        <v>0</v>
      </c>
      <c r="J810" s="662">
        <f>H810*I810</f>
        <v>0</v>
      </c>
      <c r="K810" s="662">
        <f>IF($V$11="Y",J810*0.05,0)</f>
        <v>0</v>
      </c>
    </row>
    <row r="811" s="671" customFormat="1" ht="13.5" customHeight="1">
      <c r="E811" t="s" s="596">
        <v>1248</v>
      </c>
      <c r="F811" t="s" s="675">
        <v>2098</v>
      </c>
      <c r="G811" t="s" s="695">
        <f>G802</f>
        <v>2007</v>
      </c>
      <c r="H811" s="677">
        <v>0</v>
      </c>
      <c r="J811" s="662">
        <f>H811*I811</f>
        <v>0</v>
      </c>
      <c r="K811" s="662">
        <f>IF($V$11="Y",J811*0.05,0)</f>
        <v>0</v>
      </c>
    </row>
    <row r="812" s="671" customFormat="1" ht="13.5" customHeight="1">
      <c r="E812" t="s" s="596">
        <v>1249</v>
      </c>
      <c r="F812" t="s" s="675">
        <v>2099</v>
      </c>
      <c r="G812" t="s" s="676">
        <f>G803</f>
        <v>1996</v>
      </c>
      <c r="H812" s="677">
        <v>0</v>
      </c>
      <c r="J812" s="662">
        <f>H812*I812</f>
        <v>0</v>
      </c>
      <c r="K812" s="662">
        <f>IF($V$11="Y",J812*0.05,0)</f>
        <v>0</v>
      </c>
    </row>
    <row r="813" s="671" customFormat="1" ht="13.5" customHeight="1">
      <c r="E813" t="s" s="596">
        <v>1249</v>
      </c>
      <c r="F813" t="s" s="675">
        <v>2099</v>
      </c>
      <c r="G813" t="s" s="91">
        <f>G804</f>
        <v>1998</v>
      </c>
      <c r="H813" s="677">
        <v>0</v>
      </c>
      <c r="J813" s="662">
        <f>H813*I813</f>
        <v>0</v>
      </c>
      <c r="K813" s="662">
        <f>IF($V$11="Y",J813*0.05,0)</f>
        <v>0</v>
      </c>
    </row>
    <row r="814" s="671" customFormat="1" ht="13.5" customHeight="1">
      <c r="E814" t="s" s="596">
        <v>1249</v>
      </c>
      <c r="F814" t="s" s="675">
        <v>2099</v>
      </c>
      <c r="G814" t="s" s="205">
        <f>G805</f>
        <v>2000</v>
      </c>
      <c r="H814" s="677">
        <v>0</v>
      </c>
      <c r="J814" s="662">
        <f>H814*I814</f>
        <v>0</v>
      </c>
      <c r="K814" s="662">
        <f>IF($V$11="Y",J814*0.05,0)</f>
        <v>0</v>
      </c>
    </row>
    <row r="815" s="671" customFormat="1" ht="13.5" customHeight="1">
      <c r="E815" t="s" s="596">
        <v>1249</v>
      </c>
      <c r="F815" t="s" s="675">
        <v>2099</v>
      </c>
      <c r="G815" t="s" s="684">
        <f>G806</f>
        <v>2001</v>
      </c>
      <c r="H815" s="677">
        <v>0</v>
      </c>
      <c r="J815" s="662">
        <f>H815*I815</f>
        <v>0</v>
      </c>
      <c r="K815" s="662">
        <f>IF($V$11="Y",J815*0.05,0)</f>
        <v>0</v>
      </c>
    </row>
    <row r="816" s="671" customFormat="1" ht="13.5" customHeight="1">
      <c r="E816" t="s" s="596">
        <v>1249</v>
      </c>
      <c r="F816" t="s" s="675">
        <v>2099</v>
      </c>
      <c r="G816" t="s" s="686">
        <f>G807</f>
        <v>2003</v>
      </c>
      <c r="H816" s="677">
        <v>0</v>
      </c>
      <c r="J816" s="662">
        <f>H816*I816</f>
        <v>0</v>
      </c>
      <c r="K816" s="662">
        <f>IF($V$11="Y",J816*0.05,0)</f>
        <v>0</v>
      </c>
    </row>
    <row r="817" s="671" customFormat="1" ht="13.5" customHeight="1">
      <c r="E817" t="s" s="596">
        <v>1249</v>
      </c>
      <c r="F817" t="s" s="675">
        <v>2099</v>
      </c>
      <c r="G817" t="s" s="690">
        <f>G808</f>
        <v>2004</v>
      </c>
      <c r="H817" s="677">
        <v>0</v>
      </c>
      <c r="J817" s="662">
        <f>H817*I817</f>
        <v>0</v>
      </c>
      <c r="K817" s="662">
        <f>IF($V$11="Y",J817*0.05,0)</f>
        <v>0</v>
      </c>
    </row>
    <row r="818" s="671" customFormat="1" ht="13.5" customHeight="1">
      <c r="E818" t="s" s="596">
        <v>1249</v>
      </c>
      <c r="F818" t="s" s="675">
        <v>2099</v>
      </c>
      <c r="G818" t="s" s="692">
        <f>G809</f>
        <v>2005</v>
      </c>
      <c r="H818" s="677">
        <v>0</v>
      </c>
      <c r="J818" s="662">
        <f>H818*I818</f>
        <v>0</v>
      </c>
      <c r="K818" s="662">
        <f>IF($V$11="Y",J818*0.05,0)</f>
        <v>0</v>
      </c>
    </row>
    <row r="819" s="671" customFormat="1" ht="13.5" customHeight="1">
      <c r="E819" t="s" s="596">
        <v>1249</v>
      </c>
      <c r="F819" t="s" s="675">
        <v>2099</v>
      </c>
      <c r="G819" t="s" s="180">
        <f>G810</f>
        <v>2006</v>
      </c>
      <c r="H819" s="677">
        <v>0</v>
      </c>
      <c r="J819" s="662">
        <f>H819*I819</f>
        <v>0</v>
      </c>
      <c r="K819" s="662">
        <f>IF($V$11="Y",J819*0.05,0)</f>
        <v>0</v>
      </c>
    </row>
    <row r="820" s="671" customFormat="1" ht="13.5" customHeight="1">
      <c r="E820" t="s" s="596">
        <v>1249</v>
      </c>
      <c r="F820" t="s" s="675">
        <v>2099</v>
      </c>
      <c r="G820" t="s" s="695">
        <f>G811</f>
        <v>2007</v>
      </c>
      <c r="H820" s="677">
        <v>0</v>
      </c>
      <c r="J820" s="662">
        <f>H820*I820</f>
        <v>0</v>
      </c>
      <c r="K820" s="662">
        <f>IF($V$11="Y",J820*0.05,0)</f>
        <v>0</v>
      </c>
    </row>
    <row r="821" s="671" customFormat="1" ht="13.5" customHeight="1">
      <c r="E821" t="s" s="596">
        <v>1250</v>
      </c>
      <c r="F821" t="s" s="675">
        <v>2100</v>
      </c>
      <c r="G821" t="s" s="676">
        <f>G812</f>
        <v>1996</v>
      </c>
      <c r="H821" s="677">
        <v>0</v>
      </c>
      <c r="J821" s="662">
        <f>H821*I821</f>
        <v>0</v>
      </c>
      <c r="K821" s="662">
        <f>IF($V$11="Y",J821*0.05,0)</f>
        <v>0</v>
      </c>
    </row>
    <row r="822" s="671" customFormat="1" ht="13.5" customHeight="1">
      <c r="E822" t="s" s="596">
        <v>1250</v>
      </c>
      <c r="F822" t="s" s="675">
        <v>2100</v>
      </c>
      <c r="G822" t="s" s="91">
        <f>G813</f>
        <v>1998</v>
      </c>
      <c r="H822" s="677">
        <v>0</v>
      </c>
      <c r="J822" s="662">
        <f>H822*I822</f>
        <v>0</v>
      </c>
      <c r="K822" s="662">
        <f>IF($V$11="Y",J822*0.05,0)</f>
        <v>0</v>
      </c>
    </row>
    <row r="823" s="671" customFormat="1" ht="13.5" customHeight="1">
      <c r="E823" t="s" s="596">
        <v>1250</v>
      </c>
      <c r="F823" t="s" s="675">
        <v>2100</v>
      </c>
      <c r="G823" t="s" s="205">
        <f>G814</f>
        <v>2000</v>
      </c>
      <c r="H823" s="677">
        <v>0</v>
      </c>
      <c r="J823" s="662">
        <f>H823*I823</f>
        <v>0</v>
      </c>
      <c r="K823" s="662">
        <f>IF($V$11="Y",J823*0.05,0)</f>
        <v>0</v>
      </c>
    </row>
    <row r="824" s="671" customFormat="1" ht="13.5" customHeight="1">
      <c r="E824" t="s" s="596">
        <v>1250</v>
      </c>
      <c r="F824" t="s" s="675">
        <v>2100</v>
      </c>
      <c r="G824" t="s" s="684">
        <f>G815</f>
        <v>2001</v>
      </c>
      <c r="H824" s="677">
        <v>0</v>
      </c>
      <c r="J824" s="662">
        <f>H824*I824</f>
        <v>0</v>
      </c>
      <c r="K824" s="662">
        <f>IF($V$11="Y",J824*0.05,0)</f>
        <v>0</v>
      </c>
    </row>
    <row r="825" s="671" customFormat="1" ht="13.5" customHeight="1">
      <c r="E825" t="s" s="596">
        <v>1250</v>
      </c>
      <c r="F825" t="s" s="675">
        <v>2100</v>
      </c>
      <c r="G825" t="s" s="686">
        <f>G816</f>
        <v>2003</v>
      </c>
      <c r="H825" s="677">
        <v>0</v>
      </c>
      <c r="J825" s="662">
        <f>H825*I825</f>
        <v>0</v>
      </c>
      <c r="K825" s="662">
        <f>IF($V$11="Y",J825*0.05,0)</f>
        <v>0</v>
      </c>
    </row>
    <row r="826" s="671" customFormat="1" ht="13.5" customHeight="1">
      <c r="E826" t="s" s="596">
        <v>1250</v>
      </c>
      <c r="F826" t="s" s="675">
        <v>2100</v>
      </c>
      <c r="G826" t="s" s="690">
        <f>G817</f>
        <v>2004</v>
      </c>
      <c r="H826" s="677">
        <v>0</v>
      </c>
      <c r="J826" s="662">
        <f>H826*I826</f>
        <v>0</v>
      </c>
      <c r="K826" s="662">
        <f>IF($V$11="Y",J826*0.05,0)</f>
        <v>0</v>
      </c>
    </row>
    <row r="827" s="671" customFormat="1" ht="13.5" customHeight="1">
      <c r="E827" t="s" s="596">
        <v>1250</v>
      </c>
      <c r="F827" t="s" s="675">
        <v>2100</v>
      </c>
      <c r="G827" t="s" s="692">
        <f>G818</f>
        <v>2005</v>
      </c>
      <c r="H827" s="677">
        <v>0</v>
      </c>
      <c r="J827" s="662">
        <f>H827*I827</f>
        <v>0</v>
      </c>
      <c r="K827" s="662">
        <f>IF($V$11="Y",J827*0.05,0)</f>
        <v>0</v>
      </c>
    </row>
    <row r="828" s="671" customFormat="1" ht="13.5" customHeight="1">
      <c r="E828" t="s" s="596">
        <v>1250</v>
      </c>
      <c r="F828" t="s" s="675">
        <v>2100</v>
      </c>
      <c r="G828" t="s" s="180">
        <f>G819</f>
        <v>2006</v>
      </c>
      <c r="H828" s="677">
        <v>0</v>
      </c>
      <c r="J828" s="662">
        <f>H828*I828</f>
        <v>0</v>
      </c>
      <c r="K828" s="662">
        <f>IF($V$11="Y",J828*0.05,0)</f>
        <v>0</v>
      </c>
    </row>
    <row r="829" s="671" customFormat="1" ht="13.5" customHeight="1">
      <c r="E829" t="s" s="596">
        <v>1250</v>
      </c>
      <c r="F829" t="s" s="675">
        <v>2100</v>
      </c>
      <c r="G829" t="s" s="695">
        <f>G820</f>
        <v>2007</v>
      </c>
      <c r="H829" s="677">
        <v>0</v>
      </c>
      <c r="J829" s="662">
        <f>H829*I829</f>
        <v>0</v>
      </c>
      <c r="K829" s="662">
        <f>IF($V$11="Y",J829*0.05,0)</f>
        <v>0</v>
      </c>
    </row>
    <row r="830" s="671" customFormat="1" ht="13.5" customHeight="1">
      <c r="E830" t="s" s="596">
        <v>1251</v>
      </c>
      <c r="F830" t="s" s="675">
        <v>2101</v>
      </c>
      <c r="G830" t="s" s="676">
        <f>G821</f>
        <v>1996</v>
      </c>
      <c r="H830" s="677">
        <v>0</v>
      </c>
      <c r="J830" s="662">
        <f>H830*I830</f>
        <v>0</v>
      </c>
      <c r="K830" s="662">
        <f>IF($V$11="Y",J830*0.05,0)</f>
        <v>0</v>
      </c>
    </row>
    <row r="831" s="671" customFormat="1" ht="13.5" customHeight="1">
      <c r="E831" t="s" s="596">
        <v>1251</v>
      </c>
      <c r="F831" t="s" s="675">
        <v>2101</v>
      </c>
      <c r="G831" t="s" s="91">
        <f>G822</f>
        <v>1998</v>
      </c>
      <c r="H831" s="677">
        <v>0</v>
      </c>
      <c r="J831" s="662">
        <f>H831*I831</f>
        <v>0</v>
      </c>
      <c r="K831" s="662">
        <f>IF($V$11="Y",J831*0.05,0)</f>
        <v>0</v>
      </c>
    </row>
    <row r="832" s="671" customFormat="1" ht="13.5" customHeight="1">
      <c r="E832" t="s" s="596">
        <v>1251</v>
      </c>
      <c r="F832" t="s" s="675">
        <v>2101</v>
      </c>
      <c r="G832" t="s" s="205">
        <f>G823</f>
        <v>2000</v>
      </c>
      <c r="H832" s="677">
        <v>0</v>
      </c>
      <c r="J832" s="662">
        <f>H832*I832</f>
        <v>0</v>
      </c>
      <c r="K832" s="662">
        <f>IF($V$11="Y",J832*0.05,0)</f>
        <v>0</v>
      </c>
    </row>
    <row r="833" s="671" customFormat="1" ht="13.5" customHeight="1">
      <c r="E833" t="s" s="596">
        <v>1251</v>
      </c>
      <c r="F833" t="s" s="675">
        <v>2101</v>
      </c>
      <c r="G833" t="s" s="684">
        <f>G824</f>
        <v>2001</v>
      </c>
      <c r="H833" s="677">
        <v>0</v>
      </c>
      <c r="J833" s="662">
        <f>H833*I833</f>
        <v>0</v>
      </c>
      <c r="K833" s="662">
        <f>IF($V$11="Y",J833*0.05,0)</f>
        <v>0</v>
      </c>
    </row>
    <row r="834" s="671" customFormat="1" ht="13.5" customHeight="1">
      <c r="E834" t="s" s="596">
        <v>1251</v>
      </c>
      <c r="F834" t="s" s="675">
        <v>2101</v>
      </c>
      <c r="G834" t="s" s="686">
        <f>G825</f>
        <v>2003</v>
      </c>
      <c r="H834" s="677">
        <v>0</v>
      </c>
      <c r="J834" s="662">
        <f>H834*I834</f>
        <v>0</v>
      </c>
      <c r="K834" s="662">
        <f>IF($V$11="Y",J834*0.05,0)</f>
        <v>0</v>
      </c>
    </row>
    <row r="835" s="671" customFormat="1" ht="13.5" customHeight="1">
      <c r="E835" t="s" s="596">
        <v>1251</v>
      </c>
      <c r="F835" t="s" s="675">
        <v>2101</v>
      </c>
      <c r="G835" t="s" s="690">
        <f>G826</f>
        <v>2004</v>
      </c>
      <c r="H835" s="677">
        <v>0</v>
      </c>
      <c r="J835" s="662">
        <f>H835*I835</f>
        <v>0</v>
      </c>
      <c r="K835" s="662">
        <f>IF($V$11="Y",J835*0.05,0)</f>
        <v>0</v>
      </c>
    </row>
    <row r="836" s="671" customFormat="1" ht="13.5" customHeight="1">
      <c r="E836" t="s" s="596">
        <v>1251</v>
      </c>
      <c r="F836" t="s" s="675">
        <v>2101</v>
      </c>
      <c r="G836" t="s" s="692">
        <f>G827</f>
        <v>2005</v>
      </c>
      <c r="H836" s="677">
        <v>0</v>
      </c>
      <c r="J836" s="662">
        <f>H836*I836</f>
        <v>0</v>
      </c>
      <c r="K836" s="662">
        <f>IF($V$11="Y",J836*0.05,0)</f>
        <v>0</v>
      </c>
    </row>
    <row r="837" s="671" customFormat="1" ht="13.5" customHeight="1">
      <c r="E837" t="s" s="596">
        <v>1251</v>
      </c>
      <c r="F837" t="s" s="675">
        <v>2101</v>
      </c>
      <c r="G837" t="s" s="180">
        <f>G828</f>
        <v>2006</v>
      </c>
      <c r="H837" s="677">
        <v>0</v>
      </c>
      <c r="J837" s="662">
        <f>H837*I837</f>
        <v>0</v>
      </c>
      <c r="K837" s="662">
        <f>IF($V$11="Y",J837*0.05,0)</f>
        <v>0</v>
      </c>
    </row>
    <row r="838" s="671" customFormat="1" ht="13.5" customHeight="1">
      <c r="E838" t="s" s="596">
        <v>1251</v>
      </c>
      <c r="F838" t="s" s="675">
        <v>2101</v>
      </c>
      <c r="G838" t="s" s="695">
        <f>G829</f>
        <v>2007</v>
      </c>
      <c r="H838" s="677">
        <v>0</v>
      </c>
      <c r="J838" s="662">
        <f>H838*I838</f>
        <v>0</v>
      </c>
      <c r="K838" s="662">
        <f>IF($V$11="Y",J838*0.05,0)</f>
        <v>0</v>
      </c>
    </row>
    <row r="839" s="671" customFormat="1" ht="13.5" customHeight="1">
      <c r="E839" t="s" s="596">
        <v>1252</v>
      </c>
      <c r="F839" t="s" s="675">
        <v>2102</v>
      </c>
      <c r="G839" t="s" s="676">
        <f>G830</f>
        <v>1996</v>
      </c>
      <c r="H839" s="677">
        <v>0</v>
      </c>
      <c r="J839" s="662">
        <f>H839*I839</f>
        <v>0</v>
      </c>
      <c r="K839" s="662">
        <f>IF($V$11="Y",J839*0.05,0)</f>
        <v>0</v>
      </c>
    </row>
    <row r="840" s="671" customFormat="1" ht="13.5" customHeight="1">
      <c r="E840" t="s" s="596">
        <v>1252</v>
      </c>
      <c r="F840" t="s" s="675">
        <v>2102</v>
      </c>
      <c r="G840" t="s" s="91">
        <f>G831</f>
        <v>1998</v>
      </c>
      <c r="H840" s="677">
        <v>0</v>
      </c>
      <c r="J840" s="662">
        <f>H840*I840</f>
        <v>0</v>
      </c>
      <c r="K840" s="662">
        <f>IF($V$11="Y",J840*0.05,0)</f>
        <v>0</v>
      </c>
    </row>
    <row r="841" s="671" customFormat="1" ht="13.5" customHeight="1">
      <c r="E841" t="s" s="596">
        <v>1252</v>
      </c>
      <c r="F841" t="s" s="675">
        <v>2102</v>
      </c>
      <c r="G841" t="s" s="205">
        <f>G832</f>
        <v>2000</v>
      </c>
      <c r="H841" s="677">
        <v>0</v>
      </c>
      <c r="J841" s="662">
        <f>H841*I841</f>
        <v>0</v>
      </c>
      <c r="K841" s="662">
        <f>IF($V$11="Y",J841*0.05,0)</f>
        <v>0</v>
      </c>
    </row>
    <row r="842" s="671" customFormat="1" ht="13.5" customHeight="1">
      <c r="E842" t="s" s="596">
        <v>1252</v>
      </c>
      <c r="F842" t="s" s="675">
        <v>2102</v>
      </c>
      <c r="G842" t="s" s="684">
        <f>G833</f>
        <v>2001</v>
      </c>
      <c r="H842" s="677">
        <v>0</v>
      </c>
      <c r="J842" s="662">
        <f>H842*I842</f>
        <v>0</v>
      </c>
      <c r="K842" s="662">
        <f>IF($V$11="Y",J842*0.05,0)</f>
        <v>0</v>
      </c>
    </row>
    <row r="843" s="671" customFormat="1" ht="13.5" customHeight="1">
      <c r="E843" t="s" s="596">
        <v>1252</v>
      </c>
      <c r="F843" t="s" s="675">
        <v>2102</v>
      </c>
      <c r="G843" t="s" s="686">
        <f>G834</f>
        <v>2003</v>
      </c>
      <c r="H843" s="677">
        <v>0</v>
      </c>
      <c r="J843" s="662">
        <f>H843*I843</f>
        <v>0</v>
      </c>
      <c r="K843" s="662">
        <f>IF($V$11="Y",J843*0.05,0)</f>
        <v>0</v>
      </c>
    </row>
    <row r="844" s="671" customFormat="1" ht="13.5" customHeight="1">
      <c r="E844" t="s" s="596">
        <v>1252</v>
      </c>
      <c r="F844" t="s" s="675">
        <v>2102</v>
      </c>
      <c r="G844" t="s" s="690">
        <f>G835</f>
        <v>2004</v>
      </c>
      <c r="H844" s="677">
        <v>0</v>
      </c>
      <c r="J844" s="662">
        <f>H844*I844</f>
        <v>0</v>
      </c>
      <c r="K844" s="662">
        <f>IF($V$11="Y",J844*0.05,0)</f>
        <v>0</v>
      </c>
    </row>
    <row r="845" s="671" customFormat="1" ht="13.5" customHeight="1">
      <c r="E845" t="s" s="596">
        <v>1252</v>
      </c>
      <c r="F845" t="s" s="675">
        <v>2102</v>
      </c>
      <c r="G845" t="s" s="692">
        <f>G836</f>
        <v>2005</v>
      </c>
      <c r="H845" s="677">
        <v>0</v>
      </c>
      <c r="J845" s="662">
        <f>H845*I845</f>
        <v>0</v>
      </c>
      <c r="K845" s="662">
        <f>IF($V$11="Y",J845*0.05,0)</f>
        <v>0</v>
      </c>
    </row>
    <row r="846" s="671" customFormat="1" ht="13.5" customHeight="1">
      <c r="E846" t="s" s="596">
        <v>1252</v>
      </c>
      <c r="F846" t="s" s="675">
        <v>2102</v>
      </c>
      <c r="G846" t="s" s="180">
        <f>G837</f>
        <v>2006</v>
      </c>
      <c r="H846" s="677">
        <v>0</v>
      </c>
      <c r="J846" s="662">
        <f>H846*I846</f>
        <v>0</v>
      </c>
      <c r="K846" s="662">
        <f>IF($V$11="Y",J846*0.05,0)</f>
        <v>0</v>
      </c>
    </row>
    <row r="847" s="671" customFormat="1" ht="13.5" customHeight="1">
      <c r="E847" t="s" s="596">
        <v>1252</v>
      </c>
      <c r="F847" t="s" s="675">
        <v>2102</v>
      </c>
      <c r="G847" t="s" s="695">
        <f>G838</f>
        <v>2007</v>
      </c>
      <c r="H847" s="677">
        <v>0</v>
      </c>
      <c r="J847" s="662">
        <f>H847*I847</f>
        <v>0</v>
      </c>
      <c r="K847" s="662">
        <f>IF($V$11="Y",J847*0.05,0)</f>
        <v>0</v>
      </c>
    </row>
    <row r="848" s="671" customFormat="1" ht="13.5" customHeight="1">
      <c r="E848" t="s" s="596">
        <v>1253</v>
      </c>
      <c r="F848" t="s" s="675">
        <v>2103</v>
      </c>
      <c r="G848" t="s" s="676">
        <f>G839</f>
        <v>1996</v>
      </c>
      <c r="H848" s="677">
        <v>0</v>
      </c>
      <c r="J848" s="662">
        <f>H848*I848</f>
        <v>0</v>
      </c>
      <c r="K848" s="662">
        <f>IF($V$11="Y",J848*0.05,0)</f>
        <v>0</v>
      </c>
    </row>
    <row r="849" s="671" customFormat="1" ht="13.5" customHeight="1">
      <c r="E849" t="s" s="596">
        <v>1253</v>
      </c>
      <c r="F849" t="s" s="675">
        <v>2103</v>
      </c>
      <c r="G849" t="s" s="91">
        <f>G840</f>
        <v>1998</v>
      </c>
      <c r="H849" s="677">
        <v>0</v>
      </c>
      <c r="J849" s="662">
        <f>H849*I849</f>
        <v>0</v>
      </c>
      <c r="K849" s="662">
        <f>IF($V$11="Y",J849*0.05,0)</f>
        <v>0</v>
      </c>
    </row>
    <row r="850" s="671" customFormat="1" ht="13.5" customHeight="1">
      <c r="E850" t="s" s="596">
        <v>1253</v>
      </c>
      <c r="F850" t="s" s="675">
        <v>2103</v>
      </c>
      <c r="G850" t="s" s="205">
        <f>G841</f>
        <v>2000</v>
      </c>
      <c r="H850" s="677">
        <v>0</v>
      </c>
      <c r="J850" s="662">
        <f>H850*I850</f>
        <v>0</v>
      </c>
      <c r="K850" s="662">
        <f>IF($V$11="Y",J850*0.05,0)</f>
        <v>0</v>
      </c>
    </row>
    <row r="851" s="671" customFormat="1" ht="13.5" customHeight="1">
      <c r="E851" t="s" s="596">
        <v>1253</v>
      </c>
      <c r="F851" t="s" s="675">
        <v>2103</v>
      </c>
      <c r="G851" t="s" s="684">
        <f>G842</f>
        <v>2001</v>
      </c>
      <c r="H851" s="677">
        <v>0</v>
      </c>
      <c r="J851" s="662">
        <f>H851*I851</f>
        <v>0</v>
      </c>
      <c r="K851" s="662">
        <f>IF($V$11="Y",J851*0.05,0)</f>
        <v>0</v>
      </c>
    </row>
    <row r="852" s="671" customFormat="1" ht="13.5" customHeight="1">
      <c r="E852" t="s" s="596">
        <v>1253</v>
      </c>
      <c r="F852" t="s" s="675">
        <v>2103</v>
      </c>
      <c r="G852" t="s" s="686">
        <f>G843</f>
        <v>2003</v>
      </c>
      <c r="H852" s="677">
        <v>0</v>
      </c>
      <c r="J852" s="662">
        <f>H852*I852</f>
        <v>0</v>
      </c>
      <c r="K852" s="662">
        <f>IF($V$11="Y",J852*0.05,0)</f>
        <v>0</v>
      </c>
    </row>
    <row r="853" s="671" customFormat="1" ht="13.5" customHeight="1">
      <c r="E853" t="s" s="596">
        <v>1253</v>
      </c>
      <c r="F853" t="s" s="675">
        <v>2103</v>
      </c>
      <c r="G853" t="s" s="690">
        <f>G844</f>
        <v>2004</v>
      </c>
      <c r="H853" s="677">
        <v>0</v>
      </c>
      <c r="J853" s="662">
        <f>H853*I853</f>
        <v>0</v>
      </c>
      <c r="K853" s="662">
        <f>IF($V$11="Y",J853*0.05,0)</f>
        <v>0</v>
      </c>
    </row>
    <row r="854" s="671" customFormat="1" ht="13.5" customHeight="1">
      <c r="E854" t="s" s="596">
        <v>1253</v>
      </c>
      <c r="F854" t="s" s="675">
        <v>2103</v>
      </c>
      <c r="G854" t="s" s="692">
        <f>G845</f>
        <v>2005</v>
      </c>
      <c r="H854" s="677">
        <v>0</v>
      </c>
      <c r="J854" s="662">
        <f>H854*I854</f>
        <v>0</v>
      </c>
      <c r="K854" s="662">
        <f>IF($V$11="Y",J854*0.05,0)</f>
        <v>0</v>
      </c>
    </row>
    <row r="855" s="671" customFormat="1" ht="13.5" customHeight="1">
      <c r="E855" t="s" s="596">
        <v>1253</v>
      </c>
      <c r="F855" t="s" s="675">
        <v>2103</v>
      </c>
      <c r="G855" t="s" s="180">
        <f>G846</f>
        <v>2006</v>
      </c>
      <c r="H855" s="677">
        <v>0</v>
      </c>
      <c r="J855" s="662">
        <f>H855*I855</f>
        <v>0</v>
      </c>
      <c r="K855" s="662">
        <f>IF($V$11="Y",J855*0.05,0)</f>
        <v>0</v>
      </c>
    </row>
    <row r="856" s="671" customFormat="1" ht="13.5" customHeight="1">
      <c r="E856" t="s" s="596">
        <v>1253</v>
      </c>
      <c r="F856" t="s" s="675">
        <v>2103</v>
      </c>
      <c r="G856" t="s" s="695">
        <f>G847</f>
        <v>2007</v>
      </c>
      <c r="H856" s="677">
        <v>0</v>
      </c>
      <c r="J856" s="662">
        <f>H856*I856</f>
        <v>0</v>
      </c>
      <c r="K856" s="662">
        <f>IF($V$11="Y",J856*0.05,0)</f>
        <v>0</v>
      </c>
    </row>
    <row r="857" s="671" customFormat="1" ht="13.5" customHeight="1">
      <c r="E857" t="s" s="596">
        <v>1254</v>
      </c>
      <c r="F857" t="s" s="675">
        <v>2104</v>
      </c>
      <c r="G857" t="s" s="676">
        <f>G848</f>
        <v>1996</v>
      </c>
      <c r="H857" s="677">
        <v>0</v>
      </c>
      <c r="J857" s="662">
        <f>H857*I857</f>
        <v>0</v>
      </c>
      <c r="K857" s="662">
        <f>IF($V$11="Y",J857*0.05,0)</f>
        <v>0</v>
      </c>
    </row>
    <row r="858" s="671" customFormat="1" ht="13.5" customHeight="1">
      <c r="E858" t="s" s="596">
        <v>1254</v>
      </c>
      <c r="F858" t="s" s="675">
        <v>2104</v>
      </c>
      <c r="G858" t="s" s="91">
        <f>G849</f>
        <v>1998</v>
      </c>
      <c r="H858" s="677">
        <v>0</v>
      </c>
      <c r="J858" s="662">
        <f>H858*I858</f>
        <v>0</v>
      </c>
      <c r="K858" s="662">
        <f>IF($V$11="Y",J858*0.05,0)</f>
        <v>0</v>
      </c>
    </row>
    <row r="859" s="671" customFormat="1" ht="13.5" customHeight="1">
      <c r="E859" t="s" s="596">
        <v>1254</v>
      </c>
      <c r="F859" t="s" s="675">
        <v>2104</v>
      </c>
      <c r="G859" t="s" s="205">
        <f>G850</f>
        <v>2000</v>
      </c>
      <c r="H859" s="677">
        <v>0</v>
      </c>
      <c r="J859" s="662">
        <f>H859*I859</f>
        <v>0</v>
      </c>
      <c r="K859" s="662">
        <f>IF($V$11="Y",J859*0.05,0)</f>
        <v>0</v>
      </c>
    </row>
    <row r="860" s="671" customFormat="1" ht="13.5" customHeight="1">
      <c r="E860" t="s" s="596">
        <v>1254</v>
      </c>
      <c r="F860" t="s" s="675">
        <v>2104</v>
      </c>
      <c r="G860" t="s" s="684">
        <f>G851</f>
        <v>2001</v>
      </c>
      <c r="H860" s="677">
        <v>0</v>
      </c>
      <c r="J860" s="662">
        <f>H860*I860</f>
        <v>0</v>
      </c>
      <c r="K860" s="662">
        <f>IF($V$11="Y",J860*0.05,0)</f>
        <v>0</v>
      </c>
    </row>
    <row r="861" s="671" customFormat="1" ht="13.5" customHeight="1">
      <c r="E861" t="s" s="596">
        <v>1254</v>
      </c>
      <c r="F861" t="s" s="675">
        <v>2104</v>
      </c>
      <c r="G861" t="s" s="686">
        <f>G852</f>
        <v>2003</v>
      </c>
      <c r="H861" s="677">
        <v>0</v>
      </c>
      <c r="J861" s="662">
        <f>H861*I861</f>
        <v>0</v>
      </c>
      <c r="K861" s="662">
        <f>IF($V$11="Y",J861*0.05,0)</f>
        <v>0</v>
      </c>
    </row>
    <row r="862" s="671" customFormat="1" ht="13.5" customHeight="1">
      <c r="E862" t="s" s="596">
        <v>1254</v>
      </c>
      <c r="F862" t="s" s="675">
        <v>2104</v>
      </c>
      <c r="G862" t="s" s="690">
        <f>G853</f>
        <v>2004</v>
      </c>
      <c r="H862" s="677">
        <v>0</v>
      </c>
      <c r="J862" s="662">
        <f>H862*I862</f>
        <v>0</v>
      </c>
      <c r="K862" s="662">
        <f>IF($V$11="Y",J862*0.05,0)</f>
        <v>0</v>
      </c>
    </row>
    <row r="863" s="671" customFormat="1" ht="13.5" customHeight="1">
      <c r="E863" t="s" s="596">
        <v>1254</v>
      </c>
      <c r="F863" t="s" s="675">
        <v>2104</v>
      </c>
      <c r="G863" t="s" s="692">
        <f>G854</f>
        <v>2005</v>
      </c>
      <c r="H863" s="677">
        <v>0</v>
      </c>
      <c r="J863" s="662">
        <f>H863*I863</f>
        <v>0</v>
      </c>
      <c r="K863" s="662">
        <f>IF($V$11="Y",J863*0.05,0)</f>
        <v>0</v>
      </c>
    </row>
    <row r="864" s="671" customFormat="1" ht="13.5" customHeight="1">
      <c r="E864" t="s" s="596">
        <v>1254</v>
      </c>
      <c r="F864" t="s" s="675">
        <v>2104</v>
      </c>
      <c r="G864" t="s" s="180">
        <f>G855</f>
        <v>2006</v>
      </c>
      <c r="H864" s="677">
        <v>0</v>
      </c>
      <c r="J864" s="662">
        <f>H864*I864</f>
        <v>0</v>
      </c>
      <c r="K864" s="662">
        <f>IF($V$11="Y",J864*0.05,0)</f>
        <v>0</v>
      </c>
    </row>
    <row r="865" s="671" customFormat="1" ht="13.5" customHeight="1">
      <c r="E865" t="s" s="596">
        <v>1254</v>
      </c>
      <c r="F865" t="s" s="675">
        <v>2104</v>
      </c>
      <c r="G865" t="s" s="695">
        <f>G856</f>
        <v>2007</v>
      </c>
      <c r="H865" s="677">
        <v>0</v>
      </c>
      <c r="J865" s="662">
        <f>H865*I865</f>
        <v>0</v>
      </c>
      <c r="K865" s="662">
        <f>IF($V$11="Y",J865*0.05,0)</f>
        <v>0</v>
      </c>
    </row>
    <row r="866" s="671" customFormat="1" ht="13.5" customHeight="1">
      <c r="E866" t="s" s="596">
        <v>1255</v>
      </c>
      <c r="F866" t="s" s="675">
        <v>2105</v>
      </c>
      <c r="G866" t="s" s="676">
        <f>G857</f>
        <v>1996</v>
      </c>
      <c r="H866" s="677">
        <v>0</v>
      </c>
      <c r="J866" s="662">
        <f>H866*I866</f>
        <v>0</v>
      </c>
      <c r="K866" s="662">
        <f>IF($V$11="Y",J866*0.05,0)</f>
        <v>0</v>
      </c>
    </row>
    <row r="867" s="671" customFormat="1" ht="13.5" customHeight="1">
      <c r="E867" t="s" s="596">
        <v>1255</v>
      </c>
      <c r="F867" t="s" s="675">
        <v>2105</v>
      </c>
      <c r="G867" t="s" s="91">
        <f>G858</f>
        <v>1998</v>
      </c>
      <c r="H867" s="677">
        <v>0</v>
      </c>
      <c r="J867" s="662">
        <f>H867*I867</f>
        <v>0</v>
      </c>
      <c r="K867" s="662">
        <f>IF($V$11="Y",J867*0.05,0)</f>
        <v>0</v>
      </c>
    </row>
    <row r="868" s="671" customFormat="1" ht="13.5" customHeight="1">
      <c r="E868" t="s" s="596">
        <v>1255</v>
      </c>
      <c r="F868" t="s" s="675">
        <v>2105</v>
      </c>
      <c r="G868" t="s" s="205">
        <f>G859</f>
        <v>2000</v>
      </c>
      <c r="H868" s="677">
        <v>0</v>
      </c>
      <c r="J868" s="662">
        <f>H868*I868</f>
        <v>0</v>
      </c>
      <c r="K868" s="662">
        <f>IF($V$11="Y",J868*0.05,0)</f>
        <v>0</v>
      </c>
    </row>
    <row r="869" s="671" customFormat="1" ht="13.5" customHeight="1">
      <c r="E869" t="s" s="596">
        <v>1255</v>
      </c>
      <c r="F869" t="s" s="675">
        <v>2105</v>
      </c>
      <c r="G869" t="s" s="684">
        <f>G860</f>
        <v>2001</v>
      </c>
      <c r="H869" s="677">
        <v>0</v>
      </c>
      <c r="J869" s="662">
        <f>H869*I869</f>
        <v>0</v>
      </c>
      <c r="K869" s="662">
        <f>IF($V$11="Y",J869*0.05,0)</f>
        <v>0</v>
      </c>
    </row>
    <row r="870" s="671" customFormat="1" ht="13.5" customHeight="1">
      <c r="E870" t="s" s="596">
        <v>1255</v>
      </c>
      <c r="F870" t="s" s="675">
        <v>2105</v>
      </c>
      <c r="G870" t="s" s="686">
        <f>G861</f>
        <v>2003</v>
      </c>
      <c r="H870" s="677">
        <v>0</v>
      </c>
      <c r="J870" s="662">
        <f>H870*I870</f>
        <v>0</v>
      </c>
      <c r="K870" s="662">
        <f>IF($V$11="Y",J870*0.05,0)</f>
        <v>0</v>
      </c>
    </row>
    <row r="871" s="671" customFormat="1" ht="13.5" customHeight="1">
      <c r="E871" t="s" s="596">
        <v>1255</v>
      </c>
      <c r="F871" t="s" s="675">
        <v>2105</v>
      </c>
      <c r="G871" t="s" s="690">
        <f>G862</f>
        <v>2004</v>
      </c>
      <c r="H871" s="677">
        <v>0</v>
      </c>
      <c r="J871" s="662">
        <f>H871*I871</f>
        <v>0</v>
      </c>
      <c r="K871" s="662">
        <f>IF($V$11="Y",J871*0.05,0)</f>
        <v>0</v>
      </c>
    </row>
    <row r="872" s="671" customFormat="1" ht="13.5" customHeight="1">
      <c r="E872" t="s" s="596">
        <v>1255</v>
      </c>
      <c r="F872" t="s" s="675">
        <v>2105</v>
      </c>
      <c r="G872" t="s" s="692">
        <f>G863</f>
        <v>2005</v>
      </c>
      <c r="H872" s="677">
        <v>0</v>
      </c>
      <c r="J872" s="662">
        <f>H872*I872</f>
        <v>0</v>
      </c>
      <c r="K872" s="662">
        <f>IF($V$11="Y",J872*0.05,0)</f>
        <v>0</v>
      </c>
    </row>
    <row r="873" s="671" customFormat="1" ht="13.5" customHeight="1">
      <c r="E873" t="s" s="596">
        <v>1255</v>
      </c>
      <c r="F873" t="s" s="675">
        <v>2105</v>
      </c>
      <c r="G873" t="s" s="180">
        <f>G864</f>
        <v>2006</v>
      </c>
      <c r="H873" s="677">
        <v>0</v>
      </c>
      <c r="J873" s="662">
        <f>H873*I873</f>
        <v>0</v>
      </c>
      <c r="K873" s="662">
        <f>IF($V$11="Y",J873*0.05,0)</f>
        <v>0</v>
      </c>
    </row>
    <row r="874" s="671" customFormat="1" ht="13.5" customHeight="1">
      <c r="E874" t="s" s="596">
        <v>1255</v>
      </c>
      <c r="F874" t="s" s="675">
        <v>2105</v>
      </c>
      <c r="G874" t="s" s="695">
        <f>G865</f>
        <v>2007</v>
      </c>
      <c r="H874" s="677">
        <v>0</v>
      </c>
      <c r="J874" s="662">
        <f>H874*I874</f>
        <v>0</v>
      </c>
      <c r="K874" s="662">
        <f>IF($V$11="Y",J874*0.05,0)</f>
        <v>0</v>
      </c>
    </row>
    <row r="875" s="671" customFormat="1" ht="13.5" customHeight="1">
      <c r="E875" t="s" s="596">
        <v>1256</v>
      </c>
      <c r="F875" t="s" s="675">
        <v>2106</v>
      </c>
      <c r="G875" t="s" s="676">
        <f>G866</f>
        <v>1996</v>
      </c>
      <c r="H875" s="677">
        <v>0</v>
      </c>
      <c r="J875" s="662">
        <f>H875*I875</f>
        <v>0</v>
      </c>
      <c r="K875" s="662">
        <f>IF($V$11="Y",J875*0.05,0)</f>
        <v>0</v>
      </c>
    </row>
    <row r="876" s="671" customFormat="1" ht="13.5" customHeight="1">
      <c r="E876" t="s" s="596">
        <v>1256</v>
      </c>
      <c r="F876" t="s" s="675">
        <v>2106</v>
      </c>
      <c r="G876" t="s" s="91">
        <f>G867</f>
        <v>1998</v>
      </c>
      <c r="H876" s="677">
        <v>0</v>
      </c>
      <c r="J876" s="662">
        <f>H876*I876</f>
        <v>0</v>
      </c>
      <c r="K876" s="662">
        <f>IF($V$11="Y",J876*0.05,0)</f>
        <v>0</v>
      </c>
    </row>
    <row r="877" s="671" customFormat="1" ht="13.5" customHeight="1">
      <c r="E877" t="s" s="596">
        <v>1256</v>
      </c>
      <c r="F877" t="s" s="675">
        <v>2106</v>
      </c>
      <c r="G877" t="s" s="205">
        <f>G868</f>
        <v>2000</v>
      </c>
      <c r="H877" s="677">
        <v>0</v>
      </c>
      <c r="J877" s="662">
        <f>H877*I877</f>
        <v>0</v>
      </c>
      <c r="K877" s="662">
        <f>IF($V$11="Y",J877*0.05,0)</f>
        <v>0</v>
      </c>
    </row>
    <row r="878" s="671" customFormat="1" ht="13.5" customHeight="1">
      <c r="E878" t="s" s="596">
        <v>1256</v>
      </c>
      <c r="F878" t="s" s="675">
        <v>2106</v>
      </c>
      <c r="G878" t="s" s="684">
        <f>G869</f>
        <v>2001</v>
      </c>
      <c r="H878" s="677">
        <v>0</v>
      </c>
      <c r="J878" s="662">
        <f>H878*I878</f>
        <v>0</v>
      </c>
      <c r="K878" s="662">
        <f>IF($V$11="Y",J878*0.05,0)</f>
        <v>0</v>
      </c>
    </row>
    <row r="879" s="671" customFormat="1" ht="13.5" customHeight="1">
      <c r="E879" t="s" s="596">
        <v>1256</v>
      </c>
      <c r="F879" t="s" s="675">
        <v>2106</v>
      </c>
      <c r="G879" t="s" s="686">
        <f>G870</f>
        <v>2003</v>
      </c>
      <c r="H879" s="677">
        <v>0</v>
      </c>
      <c r="J879" s="662">
        <f>H879*I879</f>
        <v>0</v>
      </c>
      <c r="K879" s="662">
        <f>IF($V$11="Y",J879*0.05,0)</f>
        <v>0</v>
      </c>
    </row>
    <row r="880" s="671" customFormat="1" ht="13.5" customHeight="1">
      <c r="E880" t="s" s="596">
        <v>1256</v>
      </c>
      <c r="F880" t="s" s="675">
        <v>2106</v>
      </c>
      <c r="G880" t="s" s="690">
        <f>G871</f>
        <v>2004</v>
      </c>
      <c r="H880" s="677">
        <v>0</v>
      </c>
      <c r="J880" s="662">
        <f>H880*I880</f>
        <v>0</v>
      </c>
      <c r="K880" s="662">
        <f>IF($V$11="Y",J880*0.05,0)</f>
        <v>0</v>
      </c>
    </row>
    <row r="881" s="671" customFormat="1" ht="13.5" customHeight="1">
      <c r="E881" t="s" s="596">
        <v>1256</v>
      </c>
      <c r="F881" t="s" s="675">
        <v>2106</v>
      </c>
      <c r="G881" t="s" s="692">
        <f>G872</f>
        <v>2005</v>
      </c>
      <c r="H881" s="677">
        <v>0</v>
      </c>
      <c r="J881" s="662">
        <f>H881*I881</f>
        <v>0</v>
      </c>
      <c r="K881" s="662">
        <f>IF($V$11="Y",J881*0.05,0)</f>
        <v>0</v>
      </c>
    </row>
    <row r="882" s="671" customFormat="1" ht="13.5" customHeight="1">
      <c r="E882" t="s" s="596">
        <v>1256</v>
      </c>
      <c r="F882" t="s" s="675">
        <v>2106</v>
      </c>
      <c r="G882" t="s" s="180">
        <f>G873</f>
        <v>2006</v>
      </c>
      <c r="H882" s="677">
        <v>0</v>
      </c>
      <c r="J882" s="662">
        <f>H882*I882</f>
        <v>0</v>
      </c>
      <c r="K882" s="662">
        <f>IF($V$11="Y",J882*0.05,0)</f>
        <v>0</v>
      </c>
    </row>
    <row r="883" s="671" customFormat="1" ht="13.5" customHeight="1">
      <c r="E883" t="s" s="596">
        <v>1256</v>
      </c>
      <c r="F883" t="s" s="675">
        <v>2106</v>
      </c>
      <c r="G883" t="s" s="695">
        <f>G874</f>
        <v>2007</v>
      </c>
      <c r="H883" s="677">
        <v>0</v>
      </c>
      <c r="J883" s="662">
        <f>H883*I883</f>
        <v>0</v>
      </c>
      <c r="K883" s="662">
        <f>IF($V$11="Y",J883*0.05,0)</f>
        <v>0</v>
      </c>
    </row>
    <row r="884" s="671" customFormat="1" ht="13.5" customHeight="1">
      <c r="E884" t="s" s="596">
        <v>1257</v>
      </c>
      <c r="F884" t="s" s="675">
        <v>2107</v>
      </c>
      <c r="G884" t="s" s="676">
        <f>G875</f>
        <v>1996</v>
      </c>
      <c r="H884" s="677">
        <v>0</v>
      </c>
      <c r="J884" s="662">
        <f>H884*I884</f>
        <v>0</v>
      </c>
      <c r="K884" s="662">
        <f>IF($V$11="Y",J884*0.05,0)</f>
        <v>0</v>
      </c>
    </row>
    <row r="885" s="671" customFormat="1" ht="13.5" customHeight="1">
      <c r="E885" t="s" s="596">
        <v>1257</v>
      </c>
      <c r="F885" t="s" s="675">
        <v>2107</v>
      </c>
      <c r="G885" t="s" s="91">
        <f>G876</f>
        <v>1998</v>
      </c>
      <c r="H885" s="677">
        <v>0</v>
      </c>
      <c r="J885" s="662">
        <f>H885*I885</f>
        <v>0</v>
      </c>
      <c r="K885" s="662">
        <f>IF($V$11="Y",J885*0.05,0)</f>
        <v>0</v>
      </c>
    </row>
    <row r="886" s="671" customFormat="1" ht="13.5" customHeight="1">
      <c r="E886" t="s" s="596">
        <v>1257</v>
      </c>
      <c r="F886" t="s" s="675">
        <v>2107</v>
      </c>
      <c r="G886" t="s" s="205">
        <f>G877</f>
        <v>2000</v>
      </c>
      <c r="H886" s="677">
        <v>0</v>
      </c>
      <c r="J886" s="662">
        <f>H886*I886</f>
        <v>0</v>
      </c>
      <c r="K886" s="662">
        <f>IF($V$11="Y",J886*0.05,0)</f>
        <v>0</v>
      </c>
    </row>
    <row r="887" s="671" customFormat="1" ht="13.5" customHeight="1">
      <c r="E887" t="s" s="596">
        <v>1257</v>
      </c>
      <c r="F887" t="s" s="675">
        <v>2107</v>
      </c>
      <c r="G887" t="s" s="684">
        <f>G878</f>
        <v>2001</v>
      </c>
      <c r="H887" s="677">
        <v>0</v>
      </c>
      <c r="J887" s="662">
        <f>H887*I887</f>
        <v>0</v>
      </c>
      <c r="K887" s="662">
        <f>IF($V$11="Y",J887*0.05,0)</f>
        <v>0</v>
      </c>
    </row>
    <row r="888" s="671" customFormat="1" ht="13.5" customHeight="1">
      <c r="E888" t="s" s="596">
        <v>1257</v>
      </c>
      <c r="F888" t="s" s="675">
        <v>2107</v>
      </c>
      <c r="G888" t="s" s="686">
        <f>G879</f>
        <v>2003</v>
      </c>
      <c r="H888" s="677">
        <v>0</v>
      </c>
      <c r="J888" s="662">
        <f>H888*I888</f>
        <v>0</v>
      </c>
      <c r="K888" s="662">
        <f>IF($V$11="Y",J888*0.05,0)</f>
        <v>0</v>
      </c>
    </row>
    <row r="889" s="671" customFormat="1" ht="13.5" customHeight="1">
      <c r="E889" t="s" s="596">
        <v>1257</v>
      </c>
      <c r="F889" t="s" s="675">
        <v>2107</v>
      </c>
      <c r="G889" t="s" s="690">
        <f>G880</f>
        <v>2004</v>
      </c>
      <c r="H889" s="677">
        <v>0</v>
      </c>
      <c r="J889" s="662">
        <f>H889*I889</f>
        <v>0</v>
      </c>
      <c r="K889" s="662">
        <f>IF($V$11="Y",J889*0.05,0)</f>
        <v>0</v>
      </c>
    </row>
    <row r="890" s="671" customFormat="1" ht="13.5" customHeight="1">
      <c r="E890" t="s" s="596">
        <v>1257</v>
      </c>
      <c r="F890" t="s" s="675">
        <v>2107</v>
      </c>
      <c r="G890" t="s" s="692">
        <f>G881</f>
        <v>2005</v>
      </c>
      <c r="H890" s="677">
        <v>0</v>
      </c>
      <c r="J890" s="662">
        <f>H890*I890</f>
        <v>0</v>
      </c>
      <c r="K890" s="662">
        <f>IF($V$11="Y",J890*0.05,0)</f>
        <v>0</v>
      </c>
    </row>
    <row r="891" s="671" customFormat="1" ht="13.5" customHeight="1">
      <c r="E891" t="s" s="596">
        <v>1257</v>
      </c>
      <c r="F891" t="s" s="675">
        <v>2107</v>
      </c>
      <c r="G891" t="s" s="180">
        <f>G882</f>
        <v>2006</v>
      </c>
      <c r="H891" s="677">
        <v>0</v>
      </c>
      <c r="J891" s="662">
        <f>H891*I891</f>
        <v>0</v>
      </c>
      <c r="K891" s="662">
        <f>IF($V$11="Y",J891*0.05,0)</f>
        <v>0</v>
      </c>
    </row>
    <row r="892" s="671" customFormat="1" ht="13.5" customHeight="1">
      <c r="E892" t="s" s="596">
        <v>1257</v>
      </c>
      <c r="F892" t="s" s="675">
        <v>2107</v>
      </c>
      <c r="G892" t="s" s="695">
        <f>G883</f>
        <v>2007</v>
      </c>
      <c r="H892" s="677">
        <v>0</v>
      </c>
      <c r="J892" s="662">
        <f>H892*I892</f>
        <v>0</v>
      </c>
      <c r="K892" s="662">
        <f>IF($V$11="Y",J892*0.05,0)</f>
        <v>0</v>
      </c>
    </row>
    <row r="893" s="671" customFormat="1" ht="13.5" customHeight="1">
      <c r="E893" t="s" s="596">
        <v>1258</v>
      </c>
      <c r="F893" t="s" s="675">
        <v>2108</v>
      </c>
      <c r="G893" t="s" s="676">
        <f>G884</f>
        <v>1996</v>
      </c>
      <c r="H893" s="677">
        <v>0</v>
      </c>
      <c r="J893" s="662">
        <f>H893*I893</f>
        <v>0</v>
      </c>
      <c r="K893" s="662">
        <f>IF($V$11="Y",J893*0.05,0)</f>
        <v>0</v>
      </c>
    </row>
    <row r="894" s="671" customFormat="1" ht="13.5" customHeight="1">
      <c r="E894" t="s" s="596">
        <v>1258</v>
      </c>
      <c r="F894" t="s" s="675">
        <v>2108</v>
      </c>
      <c r="G894" t="s" s="91">
        <f>G885</f>
        <v>1998</v>
      </c>
      <c r="H894" s="677">
        <v>0</v>
      </c>
      <c r="J894" s="662">
        <f>H894*I894</f>
        <v>0</v>
      </c>
      <c r="K894" s="662">
        <f>IF($V$11="Y",J894*0.05,0)</f>
        <v>0</v>
      </c>
    </row>
    <row r="895" s="671" customFormat="1" ht="13.5" customHeight="1">
      <c r="E895" t="s" s="596">
        <v>1258</v>
      </c>
      <c r="F895" t="s" s="675">
        <v>2108</v>
      </c>
      <c r="G895" t="s" s="205">
        <f>G886</f>
        <v>2000</v>
      </c>
      <c r="H895" s="677">
        <v>0</v>
      </c>
      <c r="J895" s="662">
        <f>H895*I895</f>
        <v>0</v>
      </c>
      <c r="K895" s="662">
        <f>IF($V$11="Y",J895*0.05,0)</f>
        <v>0</v>
      </c>
    </row>
    <row r="896" s="671" customFormat="1" ht="13.5" customHeight="1">
      <c r="E896" t="s" s="596">
        <v>1258</v>
      </c>
      <c r="F896" t="s" s="675">
        <v>2108</v>
      </c>
      <c r="G896" t="s" s="684">
        <f>G887</f>
        <v>2001</v>
      </c>
      <c r="H896" s="677">
        <v>0</v>
      </c>
      <c r="J896" s="662">
        <f>H896*I896</f>
        <v>0</v>
      </c>
      <c r="K896" s="662">
        <f>IF($V$11="Y",J896*0.05,0)</f>
        <v>0</v>
      </c>
    </row>
    <row r="897" s="671" customFormat="1" ht="13.5" customHeight="1">
      <c r="E897" t="s" s="596">
        <v>1258</v>
      </c>
      <c r="F897" t="s" s="675">
        <v>2108</v>
      </c>
      <c r="G897" t="s" s="686">
        <f>G888</f>
        <v>2003</v>
      </c>
      <c r="H897" s="677">
        <v>0</v>
      </c>
      <c r="J897" s="662">
        <f>H897*I897</f>
        <v>0</v>
      </c>
      <c r="K897" s="662">
        <f>IF($V$11="Y",J897*0.05,0)</f>
        <v>0</v>
      </c>
    </row>
    <row r="898" s="671" customFormat="1" ht="13.5" customHeight="1">
      <c r="E898" t="s" s="596">
        <v>1258</v>
      </c>
      <c r="F898" t="s" s="675">
        <v>2108</v>
      </c>
      <c r="G898" t="s" s="690">
        <f>G889</f>
        <v>2004</v>
      </c>
      <c r="H898" s="677">
        <v>0</v>
      </c>
      <c r="J898" s="662">
        <f>H898*I898</f>
        <v>0</v>
      </c>
      <c r="K898" s="662">
        <f>IF($V$11="Y",J898*0.05,0)</f>
        <v>0</v>
      </c>
    </row>
    <row r="899" s="671" customFormat="1" ht="13.5" customHeight="1">
      <c r="E899" t="s" s="596">
        <v>1258</v>
      </c>
      <c r="F899" t="s" s="675">
        <v>2108</v>
      </c>
      <c r="G899" t="s" s="692">
        <f>G890</f>
        <v>2005</v>
      </c>
      <c r="H899" s="677">
        <v>0</v>
      </c>
      <c r="J899" s="662">
        <f>H899*I899</f>
        <v>0</v>
      </c>
      <c r="K899" s="662">
        <f>IF($V$11="Y",J899*0.05,0)</f>
        <v>0</v>
      </c>
    </row>
    <row r="900" s="671" customFormat="1" ht="13.5" customHeight="1">
      <c r="E900" t="s" s="596">
        <v>1258</v>
      </c>
      <c r="F900" t="s" s="675">
        <v>2108</v>
      </c>
      <c r="G900" t="s" s="180">
        <f>G891</f>
        <v>2006</v>
      </c>
      <c r="H900" s="677">
        <v>0</v>
      </c>
      <c r="J900" s="662">
        <f>H900*I900</f>
        <v>0</v>
      </c>
      <c r="K900" s="662">
        <f>IF($V$11="Y",J900*0.05,0)</f>
        <v>0</v>
      </c>
    </row>
    <row r="901" s="671" customFormat="1" ht="13.5" customHeight="1">
      <c r="E901" t="s" s="596">
        <v>1258</v>
      </c>
      <c r="F901" t="s" s="675">
        <v>2108</v>
      </c>
      <c r="G901" t="s" s="695">
        <f>G892</f>
        <v>2007</v>
      </c>
      <c r="H901" s="677">
        <v>0</v>
      </c>
      <c r="J901" s="662">
        <f>H901*I901</f>
        <v>0</v>
      </c>
      <c r="K901" s="662">
        <f>IF($V$11="Y",J901*0.05,0)</f>
        <v>0</v>
      </c>
    </row>
    <row r="902" s="671" customFormat="1" ht="13.5" customHeight="1">
      <c r="A902" t="s" s="596">
        <v>1617</v>
      </c>
      <c r="E902" t="s" s="596">
        <v>1259</v>
      </c>
      <c r="F902" t="s" s="675">
        <v>2109</v>
      </c>
      <c r="G902" t="s" s="676">
        <f>G893</f>
        <v>1996</v>
      </c>
      <c r="H902" s="677">
        <v>0</v>
      </c>
      <c r="J902" s="662">
        <f>H902*I902</f>
        <v>0</v>
      </c>
      <c r="K902" s="662">
        <f>IF($V$11="Y",J902*0.05,0)</f>
        <v>0</v>
      </c>
    </row>
    <row r="903" s="671" customFormat="1" ht="13.5" customHeight="1">
      <c r="A903" t="s" s="596">
        <v>1617</v>
      </c>
      <c r="E903" t="s" s="596">
        <v>1259</v>
      </c>
      <c r="F903" t="s" s="675">
        <v>2109</v>
      </c>
      <c r="G903" t="s" s="91">
        <f>G894</f>
        <v>1998</v>
      </c>
      <c r="H903" s="677">
        <v>0</v>
      </c>
      <c r="J903" s="662">
        <f>H903*I903</f>
        <v>0</v>
      </c>
      <c r="K903" s="662">
        <f>IF($V$11="Y",J903*0.05,0)</f>
        <v>0</v>
      </c>
    </row>
    <row r="904" s="671" customFormat="1" ht="13.5" customHeight="1">
      <c r="A904" t="s" s="596">
        <v>1617</v>
      </c>
      <c r="E904" t="s" s="596">
        <v>1259</v>
      </c>
      <c r="F904" t="s" s="675">
        <v>2109</v>
      </c>
      <c r="G904" t="s" s="205">
        <f>G895</f>
        <v>2000</v>
      </c>
      <c r="H904" s="677">
        <v>0</v>
      </c>
      <c r="J904" s="662">
        <f>H904*I904</f>
        <v>0</v>
      </c>
      <c r="K904" s="662">
        <f>IF($V$11="Y",J904*0.05,0)</f>
        <v>0</v>
      </c>
    </row>
    <row r="905" s="671" customFormat="1" ht="13.5" customHeight="1">
      <c r="A905" t="s" s="596">
        <v>1617</v>
      </c>
      <c r="E905" t="s" s="596">
        <v>1259</v>
      </c>
      <c r="F905" t="s" s="675">
        <v>2109</v>
      </c>
      <c r="G905" t="s" s="684">
        <f>G896</f>
        <v>2001</v>
      </c>
      <c r="H905" s="677">
        <v>0</v>
      </c>
      <c r="J905" s="662">
        <f>H905*I905</f>
        <v>0</v>
      </c>
      <c r="K905" s="662">
        <f>IF($V$11="Y",J905*0.05,0)</f>
        <v>0</v>
      </c>
    </row>
    <row r="906" s="671" customFormat="1" ht="13.5" customHeight="1">
      <c r="A906" t="s" s="596">
        <v>1617</v>
      </c>
      <c r="E906" t="s" s="596">
        <v>1259</v>
      </c>
      <c r="F906" t="s" s="675">
        <v>2109</v>
      </c>
      <c r="G906" t="s" s="686">
        <f>G897</f>
        <v>2003</v>
      </c>
      <c r="H906" s="677">
        <v>0</v>
      </c>
      <c r="J906" s="662">
        <f>H906*I906</f>
        <v>0</v>
      </c>
      <c r="K906" s="662">
        <f>IF($V$11="Y",J906*0.05,0)</f>
        <v>0</v>
      </c>
    </row>
    <row r="907" s="671" customFormat="1" ht="13.5" customHeight="1">
      <c r="A907" t="s" s="596">
        <v>1617</v>
      </c>
      <c r="E907" t="s" s="596">
        <v>1259</v>
      </c>
      <c r="F907" t="s" s="675">
        <v>2109</v>
      </c>
      <c r="G907" t="s" s="690">
        <f>G898</f>
        <v>2004</v>
      </c>
      <c r="H907" s="677">
        <v>0</v>
      </c>
      <c r="J907" s="662">
        <f>H907*I907</f>
        <v>0</v>
      </c>
      <c r="K907" s="662">
        <f>IF($V$11="Y",J907*0.05,0)</f>
        <v>0</v>
      </c>
    </row>
    <row r="908" s="671" customFormat="1" ht="13.5" customHeight="1">
      <c r="A908" t="s" s="596">
        <v>1617</v>
      </c>
      <c r="E908" t="s" s="596">
        <v>1259</v>
      </c>
      <c r="F908" t="s" s="675">
        <v>2109</v>
      </c>
      <c r="G908" t="s" s="692">
        <f>G899</f>
        <v>2005</v>
      </c>
      <c r="H908" s="677">
        <v>0</v>
      </c>
      <c r="J908" s="662">
        <f>H908*I908</f>
        <v>0</v>
      </c>
      <c r="K908" s="662">
        <f>IF($V$11="Y",J908*0.05,0)</f>
        <v>0</v>
      </c>
    </row>
    <row r="909" s="671" customFormat="1" ht="13.5" customHeight="1">
      <c r="A909" t="s" s="596">
        <v>1617</v>
      </c>
      <c r="E909" t="s" s="596">
        <v>1259</v>
      </c>
      <c r="F909" t="s" s="675">
        <v>2109</v>
      </c>
      <c r="G909" t="s" s="180">
        <f>G900</f>
        <v>2006</v>
      </c>
      <c r="H909" s="677">
        <v>0</v>
      </c>
      <c r="J909" s="662">
        <f>H909*I909</f>
        <v>0</v>
      </c>
      <c r="K909" s="662">
        <f>IF($V$11="Y",J909*0.05,0)</f>
        <v>0</v>
      </c>
    </row>
    <row r="910" s="671" customFormat="1" ht="13.5" customHeight="1">
      <c r="A910" t="s" s="596">
        <v>1617</v>
      </c>
      <c r="E910" t="s" s="596">
        <v>1259</v>
      </c>
      <c r="F910" t="s" s="675">
        <v>2109</v>
      </c>
      <c r="G910" t="s" s="695">
        <f>G901</f>
        <v>2007</v>
      </c>
      <c r="H910" s="677">
        <v>0</v>
      </c>
      <c r="J910" s="662">
        <f>H910*I910</f>
        <v>0</v>
      </c>
      <c r="K910" s="662">
        <f>IF($V$11="Y",J910*0.05,0)</f>
        <v>0</v>
      </c>
    </row>
    <row r="911" s="671" customFormat="1" ht="13.5" customHeight="1">
      <c r="E911" t="s" s="596">
        <v>1260</v>
      </c>
      <c r="F911" t="s" s="675">
        <v>2110</v>
      </c>
      <c r="G911" t="s" s="676">
        <f>G902</f>
        <v>1996</v>
      </c>
      <c r="H911" s="677">
        <v>0</v>
      </c>
      <c r="J911" s="662">
        <f>H911*I911</f>
        <v>0</v>
      </c>
      <c r="K911" s="662">
        <f>IF($V$11="Y",J911*0.05,0)</f>
        <v>0</v>
      </c>
    </row>
    <row r="912" s="671" customFormat="1" ht="13.5" customHeight="1">
      <c r="E912" t="s" s="596">
        <v>1260</v>
      </c>
      <c r="F912" t="s" s="675">
        <v>2110</v>
      </c>
      <c r="G912" t="s" s="91">
        <f>G903</f>
        <v>1998</v>
      </c>
      <c r="H912" s="677">
        <v>0</v>
      </c>
      <c r="J912" s="662">
        <f>H912*I912</f>
        <v>0</v>
      </c>
      <c r="K912" s="662">
        <f>IF($V$11="Y",J912*0.05,0)</f>
        <v>0</v>
      </c>
    </row>
    <row r="913" s="671" customFormat="1" ht="13.5" customHeight="1">
      <c r="E913" t="s" s="596">
        <v>1260</v>
      </c>
      <c r="F913" t="s" s="675">
        <v>2110</v>
      </c>
      <c r="G913" t="s" s="205">
        <f>G904</f>
        <v>2000</v>
      </c>
      <c r="H913" s="677">
        <v>0</v>
      </c>
      <c r="J913" s="662">
        <f>H913*I913</f>
        <v>0</v>
      </c>
      <c r="K913" s="662">
        <f>IF($V$11="Y",J913*0.05,0)</f>
        <v>0</v>
      </c>
    </row>
    <row r="914" s="671" customFormat="1" ht="13.5" customHeight="1">
      <c r="E914" t="s" s="596">
        <v>1260</v>
      </c>
      <c r="F914" t="s" s="675">
        <v>2110</v>
      </c>
      <c r="G914" t="s" s="684">
        <f>G905</f>
        <v>2001</v>
      </c>
      <c r="H914" s="677">
        <v>0</v>
      </c>
      <c r="J914" s="662">
        <f>H914*I914</f>
        <v>0</v>
      </c>
      <c r="K914" s="662">
        <f>IF($V$11="Y",J914*0.05,0)</f>
        <v>0</v>
      </c>
    </row>
    <row r="915" s="671" customFormat="1" ht="13.5" customHeight="1">
      <c r="E915" t="s" s="596">
        <v>1260</v>
      </c>
      <c r="F915" t="s" s="675">
        <v>2110</v>
      </c>
      <c r="G915" t="s" s="686">
        <f>G906</f>
        <v>2003</v>
      </c>
      <c r="H915" s="677">
        <v>0</v>
      </c>
      <c r="J915" s="662">
        <f>H915*I915</f>
        <v>0</v>
      </c>
      <c r="K915" s="662">
        <f>IF($V$11="Y",J915*0.05,0)</f>
        <v>0</v>
      </c>
    </row>
    <row r="916" s="671" customFormat="1" ht="13.5" customHeight="1">
      <c r="E916" t="s" s="596">
        <v>1260</v>
      </c>
      <c r="F916" t="s" s="675">
        <v>2110</v>
      </c>
      <c r="G916" t="s" s="690">
        <f>G907</f>
        <v>2004</v>
      </c>
      <c r="H916" s="677">
        <v>0</v>
      </c>
      <c r="J916" s="662">
        <f>H916*I916</f>
        <v>0</v>
      </c>
      <c r="K916" s="662">
        <f>IF($V$11="Y",J916*0.05,0)</f>
        <v>0</v>
      </c>
    </row>
    <row r="917" s="671" customFormat="1" ht="13.5" customHeight="1">
      <c r="E917" t="s" s="596">
        <v>1260</v>
      </c>
      <c r="F917" t="s" s="675">
        <v>2110</v>
      </c>
      <c r="G917" t="s" s="692">
        <f>G908</f>
        <v>2005</v>
      </c>
      <c r="H917" s="677">
        <v>0</v>
      </c>
      <c r="J917" s="662">
        <f>H917*I917</f>
        <v>0</v>
      </c>
      <c r="K917" s="662">
        <f>IF($V$11="Y",J917*0.05,0)</f>
        <v>0</v>
      </c>
    </row>
    <row r="918" s="671" customFormat="1" ht="13.5" customHeight="1">
      <c r="E918" t="s" s="596">
        <v>1260</v>
      </c>
      <c r="F918" t="s" s="675">
        <v>2110</v>
      </c>
      <c r="G918" t="s" s="180">
        <f>G909</f>
        <v>2006</v>
      </c>
      <c r="H918" s="677">
        <v>0</v>
      </c>
      <c r="J918" s="662">
        <f>H918*I918</f>
        <v>0</v>
      </c>
      <c r="K918" s="662">
        <f>IF($V$11="Y",J918*0.05,0)</f>
        <v>0</v>
      </c>
    </row>
    <row r="919" s="671" customFormat="1" ht="13.5" customHeight="1">
      <c r="E919" t="s" s="596">
        <v>1260</v>
      </c>
      <c r="F919" t="s" s="675">
        <v>2110</v>
      </c>
      <c r="G919" t="s" s="695">
        <f>G910</f>
        <v>2007</v>
      </c>
      <c r="H919" s="677">
        <v>0</v>
      </c>
      <c r="J919" s="662">
        <f>H919*I919</f>
        <v>0</v>
      </c>
      <c r="K919" s="662">
        <f>IF($V$11="Y",J919*0.05,0)</f>
        <v>0</v>
      </c>
    </row>
    <row r="920" s="671" customFormat="1" ht="13.5" customHeight="1">
      <c r="A920" t="s" s="596">
        <v>1620</v>
      </c>
      <c r="E920" t="s" s="596">
        <v>1261</v>
      </c>
      <c r="F920" t="s" s="675">
        <v>2111</v>
      </c>
      <c r="G920" t="s" s="676">
        <f>G911</f>
        <v>1996</v>
      </c>
      <c r="H920" s="677">
        <v>0</v>
      </c>
      <c r="J920" s="662">
        <f>H920*I920</f>
        <v>0</v>
      </c>
      <c r="K920" s="662">
        <f>IF($V$11="Y",J920*0.05,0)</f>
        <v>0</v>
      </c>
    </row>
    <row r="921" s="671" customFormat="1" ht="13.5" customHeight="1">
      <c r="A921" t="s" s="596">
        <v>1620</v>
      </c>
      <c r="E921" t="s" s="596">
        <v>1261</v>
      </c>
      <c r="F921" t="s" s="675">
        <v>2111</v>
      </c>
      <c r="G921" t="s" s="91">
        <f>G912</f>
        <v>1998</v>
      </c>
      <c r="H921" s="677">
        <v>0</v>
      </c>
      <c r="J921" s="662">
        <f>H921*I921</f>
        <v>0</v>
      </c>
      <c r="K921" s="662">
        <f>IF($V$11="Y",J921*0.05,0)</f>
        <v>0</v>
      </c>
    </row>
    <row r="922" s="671" customFormat="1" ht="13.5" customHeight="1">
      <c r="A922" t="s" s="596">
        <v>1620</v>
      </c>
      <c r="E922" t="s" s="596">
        <v>1261</v>
      </c>
      <c r="F922" t="s" s="675">
        <v>2111</v>
      </c>
      <c r="G922" t="s" s="205">
        <f>G913</f>
        <v>2000</v>
      </c>
      <c r="H922" s="677">
        <v>0</v>
      </c>
      <c r="J922" s="662">
        <f>H922*I922</f>
        <v>0</v>
      </c>
      <c r="K922" s="662">
        <f>IF($V$11="Y",J922*0.05,0)</f>
        <v>0</v>
      </c>
    </row>
    <row r="923" s="671" customFormat="1" ht="13.5" customHeight="1">
      <c r="A923" t="s" s="596">
        <v>1620</v>
      </c>
      <c r="E923" t="s" s="596">
        <v>1261</v>
      </c>
      <c r="F923" t="s" s="675">
        <v>2111</v>
      </c>
      <c r="G923" t="s" s="684">
        <f>G914</f>
        <v>2001</v>
      </c>
      <c r="H923" s="677">
        <v>0</v>
      </c>
      <c r="J923" s="662">
        <f>H923*I923</f>
        <v>0</v>
      </c>
      <c r="K923" s="662">
        <f>IF($V$11="Y",J923*0.05,0)</f>
        <v>0</v>
      </c>
    </row>
    <row r="924" s="671" customFormat="1" ht="13.5" customHeight="1">
      <c r="A924" t="s" s="596">
        <v>1620</v>
      </c>
      <c r="E924" t="s" s="596">
        <v>1261</v>
      </c>
      <c r="F924" t="s" s="675">
        <v>2111</v>
      </c>
      <c r="G924" t="s" s="686">
        <f>G915</f>
        <v>2003</v>
      </c>
      <c r="H924" s="677">
        <v>0</v>
      </c>
      <c r="J924" s="662">
        <f>H924*I924</f>
        <v>0</v>
      </c>
      <c r="K924" s="662">
        <f>IF($V$11="Y",J924*0.05,0)</f>
        <v>0</v>
      </c>
    </row>
    <row r="925" s="671" customFormat="1" ht="13.5" customHeight="1">
      <c r="A925" t="s" s="596">
        <v>1620</v>
      </c>
      <c r="E925" t="s" s="596">
        <v>1261</v>
      </c>
      <c r="F925" t="s" s="675">
        <v>2111</v>
      </c>
      <c r="G925" t="s" s="690">
        <f>G916</f>
        <v>2004</v>
      </c>
      <c r="H925" s="677">
        <v>0</v>
      </c>
      <c r="J925" s="662">
        <f>H925*I925</f>
        <v>0</v>
      </c>
      <c r="K925" s="662">
        <f>IF($V$11="Y",J925*0.05,0)</f>
        <v>0</v>
      </c>
    </row>
    <row r="926" s="671" customFormat="1" ht="13.5" customHeight="1">
      <c r="A926" t="s" s="596">
        <v>1620</v>
      </c>
      <c r="E926" t="s" s="596">
        <v>1261</v>
      </c>
      <c r="F926" t="s" s="675">
        <v>2111</v>
      </c>
      <c r="G926" t="s" s="692">
        <f>G917</f>
        <v>2005</v>
      </c>
      <c r="H926" s="677">
        <v>0</v>
      </c>
      <c r="J926" s="662">
        <f>H926*I926</f>
        <v>0</v>
      </c>
      <c r="K926" s="662">
        <f>IF($V$11="Y",J926*0.05,0)</f>
        <v>0</v>
      </c>
    </row>
    <row r="927" s="671" customFormat="1" ht="13.5" customHeight="1">
      <c r="A927" t="s" s="596">
        <v>1620</v>
      </c>
      <c r="E927" t="s" s="596">
        <v>1261</v>
      </c>
      <c r="F927" t="s" s="675">
        <v>2111</v>
      </c>
      <c r="G927" t="s" s="180">
        <f>G918</f>
        <v>2006</v>
      </c>
      <c r="H927" s="677">
        <v>0</v>
      </c>
      <c r="J927" s="662">
        <f>H927*I927</f>
        <v>0</v>
      </c>
      <c r="K927" s="662">
        <f>IF($V$11="Y",J927*0.05,0)</f>
        <v>0</v>
      </c>
    </row>
    <row r="928" s="671" customFormat="1" ht="13.5" customHeight="1">
      <c r="A928" t="s" s="596">
        <v>1620</v>
      </c>
      <c r="E928" t="s" s="596">
        <v>1261</v>
      </c>
      <c r="F928" t="s" s="675">
        <v>2111</v>
      </c>
      <c r="G928" t="s" s="695">
        <f>G919</f>
        <v>2007</v>
      </c>
      <c r="H928" s="677">
        <v>0</v>
      </c>
      <c r="J928" s="662">
        <f>H928*I928</f>
        <v>0</v>
      </c>
      <c r="K928" s="662">
        <f>IF($V$11="Y",J928*0.05,0)</f>
        <v>0</v>
      </c>
    </row>
    <row r="929" s="671" customFormat="1" ht="13.5" customHeight="1">
      <c r="E929" t="s" s="596">
        <v>1262</v>
      </c>
      <c r="F929" t="s" s="675">
        <v>2112</v>
      </c>
      <c r="G929" t="s" s="676">
        <f>G920</f>
        <v>1996</v>
      </c>
      <c r="H929" s="677">
        <v>0</v>
      </c>
      <c r="J929" s="662">
        <f>H929*I929</f>
        <v>0</v>
      </c>
      <c r="K929" s="662">
        <f>IF($V$11="Y",J929*0.05,0)</f>
        <v>0</v>
      </c>
    </row>
    <row r="930" s="671" customFormat="1" ht="13.5" customHeight="1">
      <c r="E930" t="s" s="596">
        <v>1262</v>
      </c>
      <c r="F930" t="s" s="675">
        <v>2112</v>
      </c>
      <c r="G930" t="s" s="91">
        <f>G921</f>
        <v>1998</v>
      </c>
      <c r="H930" s="677">
        <v>0</v>
      </c>
      <c r="J930" s="662">
        <f>H930*I930</f>
        <v>0</v>
      </c>
      <c r="K930" s="662">
        <f>IF($V$11="Y",J930*0.05,0)</f>
        <v>0</v>
      </c>
    </row>
    <row r="931" s="671" customFormat="1" ht="13.5" customHeight="1">
      <c r="E931" t="s" s="596">
        <v>1262</v>
      </c>
      <c r="F931" t="s" s="675">
        <v>2112</v>
      </c>
      <c r="G931" t="s" s="205">
        <f>G922</f>
        <v>2000</v>
      </c>
      <c r="H931" s="677">
        <v>0</v>
      </c>
      <c r="J931" s="662">
        <f>H931*I931</f>
        <v>0</v>
      </c>
      <c r="K931" s="662">
        <f>IF($V$11="Y",J931*0.05,0)</f>
        <v>0</v>
      </c>
    </row>
    <row r="932" s="671" customFormat="1" ht="13.5" customHeight="1">
      <c r="E932" t="s" s="596">
        <v>1262</v>
      </c>
      <c r="F932" t="s" s="675">
        <v>2112</v>
      </c>
      <c r="G932" t="s" s="684">
        <f>G923</f>
        <v>2001</v>
      </c>
      <c r="H932" s="677">
        <v>0</v>
      </c>
      <c r="J932" s="662">
        <f>H932*I932</f>
        <v>0</v>
      </c>
      <c r="K932" s="662">
        <f>IF($V$11="Y",J932*0.05,0)</f>
        <v>0</v>
      </c>
    </row>
    <row r="933" s="671" customFormat="1" ht="13.5" customHeight="1">
      <c r="E933" t="s" s="596">
        <v>1262</v>
      </c>
      <c r="F933" t="s" s="675">
        <v>2112</v>
      </c>
      <c r="G933" t="s" s="686">
        <f>G924</f>
        <v>2003</v>
      </c>
      <c r="H933" s="677">
        <v>0</v>
      </c>
      <c r="J933" s="662">
        <f>H933*I933</f>
        <v>0</v>
      </c>
      <c r="K933" s="662">
        <f>IF($V$11="Y",J933*0.05,0)</f>
        <v>0</v>
      </c>
    </row>
    <row r="934" s="671" customFormat="1" ht="13.5" customHeight="1">
      <c r="E934" t="s" s="596">
        <v>1262</v>
      </c>
      <c r="F934" t="s" s="675">
        <v>2112</v>
      </c>
      <c r="G934" t="s" s="690">
        <f>G925</f>
        <v>2004</v>
      </c>
      <c r="H934" s="677">
        <v>0</v>
      </c>
      <c r="J934" s="662">
        <f>H934*I934</f>
        <v>0</v>
      </c>
      <c r="K934" s="662">
        <f>IF($V$11="Y",J934*0.05,0)</f>
        <v>0</v>
      </c>
    </row>
    <row r="935" s="671" customFormat="1" ht="13.5" customHeight="1">
      <c r="E935" t="s" s="596">
        <v>1262</v>
      </c>
      <c r="F935" t="s" s="675">
        <v>2112</v>
      </c>
      <c r="G935" t="s" s="692">
        <f>G926</f>
        <v>2005</v>
      </c>
      <c r="H935" s="677">
        <v>0</v>
      </c>
      <c r="J935" s="662">
        <f>H935*I935</f>
        <v>0</v>
      </c>
      <c r="K935" s="662">
        <f>IF($V$11="Y",J935*0.05,0)</f>
        <v>0</v>
      </c>
    </row>
    <row r="936" s="671" customFormat="1" ht="13.5" customHeight="1">
      <c r="E936" t="s" s="596">
        <v>1262</v>
      </c>
      <c r="F936" t="s" s="675">
        <v>2112</v>
      </c>
      <c r="G936" t="s" s="180">
        <f>G927</f>
        <v>2006</v>
      </c>
      <c r="H936" s="677">
        <v>0</v>
      </c>
      <c r="J936" s="662">
        <f>H936*I936</f>
        <v>0</v>
      </c>
      <c r="K936" s="662">
        <f>IF($V$11="Y",J936*0.05,0)</f>
        <v>0</v>
      </c>
    </row>
    <row r="937" s="671" customFormat="1" ht="13.5" customHeight="1">
      <c r="E937" t="s" s="596">
        <v>1262</v>
      </c>
      <c r="F937" t="s" s="675">
        <v>2112</v>
      </c>
      <c r="G937" t="s" s="695">
        <f>G928</f>
        <v>2007</v>
      </c>
      <c r="H937" s="677">
        <v>0</v>
      </c>
      <c r="J937" s="662">
        <f>H937*I937</f>
        <v>0</v>
      </c>
      <c r="K937" s="662">
        <f>IF($V$11="Y",J937*0.05,0)</f>
        <v>0</v>
      </c>
    </row>
    <row r="938" s="671" customFormat="1" ht="13.5" customHeight="1">
      <c r="E938" t="s" s="596">
        <v>1263</v>
      </c>
      <c r="F938" t="s" s="675">
        <v>2113</v>
      </c>
      <c r="G938" t="s" s="676">
        <f>G929</f>
        <v>1996</v>
      </c>
      <c r="H938" s="677">
        <v>0</v>
      </c>
      <c r="J938" s="662">
        <f>H938*I938</f>
        <v>0</v>
      </c>
      <c r="K938" s="662">
        <f>IF($V$11="Y",J938*0.05,0)</f>
        <v>0</v>
      </c>
    </row>
    <row r="939" s="671" customFormat="1" ht="13.5" customHeight="1">
      <c r="E939" t="s" s="596">
        <v>1263</v>
      </c>
      <c r="F939" t="s" s="675">
        <v>2113</v>
      </c>
      <c r="G939" t="s" s="91">
        <f>G930</f>
        <v>1998</v>
      </c>
      <c r="H939" s="677">
        <v>0</v>
      </c>
      <c r="J939" s="662">
        <f>H939*I939</f>
        <v>0</v>
      </c>
      <c r="K939" s="662">
        <f>IF($V$11="Y",J939*0.05,0)</f>
        <v>0</v>
      </c>
    </row>
    <row r="940" s="671" customFormat="1" ht="13.5" customHeight="1">
      <c r="E940" t="s" s="596">
        <v>1263</v>
      </c>
      <c r="F940" t="s" s="675">
        <v>2113</v>
      </c>
      <c r="G940" t="s" s="205">
        <f>G931</f>
        <v>2000</v>
      </c>
      <c r="H940" s="677">
        <v>0</v>
      </c>
      <c r="J940" s="662">
        <f>H940*I940</f>
        <v>0</v>
      </c>
      <c r="K940" s="662">
        <f>IF($V$11="Y",J940*0.05,0)</f>
        <v>0</v>
      </c>
    </row>
    <row r="941" s="671" customFormat="1" ht="13.5" customHeight="1">
      <c r="E941" t="s" s="596">
        <v>1263</v>
      </c>
      <c r="F941" t="s" s="675">
        <v>2113</v>
      </c>
      <c r="G941" t="s" s="684">
        <f>G932</f>
        <v>2001</v>
      </c>
      <c r="H941" s="677">
        <v>0</v>
      </c>
      <c r="J941" s="662">
        <f>H941*I941</f>
        <v>0</v>
      </c>
      <c r="K941" s="662">
        <f>IF($V$11="Y",J941*0.05,0)</f>
        <v>0</v>
      </c>
    </row>
    <row r="942" s="671" customFormat="1" ht="13.5" customHeight="1">
      <c r="E942" t="s" s="596">
        <v>1263</v>
      </c>
      <c r="F942" t="s" s="675">
        <v>2113</v>
      </c>
      <c r="G942" t="s" s="686">
        <f>G933</f>
        <v>2003</v>
      </c>
      <c r="H942" s="677">
        <v>0</v>
      </c>
      <c r="J942" s="662">
        <f>H942*I942</f>
        <v>0</v>
      </c>
      <c r="K942" s="662">
        <f>IF($V$11="Y",J942*0.05,0)</f>
        <v>0</v>
      </c>
    </row>
    <row r="943" s="671" customFormat="1" ht="13.5" customHeight="1">
      <c r="E943" t="s" s="596">
        <v>1263</v>
      </c>
      <c r="F943" t="s" s="675">
        <v>2113</v>
      </c>
      <c r="G943" t="s" s="690">
        <f>G934</f>
        <v>2004</v>
      </c>
      <c r="H943" s="677">
        <v>0</v>
      </c>
      <c r="J943" s="662">
        <f>H943*I943</f>
        <v>0</v>
      </c>
      <c r="K943" s="662">
        <f>IF($V$11="Y",J943*0.05,0)</f>
        <v>0</v>
      </c>
    </row>
    <row r="944" s="671" customFormat="1" ht="13.5" customHeight="1">
      <c r="E944" t="s" s="596">
        <v>1263</v>
      </c>
      <c r="F944" t="s" s="675">
        <v>2113</v>
      </c>
      <c r="G944" t="s" s="692">
        <f>G935</f>
        <v>2005</v>
      </c>
      <c r="H944" s="677">
        <v>0</v>
      </c>
      <c r="J944" s="662">
        <f>H944*I944</f>
        <v>0</v>
      </c>
      <c r="K944" s="662">
        <f>IF($V$11="Y",J944*0.05,0)</f>
        <v>0</v>
      </c>
    </row>
    <row r="945" s="671" customFormat="1" ht="13.5" customHeight="1">
      <c r="E945" t="s" s="596">
        <v>1263</v>
      </c>
      <c r="F945" t="s" s="675">
        <v>2113</v>
      </c>
      <c r="G945" t="s" s="180">
        <f>G936</f>
        <v>2006</v>
      </c>
      <c r="H945" s="677">
        <v>0</v>
      </c>
      <c r="J945" s="662">
        <f>H945*I945</f>
        <v>0</v>
      </c>
      <c r="K945" s="662">
        <f>IF($V$11="Y",J945*0.05,0)</f>
        <v>0</v>
      </c>
    </row>
    <row r="946" s="671" customFormat="1" ht="13.5" customHeight="1">
      <c r="E946" t="s" s="596">
        <v>1263</v>
      </c>
      <c r="F946" t="s" s="675">
        <v>2113</v>
      </c>
      <c r="G946" t="s" s="695">
        <f>G937</f>
        <v>2007</v>
      </c>
      <c r="H946" s="677">
        <v>0</v>
      </c>
      <c r="J946" s="662">
        <f>H946*I946</f>
        <v>0</v>
      </c>
      <c r="K946" s="662">
        <f>IF($V$11="Y",J946*0.05,0)</f>
        <v>0</v>
      </c>
    </row>
    <row r="947" s="671" customFormat="1" ht="13.5" customHeight="1">
      <c r="A947" t="s" s="596">
        <v>1617</v>
      </c>
      <c r="E947" t="s" s="596">
        <v>1264</v>
      </c>
      <c r="F947" t="s" s="675">
        <v>2114</v>
      </c>
      <c r="G947" t="s" s="676">
        <f>G938</f>
        <v>1996</v>
      </c>
      <c r="H947" s="677">
        <v>0</v>
      </c>
      <c r="J947" s="662">
        <f>H947*I947</f>
        <v>0</v>
      </c>
      <c r="K947" s="662">
        <f>IF($V$11="Y",J947*0.05,0)</f>
        <v>0</v>
      </c>
    </row>
    <row r="948" s="671" customFormat="1" ht="13.5" customHeight="1">
      <c r="A948" t="s" s="596">
        <v>1617</v>
      </c>
      <c r="E948" t="s" s="596">
        <v>1264</v>
      </c>
      <c r="F948" t="s" s="675">
        <v>2114</v>
      </c>
      <c r="G948" t="s" s="91">
        <f>G939</f>
        <v>1998</v>
      </c>
      <c r="H948" s="677">
        <v>0</v>
      </c>
      <c r="J948" s="662">
        <f>H948*I948</f>
        <v>0</v>
      </c>
      <c r="K948" s="662">
        <f>IF($V$11="Y",J948*0.05,0)</f>
        <v>0</v>
      </c>
    </row>
    <row r="949" s="671" customFormat="1" ht="13.5" customHeight="1">
      <c r="A949" t="s" s="596">
        <v>1617</v>
      </c>
      <c r="E949" t="s" s="596">
        <v>1264</v>
      </c>
      <c r="F949" t="s" s="675">
        <v>2114</v>
      </c>
      <c r="G949" t="s" s="205">
        <f>G940</f>
        <v>2000</v>
      </c>
      <c r="H949" s="677">
        <v>0</v>
      </c>
      <c r="J949" s="662">
        <f>H949*I949</f>
        <v>0</v>
      </c>
      <c r="K949" s="662">
        <f>IF($V$11="Y",J949*0.05,0)</f>
        <v>0</v>
      </c>
    </row>
    <row r="950" s="671" customFormat="1" ht="13.5" customHeight="1">
      <c r="A950" t="s" s="596">
        <v>1617</v>
      </c>
      <c r="E950" t="s" s="596">
        <v>1264</v>
      </c>
      <c r="F950" t="s" s="675">
        <v>2114</v>
      </c>
      <c r="G950" t="s" s="684">
        <f>G941</f>
        <v>2001</v>
      </c>
      <c r="H950" s="677">
        <v>0</v>
      </c>
      <c r="J950" s="662">
        <f>H950*I950</f>
        <v>0</v>
      </c>
      <c r="K950" s="662">
        <f>IF($V$11="Y",J950*0.05,0)</f>
        <v>0</v>
      </c>
    </row>
    <row r="951" s="671" customFormat="1" ht="13.5" customHeight="1">
      <c r="A951" t="s" s="596">
        <v>1617</v>
      </c>
      <c r="E951" t="s" s="596">
        <v>1264</v>
      </c>
      <c r="F951" t="s" s="675">
        <v>2114</v>
      </c>
      <c r="G951" t="s" s="686">
        <f>G942</f>
        <v>2003</v>
      </c>
      <c r="H951" s="677">
        <v>0</v>
      </c>
      <c r="J951" s="662">
        <f>H951*I951</f>
        <v>0</v>
      </c>
      <c r="K951" s="662">
        <f>IF($V$11="Y",J951*0.05,0)</f>
        <v>0</v>
      </c>
    </row>
    <row r="952" s="671" customFormat="1" ht="13.5" customHeight="1">
      <c r="A952" t="s" s="596">
        <v>1617</v>
      </c>
      <c r="E952" t="s" s="596">
        <v>1264</v>
      </c>
      <c r="F952" t="s" s="675">
        <v>2114</v>
      </c>
      <c r="G952" t="s" s="690">
        <f>G943</f>
        <v>2004</v>
      </c>
      <c r="H952" s="677">
        <v>0</v>
      </c>
      <c r="J952" s="662">
        <f>H952*I952</f>
        <v>0</v>
      </c>
      <c r="K952" s="662">
        <f>IF($V$11="Y",J952*0.05,0)</f>
        <v>0</v>
      </c>
    </row>
    <row r="953" s="671" customFormat="1" ht="13.5" customHeight="1">
      <c r="A953" t="s" s="596">
        <v>1617</v>
      </c>
      <c r="E953" t="s" s="596">
        <v>1264</v>
      </c>
      <c r="F953" t="s" s="675">
        <v>2114</v>
      </c>
      <c r="G953" t="s" s="692">
        <f>G944</f>
        <v>2005</v>
      </c>
      <c r="H953" s="677">
        <v>0</v>
      </c>
      <c r="J953" s="662">
        <f>H953*I953</f>
        <v>0</v>
      </c>
      <c r="K953" s="662">
        <f>IF($V$11="Y",J953*0.05,0)</f>
        <v>0</v>
      </c>
    </row>
    <row r="954" s="671" customFormat="1" ht="13.5" customHeight="1">
      <c r="A954" t="s" s="596">
        <v>1617</v>
      </c>
      <c r="E954" t="s" s="596">
        <v>1264</v>
      </c>
      <c r="F954" t="s" s="675">
        <v>2114</v>
      </c>
      <c r="G954" t="s" s="180">
        <f>G945</f>
        <v>2006</v>
      </c>
      <c r="H954" s="677">
        <v>0</v>
      </c>
      <c r="J954" s="662">
        <f>H954*I954</f>
        <v>0</v>
      </c>
      <c r="K954" s="662">
        <f>IF($V$11="Y",J954*0.05,0)</f>
        <v>0</v>
      </c>
    </row>
    <row r="955" s="671" customFormat="1" ht="13.5" customHeight="1">
      <c r="A955" t="s" s="596">
        <v>1617</v>
      </c>
      <c r="E955" t="s" s="596">
        <v>1264</v>
      </c>
      <c r="F955" t="s" s="675">
        <v>2114</v>
      </c>
      <c r="G955" t="s" s="695">
        <f>G946</f>
        <v>2007</v>
      </c>
      <c r="H955" s="677">
        <v>0</v>
      </c>
      <c r="J955" s="662">
        <f>H955*I955</f>
        <v>0</v>
      </c>
      <c r="K955" s="662">
        <f>IF($V$11="Y",J955*0.05,0)</f>
        <v>0</v>
      </c>
    </row>
    <row r="956" s="671" customFormat="1" ht="13.5" customHeight="1">
      <c r="E956" t="s" s="596">
        <v>1265</v>
      </c>
      <c r="F956" t="s" s="675">
        <v>2115</v>
      </c>
      <c r="G956" t="s" s="676">
        <f>G947</f>
        <v>1996</v>
      </c>
      <c r="H956" s="677">
        <v>0</v>
      </c>
      <c r="J956" s="662">
        <f>H956*I956</f>
        <v>0</v>
      </c>
      <c r="K956" s="662">
        <f>IF($V$11="Y",J956*0.05,0)</f>
        <v>0</v>
      </c>
    </row>
    <row r="957" s="671" customFormat="1" ht="13.5" customHeight="1">
      <c r="E957" t="s" s="596">
        <v>1265</v>
      </c>
      <c r="F957" t="s" s="675">
        <v>2115</v>
      </c>
      <c r="G957" t="s" s="91">
        <f>G948</f>
        <v>1998</v>
      </c>
      <c r="H957" s="677">
        <v>0</v>
      </c>
      <c r="J957" s="662">
        <f>H957*I957</f>
        <v>0</v>
      </c>
      <c r="K957" s="662">
        <f>IF($V$11="Y",J957*0.05,0)</f>
        <v>0</v>
      </c>
    </row>
    <row r="958" s="671" customFormat="1" ht="13.5" customHeight="1">
      <c r="E958" t="s" s="596">
        <v>1265</v>
      </c>
      <c r="F958" t="s" s="675">
        <v>2115</v>
      </c>
      <c r="G958" t="s" s="205">
        <f>G949</f>
        <v>2000</v>
      </c>
      <c r="H958" s="677">
        <v>0</v>
      </c>
      <c r="J958" s="662">
        <f>H958*I958</f>
        <v>0</v>
      </c>
      <c r="K958" s="662">
        <f>IF($V$11="Y",J958*0.05,0)</f>
        <v>0</v>
      </c>
    </row>
    <row r="959" s="671" customFormat="1" ht="13.5" customHeight="1">
      <c r="E959" t="s" s="596">
        <v>1265</v>
      </c>
      <c r="F959" t="s" s="675">
        <v>2115</v>
      </c>
      <c r="G959" t="s" s="684">
        <f>G950</f>
        <v>2001</v>
      </c>
      <c r="H959" s="677">
        <v>0</v>
      </c>
      <c r="J959" s="662">
        <f>H959*I959</f>
        <v>0</v>
      </c>
      <c r="K959" s="662">
        <f>IF($V$11="Y",J959*0.05,0)</f>
        <v>0</v>
      </c>
    </row>
    <row r="960" s="671" customFormat="1" ht="13.5" customHeight="1">
      <c r="E960" t="s" s="596">
        <v>1265</v>
      </c>
      <c r="F960" t="s" s="675">
        <v>2115</v>
      </c>
      <c r="G960" t="s" s="686">
        <f>G951</f>
        <v>2003</v>
      </c>
      <c r="H960" s="677">
        <v>0</v>
      </c>
      <c r="J960" s="662">
        <f>H960*I960</f>
        <v>0</v>
      </c>
      <c r="K960" s="662">
        <f>IF($V$11="Y",J960*0.05,0)</f>
        <v>0</v>
      </c>
    </row>
    <row r="961" s="671" customFormat="1" ht="13.5" customHeight="1">
      <c r="E961" t="s" s="596">
        <v>1265</v>
      </c>
      <c r="F961" t="s" s="675">
        <v>2115</v>
      </c>
      <c r="G961" t="s" s="690">
        <f>G952</f>
        <v>2004</v>
      </c>
      <c r="H961" s="677">
        <v>0</v>
      </c>
      <c r="J961" s="662">
        <f>H961*I961</f>
        <v>0</v>
      </c>
      <c r="K961" s="662">
        <f>IF($V$11="Y",J961*0.05,0)</f>
        <v>0</v>
      </c>
    </row>
    <row r="962" s="671" customFormat="1" ht="13.5" customHeight="1">
      <c r="E962" t="s" s="596">
        <v>1265</v>
      </c>
      <c r="F962" t="s" s="675">
        <v>2115</v>
      </c>
      <c r="G962" t="s" s="692">
        <f>G953</f>
        <v>2005</v>
      </c>
      <c r="H962" s="677">
        <v>0</v>
      </c>
      <c r="J962" s="662">
        <f>H962*I962</f>
        <v>0</v>
      </c>
      <c r="K962" s="662">
        <f>IF($V$11="Y",J962*0.05,0)</f>
        <v>0</v>
      </c>
    </row>
    <row r="963" s="671" customFormat="1" ht="13.5" customHeight="1">
      <c r="E963" t="s" s="596">
        <v>1265</v>
      </c>
      <c r="F963" t="s" s="675">
        <v>2115</v>
      </c>
      <c r="G963" t="s" s="180">
        <f>G954</f>
        <v>2006</v>
      </c>
      <c r="H963" s="677">
        <v>0</v>
      </c>
      <c r="J963" s="662">
        <f>H963*I963</f>
        <v>0</v>
      </c>
      <c r="K963" s="662">
        <f>IF($V$11="Y",J963*0.05,0)</f>
        <v>0</v>
      </c>
    </row>
    <row r="964" s="671" customFormat="1" ht="13.5" customHeight="1">
      <c r="E964" t="s" s="596">
        <v>1265</v>
      </c>
      <c r="F964" t="s" s="675">
        <v>2115</v>
      </c>
      <c r="G964" t="s" s="695">
        <f>G955</f>
        <v>2007</v>
      </c>
      <c r="H964" s="677">
        <v>0</v>
      </c>
      <c r="J964" s="662">
        <f>H964*I964</f>
        <v>0</v>
      </c>
      <c r="K964" s="662">
        <f>IF($V$11="Y",J964*0.05,0)</f>
        <v>0</v>
      </c>
    </row>
    <row r="965" s="671" customFormat="1" ht="13.5" customHeight="1">
      <c r="E965" t="s" s="596">
        <v>1266</v>
      </c>
      <c r="F965" t="s" s="675">
        <v>2116</v>
      </c>
      <c r="G965" t="s" s="676">
        <f>G956</f>
        <v>1996</v>
      </c>
      <c r="H965" s="677">
        <v>0</v>
      </c>
      <c r="J965" s="662">
        <f>H965*I965</f>
        <v>0</v>
      </c>
      <c r="K965" s="662">
        <f>IF($V$11="Y",J965*0.05,0)</f>
        <v>0</v>
      </c>
    </row>
    <row r="966" s="671" customFormat="1" ht="13.5" customHeight="1">
      <c r="E966" t="s" s="596">
        <v>1266</v>
      </c>
      <c r="F966" t="s" s="675">
        <v>2116</v>
      </c>
      <c r="G966" t="s" s="91">
        <f>G957</f>
        <v>1998</v>
      </c>
      <c r="H966" s="677">
        <v>0</v>
      </c>
      <c r="J966" s="662">
        <f>H966*I966</f>
        <v>0</v>
      </c>
      <c r="K966" s="662">
        <f>IF($V$11="Y",J966*0.05,0)</f>
        <v>0</v>
      </c>
    </row>
    <row r="967" s="671" customFormat="1" ht="13.5" customHeight="1">
      <c r="E967" t="s" s="596">
        <v>1266</v>
      </c>
      <c r="F967" t="s" s="675">
        <v>2116</v>
      </c>
      <c r="G967" t="s" s="205">
        <f>G958</f>
        <v>2000</v>
      </c>
      <c r="H967" s="677">
        <v>0</v>
      </c>
      <c r="J967" s="662">
        <f>H967*I967</f>
        <v>0</v>
      </c>
      <c r="K967" s="662">
        <f>IF($V$11="Y",J967*0.05,0)</f>
        <v>0</v>
      </c>
    </row>
    <row r="968" s="671" customFormat="1" ht="13.5" customHeight="1">
      <c r="E968" t="s" s="596">
        <v>1266</v>
      </c>
      <c r="F968" t="s" s="675">
        <v>2116</v>
      </c>
      <c r="G968" t="s" s="684">
        <f>G959</f>
        <v>2001</v>
      </c>
      <c r="H968" s="677">
        <v>0</v>
      </c>
      <c r="J968" s="662">
        <f>H968*I968</f>
        <v>0</v>
      </c>
      <c r="K968" s="662">
        <f>IF($V$11="Y",J968*0.05,0)</f>
        <v>0</v>
      </c>
    </row>
    <row r="969" s="671" customFormat="1" ht="13.5" customHeight="1">
      <c r="E969" t="s" s="596">
        <v>1266</v>
      </c>
      <c r="F969" t="s" s="675">
        <v>2116</v>
      </c>
      <c r="G969" t="s" s="686">
        <f>G960</f>
        <v>2003</v>
      </c>
      <c r="H969" s="677">
        <v>0</v>
      </c>
      <c r="J969" s="662">
        <f>H969*I969</f>
        <v>0</v>
      </c>
      <c r="K969" s="662">
        <f>IF($V$11="Y",J969*0.05,0)</f>
        <v>0</v>
      </c>
    </row>
    <row r="970" s="671" customFormat="1" ht="13.5" customHeight="1">
      <c r="E970" t="s" s="596">
        <v>1266</v>
      </c>
      <c r="F970" t="s" s="675">
        <v>2116</v>
      </c>
      <c r="G970" t="s" s="690">
        <f>G961</f>
        <v>2004</v>
      </c>
      <c r="H970" s="677">
        <v>0</v>
      </c>
      <c r="J970" s="662">
        <f>H970*I970</f>
        <v>0</v>
      </c>
      <c r="K970" s="662">
        <f>IF($V$11="Y",J970*0.05,0)</f>
        <v>0</v>
      </c>
    </row>
    <row r="971" s="671" customFormat="1" ht="13.5" customHeight="1">
      <c r="E971" t="s" s="596">
        <v>1266</v>
      </c>
      <c r="F971" t="s" s="675">
        <v>2116</v>
      </c>
      <c r="G971" t="s" s="692">
        <f>G962</f>
        <v>2005</v>
      </c>
      <c r="H971" s="677">
        <v>0</v>
      </c>
      <c r="J971" s="662">
        <f>H971*I971</f>
        <v>0</v>
      </c>
      <c r="K971" s="662">
        <f>IF($V$11="Y",J971*0.05,0)</f>
        <v>0</v>
      </c>
    </row>
    <row r="972" s="671" customFormat="1" ht="13.5" customHeight="1">
      <c r="E972" t="s" s="596">
        <v>1266</v>
      </c>
      <c r="F972" t="s" s="675">
        <v>2116</v>
      </c>
      <c r="G972" t="s" s="180">
        <f>G963</f>
        <v>2006</v>
      </c>
      <c r="H972" s="677">
        <v>0</v>
      </c>
      <c r="J972" s="662">
        <f>H972*I972</f>
        <v>0</v>
      </c>
      <c r="K972" s="662">
        <f>IF($V$11="Y",J972*0.05,0)</f>
        <v>0</v>
      </c>
    </row>
    <row r="973" s="671" customFormat="1" ht="13.5" customHeight="1">
      <c r="E973" t="s" s="596">
        <v>1266</v>
      </c>
      <c r="F973" t="s" s="675">
        <v>2116</v>
      </c>
      <c r="G973" t="s" s="695">
        <f>G964</f>
        <v>2007</v>
      </c>
      <c r="H973" s="677">
        <v>0</v>
      </c>
      <c r="J973" s="662">
        <f>H973*I973</f>
        <v>0</v>
      </c>
      <c r="K973" s="662">
        <f>IF($V$11="Y",J973*0.05,0)</f>
        <v>0</v>
      </c>
    </row>
    <row r="974" s="671" customFormat="1" ht="13.5" customHeight="1">
      <c r="E974" t="s" s="596">
        <v>1267</v>
      </c>
      <c r="F974" t="s" s="675">
        <v>2117</v>
      </c>
      <c r="G974" t="s" s="676">
        <f>G965</f>
        <v>1996</v>
      </c>
      <c r="H974" s="677">
        <v>0</v>
      </c>
      <c r="J974" s="662">
        <f>H974*I974</f>
        <v>0</v>
      </c>
      <c r="K974" s="662">
        <f>IF($V$11="Y",J974*0.05,0)</f>
        <v>0</v>
      </c>
    </row>
    <row r="975" s="671" customFormat="1" ht="13.5" customHeight="1">
      <c r="E975" t="s" s="596">
        <v>1267</v>
      </c>
      <c r="F975" t="s" s="675">
        <v>2117</v>
      </c>
      <c r="G975" t="s" s="91">
        <f>G966</f>
        <v>1998</v>
      </c>
      <c r="H975" s="677">
        <v>0</v>
      </c>
      <c r="J975" s="662">
        <f>H975*I975</f>
        <v>0</v>
      </c>
      <c r="K975" s="662">
        <f>IF($V$11="Y",J975*0.05,0)</f>
        <v>0</v>
      </c>
    </row>
    <row r="976" s="671" customFormat="1" ht="13.5" customHeight="1">
      <c r="E976" t="s" s="596">
        <v>1267</v>
      </c>
      <c r="F976" t="s" s="675">
        <v>2117</v>
      </c>
      <c r="G976" t="s" s="205">
        <f>G967</f>
        <v>2000</v>
      </c>
      <c r="H976" s="677">
        <v>0</v>
      </c>
      <c r="J976" s="662">
        <f>H976*I976</f>
        <v>0</v>
      </c>
      <c r="K976" s="662">
        <f>IF($V$11="Y",J976*0.05,0)</f>
        <v>0</v>
      </c>
    </row>
    <row r="977" s="671" customFormat="1" ht="13.5" customHeight="1">
      <c r="E977" t="s" s="596">
        <v>1267</v>
      </c>
      <c r="F977" t="s" s="675">
        <v>2117</v>
      </c>
      <c r="G977" t="s" s="684">
        <f>G968</f>
        <v>2001</v>
      </c>
      <c r="H977" s="677">
        <v>0</v>
      </c>
      <c r="J977" s="662">
        <f>H977*I977</f>
        <v>0</v>
      </c>
      <c r="K977" s="662">
        <f>IF($V$11="Y",J977*0.05,0)</f>
        <v>0</v>
      </c>
    </row>
    <row r="978" s="671" customFormat="1" ht="13.5" customHeight="1">
      <c r="E978" t="s" s="596">
        <v>1267</v>
      </c>
      <c r="F978" t="s" s="675">
        <v>2117</v>
      </c>
      <c r="G978" t="s" s="686">
        <f>G969</f>
        <v>2003</v>
      </c>
      <c r="H978" s="677">
        <v>0</v>
      </c>
      <c r="J978" s="662">
        <f>H978*I978</f>
        <v>0</v>
      </c>
      <c r="K978" s="662">
        <f>IF($V$11="Y",J978*0.05,0)</f>
        <v>0</v>
      </c>
    </row>
    <row r="979" s="671" customFormat="1" ht="13.5" customHeight="1">
      <c r="E979" t="s" s="596">
        <v>1267</v>
      </c>
      <c r="F979" t="s" s="675">
        <v>2117</v>
      </c>
      <c r="G979" t="s" s="690">
        <f>G970</f>
        <v>2004</v>
      </c>
      <c r="H979" s="677">
        <v>0</v>
      </c>
      <c r="J979" s="662">
        <f>H979*I979</f>
        <v>0</v>
      </c>
      <c r="K979" s="662">
        <f>IF($V$11="Y",J979*0.05,0)</f>
        <v>0</v>
      </c>
    </row>
    <row r="980" s="671" customFormat="1" ht="13.5" customHeight="1">
      <c r="E980" t="s" s="596">
        <v>1267</v>
      </c>
      <c r="F980" t="s" s="675">
        <v>2117</v>
      </c>
      <c r="G980" t="s" s="692">
        <f>G971</f>
        <v>2005</v>
      </c>
      <c r="H980" s="677">
        <v>0</v>
      </c>
      <c r="J980" s="662">
        <f>H980*I980</f>
        <v>0</v>
      </c>
      <c r="K980" s="662">
        <f>IF($V$11="Y",J980*0.05,0)</f>
        <v>0</v>
      </c>
    </row>
    <row r="981" s="671" customFormat="1" ht="13.5" customHeight="1">
      <c r="E981" t="s" s="596">
        <v>1267</v>
      </c>
      <c r="F981" t="s" s="675">
        <v>2117</v>
      </c>
      <c r="G981" t="s" s="180">
        <f>G972</f>
        <v>2006</v>
      </c>
      <c r="H981" s="677">
        <v>0</v>
      </c>
      <c r="J981" s="662">
        <f>H981*I981</f>
        <v>0</v>
      </c>
      <c r="K981" s="662">
        <f>IF($V$11="Y",J981*0.05,0)</f>
        <v>0</v>
      </c>
    </row>
    <row r="982" s="671" customFormat="1" ht="13.5" customHeight="1">
      <c r="E982" t="s" s="596">
        <v>1267</v>
      </c>
      <c r="F982" t="s" s="675">
        <v>2117</v>
      </c>
      <c r="G982" t="s" s="695">
        <f>G973</f>
        <v>2007</v>
      </c>
      <c r="H982" s="677">
        <v>0</v>
      </c>
      <c r="J982" s="662">
        <f>H982*I982</f>
        <v>0</v>
      </c>
      <c r="K982" s="662">
        <f>IF($V$11="Y",J982*0.05,0)</f>
        <v>0</v>
      </c>
    </row>
    <row r="983" s="671" customFormat="1" ht="13.5" customHeight="1">
      <c r="E983" t="s" s="596">
        <v>1268</v>
      </c>
      <c r="F983" t="s" s="675">
        <v>2118</v>
      </c>
      <c r="G983" t="s" s="676">
        <f>G974</f>
        <v>1996</v>
      </c>
      <c r="H983" s="677">
        <v>0</v>
      </c>
      <c r="J983" s="662">
        <f>H983*I983</f>
        <v>0</v>
      </c>
      <c r="K983" s="662">
        <f>IF($V$11="Y",J983*0.05,0)</f>
        <v>0</v>
      </c>
    </row>
    <row r="984" s="671" customFormat="1" ht="13.5" customHeight="1">
      <c r="E984" t="s" s="596">
        <v>1268</v>
      </c>
      <c r="F984" t="s" s="675">
        <v>2118</v>
      </c>
      <c r="G984" t="s" s="91">
        <f>G975</f>
        <v>1998</v>
      </c>
      <c r="H984" s="677">
        <v>0</v>
      </c>
      <c r="J984" s="662">
        <f>H984*I984</f>
        <v>0</v>
      </c>
      <c r="K984" s="662">
        <f>IF($V$11="Y",J984*0.05,0)</f>
        <v>0</v>
      </c>
    </row>
    <row r="985" s="671" customFormat="1" ht="13.5" customHeight="1">
      <c r="E985" t="s" s="596">
        <v>1268</v>
      </c>
      <c r="F985" t="s" s="675">
        <v>2118</v>
      </c>
      <c r="G985" t="s" s="205">
        <f>G976</f>
        <v>2000</v>
      </c>
      <c r="H985" s="677">
        <v>0</v>
      </c>
      <c r="J985" s="662">
        <f>H985*I985</f>
        <v>0</v>
      </c>
      <c r="K985" s="662">
        <f>IF($V$11="Y",J985*0.05,0)</f>
        <v>0</v>
      </c>
    </row>
    <row r="986" s="671" customFormat="1" ht="13.5" customHeight="1">
      <c r="E986" t="s" s="596">
        <v>1268</v>
      </c>
      <c r="F986" t="s" s="675">
        <v>2118</v>
      </c>
      <c r="G986" t="s" s="684">
        <f>G977</f>
        <v>2001</v>
      </c>
      <c r="H986" s="677">
        <v>0</v>
      </c>
      <c r="J986" s="662">
        <f>H986*I986</f>
        <v>0</v>
      </c>
      <c r="K986" s="662">
        <f>IF($V$11="Y",J986*0.05,0)</f>
        <v>0</v>
      </c>
    </row>
    <row r="987" s="671" customFormat="1" ht="13.5" customHeight="1">
      <c r="E987" t="s" s="596">
        <v>1268</v>
      </c>
      <c r="F987" t="s" s="675">
        <v>2118</v>
      </c>
      <c r="G987" t="s" s="686">
        <f>G978</f>
        <v>2003</v>
      </c>
      <c r="H987" s="677">
        <v>0</v>
      </c>
      <c r="J987" s="662">
        <f>H987*I987</f>
        <v>0</v>
      </c>
      <c r="K987" s="662">
        <f>IF($V$11="Y",J987*0.05,0)</f>
        <v>0</v>
      </c>
    </row>
    <row r="988" s="671" customFormat="1" ht="13.5" customHeight="1">
      <c r="E988" t="s" s="596">
        <v>1268</v>
      </c>
      <c r="F988" t="s" s="675">
        <v>2118</v>
      </c>
      <c r="G988" t="s" s="690">
        <f>G979</f>
        <v>2004</v>
      </c>
      <c r="H988" s="677">
        <v>0</v>
      </c>
      <c r="J988" s="662">
        <f>H988*I988</f>
        <v>0</v>
      </c>
      <c r="K988" s="662">
        <f>IF($V$11="Y",J988*0.05,0)</f>
        <v>0</v>
      </c>
    </row>
    <row r="989" s="671" customFormat="1" ht="13.5" customHeight="1">
      <c r="E989" t="s" s="596">
        <v>1268</v>
      </c>
      <c r="F989" t="s" s="675">
        <v>2118</v>
      </c>
      <c r="G989" t="s" s="692">
        <f>G980</f>
        <v>2005</v>
      </c>
      <c r="H989" s="677">
        <v>0</v>
      </c>
      <c r="J989" s="662">
        <f>H989*I989</f>
        <v>0</v>
      </c>
      <c r="K989" s="662">
        <f>IF($V$11="Y",J989*0.05,0)</f>
        <v>0</v>
      </c>
    </row>
    <row r="990" s="671" customFormat="1" ht="13.5" customHeight="1">
      <c r="E990" t="s" s="596">
        <v>1268</v>
      </c>
      <c r="F990" t="s" s="675">
        <v>2118</v>
      </c>
      <c r="G990" t="s" s="180">
        <f>G981</f>
        <v>2006</v>
      </c>
      <c r="H990" s="677">
        <v>0</v>
      </c>
      <c r="J990" s="662">
        <f>H990*I990</f>
        <v>0</v>
      </c>
      <c r="K990" s="662">
        <f>IF($V$11="Y",J990*0.05,0)</f>
        <v>0</v>
      </c>
    </row>
    <row r="991" s="671" customFormat="1" ht="13.5" customHeight="1">
      <c r="E991" t="s" s="596">
        <v>1268</v>
      </c>
      <c r="F991" t="s" s="675">
        <v>2118</v>
      </c>
      <c r="G991" t="s" s="695">
        <f>G982</f>
        <v>2007</v>
      </c>
      <c r="H991" s="677">
        <v>0</v>
      </c>
      <c r="J991" s="662">
        <f>H991*I991</f>
        <v>0</v>
      </c>
      <c r="K991" s="662">
        <f>IF($V$11="Y",J991*0.05,0)</f>
        <v>0</v>
      </c>
    </row>
    <row r="992" s="671" customFormat="1" ht="13.5" customHeight="1">
      <c r="E992" t="s" s="596">
        <v>1269</v>
      </c>
      <c r="F992" t="s" s="675">
        <v>2119</v>
      </c>
      <c r="G992" t="s" s="676">
        <f>G983</f>
        <v>1996</v>
      </c>
      <c r="H992" s="677">
        <v>0</v>
      </c>
      <c r="J992" s="662">
        <f>H992*I992</f>
        <v>0</v>
      </c>
      <c r="K992" s="662">
        <f>IF($V$11="Y",J992*0.05,0)</f>
        <v>0</v>
      </c>
    </row>
    <row r="993" s="671" customFormat="1" ht="13.5" customHeight="1">
      <c r="E993" t="s" s="596">
        <v>1269</v>
      </c>
      <c r="F993" t="s" s="675">
        <v>2119</v>
      </c>
      <c r="G993" t="s" s="91">
        <f>G984</f>
        <v>1998</v>
      </c>
      <c r="H993" s="677">
        <v>0</v>
      </c>
      <c r="J993" s="662">
        <f>H993*I993</f>
        <v>0</v>
      </c>
      <c r="K993" s="662">
        <f>IF($V$11="Y",J993*0.05,0)</f>
        <v>0</v>
      </c>
    </row>
    <row r="994" s="671" customFormat="1" ht="13.5" customHeight="1">
      <c r="E994" t="s" s="596">
        <v>1269</v>
      </c>
      <c r="F994" t="s" s="675">
        <v>2119</v>
      </c>
      <c r="G994" t="s" s="205">
        <f>G985</f>
        <v>2000</v>
      </c>
      <c r="H994" s="677">
        <v>0</v>
      </c>
      <c r="J994" s="662">
        <f>H994*I994</f>
        <v>0</v>
      </c>
      <c r="K994" s="662">
        <f>IF($V$11="Y",J994*0.05,0)</f>
        <v>0</v>
      </c>
    </row>
    <row r="995" s="671" customFormat="1" ht="13.5" customHeight="1">
      <c r="E995" t="s" s="596">
        <v>1269</v>
      </c>
      <c r="F995" t="s" s="675">
        <v>2119</v>
      </c>
      <c r="G995" t="s" s="684">
        <f>G986</f>
        <v>2001</v>
      </c>
      <c r="H995" s="677">
        <v>0</v>
      </c>
      <c r="J995" s="662">
        <f>H995*I995</f>
        <v>0</v>
      </c>
      <c r="K995" s="662">
        <f>IF($V$11="Y",J995*0.05,0)</f>
        <v>0</v>
      </c>
    </row>
    <row r="996" s="671" customFormat="1" ht="13.5" customHeight="1">
      <c r="E996" t="s" s="596">
        <v>1269</v>
      </c>
      <c r="F996" t="s" s="675">
        <v>2119</v>
      </c>
      <c r="G996" t="s" s="686">
        <f>G987</f>
        <v>2003</v>
      </c>
      <c r="H996" s="677">
        <v>0</v>
      </c>
      <c r="J996" s="662">
        <f>H996*I996</f>
        <v>0</v>
      </c>
      <c r="K996" s="662">
        <f>IF($V$11="Y",J996*0.05,0)</f>
        <v>0</v>
      </c>
    </row>
    <row r="997" s="671" customFormat="1" ht="13.5" customHeight="1">
      <c r="E997" t="s" s="596">
        <v>1269</v>
      </c>
      <c r="F997" t="s" s="675">
        <v>2119</v>
      </c>
      <c r="G997" t="s" s="690">
        <f>G988</f>
        <v>2004</v>
      </c>
      <c r="H997" s="677">
        <v>0</v>
      </c>
      <c r="J997" s="662">
        <f>H997*I997</f>
        <v>0</v>
      </c>
      <c r="K997" s="662">
        <f>IF($V$11="Y",J997*0.05,0)</f>
        <v>0</v>
      </c>
    </row>
    <row r="998" s="671" customFormat="1" ht="13.5" customHeight="1">
      <c r="E998" t="s" s="596">
        <v>1269</v>
      </c>
      <c r="F998" t="s" s="675">
        <v>2119</v>
      </c>
      <c r="G998" t="s" s="692">
        <f>G989</f>
        <v>2005</v>
      </c>
      <c r="H998" s="677">
        <v>0</v>
      </c>
      <c r="J998" s="662">
        <f>H998*I998</f>
        <v>0</v>
      </c>
      <c r="K998" s="662">
        <f>IF($V$11="Y",J998*0.05,0)</f>
        <v>0</v>
      </c>
    </row>
    <row r="999" s="671" customFormat="1" ht="13.5" customHeight="1">
      <c r="E999" t="s" s="596">
        <v>1269</v>
      </c>
      <c r="F999" t="s" s="675">
        <v>2119</v>
      </c>
      <c r="G999" t="s" s="180">
        <f>G990</f>
        <v>2006</v>
      </c>
      <c r="H999" s="677">
        <v>0</v>
      </c>
      <c r="J999" s="662">
        <f>H999*I999</f>
        <v>0</v>
      </c>
      <c r="K999" s="662">
        <f>IF($V$11="Y",J999*0.05,0)</f>
        <v>0</v>
      </c>
    </row>
    <row r="1000" s="671" customFormat="1" ht="13.5" customHeight="1">
      <c r="E1000" t="s" s="596">
        <v>1269</v>
      </c>
      <c r="F1000" t="s" s="675">
        <v>2119</v>
      </c>
      <c r="G1000" t="s" s="695">
        <f>G991</f>
        <v>2007</v>
      </c>
      <c r="H1000" s="677">
        <v>0</v>
      </c>
      <c r="J1000" s="662">
        <f>H1000*I1000</f>
        <v>0</v>
      </c>
      <c r="K1000" s="662">
        <f>IF($V$11="Y",J1000*0.05,0)</f>
        <v>0</v>
      </c>
    </row>
    <row r="1001" s="671" customFormat="1" ht="13.5" customHeight="1">
      <c r="E1001" t="s" s="596">
        <v>1270</v>
      </c>
      <c r="F1001" t="s" s="675">
        <v>2120</v>
      </c>
      <c r="G1001" t="s" s="676">
        <f>G992</f>
        <v>1996</v>
      </c>
      <c r="H1001" s="677">
        <v>0</v>
      </c>
      <c r="J1001" s="662">
        <f>H1001*I1001</f>
        <v>0</v>
      </c>
      <c r="K1001" s="662">
        <f>IF($V$11="Y",J1001*0.05,0)</f>
        <v>0</v>
      </c>
    </row>
    <row r="1002" s="671" customFormat="1" ht="13.5" customHeight="1">
      <c r="E1002" t="s" s="596">
        <v>1270</v>
      </c>
      <c r="F1002" t="s" s="675">
        <v>2120</v>
      </c>
      <c r="G1002" t="s" s="91">
        <f>G993</f>
        <v>1998</v>
      </c>
      <c r="H1002" s="677">
        <v>0</v>
      </c>
      <c r="J1002" s="662">
        <f>H1002*I1002</f>
        <v>0</v>
      </c>
      <c r="K1002" s="662">
        <f>IF($V$11="Y",J1002*0.05,0)</f>
        <v>0</v>
      </c>
    </row>
    <row r="1003" s="671" customFormat="1" ht="13.5" customHeight="1">
      <c r="E1003" t="s" s="596">
        <v>1270</v>
      </c>
      <c r="F1003" t="s" s="675">
        <v>2120</v>
      </c>
      <c r="G1003" t="s" s="205">
        <f>G994</f>
        <v>2000</v>
      </c>
      <c r="H1003" s="677">
        <v>0</v>
      </c>
      <c r="J1003" s="662">
        <f>H1003*I1003</f>
        <v>0</v>
      </c>
      <c r="K1003" s="662">
        <f>IF($V$11="Y",J1003*0.05,0)</f>
        <v>0</v>
      </c>
    </row>
    <row r="1004" s="671" customFormat="1" ht="13.5" customHeight="1">
      <c r="E1004" t="s" s="596">
        <v>1270</v>
      </c>
      <c r="F1004" t="s" s="675">
        <v>2120</v>
      </c>
      <c r="G1004" t="s" s="684">
        <f>G995</f>
        <v>2001</v>
      </c>
      <c r="H1004" s="677">
        <v>0</v>
      </c>
      <c r="J1004" s="662">
        <f>H1004*I1004</f>
        <v>0</v>
      </c>
      <c r="K1004" s="662">
        <f>IF($V$11="Y",J1004*0.05,0)</f>
        <v>0</v>
      </c>
    </row>
    <row r="1005" s="671" customFormat="1" ht="13.5" customHeight="1">
      <c r="E1005" t="s" s="596">
        <v>1270</v>
      </c>
      <c r="F1005" t="s" s="675">
        <v>2120</v>
      </c>
      <c r="G1005" t="s" s="686">
        <f>G996</f>
        <v>2003</v>
      </c>
      <c r="H1005" s="677">
        <v>0</v>
      </c>
      <c r="J1005" s="662">
        <f>H1005*I1005</f>
        <v>0</v>
      </c>
      <c r="K1005" s="662">
        <f>IF($V$11="Y",J1005*0.05,0)</f>
        <v>0</v>
      </c>
    </row>
    <row r="1006" s="671" customFormat="1" ht="13.5" customHeight="1">
      <c r="E1006" t="s" s="596">
        <v>1270</v>
      </c>
      <c r="F1006" t="s" s="675">
        <v>2120</v>
      </c>
      <c r="G1006" t="s" s="690">
        <f>G997</f>
        <v>2004</v>
      </c>
      <c r="H1006" s="677">
        <v>0</v>
      </c>
      <c r="J1006" s="662">
        <f>H1006*I1006</f>
        <v>0</v>
      </c>
      <c r="K1006" s="662">
        <f>IF($V$11="Y",J1006*0.05,0)</f>
        <v>0</v>
      </c>
    </row>
    <row r="1007" s="671" customFormat="1" ht="13.5" customHeight="1">
      <c r="E1007" t="s" s="596">
        <v>1270</v>
      </c>
      <c r="F1007" t="s" s="675">
        <v>2120</v>
      </c>
      <c r="G1007" t="s" s="692">
        <f>G998</f>
        <v>2005</v>
      </c>
      <c r="H1007" s="677">
        <v>0</v>
      </c>
      <c r="J1007" s="662">
        <f>H1007*I1007</f>
        <v>0</v>
      </c>
      <c r="K1007" s="662">
        <f>IF($V$11="Y",J1007*0.05,0)</f>
        <v>0</v>
      </c>
    </row>
    <row r="1008" s="671" customFormat="1" ht="13.5" customHeight="1">
      <c r="E1008" t="s" s="596">
        <v>1270</v>
      </c>
      <c r="F1008" t="s" s="675">
        <v>2120</v>
      </c>
      <c r="G1008" t="s" s="180">
        <f>G999</f>
        <v>2006</v>
      </c>
      <c r="H1008" s="677">
        <v>0</v>
      </c>
      <c r="J1008" s="662">
        <f>H1008*I1008</f>
        <v>0</v>
      </c>
      <c r="K1008" s="662">
        <f>IF($V$11="Y",J1008*0.05,0)</f>
        <v>0</v>
      </c>
    </row>
    <row r="1009" s="671" customFormat="1" ht="13.5" customHeight="1">
      <c r="E1009" t="s" s="596">
        <v>1270</v>
      </c>
      <c r="F1009" t="s" s="675">
        <v>2120</v>
      </c>
      <c r="G1009" t="s" s="695">
        <f>G1000</f>
        <v>2007</v>
      </c>
      <c r="H1009" s="677">
        <v>0</v>
      </c>
      <c r="J1009" s="662">
        <f>H1009*I1009</f>
        <v>0</v>
      </c>
      <c r="K1009" s="662">
        <f>IF($V$11="Y",J1009*0.05,0)</f>
        <v>0</v>
      </c>
    </row>
    <row r="1010" s="671" customFormat="1" ht="13.5" customHeight="1">
      <c r="E1010" t="s" s="596">
        <v>1271</v>
      </c>
      <c r="F1010" t="s" s="675">
        <v>2121</v>
      </c>
      <c r="G1010" t="s" s="676">
        <f>G1001</f>
        <v>1996</v>
      </c>
      <c r="H1010" s="677">
        <v>0</v>
      </c>
      <c r="J1010" s="662">
        <f>H1010*I1010</f>
        <v>0</v>
      </c>
      <c r="K1010" s="662">
        <f>IF($V$11="Y",J1010*0.05,0)</f>
        <v>0</v>
      </c>
    </row>
    <row r="1011" s="671" customFormat="1" ht="13.5" customHeight="1">
      <c r="E1011" t="s" s="596">
        <v>1271</v>
      </c>
      <c r="F1011" t="s" s="675">
        <v>2121</v>
      </c>
      <c r="G1011" t="s" s="91">
        <f>G1002</f>
        <v>1998</v>
      </c>
      <c r="H1011" s="677">
        <v>0</v>
      </c>
      <c r="J1011" s="662">
        <f>H1011*I1011</f>
        <v>0</v>
      </c>
      <c r="K1011" s="662">
        <f>IF($V$11="Y",J1011*0.05,0)</f>
        <v>0</v>
      </c>
    </row>
    <row r="1012" s="671" customFormat="1" ht="13.5" customHeight="1">
      <c r="E1012" t="s" s="596">
        <v>1271</v>
      </c>
      <c r="F1012" t="s" s="675">
        <v>2121</v>
      </c>
      <c r="G1012" t="s" s="205">
        <f>G1003</f>
        <v>2000</v>
      </c>
      <c r="H1012" s="677">
        <v>0</v>
      </c>
      <c r="J1012" s="662">
        <f>H1012*I1012</f>
        <v>0</v>
      </c>
      <c r="K1012" s="662">
        <f>IF($V$11="Y",J1012*0.05,0)</f>
        <v>0</v>
      </c>
    </row>
    <row r="1013" s="671" customFormat="1" ht="13.5" customHeight="1">
      <c r="E1013" t="s" s="596">
        <v>1271</v>
      </c>
      <c r="F1013" t="s" s="675">
        <v>2121</v>
      </c>
      <c r="G1013" t="s" s="684">
        <f>G1004</f>
        <v>2001</v>
      </c>
      <c r="H1013" s="677">
        <v>0</v>
      </c>
      <c r="J1013" s="662">
        <f>H1013*I1013</f>
        <v>0</v>
      </c>
      <c r="K1013" s="662">
        <f>IF($V$11="Y",J1013*0.05,0)</f>
        <v>0</v>
      </c>
    </row>
    <row r="1014" s="671" customFormat="1" ht="13.5" customHeight="1">
      <c r="E1014" t="s" s="596">
        <v>1271</v>
      </c>
      <c r="F1014" t="s" s="675">
        <v>2121</v>
      </c>
      <c r="G1014" t="s" s="686">
        <f>G1005</f>
        <v>2003</v>
      </c>
      <c r="H1014" s="677">
        <v>0</v>
      </c>
      <c r="J1014" s="662">
        <f>H1014*I1014</f>
        <v>0</v>
      </c>
      <c r="K1014" s="662">
        <f>IF($V$11="Y",J1014*0.05,0)</f>
        <v>0</v>
      </c>
    </row>
    <row r="1015" s="671" customFormat="1" ht="13.5" customHeight="1">
      <c r="E1015" t="s" s="596">
        <v>1271</v>
      </c>
      <c r="F1015" t="s" s="675">
        <v>2121</v>
      </c>
      <c r="G1015" t="s" s="690">
        <f>G1006</f>
        <v>2004</v>
      </c>
      <c r="H1015" s="677">
        <v>0</v>
      </c>
      <c r="J1015" s="662">
        <f>H1015*I1015</f>
        <v>0</v>
      </c>
      <c r="K1015" s="662">
        <f>IF($V$11="Y",J1015*0.05,0)</f>
        <v>0</v>
      </c>
    </row>
    <row r="1016" s="671" customFormat="1" ht="13.5" customHeight="1">
      <c r="E1016" t="s" s="596">
        <v>1271</v>
      </c>
      <c r="F1016" t="s" s="675">
        <v>2121</v>
      </c>
      <c r="G1016" t="s" s="692">
        <f>G1007</f>
        <v>2005</v>
      </c>
      <c r="H1016" s="677">
        <v>0</v>
      </c>
      <c r="J1016" s="662">
        <f>H1016*I1016</f>
        <v>0</v>
      </c>
      <c r="K1016" s="662">
        <f>IF($V$11="Y",J1016*0.05,0)</f>
        <v>0</v>
      </c>
    </row>
    <row r="1017" s="671" customFormat="1" ht="13.5" customHeight="1">
      <c r="E1017" t="s" s="596">
        <v>1271</v>
      </c>
      <c r="F1017" t="s" s="675">
        <v>2121</v>
      </c>
      <c r="G1017" t="s" s="180">
        <f>G1008</f>
        <v>2006</v>
      </c>
      <c r="H1017" s="677">
        <v>0</v>
      </c>
      <c r="J1017" s="662">
        <f>H1017*I1017</f>
        <v>0</v>
      </c>
      <c r="K1017" s="662">
        <f>IF($V$11="Y",J1017*0.05,0)</f>
        <v>0</v>
      </c>
    </row>
    <row r="1018" s="671" customFormat="1" ht="13.5" customHeight="1">
      <c r="E1018" t="s" s="596">
        <v>1271</v>
      </c>
      <c r="F1018" t="s" s="675">
        <v>2121</v>
      </c>
      <c r="G1018" t="s" s="695">
        <f>G1009</f>
        <v>2007</v>
      </c>
      <c r="H1018" s="677">
        <v>0</v>
      </c>
      <c r="J1018" s="662">
        <f>H1018*I1018</f>
        <v>0</v>
      </c>
      <c r="K1018" s="662">
        <f>IF($V$11="Y",J1018*0.05,0)</f>
        <v>0</v>
      </c>
    </row>
    <row r="1019" s="671" customFormat="1" ht="13.5" customHeight="1">
      <c r="E1019" t="s" s="596">
        <v>1272</v>
      </c>
      <c r="F1019" t="s" s="675">
        <v>2122</v>
      </c>
      <c r="G1019" t="s" s="676">
        <f>G1010</f>
        <v>1996</v>
      </c>
      <c r="H1019" s="677">
        <v>0</v>
      </c>
      <c r="J1019" s="662">
        <f>H1019*I1019</f>
        <v>0</v>
      </c>
      <c r="K1019" s="662">
        <f>IF($V$11="Y",J1019*0.05,0)</f>
        <v>0</v>
      </c>
    </row>
    <row r="1020" s="671" customFormat="1" ht="13.5" customHeight="1">
      <c r="E1020" t="s" s="596">
        <v>1272</v>
      </c>
      <c r="F1020" t="s" s="675">
        <v>2122</v>
      </c>
      <c r="G1020" t="s" s="91">
        <f>G1011</f>
        <v>1998</v>
      </c>
      <c r="H1020" s="677">
        <v>0</v>
      </c>
      <c r="J1020" s="662">
        <f>H1020*I1020</f>
        <v>0</v>
      </c>
      <c r="K1020" s="662">
        <f>IF($V$11="Y",J1020*0.05,0)</f>
        <v>0</v>
      </c>
    </row>
    <row r="1021" s="671" customFormat="1" ht="13.5" customHeight="1">
      <c r="E1021" t="s" s="596">
        <v>1272</v>
      </c>
      <c r="F1021" t="s" s="675">
        <v>2122</v>
      </c>
      <c r="G1021" t="s" s="205">
        <f>G1012</f>
        <v>2000</v>
      </c>
      <c r="H1021" s="677">
        <v>0</v>
      </c>
      <c r="J1021" s="662">
        <f>H1021*I1021</f>
        <v>0</v>
      </c>
      <c r="K1021" s="662">
        <f>IF($V$11="Y",J1021*0.05,0)</f>
        <v>0</v>
      </c>
    </row>
    <row r="1022" s="671" customFormat="1" ht="13.5" customHeight="1">
      <c r="E1022" t="s" s="596">
        <v>1272</v>
      </c>
      <c r="F1022" t="s" s="675">
        <v>2122</v>
      </c>
      <c r="G1022" t="s" s="684">
        <f>G1013</f>
        <v>2001</v>
      </c>
      <c r="H1022" s="677">
        <v>0</v>
      </c>
      <c r="J1022" s="662">
        <f>H1022*I1022</f>
        <v>0</v>
      </c>
      <c r="K1022" s="662">
        <f>IF($V$11="Y",J1022*0.05,0)</f>
        <v>0</v>
      </c>
    </row>
    <row r="1023" s="671" customFormat="1" ht="13.5" customHeight="1">
      <c r="E1023" t="s" s="596">
        <v>1272</v>
      </c>
      <c r="F1023" t="s" s="675">
        <v>2122</v>
      </c>
      <c r="G1023" t="s" s="686">
        <f>G1014</f>
        <v>2003</v>
      </c>
      <c r="H1023" s="677">
        <v>0</v>
      </c>
      <c r="J1023" s="662">
        <f>H1023*I1023</f>
        <v>0</v>
      </c>
      <c r="K1023" s="662">
        <f>IF($V$11="Y",J1023*0.05,0)</f>
        <v>0</v>
      </c>
    </row>
    <row r="1024" s="671" customFormat="1" ht="13.5" customHeight="1">
      <c r="E1024" t="s" s="596">
        <v>1272</v>
      </c>
      <c r="F1024" t="s" s="675">
        <v>2122</v>
      </c>
      <c r="G1024" t="s" s="690">
        <f>G1015</f>
        <v>2004</v>
      </c>
      <c r="H1024" s="677">
        <v>0</v>
      </c>
      <c r="J1024" s="662">
        <f>H1024*I1024</f>
        <v>0</v>
      </c>
      <c r="K1024" s="662">
        <f>IF($V$11="Y",J1024*0.05,0)</f>
        <v>0</v>
      </c>
    </row>
    <row r="1025" s="671" customFormat="1" ht="13.5" customHeight="1">
      <c r="E1025" t="s" s="596">
        <v>1272</v>
      </c>
      <c r="F1025" t="s" s="675">
        <v>2122</v>
      </c>
      <c r="G1025" t="s" s="692">
        <f>G1016</f>
        <v>2005</v>
      </c>
      <c r="H1025" s="677">
        <v>0</v>
      </c>
      <c r="J1025" s="662">
        <f>H1025*I1025</f>
        <v>0</v>
      </c>
      <c r="K1025" s="662">
        <f>IF($V$11="Y",J1025*0.05,0)</f>
        <v>0</v>
      </c>
    </row>
    <row r="1026" s="671" customFormat="1" ht="13.5" customHeight="1">
      <c r="E1026" t="s" s="596">
        <v>1272</v>
      </c>
      <c r="F1026" t="s" s="675">
        <v>2122</v>
      </c>
      <c r="G1026" t="s" s="180">
        <f>G1017</f>
        <v>2006</v>
      </c>
      <c r="H1026" s="677">
        <v>0</v>
      </c>
      <c r="J1026" s="662">
        <f>H1026*I1026</f>
        <v>0</v>
      </c>
      <c r="K1026" s="662">
        <f>IF($V$11="Y",J1026*0.05,0)</f>
        <v>0</v>
      </c>
    </row>
    <row r="1027" s="671" customFormat="1" ht="13.5" customHeight="1">
      <c r="E1027" t="s" s="596">
        <v>1272</v>
      </c>
      <c r="F1027" t="s" s="675">
        <v>2122</v>
      </c>
      <c r="G1027" t="s" s="695">
        <f>G1018</f>
        <v>2007</v>
      </c>
      <c r="H1027" s="677">
        <v>0</v>
      </c>
      <c r="J1027" s="662">
        <f>H1027*I1027</f>
        <v>0</v>
      </c>
      <c r="K1027" s="662">
        <f>IF($V$11="Y",J1027*0.05,0)</f>
        <v>0</v>
      </c>
    </row>
    <row r="1028" s="671" customFormat="1" ht="13.5" customHeight="1">
      <c r="E1028" t="s" s="596">
        <v>1273</v>
      </c>
      <c r="F1028" t="s" s="675">
        <v>2123</v>
      </c>
      <c r="G1028" t="s" s="676">
        <f>G1019</f>
        <v>1996</v>
      </c>
      <c r="H1028" s="677">
        <v>0</v>
      </c>
      <c r="J1028" s="662">
        <f>H1028*I1028</f>
        <v>0</v>
      </c>
      <c r="K1028" s="662">
        <f>IF($V$11="Y",J1028*0.05,0)</f>
        <v>0</v>
      </c>
    </row>
    <row r="1029" s="671" customFormat="1" ht="13.5" customHeight="1">
      <c r="E1029" t="s" s="596">
        <v>1273</v>
      </c>
      <c r="F1029" t="s" s="675">
        <v>2123</v>
      </c>
      <c r="G1029" t="s" s="91">
        <f>G1020</f>
        <v>1998</v>
      </c>
      <c r="H1029" s="677">
        <v>0</v>
      </c>
      <c r="J1029" s="662">
        <f>H1029*I1029</f>
        <v>0</v>
      </c>
      <c r="K1029" s="662">
        <f>IF($V$11="Y",J1029*0.05,0)</f>
        <v>0</v>
      </c>
    </row>
    <row r="1030" s="671" customFormat="1" ht="13.5" customHeight="1">
      <c r="E1030" t="s" s="596">
        <v>1273</v>
      </c>
      <c r="F1030" t="s" s="675">
        <v>2123</v>
      </c>
      <c r="G1030" t="s" s="205">
        <f>G1021</f>
        <v>2000</v>
      </c>
      <c r="H1030" s="677">
        <v>0</v>
      </c>
      <c r="J1030" s="662">
        <f>H1030*I1030</f>
        <v>0</v>
      </c>
      <c r="K1030" s="662">
        <f>IF($V$11="Y",J1030*0.05,0)</f>
        <v>0</v>
      </c>
    </row>
    <row r="1031" s="671" customFormat="1" ht="13.5" customHeight="1">
      <c r="E1031" t="s" s="596">
        <v>1273</v>
      </c>
      <c r="F1031" t="s" s="675">
        <v>2123</v>
      </c>
      <c r="G1031" t="s" s="684">
        <f>G1022</f>
        <v>2001</v>
      </c>
      <c r="H1031" s="677">
        <v>0</v>
      </c>
      <c r="J1031" s="662">
        <f>H1031*I1031</f>
        <v>0</v>
      </c>
      <c r="K1031" s="662">
        <f>IF($V$11="Y",J1031*0.05,0)</f>
        <v>0</v>
      </c>
    </row>
    <row r="1032" s="671" customFormat="1" ht="13.5" customHeight="1">
      <c r="E1032" t="s" s="596">
        <v>1273</v>
      </c>
      <c r="F1032" t="s" s="675">
        <v>2123</v>
      </c>
      <c r="G1032" t="s" s="686">
        <f>G1023</f>
        <v>2003</v>
      </c>
      <c r="H1032" s="677">
        <v>0</v>
      </c>
      <c r="J1032" s="662">
        <f>H1032*I1032</f>
        <v>0</v>
      </c>
      <c r="K1032" s="662">
        <f>IF($V$11="Y",J1032*0.05,0)</f>
        <v>0</v>
      </c>
    </row>
    <row r="1033" s="671" customFormat="1" ht="13.5" customHeight="1">
      <c r="E1033" t="s" s="596">
        <v>1273</v>
      </c>
      <c r="F1033" t="s" s="675">
        <v>2123</v>
      </c>
      <c r="G1033" t="s" s="690">
        <f>G1024</f>
        <v>2004</v>
      </c>
      <c r="H1033" s="677">
        <v>0</v>
      </c>
      <c r="J1033" s="662">
        <f>H1033*I1033</f>
        <v>0</v>
      </c>
      <c r="K1033" s="662">
        <f>IF($V$11="Y",J1033*0.05,0)</f>
        <v>0</v>
      </c>
    </row>
    <row r="1034" s="671" customFormat="1" ht="13.5" customHeight="1">
      <c r="E1034" t="s" s="596">
        <v>1273</v>
      </c>
      <c r="F1034" t="s" s="675">
        <v>2123</v>
      </c>
      <c r="G1034" t="s" s="692">
        <f>G1025</f>
        <v>2005</v>
      </c>
      <c r="H1034" s="677">
        <v>0</v>
      </c>
      <c r="J1034" s="662">
        <f>H1034*I1034</f>
        <v>0</v>
      </c>
      <c r="K1034" s="662">
        <f>IF($V$11="Y",J1034*0.05,0)</f>
        <v>0</v>
      </c>
    </row>
    <row r="1035" s="671" customFormat="1" ht="13.5" customHeight="1">
      <c r="E1035" t="s" s="596">
        <v>1273</v>
      </c>
      <c r="F1035" t="s" s="675">
        <v>2123</v>
      </c>
      <c r="G1035" t="s" s="180">
        <f>G1026</f>
        <v>2006</v>
      </c>
      <c r="H1035" s="677">
        <v>0</v>
      </c>
      <c r="J1035" s="662">
        <f>H1035*I1035</f>
        <v>0</v>
      </c>
      <c r="K1035" s="662">
        <f>IF($V$11="Y",J1035*0.05,0)</f>
        <v>0</v>
      </c>
    </row>
    <row r="1036" s="671" customFormat="1" ht="13.5" customHeight="1">
      <c r="E1036" t="s" s="596">
        <v>1273</v>
      </c>
      <c r="F1036" t="s" s="675">
        <v>2123</v>
      </c>
      <c r="G1036" t="s" s="695">
        <f>G1027</f>
        <v>2007</v>
      </c>
      <c r="H1036" s="677">
        <v>0</v>
      </c>
      <c r="J1036" s="662">
        <f>H1036*I1036</f>
        <v>0</v>
      </c>
      <c r="K1036" s="662">
        <f>IF($V$11="Y",J1036*0.05,0)</f>
        <v>0</v>
      </c>
    </row>
    <row r="1037" s="671" customFormat="1" ht="13.5" customHeight="1">
      <c r="A1037" t="s" s="596">
        <v>1620</v>
      </c>
      <c r="E1037" t="s" s="596">
        <v>1274</v>
      </c>
      <c r="F1037" t="s" s="675">
        <v>2124</v>
      </c>
      <c r="G1037" t="s" s="676">
        <f>G1028</f>
        <v>1996</v>
      </c>
      <c r="H1037" s="677">
        <v>0</v>
      </c>
      <c r="J1037" s="662">
        <f>H1037*I1037</f>
        <v>0</v>
      </c>
      <c r="K1037" s="662">
        <f>IF($V$11="Y",J1037*0.05,0)</f>
        <v>0</v>
      </c>
    </row>
    <row r="1038" s="671" customFormat="1" ht="13.5" customHeight="1">
      <c r="A1038" t="s" s="596">
        <v>1620</v>
      </c>
      <c r="E1038" t="s" s="596">
        <v>1274</v>
      </c>
      <c r="F1038" t="s" s="675">
        <v>2124</v>
      </c>
      <c r="G1038" t="s" s="91">
        <f>G1029</f>
        <v>1998</v>
      </c>
      <c r="H1038" s="677">
        <v>0</v>
      </c>
      <c r="J1038" s="662">
        <f>H1038*I1038</f>
        <v>0</v>
      </c>
      <c r="K1038" s="662">
        <f>IF($V$11="Y",J1038*0.05,0)</f>
        <v>0</v>
      </c>
    </row>
    <row r="1039" s="671" customFormat="1" ht="13.5" customHeight="1">
      <c r="A1039" t="s" s="596">
        <v>1620</v>
      </c>
      <c r="E1039" t="s" s="596">
        <v>1274</v>
      </c>
      <c r="F1039" t="s" s="675">
        <v>2124</v>
      </c>
      <c r="G1039" t="s" s="205">
        <f>G1030</f>
        <v>2000</v>
      </c>
      <c r="H1039" s="677">
        <v>0</v>
      </c>
      <c r="J1039" s="662">
        <f>H1039*I1039</f>
        <v>0</v>
      </c>
      <c r="K1039" s="662">
        <f>IF($V$11="Y",J1039*0.05,0)</f>
        <v>0</v>
      </c>
    </row>
    <row r="1040" s="671" customFormat="1" ht="13.5" customHeight="1">
      <c r="A1040" t="s" s="596">
        <v>1620</v>
      </c>
      <c r="E1040" t="s" s="596">
        <v>1274</v>
      </c>
      <c r="F1040" t="s" s="675">
        <v>2124</v>
      </c>
      <c r="G1040" t="s" s="684">
        <f>G1031</f>
        <v>2001</v>
      </c>
      <c r="H1040" s="677">
        <v>0</v>
      </c>
      <c r="J1040" s="662">
        <f>H1040*I1040</f>
        <v>0</v>
      </c>
      <c r="K1040" s="662">
        <f>IF($V$11="Y",J1040*0.05,0)</f>
        <v>0</v>
      </c>
    </row>
    <row r="1041" s="671" customFormat="1" ht="13.5" customHeight="1">
      <c r="A1041" t="s" s="596">
        <v>1620</v>
      </c>
      <c r="E1041" t="s" s="596">
        <v>1274</v>
      </c>
      <c r="F1041" t="s" s="675">
        <v>2124</v>
      </c>
      <c r="G1041" t="s" s="686">
        <f>G1032</f>
        <v>2003</v>
      </c>
      <c r="H1041" s="677">
        <v>0</v>
      </c>
      <c r="J1041" s="662">
        <f>H1041*I1041</f>
        <v>0</v>
      </c>
      <c r="K1041" s="662">
        <f>IF($V$11="Y",J1041*0.05,0)</f>
        <v>0</v>
      </c>
    </row>
    <row r="1042" s="671" customFormat="1" ht="13.5" customHeight="1">
      <c r="A1042" t="s" s="596">
        <v>1620</v>
      </c>
      <c r="E1042" t="s" s="596">
        <v>1274</v>
      </c>
      <c r="F1042" t="s" s="675">
        <v>2124</v>
      </c>
      <c r="G1042" t="s" s="690">
        <f>G1033</f>
        <v>2004</v>
      </c>
      <c r="H1042" s="677">
        <v>0</v>
      </c>
      <c r="J1042" s="662">
        <f>H1042*I1042</f>
        <v>0</v>
      </c>
      <c r="K1042" s="662">
        <f>IF($V$11="Y",J1042*0.05,0)</f>
        <v>0</v>
      </c>
    </row>
    <row r="1043" s="671" customFormat="1" ht="13.5" customHeight="1">
      <c r="A1043" t="s" s="596">
        <v>1620</v>
      </c>
      <c r="E1043" t="s" s="596">
        <v>1274</v>
      </c>
      <c r="F1043" t="s" s="675">
        <v>2124</v>
      </c>
      <c r="G1043" t="s" s="692">
        <f>G1034</f>
        <v>2005</v>
      </c>
      <c r="H1043" s="677">
        <v>0</v>
      </c>
      <c r="J1043" s="662">
        <f>H1043*I1043</f>
        <v>0</v>
      </c>
      <c r="K1043" s="662">
        <f>IF($V$11="Y",J1043*0.05,0)</f>
        <v>0</v>
      </c>
    </row>
    <row r="1044" s="671" customFormat="1" ht="13.5" customHeight="1">
      <c r="A1044" t="s" s="596">
        <v>1620</v>
      </c>
      <c r="E1044" t="s" s="596">
        <v>1274</v>
      </c>
      <c r="F1044" t="s" s="675">
        <v>2124</v>
      </c>
      <c r="G1044" t="s" s="180">
        <f>G1035</f>
        <v>2006</v>
      </c>
      <c r="H1044" s="677">
        <v>0</v>
      </c>
      <c r="J1044" s="662">
        <f>H1044*I1044</f>
        <v>0</v>
      </c>
      <c r="K1044" s="662">
        <f>IF($V$11="Y",J1044*0.05,0)</f>
        <v>0</v>
      </c>
    </row>
    <row r="1045" s="671" customFormat="1" ht="13.5" customHeight="1">
      <c r="A1045" t="s" s="596">
        <v>1620</v>
      </c>
      <c r="E1045" t="s" s="596">
        <v>1274</v>
      </c>
      <c r="F1045" t="s" s="675">
        <v>2124</v>
      </c>
      <c r="G1045" t="s" s="695">
        <f>G1036</f>
        <v>2007</v>
      </c>
      <c r="H1045" s="677">
        <v>0</v>
      </c>
      <c r="J1045" s="662">
        <f>H1045*I1045</f>
        <v>0</v>
      </c>
      <c r="K1045" s="662">
        <f>IF($V$11="Y",J1045*0.05,0)</f>
        <v>0</v>
      </c>
    </row>
    <row r="1046" s="671" customFormat="1" ht="13.5" customHeight="1">
      <c r="E1046" t="s" s="596">
        <v>1275</v>
      </c>
      <c r="F1046" t="s" s="675">
        <v>2125</v>
      </c>
      <c r="G1046" t="s" s="676">
        <f>G1037</f>
        <v>1996</v>
      </c>
      <c r="H1046" s="677">
        <v>0</v>
      </c>
      <c r="J1046" s="662">
        <f>H1046*I1046</f>
        <v>0</v>
      </c>
      <c r="K1046" s="662">
        <f>IF($V$11="Y",J1046*0.05,0)</f>
        <v>0</v>
      </c>
    </row>
    <row r="1047" s="671" customFormat="1" ht="13.5" customHeight="1">
      <c r="E1047" t="s" s="596">
        <v>1275</v>
      </c>
      <c r="F1047" t="s" s="675">
        <v>2125</v>
      </c>
      <c r="G1047" t="s" s="91">
        <f>G1038</f>
        <v>1998</v>
      </c>
      <c r="H1047" s="677">
        <v>0</v>
      </c>
      <c r="J1047" s="662">
        <f>H1047*I1047</f>
        <v>0</v>
      </c>
      <c r="K1047" s="662">
        <f>IF($V$11="Y",J1047*0.05,0)</f>
        <v>0</v>
      </c>
    </row>
    <row r="1048" s="671" customFormat="1" ht="13.5" customHeight="1">
      <c r="E1048" t="s" s="596">
        <v>1275</v>
      </c>
      <c r="F1048" t="s" s="675">
        <v>2125</v>
      </c>
      <c r="G1048" t="s" s="205">
        <f>G1039</f>
        <v>2000</v>
      </c>
      <c r="H1048" s="677">
        <v>0</v>
      </c>
      <c r="J1048" s="662">
        <f>H1048*I1048</f>
        <v>0</v>
      </c>
      <c r="K1048" s="662">
        <f>IF($V$11="Y",J1048*0.05,0)</f>
        <v>0</v>
      </c>
    </row>
    <row r="1049" s="671" customFormat="1" ht="13.5" customHeight="1">
      <c r="E1049" t="s" s="596">
        <v>1275</v>
      </c>
      <c r="F1049" t="s" s="675">
        <v>2125</v>
      </c>
      <c r="G1049" t="s" s="684">
        <f>G1040</f>
        <v>2001</v>
      </c>
      <c r="H1049" s="677">
        <v>0</v>
      </c>
      <c r="J1049" s="662">
        <f>H1049*I1049</f>
        <v>0</v>
      </c>
      <c r="K1049" s="662">
        <f>IF($V$11="Y",J1049*0.05,0)</f>
        <v>0</v>
      </c>
    </row>
    <row r="1050" s="671" customFormat="1" ht="13.5" customHeight="1">
      <c r="E1050" t="s" s="596">
        <v>1275</v>
      </c>
      <c r="F1050" t="s" s="675">
        <v>2125</v>
      </c>
      <c r="G1050" t="s" s="686">
        <f>G1041</f>
        <v>2003</v>
      </c>
      <c r="H1050" s="677">
        <v>0</v>
      </c>
      <c r="J1050" s="662">
        <f>H1050*I1050</f>
        <v>0</v>
      </c>
      <c r="K1050" s="662">
        <f>IF($V$11="Y",J1050*0.05,0)</f>
        <v>0</v>
      </c>
    </row>
    <row r="1051" s="671" customFormat="1" ht="13.5" customHeight="1">
      <c r="E1051" t="s" s="596">
        <v>1275</v>
      </c>
      <c r="F1051" t="s" s="675">
        <v>2125</v>
      </c>
      <c r="G1051" t="s" s="690">
        <f>G1042</f>
        <v>2004</v>
      </c>
      <c r="H1051" s="677">
        <v>0</v>
      </c>
      <c r="J1051" s="662">
        <f>H1051*I1051</f>
        <v>0</v>
      </c>
      <c r="K1051" s="662">
        <f>IF($V$11="Y",J1051*0.05,0)</f>
        <v>0</v>
      </c>
    </row>
    <row r="1052" s="671" customFormat="1" ht="13.5" customHeight="1">
      <c r="E1052" t="s" s="596">
        <v>1275</v>
      </c>
      <c r="F1052" t="s" s="675">
        <v>2125</v>
      </c>
      <c r="G1052" t="s" s="692">
        <f>G1043</f>
        <v>2005</v>
      </c>
      <c r="H1052" s="677">
        <v>0</v>
      </c>
      <c r="J1052" s="662">
        <f>H1052*I1052</f>
        <v>0</v>
      </c>
      <c r="K1052" s="662">
        <f>IF($V$11="Y",J1052*0.05,0)</f>
        <v>0</v>
      </c>
    </row>
    <row r="1053" s="671" customFormat="1" ht="13.5" customHeight="1">
      <c r="E1053" t="s" s="596">
        <v>1275</v>
      </c>
      <c r="F1053" t="s" s="675">
        <v>2125</v>
      </c>
      <c r="G1053" t="s" s="180">
        <f>G1044</f>
        <v>2006</v>
      </c>
      <c r="H1053" s="677">
        <v>0</v>
      </c>
      <c r="J1053" s="662">
        <f>H1053*I1053</f>
        <v>0</v>
      </c>
      <c r="K1053" s="662">
        <f>IF($V$11="Y",J1053*0.05,0)</f>
        <v>0</v>
      </c>
    </row>
    <row r="1054" s="671" customFormat="1" ht="13.5" customHeight="1">
      <c r="E1054" t="s" s="596">
        <v>1275</v>
      </c>
      <c r="F1054" t="s" s="675">
        <v>2125</v>
      </c>
      <c r="G1054" t="s" s="695">
        <f>G1045</f>
        <v>2007</v>
      </c>
      <c r="H1054" s="677">
        <v>0</v>
      </c>
      <c r="J1054" s="662">
        <f>H1054*I1054</f>
        <v>0</v>
      </c>
      <c r="K1054" s="662">
        <f>IF($V$11="Y",J1054*0.05,0)</f>
        <v>0</v>
      </c>
    </row>
    <row r="1055" s="671" customFormat="1" ht="13.5" customHeight="1">
      <c r="E1055" t="s" s="596">
        <v>1276</v>
      </c>
      <c r="F1055" t="s" s="675">
        <v>2126</v>
      </c>
      <c r="G1055" t="s" s="676">
        <f>G1046</f>
        <v>1996</v>
      </c>
      <c r="H1055" s="677">
        <v>0</v>
      </c>
      <c r="J1055" s="662">
        <f>H1055*I1055</f>
        <v>0</v>
      </c>
      <c r="K1055" s="662">
        <f>IF($V$11="Y",J1055*0.05,0)</f>
        <v>0</v>
      </c>
    </row>
    <row r="1056" s="671" customFormat="1" ht="13.5" customHeight="1">
      <c r="E1056" t="s" s="596">
        <v>1276</v>
      </c>
      <c r="F1056" t="s" s="675">
        <v>2126</v>
      </c>
      <c r="G1056" t="s" s="91">
        <f>G1047</f>
        <v>1998</v>
      </c>
      <c r="H1056" s="677">
        <v>0</v>
      </c>
      <c r="J1056" s="662">
        <f>H1056*I1056</f>
        <v>0</v>
      </c>
      <c r="K1056" s="662">
        <f>IF($V$11="Y",J1056*0.05,0)</f>
        <v>0</v>
      </c>
    </row>
    <row r="1057" s="671" customFormat="1" ht="13.5" customHeight="1">
      <c r="E1057" t="s" s="596">
        <v>1276</v>
      </c>
      <c r="F1057" t="s" s="675">
        <v>2126</v>
      </c>
      <c r="G1057" t="s" s="205">
        <f>G1048</f>
        <v>2000</v>
      </c>
      <c r="H1057" s="677">
        <v>0</v>
      </c>
      <c r="J1057" s="662">
        <f>H1057*I1057</f>
        <v>0</v>
      </c>
      <c r="K1057" s="662">
        <f>IF($V$11="Y",J1057*0.05,0)</f>
        <v>0</v>
      </c>
    </row>
    <row r="1058" s="671" customFormat="1" ht="13.5" customHeight="1">
      <c r="E1058" t="s" s="596">
        <v>1276</v>
      </c>
      <c r="F1058" t="s" s="675">
        <v>2126</v>
      </c>
      <c r="G1058" t="s" s="684">
        <f>G1049</f>
        <v>2001</v>
      </c>
      <c r="H1058" s="677">
        <v>0</v>
      </c>
      <c r="J1058" s="662">
        <f>H1058*I1058</f>
        <v>0</v>
      </c>
      <c r="K1058" s="662">
        <f>IF($V$11="Y",J1058*0.05,0)</f>
        <v>0</v>
      </c>
    </row>
    <row r="1059" s="671" customFormat="1" ht="13.5" customHeight="1">
      <c r="E1059" t="s" s="596">
        <v>1276</v>
      </c>
      <c r="F1059" t="s" s="675">
        <v>2126</v>
      </c>
      <c r="G1059" t="s" s="686">
        <f>G1050</f>
        <v>2003</v>
      </c>
      <c r="H1059" s="677">
        <v>0</v>
      </c>
      <c r="J1059" s="662">
        <f>H1059*I1059</f>
        <v>0</v>
      </c>
      <c r="K1059" s="662">
        <f>IF($V$11="Y",J1059*0.05,0)</f>
        <v>0</v>
      </c>
    </row>
    <row r="1060" s="671" customFormat="1" ht="13.5" customHeight="1">
      <c r="E1060" t="s" s="596">
        <v>1276</v>
      </c>
      <c r="F1060" t="s" s="675">
        <v>2126</v>
      </c>
      <c r="G1060" t="s" s="690">
        <f>G1051</f>
        <v>2004</v>
      </c>
      <c r="H1060" s="677">
        <v>0</v>
      </c>
      <c r="J1060" s="662">
        <f>H1060*I1060</f>
        <v>0</v>
      </c>
      <c r="K1060" s="662">
        <f>IF($V$11="Y",J1060*0.05,0)</f>
        <v>0</v>
      </c>
    </row>
    <row r="1061" s="671" customFormat="1" ht="13.5" customHeight="1">
      <c r="E1061" t="s" s="596">
        <v>1276</v>
      </c>
      <c r="F1061" t="s" s="675">
        <v>2126</v>
      </c>
      <c r="G1061" t="s" s="692">
        <f>G1052</f>
        <v>2005</v>
      </c>
      <c r="H1061" s="677">
        <v>0</v>
      </c>
      <c r="J1061" s="662">
        <f>H1061*I1061</f>
        <v>0</v>
      </c>
      <c r="K1061" s="662">
        <f>IF($V$11="Y",J1061*0.05,0)</f>
        <v>0</v>
      </c>
    </row>
    <row r="1062" s="671" customFormat="1" ht="13.5" customHeight="1">
      <c r="E1062" t="s" s="596">
        <v>1276</v>
      </c>
      <c r="F1062" t="s" s="675">
        <v>2126</v>
      </c>
      <c r="G1062" t="s" s="180">
        <f>G1053</f>
        <v>2006</v>
      </c>
      <c r="H1062" s="677">
        <v>0</v>
      </c>
      <c r="J1062" s="662">
        <f>H1062*I1062</f>
        <v>0</v>
      </c>
      <c r="K1062" s="662">
        <f>IF($V$11="Y",J1062*0.05,0)</f>
        <v>0</v>
      </c>
    </row>
    <row r="1063" s="671" customFormat="1" ht="13.5" customHeight="1">
      <c r="E1063" t="s" s="596">
        <v>1276</v>
      </c>
      <c r="F1063" t="s" s="675">
        <v>2126</v>
      </c>
      <c r="G1063" t="s" s="695">
        <f>G1054</f>
        <v>2007</v>
      </c>
      <c r="H1063" s="677">
        <v>0</v>
      </c>
      <c r="J1063" s="662">
        <f>H1063*I1063</f>
        <v>0</v>
      </c>
      <c r="K1063" s="662">
        <f>IF($V$11="Y",J1063*0.05,0)</f>
        <v>0</v>
      </c>
    </row>
    <row r="1064" s="671" customFormat="1" ht="13.5" customHeight="1">
      <c r="E1064" t="s" s="596">
        <v>1277</v>
      </c>
      <c r="F1064" t="s" s="675">
        <v>2127</v>
      </c>
      <c r="G1064" t="s" s="676">
        <f>G1055</f>
        <v>1996</v>
      </c>
      <c r="H1064" s="677">
        <v>0</v>
      </c>
      <c r="J1064" s="662">
        <f>H1064*I1064</f>
        <v>0</v>
      </c>
      <c r="K1064" s="662">
        <f>IF($V$11="Y",J1064*0.05,0)</f>
        <v>0</v>
      </c>
    </row>
    <row r="1065" s="671" customFormat="1" ht="13.5" customHeight="1">
      <c r="E1065" t="s" s="596">
        <v>1277</v>
      </c>
      <c r="F1065" t="s" s="675">
        <v>2127</v>
      </c>
      <c r="G1065" t="s" s="91">
        <f>G1056</f>
        <v>1998</v>
      </c>
      <c r="H1065" s="677">
        <v>0</v>
      </c>
      <c r="J1065" s="662">
        <f>H1065*I1065</f>
        <v>0</v>
      </c>
      <c r="K1065" s="662">
        <f>IF($V$11="Y",J1065*0.05,0)</f>
        <v>0</v>
      </c>
    </row>
    <row r="1066" s="671" customFormat="1" ht="13.5" customHeight="1">
      <c r="E1066" t="s" s="596">
        <v>1277</v>
      </c>
      <c r="F1066" t="s" s="675">
        <v>2127</v>
      </c>
      <c r="G1066" t="s" s="205">
        <f>G1057</f>
        <v>2000</v>
      </c>
      <c r="H1066" s="677">
        <v>0</v>
      </c>
      <c r="J1066" s="662">
        <f>H1066*I1066</f>
        <v>0</v>
      </c>
      <c r="K1066" s="662">
        <f>IF($V$11="Y",J1066*0.05,0)</f>
        <v>0</v>
      </c>
    </row>
    <row r="1067" s="671" customFormat="1" ht="13.5" customHeight="1">
      <c r="E1067" t="s" s="596">
        <v>1277</v>
      </c>
      <c r="F1067" t="s" s="675">
        <v>2127</v>
      </c>
      <c r="G1067" t="s" s="684">
        <f>G1058</f>
        <v>2001</v>
      </c>
      <c r="H1067" s="677">
        <v>0</v>
      </c>
      <c r="J1067" s="662">
        <f>H1067*I1067</f>
        <v>0</v>
      </c>
      <c r="K1067" s="662">
        <f>IF($V$11="Y",J1067*0.05,0)</f>
        <v>0</v>
      </c>
    </row>
    <row r="1068" s="671" customFormat="1" ht="13.5" customHeight="1">
      <c r="E1068" t="s" s="596">
        <v>1277</v>
      </c>
      <c r="F1068" t="s" s="675">
        <v>2127</v>
      </c>
      <c r="G1068" t="s" s="686">
        <f>G1059</f>
        <v>2003</v>
      </c>
      <c r="H1068" s="677">
        <v>0</v>
      </c>
      <c r="J1068" s="662">
        <f>H1068*I1068</f>
        <v>0</v>
      </c>
      <c r="K1068" s="662">
        <f>IF($V$11="Y",J1068*0.05,0)</f>
        <v>0</v>
      </c>
    </row>
    <row r="1069" s="671" customFormat="1" ht="13.5" customHeight="1">
      <c r="E1069" t="s" s="596">
        <v>1277</v>
      </c>
      <c r="F1069" t="s" s="675">
        <v>2127</v>
      </c>
      <c r="G1069" t="s" s="690">
        <f>G1060</f>
        <v>2004</v>
      </c>
      <c r="H1069" s="677">
        <v>0</v>
      </c>
      <c r="J1069" s="662">
        <f>H1069*I1069</f>
        <v>0</v>
      </c>
      <c r="K1069" s="662">
        <f>IF($V$11="Y",J1069*0.05,0)</f>
        <v>0</v>
      </c>
    </row>
    <row r="1070" s="671" customFormat="1" ht="13.5" customHeight="1">
      <c r="E1070" t="s" s="596">
        <v>1277</v>
      </c>
      <c r="F1070" t="s" s="675">
        <v>2127</v>
      </c>
      <c r="G1070" t="s" s="692">
        <f>G1061</f>
        <v>2005</v>
      </c>
      <c r="H1070" s="677">
        <v>0</v>
      </c>
      <c r="J1070" s="662">
        <f>H1070*I1070</f>
        <v>0</v>
      </c>
      <c r="K1070" s="662">
        <f>IF($V$11="Y",J1070*0.05,0)</f>
        <v>0</v>
      </c>
    </row>
    <row r="1071" s="671" customFormat="1" ht="13.5" customHeight="1">
      <c r="E1071" t="s" s="596">
        <v>1277</v>
      </c>
      <c r="F1071" t="s" s="675">
        <v>2127</v>
      </c>
      <c r="G1071" t="s" s="180">
        <f>G1062</f>
        <v>2006</v>
      </c>
      <c r="H1071" s="677">
        <v>0</v>
      </c>
      <c r="J1071" s="662">
        <f>H1071*I1071</f>
        <v>0</v>
      </c>
      <c r="K1071" s="662">
        <f>IF($V$11="Y",J1071*0.05,0)</f>
        <v>0</v>
      </c>
    </row>
    <row r="1072" s="671" customFormat="1" ht="13.5" customHeight="1">
      <c r="E1072" t="s" s="596">
        <v>1277</v>
      </c>
      <c r="F1072" t="s" s="675">
        <v>2127</v>
      </c>
      <c r="G1072" t="s" s="695">
        <f>G1063</f>
        <v>2007</v>
      </c>
      <c r="H1072" s="677">
        <v>0</v>
      </c>
      <c r="J1072" s="662">
        <f>H1072*I1072</f>
        <v>0</v>
      </c>
      <c r="K1072" s="662">
        <f>IF($V$11="Y",J1072*0.05,0)</f>
        <v>0</v>
      </c>
    </row>
    <row r="1073" s="671" customFormat="1" ht="13.5" customHeight="1">
      <c r="E1073" t="s" s="596">
        <v>1278</v>
      </c>
      <c r="F1073" t="s" s="675">
        <v>2128</v>
      </c>
      <c r="G1073" t="s" s="676">
        <f>G1064</f>
        <v>1996</v>
      </c>
      <c r="H1073" s="677">
        <v>0</v>
      </c>
      <c r="J1073" s="662">
        <f>H1073*I1073</f>
        <v>0</v>
      </c>
      <c r="K1073" s="662">
        <f>IF($V$11="Y",J1073*0.05,0)</f>
        <v>0</v>
      </c>
    </row>
    <row r="1074" s="671" customFormat="1" ht="13.5" customHeight="1">
      <c r="E1074" t="s" s="596">
        <v>1278</v>
      </c>
      <c r="F1074" t="s" s="675">
        <v>2128</v>
      </c>
      <c r="G1074" t="s" s="91">
        <f>G1065</f>
        <v>1998</v>
      </c>
      <c r="H1074" s="677">
        <v>0</v>
      </c>
      <c r="J1074" s="662">
        <f>H1074*I1074</f>
        <v>0</v>
      </c>
      <c r="K1074" s="662">
        <f>IF($V$11="Y",J1074*0.05,0)</f>
        <v>0</v>
      </c>
    </row>
    <row r="1075" s="671" customFormat="1" ht="13.5" customHeight="1">
      <c r="E1075" t="s" s="596">
        <v>1278</v>
      </c>
      <c r="F1075" t="s" s="675">
        <v>2128</v>
      </c>
      <c r="G1075" t="s" s="205">
        <f>G1066</f>
        <v>2000</v>
      </c>
      <c r="H1075" s="677">
        <v>0</v>
      </c>
      <c r="J1075" s="662">
        <f>H1075*I1075</f>
        <v>0</v>
      </c>
      <c r="K1075" s="662">
        <f>IF($V$11="Y",J1075*0.05,0)</f>
        <v>0</v>
      </c>
    </row>
    <row r="1076" s="671" customFormat="1" ht="13.5" customHeight="1">
      <c r="E1076" t="s" s="596">
        <v>1278</v>
      </c>
      <c r="F1076" t="s" s="675">
        <v>2128</v>
      </c>
      <c r="G1076" t="s" s="684">
        <f>G1067</f>
        <v>2001</v>
      </c>
      <c r="H1076" s="677">
        <v>0</v>
      </c>
      <c r="J1076" s="662">
        <f>H1076*I1076</f>
        <v>0</v>
      </c>
      <c r="K1076" s="662">
        <f>IF($V$11="Y",J1076*0.05,0)</f>
        <v>0</v>
      </c>
    </row>
    <row r="1077" s="671" customFormat="1" ht="13.5" customHeight="1">
      <c r="E1077" t="s" s="596">
        <v>1278</v>
      </c>
      <c r="F1077" t="s" s="675">
        <v>2128</v>
      </c>
      <c r="G1077" t="s" s="686">
        <f>G1068</f>
        <v>2003</v>
      </c>
      <c r="H1077" s="677">
        <v>0</v>
      </c>
      <c r="J1077" s="662">
        <f>H1077*I1077</f>
        <v>0</v>
      </c>
      <c r="K1077" s="662">
        <f>IF($V$11="Y",J1077*0.05,0)</f>
        <v>0</v>
      </c>
    </row>
    <row r="1078" s="671" customFormat="1" ht="13.5" customHeight="1">
      <c r="E1078" t="s" s="596">
        <v>1278</v>
      </c>
      <c r="F1078" t="s" s="675">
        <v>2128</v>
      </c>
      <c r="G1078" t="s" s="690">
        <f>G1069</f>
        <v>2004</v>
      </c>
      <c r="H1078" s="677">
        <v>0</v>
      </c>
      <c r="J1078" s="662">
        <f>H1078*I1078</f>
        <v>0</v>
      </c>
      <c r="K1078" s="662">
        <f>IF($V$11="Y",J1078*0.05,0)</f>
        <v>0</v>
      </c>
    </row>
    <row r="1079" s="671" customFormat="1" ht="13.5" customHeight="1">
      <c r="E1079" t="s" s="596">
        <v>1278</v>
      </c>
      <c r="F1079" t="s" s="675">
        <v>2128</v>
      </c>
      <c r="G1079" t="s" s="692">
        <f>G1070</f>
        <v>2005</v>
      </c>
      <c r="H1079" s="677">
        <v>0</v>
      </c>
      <c r="J1079" s="662">
        <f>H1079*I1079</f>
        <v>0</v>
      </c>
      <c r="K1079" s="662">
        <f>IF($V$11="Y",J1079*0.05,0)</f>
        <v>0</v>
      </c>
    </row>
    <row r="1080" s="671" customFormat="1" ht="13.5" customHeight="1">
      <c r="E1080" t="s" s="596">
        <v>1278</v>
      </c>
      <c r="F1080" t="s" s="675">
        <v>2128</v>
      </c>
      <c r="G1080" t="s" s="180">
        <f>G1071</f>
        <v>2006</v>
      </c>
      <c r="H1080" s="677">
        <v>0</v>
      </c>
      <c r="J1080" s="662">
        <f>H1080*I1080</f>
        <v>0</v>
      </c>
      <c r="K1080" s="662">
        <f>IF($V$11="Y",J1080*0.05,0)</f>
        <v>0</v>
      </c>
    </row>
    <row r="1081" s="671" customFormat="1" ht="13.5" customHeight="1">
      <c r="E1081" t="s" s="596">
        <v>1278</v>
      </c>
      <c r="F1081" t="s" s="675">
        <v>2128</v>
      </c>
      <c r="G1081" t="s" s="695">
        <f>G1072</f>
        <v>2007</v>
      </c>
      <c r="H1081" s="677">
        <v>0</v>
      </c>
      <c r="J1081" s="662">
        <f>H1081*I1081</f>
        <v>0</v>
      </c>
      <c r="K1081" s="662">
        <f>IF($V$11="Y",J1081*0.05,0)</f>
        <v>0</v>
      </c>
    </row>
    <row r="1082" s="671" customFormat="1" ht="13.5" customHeight="1">
      <c r="E1082" t="s" s="596">
        <v>1279</v>
      </c>
      <c r="F1082" t="s" s="675">
        <v>2129</v>
      </c>
      <c r="G1082" t="s" s="676">
        <f>G1073</f>
        <v>1996</v>
      </c>
      <c r="H1082" s="677">
        <v>0</v>
      </c>
      <c r="J1082" s="662">
        <f>H1082*I1082</f>
        <v>0</v>
      </c>
      <c r="K1082" s="662">
        <f>IF($V$11="Y",J1082*0.05,0)</f>
        <v>0</v>
      </c>
    </row>
    <row r="1083" s="671" customFormat="1" ht="13.5" customHeight="1">
      <c r="E1083" t="s" s="596">
        <v>1279</v>
      </c>
      <c r="F1083" t="s" s="675">
        <v>2129</v>
      </c>
      <c r="G1083" t="s" s="91">
        <f>G1074</f>
        <v>1998</v>
      </c>
      <c r="H1083" s="677">
        <v>0</v>
      </c>
      <c r="J1083" s="662">
        <f>H1083*I1083</f>
        <v>0</v>
      </c>
      <c r="K1083" s="662">
        <f>IF($V$11="Y",J1083*0.05,0)</f>
        <v>0</v>
      </c>
    </row>
    <row r="1084" s="671" customFormat="1" ht="13.5" customHeight="1">
      <c r="E1084" t="s" s="596">
        <v>1279</v>
      </c>
      <c r="F1084" t="s" s="675">
        <v>2129</v>
      </c>
      <c r="G1084" t="s" s="205">
        <f>G1075</f>
        <v>2000</v>
      </c>
      <c r="H1084" s="677">
        <v>0</v>
      </c>
      <c r="J1084" s="662">
        <f>H1084*I1084</f>
        <v>0</v>
      </c>
      <c r="K1084" s="662">
        <f>IF($V$11="Y",J1084*0.05,0)</f>
        <v>0</v>
      </c>
    </row>
    <row r="1085" s="671" customFormat="1" ht="13.5" customHeight="1">
      <c r="E1085" t="s" s="596">
        <v>1279</v>
      </c>
      <c r="F1085" t="s" s="675">
        <v>2129</v>
      </c>
      <c r="G1085" t="s" s="684">
        <f>G1076</f>
        <v>2001</v>
      </c>
      <c r="H1085" s="677">
        <v>0</v>
      </c>
      <c r="J1085" s="662">
        <f>H1085*I1085</f>
        <v>0</v>
      </c>
      <c r="K1085" s="662">
        <f>IF($V$11="Y",J1085*0.05,0)</f>
        <v>0</v>
      </c>
    </row>
    <row r="1086" s="671" customFormat="1" ht="13.5" customHeight="1">
      <c r="E1086" t="s" s="596">
        <v>1279</v>
      </c>
      <c r="F1086" t="s" s="675">
        <v>2129</v>
      </c>
      <c r="G1086" t="s" s="686">
        <f>G1077</f>
        <v>2003</v>
      </c>
      <c r="H1086" s="677">
        <v>0</v>
      </c>
      <c r="J1086" s="662">
        <f>H1086*I1086</f>
        <v>0</v>
      </c>
      <c r="K1086" s="662">
        <f>IF($V$11="Y",J1086*0.05,0)</f>
        <v>0</v>
      </c>
    </row>
    <row r="1087" s="671" customFormat="1" ht="13.5" customHeight="1">
      <c r="E1087" t="s" s="596">
        <v>1279</v>
      </c>
      <c r="F1087" t="s" s="675">
        <v>2129</v>
      </c>
      <c r="G1087" t="s" s="690">
        <f>G1078</f>
        <v>2004</v>
      </c>
      <c r="H1087" s="677">
        <v>0</v>
      </c>
      <c r="J1087" s="662">
        <f>H1087*I1087</f>
        <v>0</v>
      </c>
      <c r="K1087" s="662">
        <f>IF($V$11="Y",J1087*0.05,0)</f>
        <v>0</v>
      </c>
    </row>
    <row r="1088" s="671" customFormat="1" ht="13.5" customHeight="1">
      <c r="E1088" t="s" s="596">
        <v>1279</v>
      </c>
      <c r="F1088" t="s" s="675">
        <v>2129</v>
      </c>
      <c r="G1088" t="s" s="692">
        <f>G1079</f>
        <v>2005</v>
      </c>
      <c r="H1088" s="677">
        <v>0</v>
      </c>
      <c r="J1088" s="662">
        <f>H1088*I1088</f>
        <v>0</v>
      </c>
      <c r="K1088" s="662">
        <f>IF($V$11="Y",J1088*0.05,0)</f>
        <v>0</v>
      </c>
    </row>
    <row r="1089" s="671" customFormat="1" ht="13.5" customHeight="1">
      <c r="E1089" t="s" s="596">
        <v>1279</v>
      </c>
      <c r="F1089" t="s" s="675">
        <v>2129</v>
      </c>
      <c r="G1089" t="s" s="180">
        <f>G1080</f>
        <v>2006</v>
      </c>
      <c r="H1089" s="677">
        <v>0</v>
      </c>
      <c r="J1089" s="662">
        <f>H1089*I1089</f>
        <v>0</v>
      </c>
      <c r="K1089" s="662">
        <f>IF($V$11="Y",J1089*0.05,0)</f>
        <v>0</v>
      </c>
    </row>
    <row r="1090" s="671" customFormat="1" ht="13.5" customHeight="1">
      <c r="E1090" t="s" s="596">
        <v>1279</v>
      </c>
      <c r="F1090" t="s" s="675">
        <v>2129</v>
      </c>
      <c r="G1090" t="s" s="695">
        <f>G1081</f>
        <v>2007</v>
      </c>
      <c r="H1090" s="677">
        <v>0</v>
      </c>
      <c r="J1090" s="662">
        <f>H1090*I1090</f>
        <v>0</v>
      </c>
      <c r="K1090" s="662">
        <f>IF($V$11="Y",J1090*0.05,0)</f>
        <v>0</v>
      </c>
    </row>
    <row r="1091" s="671" customFormat="1" ht="13.5" customHeight="1">
      <c r="E1091" t="s" s="596">
        <v>1280</v>
      </c>
      <c r="F1091" t="s" s="675">
        <v>2130</v>
      </c>
      <c r="G1091" t="s" s="676">
        <f>G1082</f>
        <v>1996</v>
      </c>
      <c r="H1091" s="677">
        <v>0</v>
      </c>
      <c r="J1091" s="662">
        <f>H1091*I1091</f>
        <v>0</v>
      </c>
      <c r="K1091" s="662">
        <f>IF($V$11="Y",J1091*0.05,0)</f>
        <v>0</v>
      </c>
    </row>
    <row r="1092" s="671" customFormat="1" ht="13.5" customHeight="1">
      <c r="E1092" t="s" s="596">
        <v>1280</v>
      </c>
      <c r="F1092" t="s" s="675">
        <v>2130</v>
      </c>
      <c r="G1092" t="s" s="91">
        <f>G1083</f>
        <v>1998</v>
      </c>
      <c r="H1092" s="677">
        <v>0</v>
      </c>
      <c r="J1092" s="662">
        <f>H1092*I1092</f>
        <v>0</v>
      </c>
      <c r="K1092" s="662">
        <f>IF($V$11="Y",J1092*0.05,0)</f>
        <v>0</v>
      </c>
    </row>
    <row r="1093" s="671" customFormat="1" ht="13.5" customHeight="1">
      <c r="E1093" t="s" s="596">
        <v>1280</v>
      </c>
      <c r="F1093" t="s" s="675">
        <v>2130</v>
      </c>
      <c r="G1093" t="s" s="205">
        <f>G1084</f>
        <v>2000</v>
      </c>
      <c r="H1093" s="677">
        <v>0</v>
      </c>
      <c r="J1093" s="662">
        <f>H1093*I1093</f>
        <v>0</v>
      </c>
      <c r="K1093" s="662">
        <f>IF($V$11="Y",J1093*0.05,0)</f>
        <v>0</v>
      </c>
    </row>
    <row r="1094" s="671" customFormat="1" ht="13.5" customHeight="1">
      <c r="E1094" t="s" s="596">
        <v>1280</v>
      </c>
      <c r="F1094" t="s" s="675">
        <v>2130</v>
      </c>
      <c r="G1094" t="s" s="684">
        <f>G1085</f>
        <v>2001</v>
      </c>
      <c r="H1094" s="677">
        <v>0</v>
      </c>
      <c r="J1094" s="662">
        <f>H1094*I1094</f>
        <v>0</v>
      </c>
      <c r="K1094" s="662">
        <f>IF($V$11="Y",J1094*0.05,0)</f>
        <v>0</v>
      </c>
    </row>
    <row r="1095" s="671" customFormat="1" ht="13.5" customHeight="1">
      <c r="E1095" t="s" s="596">
        <v>1280</v>
      </c>
      <c r="F1095" t="s" s="675">
        <v>2130</v>
      </c>
      <c r="G1095" t="s" s="686">
        <f>G1086</f>
        <v>2003</v>
      </c>
      <c r="H1095" s="677">
        <v>0</v>
      </c>
      <c r="J1095" s="662">
        <f>H1095*I1095</f>
        <v>0</v>
      </c>
      <c r="K1095" s="662">
        <f>IF($V$11="Y",J1095*0.05,0)</f>
        <v>0</v>
      </c>
    </row>
    <row r="1096" s="671" customFormat="1" ht="13.5" customHeight="1">
      <c r="E1096" t="s" s="596">
        <v>1280</v>
      </c>
      <c r="F1096" t="s" s="675">
        <v>2130</v>
      </c>
      <c r="G1096" t="s" s="690">
        <f>G1087</f>
        <v>2004</v>
      </c>
      <c r="H1096" s="677">
        <v>0</v>
      </c>
      <c r="J1096" s="662">
        <f>H1096*I1096</f>
        <v>0</v>
      </c>
      <c r="K1096" s="662">
        <f>IF($V$11="Y",J1096*0.05,0)</f>
        <v>0</v>
      </c>
    </row>
    <row r="1097" s="671" customFormat="1" ht="13.5" customHeight="1">
      <c r="E1097" t="s" s="596">
        <v>1280</v>
      </c>
      <c r="F1097" t="s" s="675">
        <v>2130</v>
      </c>
      <c r="G1097" t="s" s="692">
        <f>G1088</f>
        <v>2005</v>
      </c>
      <c r="H1097" s="677">
        <v>0</v>
      </c>
      <c r="J1097" s="662">
        <f>H1097*I1097</f>
        <v>0</v>
      </c>
      <c r="K1097" s="662">
        <f>IF($V$11="Y",J1097*0.05,0)</f>
        <v>0</v>
      </c>
    </row>
    <row r="1098" s="671" customFormat="1" ht="13.5" customHeight="1">
      <c r="E1098" t="s" s="596">
        <v>1280</v>
      </c>
      <c r="F1098" t="s" s="675">
        <v>2130</v>
      </c>
      <c r="G1098" t="s" s="180">
        <f>G1089</f>
        <v>2006</v>
      </c>
      <c r="H1098" s="677">
        <v>0</v>
      </c>
      <c r="J1098" s="662">
        <f>H1098*I1098</f>
        <v>0</v>
      </c>
      <c r="K1098" s="662">
        <f>IF($V$11="Y",J1098*0.05,0)</f>
        <v>0</v>
      </c>
    </row>
    <row r="1099" s="671" customFormat="1" ht="13.5" customHeight="1">
      <c r="E1099" t="s" s="596">
        <v>1280</v>
      </c>
      <c r="F1099" t="s" s="675">
        <v>2130</v>
      </c>
      <c r="G1099" t="s" s="695">
        <f>G1090</f>
        <v>2007</v>
      </c>
      <c r="H1099" s="677">
        <v>0</v>
      </c>
      <c r="J1099" s="662">
        <f>H1099*I1099</f>
        <v>0</v>
      </c>
      <c r="K1099" s="662">
        <f>IF($V$11="Y",J1099*0.05,0)</f>
        <v>0</v>
      </c>
    </row>
    <row r="1100" s="671" customFormat="1" ht="13.5" customHeight="1">
      <c r="E1100" t="s" s="596">
        <v>1281</v>
      </c>
      <c r="F1100" t="s" s="675">
        <v>2131</v>
      </c>
      <c r="G1100" t="s" s="676">
        <f>G1091</f>
        <v>1996</v>
      </c>
      <c r="H1100" s="677">
        <v>0</v>
      </c>
      <c r="J1100" s="662">
        <f>H1100*I1100</f>
        <v>0</v>
      </c>
      <c r="K1100" s="662">
        <f>IF($V$11="Y",J1100*0.05,0)</f>
        <v>0</v>
      </c>
    </row>
    <row r="1101" s="671" customFormat="1" ht="13.5" customHeight="1">
      <c r="E1101" t="s" s="596">
        <v>1281</v>
      </c>
      <c r="F1101" t="s" s="675">
        <v>2131</v>
      </c>
      <c r="G1101" t="s" s="91">
        <f>G1092</f>
        <v>1998</v>
      </c>
      <c r="H1101" s="677">
        <v>0</v>
      </c>
      <c r="J1101" s="662">
        <f>H1101*I1101</f>
        <v>0</v>
      </c>
      <c r="K1101" s="662">
        <f>IF($V$11="Y",J1101*0.05,0)</f>
        <v>0</v>
      </c>
    </row>
    <row r="1102" s="671" customFormat="1" ht="13.5" customHeight="1">
      <c r="E1102" t="s" s="596">
        <v>1281</v>
      </c>
      <c r="F1102" t="s" s="675">
        <v>2131</v>
      </c>
      <c r="G1102" t="s" s="205">
        <f>G1093</f>
        <v>2000</v>
      </c>
      <c r="H1102" s="677">
        <v>0</v>
      </c>
      <c r="J1102" s="662">
        <f>H1102*I1102</f>
        <v>0</v>
      </c>
      <c r="K1102" s="662">
        <f>IF($V$11="Y",J1102*0.05,0)</f>
        <v>0</v>
      </c>
    </row>
    <row r="1103" s="671" customFormat="1" ht="13.5" customHeight="1">
      <c r="E1103" t="s" s="596">
        <v>1281</v>
      </c>
      <c r="F1103" t="s" s="675">
        <v>2131</v>
      </c>
      <c r="G1103" t="s" s="684">
        <f>G1094</f>
        <v>2001</v>
      </c>
      <c r="H1103" s="677">
        <v>0</v>
      </c>
      <c r="J1103" s="662">
        <f>H1103*I1103</f>
        <v>0</v>
      </c>
      <c r="K1103" s="662">
        <f>IF($V$11="Y",J1103*0.05,0)</f>
        <v>0</v>
      </c>
    </row>
    <row r="1104" s="671" customFormat="1" ht="13.5" customHeight="1">
      <c r="E1104" t="s" s="596">
        <v>1281</v>
      </c>
      <c r="F1104" t="s" s="675">
        <v>2131</v>
      </c>
      <c r="G1104" t="s" s="686">
        <f>G1095</f>
        <v>2003</v>
      </c>
      <c r="H1104" s="677">
        <v>0</v>
      </c>
      <c r="J1104" s="662">
        <f>H1104*I1104</f>
        <v>0</v>
      </c>
      <c r="K1104" s="662">
        <f>IF($V$11="Y",J1104*0.05,0)</f>
        <v>0</v>
      </c>
    </row>
    <row r="1105" s="671" customFormat="1" ht="13.5" customHeight="1">
      <c r="E1105" t="s" s="596">
        <v>1281</v>
      </c>
      <c r="F1105" t="s" s="675">
        <v>2131</v>
      </c>
      <c r="G1105" t="s" s="690">
        <f>G1096</f>
        <v>2004</v>
      </c>
      <c r="H1105" s="677">
        <v>0</v>
      </c>
      <c r="J1105" s="662">
        <f>H1105*I1105</f>
        <v>0</v>
      </c>
      <c r="K1105" s="662">
        <f>IF($V$11="Y",J1105*0.05,0)</f>
        <v>0</v>
      </c>
    </row>
    <row r="1106" s="671" customFormat="1" ht="13.5" customHeight="1">
      <c r="E1106" t="s" s="596">
        <v>1281</v>
      </c>
      <c r="F1106" t="s" s="675">
        <v>2131</v>
      </c>
      <c r="G1106" t="s" s="692">
        <f>G1097</f>
        <v>2005</v>
      </c>
      <c r="H1106" s="677">
        <v>0</v>
      </c>
      <c r="J1106" s="662">
        <f>H1106*I1106</f>
        <v>0</v>
      </c>
      <c r="K1106" s="662">
        <f>IF($V$11="Y",J1106*0.05,0)</f>
        <v>0</v>
      </c>
    </row>
    <row r="1107" s="671" customFormat="1" ht="13.5" customHeight="1">
      <c r="E1107" t="s" s="596">
        <v>1281</v>
      </c>
      <c r="F1107" t="s" s="675">
        <v>2131</v>
      </c>
      <c r="G1107" t="s" s="180">
        <f>G1098</f>
        <v>2006</v>
      </c>
      <c r="H1107" s="677">
        <v>0</v>
      </c>
      <c r="J1107" s="662">
        <f>H1107*I1107</f>
        <v>0</v>
      </c>
      <c r="K1107" s="662">
        <f>IF($V$11="Y",J1107*0.05,0)</f>
        <v>0</v>
      </c>
    </row>
    <row r="1108" s="671" customFormat="1" ht="13.5" customHeight="1">
      <c r="E1108" t="s" s="596">
        <v>1281</v>
      </c>
      <c r="F1108" t="s" s="675">
        <v>2131</v>
      </c>
      <c r="G1108" t="s" s="695">
        <f>G1099</f>
        <v>2007</v>
      </c>
      <c r="H1108" s="677">
        <v>0</v>
      </c>
      <c r="J1108" s="662">
        <f>H1108*I1108</f>
        <v>0</v>
      </c>
      <c r="K1108" s="662">
        <f>IF($V$11="Y",J1108*0.05,0)</f>
        <v>0</v>
      </c>
    </row>
    <row r="1109" s="671" customFormat="1" ht="13.5" customHeight="1">
      <c r="E1109" t="s" s="596">
        <v>1282</v>
      </c>
      <c r="F1109" t="s" s="675">
        <v>2132</v>
      </c>
      <c r="G1109" t="s" s="676">
        <f>G1100</f>
        <v>1996</v>
      </c>
      <c r="H1109" s="677">
        <v>0</v>
      </c>
      <c r="J1109" s="662">
        <f>H1109*I1109</f>
        <v>0</v>
      </c>
      <c r="K1109" s="662">
        <f>IF($V$11="Y",J1109*0.05,0)</f>
        <v>0</v>
      </c>
    </row>
    <row r="1110" s="671" customFormat="1" ht="13.5" customHeight="1">
      <c r="E1110" t="s" s="596">
        <v>1282</v>
      </c>
      <c r="F1110" t="s" s="675">
        <v>2132</v>
      </c>
      <c r="G1110" t="s" s="91">
        <f>G1101</f>
        <v>1998</v>
      </c>
      <c r="H1110" s="677">
        <v>0</v>
      </c>
      <c r="J1110" s="662">
        <f>H1110*I1110</f>
        <v>0</v>
      </c>
      <c r="K1110" s="662">
        <f>IF($V$11="Y",J1110*0.05,0)</f>
        <v>0</v>
      </c>
    </row>
    <row r="1111" s="671" customFormat="1" ht="13.5" customHeight="1">
      <c r="E1111" t="s" s="596">
        <v>1282</v>
      </c>
      <c r="F1111" t="s" s="675">
        <v>2132</v>
      </c>
      <c r="G1111" t="s" s="205">
        <f>G1102</f>
        <v>2000</v>
      </c>
      <c r="H1111" s="677">
        <v>0</v>
      </c>
      <c r="J1111" s="662">
        <f>H1111*I1111</f>
        <v>0</v>
      </c>
      <c r="K1111" s="662">
        <f>IF($V$11="Y",J1111*0.05,0)</f>
        <v>0</v>
      </c>
    </row>
    <row r="1112" s="671" customFormat="1" ht="13.5" customHeight="1">
      <c r="E1112" t="s" s="596">
        <v>1282</v>
      </c>
      <c r="F1112" t="s" s="675">
        <v>2132</v>
      </c>
      <c r="G1112" t="s" s="684">
        <f>G1103</f>
        <v>2001</v>
      </c>
      <c r="H1112" s="677">
        <v>0</v>
      </c>
      <c r="J1112" s="662">
        <f>H1112*I1112</f>
        <v>0</v>
      </c>
      <c r="K1112" s="662">
        <f>IF($V$11="Y",J1112*0.05,0)</f>
        <v>0</v>
      </c>
    </row>
    <row r="1113" s="671" customFormat="1" ht="13.5" customHeight="1">
      <c r="E1113" t="s" s="596">
        <v>1282</v>
      </c>
      <c r="F1113" t="s" s="675">
        <v>2132</v>
      </c>
      <c r="G1113" t="s" s="686">
        <f>G1104</f>
        <v>2003</v>
      </c>
      <c r="H1113" s="677">
        <v>0</v>
      </c>
      <c r="J1113" s="662">
        <f>H1113*I1113</f>
        <v>0</v>
      </c>
      <c r="K1113" s="662">
        <f>IF($V$11="Y",J1113*0.05,0)</f>
        <v>0</v>
      </c>
    </row>
    <row r="1114" s="671" customFormat="1" ht="13.5" customHeight="1">
      <c r="E1114" t="s" s="596">
        <v>1282</v>
      </c>
      <c r="F1114" t="s" s="675">
        <v>2132</v>
      </c>
      <c r="G1114" t="s" s="690">
        <f>G1105</f>
        <v>2004</v>
      </c>
      <c r="H1114" s="677">
        <v>0</v>
      </c>
      <c r="J1114" s="662">
        <f>H1114*I1114</f>
        <v>0</v>
      </c>
      <c r="K1114" s="662">
        <f>IF($V$11="Y",J1114*0.05,0)</f>
        <v>0</v>
      </c>
    </row>
    <row r="1115" s="671" customFormat="1" ht="13.5" customHeight="1">
      <c r="E1115" t="s" s="596">
        <v>1282</v>
      </c>
      <c r="F1115" t="s" s="675">
        <v>2132</v>
      </c>
      <c r="G1115" t="s" s="692">
        <f>G1106</f>
        <v>2005</v>
      </c>
      <c r="H1115" s="677">
        <v>0</v>
      </c>
      <c r="J1115" s="662">
        <f>H1115*I1115</f>
        <v>0</v>
      </c>
      <c r="K1115" s="662">
        <f>IF($V$11="Y",J1115*0.05,0)</f>
        <v>0</v>
      </c>
    </row>
    <row r="1116" s="671" customFormat="1" ht="13.5" customHeight="1">
      <c r="E1116" t="s" s="596">
        <v>1282</v>
      </c>
      <c r="F1116" t="s" s="675">
        <v>2132</v>
      </c>
      <c r="G1116" t="s" s="180">
        <f>G1107</f>
        <v>2006</v>
      </c>
      <c r="H1116" s="677">
        <v>0</v>
      </c>
      <c r="J1116" s="662">
        <f>H1116*I1116</f>
        <v>0</v>
      </c>
      <c r="K1116" s="662">
        <f>IF($V$11="Y",J1116*0.05,0)</f>
        <v>0</v>
      </c>
    </row>
    <row r="1117" s="671" customFormat="1" ht="13.5" customHeight="1">
      <c r="E1117" t="s" s="596">
        <v>1282</v>
      </c>
      <c r="F1117" t="s" s="675">
        <v>2132</v>
      </c>
      <c r="G1117" t="s" s="695">
        <f>G1108</f>
        <v>2007</v>
      </c>
      <c r="H1117" s="677">
        <v>0</v>
      </c>
      <c r="J1117" s="662">
        <f>H1117*I1117</f>
        <v>0</v>
      </c>
      <c r="K1117" s="662">
        <f>IF($V$11="Y",J1117*0.05,0)</f>
        <v>0</v>
      </c>
    </row>
    <row r="1118" s="671" customFormat="1" ht="13.5" customHeight="1">
      <c r="E1118" t="s" s="596">
        <v>1283</v>
      </c>
      <c r="F1118" t="s" s="675">
        <v>2133</v>
      </c>
      <c r="G1118" t="s" s="676">
        <f>G1109</f>
        <v>1996</v>
      </c>
      <c r="H1118" s="677">
        <v>0</v>
      </c>
      <c r="J1118" s="662">
        <f>H1118*I1118</f>
        <v>0</v>
      </c>
      <c r="K1118" s="662">
        <f>IF($V$11="Y",J1118*0.05,0)</f>
        <v>0</v>
      </c>
    </row>
    <row r="1119" s="671" customFormat="1" ht="13.5" customHeight="1">
      <c r="E1119" t="s" s="596">
        <v>1283</v>
      </c>
      <c r="F1119" t="s" s="675">
        <v>2133</v>
      </c>
      <c r="G1119" t="s" s="91">
        <f>G1110</f>
        <v>1998</v>
      </c>
      <c r="H1119" s="677">
        <v>0</v>
      </c>
      <c r="J1119" s="662">
        <f>H1119*I1119</f>
        <v>0</v>
      </c>
      <c r="K1119" s="662">
        <f>IF($V$11="Y",J1119*0.05,0)</f>
        <v>0</v>
      </c>
    </row>
    <row r="1120" s="671" customFormat="1" ht="13.5" customHeight="1">
      <c r="E1120" t="s" s="596">
        <v>1283</v>
      </c>
      <c r="F1120" t="s" s="675">
        <v>2133</v>
      </c>
      <c r="G1120" t="s" s="205">
        <f>G1111</f>
        <v>2000</v>
      </c>
      <c r="H1120" s="677">
        <v>0</v>
      </c>
      <c r="J1120" s="662">
        <f>H1120*I1120</f>
        <v>0</v>
      </c>
      <c r="K1120" s="662">
        <f>IF($V$11="Y",J1120*0.05,0)</f>
        <v>0</v>
      </c>
    </row>
    <row r="1121" s="671" customFormat="1" ht="13.5" customHeight="1">
      <c r="E1121" t="s" s="596">
        <v>1283</v>
      </c>
      <c r="F1121" t="s" s="675">
        <v>2133</v>
      </c>
      <c r="G1121" t="s" s="684">
        <f>G1112</f>
        <v>2001</v>
      </c>
      <c r="H1121" s="677">
        <v>0</v>
      </c>
      <c r="J1121" s="662">
        <f>H1121*I1121</f>
        <v>0</v>
      </c>
      <c r="K1121" s="662">
        <f>IF($V$11="Y",J1121*0.05,0)</f>
        <v>0</v>
      </c>
    </row>
    <row r="1122" s="671" customFormat="1" ht="13.5" customHeight="1">
      <c r="E1122" t="s" s="596">
        <v>1283</v>
      </c>
      <c r="F1122" t="s" s="675">
        <v>2133</v>
      </c>
      <c r="G1122" t="s" s="686">
        <f>G1113</f>
        <v>2003</v>
      </c>
      <c r="H1122" s="677">
        <v>0</v>
      </c>
      <c r="J1122" s="662">
        <f>H1122*I1122</f>
        <v>0</v>
      </c>
      <c r="K1122" s="662">
        <f>IF($V$11="Y",J1122*0.05,0)</f>
        <v>0</v>
      </c>
    </row>
    <row r="1123" s="671" customFormat="1" ht="13.5" customHeight="1">
      <c r="E1123" t="s" s="596">
        <v>1283</v>
      </c>
      <c r="F1123" t="s" s="675">
        <v>2133</v>
      </c>
      <c r="G1123" t="s" s="690">
        <f>G1114</f>
        <v>2004</v>
      </c>
      <c r="H1123" s="677">
        <v>0</v>
      </c>
      <c r="J1123" s="662">
        <f>H1123*I1123</f>
        <v>0</v>
      </c>
      <c r="K1123" s="662">
        <f>IF($V$11="Y",J1123*0.05,0)</f>
        <v>0</v>
      </c>
    </row>
    <row r="1124" s="671" customFormat="1" ht="13.5" customHeight="1">
      <c r="E1124" t="s" s="596">
        <v>1283</v>
      </c>
      <c r="F1124" t="s" s="675">
        <v>2133</v>
      </c>
      <c r="G1124" t="s" s="692">
        <f>G1115</f>
        <v>2005</v>
      </c>
      <c r="H1124" s="677">
        <v>0</v>
      </c>
      <c r="J1124" s="662">
        <f>H1124*I1124</f>
        <v>0</v>
      </c>
      <c r="K1124" s="662">
        <f>IF($V$11="Y",J1124*0.05,0)</f>
        <v>0</v>
      </c>
    </row>
    <row r="1125" s="671" customFormat="1" ht="13.5" customHeight="1">
      <c r="E1125" t="s" s="596">
        <v>1283</v>
      </c>
      <c r="F1125" t="s" s="675">
        <v>2133</v>
      </c>
      <c r="G1125" t="s" s="180">
        <f>G1116</f>
        <v>2006</v>
      </c>
      <c r="H1125" s="677">
        <v>0</v>
      </c>
      <c r="J1125" s="662">
        <f>H1125*I1125</f>
        <v>0</v>
      </c>
      <c r="K1125" s="662">
        <f>IF($V$11="Y",J1125*0.05,0)</f>
        <v>0</v>
      </c>
    </row>
    <row r="1126" s="671" customFormat="1" ht="13.5" customHeight="1">
      <c r="E1126" t="s" s="596">
        <v>1283</v>
      </c>
      <c r="F1126" t="s" s="675">
        <v>2133</v>
      </c>
      <c r="G1126" t="s" s="695">
        <f>G1117</f>
        <v>2007</v>
      </c>
      <c r="H1126" s="677">
        <v>0</v>
      </c>
      <c r="J1126" s="662">
        <f>H1126*I1126</f>
        <v>0</v>
      </c>
      <c r="K1126" s="662">
        <f>IF($V$11="Y",J1126*0.05,0)</f>
        <v>0</v>
      </c>
    </row>
    <row r="1127" s="671" customFormat="1" ht="13.5" customHeight="1">
      <c r="E1127" t="s" s="596">
        <v>1284</v>
      </c>
      <c r="F1127" t="s" s="675">
        <v>2134</v>
      </c>
      <c r="G1127" t="s" s="676">
        <f>G1118</f>
        <v>1996</v>
      </c>
      <c r="H1127" s="677">
        <v>0</v>
      </c>
      <c r="J1127" s="662">
        <f>H1127*I1127</f>
        <v>0</v>
      </c>
      <c r="K1127" s="662">
        <f>IF($V$11="Y",J1127*0.05,0)</f>
        <v>0</v>
      </c>
    </row>
    <row r="1128" s="671" customFormat="1" ht="13.5" customHeight="1">
      <c r="E1128" t="s" s="596">
        <v>1284</v>
      </c>
      <c r="F1128" t="s" s="675">
        <v>2134</v>
      </c>
      <c r="G1128" t="s" s="91">
        <f>G1119</f>
        <v>1998</v>
      </c>
      <c r="H1128" s="677">
        <v>0</v>
      </c>
      <c r="J1128" s="662">
        <f>H1128*I1128</f>
        <v>0</v>
      </c>
      <c r="K1128" s="662">
        <f>IF($V$11="Y",J1128*0.05,0)</f>
        <v>0</v>
      </c>
    </row>
    <row r="1129" s="671" customFormat="1" ht="13.5" customHeight="1">
      <c r="E1129" t="s" s="596">
        <v>1284</v>
      </c>
      <c r="F1129" t="s" s="675">
        <v>2134</v>
      </c>
      <c r="G1129" t="s" s="205">
        <f>G1120</f>
        <v>2000</v>
      </c>
      <c r="H1129" s="677">
        <v>0</v>
      </c>
      <c r="J1129" s="662">
        <f>H1129*I1129</f>
        <v>0</v>
      </c>
      <c r="K1129" s="662">
        <f>IF($V$11="Y",J1129*0.05,0)</f>
        <v>0</v>
      </c>
    </row>
    <row r="1130" s="671" customFormat="1" ht="13.5" customHeight="1">
      <c r="E1130" t="s" s="596">
        <v>1284</v>
      </c>
      <c r="F1130" t="s" s="675">
        <v>2134</v>
      </c>
      <c r="G1130" t="s" s="684">
        <f>G1121</f>
        <v>2001</v>
      </c>
      <c r="H1130" s="677">
        <v>0</v>
      </c>
      <c r="J1130" s="662">
        <f>H1130*I1130</f>
        <v>0</v>
      </c>
      <c r="K1130" s="662">
        <f>IF($V$11="Y",J1130*0.05,0)</f>
        <v>0</v>
      </c>
    </row>
    <row r="1131" s="671" customFormat="1" ht="13.5" customHeight="1">
      <c r="E1131" t="s" s="596">
        <v>1284</v>
      </c>
      <c r="F1131" t="s" s="675">
        <v>2134</v>
      </c>
      <c r="G1131" t="s" s="686">
        <f>G1122</f>
        <v>2003</v>
      </c>
      <c r="H1131" s="677">
        <v>0</v>
      </c>
      <c r="J1131" s="662">
        <f>H1131*I1131</f>
        <v>0</v>
      </c>
      <c r="K1131" s="662">
        <f>IF($V$11="Y",J1131*0.05,0)</f>
        <v>0</v>
      </c>
    </row>
    <row r="1132" s="671" customFormat="1" ht="13.5" customHeight="1">
      <c r="E1132" t="s" s="596">
        <v>1284</v>
      </c>
      <c r="F1132" t="s" s="675">
        <v>2134</v>
      </c>
      <c r="G1132" t="s" s="690">
        <f>G1123</f>
        <v>2004</v>
      </c>
      <c r="H1132" s="677">
        <v>0</v>
      </c>
      <c r="J1132" s="662">
        <f>H1132*I1132</f>
        <v>0</v>
      </c>
      <c r="K1132" s="662">
        <f>IF($V$11="Y",J1132*0.05,0)</f>
        <v>0</v>
      </c>
    </row>
    <row r="1133" s="671" customFormat="1" ht="13.5" customHeight="1">
      <c r="E1133" t="s" s="596">
        <v>1284</v>
      </c>
      <c r="F1133" t="s" s="675">
        <v>2134</v>
      </c>
      <c r="G1133" t="s" s="692">
        <f>G1124</f>
        <v>2005</v>
      </c>
      <c r="H1133" s="677">
        <v>0</v>
      </c>
      <c r="J1133" s="662">
        <f>H1133*I1133</f>
        <v>0</v>
      </c>
      <c r="K1133" s="662">
        <f>IF($V$11="Y",J1133*0.05,0)</f>
        <v>0</v>
      </c>
    </row>
    <row r="1134" s="671" customFormat="1" ht="13.5" customHeight="1">
      <c r="E1134" t="s" s="596">
        <v>1284</v>
      </c>
      <c r="F1134" t="s" s="675">
        <v>2134</v>
      </c>
      <c r="G1134" t="s" s="180">
        <f>G1125</f>
        <v>2006</v>
      </c>
      <c r="H1134" s="677">
        <v>0</v>
      </c>
      <c r="J1134" s="662">
        <f>H1134*I1134</f>
        <v>0</v>
      </c>
      <c r="K1134" s="662">
        <f>IF($V$11="Y",J1134*0.05,0)</f>
        <v>0</v>
      </c>
    </row>
    <row r="1135" s="671" customFormat="1" ht="13.5" customHeight="1">
      <c r="E1135" t="s" s="596">
        <v>1284</v>
      </c>
      <c r="F1135" t="s" s="675">
        <v>2134</v>
      </c>
      <c r="G1135" t="s" s="695">
        <f>G1126</f>
        <v>2007</v>
      </c>
      <c r="H1135" s="677">
        <v>0</v>
      </c>
      <c r="J1135" s="662">
        <f>H1135*I1135</f>
        <v>0</v>
      </c>
      <c r="K1135" s="662">
        <f>IF($V$11="Y",J1135*0.05,0)</f>
        <v>0</v>
      </c>
    </row>
    <row r="1136" s="671" customFormat="1" ht="13.5" customHeight="1">
      <c r="E1136" t="s" s="596">
        <v>1285</v>
      </c>
      <c r="F1136" t="s" s="675">
        <v>2135</v>
      </c>
      <c r="G1136" t="s" s="676">
        <f>G1127</f>
        <v>1996</v>
      </c>
      <c r="H1136" s="677">
        <v>0</v>
      </c>
      <c r="J1136" s="662">
        <f>H1136*I1136</f>
        <v>0</v>
      </c>
      <c r="K1136" s="662">
        <f>IF($V$11="Y",J1136*0.05,0)</f>
        <v>0</v>
      </c>
    </row>
    <row r="1137" s="671" customFormat="1" ht="13.5" customHeight="1">
      <c r="E1137" t="s" s="596">
        <v>1285</v>
      </c>
      <c r="F1137" t="s" s="675">
        <v>2135</v>
      </c>
      <c r="G1137" t="s" s="91">
        <f>G1128</f>
        <v>1998</v>
      </c>
      <c r="H1137" s="677">
        <v>0</v>
      </c>
      <c r="J1137" s="662">
        <f>H1137*I1137</f>
        <v>0</v>
      </c>
      <c r="K1137" s="662">
        <f>IF($V$11="Y",J1137*0.05,0)</f>
        <v>0</v>
      </c>
    </row>
    <row r="1138" s="671" customFormat="1" ht="13.5" customHeight="1">
      <c r="E1138" t="s" s="596">
        <v>1285</v>
      </c>
      <c r="F1138" t="s" s="675">
        <v>2135</v>
      </c>
      <c r="G1138" t="s" s="205">
        <f>G1129</f>
        <v>2000</v>
      </c>
      <c r="H1138" s="677">
        <v>0</v>
      </c>
      <c r="J1138" s="662">
        <f>H1138*I1138</f>
        <v>0</v>
      </c>
      <c r="K1138" s="662">
        <f>IF($V$11="Y",J1138*0.05,0)</f>
        <v>0</v>
      </c>
    </row>
    <row r="1139" s="671" customFormat="1" ht="13.5" customHeight="1">
      <c r="E1139" t="s" s="596">
        <v>1285</v>
      </c>
      <c r="F1139" t="s" s="675">
        <v>2135</v>
      </c>
      <c r="G1139" t="s" s="684">
        <f>G1130</f>
        <v>2001</v>
      </c>
      <c r="H1139" s="677">
        <v>0</v>
      </c>
      <c r="J1139" s="662">
        <f>H1139*I1139</f>
        <v>0</v>
      </c>
      <c r="K1139" s="662">
        <f>IF($V$11="Y",J1139*0.05,0)</f>
        <v>0</v>
      </c>
    </row>
    <row r="1140" s="671" customFormat="1" ht="13.5" customHeight="1">
      <c r="E1140" t="s" s="596">
        <v>1285</v>
      </c>
      <c r="F1140" t="s" s="675">
        <v>2135</v>
      </c>
      <c r="G1140" t="s" s="686">
        <f>G1131</f>
        <v>2003</v>
      </c>
      <c r="H1140" s="677">
        <v>0</v>
      </c>
      <c r="J1140" s="662">
        <f>H1140*I1140</f>
        <v>0</v>
      </c>
      <c r="K1140" s="662">
        <f>IF($V$11="Y",J1140*0.05,0)</f>
        <v>0</v>
      </c>
    </row>
    <row r="1141" s="671" customFormat="1" ht="13.5" customHeight="1">
      <c r="E1141" t="s" s="596">
        <v>1285</v>
      </c>
      <c r="F1141" t="s" s="675">
        <v>2135</v>
      </c>
      <c r="G1141" t="s" s="690">
        <f>G1132</f>
        <v>2004</v>
      </c>
      <c r="H1141" s="677">
        <v>0</v>
      </c>
      <c r="J1141" s="662">
        <f>H1141*I1141</f>
        <v>0</v>
      </c>
      <c r="K1141" s="662">
        <f>IF($V$11="Y",J1141*0.05,0)</f>
        <v>0</v>
      </c>
    </row>
    <row r="1142" s="671" customFormat="1" ht="13.5" customHeight="1">
      <c r="E1142" t="s" s="596">
        <v>1285</v>
      </c>
      <c r="F1142" t="s" s="675">
        <v>2135</v>
      </c>
      <c r="G1142" t="s" s="692">
        <f>G1133</f>
        <v>2005</v>
      </c>
      <c r="H1142" s="677">
        <v>0</v>
      </c>
      <c r="J1142" s="662">
        <f>H1142*I1142</f>
        <v>0</v>
      </c>
      <c r="K1142" s="662">
        <f>IF($V$11="Y",J1142*0.05,0)</f>
        <v>0</v>
      </c>
    </row>
    <row r="1143" s="671" customFormat="1" ht="13.5" customHeight="1">
      <c r="E1143" t="s" s="596">
        <v>1285</v>
      </c>
      <c r="F1143" t="s" s="675">
        <v>2135</v>
      </c>
      <c r="G1143" t="s" s="180">
        <f>G1134</f>
        <v>2006</v>
      </c>
      <c r="H1143" s="677">
        <v>0</v>
      </c>
      <c r="J1143" s="662">
        <f>H1143*I1143</f>
        <v>0</v>
      </c>
      <c r="K1143" s="662">
        <f>IF($V$11="Y",J1143*0.05,0)</f>
        <v>0</v>
      </c>
    </row>
    <row r="1144" s="671" customFormat="1" ht="13.5" customHeight="1">
      <c r="E1144" t="s" s="596">
        <v>1285</v>
      </c>
      <c r="F1144" t="s" s="675">
        <v>2135</v>
      </c>
      <c r="G1144" t="s" s="695">
        <f>G1135</f>
        <v>2007</v>
      </c>
      <c r="H1144" s="677">
        <v>0</v>
      </c>
      <c r="J1144" s="662">
        <f>H1144*I1144</f>
        <v>0</v>
      </c>
      <c r="K1144" s="662">
        <f>IF($V$11="Y",J1144*0.05,0)</f>
        <v>0</v>
      </c>
    </row>
    <row r="1145" s="671" customFormat="1" ht="13.5" customHeight="1">
      <c r="E1145" t="s" s="596">
        <v>1286</v>
      </c>
      <c r="F1145" t="s" s="675">
        <v>2136</v>
      </c>
      <c r="G1145" t="s" s="676">
        <f>G1136</f>
        <v>1996</v>
      </c>
      <c r="H1145" s="677">
        <v>0</v>
      </c>
      <c r="J1145" s="662">
        <f>H1145*I1145</f>
        <v>0</v>
      </c>
      <c r="K1145" s="662">
        <f>IF($V$11="Y",J1145*0.05,0)</f>
        <v>0</v>
      </c>
    </row>
    <row r="1146" s="671" customFormat="1" ht="13.5" customHeight="1">
      <c r="E1146" t="s" s="596">
        <v>1286</v>
      </c>
      <c r="F1146" t="s" s="675">
        <v>2136</v>
      </c>
      <c r="G1146" t="s" s="91">
        <f>G1137</f>
        <v>1998</v>
      </c>
      <c r="H1146" s="677">
        <v>0</v>
      </c>
      <c r="J1146" s="662">
        <f>H1146*I1146</f>
        <v>0</v>
      </c>
      <c r="K1146" s="662">
        <f>IF($V$11="Y",J1146*0.05,0)</f>
        <v>0</v>
      </c>
    </row>
    <row r="1147" s="671" customFormat="1" ht="13.5" customHeight="1">
      <c r="E1147" t="s" s="596">
        <v>1286</v>
      </c>
      <c r="F1147" t="s" s="675">
        <v>2136</v>
      </c>
      <c r="G1147" t="s" s="205">
        <f>G1138</f>
        <v>2000</v>
      </c>
      <c r="H1147" s="677">
        <v>0</v>
      </c>
      <c r="J1147" s="662">
        <f>H1147*I1147</f>
        <v>0</v>
      </c>
      <c r="K1147" s="662">
        <f>IF($V$11="Y",J1147*0.05,0)</f>
        <v>0</v>
      </c>
    </row>
    <row r="1148" s="671" customFormat="1" ht="13.5" customHeight="1">
      <c r="E1148" t="s" s="596">
        <v>1286</v>
      </c>
      <c r="F1148" t="s" s="675">
        <v>2136</v>
      </c>
      <c r="G1148" t="s" s="684">
        <f>G1139</f>
        <v>2001</v>
      </c>
      <c r="H1148" s="677">
        <v>0</v>
      </c>
      <c r="J1148" s="662">
        <f>H1148*I1148</f>
        <v>0</v>
      </c>
      <c r="K1148" s="662">
        <f>IF($V$11="Y",J1148*0.05,0)</f>
        <v>0</v>
      </c>
    </row>
    <row r="1149" s="671" customFormat="1" ht="13.5" customHeight="1">
      <c r="E1149" t="s" s="596">
        <v>1286</v>
      </c>
      <c r="F1149" t="s" s="675">
        <v>2136</v>
      </c>
      <c r="G1149" t="s" s="686">
        <f>G1140</f>
        <v>2003</v>
      </c>
      <c r="H1149" s="677">
        <v>0</v>
      </c>
      <c r="J1149" s="662">
        <f>H1149*I1149</f>
        <v>0</v>
      </c>
      <c r="K1149" s="662">
        <f>IF($V$11="Y",J1149*0.05,0)</f>
        <v>0</v>
      </c>
    </row>
    <row r="1150" s="671" customFormat="1" ht="13.5" customHeight="1">
      <c r="E1150" t="s" s="596">
        <v>1286</v>
      </c>
      <c r="F1150" t="s" s="675">
        <v>2136</v>
      </c>
      <c r="G1150" t="s" s="690">
        <f>G1141</f>
        <v>2004</v>
      </c>
      <c r="H1150" s="677">
        <v>0</v>
      </c>
      <c r="J1150" s="662">
        <f>H1150*I1150</f>
        <v>0</v>
      </c>
      <c r="K1150" s="662">
        <f>IF($V$11="Y",J1150*0.05,0)</f>
        <v>0</v>
      </c>
    </row>
    <row r="1151" s="671" customFormat="1" ht="13.5" customHeight="1">
      <c r="E1151" t="s" s="596">
        <v>1286</v>
      </c>
      <c r="F1151" t="s" s="675">
        <v>2136</v>
      </c>
      <c r="G1151" t="s" s="692">
        <f>G1142</f>
        <v>2005</v>
      </c>
      <c r="H1151" s="677">
        <v>0</v>
      </c>
      <c r="J1151" s="662">
        <f>H1151*I1151</f>
        <v>0</v>
      </c>
      <c r="K1151" s="662">
        <f>IF($V$11="Y",J1151*0.05,0)</f>
        <v>0</v>
      </c>
    </row>
    <row r="1152" s="671" customFormat="1" ht="13.5" customHeight="1">
      <c r="E1152" t="s" s="596">
        <v>1286</v>
      </c>
      <c r="F1152" t="s" s="675">
        <v>2136</v>
      </c>
      <c r="G1152" t="s" s="180">
        <f>G1143</f>
        <v>2006</v>
      </c>
      <c r="H1152" s="677">
        <v>0</v>
      </c>
      <c r="J1152" s="662">
        <f>H1152*I1152</f>
        <v>0</v>
      </c>
      <c r="K1152" s="662">
        <f>IF($V$11="Y",J1152*0.05,0)</f>
        <v>0</v>
      </c>
    </row>
    <row r="1153" s="671" customFormat="1" ht="13.5" customHeight="1">
      <c r="E1153" t="s" s="596">
        <v>1286</v>
      </c>
      <c r="F1153" t="s" s="675">
        <v>2136</v>
      </c>
      <c r="G1153" t="s" s="695">
        <f>G1144</f>
        <v>2007</v>
      </c>
      <c r="H1153" s="677">
        <v>0</v>
      </c>
      <c r="J1153" s="662">
        <f>H1153*I1153</f>
        <v>0</v>
      </c>
      <c r="K1153" s="662">
        <f>IF($V$11="Y",J1153*0.05,0)</f>
        <v>0</v>
      </c>
    </row>
    <row r="1154" s="671" customFormat="1" ht="13.5" customHeight="1">
      <c r="E1154" t="s" s="596">
        <v>1287</v>
      </c>
      <c r="F1154" t="s" s="675">
        <v>2137</v>
      </c>
      <c r="G1154" t="s" s="676">
        <f>G1145</f>
        <v>1996</v>
      </c>
      <c r="H1154" s="677">
        <v>0</v>
      </c>
      <c r="J1154" s="662">
        <f>H1154*I1154</f>
        <v>0</v>
      </c>
      <c r="K1154" s="662">
        <f>IF($V$11="Y",J1154*0.05,0)</f>
        <v>0</v>
      </c>
    </row>
    <row r="1155" s="671" customFormat="1" ht="13.5" customHeight="1">
      <c r="E1155" t="s" s="596">
        <v>1287</v>
      </c>
      <c r="F1155" t="s" s="675">
        <v>2137</v>
      </c>
      <c r="G1155" t="s" s="91">
        <f>G1146</f>
        <v>1998</v>
      </c>
      <c r="H1155" s="677">
        <v>0</v>
      </c>
      <c r="J1155" s="662">
        <f>H1155*I1155</f>
        <v>0</v>
      </c>
      <c r="K1155" s="662">
        <f>IF($V$11="Y",J1155*0.05,0)</f>
        <v>0</v>
      </c>
    </row>
    <row r="1156" s="671" customFormat="1" ht="13.5" customHeight="1">
      <c r="E1156" t="s" s="596">
        <v>1287</v>
      </c>
      <c r="F1156" t="s" s="675">
        <v>2137</v>
      </c>
      <c r="G1156" t="s" s="205">
        <f>G1147</f>
        <v>2000</v>
      </c>
      <c r="H1156" s="677">
        <v>0</v>
      </c>
      <c r="J1156" s="662">
        <f>H1156*I1156</f>
        <v>0</v>
      </c>
      <c r="K1156" s="662">
        <f>IF($V$11="Y",J1156*0.05,0)</f>
        <v>0</v>
      </c>
    </row>
    <row r="1157" s="671" customFormat="1" ht="13.5" customHeight="1">
      <c r="E1157" t="s" s="596">
        <v>1287</v>
      </c>
      <c r="F1157" t="s" s="675">
        <v>2137</v>
      </c>
      <c r="G1157" t="s" s="684">
        <f>G1148</f>
        <v>2001</v>
      </c>
      <c r="H1157" s="677">
        <v>0</v>
      </c>
      <c r="J1157" s="662">
        <f>H1157*I1157</f>
        <v>0</v>
      </c>
      <c r="K1157" s="662">
        <f>IF($V$11="Y",J1157*0.05,0)</f>
        <v>0</v>
      </c>
    </row>
    <row r="1158" s="671" customFormat="1" ht="13.5" customHeight="1">
      <c r="E1158" t="s" s="596">
        <v>1287</v>
      </c>
      <c r="F1158" t="s" s="675">
        <v>2137</v>
      </c>
      <c r="G1158" t="s" s="686">
        <f>G1149</f>
        <v>2003</v>
      </c>
      <c r="H1158" s="677">
        <v>0</v>
      </c>
      <c r="J1158" s="662">
        <f>H1158*I1158</f>
        <v>0</v>
      </c>
      <c r="K1158" s="662">
        <f>IF($V$11="Y",J1158*0.05,0)</f>
        <v>0</v>
      </c>
    </row>
    <row r="1159" s="671" customFormat="1" ht="13.5" customHeight="1">
      <c r="E1159" t="s" s="596">
        <v>1287</v>
      </c>
      <c r="F1159" t="s" s="675">
        <v>2137</v>
      </c>
      <c r="G1159" t="s" s="690">
        <f>G1150</f>
        <v>2004</v>
      </c>
      <c r="H1159" s="677">
        <v>0</v>
      </c>
      <c r="J1159" s="662">
        <f>H1159*I1159</f>
        <v>0</v>
      </c>
      <c r="K1159" s="662">
        <f>IF($V$11="Y",J1159*0.05,0)</f>
        <v>0</v>
      </c>
    </row>
    <row r="1160" s="671" customFormat="1" ht="13.5" customHeight="1">
      <c r="E1160" t="s" s="596">
        <v>1287</v>
      </c>
      <c r="F1160" t="s" s="675">
        <v>2137</v>
      </c>
      <c r="G1160" t="s" s="692">
        <f>G1151</f>
        <v>2005</v>
      </c>
      <c r="H1160" s="677">
        <v>0</v>
      </c>
      <c r="J1160" s="662">
        <f>H1160*I1160</f>
        <v>0</v>
      </c>
      <c r="K1160" s="662">
        <f>IF($V$11="Y",J1160*0.05,0)</f>
        <v>0</v>
      </c>
    </row>
    <row r="1161" s="671" customFormat="1" ht="13.5" customHeight="1">
      <c r="E1161" t="s" s="596">
        <v>1287</v>
      </c>
      <c r="F1161" t="s" s="675">
        <v>2137</v>
      </c>
      <c r="G1161" t="s" s="180">
        <f>G1152</f>
        <v>2006</v>
      </c>
      <c r="H1161" s="677">
        <v>0</v>
      </c>
      <c r="J1161" s="662">
        <f>H1161*I1161</f>
        <v>0</v>
      </c>
      <c r="K1161" s="662">
        <f>IF($V$11="Y",J1161*0.05,0)</f>
        <v>0</v>
      </c>
    </row>
    <row r="1162" s="671" customFormat="1" ht="13.5" customHeight="1">
      <c r="E1162" t="s" s="596">
        <v>1287</v>
      </c>
      <c r="F1162" t="s" s="675">
        <v>2137</v>
      </c>
      <c r="G1162" t="s" s="695">
        <f>G1153</f>
        <v>2007</v>
      </c>
      <c r="H1162" s="677">
        <v>0</v>
      </c>
      <c r="J1162" s="662">
        <f>H1162*I1162</f>
        <v>0</v>
      </c>
      <c r="K1162" s="662">
        <f>IF($V$11="Y",J1162*0.05,0)</f>
        <v>0</v>
      </c>
    </row>
    <row r="1163" s="671" customFormat="1" ht="13.5" customHeight="1">
      <c r="E1163" t="s" s="596">
        <v>1288</v>
      </c>
      <c r="F1163" t="s" s="675">
        <v>2138</v>
      </c>
      <c r="G1163" t="s" s="676">
        <f>G1154</f>
        <v>1996</v>
      </c>
      <c r="H1163" s="677">
        <v>0</v>
      </c>
      <c r="J1163" s="662">
        <f>H1163*I1163</f>
        <v>0</v>
      </c>
      <c r="K1163" s="662">
        <f>IF($V$11="Y",J1163*0.05,0)</f>
        <v>0</v>
      </c>
    </row>
    <row r="1164" s="671" customFormat="1" ht="13.5" customHeight="1">
      <c r="E1164" t="s" s="596">
        <v>1288</v>
      </c>
      <c r="F1164" t="s" s="675">
        <v>2138</v>
      </c>
      <c r="G1164" t="s" s="91">
        <f>G1155</f>
        <v>1998</v>
      </c>
      <c r="H1164" s="677">
        <v>0</v>
      </c>
      <c r="J1164" s="662">
        <f>H1164*I1164</f>
        <v>0</v>
      </c>
      <c r="K1164" s="662">
        <f>IF($V$11="Y",J1164*0.05,0)</f>
        <v>0</v>
      </c>
    </row>
    <row r="1165" s="671" customFormat="1" ht="13.5" customHeight="1">
      <c r="E1165" t="s" s="596">
        <v>1288</v>
      </c>
      <c r="F1165" t="s" s="675">
        <v>2138</v>
      </c>
      <c r="G1165" t="s" s="205">
        <f>G1156</f>
        <v>2000</v>
      </c>
      <c r="H1165" s="677">
        <v>0</v>
      </c>
      <c r="J1165" s="662">
        <f>H1165*I1165</f>
        <v>0</v>
      </c>
      <c r="K1165" s="662">
        <f>IF($V$11="Y",J1165*0.05,0)</f>
        <v>0</v>
      </c>
    </row>
    <row r="1166" s="671" customFormat="1" ht="13.5" customHeight="1">
      <c r="E1166" t="s" s="596">
        <v>1288</v>
      </c>
      <c r="F1166" t="s" s="675">
        <v>2138</v>
      </c>
      <c r="G1166" t="s" s="684">
        <f>G1157</f>
        <v>2001</v>
      </c>
      <c r="H1166" s="677">
        <v>0</v>
      </c>
      <c r="J1166" s="662">
        <f>H1166*I1166</f>
        <v>0</v>
      </c>
      <c r="K1166" s="662">
        <f>IF($V$11="Y",J1166*0.05,0)</f>
        <v>0</v>
      </c>
    </row>
    <row r="1167" s="671" customFormat="1" ht="13.5" customHeight="1">
      <c r="E1167" t="s" s="596">
        <v>1288</v>
      </c>
      <c r="F1167" t="s" s="675">
        <v>2138</v>
      </c>
      <c r="G1167" t="s" s="686">
        <f>G1158</f>
        <v>2003</v>
      </c>
      <c r="H1167" s="677">
        <v>0</v>
      </c>
      <c r="J1167" s="662">
        <f>H1167*I1167</f>
        <v>0</v>
      </c>
      <c r="K1167" s="662">
        <f>IF($V$11="Y",J1167*0.05,0)</f>
        <v>0</v>
      </c>
    </row>
    <row r="1168" s="671" customFormat="1" ht="13.5" customHeight="1">
      <c r="E1168" t="s" s="596">
        <v>1288</v>
      </c>
      <c r="F1168" t="s" s="675">
        <v>2138</v>
      </c>
      <c r="G1168" t="s" s="690">
        <f>G1159</f>
        <v>2004</v>
      </c>
      <c r="H1168" s="677">
        <v>0</v>
      </c>
      <c r="J1168" s="662">
        <f>H1168*I1168</f>
        <v>0</v>
      </c>
      <c r="K1168" s="662">
        <f>IF($V$11="Y",J1168*0.05,0)</f>
        <v>0</v>
      </c>
    </row>
    <row r="1169" s="671" customFormat="1" ht="13.5" customHeight="1">
      <c r="E1169" t="s" s="596">
        <v>1288</v>
      </c>
      <c r="F1169" t="s" s="675">
        <v>2138</v>
      </c>
      <c r="G1169" t="s" s="692">
        <f>G1160</f>
        <v>2005</v>
      </c>
      <c r="H1169" s="677">
        <v>0</v>
      </c>
      <c r="J1169" s="662">
        <f>H1169*I1169</f>
        <v>0</v>
      </c>
      <c r="K1169" s="662">
        <f>IF($V$11="Y",J1169*0.05,0)</f>
        <v>0</v>
      </c>
    </row>
    <row r="1170" s="671" customFormat="1" ht="13.5" customHeight="1">
      <c r="E1170" t="s" s="596">
        <v>1288</v>
      </c>
      <c r="F1170" t="s" s="675">
        <v>2138</v>
      </c>
      <c r="G1170" t="s" s="180">
        <f>G1161</f>
        <v>2006</v>
      </c>
      <c r="H1170" s="677">
        <v>0</v>
      </c>
      <c r="J1170" s="662">
        <f>H1170*I1170</f>
        <v>0</v>
      </c>
      <c r="K1170" s="662">
        <f>IF($V$11="Y",J1170*0.05,0)</f>
        <v>0</v>
      </c>
    </row>
    <row r="1171" s="671" customFormat="1" ht="13.5" customHeight="1">
      <c r="E1171" t="s" s="596">
        <v>1288</v>
      </c>
      <c r="F1171" t="s" s="675">
        <v>2138</v>
      </c>
      <c r="G1171" t="s" s="695">
        <f>G1162</f>
        <v>2007</v>
      </c>
      <c r="H1171" s="677">
        <v>0</v>
      </c>
      <c r="J1171" s="662">
        <f>H1171*I1171</f>
        <v>0</v>
      </c>
      <c r="K1171" s="662">
        <f>IF($V$11="Y",J1171*0.05,0)</f>
        <v>0</v>
      </c>
    </row>
    <row r="1172" s="671" customFormat="1" ht="13.5" customHeight="1">
      <c r="E1172" t="s" s="596">
        <v>1289</v>
      </c>
      <c r="F1172" t="s" s="675">
        <v>2139</v>
      </c>
      <c r="G1172" t="s" s="676">
        <f>G1163</f>
        <v>1996</v>
      </c>
      <c r="H1172" s="677">
        <v>0</v>
      </c>
      <c r="J1172" s="662">
        <f>H1172*I1172</f>
        <v>0</v>
      </c>
      <c r="K1172" s="662">
        <f>IF($V$11="Y",J1172*0.05,0)</f>
        <v>0</v>
      </c>
    </row>
    <row r="1173" s="671" customFormat="1" ht="13.5" customHeight="1">
      <c r="E1173" t="s" s="596">
        <v>1289</v>
      </c>
      <c r="F1173" t="s" s="675">
        <v>2139</v>
      </c>
      <c r="G1173" t="s" s="91">
        <f>G1164</f>
        <v>1998</v>
      </c>
      <c r="H1173" s="677">
        <v>0</v>
      </c>
      <c r="J1173" s="662">
        <f>H1173*I1173</f>
        <v>0</v>
      </c>
      <c r="K1173" s="662">
        <f>IF($V$11="Y",J1173*0.05,0)</f>
        <v>0</v>
      </c>
    </row>
    <row r="1174" s="671" customFormat="1" ht="13.5" customHeight="1">
      <c r="E1174" t="s" s="596">
        <v>1289</v>
      </c>
      <c r="F1174" t="s" s="675">
        <v>2139</v>
      </c>
      <c r="G1174" t="s" s="205">
        <f>G1165</f>
        <v>2000</v>
      </c>
      <c r="H1174" s="677">
        <v>0</v>
      </c>
      <c r="J1174" s="662">
        <f>H1174*I1174</f>
        <v>0</v>
      </c>
      <c r="K1174" s="662">
        <f>IF($V$11="Y",J1174*0.05,0)</f>
        <v>0</v>
      </c>
    </row>
    <row r="1175" s="671" customFormat="1" ht="13.5" customHeight="1">
      <c r="E1175" t="s" s="596">
        <v>1289</v>
      </c>
      <c r="F1175" t="s" s="675">
        <v>2139</v>
      </c>
      <c r="G1175" t="s" s="684">
        <f>G1166</f>
        <v>2001</v>
      </c>
      <c r="H1175" s="677">
        <v>0</v>
      </c>
      <c r="J1175" s="662">
        <f>H1175*I1175</f>
        <v>0</v>
      </c>
      <c r="K1175" s="662">
        <f>IF($V$11="Y",J1175*0.05,0)</f>
        <v>0</v>
      </c>
    </row>
    <row r="1176" s="671" customFormat="1" ht="13.5" customHeight="1">
      <c r="E1176" t="s" s="596">
        <v>1289</v>
      </c>
      <c r="F1176" t="s" s="675">
        <v>2139</v>
      </c>
      <c r="G1176" t="s" s="686">
        <f>G1167</f>
        <v>2003</v>
      </c>
      <c r="H1176" s="677">
        <v>0</v>
      </c>
      <c r="J1176" s="662">
        <f>H1176*I1176</f>
        <v>0</v>
      </c>
      <c r="K1176" s="662">
        <f>IF($V$11="Y",J1176*0.05,0)</f>
        <v>0</v>
      </c>
    </row>
    <row r="1177" s="671" customFormat="1" ht="13.5" customHeight="1">
      <c r="E1177" t="s" s="596">
        <v>1289</v>
      </c>
      <c r="F1177" t="s" s="675">
        <v>2139</v>
      </c>
      <c r="G1177" t="s" s="690">
        <f>G1168</f>
        <v>2004</v>
      </c>
      <c r="H1177" s="677">
        <v>0</v>
      </c>
      <c r="J1177" s="662">
        <f>H1177*I1177</f>
        <v>0</v>
      </c>
      <c r="K1177" s="662">
        <f>IF($V$11="Y",J1177*0.05,0)</f>
        <v>0</v>
      </c>
    </row>
    <row r="1178" s="671" customFormat="1" ht="13.5" customHeight="1">
      <c r="E1178" t="s" s="596">
        <v>1289</v>
      </c>
      <c r="F1178" t="s" s="675">
        <v>2139</v>
      </c>
      <c r="G1178" t="s" s="692">
        <f>G1169</f>
        <v>2005</v>
      </c>
      <c r="H1178" s="677">
        <v>0</v>
      </c>
      <c r="J1178" s="662">
        <f>H1178*I1178</f>
        <v>0</v>
      </c>
      <c r="K1178" s="662">
        <f>IF($V$11="Y",J1178*0.05,0)</f>
        <v>0</v>
      </c>
    </row>
    <row r="1179" s="671" customFormat="1" ht="13.5" customHeight="1">
      <c r="E1179" t="s" s="596">
        <v>1289</v>
      </c>
      <c r="F1179" t="s" s="675">
        <v>2139</v>
      </c>
      <c r="G1179" t="s" s="180">
        <f>G1170</f>
        <v>2006</v>
      </c>
      <c r="H1179" s="677">
        <v>0</v>
      </c>
      <c r="J1179" s="662">
        <f>H1179*I1179</f>
        <v>0</v>
      </c>
      <c r="K1179" s="662">
        <f>IF($V$11="Y",J1179*0.05,0)</f>
        <v>0</v>
      </c>
    </row>
    <row r="1180" s="671" customFormat="1" ht="13.5" customHeight="1">
      <c r="E1180" t="s" s="596">
        <v>1289</v>
      </c>
      <c r="F1180" t="s" s="675">
        <v>2139</v>
      </c>
      <c r="G1180" t="s" s="695">
        <f>G1171</f>
        <v>2007</v>
      </c>
      <c r="H1180" s="677">
        <v>0</v>
      </c>
      <c r="J1180" s="662">
        <f>H1180*I1180</f>
        <v>0</v>
      </c>
      <c r="K1180" s="662">
        <f>IF($V$11="Y",J1180*0.05,0)</f>
        <v>0</v>
      </c>
    </row>
    <row r="1181" s="671" customFormat="1" ht="13.5" customHeight="1">
      <c r="E1181" t="s" s="596">
        <v>1290</v>
      </c>
      <c r="F1181" t="s" s="675">
        <v>2140</v>
      </c>
      <c r="G1181" t="s" s="676">
        <f>G1172</f>
        <v>1996</v>
      </c>
      <c r="H1181" s="677">
        <v>0</v>
      </c>
      <c r="J1181" s="662">
        <f>H1181*I1181</f>
        <v>0</v>
      </c>
      <c r="K1181" s="662">
        <f>IF($V$11="Y",J1181*0.05,0)</f>
        <v>0</v>
      </c>
    </row>
    <row r="1182" s="671" customFormat="1" ht="13.5" customHeight="1">
      <c r="E1182" t="s" s="596">
        <v>1290</v>
      </c>
      <c r="F1182" t="s" s="675">
        <v>2140</v>
      </c>
      <c r="G1182" t="s" s="91">
        <f>G1173</f>
        <v>1998</v>
      </c>
      <c r="H1182" s="677">
        <v>0</v>
      </c>
      <c r="J1182" s="662">
        <f>H1182*I1182</f>
        <v>0</v>
      </c>
      <c r="K1182" s="662">
        <f>IF($V$11="Y",J1182*0.05,0)</f>
        <v>0</v>
      </c>
    </row>
    <row r="1183" s="671" customFormat="1" ht="13.5" customHeight="1">
      <c r="E1183" t="s" s="596">
        <v>1290</v>
      </c>
      <c r="F1183" t="s" s="675">
        <v>2140</v>
      </c>
      <c r="G1183" t="s" s="205">
        <f>G1174</f>
        <v>2000</v>
      </c>
      <c r="H1183" s="677">
        <v>0</v>
      </c>
      <c r="J1183" s="662">
        <f>H1183*I1183</f>
        <v>0</v>
      </c>
      <c r="K1183" s="662">
        <f>IF($V$11="Y",J1183*0.05,0)</f>
        <v>0</v>
      </c>
    </row>
    <row r="1184" s="671" customFormat="1" ht="13.5" customHeight="1">
      <c r="E1184" t="s" s="596">
        <v>1290</v>
      </c>
      <c r="F1184" t="s" s="675">
        <v>2140</v>
      </c>
      <c r="G1184" t="s" s="684">
        <f>G1175</f>
        <v>2001</v>
      </c>
      <c r="H1184" s="677">
        <v>0</v>
      </c>
      <c r="J1184" s="662">
        <f>H1184*I1184</f>
        <v>0</v>
      </c>
      <c r="K1184" s="662">
        <f>IF($V$11="Y",J1184*0.05,0)</f>
        <v>0</v>
      </c>
    </row>
    <row r="1185" s="671" customFormat="1" ht="13.5" customHeight="1">
      <c r="E1185" t="s" s="596">
        <v>1290</v>
      </c>
      <c r="F1185" t="s" s="675">
        <v>2140</v>
      </c>
      <c r="G1185" t="s" s="686">
        <f>G1176</f>
        <v>2003</v>
      </c>
      <c r="H1185" s="677">
        <v>0</v>
      </c>
      <c r="J1185" s="662">
        <f>H1185*I1185</f>
        <v>0</v>
      </c>
      <c r="K1185" s="662">
        <f>IF($V$11="Y",J1185*0.05,0)</f>
        <v>0</v>
      </c>
    </row>
    <row r="1186" s="671" customFormat="1" ht="13.5" customHeight="1">
      <c r="E1186" t="s" s="596">
        <v>1290</v>
      </c>
      <c r="F1186" t="s" s="675">
        <v>2140</v>
      </c>
      <c r="G1186" t="s" s="690">
        <f>G1177</f>
        <v>2004</v>
      </c>
      <c r="H1186" s="677">
        <v>0</v>
      </c>
      <c r="J1186" s="662">
        <f>H1186*I1186</f>
        <v>0</v>
      </c>
      <c r="K1186" s="662">
        <f>IF($V$11="Y",J1186*0.05,0)</f>
        <v>0</v>
      </c>
    </row>
    <row r="1187" s="671" customFormat="1" ht="13.5" customHeight="1">
      <c r="E1187" t="s" s="596">
        <v>1290</v>
      </c>
      <c r="F1187" t="s" s="675">
        <v>2140</v>
      </c>
      <c r="G1187" t="s" s="692">
        <f>G1178</f>
        <v>2005</v>
      </c>
      <c r="H1187" s="677">
        <v>0</v>
      </c>
      <c r="J1187" s="662">
        <f>H1187*I1187</f>
        <v>0</v>
      </c>
      <c r="K1187" s="662">
        <f>IF($V$11="Y",J1187*0.05,0)</f>
        <v>0</v>
      </c>
    </row>
    <row r="1188" s="671" customFormat="1" ht="13.5" customHeight="1">
      <c r="E1188" t="s" s="596">
        <v>1290</v>
      </c>
      <c r="F1188" t="s" s="675">
        <v>2140</v>
      </c>
      <c r="G1188" t="s" s="180">
        <f>G1179</f>
        <v>2006</v>
      </c>
      <c r="H1188" s="677">
        <v>0</v>
      </c>
      <c r="J1188" s="662">
        <f>H1188*I1188</f>
        <v>0</v>
      </c>
      <c r="K1188" s="662">
        <f>IF($V$11="Y",J1188*0.05,0)</f>
        <v>0</v>
      </c>
    </row>
    <row r="1189" s="671" customFormat="1" ht="13.5" customHeight="1">
      <c r="E1189" t="s" s="596">
        <v>1290</v>
      </c>
      <c r="F1189" t="s" s="675">
        <v>2140</v>
      </c>
      <c r="G1189" t="s" s="695">
        <f>G1180</f>
        <v>2007</v>
      </c>
      <c r="H1189" s="677">
        <v>0</v>
      </c>
      <c r="J1189" s="662">
        <f>H1189*I1189</f>
        <v>0</v>
      </c>
      <c r="K1189" s="662">
        <f>IF($V$11="Y",J1189*0.05,0)</f>
        <v>0</v>
      </c>
    </row>
    <row r="1190" s="671" customFormat="1" ht="13.5" customHeight="1">
      <c r="E1190" t="s" s="596">
        <v>1291</v>
      </c>
      <c r="F1190" t="s" s="675">
        <v>2141</v>
      </c>
      <c r="G1190" t="s" s="676">
        <f>G1181</f>
        <v>1996</v>
      </c>
      <c r="H1190" s="677">
        <v>0</v>
      </c>
      <c r="J1190" s="662">
        <f>H1190*I1190</f>
        <v>0</v>
      </c>
      <c r="K1190" s="662">
        <f>IF($V$11="Y",J1190*0.05,0)</f>
        <v>0</v>
      </c>
    </row>
    <row r="1191" s="671" customFormat="1" ht="13.5" customHeight="1">
      <c r="E1191" t="s" s="596">
        <v>1291</v>
      </c>
      <c r="F1191" t="s" s="675">
        <v>2141</v>
      </c>
      <c r="G1191" t="s" s="91">
        <f>G1182</f>
        <v>1998</v>
      </c>
      <c r="H1191" s="677">
        <v>0</v>
      </c>
      <c r="J1191" s="662">
        <f>H1191*I1191</f>
        <v>0</v>
      </c>
      <c r="K1191" s="662">
        <f>IF($V$11="Y",J1191*0.05,0)</f>
        <v>0</v>
      </c>
    </row>
    <row r="1192" s="671" customFormat="1" ht="13.5" customHeight="1">
      <c r="E1192" t="s" s="596">
        <v>1291</v>
      </c>
      <c r="F1192" t="s" s="675">
        <v>2141</v>
      </c>
      <c r="G1192" t="s" s="205">
        <f>G1183</f>
        <v>2000</v>
      </c>
      <c r="H1192" s="677">
        <v>0</v>
      </c>
      <c r="J1192" s="662">
        <f>H1192*I1192</f>
        <v>0</v>
      </c>
      <c r="K1192" s="662">
        <f>IF($V$11="Y",J1192*0.05,0)</f>
        <v>0</v>
      </c>
    </row>
    <row r="1193" s="671" customFormat="1" ht="13.5" customHeight="1">
      <c r="E1193" t="s" s="596">
        <v>1291</v>
      </c>
      <c r="F1193" t="s" s="675">
        <v>2141</v>
      </c>
      <c r="G1193" t="s" s="684">
        <f>G1184</f>
        <v>2001</v>
      </c>
      <c r="H1193" s="677">
        <v>0</v>
      </c>
      <c r="J1193" s="662">
        <f>H1193*I1193</f>
        <v>0</v>
      </c>
      <c r="K1193" s="662">
        <f>IF($V$11="Y",J1193*0.05,0)</f>
        <v>0</v>
      </c>
    </row>
    <row r="1194" s="671" customFormat="1" ht="13.5" customHeight="1">
      <c r="E1194" t="s" s="596">
        <v>1291</v>
      </c>
      <c r="F1194" t="s" s="675">
        <v>2141</v>
      </c>
      <c r="G1194" t="s" s="686">
        <f>G1185</f>
        <v>2003</v>
      </c>
      <c r="H1194" s="677">
        <v>0</v>
      </c>
      <c r="J1194" s="662">
        <f>H1194*I1194</f>
        <v>0</v>
      </c>
      <c r="K1194" s="662">
        <f>IF($V$11="Y",J1194*0.05,0)</f>
        <v>0</v>
      </c>
    </row>
    <row r="1195" s="671" customFormat="1" ht="13.5" customHeight="1">
      <c r="E1195" t="s" s="596">
        <v>1291</v>
      </c>
      <c r="F1195" t="s" s="675">
        <v>2141</v>
      </c>
      <c r="G1195" t="s" s="690">
        <f>G1186</f>
        <v>2004</v>
      </c>
      <c r="H1195" s="677">
        <v>0</v>
      </c>
      <c r="J1195" s="662">
        <f>H1195*I1195</f>
        <v>0</v>
      </c>
      <c r="K1195" s="662">
        <f>IF($V$11="Y",J1195*0.05,0)</f>
        <v>0</v>
      </c>
    </row>
    <row r="1196" s="671" customFormat="1" ht="13.5" customHeight="1">
      <c r="E1196" t="s" s="596">
        <v>1291</v>
      </c>
      <c r="F1196" t="s" s="675">
        <v>2141</v>
      </c>
      <c r="G1196" t="s" s="692">
        <f>G1187</f>
        <v>2005</v>
      </c>
      <c r="H1196" s="677">
        <v>0</v>
      </c>
      <c r="J1196" s="662">
        <f>H1196*I1196</f>
        <v>0</v>
      </c>
      <c r="K1196" s="662">
        <f>IF($V$11="Y",J1196*0.05,0)</f>
        <v>0</v>
      </c>
    </row>
    <row r="1197" s="671" customFormat="1" ht="13.5" customHeight="1">
      <c r="E1197" t="s" s="596">
        <v>1291</v>
      </c>
      <c r="F1197" t="s" s="675">
        <v>2141</v>
      </c>
      <c r="G1197" t="s" s="180">
        <f>G1188</f>
        <v>2006</v>
      </c>
      <c r="H1197" s="677">
        <v>0</v>
      </c>
      <c r="J1197" s="662">
        <f>H1197*I1197</f>
        <v>0</v>
      </c>
      <c r="K1197" s="662">
        <f>IF($V$11="Y",J1197*0.05,0)</f>
        <v>0</v>
      </c>
    </row>
    <row r="1198" s="671" customFormat="1" ht="13.5" customHeight="1">
      <c r="E1198" t="s" s="596">
        <v>1291</v>
      </c>
      <c r="F1198" t="s" s="675">
        <v>2141</v>
      </c>
      <c r="G1198" t="s" s="695">
        <f>G1189</f>
        <v>2007</v>
      </c>
      <c r="H1198" s="677">
        <v>0</v>
      </c>
      <c r="J1198" s="662">
        <f>H1198*I1198</f>
        <v>0</v>
      </c>
      <c r="K1198" s="662">
        <f>IF($V$11="Y",J1198*0.05,0)</f>
        <v>0</v>
      </c>
    </row>
    <row r="1199" s="671" customFormat="1" ht="13.5" customHeight="1">
      <c r="E1199" t="s" s="596">
        <v>1292</v>
      </c>
      <c r="F1199" t="s" s="675">
        <v>2142</v>
      </c>
      <c r="G1199" t="s" s="676">
        <f>G1190</f>
        <v>1996</v>
      </c>
      <c r="H1199" s="677">
        <v>0</v>
      </c>
      <c r="J1199" s="662">
        <f>H1199*I1199</f>
        <v>0</v>
      </c>
      <c r="K1199" s="662">
        <f>IF($V$11="Y",J1199*0.05,0)</f>
        <v>0</v>
      </c>
    </row>
    <row r="1200" s="671" customFormat="1" ht="13.5" customHeight="1">
      <c r="E1200" t="s" s="596">
        <v>1292</v>
      </c>
      <c r="F1200" t="s" s="675">
        <v>2142</v>
      </c>
      <c r="G1200" t="s" s="91">
        <f>G1191</f>
        <v>1998</v>
      </c>
      <c r="H1200" s="677">
        <v>0</v>
      </c>
      <c r="J1200" s="662">
        <f>H1200*I1200</f>
        <v>0</v>
      </c>
      <c r="K1200" s="662">
        <f>IF($V$11="Y",J1200*0.05,0)</f>
        <v>0</v>
      </c>
    </row>
    <row r="1201" s="671" customFormat="1" ht="13.5" customHeight="1">
      <c r="E1201" t="s" s="596">
        <v>1292</v>
      </c>
      <c r="F1201" t="s" s="675">
        <v>2142</v>
      </c>
      <c r="G1201" t="s" s="205">
        <f>G1192</f>
        <v>2000</v>
      </c>
      <c r="H1201" s="677">
        <v>0</v>
      </c>
      <c r="J1201" s="662">
        <f>H1201*I1201</f>
        <v>0</v>
      </c>
      <c r="K1201" s="662">
        <f>IF($V$11="Y",J1201*0.05,0)</f>
        <v>0</v>
      </c>
    </row>
    <row r="1202" s="671" customFormat="1" ht="13.5" customHeight="1">
      <c r="E1202" t="s" s="596">
        <v>1292</v>
      </c>
      <c r="F1202" t="s" s="675">
        <v>2142</v>
      </c>
      <c r="G1202" t="s" s="684">
        <f>G1193</f>
        <v>2001</v>
      </c>
      <c r="H1202" s="677">
        <v>0</v>
      </c>
      <c r="J1202" s="662">
        <f>H1202*I1202</f>
        <v>0</v>
      </c>
      <c r="K1202" s="662">
        <f>IF($V$11="Y",J1202*0.05,0)</f>
        <v>0</v>
      </c>
    </row>
    <row r="1203" s="671" customFormat="1" ht="13.5" customHeight="1">
      <c r="E1203" t="s" s="596">
        <v>1292</v>
      </c>
      <c r="F1203" t="s" s="675">
        <v>2142</v>
      </c>
      <c r="G1203" t="s" s="686">
        <f>G1194</f>
        <v>2003</v>
      </c>
      <c r="H1203" s="677">
        <v>0</v>
      </c>
      <c r="J1203" s="662">
        <f>H1203*I1203</f>
        <v>0</v>
      </c>
      <c r="K1203" s="662">
        <f>IF($V$11="Y",J1203*0.05,0)</f>
        <v>0</v>
      </c>
    </row>
    <row r="1204" s="671" customFormat="1" ht="13.5" customHeight="1">
      <c r="E1204" t="s" s="596">
        <v>1292</v>
      </c>
      <c r="F1204" t="s" s="675">
        <v>2142</v>
      </c>
      <c r="G1204" t="s" s="690">
        <f>G1195</f>
        <v>2004</v>
      </c>
      <c r="H1204" s="677">
        <v>0</v>
      </c>
      <c r="J1204" s="662">
        <f>H1204*I1204</f>
        <v>0</v>
      </c>
      <c r="K1204" s="662">
        <f>IF($V$11="Y",J1204*0.05,0)</f>
        <v>0</v>
      </c>
    </row>
    <row r="1205" s="671" customFormat="1" ht="13.5" customHeight="1">
      <c r="E1205" t="s" s="596">
        <v>1292</v>
      </c>
      <c r="F1205" t="s" s="675">
        <v>2142</v>
      </c>
      <c r="G1205" t="s" s="692">
        <f>G1196</f>
        <v>2005</v>
      </c>
      <c r="H1205" s="677">
        <v>0</v>
      </c>
      <c r="J1205" s="662">
        <f>H1205*I1205</f>
        <v>0</v>
      </c>
      <c r="K1205" s="662">
        <f>IF($V$11="Y",J1205*0.05,0)</f>
        <v>0</v>
      </c>
    </row>
    <row r="1206" s="671" customFormat="1" ht="13.5" customHeight="1">
      <c r="E1206" t="s" s="596">
        <v>1292</v>
      </c>
      <c r="F1206" t="s" s="675">
        <v>2142</v>
      </c>
      <c r="G1206" t="s" s="180">
        <f>G1197</f>
        <v>2006</v>
      </c>
      <c r="H1206" s="677">
        <v>0</v>
      </c>
      <c r="J1206" s="662">
        <f>H1206*I1206</f>
        <v>0</v>
      </c>
      <c r="K1206" s="662">
        <f>IF($V$11="Y",J1206*0.05,0)</f>
        <v>0</v>
      </c>
    </row>
    <row r="1207" s="671" customFormat="1" ht="13.5" customHeight="1">
      <c r="E1207" t="s" s="596">
        <v>1292</v>
      </c>
      <c r="F1207" t="s" s="675">
        <v>2142</v>
      </c>
      <c r="G1207" t="s" s="695">
        <f>G1198</f>
        <v>2007</v>
      </c>
      <c r="H1207" s="677">
        <v>0</v>
      </c>
      <c r="J1207" s="662">
        <f>H1207*I1207</f>
        <v>0</v>
      </c>
      <c r="K1207" s="662">
        <f>IF($V$11="Y",J1207*0.05,0)</f>
        <v>0</v>
      </c>
    </row>
    <row r="1208" s="671" customFormat="1" ht="13.5" customHeight="1">
      <c r="E1208" t="s" s="596">
        <v>1293</v>
      </c>
      <c r="F1208" t="s" s="675">
        <v>2143</v>
      </c>
      <c r="G1208" t="s" s="676">
        <f>G1199</f>
        <v>1996</v>
      </c>
      <c r="H1208" s="677">
        <v>0</v>
      </c>
      <c r="J1208" s="662">
        <f>H1208*I1208</f>
        <v>0</v>
      </c>
      <c r="K1208" s="662">
        <f>IF($V$11="Y",J1208*0.05,0)</f>
        <v>0</v>
      </c>
    </row>
    <row r="1209" s="671" customFormat="1" ht="13.5" customHeight="1">
      <c r="E1209" t="s" s="596">
        <v>1293</v>
      </c>
      <c r="F1209" t="s" s="675">
        <v>2143</v>
      </c>
      <c r="G1209" t="s" s="91">
        <f>G1200</f>
        <v>1998</v>
      </c>
      <c r="H1209" s="677">
        <v>0</v>
      </c>
      <c r="J1209" s="662">
        <f>H1209*I1209</f>
        <v>0</v>
      </c>
      <c r="K1209" s="662">
        <f>IF($V$11="Y",J1209*0.05,0)</f>
        <v>0</v>
      </c>
    </row>
    <row r="1210" s="671" customFormat="1" ht="13.5" customHeight="1">
      <c r="E1210" t="s" s="596">
        <v>1293</v>
      </c>
      <c r="F1210" t="s" s="675">
        <v>2143</v>
      </c>
      <c r="G1210" t="s" s="205">
        <f>G1201</f>
        <v>2000</v>
      </c>
      <c r="H1210" s="677">
        <v>0</v>
      </c>
      <c r="J1210" s="662">
        <f>H1210*I1210</f>
        <v>0</v>
      </c>
      <c r="K1210" s="662">
        <f>IF($V$11="Y",J1210*0.05,0)</f>
        <v>0</v>
      </c>
    </row>
    <row r="1211" s="671" customFormat="1" ht="13.5" customHeight="1">
      <c r="E1211" t="s" s="596">
        <v>1293</v>
      </c>
      <c r="F1211" t="s" s="675">
        <v>2143</v>
      </c>
      <c r="G1211" t="s" s="684">
        <f>G1202</f>
        <v>2001</v>
      </c>
      <c r="H1211" s="677">
        <v>0</v>
      </c>
      <c r="J1211" s="662">
        <f>H1211*I1211</f>
        <v>0</v>
      </c>
      <c r="K1211" s="662">
        <f>IF($V$11="Y",J1211*0.05,0)</f>
        <v>0</v>
      </c>
    </row>
    <row r="1212" s="671" customFormat="1" ht="13.5" customHeight="1">
      <c r="E1212" t="s" s="596">
        <v>1293</v>
      </c>
      <c r="F1212" t="s" s="675">
        <v>2143</v>
      </c>
      <c r="G1212" t="s" s="686">
        <f>G1203</f>
        <v>2003</v>
      </c>
      <c r="H1212" s="677">
        <v>0</v>
      </c>
      <c r="J1212" s="662">
        <f>H1212*I1212</f>
        <v>0</v>
      </c>
      <c r="K1212" s="662">
        <f>IF($V$11="Y",J1212*0.05,0)</f>
        <v>0</v>
      </c>
    </row>
    <row r="1213" s="671" customFormat="1" ht="13.5" customHeight="1">
      <c r="E1213" t="s" s="596">
        <v>1293</v>
      </c>
      <c r="F1213" t="s" s="675">
        <v>2143</v>
      </c>
      <c r="G1213" t="s" s="690">
        <f>G1204</f>
        <v>2004</v>
      </c>
      <c r="H1213" s="677">
        <v>0</v>
      </c>
      <c r="J1213" s="662">
        <f>H1213*I1213</f>
        <v>0</v>
      </c>
      <c r="K1213" s="662">
        <f>IF($V$11="Y",J1213*0.05,0)</f>
        <v>0</v>
      </c>
    </row>
    <row r="1214" s="671" customFormat="1" ht="13.5" customHeight="1">
      <c r="E1214" t="s" s="596">
        <v>1293</v>
      </c>
      <c r="F1214" t="s" s="675">
        <v>2143</v>
      </c>
      <c r="G1214" t="s" s="692">
        <f>G1205</f>
        <v>2005</v>
      </c>
      <c r="H1214" s="677">
        <v>0</v>
      </c>
      <c r="J1214" s="662">
        <f>H1214*I1214</f>
        <v>0</v>
      </c>
      <c r="K1214" s="662">
        <f>IF($V$11="Y",J1214*0.05,0)</f>
        <v>0</v>
      </c>
    </row>
    <row r="1215" s="671" customFormat="1" ht="13.5" customHeight="1">
      <c r="E1215" t="s" s="596">
        <v>1293</v>
      </c>
      <c r="F1215" t="s" s="675">
        <v>2143</v>
      </c>
      <c r="G1215" t="s" s="180">
        <f>G1206</f>
        <v>2006</v>
      </c>
      <c r="H1215" s="677">
        <v>0</v>
      </c>
      <c r="J1215" s="662">
        <f>H1215*I1215</f>
        <v>0</v>
      </c>
      <c r="K1215" s="662">
        <f>IF($V$11="Y",J1215*0.05,0)</f>
        <v>0</v>
      </c>
    </row>
    <row r="1216" s="671" customFormat="1" ht="13.5" customHeight="1">
      <c r="E1216" t="s" s="596">
        <v>1293</v>
      </c>
      <c r="F1216" t="s" s="675">
        <v>2143</v>
      </c>
      <c r="G1216" t="s" s="695">
        <f>G1207</f>
        <v>2007</v>
      </c>
      <c r="H1216" s="677">
        <v>0</v>
      </c>
      <c r="J1216" s="662">
        <f>H1216*I1216</f>
        <v>0</v>
      </c>
      <c r="K1216" s="662">
        <f>IF($V$11="Y",J1216*0.05,0)</f>
        <v>0</v>
      </c>
    </row>
    <row r="1217" s="671" customFormat="1" ht="13.5" customHeight="1">
      <c r="E1217" t="s" s="596">
        <v>1294</v>
      </c>
      <c r="F1217" t="s" s="675">
        <v>2144</v>
      </c>
      <c r="G1217" t="s" s="676">
        <f>G1208</f>
        <v>1996</v>
      </c>
      <c r="H1217" s="677">
        <v>0</v>
      </c>
      <c r="J1217" s="662">
        <f>H1217*I1217</f>
        <v>0</v>
      </c>
      <c r="K1217" s="662">
        <f>IF($V$11="Y",J1217*0.05,0)</f>
        <v>0</v>
      </c>
    </row>
    <row r="1218" s="671" customFormat="1" ht="13.5" customHeight="1">
      <c r="E1218" t="s" s="596">
        <v>1294</v>
      </c>
      <c r="F1218" t="s" s="675">
        <v>2144</v>
      </c>
      <c r="G1218" t="s" s="91">
        <f>G1209</f>
        <v>1998</v>
      </c>
      <c r="H1218" s="677">
        <v>0</v>
      </c>
      <c r="J1218" s="662">
        <f>H1218*I1218</f>
        <v>0</v>
      </c>
      <c r="K1218" s="662">
        <f>IF($V$11="Y",J1218*0.05,0)</f>
        <v>0</v>
      </c>
    </row>
    <row r="1219" s="671" customFormat="1" ht="13.5" customHeight="1">
      <c r="E1219" t="s" s="596">
        <v>1294</v>
      </c>
      <c r="F1219" t="s" s="675">
        <v>2144</v>
      </c>
      <c r="G1219" t="s" s="205">
        <f>G1210</f>
        <v>2000</v>
      </c>
      <c r="H1219" s="677">
        <v>0</v>
      </c>
      <c r="J1219" s="662">
        <f>H1219*I1219</f>
        <v>0</v>
      </c>
      <c r="K1219" s="662">
        <f>IF($V$11="Y",J1219*0.05,0)</f>
        <v>0</v>
      </c>
    </row>
    <row r="1220" s="671" customFormat="1" ht="13.5" customHeight="1">
      <c r="E1220" t="s" s="596">
        <v>1294</v>
      </c>
      <c r="F1220" t="s" s="675">
        <v>2144</v>
      </c>
      <c r="G1220" t="s" s="684">
        <f>G1211</f>
        <v>2001</v>
      </c>
      <c r="H1220" s="677">
        <v>0</v>
      </c>
      <c r="J1220" s="662">
        <f>H1220*I1220</f>
        <v>0</v>
      </c>
      <c r="K1220" s="662">
        <f>IF($V$11="Y",J1220*0.05,0)</f>
        <v>0</v>
      </c>
    </row>
    <row r="1221" s="671" customFormat="1" ht="13.5" customHeight="1">
      <c r="E1221" t="s" s="596">
        <v>1294</v>
      </c>
      <c r="F1221" t="s" s="675">
        <v>2144</v>
      </c>
      <c r="G1221" t="s" s="686">
        <f>G1212</f>
        <v>2003</v>
      </c>
      <c r="H1221" s="677">
        <v>0</v>
      </c>
      <c r="J1221" s="662">
        <f>H1221*I1221</f>
        <v>0</v>
      </c>
      <c r="K1221" s="662">
        <f>IF($V$11="Y",J1221*0.05,0)</f>
        <v>0</v>
      </c>
    </row>
    <row r="1222" s="671" customFormat="1" ht="13.5" customHeight="1">
      <c r="E1222" t="s" s="596">
        <v>1294</v>
      </c>
      <c r="F1222" t="s" s="675">
        <v>2144</v>
      </c>
      <c r="G1222" t="s" s="690">
        <f>G1213</f>
        <v>2004</v>
      </c>
      <c r="H1222" s="677">
        <v>0</v>
      </c>
      <c r="J1222" s="662">
        <f>H1222*I1222</f>
        <v>0</v>
      </c>
      <c r="K1222" s="662">
        <f>IF($V$11="Y",J1222*0.05,0)</f>
        <v>0</v>
      </c>
    </row>
    <row r="1223" s="671" customFormat="1" ht="13.5" customHeight="1">
      <c r="E1223" t="s" s="596">
        <v>1294</v>
      </c>
      <c r="F1223" t="s" s="675">
        <v>2144</v>
      </c>
      <c r="G1223" t="s" s="692">
        <f>G1214</f>
        <v>2005</v>
      </c>
      <c r="H1223" s="677">
        <v>0</v>
      </c>
      <c r="J1223" s="662">
        <f>H1223*I1223</f>
        <v>0</v>
      </c>
      <c r="K1223" s="662">
        <f>IF($V$11="Y",J1223*0.05,0)</f>
        <v>0</v>
      </c>
    </row>
    <row r="1224" s="671" customFormat="1" ht="13.5" customHeight="1">
      <c r="E1224" t="s" s="596">
        <v>1294</v>
      </c>
      <c r="F1224" t="s" s="675">
        <v>2144</v>
      </c>
      <c r="G1224" t="s" s="180">
        <f>G1215</f>
        <v>2006</v>
      </c>
      <c r="H1224" s="677">
        <v>0</v>
      </c>
      <c r="J1224" s="662">
        <f>H1224*I1224</f>
        <v>0</v>
      </c>
      <c r="K1224" s="662">
        <f>IF($V$11="Y",J1224*0.05,0)</f>
        <v>0</v>
      </c>
    </row>
    <row r="1225" s="671" customFormat="1" ht="13.5" customHeight="1">
      <c r="E1225" t="s" s="596">
        <v>1294</v>
      </c>
      <c r="F1225" t="s" s="675">
        <v>2144</v>
      </c>
      <c r="G1225" t="s" s="695">
        <f>G1216</f>
        <v>2007</v>
      </c>
      <c r="H1225" s="677">
        <v>0</v>
      </c>
      <c r="J1225" s="662">
        <f>H1225*I1225</f>
        <v>0</v>
      </c>
      <c r="K1225" s="662">
        <f>IF($V$11="Y",J1225*0.05,0)</f>
        <v>0</v>
      </c>
    </row>
    <row r="1226" s="671" customFormat="1" ht="13.5" customHeight="1">
      <c r="E1226" t="s" s="596">
        <v>1295</v>
      </c>
      <c r="F1226" t="s" s="675">
        <v>2145</v>
      </c>
      <c r="G1226" t="s" s="676">
        <f>G1217</f>
        <v>1996</v>
      </c>
      <c r="H1226" s="677">
        <v>0</v>
      </c>
      <c r="J1226" s="662">
        <f>H1226*I1226</f>
        <v>0</v>
      </c>
      <c r="K1226" s="662">
        <f>IF($V$11="Y",J1226*0.05,0)</f>
        <v>0</v>
      </c>
    </row>
    <row r="1227" s="671" customFormat="1" ht="13.5" customHeight="1">
      <c r="E1227" t="s" s="596">
        <v>1295</v>
      </c>
      <c r="F1227" t="s" s="675">
        <v>2145</v>
      </c>
      <c r="G1227" t="s" s="91">
        <f>G1218</f>
        <v>1998</v>
      </c>
      <c r="H1227" s="677">
        <v>0</v>
      </c>
      <c r="J1227" s="662">
        <f>H1227*I1227</f>
        <v>0</v>
      </c>
      <c r="K1227" s="662">
        <f>IF($V$11="Y",J1227*0.05,0)</f>
        <v>0</v>
      </c>
    </row>
    <row r="1228" s="671" customFormat="1" ht="13.5" customHeight="1">
      <c r="E1228" t="s" s="596">
        <v>1295</v>
      </c>
      <c r="F1228" t="s" s="675">
        <v>2145</v>
      </c>
      <c r="G1228" t="s" s="205">
        <f>G1219</f>
        <v>2000</v>
      </c>
      <c r="H1228" s="677">
        <v>0</v>
      </c>
      <c r="J1228" s="662">
        <f>H1228*I1228</f>
        <v>0</v>
      </c>
      <c r="K1228" s="662">
        <f>IF($V$11="Y",J1228*0.05,0)</f>
        <v>0</v>
      </c>
    </row>
    <row r="1229" s="671" customFormat="1" ht="13.5" customHeight="1">
      <c r="E1229" t="s" s="596">
        <v>1295</v>
      </c>
      <c r="F1229" t="s" s="675">
        <v>2145</v>
      </c>
      <c r="G1229" t="s" s="684">
        <f>G1220</f>
        <v>2001</v>
      </c>
      <c r="H1229" s="677">
        <v>0</v>
      </c>
      <c r="J1229" s="662">
        <f>H1229*I1229</f>
        <v>0</v>
      </c>
      <c r="K1229" s="662">
        <f>IF($V$11="Y",J1229*0.05,0)</f>
        <v>0</v>
      </c>
    </row>
    <row r="1230" s="671" customFormat="1" ht="13.5" customHeight="1">
      <c r="E1230" t="s" s="596">
        <v>1295</v>
      </c>
      <c r="F1230" t="s" s="675">
        <v>2145</v>
      </c>
      <c r="G1230" t="s" s="686">
        <f>G1221</f>
        <v>2003</v>
      </c>
      <c r="H1230" s="677">
        <v>0</v>
      </c>
      <c r="J1230" s="662">
        <f>H1230*I1230</f>
        <v>0</v>
      </c>
      <c r="K1230" s="662">
        <f>IF($V$11="Y",J1230*0.05,0)</f>
        <v>0</v>
      </c>
    </row>
    <row r="1231" s="671" customFormat="1" ht="13.5" customHeight="1">
      <c r="E1231" t="s" s="596">
        <v>1295</v>
      </c>
      <c r="F1231" t="s" s="675">
        <v>2145</v>
      </c>
      <c r="G1231" t="s" s="690">
        <f>G1222</f>
        <v>2004</v>
      </c>
      <c r="H1231" s="677">
        <v>0</v>
      </c>
      <c r="J1231" s="662">
        <f>H1231*I1231</f>
        <v>0</v>
      </c>
      <c r="K1231" s="662">
        <f>IF($V$11="Y",J1231*0.05,0)</f>
        <v>0</v>
      </c>
    </row>
    <row r="1232" s="671" customFormat="1" ht="13.5" customHeight="1">
      <c r="E1232" t="s" s="596">
        <v>1295</v>
      </c>
      <c r="F1232" t="s" s="675">
        <v>2145</v>
      </c>
      <c r="G1232" t="s" s="692">
        <f>G1223</f>
        <v>2005</v>
      </c>
      <c r="H1232" s="677">
        <v>0</v>
      </c>
      <c r="J1232" s="662">
        <f>H1232*I1232</f>
        <v>0</v>
      </c>
      <c r="K1232" s="662">
        <f>IF($V$11="Y",J1232*0.05,0)</f>
        <v>0</v>
      </c>
    </row>
    <row r="1233" s="671" customFormat="1" ht="13.5" customHeight="1">
      <c r="E1233" t="s" s="596">
        <v>1295</v>
      </c>
      <c r="F1233" t="s" s="675">
        <v>2145</v>
      </c>
      <c r="G1233" t="s" s="180">
        <f>G1224</f>
        <v>2006</v>
      </c>
      <c r="H1233" s="677">
        <v>0</v>
      </c>
      <c r="J1233" s="662">
        <f>H1233*I1233</f>
        <v>0</v>
      </c>
      <c r="K1233" s="662">
        <f>IF($V$11="Y",J1233*0.05,0)</f>
        <v>0</v>
      </c>
    </row>
    <row r="1234" s="671" customFormat="1" ht="13.5" customHeight="1">
      <c r="E1234" t="s" s="596">
        <v>1295</v>
      </c>
      <c r="F1234" t="s" s="675">
        <v>2145</v>
      </c>
      <c r="G1234" t="s" s="695">
        <f>G1225</f>
        <v>2007</v>
      </c>
      <c r="H1234" s="677">
        <v>0</v>
      </c>
      <c r="J1234" s="662">
        <f>H1234*I1234</f>
        <v>0</v>
      </c>
      <c r="K1234" s="662">
        <f>IF($V$11="Y",J1234*0.05,0)</f>
        <v>0</v>
      </c>
    </row>
    <row r="1235" s="671" customFormat="1" ht="13.5" customHeight="1">
      <c r="E1235" t="s" s="596">
        <v>1296</v>
      </c>
      <c r="F1235" t="s" s="675">
        <v>2146</v>
      </c>
      <c r="G1235" t="s" s="676">
        <f>G1226</f>
        <v>1996</v>
      </c>
      <c r="H1235" s="677">
        <v>0</v>
      </c>
      <c r="J1235" s="662">
        <f>H1235*I1235</f>
        <v>0</v>
      </c>
      <c r="K1235" s="662">
        <f>IF($V$11="Y",J1235*0.05,0)</f>
        <v>0</v>
      </c>
    </row>
    <row r="1236" s="671" customFormat="1" ht="13.5" customHeight="1">
      <c r="E1236" t="s" s="596">
        <v>1296</v>
      </c>
      <c r="F1236" t="s" s="675">
        <v>2146</v>
      </c>
      <c r="G1236" t="s" s="91">
        <f>G1227</f>
        <v>1998</v>
      </c>
      <c r="H1236" s="677">
        <v>0</v>
      </c>
      <c r="J1236" s="662">
        <f>H1236*I1236</f>
        <v>0</v>
      </c>
      <c r="K1236" s="662">
        <f>IF($V$11="Y",J1236*0.05,0)</f>
        <v>0</v>
      </c>
    </row>
    <row r="1237" s="671" customFormat="1" ht="13.5" customHeight="1">
      <c r="E1237" t="s" s="596">
        <v>1296</v>
      </c>
      <c r="F1237" t="s" s="675">
        <v>2146</v>
      </c>
      <c r="G1237" t="s" s="205">
        <f>G1228</f>
        <v>2000</v>
      </c>
      <c r="H1237" s="677">
        <v>0</v>
      </c>
      <c r="J1237" s="662">
        <f>H1237*I1237</f>
        <v>0</v>
      </c>
      <c r="K1237" s="662">
        <f>IF($V$11="Y",J1237*0.05,0)</f>
        <v>0</v>
      </c>
    </row>
    <row r="1238" s="671" customFormat="1" ht="13.5" customHeight="1">
      <c r="E1238" t="s" s="596">
        <v>1296</v>
      </c>
      <c r="F1238" t="s" s="675">
        <v>2146</v>
      </c>
      <c r="G1238" t="s" s="684">
        <f>G1229</f>
        <v>2001</v>
      </c>
      <c r="H1238" s="677">
        <v>0</v>
      </c>
      <c r="J1238" s="662">
        <f>H1238*I1238</f>
        <v>0</v>
      </c>
      <c r="K1238" s="662">
        <f>IF($V$11="Y",J1238*0.05,0)</f>
        <v>0</v>
      </c>
    </row>
    <row r="1239" s="671" customFormat="1" ht="13.5" customHeight="1">
      <c r="E1239" t="s" s="596">
        <v>1296</v>
      </c>
      <c r="F1239" t="s" s="675">
        <v>2146</v>
      </c>
      <c r="G1239" t="s" s="686">
        <f>G1230</f>
        <v>2003</v>
      </c>
      <c r="H1239" s="677">
        <v>0</v>
      </c>
      <c r="J1239" s="662">
        <f>H1239*I1239</f>
        <v>0</v>
      </c>
      <c r="K1239" s="662">
        <f>IF($V$11="Y",J1239*0.05,0)</f>
        <v>0</v>
      </c>
    </row>
    <row r="1240" s="671" customFormat="1" ht="13.5" customHeight="1">
      <c r="E1240" t="s" s="596">
        <v>1296</v>
      </c>
      <c r="F1240" t="s" s="675">
        <v>2146</v>
      </c>
      <c r="G1240" t="s" s="690">
        <f>G1231</f>
        <v>2004</v>
      </c>
      <c r="H1240" s="677">
        <v>0</v>
      </c>
      <c r="J1240" s="662">
        <f>H1240*I1240</f>
        <v>0</v>
      </c>
      <c r="K1240" s="662">
        <f>IF($V$11="Y",J1240*0.05,0)</f>
        <v>0</v>
      </c>
    </row>
    <row r="1241" s="671" customFormat="1" ht="13.5" customHeight="1">
      <c r="E1241" t="s" s="596">
        <v>1296</v>
      </c>
      <c r="F1241" t="s" s="675">
        <v>2146</v>
      </c>
      <c r="G1241" t="s" s="692">
        <f>G1232</f>
        <v>2005</v>
      </c>
      <c r="H1241" s="677">
        <v>0</v>
      </c>
      <c r="J1241" s="662">
        <f>H1241*I1241</f>
        <v>0</v>
      </c>
      <c r="K1241" s="662">
        <f>IF($V$11="Y",J1241*0.05,0)</f>
        <v>0</v>
      </c>
    </row>
    <row r="1242" s="671" customFormat="1" ht="13.5" customHeight="1">
      <c r="E1242" t="s" s="596">
        <v>1296</v>
      </c>
      <c r="F1242" t="s" s="675">
        <v>2146</v>
      </c>
      <c r="G1242" t="s" s="180">
        <f>G1233</f>
        <v>2006</v>
      </c>
      <c r="H1242" s="677">
        <v>0</v>
      </c>
      <c r="J1242" s="662">
        <f>H1242*I1242</f>
        <v>0</v>
      </c>
      <c r="K1242" s="662">
        <f>IF($V$11="Y",J1242*0.05,0)</f>
        <v>0</v>
      </c>
    </row>
    <row r="1243" s="671" customFormat="1" ht="13.5" customHeight="1">
      <c r="E1243" t="s" s="596">
        <v>1296</v>
      </c>
      <c r="F1243" t="s" s="675">
        <v>2146</v>
      </c>
      <c r="G1243" t="s" s="695">
        <f>G1234</f>
        <v>2007</v>
      </c>
      <c r="H1243" s="677">
        <v>0</v>
      </c>
      <c r="J1243" s="662">
        <f>H1243*I1243</f>
        <v>0</v>
      </c>
      <c r="K1243" s="662">
        <f>IF($V$11="Y",J1243*0.05,0)</f>
        <v>0</v>
      </c>
    </row>
    <row r="1244" s="671" customFormat="1" ht="13.5" customHeight="1">
      <c r="E1244" t="s" s="596">
        <v>1297</v>
      </c>
      <c r="F1244" t="s" s="675">
        <v>2147</v>
      </c>
      <c r="G1244" t="s" s="676">
        <f>G1235</f>
        <v>1996</v>
      </c>
      <c r="H1244" s="677">
        <v>0</v>
      </c>
      <c r="J1244" s="662">
        <f>H1244*I1244</f>
        <v>0</v>
      </c>
      <c r="K1244" s="662">
        <f>IF($V$11="Y",J1244*0.05,0)</f>
        <v>0</v>
      </c>
    </row>
    <row r="1245" s="671" customFormat="1" ht="13.5" customHeight="1">
      <c r="E1245" t="s" s="596">
        <v>1297</v>
      </c>
      <c r="F1245" t="s" s="675">
        <v>2147</v>
      </c>
      <c r="G1245" t="s" s="91">
        <f>G1236</f>
        <v>1998</v>
      </c>
      <c r="H1245" s="677">
        <v>0</v>
      </c>
      <c r="J1245" s="662">
        <f>H1245*I1245</f>
        <v>0</v>
      </c>
      <c r="K1245" s="662">
        <f>IF($V$11="Y",J1245*0.05,0)</f>
        <v>0</v>
      </c>
    </row>
    <row r="1246" s="671" customFormat="1" ht="13.5" customHeight="1">
      <c r="E1246" t="s" s="596">
        <v>1297</v>
      </c>
      <c r="F1246" t="s" s="675">
        <v>2147</v>
      </c>
      <c r="G1246" t="s" s="205">
        <f>G1237</f>
        <v>2000</v>
      </c>
      <c r="H1246" s="677">
        <v>0</v>
      </c>
      <c r="J1246" s="662">
        <f>H1246*I1246</f>
        <v>0</v>
      </c>
      <c r="K1246" s="662">
        <f>IF($V$11="Y",J1246*0.05,0)</f>
        <v>0</v>
      </c>
    </row>
    <row r="1247" s="671" customFormat="1" ht="13.5" customHeight="1">
      <c r="E1247" t="s" s="596">
        <v>1297</v>
      </c>
      <c r="F1247" t="s" s="675">
        <v>2147</v>
      </c>
      <c r="G1247" t="s" s="684">
        <f>G1238</f>
        <v>2001</v>
      </c>
      <c r="H1247" s="677">
        <v>0</v>
      </c>
      <c r="J1247" s="662">
        <f>H1247*I1247</f>
        <v>0</v>
      </c>
      <c r="K1247" s="662">
        <f>IF($V$11="Y",J1247*0.05,0)</f>
        <v>0</v>
      </c>
    </row>
    <row r="1248" s="671" customFormat="1" ht="13.5" customHeight="1">
      <c r="E1248" t="s" s="596">
        <v>1297</v>
      </c>
      <c r="F1248" t="s" s="675">
        <v>2147</v>
      </c>
      <c r="G1248" t="s" s="686">
        <f>G1239</f>
        <v>2003</v>
      </c>
      <c r="H1248" s="677">
        <v>0</v>
      </c>
      <c r="J1248" s="662">
        <f>H1248*I1248</f>
        <v>0</v>
      </c>
      <c r="K1248" s="662">
        <f>IF($V$11="Y",J1248*0.05,0)</f>
        <v>0</v>
      </c>
    </row>
    <row r="1249" s="671" customFormat="1" ht="13.5" customHeight="1">
      <c r="E1249" t="s" s="596">
        <v>1297</v>
      </c>
      <c r="F1249" t="s" s="675">
        <v>2147</v>
      </c>
      <c r="G1249" t="s" s="690">
        <f>G1240</f>
        <v>2004</v>
      </c>
      <c r="H1249" s="677">
        <v>0</v>
      </c>
      <c r="J1249" s="662">
        <f>H1249*I1249</f>
        <v>0</v>
      </c>
      <c r="K1249" s="662">
        <f>IF($V$11="Y",J1249*0.05,0)</f>
        <v>0</v>
      </c>
    </row>
    <row r="1250" s="671" customFormat="1" ht="13.5" customHeight="1">
      <c r="E1250" t="s" s="596">
        <v>1297</v>
      </c>
      <c r="F1250" t="s" s="675">
        <v>2147</v>
      </c>
      <c r="G1250" t="s" s="692">
        <f>G1241</f>
        <v>2005</v>
      </c>
      <c r="H1250" s="677">
        <v>0</v>
      </c>
      <c r="J1250" s="662">
        <f>H1250*I1250</f>
        <v>0</v>
      </c>
      <c r="K1250" s="662">
        <f>IF($V$11="Y",J1250*0.05,0)</f>
        <v>0</v>
      </c>
    </row>
    <row r="1251" s="671" customFormat="1" ht="13.5" customHeight="1">
      <c r="E1251" t="s" s="596">
        <v>1297</v>
      </c>
      <c r="F1251" t="s" s="675">
        <v>2147</v>
      </c>
      <c r="G1251" t="s" s="180">
        <f>G1242</f>
        <v>2006</v>
      </c>
      <c r="H1251" s="677">
        <v>0</v>
      </c>
      <c r="J1251" s="662">
        <f>H1251*I1251</f>
        <v>0</v>
      </c>
      <c r="K1251" s="662">
        <f>IF($V$11="Y",J1251*0.05,0)</f>
        <v>0</v>
      </c>
    </row>
    <row r="1252" s="671" customFormat="1" ht="13.5" customHeight="1">
      <c r="E1252" t="s" s="596">
        <v>1297</v>
      </c>
      <c r="F1252" t="s" s="675">
        <v>2147</v>
      </c>
      <c r="G1252" t="s" s="695">
        <f>G1243</f>
        <v>2007</v>
      </c>
      <c r="H1252" s="677">
        <v>0</v>
      </c>
      <c r="J1252" s="662">
        <f>H1252*I1252</f>
        <v>0</v>
      </c>
      <c r="K1252" s="662">
        <f>IF($V$11="Y",J1252*0.05,0)</f>
        <v>0</v>
      </c>
    </row>
    <row r="1253" s="671" customFormat="1" ht="13.5" customHeight="1">
      <c r="E1253" t="s" s="596">
        <v>1298</v>
      </c>
      <c r="F1253" t="s" s="675">
        <v>2148</v>
      </c>
      <c r="G1253" t="s" s="676">
        <f>G1244</f>
        <v>1996</v>
      </c>
      <c r="H1253" s="677">
        <v>0</v>
      </c>
      <c r="J1253" s="662">
        <f>H1253*I1253</f>
        <v>0</v>
      </c>
      <c r="K1253" s="662">
        <f>IF($V$11="Y",J1253*0.05,0)</f>
        <v>0</v>
      </c>
    </row>
    <row r="1254" s="671" customFormat="1" ht="13.5" customHeight="1">
      <c r="E1254" t="s" s="596">
        <v>1298</v>
      </c>
      <c r="F1254" t="s" s="675">
        <v>2148</v>
      </c>
      <c r="G1254" t="s" s="91">
        <f>G1245</f>
        <v>1998</v>
      </c>
      <c r="H1254" s="677">
        <v>0</v>
      </c>
      <c r="J1254" s="662">
        <f>H1254*I1254</f>
        <v>0</v>
      </c>
      <c r="K1254" s="662">
        <f>IF($V$11="Y",J1254*0.05,0)</f>
        <v>0</v>
      </c>
    </row>
    <row r="1255" s="671" customFormat="1" ht="13.5" customHeight="1">
      <c r="E1255" t="s" s="596">
        <v>1298</v>
      </c>
      <c r="F1255" t="s" s="675">
        <v>2148</v>
      </c>
      <c r="G1255" t="s" s="205">
        <f>G1246</f>
        <v>2000</v>
      </c>
      <c r="H1255" s="677">
        <v>0</v>
      </c>
      <c r="J1255" s="662">
        <f>H1255*I1255</f>
        <v>0</v>
      </c>
      <c r="K1255" s="662">
        <f>IF($V$11="Y",J1255*0.05,0)</f>
        <v>0</v>
      </c>
    </row>
    <row r="1256" s="671" customFormat="1" ht="13.5" customHeight="1">
      <c r="E1256" t="s" s="596">
        <v>1298</v>
      </c>
      <c r="F1256" t="s" s="675">
        <v>2148</v>
      </c>
      <c r="G1256" t="s" s="684">
        <f>G1247</f>
        <v>2001</v>
      </c>
      <c r="H1256" s="677">
        <v>0</v>
      </c>
      <c r="J1256" s="662">
        <f>H1256*I1256</f>
        <v>0</v>
      </c>
      <c r="K1256" s="662">
        <f>IF($V$11="Y",J1256*0.05,0)</f>
        <v>0</v>
      </c>
    </row>
    <row r="1257" s="671" customFormat="1" ht="13.5" customHeight="1">
      <c r="E1257" t="s" s="596">
        <v>1298</v>
      </c>
      <c r="F1257" t="s" s="675">
        <v>2148</v>
      </c>
      <c r="G1257" t="s" s="686">
        <f>G1248</f>
        <v>2003</v>
      </c>
      <c r="H1257" s="677">
        <v>0</v>
      </c>
      <c r="J1257" s="662">
        <f>H1257*I1257</f>
        <v>0</v>
      </c>
      <c r="K1257" s="662">
        <f>IF($V$11="Y",J1257*0.05,0)</f>
        <v>0</v>
      </c>
    </row>
    <row r="1258" s="671" customFormat="1" ht="13.5" customHeight="1">
      <c r="E1258" t="s" s="596">
        <v>1298</v>
      </c>
      <c r="F1258" t="s" s="675">
        <v>2148</v>
      </c>
      <c r="G1258" t="s" s="690">
        <f>G1249</f>
        <v>2004</v>
      </c>
      <c r="H1258" s="677">
        <v>0</v>
      </c>
      <c r="J1258" s="662">
        <f>H1258*I1258</f>
        <v>0</v>
      </c>
      <c r="K1258" s="662">
        <f>IF($V$11="Y",J1258*0.05,0)</f>
        <v>0</v>
      </c>
    </row>
    <row r="1259" s="671" customFormat="1" ht="13.5" customHeight="1">
      <c r="E1259" t="s" s="596">
        <v>1298</v>
      </c>
      <c r="F1259" t="s" s="675">
        <v>2148</v>
      </c>
      <c r="G1259" t="s" s="692">
        <f>G1250</f>
        <v>2005</v>
      </c>
      <c r="H1259" s="677">
        <v>0</v>
      </c>
      <c r="J1259" s="662">
        <f>H1259*I1259</f>
        <v>0</v>
      </c>
      <c r="K1259" s="662">
        <f>IF($V$11="Y",J1259*0.05,0)</f>
        <v>0</v>
      </c>
    </row>
    <row r="1260" s="671" customFormat="1" ht="13.5" customHeight="1">
      <c r="E1260" t="s" s="596">
        <v>1298</v>
      </c>
      <c r="F1260" t="s" s="675">
        <v>2148</v>
      </c>
      <c r="G1260" t="s" s="180">
        <f>G1251</f>
        <v>2006</v>
      </c>
      <c r="H1260" s="677">
        <v>0</v>
      </c>
      <c r="J1260" s="662">
        <f>H1260*I1260</f>
        <v>0</v>
      </c>
      <c r="K1260" s="662">
        <f>IF($V$11="Y",J1260*0.05,0)</f>
        <v>0</v>
      </c>
    </row>
    <row r="1261" s="671" customFormat="1" ht="13.5" customHeight="1">
      <c r="E1261" t="s" s="596">
        <v>1298</v>
      </c>
      <c r="F1261" t="s" s="675">
        <v>2148</v>
      </c>
      <c r="G1261" t="s" s="695">
        <f>G1252</f>
        <v>2007</v>
      </c>
      <c r="H1261" s="677">
        <v>0</v>
      </c>
      <c r="J1261" s="662">
        <f>H1261*I1261</f>
        <v>0</v>
      </c>
      <c r="K1261" s="662">
        <f>IF($V$11="Y",J1261*0.05,0)</f>
        <v>0</v>
      </c>
    </row>
    <row r="1262" s="671" customFormat="1" ht="13.5" customHeight="1">
      <c r="E1262" t="s" s="596">
        <v>1299</v>
      </c>
      <c r="F1262" t="s" s="675">
        <v>2149</v>
      </c>
      <c r="G1262" t="s" s="676">
        <f>G1253</f>
        <v>1996</v>
      </c>
      <c r="H1262" s="677">
        <v>0</v>
      </c>
      <c r="J1262" s="662">
        <f>H1262*I1262</f>
        <v>0</v>
      </c>
      <c r="K1262" s="662">
        <f>IF($V$11="Y",J1262*0.05,0)</f>
        <v>0</v>
      </c>
    </row>
    <row r="1263" s="671" customFormat="1" ht="13.5" customHeight="1">
      <c r="E1263" t="s" s="596">
        <v>1299</v>
      </c>
      <c r="F1263" t="s" s="675">
        <v>2149</v>
      </c>
      <c r="G1263" t="s" s="91">
        <f>G1254</f>
        <v>1998</v>
      </c>
      <c r="H1263" s="677">
        <v>0</v>
      </c>
      <c r="J1263" s="662">
        <f>H1263*I1263</f>
        <v>0</v>
      </c>
      <c r="K1263" s="662">
        <f>IF($V$11="Y",J1263*0.05,0)</f>
        <v>0</v>
      </c>
    </row>
    <row r="1264" s="671" customFormat="1" ht="13.5" customHeight="1">
      <c r="E1264" t="s" s="596">
        <v>1299</v>
      </c>
      <c r="F1264" t="s" s="675">
        <v>2149</v>
      </c>
      <c r="G1264" t="s" s="205">
        <f>G1255</f>
        <v>2000</v>
      </c>
      <c r="H1264" s="677">
        <v>0</v>
      </c>
      <c r="J1264" s="662">
        <f>H1264*I1264</f>
        <v>0</v>
      </c>
      <c r="K1264" s="662">
        <f>IF($V$11="Y",J1264*0.05,0)</f>
        <v>0</v>
      </c>
    </row>
    <row r="1265" s="671" customFormat="1" ht="13.5" customHeight="1">
      <c r="E1265" t="s" s="596">
        <v>1299</v>
      </c>
      <c r="F1265" t="s" s="675">
        <v>2149</v>
      </c>
      <c r="G1265" t="s" s="684">
        <f>G1256</f>
        <v>2001</v>
      </c>
      <c r="H1265" s="677">
        <v>0</v>
      </c>
      <c r="J1265" s="662">
        <f>H1265*I1265</f>
        <v>0</v>
      </c>
      <c r="K1265" s="662">
        <f>IF($V$11="Y",J1265*0.05,0)</f>
        <v>0</v>
      </c>
    </row>
    <row r="1266" s="671" customFormat="1" ht="13.5" customHeight="1">
      <c r="E1266" t="s" s="596">
        <v>1299</v>
      </c>
      <c r="F1266" t="s" s="675">
        <v>2149</v>
      </c>
      <c r="G1266" t="s" s="686">
        <f>G1257</f>
        <v>2003</v>
      </c>
      <c r="H1266" s="677">
        <v>0</v>
      </c>
      <c r="J1266" s="662">
        <f>H1266*I1266</f>
        <v>0</v>
      </c>
      <c r="K1266" s="662">
        <f>IF($V$11="Y",J1266*0.05,0)</f>
        <v>0</v>
      </c>
    </row>
    <row r="1267" s="671" customFormat="1" ht="13.5" customHeight="1">
      <c r="E1267" t="s" s="596">
        <v>1299</v>
      </c>
      <c r="F1267" t="s" s="675">
        <v>2149</v>
      </c>
      <c r="G1267" t="s" s="690">
        <f>G1258</f>
        <v>2004</v>
      </c>
      <c r="H1267" s="677">
        <v>0</v>
      </c>
      <c r="J1267" s="662">
        <f>H1267*I1267</f>
        <v>0</v>
      </c>
      <c r="K1267" s="662">
        <f>IF($V$11="Y",J1267*0.05,0)</f>
        <v>0</v>
      </c>
    </row>
    <row r="1268" s="671" customFormat="1" ht="13.5" customHeight="1">
      <c r="E1268" t="s" s="596">
        <v>1299</v>
      </c>
      <c r="F1268" t="s" s="675">
        <v>2149</v>
      </c>
      <c r="G1268" t="s" s="692">
        <f>G1259</f>
        <v>2005</v>
      </c>
      <c r="H1268" s="677">
        <v>0</v>
      </c>
      <c r="J1268" s="662">
        <f>H1268*I1268</f>
        <v>0</v>
      </c>
      <c r="K1268" s="662">
        <f>IF($V$11="Y",J1268*0.05,0)</f>
        <v>0</v>
      </c>
    </row>
    <row r="1269" s="671" customFormat="1" ht="13.5" customHeight="1">
      <c r="E1269" t="s" s="596">
        <v>1299</v>
      </c>
      <c r="F1269" t="s" s="675">
        <v>2149</v>
      </c>
      <c r="G1269" t="s" s="180">
        <f>G1260</f>
        <v>2006</v>
      </c>
      <c r="H1269" s="677">
        <v>0</v>
      </c>
      <c r="J1269" s="662">
        <f>H1269*I1269</f>
        <v>0</v>
      </c>
      <c r="K1269" s="662">
        <f>IF($V$11="Y",J1269*0.05,0)</f>
        <v>0</v>
      </c>
    </row>
    <row r="1270" s="671" customFormat="1" ht="13.5" customHeight="1">
      <c r="E1270" t="s" s="596">
        <v>1299</v>
      </c>
      <c r="F1270" t="s" s="675">
        <v>2149</v>
      </c>
      <c r="G1270" t="s" s="695">
        <f>G1261</f>
        <v>2007</v>
      </c>
      <c r="H1270" s="677">
        <v>0</v>
      </c>
      <c r="J1270" s="662">
        <f>H1270*I1270</f>
        <v>0</v>
      </c>
      <c r="K1270" s="662">
        <f>IF($V$11="Y",J1270*0.05,0)</f>
        <v>0</v>
      </c>
    </row>
    <row r="1271" s="671" customFormat="1" ht="13.5" customHeight="1">
      <c r="E1271" t="s" s="596">
        <v>1300</v>
      </c>
      <c r="F1271" t="s" s="675">
        <v>2150</v>
      </c>
      <c r="G1271" t="s" s="676">
        <f>G1262</f>
        <v>1996</v>
      </c>
      <c r="H1271" s="677">
        <v>0</v>
      </c>
      <c r="J1271" s="662">
        <f>H1271*I1271</f>
        <v>0</v>
      </c>
      <c r="K1271" s="662">
        <f>IF($V$11="Y",J1271*0.05,0)</f>
        <v>0</v>
      </c>
    </row>
    <row r="1272" s="671" customFormat="1" ht="13.5" customHeight="1">
      <c r="E1272" t="s" s="596">
        <v>1300</v>
      </c>
      <c r="F1272" t="s" s="675">
        <v>2150</v>
      </c>
      <c r="G1272" t="s" s="91">
        <f>G1263</f>
        <v>1998</v>
      </c>
      <c r="H1272" s="677">
        <v>0</v>
      </c>
      <c r="J1272" s="662">
        <f>H1272*I1272</f>
        <v>0</v>
      </c>
      <c r="K1272" s="662">
        <f>IF($V$11="Y",J1272*0.05,0)</f>
        <v>0</v>
      </c>
    </row>
    <row r="1273" s="671" customFormat="1" ht="13.5" customHeight="1">
      <c r="E1273" t="s" s="596">
        <v>1300</v>
      </c>
      <c r="F1273" t="s" s="675">
        <v>2150</v>
      </c>
      <c r="G1273" t="s" s="205">
        <f>G1264</f>
        <v>2000</v>
      </c>
      <c r="H1273" s="677">
        <v>0</v>
      </c>
      <c r="J1273" s="662">
        <f>H1273*I1273</f>
        <v>0</v>
      </c>
      <c r="K1273" s="662">
        <f>IF($V$11="Y",J1273*0.05,0)</f>
        <v>0</v>
      </c>
    </row>
    <row r="1274" s="671" customFormat="1" ht="13.5" customHeight="1">
      <c r="E1274" t="s" s="596">
        <v>1300</v>
      </c>
      <c r="F1274" t="s" s="675">
        <v>2150</v>
      </c>
      <c r="G1274" t="s" s="684">
        <f>G1265</f>
        <v>2001</v>
      </c>
      <c r="H1274" s="677">
        <v>0</v>
      </c>
      <c r="J1274" s="662">
        <f>H1274*I1274</f>
        <v>0</v>
      </c>
      <c r="K1274" s="662">
        <f>IF($V$11="Y",J1274*0.05,0)</f>
        <v>0</v>
      </c>
    </row>
    <row r="1275" s="671" customFormat="1" ht="13.5" customHeight="1">
      <c r="E1275" t="s" s="596">
        <v>1300</v>
      </c>
      <c r="F1275" t="s" s="675">
        <v>2150</v>
      </c>
      <c r="G1275" t="s" s="686">
        <f>G1266</f>
        <v>2003</v>
      </c>
      <c r="H1275" s="677">
        <v>0</v>
      </c>
      <c r="J1275" s="662">
        <f>H1275*I1275</f>
        <v>0</v>
      </c>
      <c r="K1275" s="662">
        <f>IF($V$11="Y",J1275*0.05,0)</f>
        <v>0</v>
      </c>
    </row>
    <row r="1276" s="671" customFormat="1" ht="13.5" customHeight="1">
      <c r="E1276" t="s" s="596">
        <v>1300</v>
      </c>
      <c r="F1276" t="s" s="675">
        <v>2150</v>
      </c>
      <c r="G1276" t="s" s="690">
        <f>G1267</f>
        <v>2004</v>
      </c>
      <c r="H1276" s="677">
        <v>0</v>
      </c>
      <c r="J1276" s="662">
        <f>H1276*I1276</f>
        <v>0</v>
      </c>
      <c r="K1276" s="662">
        <f>IF($V$11="Y",J1276*0.05,0)</f>
        <v>0</v>
      </c>
    </row>
    <row r="1277" s="671" customFormat="1" ht="13.5" customHeight="1">
      <c r="E1277" t="s" s="596">
        <v>1300</v>
      </c>
      <c r="F1277" t="s" s="675">
        <v>2150</v>
      </c>
      <c r="G1277" t="s" s="692">
        <f>G1268</f>
        <v>2005</v>
      </c>
      <c r="H1277" s="677">
        <v>0</v>
      </c>
      <c r="J1277" s="662">
        <f>H1277*I1277</f>
        <v>0</v>
      </c>
      <c r="K1277" s="662">
        <f>IF($V$11="Y",J1277*0.05,0)</f>
        <v>0</v>
      </c>
    </row>
    <row r="1278" s="671" customFormat="1" ht="13.5" customHeight="1">
      <c r="E1278" t="s" s="596">
        <v>1300</v>
      </c>
      <c r="F1278" t="s" s="675">
        <v>2150</v>
      </c>
      <c r="G1278" t="s" s="180">
        <f>G1269</f>
        <v>2006</v>
      </c>
      <c r="H1278" s="677">
        <v>0</v>
      </c>
      <c r="J1278" s="662">
        <f>H1278*I1278</f>
        <v>0</v>
      </c>
      <c r="K1278" s="662">
        <f>IF($V$11="Y",J1278*0.05,0)</f>
        <v>0</v>
      </c>
    </row>
    <row r="1279" s="671" customFormat="1" ht="13.5" customHeight="1">
      <c r="E1279" t="s" s="596">
        <v>1300</v>
      </c>
      <c r="F1279" t="s" s="675">
        <v>2150</v>
      </c>
      <c r="G1279" t="s" s="695">
        <f>G1270</f>
        <v>2007</v>
      </c>
      <c r="H1279" s="677">
        <v>0</v>
      </c>
      <c r="J1279" s="662">
        <f>H1279*I1279</f>
        <v>0</v>
      </c>
      <c r="K1279" s="662">
        <f>IF($V$11="Y",J1279*0.05,0)</f>
        <v>0</v>
      </c>
    </row>
    <row r="1280" s="671" customFormat="1" ht="13.5" customHeight="1">
      <c r="E1280" t="s" s="596">
        <v>1301</v>
      </c>
      <c r="F1280" t="s" s="675">
        <v>2151</v>
      </c>
      <c r="G1280" t="s" s="676">
        <f>G1271</f>
        <v>1996</v>
      </c>
      <c r="H1280" s="677">
        <v>0</v>
      </c>
      <c r="J1280" s="662">
        <f>H1280*I1280</f>
        <v>0</v>
      </c>
      <c r="K1280" s="662">
        <f>IF($V$11="Y",J1280*0.05,0)</f>
        <v>0</v>
      </c>
    </row>
    <row r="1281" s="671" customFormat="1" ht="13.5" customHeight="1">
      <c r="E1281" t="s" s="596">
        <v>1301</v>
      </c>
      <c r="F1281" t="s" s="675">
        <v>2151</v>
      </c>
      <c r="G1281" t="s" s="91">
        <f>G1272</f>
        <v>1998</v>
      </c>
      <c r="H1281" s="677">
        <v>0</v>
      </c>
      <c r="J1281" s="662">
        <f>H1281*I1281</f>
        <v>0</v>
      </c>
      <c r="K1281" s="662">
        <f>IF($V$11="Y",J1281*0.05,0)</f>
        <v>0</v>
      </c>
    </row>
    <row r="1282" s="671" customFormat="1" ht="13.5" customHeight="1">
      <c r="E1282" t="s" s="596">
        <v>1301</v>
      </c>
      <c r="F1282" t="s" s="675">
        <v>2151</v>
      </c>
      <c r="G1282" t="s" s="205">
        <f>G1273</f>
        <v>2000</v>
      </c>
      <c r="H1282" s="677">
        <v>0</v>
      </c>
      <c r="J1282" s="662">
        <f>H1282*I1282</f>
        <v>0</v>
      </c>
      <c r="K1282" s="662">
        <f>IF($V$11="Y",J1282*0.05,0)</f>
        <v>0</v>
      </c>
    </row>
    <row r="1283" s="671" customFormat="1" ht="13.5" customHeight="1">
      <c r="E1283" t="s" s="596">
        <v>1301</v>
      </c>
      <c r="F1283" t="s" s="675">
        <v>2151</v>
      </c>
      <c r="G1283" t="s" s="684">
        <f>G1274</f>
        <v>2001</v>
      </c>
      <c r="H1283" s="677">
        <v>0</v>
      </c>
      <c r="J1283" s="662">
        <f>H1283*I1283</f>
        <v>0</v>
      </c>
      <c r="K1283" s="662">
        <f>IF($V$11="Y",J1283*0.05,0)</f>
        <v>0</v>
      </c>
    </row>
    <row r="1284" s="671" customFormat="1" ht="13.5" customHeight="1">
      <c r="E1284" t="s" s="596">
        <v>1301</v>
      </c>
      <c r="F1284" t="s" s="675">
        <v>2151</v>
      </c>
      <c r="G1284" t="s" s="686">
        <f>G1275</f>
        <v>2003</v>
      </c>
      <c r="H1284" s="677">
        <v>0</v>
      </c>
      <c r="J1284" s="662">
        <f>H1284*I1284</f>
        <v>0</v>
      </c>
      <c r="K1284" s="662">
        <f>IF($V$11="Y",J1284*0.05,0)</f>
        <v>0</v>
      </c>
    </row>
    <row r="1285" s="671" customFormat="1" ht="13.5" customHeight="1">
      <c r="E1285" t="s" s="596">
        <v>1301</v>
      </c>
      <c r="F1285" t="s" s="675">
        <v>2151</v>
      </c>
      <c r="G1285" t="s" s="690">
        <f>G1276</f>
        <v>2004</v>
      </c>
      <c r="H1285" s="677">
        <v>0</v>
      </c>
      <c r="J1285" s="662">
        <f>H1285*I1285</f>
        <v>0</v>
      </c>
      <c r="K1285" s="662">
        <f>IF($V$11="Y",J1285*0.05,0)</f>
        <v>0</v>
      </c>
    </row>
    <row r="1286" s="671" customFormat="1" ht="13.5" customHeight="1">
      <c r="E1286" t="s" s="596">
        <v>1301</v>
      </c>
      <c r="F1286" t="s" s="675">
        <v>2151</v>
      </c>
      <c r="G1286" t="s" s="692">
        <f>G1277</f>
        <v>2005</v>
      </c>
      <c r="H1286" s="677">
        <v>0</v>
      </c>
      <c r="J1286" s="662">
        <f>H1286*I1286</f>
        <v>0</v>
      </c>
      <c r="K1286" s="662">
        <f>IF($V$11="Y",J1286*0.05,0)</f>
        <v>0</v>
      </c>
    </row>
    <row r="1287" s="671" customFormat="1" ht="13.5" customHeight="1">
      <c r="E1287" t="s" s="596">
        <v>1301</v>
      </c>
      <c r="F1287" t="s" s="675">
        <v>2151</v>
      </c>
      <c r="G1287" t="s" s="180">
        <f>G1278</f>
        <v>2006</v>
      </c>
      <c r="H1287" s="677">
        <v>0</v>
      </c>
      <c r="J1287" s="662">
        <f>H1287*I1287</f>
        <v>0</v>
      </c>
      <c r="K1287" s="662">
        <f>IF($V$11="Y",J1287*0.05,0)</f>
        <v>0</v>
      </c>
    </row>
    <row r="1288" s="671" customFormat="1" ht="13.5" customHeight="1">
      <c r="E1288" t="s" s="596">
        <v>1301</v>
      </c>
      <c r="F1288" t="s" s="675">
        <v>2151</v>
      </c>
      <c r="G1288" t="s" s="695">
        <f>G1279</f>
        <v>2007</v>
      </c>
      <c r="H1288" s="677">
        <v>0</v>
      </c>
      <c r="J1288" s="662">
        <f>H1288*I1288</f>
        <v>0</v>
      </c>
      <c r="K1288" s="662">
        <f>IF($V$11="Y",J1288*0.05,0)</f>
        <v>0</v>
      </c>
    </row>
    <row r="1289" s="671" customFormat="1" ht="13.5" customHeight="1">
      <c r="E1289" t="s" s="596">
        <v>1302</v>
      </c>
      <c r="F1289" t="s" s="675">
        <v>2152</v>
      </c>
      <c r="G1289" t="s" s="676">
        <f>G1280</f>
        <v>1996</v>
      </c>
      <c r="H1289" s="677">
        <v>0</v>
      </c>
      <c r="J1289" s="662">
        <f>H1289*I1289</f>
        <v>0</v>
      </c>
      <c r="K1289" s="662">
        <f>IF($V$11="Y",J1289*0.05,0)</f>
        <v>0</v>
      </c>
    </row>
    <row r="1290" s="671" customFormat="1" ht="13.5" customHeight="1">
      <c r="E1290" t="s" s="596">
        <v>1302</v>
      </c>
      <c r="F1290" t="s" s="675">
        <v>2152</v>
      </c>
      <c r="G1290" t="s" s="91">
        <f>G1281</f>
        <v>1998</v>
      </c>
      <c r="H1290" s="677">
        <v>0</v>
      </c>
      <c r="J1290" s="662">
        <f>H1290*I1290</f>
        <v>0</v>
      </c>
      <c r="K1290" s="662">
        <f>IF($V$11="Y",J1290*0.05,0)</f>
        <v>0</v>
      </c>
    </row>
    <row r="1291" s="671" customFormat="1" ht="13.5" customHeight="1">
      <c r="E1291" t="s" s="596">
        <v>1302</v>
      </c>
      <c r="F1291" t="s" s="675">
        <v>2152</v>
      </c>
      <c r="G1291" t="s" s="205">
        <f>G1282</f>
        <v>2000</v>
      </c>
      <c r="H1291" s="677">
        <v>0</v>
      </c>
      <c r="J1291" s="662">
        <f>H1291*I1291</f>
        <v>0</v>
      </c>
      <c r="K1291" s="662">
        <f>IF($V$11="Y",J1291*0.05,0)</f>
        <v>0</v>
      </c>
    </row>
    <row r="1292" s="671" customFormat="1" ht="13.5" customHeight="1">
      <c r="E1292" t="s" s="596">
        <v>1302</v>
      </c>
      <c r="F1292" t="s" s="675">
        <v>2152</v>
      </c>
      <c r="G1292" t="s" s="684">
        <f>G1283</f>
        <v>2001</v>
      </c>
      <c r="H1292" s="677">
        <v>0</v>
      </c>
      <c r="J1292" s="662">
        <f>H1292*I1292</f>
        <v>0</v>
      </c>
      <c r="K1292" s="662">
        <f>IF($V$11="Y",J1292*0.05,0)</f>
        <v>0</v>
      </c>
    </row>
    <row r="1293" s="671" customFormat="1" ht="13.5" customHeight="1">
      <c r="E1293" t="s" s="596">
        <v>1302</v>
      </c>
      <c r="F1293" t="s" s="675">
        <v>2152</v>
      </c>
      <c r="G1293" t="s" s="686">
        <f>G1284</f>
        <v>2003</v>
      </c>
      <c r="H1293" s="677">
        <v>0</v>
      </c>
      <c r="J1293" s="662">
        <f>H1293*I1293</f>
        <v>0</v>
      </c>
      <c r="K1293" s="662">
        <f>IF($V$11="Y",J1293*0.05,0)</f>
        <v>0</v>
      </c>
    </row>
    <row r="1294" s="671" customFormat="1" ht="13.5" customHeight="1">
      <c r="E1294" t="s" s="596">
        <v>1302</v>
      </c>
      <c r="F1294" t="s" s="675">
        <v>2152</v>
      </c>
      <c r="G1294" t="s" s="690">
        <f>G1285</f>
        <v>2004</v>
      </c>
      <c r="H1294" s="677">
        <v>0</v>
      </c>
      <c r="J1294" s="662">
        <f>H1294*I1294</f>
        <v>0</v>
      </c>
      <c r="K1294" s="662">
        <f>IF($V$11="Y",J1294*0.05,0)</f>
        <v>0</v>
      </c>
    </row>
    <row r="1295" s="671" customFormat="1" ht="13.5" customHeight="1">
      <c r="E1295" t="s" s="596">
        <v>1302</v>
      </c>
      <c r="F1295" t="s" s="675">
        <v>2152</v>
      </c>
      <c r="G1295" t="s" s="692">
        <f>G1286</f>
        <v>2005</v>
      </c>
      <c r="H1295" s="677">
        <v>0</v>
      </c>
      <c r="J1295" s="662">
        <f>H1295*I1295</f>
        <v>0</v>
      </c>
      <c r="K1295" s="662">
        <f>IF($V$11="Y",J1295*0.05,0)</f>
        <v>0</v>
      </c>
    </row>
    <row r="1296" s="671" customFormat="1" ht="13.5" customHeight="1">
      <c r="E1296" t="s" s="596">
        <v>1302</v>
      </c>
      <c r="F1296" t="s" s="675">
        <v>2152</v>
      </c>
      <c r="G1296" t="s" s="180">
        <f>G1287</f>
        <v>2006</v>
      </c>
      <c r="H1296" s="677">
        <v>0</v>
      </c>
      <c r="J1296" s="662">
        <f>H1296*I1296</f>
        <v>0</v>
      </c>
      <c r="K1296" s="662">
        <f>IF($V$11="Y",J1296*0.05,0)</f>
        <v>0</v>
      </c>
    </row>
    <row r="1297" s="671" customFormat="1" ht="13.5" customHeight="1">
      <c r="E1297" t="s" s="596">
        <v>1302</v>
      </c>
      <c r="F1297" t="s" s="675">
        <v>2152</v>
      </c>
      <c r="G1297" t="s" s="695">
        <f>G1288</f>
        <v>2007</v>
      </c>
      <c r="H1297" s="677">
        <v>0</v>
      </c>
      <c r="J1297" s="662">
        <f>H1297*I1297</f>
        <v>0</v>
      </c>
      <c r="K1297" s="662">
        <f>IF($V$11="Y",J1297*0.05,0)</f>
        <v>0</v>
      </c>
    </row>
    <row r="1298" s="671" customFormat="1" ht="13.5" customHeight="1">
      <c r="E1298" t="s" s="596">
        <v>1303</v>
      </c>
      <c r="F1298" t="s" s="675">
        <v>2153</v>
      </c>
      <c r="G1298" t="s" s="676">
        <f>G1289</f>
        <v>1996</v>
      </c>
      <c r="H1298" s="677">
        <v>0</v>
      </c>
      <c r="J1298" s="662">
        <f>H1298*I1298</f>
        <v>0</v>
      </c>
      <c r="K1298" s="662">
        <f>IF($V$11="Y",J1298*0.05,0)</f>
        <v>0</v>
      </c>
    </row>
    <row r="1299" s="671" customFormat="1" ht="13.5" customHeight="1">
      <c r="E1299" t="s" s="596">
        <v>1303</v>
      </c>
      <c r="F1299" t="s" s="675">
        <v>2153</v>
      </c>
      <c r="G1299" t="s" s="91">
        <f>G1290</f>
        <v>1998</v>
      </c>
      <c r="H1299" s="677">
        <v>0</v>
      </c>
      <c r="J1299" s="662">
        <f>H1299*I1299</f>
        <v>0</v>
      </c>
      <c r="K1299" s="662">
        <f>IF($V$11="Y",J1299*0.05,0)</f>
        <v>0</v>
      </c>
    </row>
    <row r="1300" s="671" customFormat="1" ht="13.5" customHeight="1">
      <c r="E1300" t="s" s="596">
        <v>1303</v>
      </c>
      <c r="F1300" t="s" s="675">
        <v>2153</v>
      </c>
      <c r="G1300" t="s" s="205">
        <f>G1291</f>
        <v>2000</v>
      </c>
      <c r="H1300" s="677">
        <v>0</v>
      </c>
      <c r="J1300" s="662">
        <f>H1300*I1300</f>
        <v>0</v>
      </c>
      <c r="K1300" s="662">
        <f>IF($V$11="Y",J1300*0.05,0)</f>
        <v>0</v>
      </c>
    </row>
    <row r="1301" s="671" customFormat="1" ht="13.5" customHeight="1">
      <c r="E1301" t="s" s="596">
        <v>1303</v>
      </c>
      <c r="F1301" t="s" s="675">
        <v>2153</v>
      </c>
      <c r="G1301" t="s" s="684">
        <f>G1292</f>
        <v>2001</v>
      </c>
      <c r="H1301" s="677">
        <v>0</v>
      </c>
      <c r="J1301" s="662">
        <f>H1301*I1301</f>
        <v>0</v>
      </c>
      <c r="K1301" s="662">
        <f>IF($V$11="Y",J1301*0.05,0)</f>
        <v>0</v>
      </c>
    </row>
    <row r="1302" s="671" customFormat="1" ht="13.5" customHeight="1">
      <c r="E1302" t="s" s="596">
        <v>1303</v>
      </c>
      <c r="F1302" t="s" s="675">
        <v>2153</v>
      </c>
      <c r="G1302" t="s" s="686">
        <f>G1293</f>
        <v>2003</v>
      </c>
      <c r="H1302" s="677">
        <v>0</v>
      </c>
      <c r="J1302" s="662">
        <f>H1302*I1302</f>
        <v>0</v>
      </c>
      <c r="K1302" s="662">
        <f>IF($V$11="Y",J1302*0.05,0)</f>
        <v>0</v>
      </c>
    </row>
    <row r="1303" s="671" customFormat="1" ht="13.5" customHeight="1">
      <c r="E1303" t="s" s="596">
        <v>1303</v>
      </c>
      <c r="F1303" t="s" s="675">
        <v>2153</v>
      </c>
      <c r="G1303" t="s" s="690">
        <f>G1294</f>
        <v>2004</v>
      </c>
      <c r="H1303" s="677">
        <v>0</v>
      </c>
      <c r="J1303" s="662">
        <f>H1303*I1303</f>
        <v>0</v>
      </c>
      <c r="K1303" s="662">
        <f>IF($V$11="Y",J1303*0.05,0)</f>
        <v>0</v>
      </c>
    </row>
    <row r="1304" s="671" customFormat="1" ht="13.5" customHeight="1">
      <c r="E1304" t="s" s="596">
        <v>1303</v>
      </c>
      <c r="F1304" t="s" s="675">
        <v>2153</v>
      </c>
      <c r="G1304" t="s" s="692">
        <f>G1295</f>
        <v>2005</v>
      </c>
      <c r="H1304" s="677">
        <v>0</v>
      </c>
      <c r="J1304" s="662">
        <f>H1304*I1304</f>
        <v>0</v>
      </c>
      <c r="K1304" s="662">
        <f>IF($V$11="Y",J1304*0.05,0)</f>
        <v>0</v>
      </c>
    </row>
    <row r="1305" s="671" customFormat="1" ht="13.5" customHeight="1">
      <c r="E1305" t="s" s="596">
        <v>1303</v>
      </c>
      <c r="F1305" t="s" s="675">
        <v>2153</v>
      </c>
      <c r="G1305" t="s" s="180">
        <f>G1296</f>
        <v>2006</v>
      </c>
      <c r="H1305" s="677">
        <v>0</v>
      </c>
      <c r="J1305" s="662">
        <f>H1305*I1305</f>
        <v>0</v>
      </c>
      <c r="K1305" s="662">
        <f>IF($V$11="Y",J1305*0.05,0)</f>
        <v>0</v>
      </c>
    </row>
    <row r="1306" s="671" customFormat="1" ht="13.5" customHeight="1">
      <c r="E1306" t="s" s="596">
        <v>1303</v>
      </c>
      <c r="F1306" t="s" s="675">
        <v>2153</v>
      </c>
      <c r="G1306" t="s" s="695">
        <f>G1297</f>
        <v>2007</v>
      </c>
      <c r="H1306" s="677">
        <v>0</v>
      </c>
      <c r="J1306" s="662">
        <f>H1306*I1306</f>
        <v>0</v>
      </c>
      <c r="K1306" s="662">
        <f>IF($V$11="Y",J1306*0.05,0)</f>
        <v>0</v>
      </c>
    </row>
    <row r="1307" s="671" customFormat="1" ht="13.5" customHeight="1">
      <c r="E1307" t="s" s="596">
        <v>1304</v>
      </c>
      <c r="F1307" t="s" s="675">
        <v>2154</v>
      </c>
      <c r="G1307" t="s" s="676">
        <f>G1298</f>
        <v>1996</v>
      </c>
      <c r="H1307" s="677">
        <v>0</v>
      </c>
      <c r="J1307" s="662">
        <f>H1307*I1307</f>
        <v>0</v>
      </c>
      <c r="K1307" s="662">
        <f>IF($V$11="Y",J1307*0.05,0)</f>
        <v>0</v>
      </c>
    </row>
    <row r="1308" s="671" customFormat="1" ht="13.5" customHeight="1">
      <c r="E1308" t="s" s="596">
        <v>1304</v>
      </c>
      <c r="F1308" t="s" s="675">
        <v>2154</v>
      </c>
      <c r="G1308" t="s" s="91">
        <f>G1299</f>
        <v>1998</v>
      </c>
      <c r="H1308" s="677">
        <v>0</v>
      </c>
      <c r="J1308" s="662">
        <f>H1308*I1308</f>
        <v>0</v>
      </c>
      <c r="K1308" s="662">
        <f>IF($V$11="Y",J1308*0.05,0)</f>
        <v>0</v>
      </c>
    </row>
    <row r="1309" s="671" customFormat="1" ht="13.5" customHeight="1">
      <c r="E1309" t="s" s="596">
        <v>1304</v>
      </c>
      <c r="F1309" t="s" s="675">
        <v>2154</v>
      </c>
      <c r="G1309" t="s" s="205">
        <f>G1300</f>
        <v>2000</v>
      </c>
      <c r="H1309" s="677">
        <v>0</v>
      </c>
      <c r="J1309" s="662">
        <f>H1309*I1309</f>
        <v>0</v>
      </c>
      <c r="K1309" s="662">
        <f>IF($V$11="Y",J1309*0.05,0)</f>
        <v>0</v>
      </c>
    </row>
    <row r="1310" s="671" customFormat="1" ht="13.5" customHeight="1">
      <c r="E1310" t="s" s="596">
        <v>1304</v>
      </c>
      <c r="F1310" t="s" s="675">
        <v>2154</v>
      </c>
      <c r="G1310" t="s" s="684">
        <f>G1301</f>
        <v>2001</v>
      </c>
      <c r="H1310" s="677">
        <v>0</v>
      </c>
      <c r="J1310" s="662">
        <f>H1310*I1310</f>
        <v>0</v>
      </c>
      <c r="K1310" s="662">
        <f>IF($V$11="Y",J1310*0.05,0)</f>
        <v>0</v>
      </c>
    </row>
    <row r="1311" s="671" customFormat="1" ht="13.5" customHeight="1">
      <c r="E1311" t="s" s="596">
        <v>1304</v>
      </c>
      <c r="F1311" t="s" s="675">
        <v>2154</v>
      </c>
      <c r="G1311" t="s" s="686">
        <f>G1302</f>
        <v>2003</v>
      </c>
      <c r="H1311" s="677">
        <v>0</v>
      </c>
      <c r="J1311" s="662">
        <f>H1311*I1311</f>
        <v>0</v>
      </c>
      <c r="K1311" s="662">
        <f>IF($V$11="Y",J1311*0.05,0)</f>
        <v>0</v>
      </c>
    </row>
    <row r="1312" s="671" customFormat="1" ht="13.5" customHeight="1">
      <c r="E1312" t="s" s="596">
        <v>1304</v>
      </c>
      <c r="F1312" t="s" s="675">
        <v>2154</v>
      </c>
      <c r="G1312" t="s" s="690">
        <f>G1303</f>
        <v>2004</v>
      </c>
      <c r="H1312" s="677">
        <v>0</v>
      </c>
      <c r="J1312" s="662">
        <f>H1312*I1312</f>
        <v>0</v>
      </c>
      <c r="K1312" s="662">
        <f>IF($V$11="Y",J1312*0.05,0)</f>
        <v>0</v>
      </c>
    </row>
    <row r="1313" s="671" customFormat="1" ht="13.5" customHeight="1">
      <c r="E1313" t="s" s="596">
        <v>1304</v>
      </c>
      <c r="F1313" t="s" s="675">
        <v>2154</v>
      </c>
      <c r="G1313" t="s" s="692">
        <f>G1304</f>
        <v>2005</v>
      </c>
      <c r="H1313" s="677">
        <v>0</v>
      </c>
      <c r="J1313" s="662">
        <f>H1313*I1313</f>
        <v>0</v>
      </c>
      <c r="K1313" s="662">
        <f>IF($V$11="Y",J1313*0.05,0)</f>
        <v>0</v>
      </c>
    </row>
    <row r="1314" s="671" customFormat="1" ht="13.5" customHeight="1">
      <c r="E1314" t="s" s="596">
        <v>1304</v>
      </c>
      <c r="F1314" t="s" s="675">
        <v>2154</v>
      </c>
      <c r="G1314" t="s" s="180">
        <f>G1305</f>
        <v>2006</v>
      </c>
      <c r="H1314" s="677">
        <v>0</v>
      </c>
      <c r="J1314" s="662">
        <f>H1314*I1314</f>
        <v>0</v>
      </c>
      <c r="K1314" s="662">
        <f>IF($V$11="Y",J1314*0.05,0)</f>
        <v>0</v>
      </c>
    </row>
    <row r="1315" s="671" customFormat="1" ht="13.5" customHeight="1">
      <c r="E1315" t="s" s="596">
        <v>1304</v>
      </c>
      <c r="F1315" t="s" s="675">
        <v>2154</v>
      </c>
      <c r="G1315" t="s" s="695">
        <f>G1306</f>
        <v>2007</v>
      </c>
      <c r="H1315" s="677">
        <v>0</v>
      </c>
      <c r="J1315" s="662">
        <f>H1315*I1315</f>
        <v>0</v>
      </c>
      <c r="K1315" s="662">
        <f>IF($V$11="Y",J1315*0.05,0)</f>
        <v>0</v>
      </c>
    </row>
    <row r="1316" s="671" customFormat="1" ht="13.5" customHeight="1">
      <c r="E1316" t="s" s="596">
        <v>1305</v>
      </c>
      <c r="F1316" t="s" s="675">
        <v>2155</v>
      </c>
      <c r="G1316" t="s" s="676">
        <f>G1307</f>
        <v>1996</v>
      </c>
      <c r="H1316" s="677">
        <v>0</v>
      </c>
      <c r="J1316" s="662">
        <f>H1316*I1316</f>
        <v>0</v>
      </c>
      <c r="K1316" s="662">
        <f>IF($V$11="Y",J1316*0.05,0)</f>
        <v>0</v>
      </c>
    </row>
    <row r="1317" s="671" customFormat="1" ht="13.5" customHeight="1">
      <c r="E1317" t="s" s="596">
        <v>1305</v>
      </c>
      <c r="F1317" t="s" s="675">
        <v>2155</v>
      </c>
      <c r="G1317" t="s" s="91">
        <f>G1308</f>
        <v>1998</v>
      </c>
      <c r="H1317" s="677">
        <v>0</v>
      </c>
      <c r="J1317" s="662">
        <f>H1317*I1317</f>
        <v>0</v>
      </c>
      <c r="K1317" s="662">
        <f>IF($V$11="Y",J1317*0.05,0)</f>
        <v>0</v>
      </c>
    </row>
    <row r="1318" s="671" customFormat="1" ht="13.5" customHeight="1">
      <c r="E1318" t="s" s="596">
        <v>1305</v>
      </c>
      <c r="F1318" t="s" s="675">
        <v>2155</v>
      </c>
      <c r="G1318" t="s" s="205">
        <f>G1309</f>
        <v>2000</v>
      </c>
      <c r="H1318" s="677">
        <v>0</v>
      </c>
      <c r="J1318" s="662">
        <f>H1318*I1318</f>
        <v>0</v>
      </c>
      <c r="K1318" s="662">
        <f>IF($V$11="Y",J1318*0.05,0)</f>
        <v>0</v>
      </c>
    </row>
    <row r="1319" s="671" customFormat="1" ht="13.5" customHeight="1">
      <c r="E1319" t="s" s="596">
        <v>1305</v>
      </c>
      <c r="F1319" t="s" s="675">
        <v>2155</v>
      </c>
      <c r="G1319" t="s" s="684">
        <f>G1310</f>
        <v>2001</v>
      </c>
      <c r="H1319" s="677">
        <v>0</v>
      </c>
      <c r="J1319" s="662">
        <f>H1319*I1319</f>
        <v>0</v>
      </c>
      <c r="K1319" s="662">
        <f>IF($V$11="Y",J1319*0.05,0)</f>
        <v>0</v>
      </c>
    </row>
    <row r="1320" s="671" customFormat="1" ht="13.5" customHeight="1">
      <c r="E1320" t="s" s="596">
        <v>1305</v>
      </c>
      <c r="F1320" t="s" s="675">
        <v>2155</v>
      </c>
      <c r="G1320" t="s" s="686">
        <f>G1311</f>
        <v>2003</v>
      </c>
      <c r="H1320" s="677">
        <v>0</v>
      </c>
      <c r="J1320" s="662">
        <f>H1320*I1320</f>
        <v>0</v>
      </c>
      <c r="K1320" s="662">
        <f>IF($V$11="Y",J1320*0.05,0)</f>
        <v>0</v>
      </c>
    </row>
    <row r="1321" s="671" customFormat="1" ht="13.5" customHeight="1">
      <c r="E1321" t="s" s="596">
        <v>1305</v>
      </c>
      <c r="F1321" t="s" s="675">
        <v>2155</v>
      </c>
      <c r="G1321" t="s" s="690">
        <f>G1312</f>
        <v>2004</v>
      </c>
      <c r="H1321" s="677">
        <v>0</v>
      </c>
      <c r="J1321" s="662">
        <f>H1321*I1321</f>
        <v>0</v>
      </c>
      <c r="K1321" s="662">
        <f>IF($V$11="Y",J1321*0.05,0)</f>
        <v>0</v>
      </c>
    </row>
    <row r="1322" s="671" customFormat="1" ht="13.5" customHeight="1">
      <c r="E1322" t="s" s="596">
        <v>1305</v>
      </c>
      <c r="F1322" t="s" s="675">
        <v>2155</v>
      </c>
      <c r="G1322" t="s" s="692">
        <f>G1313</f>
        <v>2005</v>
      </c>
      <c r="H1322" s="677">
        <v>0</v>
      </c>
      <c r="J1322" s="662">
        <f>H1322*I1322</f>
        <v>0</v>
      </c>
      <c r="K1322" s="662">
        <f>IF($V$11="Y",J1322*0.05,0)</f>
        <v>0</v>
      </c>
    </row>
    <row r="1323" s="671" customFormat="1" ht="13.5" customHeight="1">
      <c r="E1323" t="s" s="596">
        <v>1305</v>
      </c>
      <c r="F1323" t="s" s="675">
        <v>2155</v>
      </c>
      <c r="G1323" t="s" s="180">
        <f>G1314</f>
        <v>2006</v>
      </c>
      <c r="H1323" s="677">
        <v>0</v>
      </c>
      <c r="J1323" s="662">
        <f>H1323*I1323</f>
        <v>0</v>
      </c>
      <c r="K1323" s="662">
        <f>IF($V$11="Y",J1323*0.05,0)</f>
        <v>0</v>
      </c>
    </row>
    <row r="1324" s="671" customFormat="1" ht="13.5" customHeight="1">
      <c r="E1324" t="s" s="596">
        <v>1305</v>
      </c>
      <c r="F1324" t="s" s="675">
        <v>2155</v>
      </c>
      <c r="G1324" t="s" s="695">
        <f>G1315</f>
        <v>2007</v>
      </c>
      <c r="H1324" s="677">
        <v>0</v>
      </c>
      <c r="J1324" s="662">
        <f>H1324*I1324</f>
        <v>0</v>
      </c>
      <c r="K1324" s="662">
        <f>IF($V$11="Y",J1324*0.05,0)</f>
        <v>0</v>
      </c>
    </row>
    <row r="1325" s="671" customFormat="1" ht="13.5" customHeight="1">
      <c r="E1325" t="s" s="596">
        <v>1306</v>
      </c>
      <c r="F1325" t="s" s="675">
        <v>2156</v>
      </c>
      <c r="G1325" t="s" s="676">
        <f>G1316</f>
        <v>1996</v>
      </c>
      <c r="H1325" s="677">
        <v>0</v>
      </c>
      <c r="J1325" s="662">
        <f>H1325*I1325</f>
        <v>0</v>
      </c>
      <c r="K1325" s="662">
        <f>IF($V$11="Y",J1325*0.05,0)</f>
        <v>0</v>
      </c>
    </row>
    <row r="1326" s="671" customFormat="1" ht="13.5" customHeight="1">
      <c r="E1326" t="s" s="596">
        <v>1306</v>
      </c>
      <c r="F1326" t="s" s="675">
        <v>2156</v>
      </c>
      <c r="G1326" t="s" s="91">
        <f>G1317</f>
        <v>1998</v>
      </c>
      <c r="H1326" s="677">
        <v>0</v>
      </c>
      <c r="J1326" s="662">
        <f>H1326*I1326</f>
        <v>0</v>
      </c>
      <c r="K1326" s="662">
        <f>IF($V$11="Y",J1326*0.05,0)</f>
        <v>0</v>
      </c>
    </row>
    <row r="1327" s="671" customFormat="1" ht="13.5" customHeight="1">
      <c r="E1327" t="s" s="596">
        <v>1306</v>
      </c>
      <c r="F1327" t="s" s="675">
        <v>2156</v>
      </c>
      <c r="G1327" t="s" s="205">
        <f>G1318</f>
        <v>2000</v>
      </c>
      <c r="H1327" s="677">
        <v>0</v>
      </c>
      <c r="J1327" s="662">
        <f>H1327*I1327</f>
        <v>0</v>
      </c>
      <c r="K1327" s="662">
        <f>IF($V$11="Y",J1327*0.05,0)</f>
        <v>0</v>
      </c>
    </row>
    <row r="1328" s="671" customFormat="1" ht="13.5" customHeight="1">
      <c r="E1328" t="s" s="596">
        <v>1306</v>
      </c>
      <c r="F1328" t="s" s="675">
        <v>2156</v>
      </c>
      <c r="G1328" t="s" s="684">
        <f>G1319</f>
        <v>2001</v>
      </c>
      <c r="H1328" s="677">
        <v>0</v>
      </c>
      <c r="J1328" s="662">
        <f>H1328*I1328</f>
        <v>0</v>
      </c>
      <c r="K1328" s="662">
        <f>IF($V$11="Y",J1328*0.05,0)</f>
        <v>0</v>
      </c>
    </row>
    <row r="1329" s="671" customFormat="1" ht="13.5" customHeight="1">
      <c r="E1329" t="s" s="596">
        <v>1306</v>
      </c>
      <c r="F1329" t="s" s="675">
        <v>2156</v>
      </c>
      <c r="G1329" t="s" s="686">
        <f>G1320</f>
        <v>2003</v>
      </c>
      <c r="H1329" s="677">
        <v>0</v>
      </c>
      <c r="J1329" s="662">
        <f>H1329*I1329</f>
        <v>0</v>
      </c>
      <c r="K1329" s="662">
        <f>IF($V$11="Y",J1329*0.05,0)</f>
        <v>0</v>
      </c>
    </row>
    <row r="1330" s="671" customFormat="1" ht="13.5" customHeight="1">
      <c r="E1330" t="s" s="596">
        <v>1306</v>
      </c>
      <c r="F1330" t="s" s="675">
        <v>2156</v>
      </c>
      <c r="G1330" t="s" s="690">
        <f>G1321</f>
        <v>2004</v>
      </c>
      <c r="H1330" s="677">
        <v>0</v>
      </c>
      <c r="J1330" s="662">
        <f>H1330*I1330</f>
        <v>0</v>
      </c>
      <c r="K1330" s="662">
        <f>IF($V$11="Y",J1330*0.05,0)</f>
        <v>0</v>
      </c>
    </row>
    <row r="1331" s="671" customFormat="1" ht="13.5" customHeight="1">
      <c r="E1331" t="s" s="596">
        <v>1306</v>
      </c>
      <c r="F1331" t="s" s="675">
        <v>2156</v>
      </c>
      <c r="G1331" t="s" s="692">
        <f>G1322</f>
        <v>2005</v>
      </c>
      <c r="H1331" s="677">
        <v>0</v>
      </c>
      <c r="J1331" s="662">
        <f>H1331*I1331</f>
        <v>0</v>
      </c>
      <c r="K1331" s="662">
        <f>IF($V$11="Y",J1331*0.05,0)</f>
        <v>0</v>
      </c>
    </row>
    <row r="1332" s="671" customFormat="1" ht="13.5" customHeight="1">
      <c r="E1332" t="s" s="596">
        <v>1306</v>
      </c>
      <c r="F1332" t="s" s="675">
        <v>2156</v>
      </c>
      <c r="G1332" t="s" s="180">
        <f>G1323</f>
        <v>2006</v>
      </c>
      <c r="H1332" s="677">
        <v>0</v>
      </c>
      <c r="J1332" s="662">
        <f>H1332*I1332</f>
        <v>0</v>
      </c>
      <c r="K1332" s="662">
        <f>IF($V$11="Y",J1332*0.05,0)</f>
        <v>0</v>
      </c>
    </row>
    <row r="1333" s="671" customFormat="1" ht="13.5" customHeight="1">
      <c r="E1333" t="s" s="596">
        <v>1306</v>
      </c>
      <c r="F1333" t="s" s="675">
        <v>2156</v>
      </c>
      <c r="G1333" t="s" s="695">
        <f>G1324</f>
        <v>2007</v>
      </c>
      <c r="H1333" s="677">
        <v>0</v>
      </c>
      <c r="J1333" s="662">
        <f>H1333*I1333</f>
        <v>0</v>
      </c>
      <c r="K1333" s="662">
        <f>IF($V$11="Y",J1333*0.05,0)</f>
        <v>0</v>
      </c>
    </row>
    <row r="1334" s="671" customFormat="1" ht="13.5" customHeight="1">
      <c r="E1334" t="s" s="596">
        <v>1307</v>
      </c>
      <c r="F1334" t="s" s="675">
        <v>2157</v>
      </c>
      <c r="G1334" t="s" s="676">
        <f>G1325</f>
        <v>1996</v>
      </c>
      <c r="H1334" s="677">
        <v>0</v>
      </c>
      <c r="J1334" s="662">
        <f>H1334*I1334</f>
        <v>0</v>
      </c>
      <c r="K1334" s="662">
        <f>IF($V$11="Y",J1334*0.05,0)</f>
        <v>0</v>
      </c>
    </row>
    <row r="1335" s="671" customFormat="1" ht="13.5" customHeight="1">
      <c r="E1335" t="s" s="596">
        <v>1307</v>
      </c>
      <c r="F1335" t="s" s="675">
        <v>2157</v>
      </c>
      <c r="G1335" t="s" s="91">
        <f>G1326</f>
        <v>1998</v>
      </c>
      <c r="H1335" s="677">
        <v>0</v>
      </c>
      <c r="J1335" s="662">
        <f>H1335*I1335</f>
        <v>0</v>
      </c>
      <c r="K1335" s="662">
        <f>IF($V$11="Y",J1335*0.05,0)</f>
        <v>0</v>
      </c>
    </row>
    <row r="1336" s="671" customFormat="1" ht="13.5" customHeight="1">
      <c r="E1336" t="s" s="596">
        <v>1307</v>
      </c>
      <c r="F1336" t="s" s="675">
        <v>2157</v>
      </c>
      <c r="G1336" t="s" s="205">
        <f>G1327</f>
        <v>2000</v>
      </c>
      <c r="H1336" s="677">
        <v>0</v>
      </c>
      <c r="J1336" s="662">
        <f>H1336*I1336</f>
        <v>0</v>
      </c>
      <c r="K1336" s="662">
        <f>IF($V$11="Y",J1336*0.05,0)</f>
        <v>0</v>
      </c>
    </row>
    <row r="1337" s="671" customFormat="1" ht="13.5" customHeight="1">
      <c r="E1337" t="s" s="596">
        <v>1307</v>
      </c>
      <c r="F1337" t="s" s="675">
        <v>2157</v>
      </c>
      <c r="G1337" t="s" s="684">
        <f>G1328</f>
        <v>2001</v>
      </c>
      <c r="H1337" s="677">
        <v>0</v>
      </c>
      <c r="J1337" s="662">
        <f>H1337*I1337</f>
        <v>0</v>
      </c>
      <c r="K1337" s="662">
        <f>IF($V$11="Y",J1337*0.05,0)</f>
        <v>0</v>
      </c>
    </row>
    <row r="1338" s="671" customFormat="1" ht="13.5" customHeight="1">
      <c r="E1338" t="s" s="596">
        <v>1307</v>
      </c>
      <c r="F1338" t="s" s="675">
        <v>2157</v>
      </c>
      <c r="G1338" t="s" s="686">
        <f>G1329</f>
        <v>2003</v>
      </c>
      <c r="H1338" s="677">
        <v>0</v>
      </c>
      <c r="J1338" s="662">
        <f>H1338*I1338</f>
        <v>0</v>
      </c>
      <c r="K1338" s="662">
        <f>IF($V$11="Y",J1338*0.05,0)</f>
        <v>0</v>
      </c>
    </row>
    <row r="1339" s="671" customFormat="1" ht="13.5" customHeight="1">
      <c r="E1339" t="s" s="596">
        <v>1307</v>
      </c>
      <c r="F1339" t="s" s="675">
        <v>2157</v>
      </c>
      <c r="G1339" t="s" s="690">
        <f>G1330</f>
        <v>2004</v>
      </c>
      <c r="H1339" s="677">
        <v>0</v>
      </c>
      <c r="J1339" s="662">
        <f>H1339*I1339</f>
        <v>0</v>
      </c>
      <c r="K1339" s="662">
        <f>IF($V$11="Y",J1339*0.05,0)</f>
        <v>0</v>
      </c>
    </row>
    <row r="1340" s="671" customFormat="1" ht="13.5" customHeight="1">
      <c r="E1340" t="s" s="596">
        <v>1307</v>
      </c>
      <c r="F1340" t="s" s="675">
        <v>2157</v>
      </c>
      <c r="G1340" t="s" s="692">
        <f>G1331</f>
        <v>2005</v>
      </c>
      <c r="H1340" s="677">
        <v>0</v>
      </c>
      <c r="J1340" s="662">
        <f>H1340*I1340</f>
        <v>0</v>
      </c>
      <c r="K1340" s="662">
        <f>IF($V$11="Y",J1340*0.05,0)</f>
        <v>0</v>
      </c>
    </row>
    <row r="1341" s="671" customFormat="1" ht="13.5" customHeight="1">
      <c r="E1341" t="s" s="596">
        <v>1307</v>
      </c>
      <c r="F1341" t="s" s="675">
        <v>2157</v>
      </c>
      <c r="G1341" t="s" s="180">
        <f>G1332</f>
        <v>2006</v>
      </c>
      <c r="H1341" s="677">
        <v>0</v>
      </c>
      <c r="J1341" s="662">
        <f>H1341*I1341</f>
        <v>0</v>
      </c>
      <c r="K1341" s="662">
        <f>IF($V$11="Y",J1341*0.05,0)</f>
        <v>0</v>
      </c>
    </row>
    <row r="1342" s="671" customFormat="1" ht="13.5" customHeight="1">
      <c r="E1342" t="s" s="596">
        <v>1307</v>
      </c>
      <c r="F1342" t="s" s="675">
        <v>2157</v>
      </c>
      <c r="G1342" t="s" s="695">
        <f>G1333</f>
        <v>2007</v>
      </c>
      <c r="H1342" s="677">
        <v>0</v>
      </c>
      <c r="J1342" s="662">
        <f>H1342*I1342</f>
        <v>0</v>
      </c>
      <c r="K1342" s="662">
        <f>IF($V$11="Y",J1342*0.05,0)</f>
        <v>0</v>
      </c>
    </row>
    <row r="1343" s="671" customFormat="1" ht="13.5" customHeight="1">
      <c r="E1343" t="s" s="596">
        <v>1308</v>
      </c>
      <c r="F1343" t="s" s="675">
        <v>2158</v>
      </c>
      <c r="G1343" t="s" s="676">
        <f>G1334</f>
        <v>1996</v>
      </c>
      <c r="H1343" s="677">
        <v>0</v>
      </c>
      <c r="J1343" s="662">
        <f>H1343*I1343</f>
        <v>0</v>
      </c>
      <c r="K1343" s="662">
        <f>IF($V$11="Y",J1343*0.05,0)</f>
        <v>0</v>
      </c>
    </row>
    <row r="1344" s="671" customFormat="1" ht="13.5" customHeight="1">
      <c r="E1344" t="s" s="596">
        <v>1308</v>
      </c>
      <c r="F1344" t="s" s="675">
        <v>2158</v>
      </c>
      <c r="G1344" t="s" s="91">
        <f>G1335</f>
        <v>1998</v>
      </c>
      <c r="H1344" s="677">
        <v>0</v>
      </c>
      <c r="J1344" s="662">
        <f>H1344*I1344</f>
        <v>0</v>
      </c>
      <c r="K1344" s="662">
        <f>IF($V$11="Y",J1344*0.05,0)</f>
        <v>0</v>
      </c>
    </row>
    <row r="1345" s="671" customFormat="1" ht="13.5" customHeight="1">
      <c r="E1345" t="s" s="596">
        <v>1308</v>
      </c>
      <c r="F1345" t="s" s="675">
        <v>2158</v>
      </c>
      <c r="G1345" t="s" s="205">
        <f>G1336</f>
        <v>2000</v>
      </c>
      <c r="H1345" s="677">
        <v>0</v>
      </c>
      <c r="J1345" s="662">
        <f>H1345*I1345</f>
        <v>0</v>
      </c>
      <c r="K1345" s="662">
        <f>IF($V$11="Y",J1345*0.05,0)</f>
        <v>0</v>
      </c>
    </row>
    <row r="1346" s="671" customFormat="1" ht="13.5" customHeight="1">
      <c r="E1346" t="s" s="596">
        <v>1308</v>
      </c>
      <c r="F1346" t="s" s="675">
        <v>2158</v>
      </c>
      <c r="G1346" t="s" s="684">
        <f>G1337</f>
        <v>2001</v>
      </c>
      <c r="H1346" s="677">
        <v>0</v>
      </c>
      <c r="J1346" s="662">
        <f>H1346*I1346</f>
        <v>0</v>
      </c>
      <c r="K1346" s="662">
        <f>IF($V$11="Y",J1346*0.05,0)</f>
        <v>0</v>
      </c>
    </row>
    <row r="1347" s="671" customFormat="1" ht="13.5" customHeight="1">
      <c r="E1347" t="s" s="596">
        <v>1308</v>
      </c>
      <c r="F1347" t="s" s="675">
        <v>2158</v>
      </c>
      <c r="G1347" t="s" s="686">
        <f>G1338</f>
        <v>2003</v>
      </c>
      <c r="H1347" s="677">
        <v>0</v>
      </c>
      <c r="J1347" s="662">
        <f>H1347*I1347</f>
        <v>0</v>
      </c>
      <c r="K1347" s="662">
        <f>IF($V$11="Y",J1347*0.05,0)</f>
        <v>0</v>
      </c>
    </row>
    <row r="1348" s="671" customFormat="1" ht="13.5" customHeight="1">
      <c r="E1348" t="s" s="596">
        <v>1308</v>
      </c>
      <c r="F1348" t="s" s="675">
        <v>2158</v>
      </c>
      <c r="G1348" t="s" s="690">
        <f>G1339</f>
        <v>2004</v>
      </c>
      <c r="H1348" s="677">
        <v>0</v>
      </c>
      <c r="J1348" s="662">
        <f>H1348*I1348</f>
        <v>0</v>
      </c>
      <c r="K1348" s="662">
        <f>IF($V$11="Y",J1348*0.05,0)</f>
        <v>0</v>
      </c>
    </row>
    <row r="1349" s="671" customFormat="1" ht="13.5" customHeight="1">
      <c r="E1349" t="s" s="596">
        <v>1308</v>
      </c>
      <c r="F1349" t="s" s="675">
        <v>2158</v>
      </c>
      <c r="G1349" t="s" s="692">
        <f>G1340</f>
        <v>2005</v>
      </c>
      <c r="H1349" s="677">
        <v>0</v>
      </c>
      <c r="J1349" s="662">
        <f>H1349*I1349</f>
        <v>0</v>
      </c>
      <c r="K1349" s="662">
        <f>IF($V$11="Y",J1349*0.05,0)</f>
        <v>0</v>
      </c>
    </row>
    <row r="1350" s="671" customFormat="1" ht="13.5" customHeight="1">
      <c r="E1350" t="s" s="596">
        <v>1308</v>
      </c>
      <c r="F1350" t="s" s="675">
        <v>2158</v>
      </c>
      <c r="G1350" t="s" s="180">
        <f>G1341</f>
        <v>2006</v>
      </c>
      <c r="H1350" s="677">
        <v>0</v>
      </c>
      <c r="J1350" s="662">
        <f>H1350*I1350</f>
        <v>0</v>
      </c>
      <c r="K1350" s="662">
        <f>IF($V$11="Y",J1350*0.05,0)</f>
        <v>0</v>
      </c>
    </row>
    <row r="1351" s="671" customFormat="1" ht="13.5" customHeight="1">
      <c r="E1351" t="s" s="596">
        <v>1308</v>
      </c>
      <c r="F1351" t="s" s="675">
        <v>2158</v>
      </c>
      <c r="G1351" t="s" s="695">
        <f>G1342</f>
        <v>2007</v>
      </c>
      <c r="H1351" s="677">
        <v>0</v>
      </c>
      <c r="J1351" s="662">
        <f>H1351*I1351</f>
        <v>0</v>
      </c>
      <c r="K1351" s="662">
        <f>IF($V$11="Y",J1351*0.05,0)</f>
        <v>0</v>
      </c>
    </row>
    <row r="1352" s="671" customFormat="1" ht="13.5" customHeight="1">
      <c r="E1352" t="s" s="596">
        <v>1309</v>
      </c>
      <c r="F1352" t="s" s="675">
        <v>2159</v>
      </c>
      <c r="G1352" t="s" s="676">
        <f>G1343</f>
        <v>1996</v>
      </c>
      <c r="H1352" s="677">
        <v>0</v>
      </c>
      <c r="J1352" s="662">
        <f>H1352*I1352</f>
        <v>0</v>
      </c>
      <c r="K1352" s="662">
        <f>IF($V$11="Y",J1352*0.05,0)</f>
        <v>0</v>
      </c>
    </row>
    <row r="1353" s="671" customFormat="1" ht="13.5" customHeight="1">
      <c r="E1353" t="s" s="596">
        <v>1309</v>
      </c>
      <c r="F1353" t="s" s="675">
        <v>2159</v>
      </c>
      <c r="G1353" t="s" s="91">
        <f>G1344</f>
        <v>1998</v>
      </c>
      <c r="H1353" s="677">
        <v>0</v>
      </c>
      <c r="J1353" s="662">
        <f>H1353*I1353</f>
        <v>0</v>
      </c>
      <c r="K1353" s="662">
        <f>IF($V$11="Y",J1353*0.05,0)</f>
        <v>0</v>
      </c>
    </row>
    <row r="1354" s="671" customFormat="1" ht="13.5" customHeight="1">
      <c r="E1354" t="s" s="596">
        <v>1309</v>
      </c>
      <c r="F1354" t="s" s="675">
        <v>2159</v>
      </c>
      <c r="G1354" t="s" s="205">
        <f>G1345</f>
        <v>2000</v>
      </c>
      <c r="H1354" s="677">
        <v>0</v>
      </c>
      <c r="J1354" s="662">
        <f>H1354*I1354</f>
        <v>0</v>
      </c>
      <c r="K1354" s="662">
        <f>IF($V$11="Y",J1354*0.05,0)</f>
        <v>0</v>
      </c>
    </row>
    <row r="1355" s="671" customFormat="1" ht="13.5" customHeight="1">
      <c r="E1355" t="s" s="596">
        <v>1309</v>
      </c>
      <c r="F1355" t="s" s="675">
        <v>2159</v>
      </c>
      <c r="G1355" t="s" s="684">
        <f>G1346</f>
        <v>2001</v>
      </c>
      <c r="H1355" s="677">
        <v>0</v>
      </c>
      <c r="J1355" s="662">
        <f>H1355*I1355</f>
        <v>0</v>
      </c>
      <c r="K1355" s="662">
        <f>IF($V$11="Y",J1355*0.05,0)</f>
        <v>0</v>
      </c>
    </row>
    <row r="1356" s="671" customFormat="1" ht="13.5" customHeight="1">
      <c r="E1356" t="s" s="596">
        <v>1309</v>
      </c>
      <c r="F1356" t="s" s="675">
        <v>2159</v>
      </c>
      <c r="G1356" t="s" s="686">
        <f>G1347</f>
        <v>2003</v>
      </c>
      <c r="H1356" s="677">
        <v>0</v>
      </c>
      <c r="J1356" s="662">
        <f>H1356*I1356</f>
        <v>0</v>
      </c>
      <c r="K1356" s="662">
        <f>IF($V$11="Y",J1356*0.05,0)</f>
        <v>0</v>
      </c>
    </row>
    <row r="1357" s="671" customFormat="1" ht="13.5" customHeight="1">
      <c r="E1357" t="s" s="596">
        <v>1309</v>
      </c>
      <c r="F1357" t="s" s="675">
        <v>2159</v>
      </c>
      <c r="G1357" t="s" s="690">
        <f>G1348</f>
        <v>2004</v>
      </c>
      <c r="H1357" s="677">
        <v>0</v>
      </c>
      <c r="J1357" s="662">
        <f>H1357*I1357</f>
        <v>0</v>
      </c>
      <c r="K1357" s="662">
        <f>IF($V$11="Y",J1357*0.05,0)</f>
        <v>0</v>
      </c>
    </row>
    <row r="1358" s="671" customFormat="1" ht="13.5" customHeight="1">
      <c r="E1358" t="s" s="596">
        <v>1309</v>
      </c>
      <c r="F1358" t="s" s="675">
        <v>2159</v>
      </c>
      <c r="G1358" t="s" s="692">
        <f>G1349</f>
        <v>2005</v>
      </c>
      <c r="H1358" s="677">
        <v>0</v>
      </c>
      <c r="J1358" s="662">
        <f>H1358*I1358</f>
        <v>0</v>
      </c>
      <c r="K1358" s="662">
        <f>IF($V$11="Y",J1358*0.05,0)</f>
        <v>0</v>
      </c>
    </row>
    <row r="1359" s="671" customFormat="1" ht="13.5" customHeight="1">
      <c r="E1359" t="s" s="596">
        <v>1309</v>
      </c>
      <c r="F1359" t="s" s="675">
        <v>2159</v>
      </c>
      <c r="G1359" t="s" s="180">
        <f>G1350</f>
        <v>2006</v>
      </c>
      <c r="H1359" s="677">
        <v>0</v>
      </c>
      <c r="J1359" s="662">
        <f>H1359*I1359</f>
        <v>0</v>
      </c>
      <c r="K1359" s="662">
        <f>IF($V$11="Y",J1359*0.05,0)</f>
        <v>0</v>
      </c>
    </row>
    <row r="1360" s="671" customFormat="1" ht="13.5" customHeight="1">
      <c r="E1360" t="s" s="596">
        <v>1309</v>
      </c>
      <c r="F1360" t="s" s="675">
        <v>2159</v>
      </c>
      <c r="G1360" t="s" s="695">
        <f>G1351</f>
        <v>2007</v>
      </c>
      <c r="H1360" s="677">
        <v>0</v>
      </c>
      <c r="J1360" s="662">
        <f>H1360*I1360</f>
        <v>0</v>
      </c>
      <c r="K1360" s="662">
        <f>IF($V$11="Y",J1360*0.05,0)</f>
        <v>0</v>
      </c>
    </row>
    <row r="1361" s="671" customFormat="1" ht="13.5" customHeight="1">
      <c r="E1361" t="s" s="596">
        <v>1310</v>
      </c>
      <c r="F1361" t="s" s="675">
        <v>2160</v>
      </c>
      <c r="G1361" t="s" s="676">
        <f>G1352</f>
        <v>1996</v>
      </c>
      <c r="H1361" s="677">
        <v>0</v>
      </c>
      <c r="J1361" s="662">
        <f>H1361*I1361</f>
        <v>0</v>
      </c>
      <c r="K1361" s="662">
        <f>IF($V$11="Y",J1361*0.05,0)</f>
        <v>0</v>
      </c>
    </row>
    <row r="1362" s="671" customFormat="1" ht="13.5" customHeight="1">
      <c r="E1362" t="s" s="596">
        <v>1310</v>
      </c>
      <c r="F1362" t="s" s="675">
        <v>2160</v>
      </c>
      <c r="G1362" t="s" s="91">
        <f>G1353</f>
        <v>1998</v>
      </c>
      <c r="H1362" s="677">
        <v>0</v>
      </c>
      <c r="J1362" s="662">
        <f>H1362*I1362</f>
        <v>0</v>
      </c>
      <c r="K1362" s="662">
        <f>IF($V$11="Y",J1362*0.05,0)</f>
        <v>0</v>
      </c>
    </row>
    <row r="1363" s="671" customFormat="1" ht="13.5" customHeight="1">
      <c r="E1363" t="s" s="596">
        <v>1310</v>
      </c>
      <c r="F1363" t="s" s="675">
        <v>2160</v>
      </c>
      <c r="G1363" t="s" s="205">
        <f>G1354</f>
        <v>2000</v>
      </c>
      <c r="H1363" s="677">
        <v>0</v>
      </c>
      <c r="J1363" s="662">
        <f>H1363*I1363</f>
        <v>0</v>
      </c>
      <c r="K1363" s="662">
        <f>IF($V$11="Y",J1363*0.05,0)</f>
        <v>0</v>
      </c>
    </row>
    <row r="1364" s="671" customFormat="1" ht="13.5" customHeight="1">
      <c r="E1364" t="s" s="596">
        <v>1310</v>
      </c>
      <c r="F1364" t="s" s="675">
        <v>2160</v>
      </c>
      <c r="G1364" t="s" s="684">
        <f>G1355</f>
        <v>2001</v>
      </c>
      <c r="H1364" s="677">
        <v>0</v>
      </c>
      <c r="J1364" s="662">
        <f>H1364*I1364</f>
        <v>0</v>
      </c>
      <c r="K1364" s="662">
        <f>IF($V$11="Y",J1364*0.05,0)</f>
        <v>0</v>
      </c>
    </row>
    <row r="1365" s="671" customFormat="1" ht="13.5" customHeight="1">
      <c r="E1365" t="s" s="596">
        <v>1310</v>
      </c>
      <c r="F1365" t="s" s="675">
        <v>2160</v>
      </c>
      <c r="G1365" t="s" s="686">
        <f>G1356</f>
        <v>2003</v>
      </c>
      <c r="H1365" s="677">
        <v>0</v>
      </c>
      <c r="J1365" s="662">
        <f>H1365*I1365</f>
        <v>0</v>
      </c>
      <c r="K1365" s="662">
        <f>IF($V$11="Y",J1365*0.05,0)</f>
        <v>0</v>
      </c>
    </row>
    <row r="1366" s="671" customFormat="1" ht="13.5" customHeight="1">
      <c r="E1366" t="s" s="596">
        <v>1310</v>
      </c>
      <c r="F1366" t="s" s="675">
        <v>2160</v>
      </c>
      <c r="G1366" t="s" s="690">
        <f>G1357</f>
        <v>2004</v>
      </c>
      <c r="H1366" s="677">
        <v>0</v>
      </c>
      <c r="J1366" s="662">
        <f>H1366*I1366</f>
        <v>0</v>
      </c>
      <c r="K1366" s="662">
        <f>IF($V$11="Y",J1366*0.05,0)</f>
        <v>0</v>
      </c>
    </row>
    <row r="1367" s="671" customFormat="1" ht="13.5" customHeight="1">
      <c r="E1367" t="s" s="596">
        <v>1310</v>
      </c>
      <c r="F1367" t="s" s="675">
        <v>2160</v>
      </c>
      <c r="G1367" t="s" s="692">
        <f>G1358</f>
        <v>2005</v>
      </c>
      <c r="H1367" s="677">
        <v>0</v>
      </c>
      <c r="J1367" s="662">
        <f>H1367*I1367</f>
        <v>0</v>
      </c>
      <c r="K1367" s="662">
        <f>IF($V$11="Y",J1367*0.05,0)</f>
        <v>0</v>
      </c>
    </row>
    <row r="1368" s="671" customFormat="1" ht="13.5" customHeight="1">
      <c r="E1368" t="s" s="596">
        <v>1310</v>
      </c>
      <c r="F1368" t="s" s="675">
        <v>2160</v>
      </c>
      <c r="G1368" t="s" s="180">
        <f>G1359</f>
        <v>2006</v>
      </c>
      <c r="H1368" s="677">
        <v>0</v>
      </c>
      <c r="J1368" s="662">
        <f>H1368*I1368</f>
        <v>0</v>
      </c>
      <c r="K1368" s="662">
        <f>IF($V$11="Y",J1368*0.05,0)</f>
        <v>0</v>
      </c>
    </row>
    <row r="1369" s="671" customFormat="1" ht="13.5" customHeight="1">
      <c r="E1369" t="s" s="596">
        <v>1310</v>
      </c>
      <c r="F1369" t="s" s="675">
        <v>2160</v>
      </c>
      <c r="G1369" t="s" s="695">
        <f>G1360</f>
        <v>2007</v>
      </c>
      <c r="H1369" s="677">
        <v>0</v>
      </c>
      <c r="J1369" s="662">
        <f>H1369*I1369</f>
        <v>0</v>
      </c>
      <c r="K1369" s="662">
        <f>IF($V$11="Y",J1369*0.05,0)</f>
        <v>0</v>
      </c>
    </row>
    <row r="1370" s="671" customFormat="1" ht="13.5" customHeight="1">
      <c r="E1370" t="s" s="596">
        <v>1311</v>
      </c>
      <c r="F1370" t="s" s="675">
        <v>2161</v>
      </c>
      <c r="G1370" t="s" s="676">
        <f>G1361</f>
        <v>1996</v>
      </c>
      <c r="H1370" s="677">
        <v>0</v>
      </c>
      <c r="J1370" s="662">
        <f>H1370*I1370</f>
        <v>0</v>
      </c>
      <c r="K1370" s="662">
        <f>IF($V$11="Y",J1370*0.05,0)</f>
        <v>0</v>
      </c>
    </row>
    <row r="1371" s="671" customFormat="1" ht="13.5" customHeight="1">
      <c r="E1371" t="s" s="596">
        <v>1311</v>
      </c>
      <c r="F1371" t="s" s="675">
        <v>2161</v>
      </c>
      <c r="G1371" t="s" s="91">
        <f>G1362</f>
        <v>1998</v>
      </c>
      <c r="H1371" s="677">
        <v>0</v>
      </c>
      <c r="J1371" s="662">
        <f>H1371*I1371</f>
        <v>0</v>
      </c>
      <c r="K1371" s="662">
        <f>IF($V$11="Y",J1371*0.05,0)</f>
        <v>0</v>
      </c>
    </row>
    <row r="1372" s="671" customFormat="1" ht="13.5" customHeight="1">
      <c r="E1372" t="s" s="596">
        <v>1311</v>
      </c>
      <c r="F1372" t="s" s="675">
        <v>2161</v>
      </c>
      <c r="G1372" t="s" s="205">
        <f>G1363</f>
        <v>2000</v>
      </c>
      <c r="H1372" s="677">
        <v>0</v>
      </c>
      <c r="J1372" s="662">
        <f>H1372*I1372</f>
        <v>0</v>
      </c>
      <c r="K1372" s="662">
        <f>IF($V$11="Y",J1372*0.05,0)</f>
        <v>0</v>
      </c>
    </row>
    <row r="1373" s="671" customFormat="1" ht="13.5" customHeight="1">
      <c r="E1373" t="s" s="596">
        <v>1311</v>
      </c>
      <c r="F1373" t="s" s="675">
        <v>2161</v>
      </c>
      <c r="G1373" t="s" s="684">
        <f>G1364</f>
        <v>2001</v>
      </c>
      <c r="H1373" s="677">
        <v>0</v>
      </c>
      <c r="J1373" s="662">
        <f>H1373*I1373</f>
        <v>0</v>
      </c>
      <c r="K1373" s="662">
        <f>IF($V$11="Y",J1373*0.05,0)</f>
        <v>0</v>
      </c>
    </row>
    <row r="1374" s="671" customFormat="1" ht="13.5" customHeight="1">
      <c r="E1374" t="s" s="596">
        <v>1311</v>
      </c>
      <c r="F1374" t="s" s="675">
        <v>2161</v>
      </c>
      <c r="G1374" t="s" s="686">
        <f>G1365</f>
        <v>2003</v>
      </c>
      <c r="H1374" s="677">
        <v>0</v>
      </c>
      <c r="J1374" s="662">
        <f>H1374*I1374</f>
        <v>0</v>
      </c>
      <c r="K1374" s="662">
        <f>IF($V$11="Y",J1374*0.05,0)</f>
        <v>0</v>
      </c>
    </row>
    <row r="1375" s="671" customFormat="1" ht="13.5" customHeight="1">
      <c r="E1375" t="s" s="596">
        <v>1311</v>
      </c>
      <c r="F1375" t="s" s="675">
        <v>2161</v>
      </c>
      <c r="G1375" t="s" s="690">
        <f>G1366</f>
        <v>2004</v>
      </c>
      <c r="H1375" s="677">
        <v>0</v>
      </c>
      <c r="J1375" s="662">
        <f>H1375*I1375</f>
        <v>0</v>
      </c>
      <c r="K1375" s="662">
        <f>IF($V$11="Y",J1375*0.05,0)</f>
        <v>0</v>
      </c>
    </row>
    <row r="1376" s="671" customFormat="1" ht="13.5" customHeight="1">
      <c r="E1376" t="s" s="596">
        <v>1311</v>
      </c>
      <c r="F1376" t="s" s="675">
        <v>2161</v>
      </c>
      <c r="G1376" t="s" s="692">
        <f>G1367</f>
        <v>2005</v>
      </c>
      <c r="H1376" s="677">
        <v>0</v>
      </c>
      <c r="J1376" s="662">
        <f>H1376*I1376</f>
        <v>0</v>
      </c>
      <c r="K1376" s="662">
        <f>IF($V$11="Y",J1376*0.05,0)</f>
        <v>0</v>
      </c>
    </row>
    <row r="1377" s="671" customFormat="1" ht="13.5" customHeight="1">
      <c r="E1377" t="s" s="596">
        <v>1311</v>
      </c>
      <c r="F1377" t="s" s="675">
        <v>2161</v>
      </c>
      <c r="G1377" t="s" s="180">
        <f>G1368</f>
        <v>2006</v>
      </c>
      <c r="H1377" s="677">
        <v>0</v>
      </c>
      <c r="J1377" s="662">
        <f>H1377*I1377</f>
        <v>0</v>
      </c>
      <c r="K1377" s="662">
        <f>IF($V$11="Y",J1377*0.05,0)</f>
        <v>0</v>
      </c>
    </row>
    <row r="1378" s="671" customFormat="1" ht="13.5" customHeight="1">
      <c r="E1378" t="s" s="596">
        <v>1311</v>
      </c>
      <c r="F1378" t="s" s="675">
        <v>2161</v>
      </c>
      <c r="G1378" t="s" s="695">
        <f>G1369</f>
        <v>2007</v>
      </c>
      <c r="H1378" s="677">
        <v>0</v>
      </c>
      <c r="J1378" s="662">
        <f>H1378*I1378</f>
        <v>0</v>
      </c>
      <c r="K1378" s="662">
        <f>IF($V$11="Y",J1378*0.05,0)</f>
        <v>0</v>
      </c>
    </row>
    <row r="1379" s="671" customFormat="1" ht="13.5" customHeight="1">
      <c r="E1379" t="s" s="596">
        <v>1312</v>
      </c>
      <c r="F1379" t="s" s="675">
        <v>2162</v>
      </c>
      <c r="G1379" t="s" s="676">
        <f>G1370</f>
        <v>1996</v>
      </c>
      <c r="H1379" s="677">
        <v>0</v>
      </c>
      <c r="J1379" s="662">
        <f>H1379*I1379</f>
        <v>0</v>
      </c>
      <c r="K1379" s="662">
        <f>IF($V$11="Y",J1379*0.05,0)</f>
        <v>0</v>
      </c>
    </row>
    <row r="1380" s="671" customFormat="1" ht="13.5" customHeight="1">
      <c r="E1380" t="s" s="596">
        <v>1312</v>
      </c>
      <c r="F1380" t="s" s="675">
        <v>2162</v>
      </c>
      <c r="G1380" t="s" s="91">
        <f>G1371</f>
        <v>1998</v>
      </c>
      <c r="H1380" s="677">
        <v>0</v>
      </c>
      <c r="J1380" s="662">
        <f>H1380*I1380</f>
        <v>0</v>
      </c>
      <c r="K1380" s="662">
        <f>IF($V$11="Y",J1380*0.05,0)</f>
        <v>0</v>
      </c>
    </row>
    <row r="1381" s="671" customFormat="1" ht="13.5" customHeight="1">
      <c r="E1381" t="s" s="596">
        <v>1312</v>
      </c>
      <c r="F1381" t="s" s="675">
        <v>2162</v>
      </c>
      <c r="G1381" t="s" s="205">
        <f>G1372</f>
        <v>2000</v>
      </c>
      <c r="H1381" s="677">
        <v>0</v>
      </c>
      <c r="J1381" s="662">
        <f>H1381*I1381</f>
        <v>0</v>
      </c>
      <c r="K1381" s="662">
        <f>IF($V$11="Y",J1381*0.05,0)</f>
        <v>0</v>
      </c>
    </row>
    <row r="1382" s="671" customFormat="1" ht="13.5" customHeight="1">
      <c r="E1382" t="s" s="596">
        <v>1312</v>
      </c>
      <c r="F1382" t="s" s="675">
        <v>2162</v>
      </c>
      <c r="G1382" t="s" s="684">
        <f>G1373</f>
        <v>2001</v>
      </c>
      <c r="H1382" s="677">
        <v>0</v>
      </c>
      <c r="J1382" s="662">
        <f>H1382*I1382</f>
        <v>0</v>
      </c>
      <c r="K1382" s="662">
        <f>IF($V$11="Y",J1382*0.05,0)</f>
        <v>0</v>
      </c>
    </row>
    <row r="1383" s="671" customFormat="1" ht="13.5" customHeight="1">
      <c r="E1383" t="s" s="596">
        <v>1312</v>
      </c>
      <c r="F1383" t="s" s="675">
        <v>2162</v>
      </c>
      <c r="G1383" t="s" s="686">
        <f>G1374</f>
        <v>2003</v>
      </c>
      <c r="H1383" s="677">
        <v>0</v>
      </c>
      <c r="J1383" s="662">
        <f>H1383*I1383</f>
        <v>0</v>
      </c>
      <c r="K1383" s="662">
        <f>IF($V$11="Y",J1383*0.05,0)</f>
        <v>0</v>
      </c>
    </row>
    <row r="1384" s="671" customFormat="1" ht="13.5" customHeight="1">
      <c r="E1384" t="s" s="596">
        <v>1312</v>
      </c>
      <c r="F1384" t="s" s="675">
        <v>2162</v>
      </c>
      <c r="G1384" t="s" s="690">
        <f>G1375</f>
        <v>2004</v>
      </c>
      <c r="H1384" s="677">
        <v>0</v>
      </c>
      <c r="J1384" s="662">
        <f>H1384*I1384</f>
        <v>0</v>
      </c>
      <c r="K1384" s="662">
        <f>IF($V$11="Y",J1384*0.05,0)</f>
        <v>0</v>
      </c>
    </row>
    <row r="1385" s="671" customFormat="1" ht="13.5" customHeight="1">
      <c r="E1385" t="s" s="596">
        <v>1312</v>
      </c>
      <c r="F1385" t="s" s="675">
        <v>2162</v>
      </c>
      <c r="G1385" t="s" s="692">
        <f>G1376</f>
        <v>2005</v>
      </c>
      <c r="H1385" s="677">
        <v>0</v>
      </c>
      <c r="J1385" s="662">
        <f>H1385*I1385</f>
        <v>0</v>
      </c>
      <c r="K1385" s="662">
        <f>IF($V$11="Y",J1385*0.05,0)</f>
        <v>0</v>
      </c>
    </row>
    <row r="1386" s="671" customFormat="1" ht="13.5" customHeight="1">
      <c r="E1386" t="s" s="596">
        <v>1312</v>
      </c>
      <c r="F1386" t="s" s="675">
        <v>2162</v>
      </c>
      <c r="G1386" t="s" s="180">
        <f>G1377</f>
        <v>2006</v>
      </c>
      <c r="H1386" s="677">
        <v>0</v>
      </c>
      <c r="J1386" s="662">
        <f>H1386*I1386</f>
        <v>0</v>
      </c>
      <c r="K1386" s="662">
        <f>IF($V$11="Y",J1386*0.05,0)</f>
        <v>0</v>
      </c>
    </row>
    <row r="1387" s="671" customFormat="1" ht="13.5" customHeight="1">
      <c r="E1387" t="s" s="596">
        <v>1312</v>
      </c>
      <c r="F1387" t="s" s="675">
        <v>2162</v>
      </c>
      <c r="G1387" t="s" s="695">
        <f>G1378</f>
        <v>2007</v>
      </c>
      <c r="H1387" s="677">
        <v>0</v>
      </c>
      <c r="J1387" s="662">
        <f>H1387*I1387</f>
        <v>0</v>
      </c>
      <c r="K1387" s="662">
        <f>IF($V$11="Y",J1387*0.05,0)</f>
        <v>0</v>
      </c>
    </row>
    <row r="1388" s="671" customFormat="1" ht="13.5" customHeight="1">
      <c r="E1388" t="s" s="596">
        <v>1313</v>
      </c>
      <c r="F1388" t="s" s="675">
        <v>2163</v>
      </c>
      <c r="G1388" t="s" s="676">
        <f>G1379</f>
        <v>1996</v>
      </c>
      <c r="H1388" s="677">
        <v>0</v>
      </c>
      <c r="J1388" s="662">
        <f>H1388*I1388</f>
        <v>0</v>
      </c>
      <c r="K1388" s="662">
        <f>IF($V$11="Y",J1388*0.05,0)</f>
        <v>0</v>
      </c>
    </row>
    <row r="1389" s="671" customFormat="1" ht="13.5" customHeight="1">
      <c r="E1389" t="s" s="596">
        <v>1313</v>
      </c>
      <c r="F1389" t="s" s="675">
        <v>2163</v>
      </c>
      <c r="G1389" t="s" s="91">
        <f>G1380</f>
        <v>1998</v>
      </c>
      <c r="H1389" s="677">
        <v>0</v>
      </c>
      <c r="J1389" s="662">
        <f>H1389*I1389</f>
        <v>0</v>
      </c>
      <c r="K1389" s="662">
        <f>IF($V$11="Y",J1389*0.05,0)</f>
        <v>0</v>
      </c>
    </row>
    <row r="1390" s="671" customFormat="1" ht="13.5" customHeight="1">
      <c r="E1390" t="s" s="596">
        <v>1313</v>
      </c>
      <c r="F1390" t="s" s="675">
        <v>2163</v>
      </c>
      <c r="G1390" t="s" s="205">
        <f>G1381</f>
        <v>2000</v>
      </c>
      <c r="H1390" s="677">
        <v>0</v>
      </c>
      <c r="J1390" s="662">
        <f>H1390*I1390</f>
        <v>0</v>
      </c>
      <c r="K1390" s="662">
        <f>IF($V$11="Y",J1390*0.05,0)</f>
        <v>0</v>
      </c>
    </row>
    <row r="1391" s="671" customFormat="1" ht="13.5" customHeight="1">
      <c r="E1391" t="s" s="596">
        <v>1313</v>
      </c>
      <c r="F1391" t="s" s="675">
        <v>2163</v>
      </c>
      <c r="G1391" t="s" s="684">
        <f>G1382</f>
        <v>2001</v>
      </c>
      <c r="H1391" s="677">
        <v>0</v>
      </c>
      <c r="J1391" s="662">
        <f>H1391*I1391</f>
        <v>0</v>
      </c>
      <c r="K1391" s="662">
        <f>IF($V$11="Y",J1391*0.05,0)</f>
        <v>0</v>
      </c>
    </row>
    <row r="1392" s="671" customFormat="1" ht="13.5" customHeight="1">
      <c r="E1392" t="s" s="596">
        <v>1313</v>
      </c>
      <c r="F1392" t="s" s="675">
        <v>2163</v>
      </c>
      <c r="G1392" t="s" s="686">
        <f>G1383</f>
        <v>2003</v>
      </c>
      <c r="H1392" s="677">
        <v>0</v>
      </c>
      <c r="J1392" s="662">
        <f>H1392*I1392</f>
        <v>0</v>
      </c>
      <c r="K1392" s="662">
        <f>IF($V$11="Y",J1392*0.05,0)</f>
        <v>0</v>
      </c>
    </row>
    <row r="1393" s="671" customFormat="1" ht="13.5" customHeight="1">
      <c r="E1393" t="s" s="596">
        <v>1313</v>
      </c>
      <c r="F1393" t="s" s="675">
        <v>2163</v>
      </c>
      <c r="G1393" t="s" s="690">
        <f>G1384</f>
        <v>2004</v>
      </c>
      <c r="H1393" s="677">
        <v>0</v>
      </c>
      <c r="J1393" s="662">
        <f>H1393*I1393</f>
        <v>0</v>
      </c>
      <c r="K1393" s="662">
        <f>IF($V$11="Y",J1393*0.05,0)</f>
        <v>0</v>
      </c>
    </row>
    <row r="1394" s="671" customFormat="1" ht="13.5" customHeight="1">
      <c r="E1394" t="s" s="596">
        <v>1313</v>
      </c>
      <c r="F1394" t="s" s="675">
        <v>2163</v>
      </c>
      <c r="G1394" t="s" s="692">
        <f>G1385</f>
        <v>2005</v>
      </c>
      <c r="H1394" s="677">
        <v>0</v>
      </c>
      <c r="J1394" s="662">
        <f>H1394*I1394</f>
        <v>0</v>
      </c>
      <c r="K1394" s="662">
        <f>IF($V$11="Y",J1394*0.05,0)</f>
        <v>0</v>
      </c>
    </row>
    <row r="1395" s="671" customFormat="1" ht="13.5" customHeight="1">
      <c r="E1395" t="s" s="596">
        <v>1313</v>
      </c>
      <c r="F1395" t="s" s="675">
        <v>2163</v>
      </c>
      <c r="G1395" t="s" s="180">
        <f>G1386</f>
        <v>2006</v>
      </c>
      <c r="H1395" s="677">
        <v>0</v>
      </c>
      <c r="J1395" s="662">
        <f>H1395*I1395</f>
        <v>0</v>
      </c>
      <c r="K1395" s="662">
        <f>IF($V$11="Y",J1395*0.05,0)</f>
        <v>0</v>
      </c>
    </row>
    <row r="1396" s="671" customFormat="1" ht="13.5" customHeight="1">
      <c r="E1396" t="s" s="596">
        <v>1313</v>
      </c>
      <c r="F1396" t="s" s="675">
        <v>2163</v>
      </c>
      <c r="G1396" t="s" s="695">
        <f>G1387</f>
        <v>2007</v>
      </c>
      <c r="H1396" s="677">
        <v>0</v>
      </c>
      <c r="J1396" s="662">
        <f>H1396*I1396</f>
        <v>0</v>
      </c>
      <c r="K1396" s="662">
        <f>IF($V$11="Y",J1396*0.05,0)</f>
        <v>0</v>
      </c>
    </row>
    <row r="1397" s="671" customFormat="1" ht="13.5" customHeight="1">
      <c r="E1397" t="s" s="596">
        <v>1314</v>
      </c>
      <c r="F1397" t="s" s="675">
        <v>2164</v>
      </c>
      <c r="G1397" t="s" s="676">
        <f>G1388</f>
        <v>1996</v>
      </c>
      <c r="H1397" s="677">
        <v>0</v>
      </c>
      <c r="J1397" s="662">
        <f>H1397*I1397</f>
        <v>0</v>
      </c>
      <c r="K1397" s="662">
        <f>IF($V$11="Y",J1397*0.05,0)</f>
        <v>0</v>
      </c>
    </row>
    <row r="1398" s="671" customFormat="1" ht="13.5" customHeight="1">
      <c r="E1398" t="s" s="596">
        <v>1314</v>
      </c>
      <c r="F1398" t="s" s="675">
        <v>2164</v>
      </c>
      <c r="G1398" t="s" s="91">
        <f>G1389</f>
        <v>1998</v>
      </c>
      <c r="H1398" s="677">
        <v>0</v>
      </c>
      <c r="J1398" s="662">
        <f>H1398*I1398</f>
        <v>0</v>
      </c>
      <c r="K1398" s="662">
        <f>IF($V$11="Y",J1398*0.05,0)</f>
        <v>0</v>
      </c>
    </row>
    <row r="1399" s="671" customFormat="1" ht="13.5" customHeight="1">
      <c r="E1399" t="s" s="596">
        <v>1314</v>
      </c>
      <c r="F1399" t="s" s="675">
        <v>2164</v>
      </c>
      <c r="G1399" t="s" s="205">
        <f>G1390</f>
        <v>2000</v>
      </c>
      <c r="H1399" s="677">
        <v>0</v>
      </c>
      <c r="J1399" s="662">
        <f>H1399*I1399</f>
        <v>0</v>
      </c>
      <c r="K1399" s="662">
        <f>IF($V$11="Y",J1399*0.05,0)</f>
        <v>0</v>
      </c>
    </row>
    <row r="1400" s="671" customFormat="1" ht="13.5" customHeight="1">
      <c r="E1400" t="s" s="596">
        <v>1314</v>
      </c>
      <c r="F1400" t="s" s="675">
        <v>2164</v>
      </c>
      <c r="G1400" t="s" s="684">
        <f>G1391</f>
        <v>2001</v>
      </c>
      <c r="H1400" s="677">
        <v>0</v>
      </c>
      <c r="J1400" s="662">
        <f>H1400*I1400</f>
        <v>0</v>
      </c>
      <c r="K1400" s="662">
        <f>IF($V$11="Y",J1400*0.05,0)</f>
        <v>0</v>
      </c>
    </row>
    <row r="1401" s="671" customFormat="1" ht="13.5" customHeight="1">
      <c r="E1401" t="s" s="596">
        <v>1314</v>
      </c>
      <c r="F1401" t="s" s="675">
        <v>2164</v>
      </c>
      <c r="G1401" t="s" s="686">
        <f>G1392</f>
        <v>2003</v>
      </c>
      <c r="H1401" s="677">
        <v>0</v>
      </c>
      <c r="J1401" s="662">
        <f>H1401*I1401</f>
        <v>0</v>
      </c>
      <c r="K1401" s="662">
        <f>IF($V$11="Y",J1401*0.05,0)</f>
        <v>0</v>
      </c>
    </row>
    <row r="1402" s="671" customFormat="1" ht="13.5" customHeight="1">
      <c r="E1402" t="s" s="596">
        <v>1314</v>
      </c>
      <c r="F1402" t="s" s="675">
        <v>2164</v>
      </c>
      <c r="G1402" t="s" s="690">
        <f>G1393</f>
        <v>2004</v>
      </c>
      <c r="H1402" s="677">
        <v>0</v>
      </c>
      <c r="J1402" s="662">
        <f>H1402*I1402</f>
        <v>0</v>
      </c>
      <c r="K1402" s="662">
        <f>IF($V$11="Y",J1402*0.05,0)</f>
        <v>0</v>
      </c>
    </row>
    <row r="1403" s="671" customFormat="1" ht="13.5" customHeight="1">
      <c r="E1403" t="s" s="596">
        <v>1314</v>
      </c>
      <c r="F1403" t="s" s="675">
        <v>2164</v>
      </c>
      <c r="G1403" t="s" s="692">
        <f>G1394</f>
        <v>2005</v>
      </c>
      <c r="H1403" s="677">
        <v>0</v>
      </c>
      <c r="J1403" s="662">
        <f>H1403*I1403</f>
        <v>0</v>
      </c>
      <c r="K1403" s="662">
        <f>IF($V$11="Y",J1403*0.05,0)</f>
        <v>0</v>
      </c>
    </row>
    <row r="1404" s="671" customFormat="1" ht="13.5" customHeight="1">
      <c r="E1404" t="s" s="596">
        <v>1314</v>
      </c>
      <c r="F1404" t="s" s="675">
        <v>2164</v>
      </c>
      <c r="G1404" t="s" s="180">
        <f>G1395</f>
        <v>2006</v>
      </c>
      <c r="H1404" s="677">
        <v>0</v>
      </c>
      <c r="J1404" s="662">
        <f>H1404*I1404</f>
        <v>0</v>
      </c>
      <c r="K1404" s="662">
        <f>IF($V$11="Y",J1404*0.05,0)</f>
        <v>0</v>
      </c>
    </row>
    <row r="1405" s="671" customFormat="1" ht="13.5" customHeight="1">
      <c r="E1405" t="s" s="596">
        <v>1314</v>
      </c>
      <c r="F1405" t="s" s="675">
        <v>2164</v>
      </c>
      <c r="G1405" t="s" s="695">
        <f>G1396</f>
        <v>2007</v>
      </c>
      <c r="H1405" s="677">
        <v>0</v>
      </c>
      <c r="J1405" s="662">
        <f>H1405*I1405</f>
        <v>0</v>
      </c>
      <c r="K1405" s="662">
        <f>IF($V$11="Y",J1405*0.05,0)</f>
        <v>0</v>
      </c>
    </row>
    <row r="1406" s="671" customFormat="1" ht="13.5" customHeight="1">
      <c r="E1406" t="s" s="596">
        <v>1315</v>
      </c>
      <c r="F1406" t="s" s="675">
        <v>2165</v>
      </c>
      <c r="G1406" t="s" s="676">
        <f>G1397</f>
        <v>1996</v>
      </c>
      <c r="H1406" s="677">
        <v>0</v>
      </c>
      <c r="J1406" s="662">
        <f>H1406*I1406</f>
        <v>0</v>
      </c>
      <c r="K1406" s="662">
        <f>IF($V$11="Y",J1406*0.05,0)</f>
        <v>0</v>
      </c>
    </row>
    <row r="1407" s="671" customFormat="1" ht="13.5" customHeight="1">
      <c r="E1407" t="s" s="596">
        <v>1315</v>
      </c>
      <c r="F1407" t="s" s="675">
        <v>2165</v>
      </c>
      <c r="G1407" t="s" s="91">
        <f>G1398</f>
        <v>1998</v>
      </c>
      <c r="H1407" s="677">
        <v>0</v>
      </c>
      <c r="J1407" s="662">
        <f>H1407*I1407</f>
        <v>0</v>
      </c>
      <c r="K1407" s="662">
        <f>IF($V$11="Y",J1407*0.05,0)</f>
        <v>0</v>
      </c>
    </row>
    <row r="1408" s="671" customFormat="1" ht="13.5" customHeight="1">
      <c r="E1408" t="s" s="596">
        <v>1315</v>
      </c>
      <c r="F1408" t="s" s="675">
        <v>2165</v>
      </c>
      <c r="G1408" t="s" s="205">
        <f>G1399</f>
        <v>2000</v>
      </c>
      <c r="H1408" s="677">
        <v>0</v>
      </c>
      <c r="J1408" s="662">
        <f>H1408*I1408</f>
        <v>0</v>
      </c>
      <c r="K1408" s="662">
        <f>IF($V$11="Y",J1408*0.05,0)</f>
        <v>0</v>
      </c>
    </row>
    <row r="1409" s="671" customFormat="1" ht="13.5" customHeight="1">
      <c r="E1409" t="s" s="596">
        <v>1315</v>
      </c>
      <c r="F1409" t="s" s="675">
        <v>2165</v>
      </c>
      <c r="G1409" t="s" s="684">
        <f>G1400</f>
        <v>2001</v>
      </c>
      <c r="H1409" s="677">
        <v>0</v>
      </c>
      <c r="J1409" s="662">
        <f>H1409*I1409</f>
        <v>0</v>
      </c>
      <c r="K1409" s="662">
        <f>IF($V$11="Y",J1409*0.05,0)</f>
        <v>0</v>
      </c>
    </row>
    <row r="1410" s="671" customFormat="1" ht="13.5" customHeight="1">
      <c r="E1410" t="s" s="596">
        <v>1315</v>
      </c>
      <c r="F1410" t="s" s="675">
        <v>2165</v>
      </c>
      <c r="G1410" t="s" s="686">
        <f>G1401</f>
        <v>2003</v>
      </c>
      <c r="H1410" s="677">
        <v>0</v>
      </c>
      <c r="J1410" s="662">
        <f>H1410*I1410</f>
        <v>0</v>
      </c>
      <c r="K1410" s="662">
        <f>IF($V$11="Y",J1410*0.05,0)</f>
        <v>0</v>
      </c>
    </row>
    <row r="1411" s="671" customFormat="1" ht="13.5" customHeight="1">
      <c r="E1411" t="s" s="596">
        <v>1315</v>
      </c>
      <c r="F1411" t="s" s="675">
        <v>2165</v>
      </c>
      <c r="G1411" t="s" s="690">
        <f>G1402</f>
        <v>2004</v>
      </c>
      <c r="H1411" s="677">
        <v>0</v>
      </c>
      <c r="J1411" s="662">
        <f>H1411*I1411</f>
        <v>0</v>
      </c>
      <c r="K1411" s="662">
        <f>IF($V$11="Y",J1411*0.05,0)</f>
        <v>0</v>
      </c>
    </row>
    <row r="1412" s="671" customFormat="1" ht="13.5" customHeight="1">
      <c r="E1412" t="s" s="596">
        <v>1315</v>
      </c>
      <c r="F1412" t="s" s="675">
        <v>2165</v>
      </c>
      <c r="G1412" t="s" s="692">
        <f>G1403</f>
        <v>2005</v>
      </c>
      <c r="H1412" s="677">
        <v>0</v>
      </c>
      <c r="J1412" s="662">
        <f>H1412*I1412</f>
        <v>0</v>
      </c>
      <c r="K1412" s="662">
        <f>IF($V$11="Y",J1412*0.05,0)</f>
        <v>0</v>
      </c>
    </row>
    <row r="1413" s="671" customFormat="1" ht="13.5" customHeight="1">
      <c r="E1413" t="s" s="596">
        <v>1315</v>
      </c>
      <c r="F1413" t="s" s="675">
        <v>2165</v>
      </c>
      <c r="G1413" t="s" s="180">
        <f>G1404</f>
        <v>2006</v>
      </c>
      <c r="H1413" s="677">
        <v>0</v>
      </c>
      <c r="J1413" s="662">
        <f>H1413*I1413</f>
        <v>0</v>
      </c>
      <c r="K1413" s="662">
        <f>IF($V$11="Y",J1413*0.05,0)</f>
        <v>0</v>
      </c>
    </row>
    <row r="1414" s="671" customFormat="1" ht="13.5" customHeight="1">
      <c r="E1414" t="s" s="596">
        <v>1315</v>
      </c>
      <c r="F1414" t="s" s="675">
        <v>2165</v>
      </c>
      <c r="G1414" t="s" s="695">
        <f>G1405</f>
        <v>2007</v>
      </c>
      <c r="H1414" s="677">
        <v>0</v>
      </c>
      <c r="J1414" s="662">
        <f>H1414*I1414</f>
        <v>0</v>
      </c>
      <c r="K1414" s="662">
        <f>IF($V$11="Y",J1414*0.05,0)</f>
        <v>0</v>
      </c>
    </row>
    <row r="1415" s="671" customFormat="1" ht="13.5" customHeight="1">
      <c r="E1415" t="s" s="596">
        <v>1316</v>
      </c>
      <c r="F1415" t="s" s="675">
        <v>2166</v>
      </c>
      <c r="G1415" t="s" s="676">
        <f>G1406</f>
        <v>1996</v>
      </c>
      <c r="H1415" s="677">
        <v>0</v>
      </c>
      <c r="J1415" s="662">
        <f>H1415*I1415</f>
        <v>0</v>
      </c>
      <c r="K1415" s="662">
        <f>IF($V$11="Y",J1415*0.05,0)</f>
        <v>0</v>
      </c>
    </row>
    <row r="1416" s="671" customFormat="1" ht="13.5" customHeight="1">
      <c r="E1416" t="s" s="596">
        <v>1316</v>
      </c>
      <c r="F1416" t="s" s="675">
        <v>2166</v>
      </c>
      <c r="G1416" t="s" s="91">
        <f>G1407</f>
        <v>1998</v>
      </c>
      <c r="H1416" s="677">
        <v>0</v>
      </c>
      <c r="J1416" s="662">
        <f>H1416*I1416</f>
        <v>0</v>
      </c>
      <c r="K1416" s="662">
        <f>IF($V$11="Y",J1416*0.05,0)</f>
        <v>0</v>
      </c>
    </row>
    <row r="1417" s="671" customFormat="1" ht="13.5" customHeight="1">
      <c r="E1417" t="s" s="596">
        <v>1316</v>
      </c>
      <c r="F1417" t="s" s="675">
        <v>2166</v>
      </c>
      <c r="G1417" t="s" s="205">
        <f>G1408</f>
        <v>2000</v>
      </c>
      <c r="H1417" s="677">
        <v>0</v>
      </c>
      <c r="J1417" s="662">
        <f>H1417*I1417</f>
        <v>0</v>
      </c>
      <c r="K1417" s="662">
        <f>IF($V$11="Y",J1417*0.05,0)</f>
        <v>0</v>
      </c>
    </row>
    <row r="1418" s="671" customFormat="1" ht="13.5" customHeight="1">
      <c r="E1418" t="s" s="596">
        <v>1316</v>
      </c>
      <c r="F1418" t="s" s="675">
        <v>2166</v>
      </c>
      <c r="G1418" t="s" s="684">
        <f>G1409</f>
        <v>2001</v>
      </c>
      <c r="H1418" s="677">
        <v>0</v>
      </c>
      <c r="J1418" s="662">
        <f>H1418*I1418</f>
        <v>0</v>
      </c>
      <c r="K1418" s="662">
        <f>IF($V$11="Y",J1418*0.05,0)</f>
        <v>0</v>
      </c>
    </row>
    <row r="1419" s="671" customFormat="1" ht="13.5" customHeight="1">
      <c r="E1419" t="s" s="596">
        <v>1316</v>
      </c>
      <c r="F1419" t="s" s="675">
        <v>2166</v>
      </c>
      <c r="G1419" t="s" s="686">
        <f>G1410</f>
        <v>2003</v>
      </c>
      <c r="H1419" s="677">
        <v>0</v>
      </c>
      <c r="J1419" s="662">
        <f>H1419*I1419</f>
        <v>0</v>
      </c>
      <c r="K1419" s="662">
        <f>IF($V$11="Y",J1419*0.05,0)</f>
        <v>0</v>
      </c>
    </row>
    <row r="1420" s="671" customFormat="1" ht="13.5" customHeight="1">
      <c r="E1420" t="s" s="596">
        <v>1316</v>
      </c>
      <c r="F1420" t="s" s="675">
        <v>2166</v>
      </c>
      <c r="G1420" t="s" s="690">
        <f>G1411</f>
        <v>2004</v>
      </c>
      <c r="H1420" s="677">
        <v>0</v>
      </c>
      <c r="J1420" s="662">
        <f>H1420*I1420</f>
        <v>0</v>
      </c>
      <c r="K1420" s="662">
        <f>IF($V$11="Y",J1420*0.05,0)</f>
        <v>0</v>
      </c>
    </row>
    <row r="1421" s="671" customFormat="1" ht="13.5" customHeight="1">
      <c r="E1421" t="s" s="596">
        <v>1316</v>
      </c>
      <c r="F1421" t="s" s="675">
        <v>2166</v>
      </c>
      <c r="G1421" t="s" s="692">
        <f>G1412</f>
        <v>2005</v>
      </c>
      <c r="H1421" s="677">
        <v>0</v>
      </c>
      <c r="J1421" s="662">
        <f>H1421*I1421</f>
        <v>0</v>
      </c>
      <c r="K1421" s="662">
        <f>IF($V$11="Y",J1421*0.05,0)</f>
        <v>0</v>
      </c>
    </row>
    <row r="1422" s="671" customFormat="1" ht="13.5" customHeight="1">
      <c r="E1422" t="s" s="596">
        <v>1316</v>
      </c>
      <c r="F1422" t="s" s="675">
        <v>2166</v>
      </c>
      <c r="G1422" t="s" s="180">
        <f>G1413</f>
        <v>2006</v>
      </c>
      <c r="H1422" s="677">
        <v>0</v>
      </c>
      <c r="J1422" s="662">
        <f>H1422*I1422</f>
        <v>0</v>
      </c>
      <c r="K1422" s="662">
        <f>IF($V$11="Y",J1422*0.05,0)</f>
        <v>0</v>
      </c>
    </row>
    <row r="1423" s="671" customFormat="1" ht="13.5" customHeight="1">
      <c r="E1423" t="s" s="596">
        <v>1316</v>
      </c>
      <c r="F1423" t="s" s="675">
        <v>2166</v>
      </c>
      <c r="G1423" t="s" s="695">
        <f>G1414</f>
        <v>2007</v>
      </c>
      <c r="H1423" s="677">
        <v>0</v>
      </c>
      <c r="J1423" s="662">
        <f>H1423*I1423</f>
        <v>0</v>
      </c>
      <c r="K1423" s="662">
        <f>IF($V$11="Y",J1423*0.05,0)</f>
        <v>0</v>
      </c>
    </row>
    <row r="1424" s="671" customFormat="1" ht="13.5" customHeight="1">
      <c r="E1424" t="s" s="596">
        <v>1317</v>
      </c>
      <c r="F1424" t="s" s="675">
        <v>2167</v>
      </c>
      <c r="G1424" t="s" s="676">
        <f>G1415</f>
        <v>1996</v>
      </c>
      <c r="H1424" s="677">
        <v>0</v>
      </c>
      <c r="J1424" s="662">
        <f>H1424*I1424</f>
        <v>0</v>
      </c>
      <c r="K1424" s="662">
        <f>IF($V$11="Y",J1424*0.05,0)</f>
        <v>0</v>
      </c>
    </row>
    <row r="1425" s="671" customFormat="1" ht="13.5" customHeight="1">
      <c r="E1425" t="s" s="596">
        <v>1317</v>
      </c>
      <c r="F1425" t="s" s="675">
        <v>2167</v>
      </c>
      <c r="G1425" t="s" s="91">
        <f>G1416</f>
        <v>1998</v>
      </c>
      <c r="H1425" s="677">
        <v>0</v>
      </c>
      <c r="J1425" s="662">
        <f>H1425*I1425</f>
        <v>0</v>
      </c>
      <c r="K1425" s="662">
        <f>IF($V$11="Y",J1425*0.05,0)</f>
        <v>0</v>
      </c>
    </row>
    <row r="1426" s="671" customFormat="1" ht="13.5" customHeight="1">
      <c r="E1426" t="s" s="596">
        <v>1317</v>
      </c>
      <c r="F1426" t="s" s="675">
        <v>2167</v>
      </c>
      <c r="G1426" t="s" s="205">
        <f>G1417</f>
        <v>2000</v>
      </c>
      <c r="H1426" s="677">
        <v>0</v>
      </c>
      <c r="J1426" s="662">
        <f>H1426*I1426</f>
        <v>0</v>
      </c>
      <c r="K1426" s="662">
        <f>IF($V$11="Y",J1426*0.05,0)</f>
        <v>0</v>
      </c>
    </row>
    <row r="1427" s="671" customFormat="1" ht="13.5" customHeight="1">
      <c r="E1427" t="s" s="596">
        <v>1317</v>
      </c>
      <c r="F1427" t="s" s="675">
        <v>2167</v>
      </c>
      <c r="G1427" t="s" s="684">
        <f>G1418</f>
        <v>2001</v>
      </c>
      <c r="H1427" s="677">
        <v>0</v>
      </c>
      <c r="J1427" s="662">
        <f>H1427*I1427</f>
        <v>0</v>
      </c>
      <c r="K1427" s="662">
        <f>IF($V$11="Y",J1427*0.05,0)</f>
        <v>0</v>
      </c>
    </row>
    <row r="1428" s="671" customFormat="1" ht="13.5" customHeight="1">
      <c r="E1428" t="s" s="596">
        <v>1317</v>
      </c>
      <c r="F1428" t="s" s="675">
        <v>2167</v>
      </c>
      <c r="G1428" t="s" s="686">
        <f>G1419</f>
        <v>2003</v>
      </c>
      <c r="H1428" s="677">
        <v>0</v>
      </c>
      <c r="J1428" s="662">
        <f>H1428*I1428</f>
        <v>0</v>
      </c>
      <c r="K1428" s="662">
        <f>IF($V$11="Y",J1428*0.05,0)</f>
        <v>0</v>
      </c>
    </row>
    <row r="1429" s="671" customFormat="1" ht="13.5" customHeight="1">
      <c r="E1429" t="s" s="596">
        <v>1317</v>
      </c>
      <c r="F1429" t="s" s="675">
        <v>2167</v>
      </c>
      <c r="G1429" t="s" s="690">
        <f>G1420</f>
        <v>2004</v>
      </c>
      <c r="H1429" s="677">
        <v>0</v>
      </c>
      <c r="J1429" s="662">
        <f>H1429*I1429</f>
        <v>0</v>
      </c>
      <c r="K1429" s="662">
        <f>IF($V$11="Y",J1429*0.05,0)</f>
        <v>0</v>
      </c>
    </row>
    <row r="1430" s="671" customFormat="1" ht="13.5" customHeight="1">
      <c r="E1430" t="s" s="596">
        <v>1317</v>
      </c>
      <c r="F1430" t="s" s="675">
        <v>2167</v>
      </c>
      <c r="G1430" t="s" s="692">
        <f>G1421</f>
        <v>2005</v>
      </c>
      <c r="H1430" s="677">
        <v>0</v>
      </c>
      <c r="J1430" s="662">
        <f>H1430*I1430</f>
        <v>0</v>
      </c>
      <c r="K1430" s="662">
        <f>IF($V$11="Y",J1430*0.05,0)</f>
        <v>0</v>
      </c>
    </row>
    <row r="1431" s="671" customFormat="1" ht="13.5" customHeight="1">
      <c r="E1431" t="s" s="596">
        <v>1317</v>
      </c>
      <c r="F1431" t="s" s="675">
        <v>2167</v>
      </c>
      <c r="G1431" t="s" s="180">
        <f>G1422</f>
        <v>2006</v>
      </c>
      <c r="H1431" s="677">
        <v>0</v>
      </c>
      <c r="J1431" s="662">
        <f>H1431*I1431</f>
        <v>0</v>
      </c>
      <c r="K1431" s="662">
        <f>IF($V$11="Y",J1431*0.05,0)</f>
        <v>0</v>
      </c>
    </row>
    <row r="1432" s="671" customFormat="1" ht="13.5" customHeight="1">
      <c r="E1432" t="s" s="596">
        <v>1317</v>
      </c>
      <c r="F1432" t="s" s="675">
        <v>2167</v>
      </c>
      <c r="G1432" t="s" s="695">
        <f>G1423</f>
        <v>2007</v>
      </c>
      <c r="H1432" s="677">
        <v>0</v>
      </c>
      <c r="J1432" s="662">
        <f>H1432*I1432</f>
        <v>0</v>
      </c>
      <c r="K1432" s="662">
        <f>IF($V$11="Y",J1432*0.05,0)</f>
        <v>0</v>
      </c>
    </row>
    <row r="1433" s="671" customFormat="1" ht="13.5" customHeight="1">
      <c r="E1433" t="s" s="596">
        <v>1318</v>
      </c>
      <c r="F1433" t="s" s="675">
        <v>2168</v>
      </c>
      <c r="G1433" t="s" s="676">
        <f>G1424</f>
        <v>1996</v>
      </c>
      <c r="H1433" s="677">
        <v>0</v>
      </c>
      <c r="J1433" s="662">
        <f>H1433*I1433</f>
        <v>0</v>
      </c>
      <c r="K1433" s="662">
        <f>IF($V$11="Y",J1433*0.05,0)</f>
        <v>0</v>
      </c>
    </row>
    <row r="1434" s="671" customFormat="1" ht="13.5" customHeight="1">
      <c r="E1434" t="s" s="596">
        <v>1318</v>
      </c>
      <c r="F1434" t="s" s="675">
        <v>2168</v>
      </c>
      <c r="G1434" t="s" s="91">
        <f>G1425</f>
        <v>1998</v>
      </c>
      <c r="H1434" s="677">
        <v>0</v>
      </c>
      <c r="J1434" s="662">
        <f>H1434*I1434</f>
        <v>0</v>
      </c>
      <c r="K1434" s="662">
        <f>IF($V$11="Y",J1434*0.05,0)</f>
        <v>0</v>
      </c>
    </row>
    <row r="1435" s="671" customFormat="1" ht="13.5" customHeight="1">
      <c r="E1435" t="s" s="596">
        <v>1318</v>
      </c>
      <c r="F1435" t="s" s="675">
        <v>2168</v>
      </c>
      <c r="G1435" t="s" s="205">
        <f>G1426</f>
        <v>2000</v>
      </c>
      <c r="H1435" s="677">
        <v>0</v>
      </c>
      <c r="J1435" s="662">
        <f>H1435*I1435</f>
        <v>0</v>
      </c>
      <c r="K1435" s="662">
        <f>IF($V$11="Y",J1435*0.05,0)</f>
        <v>0</v>
      </c>
    </row>
    <row r="1436" s="671" customFormat="1" ht="13.5" customHeight="1">
      <c r="E1436" t="s" s="596">
        <v>1318</v>
      </c>
      <c r="F1436" t="s" s="675">
        <v>2168</v>
      </c>
      <c r="G1436" t="s" s="684">
        <f>G1427</f>
        <v>2001</v>
      </c>
      <c r="H1436" s="677">
        <v>0</v>
      </c>
      <c r="J1436" s="662">
        <f>H1436*I1436</f>
        <v>0</v>
      </c>
      <c r="K1436" s="662">
        <f>IF($V$11="Y",J1436*0.05,0)</f>
        <v>0</v>
      </c>
    </row>
    <row r="1437" s="671" customFormat="1" ht="13.5" customHeight="1">
      <c r="E1437" t="s" s="596">
        <v>1318</v>
      </c>
      <c r="F1437" t="s" s="675">
        <v>2168</v>
      </c>
      <c r="G1437" t="s" s="686">
        <f>G1428</f>
        <v>2003</v>
      </c>
      <c r="H1437" s="677">
        <v>0</v>
      </c>
      <c r="J1437" s="662">
        <f>H1437*I1437</f>
        <v>0</v>
      </c>
      <c r="K1437" s="662">
        <f>IF($V$11="Y",J1437*0.05,0)</f>
        <v>0</v>
      </c>
    </row>
    <row r="1438" s="671" customFormat="1" ht="13.5" customHeight="1">
      <c r="E1438" t="s" s="596">
        <v>1318</v>
      </c>
      <c r="F1438" t="s" s="675">
        <v>2168</v>
      </c>
      <c r="G1438" t="s" s="690">
        <f>G1429</f>
        <v>2004</v>
      </c>
      <c r="H1438" s="677">
        <v>0</v>
      </c>
      <c r="J1438" s="662">
        <f>H1438*I1438</f>
        <v>0</v>
      </c>
      <c r="K1438" s="662">
        <f>IF($V$11="Y",J1438*0.05,0)</f>
        <v>0</v>
      </c>
    </row>
    <row r="1439" s="671" customFormat="1" ht="13.5" customHeight="1">
      <c r="E1439" t="s" s="596">
        <v>1318</v>
      </c>
      <c r="F1439" t="s" s="675">
        <v>2168</v>
      </c>
      <c r="G1439" t="s" s="692">
        <f>G1430</f>
        <v>2005</v>
      </c>
      <c r="H1439" s="677">
        <v>0</v>
      </c>
      <c r="J1439" s="662">
        <f>H1439*I1439</f>
        <v>0</v>
      </c>
      <c r="K1439" s="662">
        <f>IF($V$11="Y",J1439*0.05,0)</f>
        <v>0</v>
      </c>
    </row>
    <row r="1440" s="671" customFormat="1" ht="13.5" customHeight="1">
      <c r="E1440" t="s" s="596">
        <v>1318</v>
      </c>
      <c r="F1440" t="s" s="675">
        <v>2168</v>
      </c>
      <c r="G1440" t="s" s="180">
        <f>G1431</f>
        <v>2006</v>
      </c>
      <c r="H1440" s="677">
        <v>0</v>
      </c>
      <c r="J1440" s="662">
        <f>H1440*I1440</f>
        <v>0</v>
      </c>
      <c r="K1440" s="662">
        <f>IF($V$11="Y",J1440*0.05,0)</f>
        <v>0</v>
      </c>
    </row>
    <row r="1441" s="671" customFormat="1" ht="13.5" customHeight="1">
      <c r="E1441" t="s" s="596">
        <v>1318</v>
      </c>
      <c r="F1441" t="s" s="675">
        <v>2168</v>
      </c>
      <c r="G1441" t="s" s="695">
        <f>G1432</f>
        <v>2007</v>
      </c>
      <c r="H1441" s="677">
        <v>0</v>
      </c>
      <c r="J1441" s="662">
        <f>H1441*I1441</f>
        <v>0</v>
      </c>
      <c r="K1441" s="662">
        <f>IF($V$11="Y",J1441*0.05,0)</f>
        <v>0</v>
      </c>
    </row>
    <row r="1442" s="671" customFormat="1" ht="13.5" customHeight="1">
      <c r="E1442" t="s" s="596">
        <v>1319</v>
      </c>
      <c r="F1442" t="s" s="675">
        <v>2169</v>
      </c>
      <c r="G1442" t="s" s="676">
        <f>G1433</f>
        <v>1996</v>
      </c>
      <c r="H1442" s="677">
        <v>0</v>
      </c>
      <c r="J1442" s="662">
        <f>H1442*I1442</f>
        <v>0</v>
      </c>
      <c r="K1442" s="662">
        <f>IF($V$11="Y",J1442*0.05,0)</f>
        <v>0</v>
      </c>
    </row>
    <row r="1443" s="671" customFormat="1" ht="13.5" customHeight="1">
      <c r="E1443" t="s" s="596">
        <v>1319</v>
      </c>
      <c r="F1443" t="s" s="675">
        <v>2169</v>
      </c>
      <c r="G1443" t="s" s="91">
        <f>G1434</f>
        <v>1998</v>
      </c>
      <c r="H1443" s="677">
        <v>0</v>
      </c>
      <c r="J1443" s="662">
        <f>H1443*I1443</f>
        <v>0</v>
      </c>
      <c r="K1443" s="662">
        <f>IF($V$11="Y",J1443*0.05,0)</f>
        <v>0</v>
      </c>
    </row>
    <row r="1444" s="671" customFormat="1" ht="13.5" customHeight="1">
      <c r="E1444" t="s" s="596">
        <v>1319</v>
      </c>
      <c r="F1444" t="s" s="675">
        <v>2169</v>
      </c>
      <c r="G1444" t="s" s="205">
        <f>G1435</f>
        <v>2000</v>
      </c>
      <c r="H1444" s="677">
        <v>0</v>
      </c>
      <c r="J1444" s="662">
        <f>H1444*I1444</f>
        <v>0</v>
      </c>
      <c r="K1444" s="662">
        <f>IF($V$11="Y",J1444*0.05,0)</f>
        <v>0</v>
      </c>
    </row>
    <row r="1445" s="671" customFormat="1" ht="13.5" customHeight="1">
      <c r="E1445" t="s" s="596">
        <v>1319</v>
      </c>
      <c r="F1445" t="s" s="675">
        <v>2169</v>
      </c>
      <c r="G1445" t="s" s="684">
        <f>G1436</f>
        <v>2001</v>
      </c>
      <c r="H1445" s="677">
        <v>0</v>
      </c>
      <c r="J1445" s="662">
        <f>H1445*I1445</f>
        <v>0</v>
      </c>
      <c r="K1445" s="662">
        <f>IF($V$11="Y",J1445*0.05,0)</f>
        <v>0</v>
      </c>
    </row>
    <row r="1446" s="671" customFormat="1" ht="13.5" customHeight="1">
      <c r="E1446" t="s" s="596">
        <v>1319</v>
      </c>
      <c r="F1446" t="s" s="675">
        <v>2169</v>
      </c>
      <c r="G1446" t="s" s="686">
        <f>G1437</f>
        <v>2003</v>
      </c>
      <c r="H1446" s="677">
        <v>0</v>
      </c>
      <c r="J1446" s="662">
        <f>H1446*I1446</f>
        <v>0</v>
      </c>
      <c r="K1446" s="662">
        <f>IF($V$11="Y",J1446*0.05,0)</f>
        <v>0</v>
      </c>
    </row>
    <row r="1447" s="671" customFormat="1" ht="13.5" customHeight="1">
      <c r="E1447" t="s" s="596">
        <v>1319</v>
      </c>
      <c r="F1447" t="s" s="675">
        <v>2169</v>
      </c>
      <c r="G1447" t="s" s="690">
        <f>G1438</f>
        <v>2004</v>
      </c>
      <c r="H1447" s="677">
        <v>0</v>
      </c>
      <c r="J1447" s="662">
        <f>H1447*I1447</f>
        <v>0</v>
      </c>
      <c r="K1447" s="662">
        <f>IF($V$11="Y",J1447*0.05,0)</f>
        <v>0</v>
      </c>
    </row>
    <row r="1448" s="671" customFormat="1" ht="13.5" customHeight="1">
      <c r="E1448" t="s" s="596">
        <v>1319</v>
      </c>
      <c r="F1448" t="s" s="675">
        <v>2169</v>
      </c>
      <c r="G1448" t="s" s="692">
        <f>G1439</f>
        <v>2005</v>
      </c>
      <c r="H1448" s="677">
        <v>0</v>
      </c>
      <c r="J1448" s="662">
        <f>H1448*I1448</f>
        <v>0</v>
      </c>
      <c r="K1448" s="662">
        <f>IF($V$11="Y",J1448*0.05,0)</f>
        <v>0</v>
      </c>
    </row>
    <row r="1449" s="671" customFormat="1" ht="13.5" customHeight="1">
      <c r="E1449" t="s" s="596">
        <v>1319</v>
      </c>
      <c r="F1449" t="s" s="675">
        <v>2169</v>
      </c>
      <c r="G1449" t="s" s="180">
        <f>G1440</f>
        <v>2006</v>
      </c>
      <c r="H1449" s="677">
        <v>0</v>
      </c>
      <c r="J1449" s="662">
        <f>H1449*I1449</f>
        <v>0</v>
      </c>
      <c r="K1449" s="662">
        <f>IF($V$11="Y",J1449*0.05,0)</f>
        <v>0</v>
      </c>
    </row>
    <row r="1450" s="671" customFormat="1" ht="13.5" customHeight="1">
      <c r="E1450" t="s" s="596">
        <v>1319</v>
      </c>
      <c r="F1450" t="s" s="675">
        <v>2169</v>
      </c>
      <c r="G1450" t="s" s="695">
        <f>G1441</f>
        <v>2007</v>
      </c>
      <c r="H1450" s="677">
        <v>0</v>
      </c>
      <c r="J1450" s="662">
        <f>H1450*I1450</f>
        <v>0</v>
      </c>
      <c r="K1450" s="662">
        <f>IF($V$11="Y",J1450*0.05,0)</f>
        <v>0</v>
      </c>
    </row>
    <row r="1451" s="671" customFormat="1" ht="13.5" customHeight="1">
      <c r="E1451" t="s" s="596">
        <v>1320</v>
      </c>
      <c r="F1451" t="s" s="675">
        <v>2170</v>
      </c>
      <c r="G1451" t="s" s="676">
        <f>G1442</f>
        <v>1996</v>
      </c>
      <c r="H1451" s="677">
        <v>0</v>
      </c>
      <c r="J1451" s="662">
        <f>H1451*I1451</f>
        <v>0</v>
      </c>
      <c r="K1451" s="662">
        <f>IF($V$11="Y",J1451*0.05,0)</f>
        <v>0</v>
      </c>
    </row>
    <row r="1452" s="671" customFormat="1" ht="13.5" customHeight="1">
      <c r="E1452" t="s" s="596">
        <v>1320</v>
      </c>
      <c r="F1452" t="s" s="675">
        <v>2170</v>
      </c>
      <c r="G1452" t="s" s="91">
        <f>G1443</f>
        <v>1998</v>
      </c>
      <c r="H1452" s="677">
        <v>0</v>
      </c>
      <c r="J1452" s="662">
        <f>H1452*I1452</f>
        <v>0</v>
      </c>
      <c r="K1452" s="662">
        <f>IF($V$11="Y",J1452*0.05,0)</f>
        <v>0</v>
      </c>
    </row>
    <row r="1453" s="671" customFormat="1" ht="13.5" customHeight="1">
      <c r="E1453" t="s" s="596">
        <v>1320</v>
      </c>
      <c r="F1453" t="s" s="675">
        <v>2170</v>
      </c>
      <c r="G1453" t="s" s="205">
        <f>G1444</f>
        <v>2000</v>
      </c>
      <c r="H1453" s="677">
        <v>0</v>
      </c>
      <c r="J1453" s="662">
        <f>H1453*I1453</f>
        <v>0</v>
      </c>
      <c r="K1453" s="662">
        <f>IF($V$11="Y",J1453*0.05,0)</f>
        <v>0</v>
      </c>
    </row>
    <row r="1454" s="671" customFormat="1" ht="13.5" customHeight="1">
      <c r="E1454" t="s" s="596">
        <v>1320</v>
      </c>
      <c r="F1454" t="s" s="675">
        <v>2170</v>
      </c>
      <c r="G1454" t="s" s="684">
        <f>G1445</f>
        <v>2001</v>
      </c>
      <c r="H1454" s="677">
        <v>0</v>
      </c>
      <c r="J1454" s="662">
        <f>H1454*I1454</f>
        <v>0</v>
      </c>
      <c r="K1454" s="662">
        <f>IF($V$11="Y",J1454*0.05,0)</f>
        <v>0</v>
      </c>
    </row>
    <row r="1455" s="671" customFormat="1" ht="13.5" customHeight="1">
      <c r="E1455" t="s" s="596">
        <v>1320</v>
      </c>
      <c r="F1455" t="s" s="675">
        <v>2170</v>
      </c>
      <c r="G1455" t="s" s="686">
        <f>G1446</f>
        <v>2003</v>
      </c>
      <c r="H1455" s="677">
        <v>0</v>
      </c>
      <c r="J1455" s="662">
        <f>H1455*I1455</f>
        <v>0</v>
      </c>
      <c r="K1455" s="662">
        <f>IF($V$11="Y",J1455*0.05,0)</f>
        <v>0</v>
      </c>
    </row>
    <row r="1456" s="671" customFormat="1" ht="13.5" customHeight="1">
      <c r="E1456" t="s" s="596">
        <v>1320</v>
      </c>
      <c r="F1456" t="s" s="675">
        <v>2170</v>
      </c>
      <c r="G1456" t="s" s="690">
        <f>G1447</f>
        <v>2004</v>
      </c>
      <c r="H1456" s="677">
        <v>0</v>
      </c>
      <c r="J1456" s="662">
        <f>H1456*I1456</f>
        <v>0</v>
      </c>
      <c r="K1456" s="662">
        <f>IF($V$11="Y",J1456*0.05,0)</f>
        <v>0</v>
      </c>
    </row>
    <row r="1457" s="671" customFormat="1" ht="13.5" customHeight="1">
      <c r="E1457" t="s" s="596">
        <v>1320</v>
      </c>
      <c r="F1457" t="s" s="675">
        <v>2170</v>
      </c>
      <c r="G1457" t="s" s="692">
        <f>G1448</f>
        <v>2005</v>
      </c>
      <c r="H1457" s="677">
        <v>0</v>
      </c>
      <c r="J1457" s="662">
        <f>H1457*I1457</f>
        <v>0</v>
      </c>
      <c r="K1457" s="662">
        <f>IF($V$11="Y",J1457*0.05,0)</f>
        <v>0</v>
      </c>
    </row>
    <row r="1458" s="671" customFormat="1" ht="13.5" customHeight="1">
      <c r="E1458" t="s" s="596">
        <v>1320</v>
      </c>
      <c r="F1458" t="s" s="675">
        <v>2170</v>
      </c>
      <c r="G1458" t="s" s="180">
        <f>G1449</f>
        <v>2006</v>
      </c>
      <c r="H1458" s="677">
        <v>0</v>
      </c>
      <c r="J1458" s="662">
        <f>H1458*I1458</f>
        <v>0</v>
      </c>
      <c r="K1458" s="662">
        <f>IF($V$11="Y",J1458*0.05,0)</f>
        <v>0</v>
      </c>
    </row>
    <row r="1459" s="671" customFormat="1" ht="13.5" customHeight="1">
      <c r="E1459" t="s" s="596">
        <v>1320</v>
      </c>
      <c r="F1459" t="s" s="675">
        <v>2170</v>
      </c>
      <c r="G1459" t="s" s="695">
        <f>G1450</f>
        <v>2007</v>
      </c>
      <c r="H1459" s="677">
        <v>0</v>
      </c>
      <c r="J1459" s="662">
        <f>H1459*I1459</f>
        <v>0</v>
      </c>
      <c r="K1459" s="662">
        <f>IF($V$11="Y",J1459*0.05,0)</f>
        <v>0</v>
      </c>
    </row>
    <row r="1460" s="671" customFormat="1" ht="13.5" customHeight="1">
      <c r="E1460" t="s" s="596">
        <v>1321</v>
      </c>
      <c r="F1460" t="s" s="675">
        <v>2171</v>
      </c>
      <c r="G1460" t="s" s="676">
        <f>G1451</f>
        <v>1996</v>
      </c>
      <c r="H1460" s="677">
        <v>0</v>
      </c>
      <c r="J1460" s="662">
        <f>H1460*I1460</f>
        <v>0</v>
      </c>
      <c r="K1460" s="662">
        <f>IF($V$11="Y",J1460*0.05,0)</f>
        <v>0</v>
      </c>
    </row>
    <row r="1461" s="671" customFormat="1" ht="13.5" customHeight="1">
      <c r="E1461" t="s" s="596">
        <v>1321</v>
      </c>
      <c r="F1461" t="s" s="675">
        <v>2171</v>
      </c>
      <c r="G1461" t="s" s="91">
        <f>G1452</f>
        <v>1998</v>
      </c>
      <c r="H1461" s="677">
        <v>0</v>
      </c>
      <c r="J1461" s="662">
        <f>H1461*I1461</f>
        <v>0</v>
      </c>
      <c r="K1461" s="662">
        <f>IF($V$11="Y",J1461*0.05,0)</f>
        <v>0</v>
      </c>
    </row>
    <row r="1462" s="671" customFormat="1" ht="13.5" customHeight="1">
      <c r="E1462" t="s" s="596">
        <v>1321</v>
      </c>
      <c r="F1462" t="s" s="675">
        <v>2171</v>
      </c>
      <c r="G1462" t="s" s="205">
        <f>G1453</f>
        <v>2000</v>
      </c>
      <c r="H1462" s="677">
        <v>0</v>
      </c>
      <c r="J1462" s="662">
        <f>H1462*I1462</f>
        <v>0</v>
      </c>
      <c r="K1462" s="662">
        <f>IF($V$11="Y",J1462*0.05,0)</f>
        <v>0</v>
      </c>
    </row>
    <row r="1463" s="671" customFormat="1" ht="13.5" customHeight="1">
      <c r="E1463" t="s" s="596">
        <v>1321</v>
      </c>
      <c r="F1463" t="s" s="675">
        <v>2171</v>
      </c>
      <c r="G1463" t="s" s="684">
        <f>G1454</f>
        <v>2001</v>
      </c>
      <c r="H1463" s="677">
        <v>0</v>
      </c>
      <c r="J1463" s="662">
        <f>H1463*I1463</f>
        <v>0</v>
      </c>
      <c r="K1463" s="662">
        <f>IF($V$11="Y",J1463*0.05,0)</f>
        <v>0</v>
      </c>
    </row>
    <row r="1464" s="671" customFormat="1" ht="13.5" customHeight="1">
      <c r="E1464" t="s" s="596">
        <v>1321</v>
      </c>
      <c r="F1464" t="s" s="675">
        <v>2171</v>
      </c>
      <c r="G1464" t="s" s="686">
        <f>G1455</f>
        <v>2003</v>
      </c>
      <c r="H1464" s="677">
        <v>0</v>
      </c>
      <c r="J1464" s="662">
        <f>H1464*I1464</f>
        <v>0</v>
      </c>
      <c r="K1464" s="662">
        <f>IF($V$11="Y",J1464*0.05,0)</f>
        <v>0</v>
      </c>
    </row>
    <row r="1465" s="671" customFormat="1" ht="13.5" customHeight="1">
      <c r="E1465" t="s" s="596">
        <v>1321</v>
      </c>
      <c r="F1465" t="s" s="675">
        <v>2171</v>
      </c>
      <c r="G1465" t="s" s="690">
        <f>G1456</f>
        <v>2004</v>
      </c>
      <c r="H1465" s="677">
        <v>0</v>
      </c>
      <c r="J1465" s="662">
        <f>H1465*I1465</f>
        <v>0</v>
      </c>
      <c r="K1465" s="662">
        <f>IF($V$11="Y",J1465*0.05,0)</f>
        <v>0</v>
      </c>
    </row>
    <row r="1466" s="671" customFormat="1" ht="13.5" customHeight="1">
      <c r="E1466" t="s" s="596">
        <v>1321</v>
      </c>
      <c r="F1466" t="s" s="675">
        <v>2171</v>
      </c>
      <c r="G1466" t="s" s="692">
        <f>G1457</f>
        <v>2005</v>
      </c>
      <c r="H1466" s="677">
        <v>0</v>
      </c>
      <c r="J1466" s="662">
        <f>H1466*I1466</f>
        <v>0</v>
      </c>
      <c r="K1466" s="662">
        <f>IF($V$11="Y",J1466*0.05,0)</f>
        <v>0</v>
      </c>
    </row>
    <row r="1467" s="671" customFormat="1" ht="13.5" customHeight="1">
      <c r="E1467" t="s" s="596">
        <v>1321</v>
      </c>
      <c r="F1467" t="s" s="675">
        <v>2171</v>
      </c>
      <c r="G1467" t="s" s="180">
        <f>G1458</f>
        <v>2006</v>
      </c>
      <c r="H1467" s="677">
        <v>0</v>
      </c>
      <c r="J1467" s="662">
        <f>H1467*I1467</f>
        <v>0</v>
      </c>
      <c r="K1467" s="662">
        <f>IF($V$11="Y",J1467*0.05,0)</f>
        <v>0</v>
      </c>
    </row>
    <row r="1468" s="671" customFormat="1" ht="13.5" customHeight="1">
      <c r="E1468" t="s" s="596">
        <v>1321</v>
      </c>
      <c r="F1468" t="s" s="675">
        <v>2171</v>
      </c>
      <c r="G1468" t="s" s="695">
        <f>G1459</f>
        <v>2007</v>
      </c>
      <c r="H1468" s="677">
        <v>0</v>
      </c>
      <c r="J1468" s="662">
        <f>H1468*I1468</f>
        <v>0</v>
      </c>
      <c r="K1468" s="662">
        <f>IF($V$11="Y",J1468*0.05,0)</f>
        <v>0</v>
      </c>
    </row>
    <row r="1469" s="671" customFormat="1" ht="13.5" customHeight="1">
      <c r="E1469" t="s" s="596">
        <v>1322</v>
      </c>
      <c r="F1469" t="s" s="675">
        <v>2172</v>
      </c>
      <c r="G1469" t="s" s="676">
        <f>G1460</f>
        <v>1996</v>
      </c>
      <c r="H1469" s="677">
        <v>0</v>
      </c>
      <c r="J1469" s="662">
        <f>H1469*I1469</f>
        <v>0</v>
      </c>
      <c r="K1469" s="662">
        <f>IF($V$11="Y",J1469*0.05,0)</f>
        <v>0</v>
      </c>
    </row>
    <row r="1470" s="671" customFormat="1" ht="13.5" customHeight="1">
      <c r="E1470" t="s" s="596">
        <v>1322</v>
      </c>
      <c r="F1470" t="s" s="675">
        <v>2172</v>
      </c>
      <c r="G1470" t="s" s="91">
        <f>G1461</f>
        <v>1998</v>
      </c>
      <c r="H1470" s="677">
        <v>0</v>
      </c>
      <c r="J1470" s="662">
        <f>H1470*I1470</f>
        <v>0</v>
      </c>
      <c r="K1470" s="662">
        <f>IF($V$11="Y",J1470*0.05,0)</f>
        <v>0</v>
      </c>
    </row>
    <row r="1471" s="671" customFormat="1" ht="13.5" customHeight="1">
      <c r="E1471" t="s" s="596">
        <v>1322</v>
      </c>
      <c r="F1471" t="s" s="675">
        <v>2172</v>
      </c>
      <c r="G1471" t="s" s="205">
        <f>G1462</f>
        <v>2000</v>
      </c>
      <c r="H1471" s="677">
        <v>0</v>
      </c>
      <c r="J1471" s="662">
        <f>H1471*I1471</f>
        <v>0</v>
      </c>
      <c r="K1471" s="662">
        <f>IF($V$11="Y",J1471*0.05,0)</f>
        <v>0</v>
      </c>
    </row>
    <row r="1472" s="671" customFormat="1" ht="13.5" customHeight="1">
      <c r="E1472" t="s" s="596">
        <v>1322</v>
      </c>
      <c r="F1472" t="s" s="675">
        <v>2172</v>
      </c>
      <c r="G1472" t="s" s="684">
        <f>G1463</f>
        <v>2001</v>
      </c>
      <c r="H1472" s="677">
        <v>0</v>
      </c>
      <c r="J1472" s="662">
        <f>H1472*I1472</f>
        <v>0</v>
      </c>
      <c r="K1472" s="662">
        <f>IF($V$11="Y",J1472*0.05,0)</f>
        <v>0</v>
      </c>
    </row>
    <row r="1473" s="671" customFormat="1" ht="13.5" customHeight="1">
      <c r="E1473" t="s" s="596">
        <v>1322</v>
      </c>
      <c r="F1473" t="s" s="675">
        <v>2172</v>
      </c>
      <c r="G1473" t="s" s="686">
        <f>G1464</f>
        <v>2003</v>
      </c>
      <c r="H1473" s="677">
        <v>0</v>
      </c>
      <c r="J1473" s="662">
        <f>H1473*I1473</f>
        <v>0</v>
      </c>
      <c r="K1473" s="662">
        <f>IF($V$11="Y",J1473*0.05,0)</f>
        <v>0</v>
      </c>
    </row>
    <row r="1474" s="671" customFormat="1" ht="13.5" customHeight="1">
      <c r="E1474" t="s" s="596">
        <v>1322</v>
      </c>
      <c r="F1474" t="s" s="675">
        <v>2172</v>
      </c>
      <c r="G1474" t="s" s="690">
        <f>G1465</f>
        <v>2004</v>
      </c>
      <c r="H1474" s="677">
        <v>0</v>
      </c>
      <c r="J1474" s="662">
        <f>H1474*I1474</f>
        <v>0</v>
      </c>
      <c r="K1474" s="662">
        <f>IF($V$11="Y",J1474*0.05,0)</f>
        <v>0</v>
      </c>
    </row>
    <row r="1475" s="671" customFormat="1" ht="13.5" customHeight="1">
      <c r="E1475" t="s" s="596">
        <v>1322</v>
      </c>
      <c r="F1475" t="s" s="675">
        <v>2172</v>
      </c>
      <c r="G1475" t="s" s="692">
        <f>G1466</f>
        <v>2005</v>
      </c>
      <c r="H1475" s="677">
        <v>0</v>
      </c>
      <c r="J1475" s="662">
        <f>H1475*I1475</f>
        <v>0</v>
      </c>
      <c r="K1475" s="662">
        <f>IF($V$11="Y",J1475*0.05,0)</f>
        <v>0</v>
      </c>
    </row>
    <row r="1476" s="671" customFormat="1" ht="13.5" customHeight="1">
      <c r="E1476" t="s" s="596">
        <v>1322</v>
      </c>
      <c r="F1476" t="s" s="675">
        <v>2172</v>
      </c>
      <c r="G1476" t="s" s="180">
        <f>G1467</f>
        <v>2006</v>
      </c>
      <c r="H1476" s="677">
        <v>0</v>
      </c>
      <c r="J1476" s="662">
        <f>H1476*I1476</f>
        <v>0</v>
      </c>
      <c r="K1476" s="662">
        <f>IF($V$11="Y",J1476*0.05,0)</f>
        <v>0</v>
      </c>
    </row>
    <row r="1477" s="671" customFormat="1" ht="13.5" customHeight="1">
      <c r="E1477" t="s" s="596">
        <v>1322</v>
      </c>
      <c r="F1477" t="s" s="675">
        <v>2172</v>
      </c>
      <c r="G1477" t="s" s="695">
        <f>G1468</f>
        <v>2007</v>
      </c>
      <c r="H1477" s="677">
        <v>0</v>
      </c>
      <c r="J1477" s="662">
        <f>H1477*I1477</f>
        <v>0</v>
      </c>
      <c r="K1477" s="662">
        <f>IF($V$11="Y",J1477*0.05,0)</f>
        <v>0</v>
      </c>
    </row>
    <row r="1478" s="671" customFormat="1" ht="13.5" customHeight="1">
      <c r="E1478" t="s" s="596">
        <v>1323</v>
      </c>
      <c r="F1478" t="s" s="675">
        <v>2173</v>
      </c>
      <c r="G1478" t="s" s="676">
        <f>G1469</f>
        <v>1996</v>
      </c>
      <c r="H1478" s="677">
        <v>0</v>
      </c>
      <c r="J1478" s="662">
        <f>H1478*I1478</f>
        <v>0</v>
      </c>
      <c r="K1478" s="662">
        <f>IF($V$11="Y",J1478*0.05,0)</f>
        <v>0</v>
      </c>
    </row>
    <row r="1479" s="671" customFormat="1" ht="13.5" customHeight="1">
      <c r="E1479" t="s" s="596">
        <v>1323</v>
      </c>
      <c r="F1479" t="s" s="675">
        <v>2173</v>
      </c>
      <c r="G1479" t="s" s="91">
        <f>G1470</f>
        <v>1998</v>
      </c>
      <c r="H1479" s="677">
        <v>0</v>
      </c>
      <c r="J1479" s="662">
        <f>H1479*I1479</f>
        <v>0</v>
      </c>
      <c r="K1479" s="662">
        <f>IF($V$11="Y",J1479*0.05,0)</f>
        <v>0</v>
      </c>
    </row>
    <row r="1480" s="671" customFormat="1" ht="13.5" customHeight="1">
      <c r="E1480" t="s" s="596">
        <v>1323</v>
      </c>
      <c r="F1480" t="s" s="675">
        <v>2173</v>
      </c>
      <c r="G1480" t="s" s="205">
        <f>G1471</f>
        <v>2000</v>
      </c>
      <c r="H1480" s="677">
        <v>0</v>
      </c>
      <c r="J1480" s="662">
        <f>H1480*I1480</f>
        <v>0</v>
      </c>
      <c r="K1480" s="662">
        <f>IF($V$11="Y",J1480*0.05,0)</f>
        <v>0</v>
      </c>
    </row>
    <row r="1481" s="671" customFormat="1" ht="13.5" customHeight="1">
      <c r="E1481" t="s" s="596">
        <v>1323</v>
      </c>
      <c r="F1481" t="s" s="675">
        <v>2173</v>
      </c>
      <c r="G1481" t="s" s="684">
        <f>G1472</f>
        <v>2001</v>
      </c>
      <c r="H1481" s="677">
        <v>0</v>
      </c>
      <c r="J1481" s="662">
        <f>H1481*I1481</f>
        <v>0</v>
      </c>
      <c r="K1481" s="662">
        <f>IF($V$11="Y",J1481*0.05,0)</f>
        <v>0</v>
      </c>
    </row>
    <row r="1482" s="671" customFormat="1" ht="13.5" customHeight="1">
      <c r="E1482" t="s" s="596">
        <v>1323</v>
      </c>
      <c r="F1482" t="s" s="675">
        <v>2173</v>
      </c>
      <c r="G1482" t="s" s="686">
        <f>G1473</f>
        <v>2003</v>
      </c>
      <c r="H1482" s="677">
        <v>0</v>
      </c>
      <c r="J1482" s="662">
        <f>H1482*I1482</f>
        <v>0</v>
      </c>
      <c r="K1482" s="662">
        <f>IF($V$11="Y",J1482*0.05,0)</f>
        <v>0</v>
      </c>
    </row>
    <row r="1483" s="671" customFormat="1" ht="13.5" customHeight="1">
      <c r="E1483" t="s" s="596">
        <v>1323</v>
      </c>
      <c r="F1483" t="s" s="675">
        <v>2173</v>
      </c>
      <c r="G1483" t="s" s="690">
        <f>G1474</f>
        <v>2004</v>
      </c>
      <c r="H1483" s="677">
        <v>0</v>
      </c>
      <c r="J1483" s="662">
        <f>H1483*I1483</f>
        <v>0</v>
      </c>
      <c r="K1483" s="662">
        <f>IF($V$11="Y",J1483*0.05,0)</f>
        <v>0</v>
      </c>
    </row>
    <row r="1484" s="671" customFormat="1" ht="13.5" customHeight="1">
      <c r="E1484" t="s" s="596">
        <v>1323</v>
      </c>
      <c r="F1484" t="s" s="675">
        <v>2173</v>
      </c>
      <c r="G1484" t="s" s="692">
        <f>G1475</f>
        <v>2005</v>
      </c>
      <c r="H1484" s="677">
        <v>0</v>
      </c>
      <c r="J1484" s="662">
        <f>H1484*I1484</f>
        <v>0</v>
      </c>
      <c r="K1484" s="662">
        <f>IF($V$11="Y",J1484*0.05,0)</f>
        <v>0</v>
      </c>
    </row>
    <row r="1485" s="671" customFormat="1" ht="13.5" customHeight="1">
      <c r="E1485" t="s" s="596">
        <v>1323</v>
      </c>
      <c r="F1485" t="s" s="675">
        <v>2173</v>
      </c>
      <c r="G1485" t="s" s="180">
        <f>G1476</f>
        <v>2006</v>
      </c>
      <c r="H1485" s="677">
        <v>0</v>
      </c>
      <c r="J1485" s="662">
        <f>H1485*I1485</f>
        <v>0</v>
      </c>
      <c r="K1485" s="662">
        <f>IF($V$11="Y",J1485*0.05,0)</f>
        <v>0</v>
      </c>
    </row>
    <row r="1486" s="671" customFormat="1" ht="13.5" customHeight="1">
      <c r="E1486" t="s" s="596">
        <v>1323</v>
      </c>
      <c r="F1486" t="s" s="675">
        <v>2173</v>
      </c>
      <c r="G1486" t="s" s="695">
        <f>G1477</f>
        <v>2007</v>
      </c>
      <c r="H1486" s="677">
        <v>0</v>
      </c>
      <c r="J1486" s="662">
        <f>H1486*I1486</f>
        <v>0</v>
      </c>
      <c r="K1486" s="662">
        <f>IF($V$11="Y",J1486*0.05,0)</f>
        <v>0</v>
      </c>
    </row>
    <row r="1487" s="671" customFormat="1" ht="13.5" customHeight="1">
      <c r="E1487" t="s" s="596">
        <v>1324</v>
      </c>
      <c r="F1487" t="s" s="675">
        <v>2174</v>
      </c>
      <c r="G1487" t="s" s="676">
        <f>G1478</f>
        <v>1996</v>
      </c>
      <c r="H1487" s="677">
        <v>0</v>
      </c>
      <c r="J1487" s="662">
        <f>H1487*I1487</f>
        <v>0</v>
      </c>
      <c r="K1487" s="662">
        <f>IF($V$11="Y",J1487*0.05,0)</f>
        <v>0</v>
      </c>
    </row>
    <row r="1488" s="671" customFormat="1" ht="13.5" customHeight="1">
      <c r="E1488" t="s" s="596">
        <v>1324</v>
      </c>
      <c r="F1488" t="s" s="675">
        <v>2174</v>
      </c>
      <c r="G1488" t="s" s="91">
        <f>G1479</f>
        <v>1998</v>
      </c>
      <c r="H1488" s="677">
        <v>0</v>
      </c>
      <c r="J1488" s="662">
        <f>H1488*I1488</f>
        <v>0</v>
      </c>
      <c r="K1488" s="662">
        <f>IF($V$11="Y",J1488*0.05,0)</f>
        <v>0</v>
      </c>
    </row>
    <row r="1489" s="671" customFormat="1" ht="13.5" customHeight="1">
      <c r="E1489" t="s" s="596">
        <v>1324</v>
      </c>
      <c r="F1489" t="s" s="675">
        <v>2174</v>
      </c>
      <c r="G1489" t="s" s="205">
        <f>G1480</f>
        <v>2000</v>
      </c>
      <c r="H1489" s="677">
        <v>0</v>
      </c>
      <c r="J1489" s="662">
        <f>H1489*I1489</f>
        <v>0</v>
      </c>
      <c r="K1489" s="662">
        <f>IF($V$11="Y",J1489*0.05,0)</f>
        <v>0</v>
      </c>
    </row>
    <row r="1490" s="671" customFormat="1" ht="13.5" customHeight="1">
      <c r="E1490" t="s" s="596">
        <v>1324</v>
      </c>
      <c r="F1490" t="s" s="675">
        <v>2174</v>
      </c>
      <c r="G1490" t="s" s="684">
        <f>G1481</f>
        <v>2001</v>
      </c>
      <c r="H1490" s="677">
        <v>0</v>
      </c>
      <c r="J1490" s="662">
        <f>H1490*I1490</f>
        <v>0</v>
      </c>
      <c r="K1490" s="662">
        <f>IF($V$11="Y",J1490*0.05,0)</f>
        <v>0</v>
      </c>
    </row>
    <row r="1491" s="671" customFormat="1" ht="13.5" customHeight="1">
      <c r="E1491" t="s" s="596">
        <v>1324</v>
      </c>
      <c r="F1491" t="s" s="675">
        <v>2174</v>
      </c>
      <c r="G1491" t="s" s="686">
        <f>G1482</f>
        <v>2003</v>
      </c>
      <c r="H1491" s="677">
        <v>0</v>
      </c>
      <c r="J1491" s="662">
        <f>H1491*I1491</f>
        <v>0</v>
      </c>
      <c r="K1491" s="662">
        <f>IF($V$11="Y",J1491*0.05,0)</f>
        <v>0</v>
      </c>
    </row>
    <row r="1492" s="671" customFormat="1" ht="13.5" customHeight="1">
      <c r="E1492" t="s" s="596">
        <v>1324</v>
      </c>
      <c r="F1492" t="s" s="675">
        <v>2174</v>
      </c>
      <c r="G1492" t="s" s="690">
        <f>G1483</f>
        <v>2004</v>
      </c>
      <c r="H1492" s="677">
        <v>0</v>
      </c>
      <c r="J1492" s="662">
        <f>H1492*I1492</f>
        <v>0</v>
      </c>
      <c r="K1492" s="662">
        <f>IF($V$11="Y",J1492*0.05,0)</f>
        <v>0</v>
      </c>
    </row>
    <row r="1493" s="671" customFormat="1" ht="13.5" customHeight="1">
      <c r="E1493" t="s" s="596">
        <v>1324</v>
      </c>
      <c r="F1493" t="s" s="675">
        <v>2174</v>
      </c>
      <c r="G1493" t="s" s="692">
        <f>G1484</f>
        <v>2005</v>
      </c>
      <c r="H1493" s="677">
        <v>0</v>
      </c>
      <c r="J1493" s="662">
        <f>H1493*I1493</f>
        <v>0</v>
      </c>
      <c r="K1493" s="662">
        <f>IF($V$11="Y",J1493*0.05,0)</f>
        <v>0</v>
      </c>
    </row>
    <row r="1494" s="671" customFormat="1" ht="13.5" customHeight="1">
      <c r="E1494" t="s" s="596">
        <v>1324</v>
      </c>
      <c r="F1494" t="s" s="675">
        <v>2174</v>
      </c>
      <c r="G1494" t="s" s="180">
        <f>G1485</f>
        <v>2006</v>
      </c>
      <c r="H1494" s="677">
        <v>0</v>
      </c>
      <c r="J1494" s="662">
        <f>H1494*I1494</f>
        <v>0</v>
      </c>
      <c r="K1494" s="662">
        <f>IF($V$11="Y",J1494*0.05,0)</f>
        <v>0</v>
      </c>
    </row>
    <row r="1495" s="671" customFormat="1" ht="13.5" customHeight="1">
      <c r="E1495" t="s" s="596">
        <v>1324</v>
      </c>
      <c r="F1495" t="s" s="675">
        <v>2174</v>
      </c>
      <c r="G1495" t="s" s="695">
        <f>G1486</f>
        <v>2007</v>
      </c>
      <c r="H1495" s="677">
        <v>0</v>
      </c>
      <c r="J1495" s="662">
        <f>H1495*I1495</f>
        <v>0</v>
      </c>
      <c r="K1495" s="662">
        <f>IF($V$11="Y",J1495*0.05,0)</f>
        <v>0</v>
      </c>
    </row>
    <row r="1496" s="671" customFormat="1" ht="13.5" customHeight="1">
      <c r="E1496" t="s" s="596">
        <v>1325</v>
      </c>
      <c r="F1496" t="s" s="675">
        <v>2175</v>
      </c>
      <c r="G1496" t="s" s="676">
        <f>G1487</f>
        <v>1996</v>
      </c>
      <c r="H1496" s="677">
        <v>0</v>
      </c>
      <c r="J1496" s="662">
        <f>H1496*I1496</f>
        <v>0</v>
      </c>
      <c r="K1496" s="662">
        <f>IF($V$11="Y",J1496*0.05,0)</f>
        <v>0</v>
      </c>
    </row>
    <row r="1497" s="671" customFormat="1" ht="13.5" customHeight="1">
      <c r="E1497" t="s" s="596">
        <v>1325</v>
      </c>
      <c r="F1497" t="s" s="675">
        <v>2175</v>
      </c>
      <c r="G1497" t="s" s="91">
        <f>G1488</f>
        <v>1998</v>
      </c>
      <c r="H1497" s="677">
        <v>0</v>
      </c>
      <c r="J1497" s="662">
        <f>H1497*I1497</f>
        <v>0</v>
      </c>
      <c r="K1497" s="662">
        <f>IF($V$11="Y",J1497*0.05,0)</f>
        <v>0</v>
      </c>
    </row>
    <row r="1498" s="671" customFormat="1" ht="13.5" customHeight="1">
      <c r="E1498" t="s" s="596">
        <v>1325</v>
      </c>
      <c r="F1498" t="s" s="675">
        <v>2175</v>
      </c>
      <c r="G1498" t="s" s="205">
        <f>G1489</f>
        <v>2000</v>
      </c>
      <c r="H1498" s="677">
        <v>0</v>
      </c>
      <c r="J1498" s="662">
        <f>H1498*I1498</f>
        <v>0</v>
      </c>
      <c r="K1498" s="662">
        <f>IF($V$11="Y",J1498*0.05,0)</f>
        <v>0</v>
      </c>
    </row>
    <row r="1499" s="671" customFormat="1" ht="13.5" customHeight="1">
      <c r="E1499" t="s" s="596">
        <v>1325</v>
      </c>
      <c r="F1499" t="s" s="675">
        <v>2175</v>
      </c>
      <c r="G1499" t="s" s="684">
        <f>G1490</f>
        <v>2001</v>
      </c>
      <c r="H1499" s="677">
        <v>0</v>
      </c>
      <c r="J1499" s="662">
        <f>H1499*I1499</f>
        <v>0</v>
      </c>
      <c r="K1499" s="662">
        <f>IF($V$11="Y",J1499*0.05,0)</f>
        <v>0</v>
      </c>
    </row>
    <row r="1500" s="671" customFormat="1" ht="13.5" customHeight="1">
      <c r="E1500" t="s" s="596">
        <v>1325</v>
      </c>
      <c r="F1500" t="s" s="675">
        <v>2175</v>
      </c>
      <c r="G1500" t="s" s="686">
        <f>G1491</f>
        <v>2003</v>
      </c>
      <c r="H1500" s="677">
        <v>0</v>
      </c>
      <c r="J1500" s="662">
        <f>H1500*I1500</f>
        <v>0</v>
      </c>
      <c r="K1500" s="662">
        <f>IF($V$11="Y",J1500*0.05,0)</f>
        <v>0</v>
      </c>
    </row>
    <row r="1501" s="671" customFormat="1" ht="13.5" customHeight="1">
      <c r="E1501" t="s" s="596">
        <v>1325</v>
      </c>
      <c r="F1501" t="s" s="675">
        <v>2175</v>
      </c>
      <c r="G1501" t="s" s="690">
        <f>G1492</f>
        <v>2004</v>
      </c>
      <c r="H1501" s="677">
        <v>0</v>
      </c>
      <c r="J1501" s="662">
        <f>H1501*I1501</f>
        <v>0</v>
      </c>
      <c r="K1501" s="662">
        <f>IF($V$11="Y",J1501*0.05,0)</f>
        <v>0</v>
      </c>
    </row>
    <row r="1502" s="671" customFormat="1" ht="13.5" customHeight="1">
      <c r="E1502" t="s" s="596">
        <v>1325</v>
      </c>
      <c r="F1502" t="s" s="675">
        <v>2175</v>
      </c>
      <c r="G1502" t="s" s="692">
        <f>G1493</f>
        <v>2005</v>
      </c>
      <c r="H1502" s="677">
        <v>0</v>
      </c>
      <c r="J1502" s="662">
        <f>H1502*I1502</f>
        <v>0</v>
      </c>
      <c r="K1502" s="662">
        <f>IF($V$11="Y",J1502*0.05,0)</f>
        <v>0</v>
      </c>
    </row>
    <row r="1503" s="671" customFormat="1" ht="13.5" customHeight="1">
      <c r="E1503" t="s" s="596">
        <v>1325</v>
      </c>
      <c r="F1503" t="s" s="675">
        <v>2175</v>
      </c>
      <c r="G1503" t="s" s="180">
        <f>G1494</f>
        <v>2006</v>
      </c>
      <c r="H1503" s="677">
        <v>0</v>
      </c>
      <c r="J1503" s="662">
        <f>H1503*I1503</f>
        <v>0</v>
      </c>
      <c r="K1503" s="662">
        <f>IF($V$11="Y",J1503*0.05,0)</f>
        <v>0</v>
      </c>
    </row>
    <row r="1504" s="671" customFormat="1" ht="13.5" customHeight="1">
      <c r="E1504" t="s" s="596">
        <v>1325</v>
      </c>
      <c r="F1504" t="s" s="675">
        <v>2175</v>
      </c>
      <c r="G1504" t="s" s="695">
        <f>G1495</f>
        <v>2007</v>
      </c>
      <c r="H1504" s="677">
        <v>0</v>
      </c>
      <c r="J1504" s="662">
        <f>H1504*I1504</f>
        <v>0</v>
      </c>
      <c r="K1504" s="662">
        <f>IF($V$11="Y",J1504*0.05,0)</f>
        <v>0</v>
      </c>
    </row>
    <row r="1505" s="671" customFormat="1" ht="13.5" customHeight="1">
      <c r="E1505" t="s" s="596">
        <v>1326</v>
      </c>
      <c r="F1505" t="s" s="675">
        <v>2176</v>
      </c>
      <c r="G1505" t="s" s="676">
        <f>G1496</f>
        <v>1996</v>
      </c>
      <c r="H1505" s="677">
        <v>0</v>
      </c>
      <c r="J1505" s="662">
        <f>H1505*I1505</f>
        <v>0</v>
      </c>
      <c r="K1505" s="662">
        <f>IF($V$11="Y",J1505*0.05,0)</f>
        <v>0</v>
      </c>
    </row>
    <row r="1506" s="671" customFormat="1" ht="13.5" customHeight="1">
      <c r="E1506" t="s" s="596">
        <v>1326</v>
      </c>
      <c r="F1506" t="s" s="675">
        <v>2176</v>
      </c>
      <c r="G1506" t="s" s="91">
        <f>G1497</f>
        <v>1998</v>
      </c>
      <c r="H1506" s="677">
        <v>0</v>
      </c>
      <c r="J1506" s="662">
        <f>H1506*I1506</f>
        <v>0</v>
      </c>
      <c r="K1506" s="662">
        <f>IF($V$11="Y",J1506*0.05,0)</f>
        <v>0</v>
      </c>
    </row>
    <row r="1507" s="671" customFormat="1" ht="13.5" customHeight="1">
      <c r="E1507" t="s" s="596">
        <v>1326</v>
      </c>
      <c r="F1507" t="s" s="675">
        <v>2176</v>
      </c>
      <c r="G1507" t="s" s="205">
        <f>G1498</f>
        <v>2000</v>
      </c>
      <c r="H1507" s="677">
        <v>0</v>
      </c>
      <c r="J1507" s="662">
        <f>H1507*I1507</f>
        <v>0</v>
      </c>
      <c r="K1507" s="662">
        <f>IF($V$11="Y",J1507*0.05,0)</f>
        <v>0</v>
      </c>
    </row>
    <row r="1508" s="671" customFormat="1" ht="13.5" customHeight="1">
      <c r="E1508" t="s" s="596">
        <v>1326</v>
      </c>
      <c r="F1508" t="s" s="675">
        <v>2176</v>
      </c>
      <c r="G1508" t="s" s="684">
        <f>G1499</f>
        <v>2001</v>
      </c>
      <c r="H1508" s="677">
        <v>0</v>
      </c>
      <c r="J1508" s="662">
        <f>H1508*I1508</f>
        <v>0</v>
      </c>
      <c r="K1508" s="662">
        <f>IF($V$11="Y",J1508*0.05,0)</f>
        <v>0</v>
      </c>
    </row>
    <row r="1509" s="671" customFormat="1" ht="13.5" customHeight="1">
      <c r="E1509" t="s" s="596">
        <v>1326</v>
      </c>
      <c r="F1509" t="s" s="675">
        <v>2176</v>
      </c>
      <c r="G1509" t="s" s="686">
        <f>G1500</f>
        <v>2003</v>
      </c>
      <c r="H1509" s="677">
        <v>0</v>
      </c>
      <c r="J1509" s="662">
        <f>H1509*I1509</f>
        <v>0</v>
      </c>
      <c r="K1509" s="662">
        <f>IF($V$11="Y",J1509*0.05,0)</f>
        <v>0</v>
      </c>
    </row>
    <row r="1510" s="671" customFormat="1" ht="13.5" customHeight="1">
      <c r="E1510" t="s" s="596">
        <v>1326</v>
      </c>
      <c r="F1510" t="s" s="675">
        <v>2176</v>
      </c>
      <c r="G1510" t="s" s="690">
        <f>G1501</f>
        <v>2004</v>
      </c>
      <c r="H1510" s="677">
        <v>0</v>
      </c>
      <c r="J1510" s="662">
        <f>H1510*I1510</f>
        <v>0</v>
      </c>
      <c r="K1510" s="662">
        <f>IF($V$11="Y",J1510*0.05,0)</f>
        <v>0</v>
      </c>
    </row>
    <row r="1511" s="671" customFormat="1" ht="13.5" customHeight="1">
      <c r="E1511" t="s" s="596">
        <v>1326</v>
      </c>
      <c r="F1511" t="s" s="675">
        <v>2176</v>
      </c>
      <c r="G1511" t="s" s="692">
        <f>G1502</f>
        <v>2005</v>
      </c>
      <c r="H1511" s="677">
        <v>0</v>
      </c>
      <c r="J1511" s="662">
        <f>H1511*I1511</f>
        <v>0</v>
      </c>
      <c r="K1511" s="662">
        <f>IF($V$11="Y",J1511*0.05,0)</f>
        <v>0</v>
      </c>
    </row>
    <row r="1512" s="671" customFormat="1" ht="13.5" customHeight="1">
      <c r="E1512" t="s" s="596">
        <v>1326</v>
      </c>
      <c r="F1512" t="s" s="675">
        <v>2176</v>
      </c>
      <c r="G1512" t="s" s="180">
        <f>G1503</f>
        <v>2006</v>
      </c>
      <c r="H1512" s="677">
        <v>0</v>
      </c>
      <c r="J1512" s="662">
        <f>H1512*I1512</f>
        <v>0</v>
      </c>
      <c r="K1512" s="662">
        <f>IF($V$11="Y",J1512*0.05,0)</f>
        <v>0</v>
      </c>
    </row>
    <row r="1513" s="671" customFormat="1" ht="13.5" customHeight="1">
      <c r="E1513" t="s" s="596">
        <v>1326</v>
      </c>
      <c r="F1513" t="s" s="675">
        <v>2176</v>
      </c>
      <c r="G1513" t="s" s="695">
        <f>G1504</f>
        <v>2007</v>
      </c>
      <c r="H1513" s="677">
        <v>0</v>
      </c>
      <c r="J1513" s="662">
        <f>H1513*I1513</f>
        <v>0</v>
      </c>
      <c r="K1513" s="662">
        <f>IF($V$11="Y",J1513*0.05,0)</f>
        <v>0</v>
      </c>
    </row>
    <row r="1514" s="671" customFormat="1" ht="13.5" customHeight="1">
      <c r="E1514" t="s" s="596">
        <v>1327</v>
      </c>
      <c r="F1514" t="s" s="675">
        <v>2177</v>
      </c>
      <c r="G1514" t="s" s="676">
        <f>G1505</f>
        <v>1996</v>
      </c>
      <c r="H1514" s="677">
        <v>0</v>
      </c>
      <c r="J1514" s="662">
        <f>H1514*I1514</f>
        <v>0</v>
      </c>
      <c r="K1514" s="662">
        <f>IF($V$11="Y",J1514*0.05,0)</f>
        <v>0</v>
      </c>
    </row>
    <row r="1515" s="671" customFormat="1" ht="13.5" customHeight="1">
      <c r="E1515" t="s" s="596">
        <v>1327</v>
      </c>
      <c r="F1515" t="s" s="675">
        <v>2177</v>
      </c>
      <c r="G1515" t="s" s="91">
        <f>G1506</f>
        <v>1998</v>
      </c>
      <c r="H1515" s="677">
        <v>0</v>
      </c>
      <c r="J1515" s="662">
        <f>H1515*I1515</f>
        <v>0</v>
      </c>
      <c r="K1515" s="662">
        <f>IF($V$11="Y",J1515*0.05,0)</f>
        <v>0</v>
      </c>
    </row>
    <row r="1516" s="671" customFormat="1" ht="13.5" customHeight="1">
      <c r="E1516" t="s" s="596">
        <v>1327</v>
      </c>
      <c r="F1516" t="s" s="675">
        <v>2177</v>
      </c>
      <c r="G1516" t="s" s="205">
        <f>G1507</f>
        <v>2000</v>
      </c>
      <c r="H1516" s="677">
        <v>0</v>
      </c>
      <c r="J1516" s="662">
        <f>H1516*I1516</f>
        <v>0</v>
      </c>
      <c r="K1516" s="662">
        <f>IF($V$11="Y",J1516*0.05,0)</f>
        <v>0</v>
      </c>
    </row>
    <row r="1517" s="671" customFormat="1" ht="13.5" customHeight="1">
      <c r="E1517" t="s" s="596">
        <v>1327</v>
      </c>
      <c r="F1517" t="s" s="675">
        <v>2177</v>
      </c>
      <c r="G1517" t="s" s="684">
        <f>G1508</f>
        <v>2001</v>
      </c>
      <c r="H1517" s="677">
        <v>0</v>
      </c>
      <c r="J1517" s="662">
        <f>H1517*I1517</f>
        <v>0</v>
      </c>
      <c r="K1517" s="662">
        <f>IF($V$11="Y",J1517*0.05,0)</f>
        <v>0</v>
      </c>
    </row>
    <row r="1518" s="671" customFormat="1" ht="13.5" customHeight="1">
      <c r="E1518" t="s" s="596">
        <v>1327</v>
      </c>
      <c r="F1518" t="s" s="675">
        <v>2177</v>
      </c>
      <c r="G1518" t="s" s="686">
        <f>G1509</f>
        <v>2003</v>
      </c>
      <c r="H1518" s="677">
        <v>0</v>
      </c>
      <c r="J1518" s="662">
        <f>H1518*I1518</f>
        <v>0</v>
      </c>
      <c r="K1518" s="662">
        <f>IF($V$11="Y",J1518*0.05,0)</f>
        <v>0</v>
      </c>
    </row>
    <row r="1519" s="671" customFormat="1" ht="13.5" customHeight="1">
      <c r="E1519" t="s" s="596">
        <v>1327</v>
      </c>
      <c r="F1519" t="s" s="675">
        <v>2177</v>
      </c>
      <c r="G1519" t="s" s="690">
        <f>G1510</f>
        <v>2004</v>
      </c>
      <c r="H1519" s="677">
        <v>0</v>
      </c>
      <c r="J1519" s="662">
        <f>H1519*I1519</f>
        <v>0</v>
      </c>
      <c r="K1519" s="662">
        <f>IF($V$11="Y",J1519*0.05,0)</f>
        <v>0</v>
      </c>
    </row>
    <row r="1520" s="671" customFormat="1" ht="13.5" customHeight="1">
      <c r="E1520" t="s" s="596">
        <v>1327</v>
      </c>
      <c r="F1520" t="s" s="675">
        <v>2177</v>
      </c>
      <c r="G1520" t="s" s="692">
        <f>G1511</f>
        <v>2005</v>
      </c>
      <c r="H1520" s="677">
        <v>0</v>
      </c>
      <c r="J1520" s="662">
        <f>H1520*I1520</f>
        <v>0</v>
      </c>
      <c r="K1520" s="662">
        <f>IF($V$11="Y",J1520*0.05,0)</f>
        <v>0</v>
      </c>
    </row>
    <row r="1521" s="671" customFormat="1" ht="13.5" customHeight="1">
      <c r="E1521" t="s" s="596">
        <v>1327</v>
      </c>
      <c r="F1521" t="s" s="675">
        <v>2177</v>
      </c>
      <c r="G1521" t="s" s="180">
        <f>G1512</f>
        <v>2006</v>
      </c>
      <c r="H1521" s="677">
        <v>0</v>
      </c>
      <c r="J1521" s="662">
        <f>H1521*I1521</f>
        <v>0</v>
      </c>
      <c r="K1521" s="662">
        <f>IF($V$11="Y",J1521*0.05,0)</f>
        <v>0</v>
      </c>
    </row>
    <row r="1522" s="671" customFormat="1" ht="13.5" customHeight="1">
      <c r="E1522" t="s" s="596">
        <v>1327</v>
      </c>
      <c r="F1522" t="s" s="675">
        <v>2177</v>
      </c>
      <c r="G1522" t="s" s="695">
        <f>G1513</f>
        <v>2007</v>
      </c>
      <c r="H1522" s="677">
        <v>0</v>
      </c>
      <c r="J1522" s="662">
        <f>H1522*I1522</f>
        <v>0</v>
      </c>
      <c r="K1522" s="662">
        <f>IF($V$11="Y",J1522*0.05,0)</f>
        <v>0</v>
      </c>
    </row>
    <row r="1523" s="671" customFormat="1" ht="13.5" customHeight="1">
      <c r="E1523" t="s" s="596">
        <v>1328</v>
      </c>
      <c r="F1523" t="s" s="675">
        <v>2178</v>
      </c>
      <c r="G1523" t="s" s="676">
        <f>G1514</f>
        <v>1996</v>
      </c>
      <c r="H1523" s="677">
        <v>0</v>
      </c>
      <c r="J1523" s="662">
        <f>H1523*I1523</f>
        <v>0</v>
      </c>
      <c r="K1523" s="662">
        <f>IF($V$11="Y",J1523*0.05,0)</f>
        <v>0</v>
      </c>
    </row>
    <row r="1524" s="671" customFormat="1" ht="13.5" customHeight="1">
      <c r="E1524" t="s" s="596">
        <v>1328</v>
      </c>
      <c r="F1524" t="s" s="675">
        <v>2178</v>
      </c>
      <c r="G1524" t="s" s="91">
        <f>G1515</f>
        <v>1998</v>
      </c>
      <c r="H1524" s="677">
        <v>0</v>
      </c>
      <c r="J1524" s="662">
        <f>H1524*I1524</f>
        <v>0</v>
      </c>
      <c r="K1524" s="662">
        <f>IF($V$11="Y",J1524*0.05,0)</f>
        <v>0</v>
      </c>
    </row>
    <row r="1525" s="671" customFormat="1" ht="13.5" customHeight="1">
      <c r="E1525" t="s" s="596">
        <v>1328</v>
      </c>
      <c r="F1525" t="s" s="675">
        <v>2178</v>
      </c>
      <c r="G1525" t="s" s="205">
        <f>G1516</f>
        <v>2000</v>
      </c>
      <c r="H1525" s="677">
        <v>0</v>
      </c>
      <c r="J1525" s="662">
        <f>H1525*I1525</f>
        <v>0</v>
      </c>
      <c r="K1525" s="662">
        <f>IF($V$11="Y",J1525*0.05,0)</f>
        <v>0</v>
      </c>
    </row>
    <row r="1526" s="671" customFormat="1" ht="13.5" customHeight="1">
      <c r="E1526" t="s" s="596">
        <v>1328</v>
      </c>
      <c r="F1526" t="s" s="675">
        <v>2178</v>
      </c>
      <c r="G1526" t="s" s="684">
        <f>G1517</f>
        <v>2001</v>
      </c>
      <c r="H1526" s="677">
        <v>0</v>
      </c>
      <c r="J1526" s="662">
        <f>H1526*I1526</f>
        <v>0</v>
      </c>
      <c r="K1526" s="662">
        <f>IF($V$11="Y",J1526*0.05,0)</f>
        <v>0</v>
      </c>
    </row>
    <row r="1527" s="671" customFormat="1" ht="13.5" customHeight="1">
      <c r="E1527" t="s" s="596">
        <v>1328</v>
      </c>
      <c r="F1527" t="s" s="675">
        <v>2178</v>
      </c>
      <c r="G1527" t="s" s="686">
        <f>G1518</f>
        <v>2003</v>
      </c>
      <c r="H1527" s="677">
        <v>0</v>
      </c>
      <c r="J1527" s="662">
        <f>H1527*I1527</f>
        <v>0</v>
      </c>
      <c r="K1527" s="662">
        <f>IF($V$11="Y",J1527*0.05,0)</f>
        <v>0</v>
      </c>
    </row>
    <row r="1528" s="671" customFormat="1" ht="13.5" customHeight="1">
      <c r="E1528" t="s" s="596">
        <v>1328</v>
      </c>
      <c r="F1528" t="s" s="675">
        <v>2178</v>
      </c>
      <c r="G1528" t="s" s="690">
        <f>G1519</f>
        <v>2004</v>
      </c>
      <c r="H1528" s="677">
        <v>0</v>
      </c>
      <c r="J1528" s="662">
        <f>H1528*I1528</f>
        <v>0</v>
      </c>
      <c r="K1528" s="662">
        <f>IF($V$11="Y",J1528*0.05,0)</f>
        <v>0</v>
      </c>
    </row>
    <row r="1529" s="671" customFormat="1" ht="13.5" customHeight="1">
      <c r="E1529" t="s" s="596">
        <v>1328</v>
      </c>
      <c r="F1529" t="s" s="675">
        <v>2178</v>
      </c>
      <c r="G1529" t="s" s="692">
        <f>G1520</f>
        <v>2005</v>
      </c>
      <c r="H1529" s="677">
        <v>0</v>
      </c>
      <c r="J1529" s="662">
        <f>H1529*I1529</f>
        <v>0</v>
      </c>
      <c r="K1529" s="662">
        <f>IF($V$11="Y",J1529*0.05,0)</f>
        <v>0</v>
      </c>
    </row>
    <row r="1530" s="671" customFormat="1" ht="13.5" customHeight="1">
      <c r="E1530" t="s" s="596">
        <v>1328</v>
      </c>
      <c r="F1530" t="s" s="675">
        <v>2178</v>
      </c>
      <c r="G1530" t="s" s="180">
        <f>G1521</f>
        <v>2006</v>
      </c>
      <c r="H1530" s="677">
        <v>0</v>
      </c>
      <c r="J1530" s="662">
        <f>H1530*I1530</f>
        <v>0</v>
      </c>
      <c r="K1530" s="662">
        <f>IF($V$11="Y",J1530*0.05,0)</f>
        <v>0</v>
      </c>
    </row>
    <row r="1531" s="671" customFormat="1" ht="13.5" customHeight="1">
      <c r="E1531" t="s" s="596">
        <v>1328</v>
      </c>
      <c r="F1531" t="s" s="675">
        <v>2178</v>
      </c>
      <c r="G1531" t="s" s="695">
        <f>G1522</f>
        <v>2007</v>
      </c>
      <c r="H1531" s="677">
        <v>0</v>
      </c>
      <c r="J1531" s="662">
        <f>H1531*I1531</f>
        <v>0</v>
      </c>
      <c r="K1531" s="662">
        <f>IF($V$11="Y",J1531*0.05,0)</f>
        <v>0</v>
      </c>
    </row>
    <row r="1532" s="671" customFormat="1" ht="13.5" customHeight="1">
      <c r="E1532" t="s" s="596">
        <v>1329</v>
      </c>
      <c r="F1532" t="s" s="675">
        <v>2179</v>
      </c>
      <c r="G1532" t="s" s="676">
        <f>G1523</f>
        <v>1996</v>
      </c>
      <c r="H1532" s="677">
        <v>0</v>
      </c>
      <c r="J1532" s="662">
        <f>H1532*I1532</f>
        <v>0</v>
      </c>
      <c r="K1532" s="662">
        <f>IF($V$11="Y",J1532*0.05,0)</f>
        <v>0</v>
      </c>
    </row>
    <row r="1533" s="671" customFormat="1" ht="13.5" customHeight="1">
      <c r="E1533" t="s" s="596">
        <v>1329</v>
      </c>
      <c r="F1533" t="s" s="675">
        <v>2179</v>
      </c>
      <c r="G1533" t="s" s="91">
        <f>G1524</f>
        <v>1998</v>
      </c>
      <c r="H1533" s="677">
        <v>0</v>
      </c>
      <c r="J1533" s="662">
        <f>H1533*I1533</f>
        <v>0</v>
      </c>
      <c r="K1533" s="662">
        <f>IF($V$11="Y",J1533*0.05,0)</f>
        <v>0</v>
      </c>
    </row>
    <row r="1534" s="671" customFormat="1" ht="13.5" customHeight="1">
      <c r="E1534" t="s" s="596">
        <v>1329</v>
      </c>
      <c r="F1534" t="s" s="675">
        <v>2179</v>
      </c>
      <c r="G1534" t="s" s="205">
        <f>G1525</f>
        <v>2000</v>
      </c>
      <c r="H1534" s="677">
        <v>0</v>
      </c>
      <c r="J1534" s="662">
        <f>H1534*I1534</f>
        <v>0</v>
      </c>
      <c r="K1534" s="662">
        <f>IF($V$11="Y",J1534*0.05,0)</f>
        <v>0</v>
      </c>
    </row>
    <row r="1535" s="671" customFormat="1" ht="13.5" customHeight="1">
      <c r="E1535" t="s" s="596">
        <v>1329</v>
      </c>
      <c r="F1535" t="s" s="675">
        <v>2179</v>
      </c>
      <c r="G1535" t="s" s="684">
        <f>G1526</f>
        <v>2001</v>
      </c>
      <c r="H1535" s="677">
        <v>0</v>
      </c>
      <c r="J1535" s="662">
        <f>H1535*I1535</f>
        <v>0</v>
      </c>
      <c r="K1535" s="662">
        <f>IF($V$11="Y",J1535*0.05,0)</f>
        <v>0</v>
      </c>
    </row>
    <row r="1536" s="671" customFormat="1" ht="13.5" customHeight="1">
      <c r="E1536" t="s" s="596">
        <v>1329</v>
      </c>
      <c r="F1536" t="s" s="675">
        <v>2179</v>
      </c>
      <c r="G1536" t="s" s="686">
        <f>G1527</f>
        <v>2003</v>
      </c>
      <c r="H1536" s="677">
        <v>0</v>
      </c>
      <c r="J1536" s="662">
        <f>H1536*I1536</f>
        <v>0</v>
      </c>
      <c r="K1536" s="662">
        <f>IF($V$11="Y",J1536*0.05,0)</f>
        <v>0</v>
      </c>
    </row>
    <row r="1537" s="671" customFormat="1" ht="13.5" customHeight="1">
      <c r="E1537" t="s" s="596">
        <v>1329</v>
      </c>
      <c r="F1537" t="s" s="675">
        <v>2179</v>
      </c>
      <c r="G1537" t="s" s="690">
        <f>G1528</f>
        <v>2004</v>
      </c>
      <c r="H1537" s="677">
        <v>0</v>
      </c>
      <c r="J1537" s="662">
        <f>H1537*I1537</f>
        <v>0</v>
      </c>
      <c r="K1537" s="662">
        <f>IF($V$11="Y",J1537*0.05,0)</f>
        <v>0</v>
      </c>
    </row>
    <row r="1538" s="671" customFormat="1" ht="13.5" customHeight="1">
      <c r="E1538" t="s" s="596">
        <v>1329</v>
      </c>
      <c r="F1538" t="s" s="675">
        <v>2179</v>
      </c>
      <c r="G1538" t="s" s="692">
        <f>G1529</f>
        <v>2005</v>
      </c>
      <c r="H1538" s="677">
        <v>0</v>
      </c>
      <c r="J1538" s="662">
        <f>H1538*I1538</f>
        <v>0</v>
      </c>
      <c r="K1538" s="662">
        <f>IF($V$11="Y",J1538*0.05,0)</f>
        <v>0</v>
      </c>
    </row>
    <row r="1539" s="671" customFormat="1" ht="13.5" customHeight="1">
      <c r="E1539" t="s" s="596">
        <v>1329</v>
      </c>
      <c r="F1539" t="s" s="675">
        <v>2179</v>
      </c>
      <c r="G1539" t="s" s="180">
        <f>G1530</f>
        <v>2006</v>
      </c>
      <c r="H1539" s="677">
        <v>0</v>
      </c>
      <c r="J1539" s="662">
        <f>H1539*I1539</f>
        <v>0</v>
      </c>
      <c r="K1539" s="662">
        <f>IF($V$11="Y",J1539*0.05,0)</f>
        <v>0</v>
      </c>
    </row>
    <row r="1540" s="671" customFormat="1" ht="13.5" customHeight="1">
      <c r="E1540" t="s" s="596">
        <v>1329</v>
      </c>
      <c r="F1540" t="s" s="675">
        <v>2179</v>
      </c>
      <c r="G1540" t="s" s="695">
        <f>G1531</f>
        <v>2007</v>
      </c>
      <c r="H1540" s="677">
        <v>0</v>
      </c>
      <c r="J1540" s="662">
        <f>H1540*I1540</f>
        <v>0</v>
      </c>
      <c r="K1540" s="662">
        <f>IF($V$11="Y",J1540*0.05,0)</f>
        <v>0</v>
      </c>
    </row>
    <row r="1541" s="671" customFormat="1" ht="13.5" customHeight="1">
      <c r="E1541" t="s" s="596">
        <v>1330</v>
      </c>
      <c r="F1541" t="s" s="675">
        <v>2180</v>
      </c>
      <c r="G1541" t="s" s="676">
        <f>G1532</f>
        <v>1996</v>
      </c>
      <c r="H1541" s="677">
        <v>0</v>
      </c>
      <c r="J1541" s="662">
        <f>H1541*I1541</f>
        <v>0</v>
      </c>
      <c r="K1541" s="662">
        <f>IF($V$11="Y",J1541*0.05,0)</f>
        <v>0</v>
      </c>
    </row>
    <row r="1542" s="671" customFormat="1" ht="13.5" customHeight="1">
      <c r="E1542" t="s" s="596">
        <v>1330</v>
      </c>
      <c r="F1542" t="s" s="675">
        <v>2180</v>
      </c>
      <c r="G1542" t="s" s="91">
        <f>G1533</f>
        <v>1998</v>
      </c>
      <c r="H1542" s="677">
        <v>0</v>
      </c>
      <c r="J1542" s="662">
        <f>H1542*I1542</f>
        <v>0</v>
      </c>
      <c r="K1542" s="662">
        <f>IF($V$11="Y",J1542*0.05,0)</f>
        <v>0</v>
      </c>
    </row>
    <row r="1543" s="671" customFormat="1" ht="13.5" customHeight="1">
      <c r="E1543" t="s" s="596">
        <v>1330</v>
      </c>
      <c r="F1543" t="s" s="675">
        <v>2180</v>
      </c>
      <c r="G1543" t="s" s="205">
        <f>G1534</f>
        <v>2000</v>
      </c>
      <c r="H1543" s="677">
        <v>0</v>
      </c>
      <c r="J1543" s="662">
        <f>H1543*I1543</f>
        <v>0</v>
      </c>
      <c r="K1543" s="662">
        <f>IF($V$11="Y",J1543*0.05,0)</f>
        <v>0</v>
      </c>
    </row>
    <row r="1544" s="671" customFormat="1" ht="13.5" customHeight="1">
      <c r="E1544" t="s" s="596">
        <v>1330</v>
      </c>
      <c r="F1544" t="s" s="675">
        <v>2180</v>
      </c>
      <c r="G1544" t="s" s="684">
        <f>G1535</f>
        <v>2001</v>
      </c>
      <c r="H1544" s="677">
        <v>0</v>
      </c>
      <c r="J1544" s="662">
        <f>H1544*I1544</f>
        <v>0</v>
      </c>
      <c r="K1544" s="662">
        <f>IF($V$11="Y",J1544*0.05,0)</f>
        <v>0</v>
      </c>
    </row>
    <row r="1545" s="671" customFormat="1" ht="13.5" customHeight="1">
      <c r="E1545" t="s" s="596">
        <v>1330</v>
      </c>
      <c r="F1545" t="s" s="675">
        <v>2180</v>
      </c>
      <c r="G1545" t="s" s="686">
        <f>G1536</f>
        <v>2003</v>
      </c>
      <c r="H1545" s="677">
        <v>0</v>
      </c>
      <c r="J1545" s="662">
        <f>H1545*I1545</f>
        <v>0</v>
      </c>
      <c r="K1545" s="662">
        <f>IF($V$11="Y",J1545*0.05,0)</f>
        <v>0</v>
      </c>
    </row>
    <row r="1546" s="671" customFormat="1" ht="13.5" customHeight="1">
      <c r="E1546" t="s" s="596">
        <v>1330</v>
      </c>
      <c r="F1546" t="s" s="675">
        <v>2180</v>
      </c>
      <c r="G1546" t="s" s="690">
        <f>G1537</f>
        <v>2004</v>
      </c>
      <c r="H1546" s="677">
        <v>0</v>
      </c>
      <c r="J1546" s="662">
        <f>H1546*I1546</f>
        <v>0</v>
      </c>
      <c r="K1546" s="662">
        <f>IF($V$11="Y",J1546*0.05,0)</f>
        <v>0</v>
      </c>
    </row>
    <row r="1547" s="671" customFormat="1" ht="13.5" customHeight="1">
      <c r="E1547" t="s" s="596">
        <v>1330</v>
      </c>
      <c r="F1547" t="s" s="675">
        <v>2180</v>
      </c>
      <c r="G1547" t="s" s="692">
        <f>G1538</f>
        <v>2005</v>
      </c>
      <c r="H1547" s="677">
        <v>0</v>
      </c>
      <c r="J1547" s="662">
        <f>H1547*I1547</f>
        <v>0</v>
      </c>
      <c r="K1547" s="662">
        <f>IF($V$11="Y",J1547*0.05,0)</f>
        <v>0</v>
      </c>
    </row>
    <row r="1548" s="671" customFormat="1" ht="13.5" customHeight="1">
      <c r="E1548" t="s" s="596">
        <v>1330</v>
      </c>
      <c r="F1548" t="s" s="675">
        <v>2180</v>
      </c>
      <c r="G1548" t="s" s="180">
        <f>G1539</f>
        <v>2006</v>
      </c>
      <c r="H1548" s="677">
        <v>0</v>
      </c>
      <c r="J1548" s="662">
        <f>H1548*I1548</f>
        <v>0</v>
      </c>
      <c r="K1548" s="662">
        <f>IF($V$11="Y",J1548*0.05,0)</f>
        <v>0</v>
      </c>
    </row>
    <row r="1549" s="671" customFormat="1" ht="13.5" customHeight="1">
      <c r="E1549" t="s" s="596">
        <v>1330</v>
      </c>
      <c r="F1549" t="s" s="675">
        <v>2180</v>
      </c>
      <c r="G1549" t="s" s="695">
        <f>G1540</f>
        <v>2007</v>
      </c>
      <c r="H1549" s="677">
        <v>0</v>
      </c>
      <c r="J1549" s="662">
        <f>H1549*I1549</f>
        <v>0</v>
      </c>
      <c r="K1549" s="662">
        <f>IF($V$11="Y",J1549*0.05,0)</f>
        <v>0</v>
      </c>
    </row>
    <row r="1550" s="671" customFormat="1" ht="13.5" customHeight="1">
      <c r="E1550" t="s" s="596">
        <v>1331</v>
      </c>
      <c r="F1550" t="s" s="675">
        <v>2181</v>
      </c>
      <c r="G1550" t="s" s="676">
        <f>G1541</f>
        <v>1996</v>
      </c>
      <c r="H1550" s="677">
        <v>0</v>
      </c>
      <c r="J1550" s="662">
        <f>H1550*I1550</f>
        <v>0</v>
      </c>
      <c r="K1550" s="662">
        <f>IF($V$11="Y",J1550*0.05,0)</f>
        <v>0</v>
      </c>
    </row>
    <row r="1551" s="671" customFormat="1" ht="13.5" customHeight="1">
      <c r="E1551" t="s" s="596">
        <v>1331</v>
      </c>
      <c r="F1551" t="s" s="675">
        <v>2181</v>
      </c>
      <c r="G1551" t="s" s="91">
        <f>G1542</f>
        <v>1998</v>
      </c>
      <c r="H1551" s="677">
        <v>0</v>
      </c>
      <c r="J1551" s="662">
        <f>H1551*I1551</f>
        <v>0</v>
      </c>
      <c r="K1551" s="662">
        <f>IF($V$11="Y",J1551*0.05,0)</f>
        <v>0</v>
      </c>
    </row>
    <row r="1552" s="671" customFormat="1" ht="13.5" customHeight="1">
      <c r="E1552" t="s" s="596">
        <v>1331</v>
      </c>
      <c r="F1552" t="s" s="675">
        <v>2181</v>
      </c>
      <c r="G1552" t="s" s="205">
        <f>G1543</f>
        <v>2000</v>
      </c>
      <c r="H1552" s="677">
        <v>0</v>
      </c>
      <c r="J1552" s="662">
        <f>H1552*I1552</f>
        <v>0</v>
      </c>
      <c r="K1552" s="662">
        <f>IF($V$11="Y",J1552*0.05,0)</f>
        <v>0</v>
      </c>
    </row>
    <row r="1553" s="671" customFormat="1" ht="13.5" customHeight="1">
      <c r="E1553" t="s" s="596">
        <v>1331</v>
      </c>
      <c r="F1553" t="s" s="675">
        <v>2181</v>
      </c>
      <c r="G1553" t="s" s="684">
        <f>G1544</f>
        <v>2001</v>
      </c>
      <c r="H1553" s="677">
        <v>0</v>
      </c>
      <c r="J1553" s="662">
        <f>H1553*I1553</f>
        <v>0</v>
      </c>
      <c r="K1553" s="662">
        <f>IF($V$11="Y",J1553*0.05,0)</f>
        <v>0</v>
      </c>
    </row>
    <row r="1554" s="671" customFormat="1" ht="13.5" customHeight="1">
      <c r="E1554" t="s" s="596">
        <v>1331</v>
      </c>
      <c r="F1554" t="s" s="675">
        <v>2181</v>
      </c>
      <c r="G1554" t="s" s="686">
        <f>G1545</f>
        <v>2003</v>
      </c>
      <c r="H1554" s="677">
        <v>0</v>
      </c>
      <c r="J1554" s="662">
        <f>H1554*I1554</f>
        <v>0</v>
      </c>
      <c r="K1554" s="662">
        <f>IF($V$11="Y",J1554*0.05,0)</f>
        <v>0</v>
      </c>
    </row>
    <row r="1555" s="671" customFormat="1" ht="13.5" customHeight="1">
      <c r="E1555" t="s" s="596">
        <v>1331</v>
      </c>
      <c r="F1555" t="s" s="675">
        <v>2181</v>
      </c>
      <c r="G1555" t="s" s="690">
        <f>G1546</f>
        <v>2004</v>
      </c>
      <c r="H1555" s="677">
        <v>0</v>
      </c>
      <c r="J1555" s="662">
        <f>H1555*I1555</f>
        <v>0</v>
      </c>
      <c r="K1555" s="662">
        <f>IF($V$11="Y",J1555*0.05,0)</f>
        <v>0</v>
      </c>
    </row>
    <row r="1556" s="671" customFormat="1" ht="13.5" customHeight="1">
      <c r="E1556" t="s" s="596">
        <v>1331</v>
      </c>
      <c r="F1556" t="s" s="675">
        <v>2181</v>
      </c>
      <c r="G1556" t="s" s="692">
        <f>G1547</f>
        <v>2005</v>
      </c>
      <c r="H1556" s="677">
        <v>0</v>
      </c>
      <c r="J1556" s="662">
        <f>H1556*I1556</f>
        <v>0</v>
      </c>
      <c r="K1556" s="662">
        <f>IF($V$11="Y",J1556*0.05,0)</f>
        <v>0</v>
      </c>
    </row>
    <row r="1557" s="671" customFormat="1" ht="13.5" customHeight="1">
      <c r="E1557" t="s" s="596">
        <v>1331</v>
      </c>
      <c r="F1557" t="s" s="675">
        <v>2181</v>
      </c>
      <c r="G1557" t="s" s="180">
        <f>G1548</f>
        <v>2006</v>
      </c>
      <c r="H1557" s="677">
        <v>0</v>
      </c>
      <c r="J1557" s="662">
        <f>H1557*I1557</f>
        <v>0</v>
      </c>
      <c r="K1557" s="662">
        <f>IF($V$11="Y",J1557*0.05,0)</f>
        <v>0</v>
      </c>
    </row>
    <row r="1558" s="671" customFormat="1" ht="13.5" customHeight="1">
      <c r="E1558" t="s" s="596">
        <v>1331</v>
      </c>
      <c r="F1558" t="s" s="675">
        <v>2181</v>
      </c>
      <c r="G1558" t="s" s="695">
        <f>G1549</f>
        <v>2007</v>
      </c>
      <c r="H1558" s="677">
        <v>0</v>
      </c>
      <c r="J1558" s="662">
        <f>H1558*I1558</f>
        <v>0</v>
      </c>
      <c r="K1558" s="662">
        <f>IF($V$11="Y",J1558*0.05,0)</f>
        <v>0</v>
      </c>
    </row>
    <row r="1559" s="671" customFormat="1" ht="13.5" customHeight="1">
      <c r="E1559" t="s" s="596">
        <v>1332</v>
      </c>
      <c r="F1559" t="s" s="675">
        <v>2182</v>
      </c>
      <c r="G1559" t="s" s="676">
        <f>G1550</f>
        <v>1996</v>
      </c>
      <c r="H1559" s="677">
        <v>0</v>
      </c>
      <c r="J1559" s="662">
        <f>H1559*I1559</f>
        <v>0</v>
      </c>
      <c r="K1559" s="662">
        <f>IF($V$11="Y",J1559*0.05,0)</f>
        <v>0</v>
      </c>
    </row>
    <row r="1560" s="671" customFormat="1" ht="13.5" customHeight="1">
      <c r="E1560" t="s" s="596">
        <v>1332</v>
      </c>
      <c r="F1560" t="s" s="675">
        <v>2182</v>
      </c>
      <c r="G1560" t="s" s="91">
        <f>G1551</f>
        <v>1998</v>
      </c>
      <c r="H1560" s="677">
        <v>0</v>
      </c>
      <c r="J1560" s="662">
        <f>H1560*I1560</f>
        <v>0</v>
      </c>
      <c r="K1560" s="662">
        <f>IF($V$11="Y",J1560*0.05,0)</f>
        <v>0</v>
      </c>
    </row>
    <row r="1561" s="671" customFormat="1" ht="13.5" customHeight="1">
      <c r="E1561" t="s" s="596">
        <v>1332</v>
      </c>
      <c r="F1561" t="s" s="675">
        <v>2182</v>
      </c>
      <c r="G1561" t="s" s="205">
        <f>G1552</f>
        <v>2000</v>
      </c>
      <c r="H1561" s="677">
        <v>0</v>
      </c>
      <c r="J1561" s="662">
        <f>H1561*I1561</f>
        <v>0</v>
      </c>
      <c r="K1561" s="662">
        <f>IF($V$11="Y",J1561*0.05,0)</f>
        <v>0</v>
      </c>
    </row>
    <row r="1562" s="671" customFormat="1" ht="13.5" customHeight="1">
      <c r="E1562" t="s" s="596">
        <v>1332</v>
      </c>
      <c r="F1562" t="s" s="675">
        <v>2182</v>
      </c>
      <c r="G1562" t="s" s="684">
        <f>G1553</f>
        <v>2001</v>
      </c>
      <c r="H1562" s="677">
        <v>0</v>
      </c>
      <c r="J1562" s="662">
        <f>H1562*I1562</f>
        <v>0</v>
      </c>
      <c r="K1562" s="662">
        <f>IF($V$11="Y",J1562*0.05,0)</f>
        <v>0</v>
      </c>
    </row>
    <row r="1563" s="671" customFormat="1" ht="13.5" customHeight="1">
      <c r="E1563" t="s" s="596">
        <v>1332</v>
      </c>
      <c r="F1563" t="s" s="675">
        <v>2182</v>
      </c>
      <c r="G1563" t="s" s="686">
        <f>G1554</f>
        <v>2003</v>
      </c>
      <c r="H1563" s="677">
        <v>0</v>
      </c>
      <c r="J1563" s="662">
        <f>H1563*I1563</f>
        <v>0</v>
      </c>
      <c r="K1563" s="662">
        <f>IF($V$11="Y",J1563*0.05,0)</f>
        <v>0</v>
      </c>
    </row>
    <row r="1564" s="671" customFormat="1" ht="13.5" customHeight="1">
      <c r="E1564" t="s" s="596">
        <v>1332</v>
      </c>
      <c r="F1564" t="s" s="675">
        <v>2182</v>
      </c>
      <c r="G1564" t="s" s="690">
        <f>G1555</f>
        <v>2004</v>
      </c>
      <c r="H1564" s="677">
        <v>0</v>
      </c>
      <c r="J1564" s="662">
        <f>H1564*I1564</f>
        <v>0</v>
      </c>
      <c r="K1564" s="662">
        <f>IF($V$11="Y",J1564*0.05,0)</f>
        <v>0</v>
      </c>
    </row>
    <row r="1565" s="671" customFormat="1" ht="13.5" customHeight="1">
      <c r="E1565" t="s" s="596">
        <v>1332</v>
      </c>
      <c r="F1565" t="s" s="675">
        <v>2182</v>
      </c>
      <c r="G1565" t="s" s="692">
        <f>G1556</f>
        <v>2005</v>
      </c>
      <c r="H1565" s="677">
        <v>0</v>
      </c>
      <c r="J1565" s="662">
        <f>H1565*I1565</f>
        <v>0</v>
      </c>
      <c r="K1565" s="662">
        <f>IF($V$11="Y",J1565*0.05,0)</f>
        <v>0</v>
      </c>
    </row>
    <row r="1566" s="671" customFormat="1" ht="13.5" customHeight="1">
      <c r="E1566" t="s" s="596">
        <v>1332</v>
      </c>
      <c r="F1566" t="s" s="675">
        <v>2182</v>
      </c>
      <c r="G1566" t="s" s="180">
        <f>G1557</f>
        <v>2006</v>
      </c>
      <c r="H1566" s="677">
        <v>0</v>
      </c>
      <c r="J1566" s="662">
        <f>H1566*I1566</f>
        <v>0</v>
      </c>
      <c r="K1566" s="662">
        <f>IF($V$11="Y",J1566*0.05,0)</f>
        <v>0</v>
      </c>
    </row>
    <row r="1567" s="671" customFormat="1" ht="13.5" customHeight="1">
      <c r="E1567" t="s" s="596">
        <v>1332</v>
      </c>
      <c r="F1567" t="s" s="675">
        <v>2182</v>
      </c>
      <c r="G1567" t="s" s="695">
        <f>G1558</f>
        <v>2007</v>
      </c>
      <c r="H1567" s="677">
        <v>0</v>
      </c>
      <c r="J1567" s="662">
        <f>H1567*I1567</f>
        <v>0</v>
      </c>
      <c r="K1567" s="662">
        <f>IF($V$11="Y",J1567*0.05,0)</f>
        <v>0</v>
      </c>
    </row>
    <row r="1568" s="671" customFormat="1" ht="13.5" customHeight="1">
      <c r="E1568" t="s" s="596">
        <v>1333</v>
      </c>
      <c r="F1568" t="s" s="675">
        <v>2183</v>
      </c>
      <c r="G1568" t="s" s="676">
        <f>G1559</f>
        <v>1996</v>
      </c>
      <c r="H1568" s="677">
        <v>0</v>
      </c>
      <c r="J1568" s="662">
        <f>H1568*I1568</f>
        <v>0</v>
      </c>
      <c r="K1568" s="662">
        <f>IF($V$11="Y",J1568*0.05,0)</f>
        <v>0</v>
      </c>
    </row>
    <row r="1569" s="671" customFormat="1" ht="13.5" customHeight="1">
      <c r="E1569" t="s" s="596">
        <v>1333</v>
      </c>
      <c r="F1569" t="s" s="675">
        <v>2183</v>
      </c>
      <c r="G1569" t="s" s="91">
        <f>G1560</f>
        <v>1998</v>
      </c>
      <c r="H1569" s="677">
        <v>0</v>
      </c>
      <c r="J1569" s="662">
        <f>H1569*I1569</f>
        <v>0</v>
      </c>
      <c r="K1569" s="662">
        <f>IF($V$11="Y",J1569*0.05,0)</f>
        <v>0</v>
      </c>
    </row>
    <row r="1570" s="671" customFormat="1" ht="13.5" customHeight="1">
      <c r="E1570" t="s" s="596">
        <v>1333</v>
      </c>
      <c r="F1570" t="s" s="675">
        <v>2183</v>
      </c>
      <c r="G1570" t="s" s="205">
        <f>G1561</f>
        <v>2000</v>
      </c>
      <c r="H1570" s="677">
        <v>0</v>
      </c>
      <c r="J1570" s="662">
        <f>H1570*I1570</f>
        <v>0</v>
      </c>
      <c r="K1570" s="662">
        <f>IF($V$11="Y",J1570*0.05,0)</f>
        <v>0</v>
      </c>
    </row>
    <row r="1571" s="671" customFormat="1" ht="13.5" customHeight="1">
      <c r="E1571" t="s" s="596">
        <v>1333</v>
      </c>
      <c r="F1571" t="s" s="675">
        <v>2183</v>
      </c>
      <c r="G1571" t="s" s="684">
        <f>G1562</f>
        <v>2001</v>
      </c>
      <c r="H1571" s="677">
        <v>0</v>
      </c>
      <c r="J1571" s="662">
        <f>H1571*I1571</f>
        <v>0</v>
      </c>
      <c r="K1571" s="662">
        <f>IF($V$11="Y",J1571*0.05,0)</f>
        <v>0</v>
      </c>
    </row>
    <row r="1572" s="671" customFormat="1" ht="13.5" customHeight="1">
      <c r="E1572" t="s" s="596">
        <v>1333</v>
      </c>
      <c r="F1572" t="s" s="675">
        <v>2183</v>
      </c>
      <c r="G1572" t="s" s="686">
        <f>G1563</f>
        <v>2003</v>
      </c>
      <c r="H1572" s="677">
        <v>0</v>
      </c>
      <c r="J1572" s="662">
        <f>H1572*I1572</f>
        <v>0</v>
      </c>
      <c r="K1572" s="662">
        <f>IF($V$11="Y",J1572*0.05,0)</f>
        <v>0</v>
      </c>
    </row>
    <row r="1573" s="671" customFormat="1" ht="13.5" customHeight="1">
      <c r="E1573" t="s" s="596">
        <v>1333</v>
      </c>
      <c r="F1573" t="s" s="675">
        <v>2183</v>
      </c>
      <c r="G1573" t="s" s="690">
        <f>G1564</f>
        <v>2004</v>
      </c>
      <c r="H1573" s="677">
        <v>0</v>
      </c>
      <c r="J1573" s="662">
        <f>H1573*I1573</f>
        <v>0</v>
      </c>
      <c r="K1573" s="662">
        <f>IF($V$11="Y",J1573*0.05,0)</f>
        <v>0</v>
      </c>
    </row>
    <row r="1574" s="671" customFormat="1" ht="13.5" customHeight="1">
      <c r="E1574" t="s" s="596">
        <v>1333</v>
      </c>
      <c r="F1574" t="s" s="675">
        <v>2183</v>
      </c>
      <c r="G1574" t="s" s="692">
        <f>G1565</f>
        <v>2005</v>
      </c>
      <c r="H1574" s="677">
        <v>0</v>
      </c>
      <c r="J1574" s="662">
        <f>H1574*I1574</f>
        <v>0</v>
      </c>
      <c r="K1574" s="662">
        <f>IF($V$11="Y",J1574*0.05,0)</f>
        <v>0</v>
      </c>
    </row>
    <row r="1575" s="671" customFormat="1" ht="13.5" customHeight="1">
      <c r="E1575" t="s" s="596">
        <v>1333</v>
      </c>
      <c r="F1575" t="s" s="675">
        <v>2183</v>
      </c>
      <c r="G1575" t="s" s="180">
        <f>G1566</f>
        <v>2006</v>
      </c>
      <c r="H1575" s="677">
        <v>0</v>
      </c>
      <c r="J1575" s="662">
        <f>H1575*I1575</f>
        <v>0</v>
      </c>
      <c r="K1575" s="662">
        <f>IF($V$11="Y",J1575*0.05,0)</f>
        <v>0</v>
      </c>
    </row>
    <row r="1576" s="671" customFormat="1" ht="13.5" customHeight="1">
      <c r="E1576" t="s" s="596">
        <v>1333</v>
      </c>
      <c r="F1576" t="s" s="675">
        <v>2183</v>
      </c>
      <c r="G1576" t="s" s="695">
        <f>G1567</f>
        <v>2007</v>
      </c>
      <c r="H1576" s="677">
        <v>0</v>
      </c>
      <c r="J1576" s="662">
        <f>H1576*I1576</f>
        <v>0</v>
      </c>
      <c r="K1576" s="662">
        <f>IF($V$11="Y",J1576*0.05,0)</f>
        <v>0</v>
      </c>
    </row>
    <row r="1577" s="671" customFormat="1" ht="13.5" customHeight="1">
      <c r="E1577" t="s" s="596">
        <v>1334</v>
      </c>
      <c r="F1577" t="s" s="675">
        <v>2184</v>
      </c>
      <c r="G1577" t="s" s="676">
        <f>G1568</f>
        <v>1996</v>
      </c>
      <c r="H1577" s="677">
        <v>0</v>
      </c>
      <c r="J1577" s="662">
        <f>H1577*I1577</f>
        <v>0</v>
      </c>
      <c r="K1577" s="662">
        <f>IF($V$11="Y",J1577*0.05,0)</f>
        <v>0</v>
      </c>
    </row>
    <row r="1578" s="671" customFormat="1" ht="13.5" customHeight="1">
      <c r="E1578" t="s" s="596">
        <v>1334</v>
      </c>
      <c r="F1578" t="s" s="675">
        <v>2184</v>
      </c>
      <c r="G1578" t="s" s="91">
        <f>G1569</f>
        <v>1998</v>
      </c>
      <c r="H1578" s="677">
        <v>0</v>
      </c>
      <c r="J1578" s="662">
        <f>H1578*I1578</f>
        <v>0</v>
      </c>
      <c r="K1578" s="662">
        <f>IF($V$11="Y",J1578*0.05,0)</f>
        <v>0</v>
      </c>
    </row>
    <row r="1579" s="671" customFormat="1" ht="13.5" customHeight="1">
      <c r="E1579" t="s" s="596">
        <v>1334</v>
      </c>
      <c r="F1579" t="s" s="675">
        <v>2184</v>
      </c>
      <c r="G1579" t="s" s="205">
        <f>G1570</f>
        <v>2000</v>
      </c>
      <c r="H1579" s="677">
        <v>0</v>
      </c>
      <c r="J1579" s="662">
        <f>H1579*I1579</f>
        <v>0</v>
      </c>
      <c r="K1579" s="662">
        <f>IF($V$11="Y",J1579*0.05,0)</f>
        <v>0</v>
      </c>
    </row>
    <row r="1580" s="671" customFormat="1" ht="13.5" customHeight="1">
      <c r="E1580" t="s" s="596">
        <v>1334</v>
      </c>
      <c r="F1580" t="s" s="675">
        <v>2184</v>
      </c>
      <c r="G1580" t="s" s="684">
        <f>G1571</f>
        <v>2001</v>
      </c>
      <c r="H1580" s="677">
        <v>0</v>
      </c>
      <c r="J1580" s="662">
        <f>H1580*I1580</f>
        <v>0</v>
      </c>
      <c r="K1580" s="662">
        <f>IF($V$11="Y",J1580*0.05,0)</f>
        <v>0</v>
      </c>
    </row>
    <row r="1581" s="671" customFormat="1" ht="13.5" customHeight="1">
      <c r="E1581" t="s" s="596">
        <v>1334</v>
      </c>
      <c r="F1581" t="s" s="675">
        <v>2184</v>
      </c>
      <c r="G1581" t="s" s="686">
        <f>G1572</f>
        <v>2003</v>
      </c>
      <c r="H1581" s="677">
        <v>0</v>
      </c>
      <c r="J1581" s="662">
        <f>H1581*I1581</f>
        <v>0</v>
      </c>
      <c r="K1581" s="662">
        <f>IF($V$11="Y",J1581*0.05,0)</f>
        <v>0</v>
      </c>
    </row>
    <row r="1582" s="671" customFormat="1" ht="13.5" customHeight="1">
      <c r="E1582" t="s" s="596">
        <v>1334</v>
      </c>
      <c r="F1582" t="s" s="675">
        <v>2184</v>
      </c>
      <c r="G1582" t="s" s="690">
        <f>G1573</f>
        <v>2004</v>
      </c>
      <c r="H1582" s="677">
        <v>0</v>
      </c>
      <c r="J1582" s="662">
        <f>H1582*I1582</f>
        <v>0</v>
      </c>
      <c r="K1582" s="662">
        <f>IF($V$11="Y",J1582*0.05,0)</f>
        <v>0</v>
      </c>
    </row>
    <row r="1583" s="671" customFormat="1" ht="13.5" customHeight="1">
      <c r="E1583" t="s" s="596">
        <v>1334</v>
      </c>
      <c r="F1583" t="s" s="675">
        <v>2184</v>
      </c>
      <c r="G1583" t="s" s="692">
        <f>G1574</f>
        <v>2005</v>
      </c>
      <c r="H1583" s="677">
        <v>0</v>
      </c>
      <c r="J1583" s="662">
        <f>H1583*I1583</f>
        <v>0</v>
      </c>
      <c r="K1583" s="662">
        <f>IF($V$11="Y",J1583*0.05,0)</f>
        <v>0</v>
      </c>
    </row>
    <row r="1584" s="671" customFormat="1" ht="13.5" customHeight="1">
      <c r="E1584" t="s" s="596">
        <v>1334</v>
      </c>
      <c r="F1584" t="s" s="675">
        <v>2184</v>
      </c>
      <c r="G1584" t="s" s="180">
        <f>G1575</f>
        <v>2006</v>
      </c>
      <c r="H1584" s="677">
        <v>0</v>
      </c>
      <c r="J1584" s="662">
        <f>H1584*I1584</f>
        <v>0</v>
      </c>
      <c r="K1584" s="662">
        <f>IF($V$11="Y",J1584*0.05,0)</f>
        <v>0</v>
      </c>
    </row>
    <row r="1585" s="671" customFormat="1" ht="13.5" customHeight="1">
      <c r="E1585" t="s" s="596">
        <v>1334</v>
      </c>
      <c r="F1585" t="s" s="675">
        <v>2184</v>
      </c>
      <c r="G1585" t="s" s="695">
        <f>G1576</f>
        <v>2007</v>
      </c>
      <c r="H1585" s="677">
        <v>0</v>
      </c>
      <c r="J1585" s="662">
        <f>H1585*I1585</f>
        <v>0</v>
      </c>
      <c r="K1585" s="662">
        <f>IF($V$11="Y",J1585*0.05,0)</f>
        <v>0</v>
      </c>
    </row>
    <row r="1586" s="671" customFormat="1" ht="13.5" customHeight="1">
      <c r="E1586" t="s" s="596">
        <v>1335</v>
      </c>
      <c r="F1586" t="s" s="675">
        <v>2185</v>
      </c>
      <c r="G1586" t="s" s="676">
        <f>G1577</f>
        <v>1996</v>
      </c>
      <c r="H1586" s="677">
        <v>0</v>
      </c>
      <c r="J1586" s="662">
        <f>H1586*I1586</f>
        <v>0</v>
      </c>
      <c r="K1586" s="662">
        <f>IF($V$11="Y",J1586*0.05,0)</f>
        <v>0</v>
      </c>
    </row>
    <row r="1587" s="671" customFormat="1" ht="13.5" customHeight="1">
      <c r="E1587" t="s" s="596">
        <v>1335</v>
      </c>
      <c r="F1587" t="s" s="675">
        <v>2185</v>
      </c>
      <c r="G1587" t="s" s="91">
        <f>G1578</f>
        <v>1998</v>
      </c>
      <c r="H1587" s="677">
        <v>0</v>
      </c>
      <c r="J1587" s="662">
        <f>H1587*I1587</f>
        <v>0</v>
      </c>
      <c r="K1587" s="662">
        <f>IF($V$11="Y",J1587*0.05,0)</f>
        <v>0</v>
      </c>
    </row>
    <row r="1588" s="671" customFormat="1" ht="13.5" customHeight="1">
      <c r="E1588" t="s" s="596">
        <v>1335</v>
      </c>
      <c r="F1588" t="s" s="675">
        <v>2185</v>
      </c>
      <c r="G1588" t="s" s="205">
        <f>G1579</f>
        <v>2000</v>
      </c>
      <c r="H1588" s="677">
        <v>0</v>
      </c>
      <c r="J1588" s="662">
        <f>H1588*I1588</f>
        <v>0</v>
      </c>
      <c r="K1588" s="662">
        <f>IF($V$11="Y",J1588*0.05,0)</f>
        <v>0</v>
      </c>
    </row>
    <row r="1589" s="671" customFormat="1" ht="13.5" customHeight="1">
      <c r="E1589" t="s" s="596">
        <v>1335</v>
      </c>
      <c r="F1589" t="s" s="675">
        <v>2185</v>
      </c>
      <c r="G1589" t="s" s="684">
        <f>G1580</f>
        <v>2001</v>
      </c>
      <c r="H1589" s="677">
        <v>0</v>
      </c>
      <c r="J1589" s="662">
        <f>H1589*I1589</f>
        <v>0</v>
      </c>
      <c r="K1589" s="662">
        <f>IF($V$11="Y",J1589*0.05,0)</f>
        <v>0</v>
      </c>
    </row>
    <row r="1590" s="671" customFormat="1" ht="13.5" customHeight="1">
      <c r="E1590" t="s" s="596">
        <v>1335</v>
      </c>
      <c r="F1590" t="s" s="675">
        <v>2185</v>
      </c>
      <c r="G1590" t="s" s="686">
        <f>G1581</f>
        <v>2003</v>
      </c>
      <c r="H1590" s="677">
        <v>0</v>
      </c>
      <c r="J1590" s="662">
        <f>H1590*I1590</f>
        <v>0</v>
      </c>
      <c r="K1590" s="662">
        <f>IF($V$11="Y",J1590*0.05,0)</f>
        <v>0</v>
      </c>
    </row>
    <row r="1591" s="671" customFormat="1" ht="13.5" customHeight="1">
      <c r="E1591" t="s" s="596">
        <v>1335</v>
      </c>
      <c r="F1591" t="s" s="675">
        <v>2185</v>
      </c>
      <c r="G1591" t="s" s="690">
        <f>G1582</f>
        <v>2004</v>
      </c>
      <c r="H1591" s="677">
        <v>0</v>
      </c>
      <c r="J1591" s="662">
        <f>H1591*I1591</f>
        <v>0</v>
      </c>
      <c r="K1591" s="662">
        <f>IF($V$11="Y",J1591*0.05,0)</f>
        <v>0</v>
      </c>
    </row>
    <row r="1592" s="671" customFormat="1" ht="13.5" customHeight="1">
      <c r="E1592" t="s" s="596">
        <v>1335</v>
      </c>
      <c r="F1592" t="s" s="675">
        <v>2185</v>
      </c>
      <c r="G1592" t="s" s="692">
        <f>G1583</f>
        <v>2005</v>
      </c>
      <c r="H1592" s="677">
        <v>0</v>
      </c>
      <c r="J1592" s="662">
        <f>H1592*I1592</f>
        <v>0</v>
      </c>
      <c r="K1592" s="662">
        <f>IF($V$11="Y",J1592*0.05,0)</f>
        <v>0</v>
      </c>
    </row>
    <row r="1593" s="671" customFormat="1" ht="13.5" customHeight="1">
      <c r="E1593" t="s" s="596">
        <v>1335</v>
      </c>
      <c r="F1593" t="s" s="675">
        <v>2185</v>
      </c>
      <c r="G1593" t="s" s="180">
        <f>G1584</f>
        <v>2006</v>
      </c>
      <c r="H1593" s="677">
        <v>0</v>
      </c>
      <c r="J1593" s="662">
        <f>H1593*I1593</f>
        <v>0</v>
      </c>
      <c r="K1593" s="662">
        <f>IF($V$11="Y",J1593*0.05,0)</f>
        <v>0</v>
      </c>
    </row>
    <row r="1594" s="671" customFormat="1" ht="13.5" customHeight="1">
      <c r="E1594" t="s" s="596">
        <v>1335</v>
      </c>
      <c r="F1594" t="s" s="675">
        <v>2185</v>
      </c>
      <c r="G1594" t="s" s="695">
        <f>G1585</f>
        <v>2007</v>
      </c>
      <c r="H1594" s="677">
        <v>0</v>
      </c>
      <c r="J1594" s="662">
        <f>H1594*I1594</f>
        <v>0</v>
      </c>
      <c r="K1594" s="662">
        <f>IF($V$11="Y",J1594*0.05,0)</f>
        <v>0</v>
      </c>
    </row>
    <row r="1595" s="671" customFormat="1" ht="13.5" customHeight="1">
      <c r="E1595" t="s" s="596">
        <v>1336</v>
      </c>
      <c r="F1595" t="s" s="675">
        <v>2186</v>
      </c>
      <c r="G1595" t="s" s="676">
        <f>G1586</f>
        <v>1996</v>
      </c>
      <c r="H1595" s="677">
        <v>0</v>
      </c>
      <c r="J1595" s="662">
        <f>H1595*I1595</f>
        <v>0</v>
      </c>
      <c r="K1595" s="662">
        <f>IF($V$11="Y",J1595*0.05,0)</f>
        <v>0</v>
      </c>
    </row>
    <row r="1596" s="671" customFormat="1" ht="13.5" customHeight="1">
      <c r="E1596" t="s" s="596">
        <v>1336</v>
      </c>
      <c r="F1596" t="s" s="675">
        <v>2186</v>
      </c>
      <c r="G1596" t="s" s="91">
        <f>G1587</f>
        <v>1998</v>
      </c>
      <c r="H1596" s="677">
        <v>0</v>
      </c>
      <c r="J1596" s="662">
        <f>H1596*I1596</f>
        <v>0</v>
      </c>
      <c r="K1596" s="662">
        <f>IF($V$11="Y",J1596*0.05,0)</f>
        <v>0</v>
      </c>
    </row>
    <row r="1597" s="671" customFormat="1" ht="13.5" customHeight="1">
      <c r="E1597" t="s" s="596">
        <v>1336</v>
      </c>
      <c r="F1597" t="s" s="675">
        <v>2186</v>
      </c>
      <c r="G1597" t="s" s="205">
        <f>G1588</f>
        <v>2000</v>
      </c>
      <c r="H1597" s="677">
        <v>0</v>
      </c>
      <c r="J1597" s="662">
        <f>H1597*I1597</f>
        <v>0</v>
      </c>
      <c r="K1597" s="662">
        <f>IF($V$11="Y",J1597*0.05,0)</f>
        <v>0</v>
      </c>
    </row>
    <row r="1598" s="671" customFormat="1" ht="13.5" customHeight="1">
      <c r="E1598" t="s" s="596">
        <v>1336</v>
      </c>
      <c r="F1598" t="s" s="675">
        <v>2186</v>
      </c>
      <c r="G1598" t="s" s="684">
        <f>G1589</f>
        <v>2001</v>
      </c>
      <c r="H1598" s="677">
        <v>0</v>
      </c>
      <c r="J1598" s="662">
        <f>H1598*I1598</f>
        <v>0</v>
      </c>
      <c r="K1598" s="662">
        <f>IF($V$11="Y",J1598*0.05,0)</f>
        <v>0</v>
      </c>
    </row>
    <row r="1599" s="671" customFormat="1" ht="13.5" customHeight="1">
      <c r="E1599" t="s" s="596">
        <v>1336</v>
      </c>
      <c r="F1599" t="s" s="675">
        <v>2186</v>
      </c>
      <c r="G1599" t="s" s="686">
        <f>G1590</f>
        <v>2003</v>
      </c>
      <c r="H1599" s="677">
        <v>0</v>
      </c>
      <c r="J1599" s="662">
        <f>H1599*I1599</f>
        <v>0</v>
      </c>
      <c r="K1599" s="662">
        <f>IF($V$11="Y",J1599*0.05,0)</f>
        <v>0</v>
      </c>
    </row>
    <row r="1600" s="671" customFormat="1" ht="13.5" customHeight="1">
      <c r="E1600" t="s" s="596">
        <v>1336</v>
      </c>
      <c r="F1600" t="s" s="675">
        <v>2186</v>
      </c>
      <c r="G1600" t="s" s="690">
        <f>G1591</f>
        <v>2004</v>
      </c>
      <c r="H1600" s="677">
        <v>0</v>
      </c>
      <c r="J1600" s="662">
        <f>H1600*I1600</f>
        <v>0</v>
      </c>
      <c r="K1600" s="662">
        <f>IF($V$11="Y",J1600*0.05,0)</f>
        <v>0</v>
      </c>
    </row>
    <row r="1601" s="671" customFormat="1" ht="13.5" customHeight="1">
      <c r="E1601" t="s" s="596">
        <v>1336</v>
      </c>
      <c r="F1601" t="s" s="675">
        <v>2186</v>
      </c>
      <c r="G1601" t="s" s="692">
        <f>G1592</f>
        <v>2005</v>
      </c>
      <c r="H1601" s="677">
        <v>0</v>
      </c>
      <c r="J1601" s="662">
        <f>H1601*I1601</f>
        <v>0</v>
      </c>
      <c r="K1601" s="662">
        <f>IF($V$11="Y",J1601*0.05,0)</f>
        <v>0</v>
      </c>
    </row>
    <row r="1602" s="671" customFormat="1" ht="13.5" customHeight="1">
      <c r="E1602" t="s" s="596">
        <v>1336</v>
      </c>
      <c r="F1602" t="s" s="675">
        <v>2186</v>
      </c>
      <c r="G1602" t="s" s="180">
        <f>G1593</f>
        <v>2006</v>
      </c>
      <c r="H1602" s="677">
        <v>0</v>
      </c>
      <c r="J1602" s="662">
        <f>H1602*I1602</f>
        <v>0</v>
      </c>
      <c r="K1602" s="662">
        <f>IF($V$11="Y",J1602*0.05,0)</f>
        <v>0</v>
      </c>
    </row>
    <row r="1603" s="671" customFormat="1" ht="13.5" customHeight="1">
      <c r="E1603" t="s" s="596">
        <v>1336</v>
      </c>
      <c r="F1603" t="s" s="675">
        <v>2186</v>
      </c>
      <c r="G1603" t="s" s="695">
        <f>G1594</f>
        <v>2007</v>
      </c>
      <c r="H1603" s="677">
        <v>0</v>
      </c>
      <c r="J1603" s="662">
        <f>H1603*I1603</f>
        <v>0</v>
      </c>
      <c r="K1603" s="662">
        <f>IF($V$11="Y",J1603*0.05,0)</f>
        <v>0</v>
      </c>
    </row>
    <row r="1604" s="671" customFormat="1" ht="13.5" customHeight="1">
      <c r="E1604" t="s" s="596">
        <v>1337</v>
      </c>
      <c r="F1604" t="s" s="675">
        <v>2187</v>
      </c>
      <c r="G1604" t="s" s="676">
        <f>G1595</f>
        <v>1996</v>
      </c>
      <c r="H1604" s="677">
        <v>0</v>
      </c>
      <c r="J1604" s="662">
        <f>H1604*I1604</f>
        <v>0</v>
      </c>
      <c r="K1604" s="662">
        <f>IF($V$11="Y",J1604*0.05,0)</f>
        <v>0</v>
      </c>
    </row>
    <row r="1605" s="671" customFormat="1" ht="13.5" customHeight="1">
      <c r="E1605" t="s" s="596">
        <v>1337</v>
      </c>
      <c r="F1605" t="s" s="675">
        <v>2187</v>
      </c>
      <c r="G1605" t="s" s="91">
        <f>G1596</f>
        <v>1998</v>
      </c>
      <c r="H1605" s="677">
        <v>0</v>
      </c>
      <c r="J1605" s="662">
        <f>H1605*I1605</f>
        <v>0</v>
      </c>
      <c r="K1605" s="662">
        <f>IF($V$11="Y",J1605*0.05,0)</f>
        <v>0</v>
      </c>
    </row>
    <row r="1606" s="671" customFormat="1" ht="13.5" customHeight="1">
      <c r="E1606" t="s" s="596">
        <v>1337</v>
      </c>
      <c r="F1606" t="s" s="675">
        <v>2187</v>
      </c>
      <c r="G1606" t="s" s="205">
        <f>G1597</f>
        <v>2000</v>
      </c>
      <c r="H1606" s="677">
        <v>0</v>
      </c>
      <c r="J1606" s="662">
        <f>H1606*I1606</f>
        <v>0</v>
      </c>
      <c r="K1606" s="662">
        <f>IF($V$11="Y",J1606*0.05,0)</f>
        <v>0</v>
      </c>
    </row>
    <row r="1607" s="671" customFormat="1" ht="13.5" customHeight="1">
      <c r="E1607" t="s" s="596">
        <v>1337</v>
      </c>
      <c r="F1607" t="s" s="675">
        <v>2187</v>
      </c>
      <c r="G1607" t="s" s="684">
        <f>G1598</f>
        <v>2001</v>
      </c>
      <c r="H1607" s="677">
        <v>0</v>
      </c>
      <c r="J1607" s="662">
        <f>H1607*I1607</f>
        <v>0</v>
      </c>
      <c r="K1607" s="662">
        <f>IF($V$11="Y",J1607*0.05,0)</f>
        <v>0</v>
      </c>
    </row>
    <row r="1608" s="671" customFormat="1" ht="13.5" customHeight="1">
      <c r="E1608" t="s" s="596">
        <v>1337</v>
      </c>
      <c r="F1608" t="s" s="675">
        <v>2187</v>
      </c>
      <c r="G1608" t="s" s="686">
        <f>G1599</f>
        <v>2003</v>
      </c>
      <c r="H1608" s="677">
        <v>0</v>
      </c>
      <c r="J1608" s="662">
        <f>H1608*I1608</f>
        <v>0</v>
      </c>
      <c r="K1608" s="662">
        <f>IF($V$11="Y",J1608*0.05,0)</f>
        <v>0</v>
      </c>
    </row>
    <row r="1609" s="671" customFormat="1" ht="13.5" customHeight="1">
      <c r="E1609" t="s" s="596">
        <v>1337</v>
      </c>
      <c r="F1609" t="s" s="675">
        <v>2187</v>
      </c>
      <c r="G1609" t="s" s="690">
        <f>G1600</f>
        <v>2004</v>
      </c>
      <c r="H1609" s="677">
        <v>0</v>
      </c>
      <c r="J1609" s="662">
        <f>H1609*I1609</f>
        <v>0</v>
      </c>
      <c r="K1609" s="662">
        <f>IF($V$11="Y",J1609*0.05,0)</f>
        <v>0</v>
      </c>
    </row>
    <row r="1610" s="671" customFormat="1" ht="13.5" customHeight="1">
      <c r="E1610" t="s" s="596">
        <v>1337</v>
      </c>
      <c r="F1610" t="s" s="675">
        <v>2187</v>
      </c>
      <c r="G1610" t="s" s="692">
        <f>G1601</f>
        <v>2005</v>
      </c>
      <c r="H1610" s="677">
        <v>0</v>
      </c>
      <c r="J1610" s="662">
        <f>H1610*I1610</f>
        <v>0</v>
      </c>
      <c r="K1610" s="662">
        <f>IF($V$11="Y",J1610*0.05,0)</f>
        <v>0</v>
      </c>
    </row>
    <row r="1611" s="671" customFormat="1" ht="13.5" customHeight="1">
      <c r="E1611" t="s" s="596">
        <v>1337</v>
      </c>
      <c r="F1611" t="s" s="675">
        <v>2187</v>
      </c>
      <c r="G1611" t="s" s="180">
        <f>G1602</f>
        <v>2006</v>
      </c>
      <c r="H1611" s="677">
        <v>0</v>
      </c>
      <c r="J1611" s="662">
        <f>H1611*I1611</f>
        <v>0</v>
      </c>
      <c r="K1611" s="662">
        <f>IF($V$11="Y",J1611*0.05,0)</f>
        <v>0</v>
      </c>
    </row>
    <row r="1612" s="671" customFormat="1" ht="13.5" customHeight="1">
      <c r="E1612" t="s" s="596">
        <v>1337</v>
      </c>
      <c r="F1612" t="s" s="675">
        <v>2187</v>
      </c>
      <c r="G1612" t="s" s="695">
        <f>G1603</f>
        <v>2007</v>
      </c>
      <c r="H1612" s="677">
        <v>0</v>
      </c>
      <c r="J1612" s="662">
        <f>H1612*I1612</f>
        <v>0</v>
      </c>
      <c r="K1612" s="662">
        <f>IF($V$11="Y",J1612*0.05,0)</f>
        <v>0</v>
      </c>
    </row>
    <row r="1613" s="671" customFormat="1" ht="13.5" customHeight="1">
      <c r="E1613" t="s" s="596">
        <v>1338</v>
      </c>
      <c r="F1613" t="s" s="675">
        <v>2188</v>
      </c>
      <c r="G1613" t="s" s="676">
        <f>G1604</f>
        <v>1996</v>
      </c>
      <c r="H1613" s="677">
        <v>0</v>
      </c>
      <c r="J1613" s="662">
        <f>H1613*I1613</f>
        <v>0</v>
      </c>
      <c r="K1613" s="662">
        <f>IF($V$11="Y",J1613*0.05,0)</f>
        <v>0</v>
      </c>
    </row>
    <row r="1614" s="671" customFormat="1" ht="13.5" customHeight="1">
      <c r="E1614" t="s" s="596">
        <v>1338</v>
      </c>
      <c r="F1614" t="s" s="675">
        <v>2188</v>
      </c>
      <c r="G1614" t="s" s="91">
        <f>G1605</f>
        <v>1998</v>
      </c>
      <c r="H1614" s="677">
        <v>0</v>
      </c>
      <c r="J1614" s="662">
        <f>H1614*I1614</f>
        <v>0</v>
      </c>
      <c r="K1614" s="662">
        <f>IF($V$11="Y",J1614*0.05,0)</f>
        <v>0</v>
      </c>
    </row>
    <row r="1615" s="671" customFormat="1" ht="13.5" customHeight="1">
      <c r="E1615" t="s" s="596">
        <v>1338</v>
      </c>
      <c r="F1615" t="s" s="675">
        <v>2188</v>
      </c>
      <c r="G1615" t="s" s="205">
        <f>G1606</f>
        <v>2000</v>
      </c>
      <c r="H1615" s="677">
        <v>0</v>
      </c>
      <c r="J1615" s="662">
        <f>H1615*I1615</f>
        <v>0</v>
      </c>
      <c r="K1615" s="662">
        <f>IF($V$11="Y",J1615*0.05,0)</f>
        <v>0</v>
      </c>
    </row>
    <row r="1616" s="671" customFormat="1" ht="13.5" customHeight="1">
      <c r="E1616" t="s" s="596">
        <v>1338</v>
      </c>
      <c r="F1616" t="s" s="675">
        <v>2188</v>
      </c>
      <c r="G1616" t="s" s="684">
        <f>G1607</f>
        <v>2001</v>
      </c>
      <c r="H1616" s="677">
        <v>0</v>
      </c>
      <c r="J1616" s="662">
        <f>H1616*I1616</f>
        <v>0</v>
      </c>
      <c r="K1616" s="662">
        <f>IF($V$11="Y",J1616*0.05,0)</f>
        <v>0</v>
      </c>
    </row>
    <row r="1617" s="671" customFormat="1" ht="13.5" customHeight="1">
      <c r="E1617" t="s" s="596">
        <v>1338</v>
      </c>
      <c r="F1617" t="s" s="675">
        <v>2188</v>
      </c>
      <c r="G1617" t="s" s="686">
        <f>G1608</f>
        <v>2003</v>
      </c>
      <c r="H1617" s="677">
        <v>0</v>
      </c>
      <c r="J1617" s="662">
        <f>H1617*I1617</f>
        <v>0</v>
      </c>
      <c r="K1617" s="662">
        <f>IF($V$11="Y",J1617*0.05,0)</f>
        <v>0</v>
      </c>
    </row>
    <row r="1618" s="671" customFormat="1" ht="13.5" customHeight="1">
      <c r="E1618" t="s" s="596">
        <v>1338</v>
      </c>
      <c r="F1618" t="s" s="675">
        <v>2188</v>
      </c>
      <c r="G1618" t="s" s="690">
        <f>G1609</f>
        <v>2004</v>
      </c>
      <c r="H1618" s="677">
        <v>0</v>
      </c>
      <c r="J1618" s="662">
        <f>H1618*I1618</f>
        <v>0</v>
      </c>
      <c r="K1618" s="662">
        <f>IF($V$11="Y",J1618*0.05,0)</f>
        <v>0</v>
      </c>
    </row>
    <row r="1619" s="671" customFormat="1" ht="13.5" customHeight="1">
      <c r="E1619" t="s" s="596">
        <v>1338</v>
      </c>
      <c r="F1619" t="s" s="675">
        <v>2188</v>
      </c>
      <c r="G1619" t="s" s="692">
        <f>G1610</f>
        <v>2005</v>
      </c>
      <c r="H1619" s="677">
        <v>0</v>
      </c>
      <c r="J1619" s="662">
        <f>H1619*I1619</f>
        <v>0</v>
      </c>
      <c r="K1619" s="662">
        <f>IF($V$11="Y",J1619*0.05,0)</f>
        <v>0</v>
      </c>
    </row>
    <row r="1620" s="671" customFormat="1" ht="13.5" customHeight="1">
      <c r="E1620" t="s" s="596">
        <v>1338</v>
      </c>
      <c r="F1620" t="s" s="675">
        <v>2188</v>
      </c>
      <c r="G1620" t="s" s="180">
        <f>G1611</f>
        <v>2006</v>
      </c>
      <c r="H1620" s="677">
        <v>0</v>
      </c>
      <c r="J1620" s="662">
        <f>H1620*I1620</f>
        <v>0</v>
      </c>
      <c r="K1620" s="662">
        <f>IF($V$11="Y",J1620*0.05,0)</f>
        <v>0</v>
      </c>
    </row>
    <row r="1621" s="671" customFormat="1" ht="13.5" customHeight="1">
      <c r="E1621" t="s" s="596">
        <v>1338</v>
      </c>
      <c r="F1621" t="s" s="675">
        <v>2188</v>
      </c>
      <c r="G1621" t="s" s="695">
        <f>G1612</f>
        <v>2007</v>
      </c>
      <c r="H1621" s="677">
        <v>0</v>
      </c>
      <c r="J1621" s="662">
        <f>H1621*I1621</f>
        <v>0</v>
      </c>
      <c r="K1621" s="662">
        <f>IF($V$11="Y",J1621*0.05,0)</f>
        <v>0</v>
      </c>
    </row>
    <row r="1622" s="671" customFormat="1" ht="13.5" customHeight="1">
      <c r="E1622" t="s" s="596">
        <v>1339</v>
      </c>
      <c r="F1622" t="s" s="675">
        <v>2189</v>
      </c>
      <c r="G1622" t="s" s="676">
        <f>G1613</f>
        <v>1996</v>
      </c>
      <c r="H1622" s="677">
        <v>0</v>
      </c>
      <c r="J1622" s="662">
        <f>H1622*I1622</f>
        <v>0</v>
      </c>
      <c r="K1622" s="662">
        <f>IF($V$11="Y",J1622*0.05,0)</f>
        <v>0</v>
      </c>
    </row>
    <row r="1623" s="671" customFormat="1" ht="13.5" customHeight="1">
      <c r="E1623" t="s" s="596">
        <v>1339</v>
      </c>
      <c r="F1623" t="s" s="675">
        <v>2189</v>
      </c>
      <c r="G1623" t="s" s="91">
        <f>G1614</f>
        <v>1998</v>
      </c>
      <c r="H1623" s="677">
        <v>0</v>
      </c>
      <c r="J1623" s="662">
        <f>H1623*I1623</f>
        <v>0</v>
      </c>
      <c r="K1623" s="662">
        <f>IF($V$11="Y",J1623*0.05,0)</f>
        <v>0</v>
      </c>
    </row>
    <row r="1624" s="671" customFormat="1" ht="13.5" customHeight="1">
      <c r="E1624" t="s" s="596">
        <v>1339</v>
      </c>
      <c r="F1624" t="s" s="675">
        <v>2189</v>
      </c>
      <c r="G1624" t="s" s="205">
        <f>G1615</f>
        <v>2000</v>
      </c>
      <c r="H1624" s="677">
        <v>0</v>
      </c>
      <c r="J1624" s="662">
        <f>H1624*I1624</f>
        <v>0</v>
      </c>
      <c r="K1624" s="662">
        <f>IF($V$11="Y",J1624*0.05,0)</f>
        <v>0</v>
      </c>
    </row>
    <row r="1625" s="671" customFormat="1" ht="13.5" customHeight="1">
      <c r="E1625" t="s" s="596">
        <v>1339</v>
      </c>
      <c r="F1625" t="s" s="675">
        <v>2189</v>
      </c>
      <c r="G1625" t="s" s="684">
        <f>G1616</f>
        <v>2001</v>
      </c>
      <c r="H1625" s="677">
        <v>0</v>
      </c>
      <c r="J1625" s="662">
        <f>H1625*I1625</f>
        <v>0</v>
      </c>
      <c r="K1625" s="662">
        <f>IF($V$11="Y",J1625*0.05,0)</f>
        <v>0</v>
      </c>
    </row>
    <row r="1626" s="671" customFormat="1" ht="13.5" customHeight="1">
      <c r="E1626" t="s" s="596">
        <v>1339</v>
      </c>
      <c r="F1626" t="s" s="675">
        <v>2189</v>
      </c>
      <c r="G1626" t="s" s="686">
        <f>G1617</f>
        <v>2003</v>
      </c>
      <c r="H1626" s="677">
        <v>0</v>
      </c>
      <c r="J1626" s="662">
        <f>H1626*I1626</f>
        <v>0</v>
      </c>
      <c r="K1626" s="662">
        <f>IF($V$11="Y",J1626*0.05,0)</f>
        <v>0</v>
      </c>
    </row>
    <row r="1627" s="671" customFormat="1" ht="13.5" customHeight="1">
      <c r="E1627" t="s" s="596">
        <v>1339</v>
      </c>
      <c r="F1627" t="s" s="675">
        <v>2189</v>
      </c>
      <c r="G1627" t="s" s="690">
        <f>G1618</f>
        <v>2004</v>
      </c>
      <c r="H1627" s="677">
        <v>0</v>
      </c>
      <c r="J1627" s="662">
        <f>H1627*I1627</f>
        <v>0</v>
      </c>
      <c r="K1627" s="662">
        <f>IF($V$11="Y",J1627*0.05,0)</f>
        <v>0</v>
      </c>
    </row>
    <row r="1628" s="671" customFormat="1" ht="13.5" customHeight="1">
      <c r="E1628" t="s" s="596">
        <v>1339</v>
      </c>
      <c r="F1628" t="s" s="675">
        <v>2189</v>
      </c>
      <c r="G1628" t="s" s="692">
        <f>G1619</f>
        <v>2005</v>
      </c>
      <c r="H1628" s="677">
        <v>0</v>
      </c>
      <c r="J1628" s="662">
        <f>H1628*I1628</f>
        <v>0</v>
      </c>
      <c r="K1628" s="662">
        <f>IF($V$11="Y",J1628*0.05,0)</f>
        <v>0</v>
      </c>
    </row>
    <row r="1629" s="671" customFormat="1" ht="13.5" customHeight="1">
      <c r="E1629" t="s" s="596">
        <v>1339</v>
      </c>
      <c r="F1629" t="s" s="675">
        <v>2189</v>
      </c>
      <c r="G1629" t="s" s="180">
        <f>G1620</f>
        <v>2006</v>
      </c>
      <c r="H1629" s="677">
        <v>0</v>
      </c>
      <c r="J1629" s="662">
        <f>H1629*I1629</f>
        <v>0</v>
      </c>
      <c r="K1629" s="662">
        <f>IF($V$11="Y",J1629*0.05,0)</f>
        <v>0</v>
      </c>
    </row>
    <row r="1630" s="671" customFormat="1" ht="13.5" customHeight="1">
      <c r="E1630" t="s" s="596">
        <v>1339</v>
      </c>
      <c r="F1630" t="s" s="675">
        <v>2189</v>
      </c>
      <c r="G1630" t="s" s="695">
        <f>G1621</f>
        <v>2007</v>
      </c>
      <c r="H1630" s="677">
        <v>0</v>
      </c>
      <c r="J1630" s="662">
        <f>H1630*I1630</f>
        <v>0</v>
      </c>
      <c r="K1630" s="662">
        <f>IF($V$11="Y",J1630*0.05,0)</f>
        <v>0</v>
      </c>
    </row>
    <row r="1631" s="671" customFormat="1" ht="13.5" customHeight="1">
      <c r="E1631" t="s" s="596">
        <v>1340</v>
      </c>
      <c r="F1631" t="s" s="675">
        <v>2190</v>
      </c>
      <c r="G1631" t="s" s="676">
        <f>G1622</f>
        <v>1996</v>
      </c>
      <c r="H1631" s="677">
        <v>0</v>
      </c>
      <c r="J1631" s="662">
        <f>H1631*I1631</f>
        <v>0</v>
      </c>
      <c r="K1631" s="662">
        <f>IF($V$11="Y",J1631*0.05,0)</f>
        <v>0</v>
      </c>
    </row>
    <row r="1632" s="671" customFormat="1" ht="13.5" customHeight="1">
      <c r="E1632" t="s" s="596">
        <v>1340</v>
      </c>
      <c r="F1632" t="s" s="675">
        <v>2190</v>
      </c>
      <c r="G1632" t="s" s="91">
        <f>G1623</f>
        <v>1998</v>
      </c>
      <c r="H1632" s="677">
        <v>0</v>
      </c>
      <c r="J1632" s="662">
        <f>H1632*I1632</f>
        <v>0</v>
      </c>
      <c r="K1632" s="662">
        <f>IF($V$11="Y",J1632*0.05,0)</f>
        <v>0</v>
      </c>
    </row>
    <row r="1633" s="671" customFormat="1" ht="13.5" customHeight="1">
      <c r="E1633" t="s" s="596">
        <v>1340</v>
      </c>
      <c r="F1633" t="s" s="675">
        <v>2190</v>
      </c>
      <c r="G1633" t="s" s="205">
        <f>G1624</f>
        <v>2000</v>
      </c>
      <c r="H1633" s="677">
        <v>0</v>
      </c>
      <c r="J1633" s="662">
        <f>H1633*I1633</f>
        <v>0</v>
      </c>
      <c r="K1633" s="662">
        <f>IF($V$11="Y",J1633*0.05,0)</f>
        <v>0</v>
      </c>
    </row>
    <row r="1634" s="671" customFormat="1" ht="13.5" customHeight="1">
      <c r="E1634" t="s" s="596">
        <v>1340</v>
      </c>
      <c r="F1634" t="s" s="675">
        <v>2190</v>
      </c>
      <c r="G1634" t="s" s="684">
        <f>G1625</f>
        <v>2001</v>
      </c>
      <c r="H1634" s="677">
        <v>0</v>
      </c>
      <c r="J1634" s="662">
        <f>H1634*I1634</f>
        <v>0</v>
      </c>
      <c r="K1634" s="662">
        <f>IF($V$11="Y",J1634*0.05,0)</f>
        <v>0</v>
      </c>
    </row>
    <row r="1635" s="671" customFormat="1" ht="13.5" customHeight="1">
      <c r="E1635" t="s" s="596">
        <v>1340</v>
      </c>
      <c r="F1635" t="s" s="675">
        <v>2190</v>
      </c>
      <c r="G1635" t="s" s="686">
        <f>G1626</f>
        <v>2003</v>
      </c>
      <c r="H1635" s="677">
        <v>0</v>
      </c>
      <c r="J1635" s="662">
        <f>H1635*I1635</f>
        <v>0</v>
      </c>
      <c r="K1635" s="662">
        <f>IF($V$11="Y",J1635*0.05,0)</f>
        <v>0</v>
      </c>
    </row>
    <row r="1636" s="671" customFormat="1" ht="13.5" customHeight="1">
      <c r="E1636" t="s" s="596">
        <v>1340</v>
      </c>
      <c r="F1636" t="s" s="675">
        <v>2190</v>
      </c>
      <c r="G1636" t="s" s="690">
        <f>G1627</f>
        <v>2004</v>
      </c>
      <c r="H1636" s="677">
        <v>0</v>
      </c>
      <c r="J1636" s="662">
        <f>H1636*I1636</f>
        <v>0</v>
      </c>
      <c r="K1636" s="662">
        <f>IF($V$11="Y",J1636*0.05,0)</f>
        <v>0</v>
      </c>
    </row>
    <row r="1637" s="671" customFormat="1" ht="13.5" customHeight="1">
      <c r="E1637" t="s" s="596">
        <v>1340</v>
      </c>
      <c r="F1637" t="s" s="675">
        <v>2190</v>
      </c>
      <c r="G1637" t="s" s="692">
        <f>G1628</f>
        <v>2005</v>
      </c>
      <c r="H1637" s="677">
        <v>0</v>
      </c>
      <c r="J1637" s="662">
        <f>H1637*I1637</f>
        <v>0</v>
      </c>
      <c r="K1637" s="662">
        <f>IF($V$11="Y",J1637*0.05,0)</f>
        <v>0</v>
      </c>
    </row>
    <row r="1638" s="671" customFormat="1" ht="13.5" customHeight="1">
      <c r="E1638" t="s" s="596">
        <v>1340</v>
      </c>
      <c r="F1638" t="s" s="675">
        <v>2190</v>
      </c>
      <c r="G1638" t="s" s="180">
        <f>G1629</f>
        <v>2006</v>
      </c>
      <c r="H1638" s="677">
        <v>0</v>
      </c>
      <c r="J1638" s="662">
        <f>H1638*I1638</f>
        <v>0</v>
      </c>
      <c r="K1638" s="662">
        <f>IF($V$11="Y",J1638*0.05,0)</f>
        <v>0</v>
      </c>
    </row>
    <row r="1639" s="671" customFormat="1" ht="13.5" customHeight="1">
      <c r="E1639" t="s" s="596">
        <v>1340</v>
      </c>
      <c r="F1639" t="s" s="675">
        <v>2190</v>
      </c>
      <c r="G1639" t="s" s="695">
        <f>G1630</f>
        <v>2007</v>
      </c>
      <c r="H1639" s="677">
        <v>0</v>
      </c>
      <c r="J1639" s="662">
        <f>H1639*I1639</f>
        <v>0</v>
      </c>
      <c r="K1639" s="662">
        <f>IF($V$11="Y",J1639*0.05,0)</f>
        <v>0</v>
      </c>
    </row>
    <row r="1640" s="671" customFormat="1" ht="13.5" customHeight="1">
      <c r="E1640" t="s" s="596">
        <v>1341</v>
      </c>
      <c r="F1640" t="s" s="675">
        <v>2191</v>
      </c>
      <c r="G1640" t="s" s="676">
        <f>G1631</f>
        <v>1996</v>
      </c>
      <c r="H1640" s="677">
        <v>0</v>
      </c>
      <c r="J1640" s="662">
        <f>H1640*I1640</f>
        <v>0</v>
      </c>
      <c r="K1640" s="662">
        <f>IF($V$11="Y",J1640*0.05,0)</f>
        <v>0</v>
      </c>
    </row>
    <row r="1641" s="671" customFormat="1" ht="13.5" customHeight="1">
      <c r="E1641" t="s" s="596">
        <v>1341</v>
      </c>
      <c r="F1641" t="s" s="675">
        <v>2191</v>
      </c>
      <c r="G1641" t="s" s="91">
        <f>G1632</f>
        <v>1998</v>
      </c>
      <c r="H1641" s="677">
        <v>0</v>
      </c>
      <c r="J1641" s="662">
        <f>H1641*I1641</f>
        <v>0</v>
      </c>
      <c r="K1641" s="662">
        <f>IF($V$11="Y",J1641*0.05,0)</f>
        <v>0</v>
      </c>
    </row>
    <row r="1642" s="671" customFormat="1" ht="13.5" customHeight="1">
      <c r="E1642" t="s" s="596">
        <v>1341</v>
      </c>
      <c r="F1642" t="s" s="675">
        <v>2191</v>
      </c>
      <c r="G1642" t="s" s="205">
        <f>G1633</f>
        <v>2000</v>
      </c>
      <c r="H1642" s="677">
        <v>0</v>
      </c>
      <c r="J1642" s="662">
        <f>H1642*I1642</f>
        <v>0</v>
      </c>
      <c r="K1642" s="662">
        <f>IF($V$11="Y",J1642*0.05,0)</f>
        <v>0</v>
      </c>
    </row>
    <row r="1643" s="671" customFormat="1" ht="13.5" customHeight="1">
      <c r="E1643" t="s" s="596">
        <v>1341</v>
      </c>
      <c r="F1643" t="s" s="675">
        <v>2191</v>
      </c>
      <c r="G1643" t="s" s="684">
        <f>G1634</f>
        <v>2001</v>
      </c>
      <c r="H1643" s="677">
        <v>0</v>
      </c>
      <c r="J1643" s="662">
        <f>H1643*I1643</f>
        <v>0</v>
      </c>
      <c r="K1643" s="662">
        <f>IF($V$11="Y",J1643*0.05,0)</f>
        <v>0</v>
      </c>
    </row>
    <row r="1644" s="671" customFormat="1" ht="13.5" customHeight="1">
      <c r="E1644" t="s" s="596">
        <v>1341</v>
      </c>
      <c r="F1644" t="s" s="675">
        <v>2191</v>
      </c>
      <c r="G1644" t="s" s="686">
        <f>G1635</f>
        <v>2003</v>
      </c>
      <c r="H1644" s="677">
        <v>0</v>
      </c>
      <c r="J1644" s="662">
        <f>H1644*I1644</f>
        <v>0</v>
      </c>
      <c r="K1644" s="662">
        <f>IF($V$11="Y",J1644*0.05,0)</f>
        <v>0</v>
      </c>
    </row>
    <row r="1645" s="671" customFormat="1" ht="13.5" customHeight="1">
      <c r="E1645" t="s" s="596">
        <v>1341</v>
      </c>
      <c r="F1645" t="s" s="675">
        <v>2191</v>
      </c>
      <c r="G1645" t="s" s="690">
        <f>G1636</f>
        <v>2004</v>
      </c>
      <c r="H1645" s="677">
        <v>0</v>
      </c>
      <c r="J1645" s="662">
        <f>H1645*I1645</f>
        <v>0</v>
      </c>
      <c r="K1645" s="662">
        <f>IF($V$11="Y",J1645*0.05,0)</f>
        <v>0</v>
      </c>
    </row>
    <row r="1646" s="671" customFormat="1" ht="13.5" customHeight="1">
      <c r="E1646" t="s" s="596">
        <v>1341</v>
      </c>
      <c r="F1646" t="s" s="675">
        <v>2191</v>
      </c>
      <c r="G1646" t="s" s="692">
        <f>G1637</f>
        <v>2005</v>
      </c>
      <c r="H1646" s="677">
        <v>0</v>
      </c>
      <c r="J1646" s="662">
        <f>H1646*I1646</f>
        <v>0</v>
      </c>
      <c r="K1646" s="662">
        <f>IF($V$11="Y",J1646*0.05,0)</f>
        <v>0</v>
      </c>
    </row>
    <row r="1647" s="671" customFormat="1" ht="13.5" customHeight="1">
      <c r="E1647" t="s" s="596">
        <v>1341</v>
      </c>
      <c r="F1647" t="s" s="675">
        <v>2191</v>
      </c>
      <c r="G1647" t="s" s="180">
        <f>G1638</f>
        <v>2006</v>
      </c>
      <c r="H1647" s="677">
        <v>0</v>
      </c>
      <c r="J1647" s="662">
        <f>H1647*I1647</f>
        <v>0</v>
      </c>
      <c r="K1647" s="662">
        <f>IF($V$11="Y",J1647*0.05,0)</f>
        <v>0</v>
      </c>
    </row>
    <row r="1648" s="671" customFormat="1" ht="13.5" customHeight="1">
      <c r="E1648" t="s" s="596">
        <v>1341</v>
      </c>
      <c r="F1648" t="s" s="675">
        <v>2191</v>
      </c>
      <c r="G1648" t="s" s="695">
        <f>G1639</f>
        <v>2007</v>
      </c>
      <c r="H1648" s="677">
        <v>0</v>
      </c>
      <c r="J1648" s="662">
        <f>H1648*I1648</f>
        <v>0</v>
      </c>
      <c r="K1648" s="662">
        <f>IF($V$11="Y",J1648*0.05,0)</f>
        <v>0</v>
      </c>
    </row>
    <row r="1649" s="671" customFormat="1" ht="13.5" customHeight="1">
      <c r="E1649" t="s" s="596">
        <v>1342</v>
      </c>
      <c r="F1649" t="s" s="675">
        <v>2192</v>
      </c>
      <c r="G1649" t="s" s="676">
        <f>G1640</f>
        <v>1996</v>
      </c>
      <c r="H1649" s="677">
        <v>0</v>
      </c>
      <c r="J1649" s="662">
        <f>H1649*I1649</f>
        <v>0</v>
      </c>
      <c r="K1649" s="662">
        <f>IF($V$11="Y",J1649*0.05,0)</f>
        <v>0</v>
      </c>
    </row>
    <row r="1650" s="671" customFormat="1" ht="13.5" customHeight="1">
      <c r="E1650" t="s" s="596">
        <v>1342</v>
      </c>
      <c r="F1650" t="s" s="675">
        <v>2192</v>
      </c>
      <c r="G1650" t="s" s="91">
        <f>G1641</f>
        <v>1998</v>
      </c>
      <c r="H1650" s="677">
        <v>0</v>
      </c>
      <c r="J1650" s="662">
        <f>H1650*I1650</f>
        <v>0</v>
      </c>
      <c r="K1650" s="662">
        <f>IF($V$11="Y",J1650*0.05,0)</f>
        <v>0</v>
      </c>
    </row>
    <row r="1651" s="671" customFormat="1" ht="13.5" customHeight="1">
      <c r="E1651" t="s" s="596">
        <v>1342</v>
      </c>
      <c r="F1651" t="s" s="675">
        <v>2192</v>
      </c>
      <c r="G1651" t="s" s="205">
        <f>G1642</f>
        <v>2000</v>
      </c>
      <c r="H1651" s="677">
        <v>0</v>
      </c>
      <c r="J1651" s="662">
        <f>H1651*I1651</f>
        <v>0</v>
      </c>
      <c r="K1651" s="662">
        <f>IF($V$11="Y",J1651*0.05,0)</f>
        <v>0</v>
      </c>
    </row>
    <row r="1652" s="671" customFormat="1" ht="13.5" customHeight="1">
      <c r="E1652" t="s" s="596">
        <v>1342</v>
      </c>
      <c r="F1652" t="s" s="675">
        <v>2192</v>
      </c>
      <c r="G1652" t="s" s="684">
        <f>G1643</f>
        <v>2001</v>
      </c>
      <c r="H1652" s="677">
        <v>0</v>
      </c>
      <c r="J1652" s="662">
        <f>H1652*I1652</f>
        <v>0</v>
      </c>
      <c r="K1652" s="662">
        <f>IF($V$11="Y",J1652*0.05,0)</f>
        <v>0</v>
      </c>
    </row>
    <row r="1653" s="671" customFormat="1" ht="13.5" customHeight="1">
      <c r="E1653" t="s" s="596">
        <v>1342</v>
      </c>
      <c r="F1653" t="s" s="675">
        <v>2192</v>
      </c>
      <c r="G1653" t="s" s="686">
        <f>G1644</f>
        <v>2003</v>
      </c>
      <c r="H1653" s="677">
        <v>0</v>
      </c>
      <c r="J1653" s="662">
        <f>H1653*I1653</f>
        <v>0</v>
      </c>
      <c r="K1653" s="662">
        <f>IF($V$11="Y",J1653*0.05,0)</f>
        <v>0</v>
      </c>
    </row>
    <row r="1654" s="671" customFormat="1" ht="13.5" customHeight="1">
      <c r="E1654" t="s" s="596">
        <v>1342</v>
      </c>
      <c r="F1654" t="s" s="675">
        <v>2192</v>
      </c>
      <c r="G1654" t="s" s="690">
        <f>G1645</f>
        <v>2004</v>
      </c>
      <c r="H1654" s="677">
        <v>0</v>
      </c>
      <c r="J1654" s="662">
        <f>H1654*I1654</f>
        <v>0</v>
      </c>
      <c r="K1654" s="662">
        <f>IF($V$11="Y",J1654*0.05,0)</f>
        <v>0</v>
      </c>
    </row>
    <row r="1655" s="671" customFormat="1" ht="13.5" customHeight="1">
      <c r="E1655" t="s" s="596">
        <v>1342</v>
      </c>
      <c r="F1655" t="s" s="675">
        <v>2192</v>
      </c>
      <c r="G1655" t="s" s="692">
        <f>G1646</f>
        <v>2005</v>
      </c>
      <c r="H1655" s="677">
        <v>0</v>
      </c>
      <c r="J1655" s="662">
        <f>H1655*I1655</f>
        <v>0</v>
      </c>
      <c r="K1655" s="662">
        <f>IF($V$11="Y",J1655*0.05,0)</f>
        <v>0</v>
      </c>
    </row>
    <row r="1656" s="671" customFormat="1" ht="13.5" customHeight="1">
      <c r="E1656" t="s" s="596">
        <v>1342</v>
      </c>
      <c r="F1656" t="s" s="675">
        <v>2192</v>
      </c>
      <c r="G1656" t="s" s="180">
        <f>G1647</f>
        <v>2006</v>
      </c>
      <c r="H1656" s="677">
        <v>0</v>
      </c>
      <c r="J1656" s="662">
        <f>H1656*I1656</f>
        <v>0</v>
      </c>
      <c r="K1656" s="662">
        <f>IF($V$11="Y",J1656*0.05,0)</f>
        <v>0</v>
      </c>
    </row>
    <row r="1657" s="671" customFormat="1" ht="13.5" customHeight="1">
      <c r="E1657" t="s" s="596">
        <v>1342</v>
      </c>
      <c r="F1657" t="s" s="675">
        <v>2192</v>
      </c>
      <c r="G1657" t="s" s="695">
        <f>G1648</f>
        <v>2007</v>
      </c>
      <c r="H1657" s="677">
        <v>0</v>
      </c>
      <c r="J1657" s="662">
        <f>H1657*I1657</f>
        <v>0</v>
      </c>
      <c r="K1657" s="662">
        <f>IF($V$11="Y",J1657*0.05,0)</f>
        <v>0</v>
      </c>
    </row>
    <row r="1658" s="671" customFormat="1" ht="13.5" customHeight="1">
      <c r="E1658" t="s" s="596">
        <v>1343</v>
      </c>
      <c r="F1658" t="s" s="675">
        <v>2193</v>
      </c>
      <c r="G1658" t="s" s="676">
        <f>G1649</f>
        <v>1996</v>
      </c>
      <c r="H1658" s="677">
        <v>0</v>
      </c>
      <c r="J1658" s="662">
        <f>H1658*I1658</f>
        <v>0</v>
      </c>
      <c r="K1658" s="662">
        <f>IF($V$11="Y",J1658*0.05,0)</f>
        <v>0</v>
      </c>
    </row>
    <row r="1659" s="671" customFormat="1" ht="13.5" customHeight="1">
      <c r="E1659" t="s" s="596">
        <v>1343</v>
      </c>
      <c r="F1659" t="s" s="675">
        <v>2193</v>
      </c>
      <c r="G1659" t="s" s="91">
        <f>G1650</f>
        <v>1998</v>
      </c>
      <c r="H1659" s="677">
        <v>0</v>
      </c>
      <c r="J1659" s="662">
        <f>H1659*I1659</f>
        <v>0</v>
      </c>
      <c r="K1659" s="662">
        <f>IF($V$11="Y",J1659*0.05,0)</f>
        <v>0</v>
      </c>
    </row>
    <row r="1660" s="671" customFormat="1" ht="13.5" customHeight="1">
      <c r="E1660" t="s" s="596">
        <v>1343</v>
      </c>
      <c r="F1660" t="s" s="675">
        <v>2193</v>
      </c>
      <c r="G1660" t="s" s="205">
        <f>G1651</f>
        <v>2000</v>
      </c>
      <c r="H1660" s="677">
        <v>0</v>
      </c>
      <c r="J1660" s="662">
        <f>H1660*I1660</f>
        <v>0</v>
      </c>
      <c r="K1660" s="662">
        <f>IF($V$11="Y",J1660*0.05,0)</f>
        <v>0</v>
      </c>
    </row>
    <row r="1661" s="671" customFormat="1" ht="13.5" customHeight="1">
      <c r="E1661" t="s" s="596">
        <v>1343</v>
      </c>
      <c r="F1661" t="s" s="675">
        <v>2193</v>
      </c>
      <c r="G1661" t="s" s="684">
        <f>G1652</f>
        <v>2001</v>
      </c>
      <c r="H1661" s="677">
        <v>0</v>
      </c>
      <c r="J1661" s="662">
        <f>H1661*I1661</f>
        <v>0</v>
      </c>
      <c r="K1661" s="662">
        <f>IF($V$11="Y",J1661*0.05,0)</f>
        <v>0</v>
      </c>
    </row>
    <row r="1662" s="671" customFormat="1" ht="13.5" customHeight="1">
      <c r="E1662" t="s" s="596">
        <v>1343</v>
      </c>
      <c r="F1662" t="s" s="675">
        <v>2193</v>
      </c>
      <c r="G1662" t="s" s="686">
        <f>G1653</f>
        <v>2003</v>
      </c>
      <c r="H1662" s="677">
        <v>0</v>
      </c>
      <c r="J1662" s="662">
        <f>H1662*I1662</f>
        <v>0</v>
      </c>
      <c r="K1662" s="662">
        <f>IF($V$11="Y",J1662*0.05,0)</f>
        <v>0</v>
      </c>
    </row>
    <row r="1663" s="671" customFormat="1" ht="13.5" customHeight="1">
      <c r="E1663" t="s" s="596">
        <v>1343</v>
      </c>
      <c r="F1663" t="s" s="675">
        <v>2193</v>
      </c>
      <c r="G1663" t="s" s="690">
        <f>G1654</f>
        <v>2004</v>
      </c>
      <c r="H1663" s="677">
        <v>0</v>
      </c>
      <c r="J1663" s="662">
        <f>H1663*I1663</f>
        <v>0</v>
      </c>
      <c r="K1663" s="662">
        <f>IF($V$11="Y",J1663*0.05,0)</f>
        <v>0</v>
      </c>
    </row>
    <row r="1664" s="671" customFormat="1" ht="13.5" customHeight="1">
      <c r="E1664" t="s" s="596">
        <v>1343</v>
      </c>
      <c r="F1664" t="s" s="675">
        <v>2193</v>
      </c>
      <c r="G1664" t="s" s="692">
        <f>G1655</f>
        <v>2005</v>
      </c>
      <c r="H1664" s="677">
        <v>0</v>
      </c>
      <c r="J1664" s="662">
        <f>H1664*I1664</f>
        <v>0</v>
      </c>
      <c r="K1664" s="662">
        <f>IF($V$11="Y",J1664*0.05,0)</f>
        <v>0</v>
      </c>
    </row>
    <row r="1665" s="671" customFormat="1" ht="13.5" customHeight="1">
      <c r="E1665" t="s" s="596">
        <v>1343</v>
      </c>
      <c r="F1665" t="s" s="675">
        <v>2193</v>
      </c>
      <c r="G1665" t="s" s="180">
        <f>G1656</f>
        <v>2006</v>
      </c>
      <c r="H1665" s="677">
        <v>0</v>
      </c>
      <c r="J1665" s="662">
        <f>H1665*I1665</f>
        <v>0</v>
      </c>
      <c r="K1665" s="662">
        <f>IF($V$11="Y",J1665*0.05,0)</f>
        <v>0</v>
      </c>
    </row>
    <row r="1666" s="671" customFormat="1" ht="13.5" customHeight="1">
      <c r="E1666" t="s" s="596">
        <v>1343</v>
      </c>
      <c r="F1666" t="s" s="675">
        <v>2193</v>
      </c>
      <c r="G1666" t="s" s="695">
        <f>G1657</f>
        <v>2007</v>
      </c>
      <c r="H1666" s="677">
        <v>0</v>
      </c>
      <c r="J1666" s="662">
        <f>H1666*I1666</f>
        <v>0</v>
      </c>
      <c r="K1666" s="662">
        <f>IF($V$11="Y",J1666*0.05,0)</f>
        <v>0</v>
      </c>
    </row>
    <row r="1667" s="671" customFormat="1" ht="13.5" customHeight="1">
      <c r="E1667" t="s" s="596">
        <v>1344</v>
      </c>
      <c r="F1667" t="s" s="675">
        <v>2194</v>
      </c>
      <c r="G1667" t="s" s="676">
        <f>G1658</f>
        <v>1996</v>
      </c>
      <c r="H1667" s="677">
        <v>0</v>
      </c>
      <c r="J1667" s="662">
        <f>H1667*I1667</f>
        <v>0</v>
      </c>
      <c r="K1667" s="662">
        <f>IF($V$11="Y",J1667*0.05,0)</f>
        <v>0</v>
      </c>
    </row>
    <row r="1668" s="671" customFormat="1" ht="13.5" customHeight="1">
      <c r="E1668" t="s" s="596">
        <v>1344</v>
      </c>
      <c r="F1668" t="s" s="675">
        <v>2194</v>
      </c>
      <c r="G1668" t="s" s="91">
        <f>G1659</f>
        <v>1998</v>
      </c>
      <c r="H1668" s="677">
        <v>0</v>
      </c>
      <c r="J1668" s="662">
        <f>H1668*I1668</f>
        <v>0</v>
      </c>
      <c r="K1668" s="662">
        <f>IF($V$11="Y",J1668*0.05,0)</f>
        <v>0</v>
      </c>
    </row>
    <row r="1669" s="671" customFormat="1" ht="13.5" customHeight="1">
      <c r="E1669" t="s" s="596">
        <v>1344</v>
      </c>
      <c r="F1669" t="s" s="675">
        <v>2194</v>
      </c>
      <c r="G1669" t="s" s="205">
        <f>G1660</f>
        <v>2000</v>
      </c>
      <c r="H1669" s="677">
        <v>0</v>
      </c>
      <c r="J1669" s="662">
        <f>H1669*I1669</f>
        <v>0</v>
      </c>
      <c r="K1669" s="662">
        <f>IF($V$11="Y",J1669*0.05,0)</f>
        <v>0</v>
      </c>
    </row>
    <row r="1670" s="671" customFormat="1" ht="13.5" customHeight="1">
      <c r="E1670" t="s" s="596">
        <v>1344</v>
      </c>
      <c r="F1670" t="s" s="675">
        <v>2194</v>
      </c>
      <c r="G1670" t="s" s="684">
        <f>G1661</f>
        <v>2001</v>
      </c>
      <c r="H1670" s="677">
        <v>0</v>
      </c>
      <c r="J1670" s="662">
        <f>H1670*I1670</f>
        <v>0</v>
      </c>
      <c r="K1670" s="662">
        <f>IF($V$11="Y",J1670*0.05,0)</f>
        <v>0</v>
      </c>
    </row>
    <row r="1671" s="671" customFormat="1" ht="13.5" customHeight="1">
      <c r="E1671" t="s" s="596">
        <v>1344</v>
      </c>
      <c r="F1671" t="s" s="675">
        <v>2194</v>
      </c>
      <c r="G1671" t="s" s="686">
        <f>G1662</f>
        <v>2003</v>
      </c>
      <c r="H1671" s="677">
        <v>0</v>
      </c>
      <c r="J1671" s="662">
        <f>H1671*I1671</f>
        <v>0</v>
      </c>
      <c r="K1671" s="662">
        <f>IF($V$11="Y",J1671*0.05,0)</f>
        <v>0</v>
      </c>
    </row>
    <row r="1672" s="671" customFormat="1" ht="13.5" customHeight="1">
      <c r="E1672" t="s" s="596">
        <v>1344</v>
      </c>
      <c r="F1672" t="s" s="675">
        <v>2194</v>
      </c>
      <c r="G1672" t="s" s="690">
        <f>G1663</f>
        <v>2004</v>
      </c>
      <c r="H1672" s="677">
        <v>0</v>
      </c>
      <c r="J1672" s="662">
        <f>H1672*I1672</f>
        <v>0</v>
      </c>
      <c r="K1672" s="662">
        <f>IF($V$11="Y",J1672*0.05,0)</f>
        <v>0</v>
      </c>
    </row>
    <row r="1673" s="671" customFormat="1" ht="13.5" customHeight="1">
      <c r="E1673" t="s" s="596">
        <v>1344</v>
      </c>
      <c r="F1673" t="s" s="675">
        <v>2194</v>
      </c>
      <c r="G1673" t="s" s="692">
        <f>G1664</f>
        <v>2005</v>
      </c>
      <c r="H1673" s="677">
        <v>0</v>
      </c>
      <c r="J1673" s="662">
        <f>H1673*I1673</f>
        <v>0</v>
      </c>
      <c r="K1673" s="662">
        <f>IF($V$11="Y",J1673*0.05,0)</f>
        <v>0</v>
      </c>
    </row>
    <row r="1674" s="671" customFormat="1" ht="13.5" customHeight="1">
      <c r="E1674" t="s" s="596">
        <v>1344</v>
      </c>
      <c r="F1674" t="s" s="675">
        <v>2194</v>
      </c>
      <c r="G1674" t="s" s="180">
        <f>G1665</f>
        <v>2006</v>
      </c>
      <c r="H1674" s="677">
        <v>0</v>
      </c>
      <c r="J1674" s="662">
        <f>H1674*I1674</f>
        <v>0</v>
      </c>
      <c r="K1674" s="662">
        <f>IF($V$11="Y",J1674*0.05,0)</f>
        <v>0</v>
      </c>
    </row>
    <row r="1675" s="671" customFormat="1" ht="13.5" customHeight="1">
      <c r="E1675" t="s" s="596">
        <v>1344</v>
      </c>
      <c r="F1675" t="s" s="675">
        <v>2194</v>
      </c>
      <c r="G1675" t="s" s="695">
        <f>G1666</f>
        <v>2007</v>
      </c>
      <c r="H1675" s="677">
        <v>0</v>
      </c>
      <c r="J1675" s="662">
        <f>H1675*I1675</f>
        <v>0</v>
      </c>
      <c r="K1675" s="662">
        <f>IF($V$11="Y",J1675*0.05,0)</f>
        <v>0</v>
      </c>
    </row>
    <row r="1676" s="671" customFormat="1" ht="13.5" customHeight="1">
      <c r="E1676" t="s" s="596">
        <v>1345</v>
      </c>
      <c r="F1676" t="s" s="675">
        <v>2195</v>
      </c>
      <c r="G1676" t="s" s="676">
        <f>G1667</f>
        <v>1996</v>
      </c>
      <c r="H1676" s="677">
        <v>0</v>
      </c>
      <c r="J1676" s="662">
        <f>H1676*I1676</f>
        <v>0</v>
      </c>
      <c r="K1676" s="662">
        <f>IF($V$11="Y",J1676*0.05,0)</f>
        <v>0</v>
      </c>
    </row>
    <row r="1677" s="671" customFormat="1" ht="13.5" customHeight="1">
      <c r="E1677" t="s" s="596">
        <v>1345</v>
      </c>
      <c r="F1677" t="s" s="675">
        <v>2195</v>
      </c>
      <c r="G1677" t="s" s="91">
        <f>G1668</f>
        <v>1998</v>
      </c>
      <c r="H1677" s="677">
        <v>0</v>
      </c>
      <c r="J1677" s="662">
        <f>H1677*I1677</f>
        <v>0</v>
      </c>
      <c r="K1677" s="662">
        <f>IF($V$11="Y",J1677*0.05,0)</f>
        <v>0</v>
      </c>
    </row>
    <row r="1678" s="671" customFormat="1" ht="13.5" customHeight="1">
      <c r="E1678" t="s" s="596">
        <v>1345</v>
      </c>
      <c r="F1678" t="s" s="675">
        <v>2195</v>
      </c>
      <c r="G1678" t="s" s="205">
        <f>G1669</f>
        <v>2000</v>
      </c>
      <c r="H1678" s="677">
        <v>0</v>
      </c>
      <c r="J1678" s="662">
        <f>H1678*I1678</f>
        <v>0</v>
      </c>
      <c r="K1678" s="662">
        <f>IF($V$11="Y",J1678*0.05,0)</f>
        <v>0</v>
      </c>
    </row>
    <row r="1679" s="671" customFormat="1" ht="13.5" customHeight="1">
      <c r="E1679" t="s" s="596">
        <v>1345</v>
      </c>
      <c r="F1679" t="s" s="675">
        <v>2195</v>
      </c>
      <c r="G1679" t="s" s="684">
        <f>G1670</f>
        <v>2001</v>
      </c>
      <c r="H1679" s="677">
        <v>0</v>
      </c>
      <c r="J1679" s="662">
        <f>H1679*I1679</f>
        <v>0</v>
      </c>
      <c r="K1679" s="662">
        <f>IF($V$11="Y",J1679*0.05,0)</f>
        <v>0</v>
      </c>
    </row>
    <row r="1680" s="671" customFormat="1" ht="13.5" customHeight="1">
      <c r="E1680" t="s" s="596">
        <v>1345</v>
      </c>
      <c r="F1680" t="s" s="675">
        <v>2195</v>
      </c>
      <c r="G1680" t="s" s="686">
        <f>G1671</f>
        <v>2003</v>
      </c>
      <c r="H1680" s="677">
        <v>0</v>
      </c>
      <c r="J1680" s="662">
        <f>H1680*I1680</f>
        <v>0</v>
      </c>
      <c r="K1680" s="662">
        <f>IF($V$11="Y",J1680*0.05,0)</f>
        <v>0</v>
      </c>
    </row>
    <row r="1681" s="671" customFormat="1" ht="13.5" customHeight="1">
      <c r="E1681" t="s" s="596">
        <v>1345</v>
      </c>
      <c r="F1681" t="s" s="675">
        <v>2195</v>
      </c>
      <c r="G1681" t="s" s="690">
        <f>G1672</f>
        <v>2004</v>
      </c>
      <c r="H1681" s="677">
        <v>0</v>
      </c>
      <c r="J1681" s="662">
        <f>H1681*I1681</f>
        <v>0</v>
      </c>
      <c r="K1681" s="662">
        <f>IF($V$11="Y",J1681*0.05,0)</f>
        <v>0</v>
      </c>
    </row>
    <row r="1682" s="671" customFormat="1" ht="13.5" customHeight="1">
      <c r="E1682" t="s" s="596">
        <v>1345</v>
      </c>
      <c r="F1682" t="s" s="675">
        <v>2195</v>
      </c>
      <c r="G1682" t="s" s="692">
        <f>G1673</f>
        <v>2005</v>
      </c>
      <c r="H1682" s="677">
        <v>0</v>
      </c>
      <c r="J1682" s="662">
        <f>H1682*I1682</f>
        <v>0</v>
      </c>
      <c r="K1682" s="662">
        <f>IF($V$11="Y",J1682*0.05,0)</f>
        <v>0</v>
      </c>
    </row>
    <row r="1683" s="671" customFormat="1" ht="13.5" customHeight="1">
      <c r="E1683" t="s" s="596">
        <v>1345</v>
      </c>
      <c r="F1683" t="s" s="675">
        <v>2195</v>
      </c>
      <c r="G1683" t="s" s="180">
        <f>G1674</f>
        <v>2006</v>
      </c>
      <c r="H1683" s="677">
        <v>0</v>
      </c>
      <c r="J1683" s="662">
        <f>H1683*I1683</f>
        <v>0</v>
      </c>
      <c r="K1683" s="662">
        <f>IF($V$11="Y",J1683*0.05,0)</f>
        <v>0</v>
      </c>
    </row>
    <row r="1684" s="671" customFormat="1" ht="13.5" customHeight="1">
      <c r="E1684" t="s" s="596">
        <v>1345</v>
      </c>
      <c r="F1684" t="s" s="675">
        <v>2195</v>
      </c>
      <c r="G1684" t="s" s="695">
        <f>G1675</f>
        <v>2007</v>
      </c>
      <c r="H1684" s="677">
        <v>0</v>
      </c>
      <c r="J1684" s="662">
        <f>H1684*I1684</f>
        <v>0</v>
      </c>
      <c r="K1684" s="662">
        <f>IF($V$11="Y",J1684*0.05,0)</f>
        <v>0</v>
      </c>
    </row>
    <row r="1685" s="671" customFormat="1" ht="13.5" customHeight="1">
      <c r="E1685" t="s" s="596">
        <v>1348</v>
      </c>
      <c r="F1685" t="s" s="675">
        <v>2196</v>
      </c>
      <c r="G1685" t="s" s="676">
        <f>G1676</f>
        <v>1996</v>
      </c>
      <c r="H1685" s="677">
        <v>0</v>
      </c>
      <c r="J1685" s="662">
        <f>H1685*I1685</f>
        <v>0</v>
      </c>
      <c r="K1685" s="662">
        <f>IF($V$11="Y",J1685*0.05,0)</f>
        <v>0</v>
      </c>
    </row>
    <row r="1686" s="671" customFormat="1" ht="13.5" customHeight="1">
      <c r="E1686" t="s" s="596">
        <v>1348</v>
      </c>
      <c r="F1686" t="s" s="675">
        <v>2196</v>
      </c>
      <c r="G1686" t="s" s="91">
        <f>G1677</f>
        <v>1998</v>
      </c>
      <c r="H1686" s="677">
        <v>0</v>
      </c>
      <c r="J1686" s="662">
        <f>H1686*I1686</f>
        <v>0</v>
      </c>
      <c r="K1686" s="662">
        <f>IF($V$11="Y",J1686*0.05,0)</f>
        <v>0</v>
      </c>
    </row>
    <row r="1687" s="671" customFormat="1" ht="13.5" customHeight="1">
      <c r="E1687" t="s" s="596">
        <v>1348</v>
      </c>
      <c r="F1687" t="s" s="675">
        <v>2196</v>
      </c>
      <c r="G1687" t="s" s="205">
        <f>G1678</f>
        <v>2000</v>
      </c>
      <c r="H1687" s="677">
        <v>0</v>
      </c>
      <c r="J1687" s="662">
        <f>H1687*I1687</f>
        <v>0</v>
      </c>
      <c r="K1687" s="662">
        <f>IF($V$11="Y",J1687*0.05,0)</f>
        <v>0</v>
      </c>
    </row>
    <row r="1688" s="671" customFormat="1" ht="13.5" customHeight="1">
      <c r="E1688" t="s" s="596">
        <v>1348</v>
      </c>
      <c r="F1688" t="s" s="675">
        <v>2196</v>
      </c>
      <c r="G1688" t="s" s="684">
        <f>G1679</f>
        <v>2001</v>
      </c>
      <c r="H1688" s="677">
        <v>0</v>
      </c>
      <c r="J1688" s="662">
        <f>H1688*I1688</f>
        <v>0</v>
      </c>
      <c r="K1688" s="662">
        <f>IF($V$11="Y",J1688*0.05,0)</f>
        <v>0</v>
      </c>
    </row>
    <row r="1689" s="671" customFormat="1" ht="13.5" customHeight="1">
      <c r="E1689" t="s" s="596">
        <v>1348</v>
      </c>
      <c r="F1689" t="s" s="675">
        <v>2196</v>
      </c>
      <c r="G1689" t="s" s="686">
        <f>G1680</f>
        <v>2003</v>
      </c>
      <c r="H1689" s="677">
        <v>0</v>
      </c>
      <c r="J1689" s="662">
        <f>H1689*I1689</f>
        <v>0</v>
      </c>
      <c r="K1689" s="662">
        <f>IF($V$11="Y",J1689*0.05,0)</f>
        <v>0</v>
      </c>
    </row>
    <row r="1690" s="671" customFormat="1" ht="13.5" customHeight="1">
      <c r="E1690" t="s" s="596">
        <v>1348</v>
      </c>
      <c r="F1690" t="s" s="675">
        <v>2196</v>
      </c>
      <c r="G1690" t="s" s="690">
        <f>G1681</f>
        <v>2004</v>
      </c>
      <c r="H1690" s="677">
        <v>0</v>
      </c>
      <c r="J1690" s="662">
        <f>H1690*I1690</f>
        <v>0</v>
      </c>
      <c r="K1690" s="662">
        <f>IF($V$11="Y",J1690*0.05,0)</f>
        <v>0</v>
      </c>
    </row>
    <row r="1691" s="671" customFormat="1" ht="13.5" customHeight="1">
      <c r="E1691" t="s" s="596">
        <v>1348</v>
      </c>
      <c r="F1691" t="s" s="675">
        <v>2196</v>
      </c>
      <c r="G1691" t="s" s="692">
        <f>G1682</f>
        <v>2005</v>
      </c>
      <c r="H1691" s="677">
        <v>0</v>
      </c>
      <c r="J1691" s="662">
        <f>H1691*I1691</f>
        <v>0</v>
      </c>
      <c r="K1691" s="662">
        <f>IF($V$11="Y",J1691*0.05,0)</f>
        <v>0</v>
      </c>
    </row>
    <row r="1692" s="671" customFormat="1" ht="13.5" customHeight="1">
      <c r="E1692" t="s" s="596">
        <v>1348</v>
      </c>
      <c r="F1692" t="s" s="675">
        <v>2196</v>
      </c>
      <c r="G1692" t="s" s="180">
        <f>G1683</f>
        <v>2006</v>
      </c>
      <c r="H1692" s="677">
        <v>0</v>
      </c>
      <c r="J1692" s="662">
        <f>H1692*I1692</f>
        <v>0</v>
      </c>
      <c r="K1692" s="662">
        <f>IF($V$11="Y",J1692*0.05,0)</f>
        <v>0</v>
      </c>
    </row>
    <row r="1693" s="671" customFormat="1" ht="13.5" customHeight="1">
      <c r="E1693" t="s" s="596">
        <v>1348</v>
      </c>
      <c r="F1693" t="s" s="675">
        <v>2196</v>
      </c>
      <c r="G1693" t="s" s="695">
        <f>G1684</f>
        <v>2007</v>
      </c>
      <c r="H1693" s="677">
        <v>0</v>
      </c>
      <c r="J1693" s="662">
        <f>H1693*I1693</f>
        <v>0</v>
      </c>
      <c r="K1693" s="662">
        <f>IF($V$11="Y",J1693*0.05,0)</f>
        <v>0</v>
      </c>
    </row>
    <row r="1694" s="671" customFormat="1" ht="13.5" customHeight="1">
      <c r="E1694" t="s" s="596">
        <v>1349</v>
      </c>
      <c r="F1694" t="s" s="675">
        <v>2197</v>
      </c>
      <c r="G1694" t="s" s="676">
        <f>G1685</f>
        <v>1996</v>
      </c>
      <c r="H1694" s="677">
        <v>0</v>
      </c>
      <c r="J1694" s="662">
        <f>H1694*I1694</f>
        <v>0</v>
      </c>
      <c r="K1694" s="662">
        <f>IF($V$11="Y",J1694*0.05,0)</f>
        <v>0</v>
      </c>
    </row>
    <row r="1695" s="671" customFormat="1" ht="13.5" customHeight="1">
      <c r="E1695" t="s" s="596">
        <v>1349</v>
      </c>
      <c r="F1695" t="s" s="675">
        <v>2197</v>
      </c>
      <c r="G1695" t="s" s="91">
        <f>G1686</f>
        <v>1998</v>
      </c>
      <c r="H1695" s="677">
        <v>0</v>
      </c>
      <c r="J1695" s="662">
        <f>H1695*I1695</f>
        <v>0</v>
      </c>
      <c r="K1695" s="662">
        <f>IF($V$11="Y",J1695*0.05,0)</f>
        <v>0</v>
      </c>
    </row>
    <row r="1696" s="671" customFormat="1" ht="13.5" customHeight="1">
      <c r="E1696" t="s" s="596">
        <v>1349</v>
      </c>
      <c r="F1696" t="s" s="675">
        <v>2197</v>
      </c>
      <c r="G1696" t="s" s="205">
        <f>G1687</f>
        <v>2000</v>
      </c>
      <c r="H1696" s="677">
        <v>0</v>
      </c>
      <c r="J1696" s="662">
        <f>H1696*I1696</f>
        <v>0</v>
      </c>
      <c r="K1696" s="662">
        <f>IF($V$11="Y",J1696*0.05,0)</f>
        <v>0</v>
      </c>
    </row>
    <row r="1697" s="671" customFormat="1" ht="13.5" customHeight="1">
      <c r="E1697" t="s" s="596">
        <v>1349</v>
      </c>
      <c r="F1697" t="s" s="675">
        <v>2197</v>
      </c>
      <c r="G1697" t="s" s="684">
        <f>G1688</f>
        <v>2001</v>
      </c>
      <c r="H1697" s="677">
        <v>0</v>
      </c>
      <c r="J1697" s="662">
        <f>H1697*I1697</f>
        <v>0</v>
      </c>
      <c r="K1697" s="662">
        <f>IF($V$11="Y",J1697*0.05,0)</f>
        <v>0</v>
      </c>
    </row>
    <row r="1698" s="671" customFormat="1" ht="13.5" customHeight="1">
      <c r="E1698" t="s" s="596">
        <v>1349</v>
      </c>
      <c r="F1698" t="s" s="675">
        <v>2197</v>
      </c>
      <c r="G1698" t="s" s="686">
        <f>G1689</f>
        <v>2003</v>
      </c>
      <c r="H1698" s="677">
        <v>0</v>
      </c>
      <c r="J1698" s="662">
        <f>H1698*I1698</f>
        <v>0</v>
      </c>
      <c r="K1698" s="662">
        <f>IF($V$11="Y",J1698*0.05,0)</f>
        <v>0</v>
      </c>
    </row>
    <row r="1699" s="671" customFormat="1" ht="13.5" customHeight="1">
      <c r="E1699" t="s" s="596">
        <v>1349</v>
      </c>
      <c r="F1699" t="s" s="675">
        <v>2197</v>
      </c>
      <c r="G1699" t="s" s="690">
        <f>G1690</f>
        <v>2004</v>
      </c>
      <c r="H1699" s="677">
        <v>0</v>
      </c>
      <c r="J1699" s="662">
        <f>H1699*I1699</f>
        <v>0</v>
      </c>
      <c r="K1699" s="662">
        <f>IF($V$11="Y",J1699*0.05,0)</f>
        <v>0</v>
      </c>
    </row>
    <row r="1700" s="671" customFormat="1" ht="13.5" customHeight="1">
      <c r="E1700" t="s" s="596">
        <v>1349</v>
      </c>
      <c r="F1700" t="s" s="675">
        <v>2197</v>
      </c>
      <c r="G1700" t="s" s="692">
        <f>G1691</f>
        <v>2005</v>
      </c>
      <c r="H1700" s="677">
        <v>0</v>
      </c>
      <c r="J1700" s="662">
        <f>H1700*I1700</f>
        <v>0</v>
      </c>
      <c r="K1700" s="662">
        <f>IF($V$11="Y",J1700*0.05,0)</f>
        <v>0</v>
      </c>
    </row>
    <row r="1701" s="671" customFormat="1" ht="13.5" customHeight="1">
      <c r="E1701" t="s" s="596">
        <v>1349</v>
      </c>
      <c r="F1701" t="s" s="675">
        <v>2197</v>
      </c>
      <c r="G1701" t="s" s="180">
        <f>G1692</f>
        <v>2006</v>
      </c>
      <c r="H1701" s="677">
        <v>0</v>
      </c>
      <c r="J1701" s="662">
        <f>H1701*I1701</f>
        <v>0</v>
      </c>
      <c r="K1701" s="662">
        <f>IF($V$11="Y",J1701*0.05,0)</f>
        <v>0</v>
      </c>
    </row>
    <row r="1702" s="671" customFormat="1" ht="13.5" customHeight="1">
      <c r="E1702" t="s" s="596">
        <v>1349</v>
      </c>
      <c r="F1702" t="s" s="675">
        <v>2197</v>
      </c>
      <c r="G1702" t="s" s="695">
        <f>G1693</f>
        <v>2007</v>
      </c>
      <c r="H1702" s="677">
        <v>0</v>
      </c>
      <c r="J1702" s="662">
        <f>H1702*I1702</f>
        <v>0</v>
      </c>
      <c r="K1702" s="662">
        <f>IF($V$11="Y",J1702*0.05,0)</f>
        <v>0</v>
      </c>
    </row>
    <row r="1703" s="671" customFormat="1" ht="13.5" customHeight="1">
      <c r="E1703" t="s" s="596">
        <v>1346</v>
      </c>
      <c r="F1703" t="s" s="675">
        <v>2198</v>
      </c>
      <c r="G1703" t="s" s="676">
        <f>G1694</f>
        <v>1996</v>
      </c>
      <c r="H1703" s="677">
        <v>0</v>
      </c>
      <c r="J1703" s="662">
        <f>H1703*I1703</f>
        <v>0</v>
      </c>
      <c r="K1703" s="662">
        <f>IF($V$11="Y",J1703*0.05,0)</f>
        <v>0</v>
      </c>
    </row>
    <row r="1704" s="671" customFormat="1" ht="13.5" customHeight="1">
      <c r="E1704" t="s" s="596">
        <v>1346</v>
      </c>
      <c r="F1704" t="s" s="675">
        <v>2198</v>
      </c>
      <c r="G1704" t="s" s="91">
        <f>G1695</f>
        <v>1998</v>
      </c>
      <c r="H1704" s="677">
        <v>0</v>
      </c>
      <c r="J1704" s="662">
        <f>H1704*I1704</f>
        <v>0</v>
      </c>
      <c r="K1704" s="662">
        <f>IF($V$11="Y",J1704*0.05,0)</f>
        <v>0</v>
      </c>
    </row>
    <row r="1705" s="671" customFormat="1" ht="13.5" customHeight="1">
      <c r="E1705" t="s" s="596">
        <v>1346</v>
      </c>
      <c r="F1705" t="s" s="675">
        <v>2198</v>
      </c>
      <c r="G1705" t="s" s="205">
        <f>G1696</f>
        <v>2000</v>
      </c>
      <c r="H1705" s="677">
        <v>0</v>
      </c>
      <c r="J1705" s="662">
        <f>H1705*I1705</f>
        <v>0</v>
      </c>
      <c r="K1705" s="662">
        <f>IF($V$11="Y",J1705*0.05,0)</f>
        <v>0</v>
      </c>
    </row>
    <row r="1706" s="671" customFormat="1" ht="13.5" customHeight="1">
      <c r="E1706" t="s" s="596">
        <v>1346</v>
      </c>
      <c r="F1706" t="s" s="675">
        <v>2198</v>
      </c>
      <c r="G1706" t="s" s="684">
        <f>G1697</f>
        <v>2001</v>
      </c>
      <c r="H1706" s="677">
        <v>0</v>
      </c>
      <c r="J1706" s="662">
        <f>H1706*I1706</f>
        <v>0</v>
      </c>
      <c r="K1706" s="662">
        <f>IF($V$11="Y",J1706*0.05,0)</f>
        <v>0</v>
      </c>
    </row>
    <row r="1707" s="671" customFormat="1" ht="13.5" customHeight="1">
      <c r="E1707" t="s" s="596">
        <v>1346</v>
      </c>
      <c r="F1707" t="s" s="675">
        <v>2198</v>
      </c>
      <c r="G1707" t="s" s="686">
        <f>G1698</f>
        <v>2003</v>
      </c>
      <c r="H1707" s="677">
        <v>0</v>
      </c>
      <c r="J1707" s="662">
        <f>H1707*I1707</f>
        <v>0</v>
      </c>
      <c r="K1707" s="662">
        <f>IF($V$11="Y",J1707*0.05,0)</f>
        <v>0</v>
      </c>
    </row>
    <row r="1708" s="671" customFormat="1" ht="13.5" customHeight="1">
      <c r="E1708" t="s" s="596">
        <v>1346</v>
      </c>
      <c r="F1708" t="s" s="675">
        <v>2198</v>
      </c>
      <c r="G1708" t="s" s="690">
        <f>G1699</f>
        <v>2004</v>
      </c>
      <c r="H1708" s="677">
        <v>0</v>
      </c>
      <c r="J1708" s="662">
        <f>H1708*I1708</f>
        <v>0</v>
      </c>
      <c r="K1708" s="662">
        <f>IF($V$11="Y",J1708*0.05,0)</f>
        <v>0</v>
      </c>
    </row>
    <row r="1709" s="671" customFormat="1" ht="13.5" customHeight="1">
      <c r="E1709" t="s" s="596">
        <v>1346</v>
      </c>
      <c r="F1709" t="s" s="675">
        <v>2198</v>
      </c>
      <c r="G1709" t="s" s="692">
        <f>G1700</f>
        <v>2005</v>
      </c>
      <c r="H1709" s="677">
        <v>0</v>
      </c>
      <c r="J1709" s="662">
        <f>H1709*I1709</f>
        <v>0</v>
      </c>
      <c r="K1709" s="662">
        <f>IF($V$11="Y",J1709*0.05,0)</f>
        <v>0</v>
      </c>
    </row>
    <row r="1710" s="671" customFormat="1" ht="13.5" customHeight="1">
      <c r="E1710" t="s" s="596">
        <v>1346</v>
      </c>
      <c r="F1710" t="s" s="675">
        <v>2198</v>
      </c>
      <c r="G1710" t="s" s="180">
        <f>G1701</f>
        <v>2006</v>
      </c>
      <c r="H1710" s="677">
        <v>0</v>
      </c>
      <c r="J1710" s="662">
        <f>H1710*I1710</f>
        <v>0</v>
      </c>
      <c r="K1710" s="662">
        <f>IF($V$11="Y",J1710*0.05,0)</f>
        <v>0</v>
      </c>
    </row>
    <row r="1711" s="671" customFormat="1" ht="13.5" customHeight="1">
      <c r="E1711" t="s" s="596">
        <v>1346</v>
      </c>
      <c r="F1711" t="s" s="675">
        <v>2198</v>
      </c>
      <c r="G1711" t="s" s="695">
        <f>G1702</f>
        <v>2007</v>
      </c>
      <c r="H1711" s="677">
        <v>0</v>
      </c>
      <c r="J1711" s="662">
        <f>H1711*I1711</f>
        <v>0</v>
      </c>
      <c r="K1711" s="662">
        <f>IF($V$11="Y",J1711*0.05,0)</f>
        <v>0</v>
      </c>
    </row>
    <row r="1712" s="671" customFormat="1" ht="13.5" customHeight="1">
      <c r="E1712" t="s" s="596">
        <v>1350</v>
      </c>
      <c r="F1712" t="s" s="675">
        <v>2199</v>
      </c>
      <c r="G1712" t="s" s="676">
        <f>G1703</f>
        <v>1996</v>
      </c>
      <c r="H1712" s="677">
        <v>0</v>
      </c>
      <c r="J1712" s="662">
        <f>H1712*I1712</f>
        <v>0</v>
      </c>
      <c r="K1712" s="662">
        <f>IF($V$11="Y",J1712*0.05,0)</f>
        <v>0</v>
      </c>
    </row>
    <row r="1713" s="671" customFormat="1" ht="13.5" customHeight="1">
      <c r="E1713" t="s" s="596">
        <v>1350</v>
      </c>
      <c r="F1713" t="s" s="675">
        <v>2199</v>
      </c>
      <c r="G1713" t="s" s="91">
        <f>G1704</f>
        <v>1998</v>
      </c>
      <c r="H1713" s="677">
        <v>0</v>
      </c>
      <c r="J1713" s="662">
        <f>H1713*I1713</f>
        <v>0</v>
      </c>
      <c r="K1713" s="662">
        <f>IF($V$11="Y",J1713*0.05,0)</f>
        <v>0</v>
      </c>
    </row>
    <row r="1714" s="671" customFormat="1" ht="13.5" customHeight="1">
      <c r="E1714" t="s" s="596">
        <v>1350</v>
      </c>
      <c r="F1714" t="s" s="675">
        <v>2199</v>
      </c>
      <c r="G1714" t="s" s="205">
        <f>G1705</f>
        <v>2000</v>
      </c>
      <c r="H1714" s="677">
        <v>0</v>
      </c>
      <c r="J1714" s="662">
        <f>H1714*I1714</f>
        <v>0</v>
      </c>
      <c r="K1714" s="662">
        <f>IF($V$11="Y",J1714*0.05,0)</f>
        <v>0</v>
      </c>
    </row>
    <row r="1715" s="671" customFormat="1" ht="13.5" customHeight="1">
      <c r="E1715" t="s" s="596">
        <v>1350</v>
      </c>
      <c r="F1715" t="s" s="675">
        <v>2199</v>
      </c>
      <c r="G1715" t="s" s="684">
        <f>G1706</f>
        <v>2001</v>
      </c>
      <c r="H1715" s="677">
        <v>0</v>
      </c>
      <c r="J1715" s="662">
        <f>H1715*I1715</f>
        <v>0</v>
      </c>
      <c r="K1715" s="662">
        <f>IF($V$11="Y",J1715*0.05,0)</f>
        <v>0</v>
      </c>
    </row>
    <row r="1716" s="671" customFormat="1" ht="13.5" customHeight="1">
      <c r="E1716" t="s" s="596">
        <v>1350</v>
      </c>
      <c r="F1716" t="s" s="675">
        <v>2199</v>
      </c>
      <c r="G1716" t="s" s="686">
        <f>G1707</f>
        <v>2003</v>
      </c>
      <c r="H1716" s="677">
        <v>0</v>
      </c>
      <c r="J1716" s="662">
        <f>H1716*I1716</f>
        <v>0</v>
      </c>
      <c r="K1716" s="662">
        <f>IF($V$11="Y",J1716*0.05,0)</f>
        <v>0</v>
      </c>
    </row>
    <row r="1717" s="671" customFormat="1" ht="13.5" customHeight="1">
      <c r="E1717" t="s" s="596">
        <v>1350</v>
      </c>
      <c r="F1717" t="s" s="675">
        <v>2199</v>
      </c>
      <c r="G1717" t="s" s="690">
        <f>G1708</f>
        <v>2004</v>
      </c>
      <c r="H1717" s="677">
        <v>0</v>
      </c>
      <c r="J1717" s="662">
        <f>H1717*I1717</f>
        <v>0</v>
      </c>
      <c r="K1717" s="662">
        <f>IF($V$11="Y",J1717*0.05,0)</f>
        <v>0</v>
      </c>
    </row>
    <row r="1718" s="671" customFormat="1" ht="13.5" customHeight="1">
      <c r="E1718" t="s" s="596">
        <v>1350</v>
      </c>
      <c r="F1718" t="s" s="675">
        <v>2199</v>
      </c>
      <c r="G1718" t="s" s="692">
        <f>G1709</f>
        <v>2005</v>
      </c>
      <c r="H1718" s="677">
        <v>0</v>
      </c>
      <c r="J1718" s="662">
        <f>H1718*I1718</f>
        <v>0</v>
      </c>
      <c r="K1718" s="662">
        <f>IF($V$11="Y",J1718*0.05,0)</f>
        <v>0</v>
      </c>
    </row>
    <row r="1719" s="671" customFormat="1" ht="13.5" customHeight="1">
      <c r="E1719" t="s" s="596">
        <v>1350</v>
      </c>
      <c r="F1719" t="s" s="675">
        <v>2199</v>
      </c>
      <c r="G1719" t="s" s="180">
        <f>G1710</f>
        <v>2006</v>
      </c>
      <c r="H1719" s="677">
        <v>0</v>
      </c>
      <c r="J1719" s="662">
        <f>H1719*I1719</f>
        <v>0</v>
      </c>
      <c r="K1719" s="662">
        <f>IF($V$11="Y",J1719*0.05,0)</f>
        <v>0</v>
      </c>
    </row>
    <row r="1720" s="671" customFormat="1" ht="13.5" customHeight="1">
      <c r="E1720" t="s" s="596">
        <v>1350</v>
      </c>
      <c r="F1720" t="s" s="675">
        <v>2199</v>
      </c>
      <c r="G1720" t="s" s="695">
        <f>G1711</f>
        <v>2007</v>
      </c>
      <c r="H1720" s="677">
        <v>0</v>
      </c>
      <c r="J1720" s="662">
        <f>H1720*I1720</f>
        <v>0</v>
      </c>
      <c r="K1720" s="662">
        <f>IF($V$11="Y",J1720*0.05,0)</f>
        <v>0</v>
      </c>
    </row>
    <row r="1721" s="671" customFormat="1" ht="13.5" customHeight="1">
      <c r="E1721" t="s" s="596">
        <v>1347</v>
      </c>
      <c r="F1721" t="s" s="675">
        <v>2200</v>
      </c>
      <c r="G1721" t="s" s="676">
        <f>G1712</f>
        <v>1996</v>
      </c>
      <c r="H1721" s="677">
        <v>0</v>
      </c>
      <c r="J1721" s="662">
        <f>H1721*I1721</f>
        <v>0</v>
      </c>
      <c r="K1721" s="662">
        <f>IF($V$11="Y",J1721*0.05,0)</f>
        <v>0</v>
      </c>
    </row>
    <row r="1722" s="671" customFormat="1" ht="13.5" customHeight="1">
      <c r="E1722" t="s" s="596">
        <v>1347</v>
      </c>
      <c r="F1722" t="s" s="675">
        <v>2200</v>
      </c>
      <c r="G1722" t="s" s="91">
        <f>G1713</f>
        <v>1998</v>
      </c>
      <c r="H1722" s="677">
        <v>0</v>
      </c>
      <c r="J1722" s="662">
        <f>H1722*I1722</f>
        <v>0</v>
      </c>
      <c r="K1722" s="662">
        <f>IF($V$11="Y",J1722*0.05,0)</f>
        <v>0</v>
      </c>
    </row>
    <row r="1723" s="671" customFormat="1" ht="13.5" customHeight="1">
      <c r="E1723" t="s" s="596">
        <v>1347</v>
      </c>
      <c r="F1723" t="s" s="675">
        <v>2200</v>
      </c>
      <c r="G1723" t="s" s="205">
        <f>G1714</f>
        <v>2000</v>
      </c>
      <c r="H1723" s="677">
        <v>0</v>
      </c>
      <c r="J1723" s="662">
        <f>H1723*I1723</f>
        <v>0</v>
      </c>
      <c r="K1723" s="662">
        <f>IF($V$11="Y",J1723*0.05,0)</f>
        <v>0</v>
      </c>
    </row>
    <row r="1724" s="671" customFormat="1" ht="13.5" customHeight="1">
      <c r="E1724" t="s" s="596">
        <v>1347</v>
      </c>
      <c r="F1724" t="s" s="675">
        <v>2200</v>
      </c>
      <c r="G1724" t="s" s="684">
        <f>G1715</f>
        <v>2001</v>
      </c>
      <c r="H1724" s="677">
        <v>0</v>
      </c>
      <c r="J1724" s="662">
        <f>H1724*I1724</f>
        <v>0</v>
      </c>
      <c r="K1724" s="662">
        <f>IF($V$11="Y",J1724*0.05,0)</f>
        <v>0</v>
      </c>
    </row>
    <row r="1725" s="671" customFormat="1" ht="13.5" customHeight="1">
      <c r="E1725" t="s" s="596">
        <v>1347</v>
      </c>
      <c r="F1725" t="s" s="675">
        <v>2200</v>
      </c>
      <c r="G1725" t="s" s="686">
        <f>G1716</f>
        <v>2003</v>
      </c>
      <c r="H1725" s="677">
        <v>0</v>
      </c>
      <c r="J1725" s="662">
        <f>H1725*I1725</f>
        <v>0</v>
      </c>
      <c r="K1725" s="662">
        <f>IF($V$11="Y",J1725*0.05,0)</f>
        <v>0</v>
      </c>
    </row>
    <row r="1726" s="671" customFormat="1" ht="13.5" customHeight="1">
      <c r="E1726" t="s" s="596">
        <v>1347</v>
      </c>
      <c r="F1726" t="s" s="675">
        <v>2200</v>
      </c>
      <c r="G1726" t="s" s="690">
        <f>G1717</f>
        <v>2004</v>
      </c>
      <c r="H1726" s="677">
        <v>0</v>
      </c>
      <c r="J1726" s="662">
        <f>H1726*I1726</f>
        <v>0</v>
      </c>
      <c r="K1726" s="662">
        <f>IF($V$11="Y",J1726*0.05,0)</f>
        <v>0</v>
      </c>
    </row>
    <row r="1727" s="671" customFormat="1" ht="13.5" customHeight="1">
      <c r="E1727" t="s" s="596">
        <v>1347</v>
      </c>
      <c r="F1727" t="s" s="675">
        <v>2200</v>
      </c>
      <c r="G1727" t="s" s="692">
        <f>G1718</f>
        <v>2005</v>
      </c>
      <c r="H1727" s="677">
        <v>0</v>
      </c>
      <c r="J1727" s="662">
        <f>H1727*I1727</f>
        <v>0</v>
      </c>
      <c r="K1727" s="662">
        <f>IF($V$11="Y",J1727*0.05,0)</f>
        <v>0</v>
      </c>
    </row>
    <row r="1728" s="671" customFormat="1" ht="13.5" customHeight="1">
      <c r="E1728" t="s" s="596">
        <v>1347</v>
      </c>
      <c r="F1728" t="s" s="675">
        <v>2200</v>
      </c>
      <c r="G1728" t="s" s="180">
        <f>G1719</f>
        <v>2006</v>
      </c>
      <c r="H1728" s="677">
        <v>0</v>
      </c>
      <c r="J1728" s="662">
        <f>H1728*I1728</f>
        <v>0</v>
      </c>
      <c r="K1728" s="662">
        <f>IF($V$11="Y",J1728*0.05,0)</f>
        <v>0</v>
      </c>
    </row>
    <row r="1729" s="671" customFormat="1" ht="13.5" customHeight="1">
      <c r="E1729" t="s" s="596">
        <v>1347</v>
      </c>
      <c r="F1729" t="s" s="675">
        <v>2200</v>
      </c>
      <c r="G1729" t="s" s="695">
        <f>G1720</f>
        <v>2007</v>
      </c>
      <c r="H1729" s="677">
        <v>0</v>
      </c>
      <c r="J1729" s="662">
        <f>H1729*I1729</f>
        <v>0</v>
      </c>
      <c r="K1729" s="662">
        <f>IF($V$11="Y",J1729*0.05,0)</f>
        <v>0</v>
      </c>
    </row>
    <row r="1730" s="671" customFormat="1" ht="13.5" customHeight="1">
      <c r="E1730" t="s" s="596">
        <v>1351</v>
      </c>
      <c r="F1730" t="s" s="675">
        <v>2201</v>
      </c>
      <c r="G1730" t="s" s="676">
        <f>G1721</f>
        <v>1996</v>
      </c>
      <c r="H1730" s="677">
        <v>0</v>
      </c>
      <c r="J1730" s="662">
        <f>H1730*I1730</f>
        <v>0</v>
      </c>
      <c r="K1730" s="662">
        <f>IF($V$11="Y",J1730*0.05,0)</f>
        <v>0</v>
      </c>
    </row>
    <row r="1731" s="671" customFormat="1" ht="13.5" customHeight="1">
      <c r="E1731" t="s" s="596">
        <v>1351</v>
      </c>
      <c r="F1731" t="s" s="675">
        <v>2201</v>
      </c>
      <c r="G1731" t="s" s="91">
        <f>G1722</f>
        <v>1998</v>
      </c>
      <c r="H1731" s="677">
        <v>0</v>
      </c>
      <c r="J1731" s="662">
        <f>H1731*I1731</f>
        <v>0</v>
      </c>
      <c r="K1731" s="662">
        <f>IF($V$11="Y",J1731*0.05,0)</f>
        <v>0</v>
      </c>
    </row>
    <row r="1732" s="671" customFormat="1" ht="13.5" customHeight="1">
      <c r="E1732" t="s" s="596">
        <v>1351</v>
      </c>
      <c r="F1732" t="s" s="675">
        <v>2201</v>
      </c>
      <c r="G1732" t="s" s="205">
        <f>G1723</f>
        <v>2000</v>
      </c>
      <c r="H1732" s="677">
        <v>0</v>
      </c>
      <c r="J1732" s="662">
        <f>H1732*I1732</f>
        <v>0</v>
      </c>
      <c r="K1732" s="662">
        <f>IF($V$11="Y",J1732*0.05,0)</f>
        <v>0</v>
      </c>
    </row>
    <row r="1733" s="671" customFormat="1" ht="13.5" customHeight="1">
      <c r="E1733" t="s" s="596">
        <v>1351</v>
      </c>
      <c r="F1733" t="s" s="675">
        <v>2201</v>
      </c>
      <c r="G1733" t="s" s="684">
        <f>G1724</f>
        <v>2001</v>
      </c>
      <c r="H1733" s="677">
        <v>0</v>
      </c>
      <c r="J1733" s="662">
        <f>H1733*I1733</f>
        <v>0</v>
      </c>
      <c r="K1733" s="662">
        <f>IF($V$11="Y",J1733*0.05,0)</f>
        <v>0</v>
      </c>
    </row>
    <row r="1734" s="671" customFormat="1" ht="13.5" customHeight="1">
      <c r="E1734" t="s" s="596">
        <v>1351</v>
      </c>
      <c r="F1734" t="s" s="675">
        <v>2201</v>
      </c>
      <c r="G1734" t="s" s="686">
        <f>G1725</f>
        <v>2003</v>
      </c>
      <c r="H1734" s="677">
        <v>0</v>
      </c>
      <c r="J1734" s="662">
        <f>H1734*I1734</f>
        <v>0</v>
      </c>
      <c r="K1734" s="662">
        <f>IF($V$11="Y",J1734*0.05,0)</f>
        <v>0</v>
      </c>
    </row>
    <row r="1735" s="671" customFormat="1" ht="13.5" customHeight="1">
      <c r="E1735" t="s" s="596">
        <v>1351</v>
      </c>
      <c r="F1735" t="s" s="675">
        <v>2201</v>
      </c>
      <c r="G1735" t="s" s="690">
        <f>G1726</f>
        <v>2004</v>
      </c>
      <c r="H1735" s="677">
        <v>0</v>
      </c>
      <c r="J1735" s="662">
        <f>H1735*I1735</f>
        <v>0</v>
      </c>
      <c r="K1735" s="662">
        <f>IF($V$11="Y",J1735*0.05,0)</f>
        <v>0</v>
      </c>
    </row>
    <row r="1736" s="671" customFormat="1" ht="13.5" customHeight="1">
      <c r="E1736" t="s" s="596">
        <v>1351</v>
      </c>
      <c r="F1736" t="s" s="675">
        <v>2201</v>
      </c>
      <c r="G1736" t="s" s="692">
        <f>G1727</f>
        <v>2005</v>
      </c>
      <c r="H1736" s="677">
        <v>0</v>
      </c>
      <c r="J1736" s="662">
        <f>H1736*I1736</f>
        <v>0</v>
      </c>
      <c r="K1736" s="662">
        <f>IF($V$11="Y",J1736*0.05,0)</f>
        <v>0</v>
      </c>
    </row>
    <row r="1737" s="671" customFormat="1" ht="13.5" customHeight="1">
      <c r="E1737" t="s" s="596">
        <v>1351</v>
      </c>
      <c r="F1737" t="s" s="675">
        <v>2201</v>
      </c>
      <c r="G1737" t="s" s="180">
        <f>G1728</f>
        <v>2006</v>
      </c>
      <c r="H1737" s="677">
        <v>0</v>
      </c>
      <c r="J1737" s="662">
        <f>H1737*I1737</f>
        <v>0</v>
      </c>
      <c r="K1737" s="662">
        <f>IF($V$11="Y",J1737*0.05,0)</f>
        <v>0</v>
      </c>
    </row>
    <row r="1738" s="671" customFormat="1" ht="13.5" customHeight="1">
      <c r="E1738" t="s" s="596">
        <v>1351</v>
      </c>
      <c r="F1738" t="s" s="675">
        <v>2201</v>
      </c>
      <c r="G1738" t="s" s="695">
        <f>G1729</f>
        <v>2007</v>
      </c>
      <c r="H1738" s="677">
        <v>0</v>
      </c>
      <c r="J1738" s="662">
        <f>H1738*I1738</f>
        <v>0</v>
      </c>
      <c r="K1738" s="662">
        <f>IF($V$11="Y",J1738*0.05,0)</f>
        <v>0</v>
      </c>
    </row>
    <row r="1739" s="671" customFormat="1" ht="13.5" customHeight="1">
      <c r="E1739" t="s" s="596">
        <v>1352</v>
      </c>
      <c r="F1739" t="s" s="675">
        <v>2202</v>
      </c>
      <c r="G1739" t="s" s="676">
        <f>G1730</f>
        <v>1996</v>
      </c>
      <c r="H1739" s="677">
        <v>0</v>
      </c>
      <c r="J1739" s="662">
        <f>H1739*I1739</f>
        <v>0</v>
      </c>
      <c r="K1739" s="662">
        <f>IF($V$11="Y",J1739*0.05,0)</f>
        <v>0</v>
      </c>
    </row>
    <row r="1740" s="671" customFormat="1" ht="13.5" customHeight="1">
      <c r="E1740" t="s" s="596">
        <v>1352</v>
      </c>
      <c r="F1740" t="s" s="675">
        <v>2202</v>
      </c>
      <c r="G1740" t="s" s="91">
        <f>G1731</f>
        <v>1998</v>
      </c>
      <c r="H1740" s="677">
        <v>0</v>
      </c>
      <c r="J1740" s="662">
        <f>H1740*I1740</f>
        <v>0</v>
      </c>
      <c r="K1740" s="662">
        <f>IF($V$11="Y",J1740*0.05,0)</f>
        <v>0</v>
      </c>
    </row>
    <row r="1741" s="671" customFormat="1" ht="13.5" customHeight="1">
      <c r="E1741" t="s" s="596">
        <v>1352</v>
      </c>
      <c r="F1741" t="s" s="675">
        <v>2202</v>
      </c>
      <c r="G1741" t="s" s="205">
        <f>G1732</f>
        <v>2000</v>
      </c>
      <c r="H1741" s="677">
        <v>0</v>
      </c>
      <c r="J1741" s="662">
        <f>H1741*I1741</f>
        <v>0</v>
      </c>
      <c r="K1741" s="662">
        <f>IF($V$11="Y",J1741*0.05,0)</f>
        <v>0</v>
      </c>
    </row>
    <row r="1742" s="671" customFormat="1" ht="13.5" customHeight="1">
      <c r="E1742" t="s" s="596">
        <v>1352</v>
      </c>
      <c r="F1742" t="s" s="675">
        <v>2202</v>
      </c>
      <c r="G1742" t="s" s="684">
        <f>G1733</f>
        <v>2001</v>
      </c>
      <c r="H1742" s="677">
        <v>0</v>
      </c>
      <c r="J1742" s="662">
        <f>H1742*I1742</f>
        <v>0</v>
      </c>
      <c r="K1742" s="662">
        <f>IF($V$11="Y",J1742*0.05,0)</f>
        <v>0</v>
      </c>
    </row>
    <row r="1743" s="671" customFormat="1" ht="13.5" customHeight="1">
      <c r="E1743" t="s" s="596">
        <v>1352</v>
      </c>
      <c r="F1743" t="s" s="675">
        <v>2202</v>
      </c>
      <c r="G1743" t="s" s="686">
        <f>G1734</f>
        <v>2003</v>
      </c>
      <c r="H1743" s="677">
        <v>0</v>
      </c>
      <c r="J1743" s="662">
        <f>H1743*I1743</f>
        <v>0</v>
      </c>
      <c r="K1743" s="662">
        <f>IF($V$11="Y",J1743*0.05,0)</f>
        <v>0</v>
      </c>
    </row>
    <row r="1744" s="671" customFormat="1" ht="13.5" customHeight="1">
      <c r="E1744" t="s" s="596">
        <v>1352</v>
      </c>
      <c r="F1744" t="s" s="675">
        <v>2202</v>
      </c>
      <c r="G1744" t="s" s="690">
        <f>G1735</f>
        <v>2004</v>
      </c>
      <c r="H1744" s="677">
        <v>0</v>
      </c>
      <c r="J1744" s="662">
        <f>H1744*I1744</f>
        <v>0</v>
      </c>
      <c r="K1744" s="662">
        <f>IF($V$11="Y",J1744*0.05,0)</f>
        <v>0</v>
      </c>
    </row>
    <row r="1745" s="671" customFormat="1" ht="13.5" customHeight="1">
      <c r="E1745" t="s" s="596">
        <v>1352</v>
      </c>
      <c r="F1745" t="s" s="675">
        <v>2202</v>
      </c>
      <c r="G1745" t="s" s="692">
        <f>G1736</f>
        <v>2005</v>
      </c>
      <c r="H1745" s="677">
        <v>0</v>
      </c>
      <c r="J1745" s="662">
        <f>H1745*I1745</f>
        <v>0</v>
      </c>
      <c r="K1745" s="662">
        <f>IF($V$11="Y",J1745*0.05,0)</f>
        <v>0</v>
      </c>
    </row>
    <row r="1746" s="671" customFormat="1" ht="13.5" customHeight="1">
      <c r="E1746" t="s" s="596">
        <v>1352</v>
      </c>
      <c r="F1746" t="s" s="675">
        <v>2202</v>
      </c>
      <c r="G1746" t="s" s="180">
        <f>G1737</f>
        <v>2006</v>
      </c>
      <c r="H1746" s="677">
        <v>0</v>
      </c>
      <c r="J1746" s="662">
        <f>H1746*I1746</f>
        <v>0</v>
      </c>
      <c r="K1746" s="662">
        <f>IF($V$11="Y",J1746*0.05,0)</f>
        <v>0</v>
      </c>
    </row>
    <row r="1747" s="671" customFormat="1" ht="13.5" customHeight="1">
      <c r="E1747" t="s" s="596">
        <v>1352</v>
      </c>
      <c r="F1747" t="s" s="675">
        <v>2202</v>
      </c>
      <c r="G1747" t="s" s="695">
        <f>G1738</f>
        <v>2007</v>
      </c>
      <c r="H1747" s="677">
        <v>0</v>
      </c>
      <c r="J1747" s="662">
        <f>H1747*I1747</f>
        <v>0</v>
      </c>
      <c r="K1747" s="662">
        <f>IF($V$11="Y",J1747*0.05,0)</f>
        <v>0</v>
      </c>
    </row>
    <row r="1748" s="671" customFormat="1" ht="13.5" customHeight="1">
      <c r="E1748" t="s" s="596">
        <v>1353</v>
      </c>
      <c r="F1748" t="s" s="675">
        <v>2203</v>
      </c>
      <c r="G1748" t="s" s="676">
        <f>G1739</f>
        <v>1996</v>
      </c>
      <c r="H1748" s="677">
        <v>0</v>
      </c>
      <c r="J1748" s="662">
        <f>H1748*I1748</f>
        <v>0</v>
      </c>
      <c r="K1748" s="662">
        <f>IF($V$11="Y",J1748*0.05,0)</f>
        <v>0</v>
      </c>
    </row>
    <row r="1749" s="671" customFormat="1" ht="13.5" customHeight="1">
      <c r="E1749" t="s" s="596">
        <v>1353</v>
      </c>
      <c r="F1749" t="s" s="675">
        <v>2203</v>
      </c>
      <c r="G1749" t="s" s="91">
        <f>G1740</f>
        <v>1998</v>
      </c>
      <c r="H1749" s="677">
        <v>0</v>
      </c>
      <c r="J1749" s="662">
        <f>H1749*I1749</f>
        <v>0</v>
      </c>
      <c r="K1749" s="662">
        <f>IF($V$11="Y",J1749*0.05,0)</f>
        <v>0</v>
      </c>
    </row>
    <row r="1750" s="671" customFormat="1" ht="13.5" customHeight="1">
      <c r="E1750" t="s" s="596">
        <v>1353</v>
      </c>
      <c r="F1750" t="s" s="675">
        <v>2203</v>
      </c>
      <c r="G1750" t="s" s="205">
        <f>G1741</f>
        <v>2000</v>
      </c>
      <c r="H1750" s="677">
        <v>0</v>
      </c>
      <c r="J1750" s="662">
        <f>H1750*I1750</f>
        <v>0</v>
      </c>
      <c r="K1750" s="662">
        <f>IF($V$11="Y",J1750*0.05,0)</f>
        <v>0</v>
      </c>
    </row>
    <row r="1751" s="671" customFormat="1" ht="13.5" customHeight="1">
      <c r="E1751" t="s" s="596">
        <v>1353</v>
      </c>
      <c r="F1751" t="s" s="675">
        <v>2203</v>
      </c>
      <c r="G1751" t="s" s="684">
        <f>G1742</f>
        <v>2001</v>
      </c>
      <c r="H1751" s="677">
        <v>0</v>
      </c>
      <c r="J1751" s="662">
        <f>H1751*I1751</f>
        <v>0</v>
      </c>
      <c r="K1751" s="662">
        <f>IF($V$11="Y",J1751*0.05,0)</f>
        <v>0</v>
      </c>
    </row>
    <row r="1752" s="671" customFormat="1" ht="13.5" customHeight="1">
      <c r="E1752" t="s" s="596">
        <v>1353</v>
      </c>
      <c r="F1752" t="s" s="675">
        <v>2203</v>
      </c>
      <c r="G1752" t="s" s="686">
        <f>G1743</f>
        <v>2003</v>
      </c>
      <c r="H1752" s="677">
        <v>0</v>
      </c>
      <c r="J1752" s="662">
        <f>H1752*I1752</f>
        <v>0</v>
      </c>
      <c r="K1752" s="662">
        <f>IF($V$11="Y",J1752*0.05,0)</f>
        <v>0</v>
      </c>
    </row>
    <row r="1753" s="671" customFormat="1" ht="13.5" customHeight="1">
      <c r="E1753" t="s" s="596">
        <v>1353</v>
      </c>
      <c r="F1753" t="s" s="675">
        <v>2203</v>
      </c>
      <c r="G1753" t="s" s="690">
        <f>G1744</f>
        <v>2004</v>
      </c>
      <c r="H1753" s="677">
        <v>0</v>
      </c>
      <c r="J1753" s="662">
        <f>H1753*I1753</f>
        <v>0</v>
      </c>
      <c r="K1753" s="662">
        <f>IF($V$11="Y",J1753*0.05,0)</f>
        <v>0</v>
      </c>
    </row>
    <row r="1754" s="671" customFormat="1" ht="13.5" customHeight="1">
      <c r="E1754" t="s" s="596">
        <v>1353</v>
      </c>
      <c r="F1754" t="s" s="675">
        <v>2203</v>
      </c>
      <c r="G1754" t="s" s="692">
        <f>G1745</f>
        <v>2005</v>
      </c>
      <c r="H1754" s="677">
        <v>0</v>
      </c>
      <c r="J1754" s="662">
        <f>H1754*I1754</f>
        <v>0</v>
      </c>
      <c r="K1754" s="662">
        <f>IF($V$11="Y",J1754*0.05,0)</f>
        <v>0</v>
      </c>
    </row>
    <row r="1755" s="671" customFormat="1" ht="13.5" customHeight="1">
      <c r="E1755" t="s" s="596">
        <v>1353</v>
      </c>
      <c r="F1755" t="s" s="675">
        <v>2203</v>
      </c>
      <c r="G1755" t="s" s="180">
        <f>G1746</f>
        <v>2006</v>
      </c>
      <c r="H1755" s="677">
        <v>0</v>
      </c>
      <c r="J1755" s="662">
        <f>H1755*I1755</f>
        <v>0</v>
      </c>
      <c r="K1755" s="662">
        <f>IF($V$11="Y",J1755*0.05,0)</f>
        <v>0</v>
      </c>
    </row>
    <row r="1756" s="671" customFormat="1" ht="13.5" customHeight="1">
      <c r="E1756" t="s" s="596">
        <v>1353</v>
      </c>
      <c r="F1756" t="s" s="675">
        <v>2203</v>
      </c>
      <c r="G1756" t="s" s="695">
        <f>G1747</f>
        <v>2007</v>
      </c>
      <c r="H1756" s="677">
        <v>0</v>
      </c>
      <c r="J1756" s="662">
        <f>H1756*I1756</f>
        <v>0</v>
      </c>
      <c r="K1756" s="662">
        <f>IF($V$11="Y",J1756*0.05,0)</f>
        <v>0</v>
      </c>
    </row>
    <row r="1757" s="671" customFormat="1" ht="13.5" customHeight="1">
      <c r="E1757" t="s" s="596">
        <v>1354</v>
      </c>
      <c r="F1757" t="s" s="675">
        <v>2204</v>
      </c>
      <c r="G1757" t="s" s="676">
        <f>G1748</f>
        <v>1996</v>
      </c>
      <c r="H1757" s="677">
        <v>0</v>
      </c>
      <c r="J1757" s="662">
        <f>H1757*I1757</f>
        <v>0</v>
      </c>
      <c r="K1757" s="662">
        <f>IF($V$11="Y",J1757*0.05,0)</f>
        <v>0</v>
      </c>
    </row>
    <row r="1758" s="671" customFormat="1" ht="13.5" customHeight="1">
      <c r="E1758" t="s" s="596">
        <v>1354</v>
      </c>
      <c r="F1758" t="s" s="675">
        <v>2204</v>
      </c>
      <c r="G1758" t="s" s="91">
        <f>G1749</f>
        <v>1998</v>
      </c>
      <c r="H1758" s="677">
        <v>0</v>
      </c>
      <c r="J1758" s="662">
        <f>H1758*I1758</f>
        <v>0</v>
      </c>
      <c r="K1758" s="662">
        <f>IF($V$11="Y",J1758*0.05,0)</f>
        <v>0</v>
      </c>
    </row>
    <row r="1759" s="671" customFormat="1" ht="13.5" customHeight="1">
      <c r="E1759" t="s" s="596">
        <v>1354</v>
      </c>
      <c r="F1759" t="s" s="675">
        <v>2204</v>
      </c>
      <c r="G1759" t="s" s="205">
        <f>G1750</f>
        <v>2000</v>
      </c>
      <c r="H1759" s="677">
        <v>0</v>
      </c>
      <c r="J1759" s="662">
        <f>H1759*I1759</f>
        <v>0</v>
      </c>
      <c r="K1759" s="662">
        <f>IF($V$11="Y",J1759*0.05,0)</f>
        <v>0</v>
      </c>
    </row>
    <row r="1760" s="671" customFormat="1" ht="13.5" customHeight="1">
      <c r="E1760" t="s" s="596">
        <v>1354</v>
      </c>
      <c r="F1760" t="s" s="675">
        <v>2204</v>
      </c>
      <c r="G1760" t="s" s="684">
        <f>G1751</f>
        <v>2001</v>
      </c>
      <c r="H1760" s="677">
        <v>0</v>
      </c>
      <c r="J1760" s="662">
        <f>H1760*I1760</f>
        <v>0</v>
      </c>
      <c r="K1760" s="662">
        <f>IF($V$11="Y",J1760*0.05,0)</f>
        <v>0</v>
      </c>
    </row>
    <row r="1761" s="671" customFormat="1" ht="13.5" customHeight="1">
      <c r="E1761" t="s" s="596">
        <v>1354</v>
      </c>
      <c r="F1761" t="s" s="675">
        <v>2204</v>
      </c>
      <c r="G1761" t="s" s="686">
        <f>G1752</f>
        <v>2003</v>
      </c>
      <c r="H1761" s="677">
        <v>0</v>
      </c>
      <c r="J1761" s="662">
        <f>H1761*I1761</f>
        <v>0</v>
      </c>
      <c r="K1761" s="662">
        <f>IF($V$11="Y",J1761*0.05,0)</f>
        <v>0</v>
      </c>
    </row>
    <row r="1762" s="671" customFormat="1" ht="13.5" customHeight="1">
      <c r="E1762" t="s" s="596">
        <v>1354</v>
      </c>
      <c r="F1762" t="s" s="675">
        <v>2204</v>
      </c>
      <c r="G1762" t="s" s="690">
        <f>G1753</f>
        <v>2004</v>
      </c>
      <c r="H1762" s="677">
        <v>0</v>
      </c>
      <c r="J1762" s="662">
        <f>H1762*I1762</f>
        <v>0</v>
      </c>
      <c r="K1762" s="662">
        <f>IF($V$11="Y",J1762*0.05,0)</f>
        <v>0</v>
      </c>
    </row>
    <row r="1763" s="671" customFormat="1" ht="13.5" customHeight="1">
      <c r="E1763" t="s" s="596">
        <v>1354</v>
      </c>
      <c r="F1763" t="s" s="675">
        <v>2204</v>
      </c>
      <c r="G1763" t="s" s="692">
        <f>G1754</f>
        <v>2005</v>
      </c>
      <c r="H1763" s="677">
        <v>0</v>
      </c>
      <c r="J1763" s="662">
        <f>H1763*I1763</f>
        <v>0</v>
      </c>
      <c r="K1763" s="662">
        <f>IF($V$11="Y",J1763*0.05,0)</f>
        <v>0</v>
      </c>
    </row>
    <row r="1764" s="671" customFormat="1" ht="13.5" customHeight="1">
      <c r="E1764" t="s" s="596">
        <v>1354</v>
      </c>
      <c r="F1764" t="s" s="675">
        <v>2204</v>
      </c>
      <c r="G1764" t="s" s="180">
        <f>G1755</f>
        <v>2006</v>
      </c>
      <c r="H1764" s="677">
        <v>0</v>
      </c>
      <c r="J1764" s="662">
        <f>H1764*I1764</f>
        <v>0</v>
      </c>
      <c r="K1764" s="662">
        <f>IF($V$11="Y",J1764*0.05,0)</f>
        <v>0</v>
      </c>
    </row>
    <row r="1765" s="671" customFormat="1" ht="13.5" customHeight="1">
      <c r="E1765" t="s" s="596">
        <v>1354</v>
      </c>
      <c r="F1765" t="s" s="675">
        <v>2204</v>
      </c>
      <c r="G1765" t="s" s="695">
        <f>G1756</f>
        <v>2007</v>
      </c>
      <c r="H1765" s="677">
        <v>0</v>
      </c>
      <c r="J1765" s="662">
        <f>H1765*I1765</f>
        <v>0</v>
      </c>
      <c r="K1765" s="662">
        <f>IF($V$11="Y",J1765*0.05,0)</f>
        <v>0</v>
      </c>
    </row>
    <row r="1766" s="671" customFormat="1" ht="13.5" customHeight="1">
      <c r="E1766" t="s" s="596">
        <v>1355</v>
      </c>
      <c r="F1766" t="s" s="675">
        <v>2205</v>
      </c>
      <c r="G1766" t="s" s="676">
        <f>G1757</f>
        <v>1996</v>
      </c>
      <c r="H1766" s="677">
        <v>0</v>
      </c>
      <c r="J1766" s="662">
        <f>H1766*I1766</f>
        <v>0</v>
      </c>
      <c r="K1766" s="662">
        <f>IF($V$11="Y",J1766*0.05,0)</f>
        <v>0</v>
      </c>
    </row>
    <row r="1767" s="671" customFormat="1" ht="13.5" customHeight="1">
      <c r="E1767" t="s" s="596">
        <v>1355</v>
      </c>
      <c r="F1767" t="s" s="675">
        <v>2205</v>
      </c>
      <c r="G1767" t="s" s="91">
        <f>G1758</f>
        <v>1998</v>
      </c>
      <c r="H1767" s="677">
        <v>0</v>
      </c>
      <c r="J1767" s="662">
        <f>H1767*I1767</f>
        <v>0</v>
      </c>
      <c r="K1767" s="662">
        <f>IF($V$11="Y",J1767*0.05,0)</f>
        <v>0</v>
      </c>
    </row>
    <row r="1768" s="671" customFormat="1" ht="13.5" customHeight="1">
      <c r="E1768" t="s" s="596">
        <v>1355</v>
      </c>
      <c r="F1768" t="s" s="675">
        <v>2205</v>
      </c>
      <c r="G1768" t="s" s="205">
        <f>G1759</f>
        <v>2000</v>
      </c>
      <c r="H1768" s="677">
        <v>0</v>
      </c>
      <c r="J1768" s="662">
        <f>H1768*I1768</f>
        <v>0</v>
      </c>
      <c r="K1768" s="662">
        <f>IF($V$11="Y",J1768*0.05,0)</f>
        <v>0</v>
      </c>
    </row>
    <row r="1769" s="671" customFormat="1" ht="13.5" customHeight="1">
      <c r="E1769" t="s" s="596">
        <v>1355</v>
      </c>
      <c r="F1769" t="s" s="675">
        <v>2205</v>
      </c>
      <c r="G1769" t="s" s="684">
        <f>G1760</f>
        <v>2001</v>
      </c>
      <c r="H1769" s="677">
        <v>0</v>
      </c>
      <c r="J1769" s="662">
        <f>H1769*I1769</f>
        <v>0</v>
      </c>
      <c r="K1769" s="662">
        <f>IF($V$11="Y",J1769*0.05,0)</f>
        <v>0</v>
      </c>
    </row>
    <row r="1770" s="671" customFormat="1" ht="13.5" customHeight="1">
      <c r="E1770" t="s" s="596">
        <v>1355</v>
      </c>
      <c r="F1770" t="s" s="675">
        <v>2205</v>
      </c>
      <c r="G1770" t="s" s="686">
        <f>G1761</f>
        <v>2003</v>
      </c>
      <c r="H1770" s="677">
        <v>0</v>
      </c>
      <c r="J1770" s="662">
        <f>H1770*I1770</f>
        <v>0</v>
      </c>
      <c r="K1770" s="662">
        <f>IF($V$11="Y",J1770*0.05,0)</f>
        <v>0</v>
      </c>
    </row>
    <row r="1771" s="671" customFormat="1" ht="13.5" customHeight="1">
      <c r="E1771" t="s" s="596">
        <v>1355</v>
      </c>
      <c r="F1771" t="s" s="675">
        <v>2205</v>
      </c>
      <c r="G1771" t="s" s="690">
        <f>G1762</f>
        <v>2004</v>
      </c>
      <c r="H1771" s="677">
        <v>0</v>
      </c>
      <c r="J1771" s="662">
        <f>H1771*I1771</f>
        <v>0</v>
      </c>
      <c r="K1771" s="662">
        <f>IF($V$11="Y",J1771*0.05,0)</f>
        <v>0</v>
      </c>
    </row>
    <row r="1772" s="671" customFormat="1" ht="13.5" customHeight="1">
      <c r="E1772" t="s" s="596">
        <v>1355</v>
      </c>
      <c r="F1772" t="s" s="675">
        <v>2205</v>
      </c>
      <c r="G1772" t="s" s="692">
        <f>G1763</f>
        <v>2005</v>
      </c>
      <c r="H1772" s="677">
        <v>0</v>
      </c>
      <c r="J1772" s="662">
        <f>H1772*I1772</f>
        <v>0</v>
      </c>
      <c r="K1772" s="662">
        <f>IF($V$11="Y",J1772*0.05,0)</f>
        <v>0</v>
      </c>
    </row>
    <row r="1773" s="671" customFormat="1" ht="13.5" customHeight="1">
      <c r="E1773" t="s" s="596">
        <v>1355</v>
      </c>
      <c r="F1773" t="s" s="675">
        <v>2205</v>
      </c>
      <c r="G1773" t="s" s="180">
        <f>G1764</f>
        <v>2006</v>
      </c>
      <c r="H1773" s="677">
        <v>0</v>
      </c>
      <c r="J1773" s="662">
        <f>H1773*I1773</f>
        <v>0</v>
      </c>
      <c r="K1773" s="662">
        <f>IF($V$11="Y",J1773*0.05,0)</f>
        <v>0</v>
      </c>
    </row>
    <row r="1774" s="671" customFormat="1" ht="13.5" customHeight="1">
      <c r="E1774" t="s" s="596">
        <v>1355</v>
      </c>
      <c r="F1774" t="s" s="675">
        <v>2205</v>
      </c>
      <c r="G1774" t="s" s="695">
        <f>G1765</f>
        <v>2007</v>
      </c>
      <c r="H1774" s="677">
        <v>0</v>
      </c>
      <c r="J1774" s="662">
        <f>H1774*I1774</f>
        <v>0</v>
      </c>
      <c r="K1774" s="662">
        <f>IF($V$11="Y",J1774*0.05,0)</f>
        <v>0</v>
      </c>
    </row>
    <row r="1775" s="671" customFormat="1" ht="13.5" customHeight="1">
      <c r="E1775" t="s" s="596">
        <v>1356</v>
      </c>
      <c r="F1775" t="s" s="675">
        <v>2206</v>
      </c>
      <c r="G1775" t="s" s="676">
        <f>G1766</f>
        <v>1996</v>
      </c>
      <c r="H1775" s="677">
        <v>0</v>
      </c>
      <c r="J1775" s="662">
        <f>H1775*I1775</f>
        <v>0</v>
      </c>
      <c r="K1775" s="662">
        <f>IF($V$11="Y",J1775*0.05,0)</f>
        <v>0</v>
      </c>
    </row>
    <row r="1776" s="671" customFormat="1" ht="13.5" customHeight="1">
      <c r="E1776" t="s" s="596">
        <v>1356</v>
      </c>
      <c r="F1776" t="s" s="675">
        <v>2206</v>
      </c>
      <c r="G1776" t="s" s="91">
        <f>G1767</f>
        <v>1998</v>
      </c>
      <c r="H1776" s="677">
        <v>0</v>
      </c>
      <c r="J1776" s="662">
        <f>H1776*I1776</f>
        <v>0</v>
      </c>
      <c r="K1776" s="662">
        <f>IF($V$11="Y",J1776*0.05,0)</f>
        <v>0</v>
      </c>
    </row>
    <row r="1777" s="671" customFormat="1" ht="13.5" customHeight="1">
      <c r="E1777" t="s" s="596">
        <v>1356</v>
      </c>
      <c r="F1777" t="s" s="675">
        <v>2206</v>
      </c>
      <c r="G1777" t="s" s="205">
        <f>G1768</f>
        <v>2000</v>
      </c>
      <c r="H1777" s="677">
        <v>0</v>
      </c>
      <c r="J1777" s="662">
        <f>H1777*I1777</f>
        <v>0</v>
      </c>
      <c r="K1777" s="662">
        <f>IF($V$11="Y",J1777*0.05,0)</f>
        <v>0</v>
      </c>
    </row>
    <row r="1778" s="671" customFormat="1" ht="13.5" customHeight="1">
      <c r="E1778" t="s" s="596">
        <v>1356</v>
      </c>
      <c r="F1778" t="s" s="675">
        <v>2206</v>
      </c>
      <c r="G1778" t="s" s="684">
        <f>G1769</f>
        <v>2001</v>
      </c>
      <c r="H1778" s="677">
        <v>0</v>
      </c>
      <c r="J1778" s="662">
        <f>H1778*I1778</f>
        <v>0</v>
      </c>
      <c r="K1778" s="662">
        <f>IF($V$11="Y",J1778*0.05,0)</f>
        <v>0</v>
      </c>
    </row>
    <row r="1779" s="671" customFormat="1" ht="13.5" customHeight="1">
      <c r="E1779" t="s" s="596">
        <v>1356</v>
      </c>
      <c r="F1779" t="s" s="675">
        <v>2206</v>
      </c>
      <c r="G1779" t="s" s="686">
        <f>G1770</f>
        <v>2003</v>
      </c>
      <c r="H1779" s="677">
        <v>0</v>
      </c>
      <c r="J1779" s="662">
        <f>H1779*I1779</f>
        <v>0</v>
      </c>
      <c r="K1779" s="662">
        <f>IF($V$11="Y",J1779*0.05,0)</f>
        <v>0</v>
      </c>
    </row>
    <row r="1780" s="671" customFormat="1" ht="13.5" customHeight="1">
      <c r="E1780" t="s" s="596">
        <v>1356</v>
      </c>
      <c r="F1780" t="s" s="675">
        <v>2206</v>
      </c>
      <c r="G1780" t="s" s="690">
        <f>G1771</f>
        <v>2004</v>
      </c>
      <c r="H1780" s="677">
        <v>0</v>
      </c>
      <c r="J1780" s="662">
        <f>H1780*I1780</f>
        <v>0</v>
      </c>
      <c r="K1780" s="662">
        <f>IF($V$11="Y",J1780*0.05,0)</f>
        <v>0</v>
      </c>
    </row>
    <row r="1781" s="671" customFormat="1" ht="13.5" customHeight="1">
      <c r="E1781" t="s" s="596">
        <v>1356</v>
      </c>
      <c r="F1781" t="s" s="675">
        <v>2206</v>
      </c>
      <c r="G1781" t="s" s="692">
        <f>G1772</f>
        <v>2005</v>
      </c>
      <c r="H1781" s="677">
        <v>0</v>
      </c>
      <c r="J1781" s="662">
        <f>H1781*I1781</f>
        <v>0</v>
      </c>
      <c r="K1781" s="662">
        <f>IF($V$11="Y",J1781*0.05,0)</f>
        <v>0</v>
      </c>
    </row>
    <row r="1782" s="671" customFormat="1" ht="13.5" customHeight="1">
      <c r="E1782" t="s" s="596">
        <v>1356</v>
      </c>
      <c r="F1782" t="s" s="675">
        <v>2206</v>
      </c>
      <c r="G1782" t="s" s="180">
        <f>G1773</f>
        <v>2006</v>
      </c>
      <c r="H1782" s="677">
        <v>0</v>
      </c>
      <c r="J1782" s="662">
        <f>H1782*I1782</f>
        <v>0</v>
      </c>
      <c r="K1782" s="662">
        <f>IF($V$11="Y",J1782*0.05,0)</f>
        <v>0</v>
      </c>
    </row>
    <row r="1783" s="671" customFormat="1" ht="13.5" customHeight="1">
      <c r="E1783" t="s" s="596">
        <v>1356</v>
      </c>
      <c r="F1783" t="s" s="675">
        <v>2206</v>
      </c>
      <c r="G1783" t="s" s="695">
        <f>G1774</f>
        <v>2007</v>
      </c>
      <c r="H1783" s="677">
        <v>0</v>
      </c>
      <c r="J1783" s="662">
        <f>H1783*I1783</f>
        <v>0</v>
      </c>
      <c r="K1783" s="662">
        <f>IF($V$11="Y",J1783*0.05,0)</f>
        <v>0</v>
      </c>
    </row>
    <row r="1784" s="671" customFormat="1" ht="13.5" customHeight="1">
      <c r="E1784" t="s" s="596">
        <v>1357</v>
      </c>
      <c r="F1784" t="s" s="675">
        <v>2207</v>
      </c>
      <c r="G1784" t="s" s="676">
        <f>G1775</f>
        <v>1996</v>
      </c>
      <c r="H1784" s="677">
        <v>0</v>
      </c>
      <c r="J1784" s="662">
        <f>H1784*I1784</f>
        <v>0</v>
      </c>
      <c r="K1784" s="662">
        <f>IF($V$11="Y",J1784*0.05,0)</f>
        <v>0</v>
      </c>
    </row>
    <row r="1785" s="671" customFormat="1" ht="13.5" customHeight="1">
      <c r="E1785" t="s" s="596">
        <v>1357</v>
      </c>
      <c r="F1785" t="s" s="675">
        <v>2207</v>
      </c>
      <c r="G1785" t="s" s="91">
        <f>G1776</f>
        <v>1998</v>
      </c>
      <c r="H1785" s="677">
        <v>0</v>
      </c>
      <c r="J1785" s="662">
        <f>H1785*I1785</f>
        <v>0</v>
      </c>
      <c r="K1785" s="662">
        <f>IF($V$11="Y",J1785*0.05,0)</f>
        <v>0</v>
      </c>
    </row>
    <row r="1786" s="671" customFormat="1" ht="13.5" customHeight="1">
      <c r="E1786" t="s" s="596">
        <v>1357</v>
      </c>
      <c r="F1786" t="s" s="675">
        <v>2207</v>
      </c>
      <c r="G1786" t="s" s="205">
        <f>G1777</f>
        <v>2000</v>
      </c>
      <c r="H1786" s="677">
        <v>0</v>
      </c>
      <c r="J1786" s="662">
        <f>H1786*I1786</f>
        <v>0</v>
      </c>
      <c r="K1786" s="662">
        <f>IF($V$11="Y",J1786*0.05,0)</f>
        <v>0</v>
      </c>
    </row>
    <row r="1787" s="671" customFormat="1" ht="13.5" customHeight="1">
      <c r="E1787" t="s" s="596">
        <v>1357</v>
      </c>
      <c r="F1787" t="s" s="675">
        <v>2207</v>
      </c>
      <c r="G1787" t="s" s="684">
        <f>G1778</f>
        <v>2001</v>
      </c>
      <c r="H1787" s="677">
        <v>0</v>
      </c>
      <c r="J1787" s="662">
        <f>H1787*I1787</f>
        <v>0</v>
      </c>
      <c r="K1787" s="662">
        <f>IF($V$11="Y",J1787*0.05,0)</f>
        <v>0</v>
      </c>
    </row>
    <row r="1788" s="671" customFormat="1" ht="13.5" customHeight="1">
      <c r="E1788" t="s" s="596">
        <v>1357</v>
      </c>
      <c r="F1788" t="s" s="675">
        <v>2207</v>
      </c>
      <c r="G1788" t="s" s="686">
        <f>G1779</f>
        <v>2003</v>
      </c>
      <c r="H1788" s="677">
        <v>0</v>
      </c>
      <c r="J1788" s="662">
        <f>H1788*I1788</f>
        <v>0</v>
      </c>
      <c r="K1788" s="662">
        <f>IF($V$11="Y",J1788*0.05,0)</f>
        <v>0</v>
      </c>
    </row>
    <row r="1789" s="671" customFormat="1" ht="13.5" customHeight="1">
      <c r="E1789" t="s" s="596">
        <v>1357</v>
      </c>
      <c r="F1789" t="s" s="675">
        <v>2207</v>
      </c>
      <c r="G1789" t="s" s="690">
        <f>G1780</f>
        <v>2004</v>
      </c>
      <c r="H1789" s="677">
        <v>0</v>
      </c>
      <c r="J1789" s="662">
        <f>H1789*I1789</f>
        <v>0</v>
      </c>
      <c r="K1789" s="662">
        <f>IF($V$11="Y",J1789*0.05,0)</f>
        <v>0</v>
      </c>
    </row>
    <row r="1790" s="671" customFormat="1" ht="13.5" customHeight="1">
      <c r="E1790" t="s" s="596">
        <v>1357</v>
      </c>
      <c r="F1790" t="s" s="675">
        <v>2207</v>
      </c>
      <c r="G1790" t="s" s="692">
        <f>G1781</f>
        <v>2005</v>
      </c>
      <c r="H1790" s="677">
        <v>0</v>
      </c>
      <c r="J1790" s="662">
        <f>H1790*I1790</f>
        <v>0</v>
      </c>
      <c r="K1790" s="662">
        <f>IF($V$11="Y",J1790*0.05,0)</f>
        <v>0</v>
      </c>
    </row>
    <row r="1791" s="671" customFormat="1" ht="13.5" customHeight="1">
      <c r="E1791" t="s" s="596">
        <v>1357</v>
      </c>
      <c r="F1791" t="s" s="675">
        <v>2207</v>
      </c>
      <c r="G1791" t="s" s="180">
        <f>G1782</f>
        <v>2006</v>
      </c>
      <c r="H1791" s="677">
        <v>0</v>
      </c>
      <c r="J1791" s="662">
        <f>H1791*I1791</f>
        <v>0</v>
      </c>
      <c r="K1791" s="662">
        <f>IF($V$11="Y",J1791*0.05,0)</f>
        <v>0</v>
      </c>
    </row>
    <row r="1792" s="671" customFormat="1" ht="13.5" customHeight="1">
      <c r="E1792" t="s" s="596">
        <v>1357</v>
      </c>
      <c r="F1792" t="s" s="675">
        <v>2207</v>
      </c>
      <c r="G1792" t="s" s="695">
        <f>G1783</f>
        <v>2007</v>
      </c>
      <c r="H1792" s="677">
        <v>0</v>
      </c>
      <c r="J1792" s="662">
        <f>H1792*I1792</f>
        <v>0</v>
      </c>
      <c r="K1792" s="662">
        <f>IF($V$11="Y",J1792*0.05,0)</f>
        <v>0</v>
      </c>
    </row>
    <row r="1793" s="671" customFormat="1" ht="13.5" customHeight="1">
      <c r="A1793" t="s" s="596">
        <v>1621</v>
      </c>
      <c r="E1793" t="s" s="596">
        <v>1358</v>
      </c>
      <c r="F1793" t="s" s="675">
        <v>2208</v>
      </c>
      <c r="G1793" t="s" s="676">
        <f>G1784</f>
        <v>1996</v>
      </c>
      <c r="H1793" s="677">
        <v>0</v>
      </c>
      <c r="J1793" s="662">
        <f>H1793*I1793</f>
        <v>0</v>
      </c>
      <c r="K1793" s="662">
        <f>IF($V$11="Y",J1793*0.05,0)</f>
        <v>0</v>
      </c>
    </row>
    <row r="1794" s="671" customFormat="1" ht="13.5" customHeight="1">
      <c r="A1794" t="s" s="596">
        <v>1621</v>
      </c>
      <c r="E1794" t="s" s="596">
        <v>1358</v>
      </c>
      <c r="F1794" t="s" s="675">
        <v>2208</v>
      </c>
      <c r="G1794" t="s" s="91">
        <f>G1785</f>
        <v>1998</v>
      </c>
      <c r="H1794" s="677">
        <v>0</v>
      </c>
      <c r="J1794" s="662">
        <f>H1794*I1794</f>
        <v>0</v>
      </c>
      <c r="K1794" s="662">
        <f>IF($V$11="Y",J1794*0.05,0)</f>
        <v>0</v>
      </c>
    </row>
    <row r="1795" s="671" customFormat="1" ht="13.5" customHeight="1">
      <c r="A1795" t="s" s="596">
        <v>1621</v>
      </c>
      <c r="E1795" t="s" s="596">
        <v>1358</v>
      </c>
      <c r="F1795" t="s" s="675">
        <v>2208</v>
      </c>
      <c r="G1795" t="s" s="205">
        <f>G1786</f>
        <v>2000</v>
      </c>
      <c r="H1795" s="677">
        <v>0</v>
      </c>
      <c r="J1795" s="662">
        <f>H1795*I1795</f>
        <v>0</v>
      </c>
      <c r="K1795" s="662">
        <f>IF($V$11="Y",J1795*0.05,0)</f>
        <v>0</v>
      </c>
    </row>
    <row r="1796" s="671" customFormat="1" ht="13.5" customHeight="1">
      <c r="A1796" t="s" s="596">
        <v>1621</v>
      </c>
      <c r="E1796" t="s" s="596">
        <v>1358</v>
      </c>
      <c r="F1796" t="s" s="675">
        <v>2208</v>
      </c>
      <c r="G1796" t="s" s="684">
        <f>G1787</f>
        <v>2001</v>
      </c>
      <c r="H1796" s="677">
        <v>0</v>
      </c>
      <c r="J1796" s="662">
        <f>H1796*I1796</f>
        <v>0</v>
      </c>
      <c r="K1796" s="662">
        <f>IF($V$11="Y",J1796*0.05,0)</f>
        <v>0</v>
      </c>
    </row>
    <row r="1797" s="671" customFormat="1" ht="13.5" customHeight="1">
      <c r="A1797" t="s" s="596">
        <v>1621</v>
      </c>
      <c r="E1797" t="s" s="596">
        <v>1358</v>
      </c>
      <c r="F1797" t="s" s="675">
        <v>2208</v>
      </c>
      <c r="G1797" t="s" s="686">
        <f>G1788</f>
        <v>2003</v>
      </c>
      <c r="H1797" s="677">
        <v>0</v>
      </c>
      <c r="J1797" s="662">
        <f>H1797*I1797</f>
        <v>0</v>
      </c>
      <c r="K1797" s="662">
        <f>IF($V$11="Y",J1797*0.05,0)</f>
        <v>0</v>
      </c>
    </row>
    <row r="1798" s="671" customFormat="1" ht="13.5" customHeight="1">
      <c r="A1798" t="s" s="596">
        <v>1621</v>
      </c>
      <c r="E1798" t="s" s="596">
        <v>1358</v>
      </c>
      <c r="F1798" t="s" s="675">
        <v>2208</v>
      </c>
      <c r="G1798" t="s" s="690">
        <f>G1789</f>
        <v>2004</v>
      </c>
      <c r="H1798" s="677">
        <v>0</v>
      </c>
      <c r="J1798" s="662">
        <f>H1798*I1798</f>
        <v>0</v>
      </c>
      <c r="K1798" s="662">
        <f>IF($V$11="Y",J1798*0.05,0)</f>
        <v>0</v>
      </c>
    </row>
    <row r="1799" s="671" customFormat="1" ht="13.5" customHeight="1">
      <c r="A1799" t="s" s="596">
        <v>1621</v>
      </c>
      <c r="E1799" t="s" s="596">
        <v>1358</v>
      </c>
      <c r="F1799" t="s" s="675">
        <v>2208</v>
      </c>
      <c r="G1799" t="s" s="692">
        <f>G1790</f>
        <v>2005</v>
      </c>
      <c r="H1799" s="677">
        <v>0</v>
      </c>
      <c r="J1799" s="662">
        <f>H1799*I1799</f>
        <v>0</v>
      </c>
      <c r="K1799" s="662">
        <f>IF($V$11="Y",J1799*0.05,0)</f>
        <v>0</v>
      </c>
    </row>
    <row r="1800" s="671" customFormat="1" ht="13.5" customHeight="1">
      <c r="A1800" t="s" s="596">
        <v>1621</v>
      </c>
      <c r="E1800" t="s" s="596">
        <v>1358</v>
      </c>
      <c r="F1800" t="s" s="675">
        <v>2208</v>
      </c>
      <c r="G1800" t="s" s="180">
        <f>G1791</f>
        <v>2006</v>
      </c>
      <c r="H1800" s="677">
        <v>0</v>
      </c>
      <c r="J1800" s="662">
        <f>H1800*I1800</f>
        <v>0</v>
      </c>
      <c r="K1800" s="662">
        <f>IF($V$11="Y",J1800*0.05,0)</f>
        <v>0</v>
      </c>
    </row>
    <row r="1801" s="671" customFormat="1" ht="13.5" customHeight="1">
      <c r="A1801" t="s" s="596">
        <v>1621</v>
      </c>
      <c r="E1801" t="s" s="596">
        <v>1358</v>
      </c>
      <c r="F1801" t="s" s="675">
        <v>2208</v>
      </c>
      <c r="G1801" t="s" s="695">
        <f>G1792</f>
        <v>2007</v>
      </c>
      <c r="H1801" s="677">
        <v>0</v>
      </c>
      <c r="J1801" s="662">
        <f>H1801*I1801</f>
        <v>0</v>
      </c>
      <c r="K1801" s="662">
        <f>IF($V$11="Y",J1801*0.05,0)</f>
        <v>0</v>
      </c>
    </row>
    <row r="1802" s="671" customFormat="1" ht="13.5" customHeight="1">
      <c r="E1802" t="s" s="596">
        <v>1359</v>
      </c>
      <c r="F1802" t="s" s="675">
        <v>2209</v>
      </c>
      <c r="G1802" t="s" s="676">
        <f>G1793</f>
        <v>1996</v>
      </c>
      <c r="H1802" s="677">
        <v>0</v>
      </c>
      <c r="J1802" s="662">
        <f>H1802*I1802</f>
        <v>0</v>
      </c>
      <c r="K1802" s="662">
        <f>IF($V$11="Y",J1802*0.05,0)</f>
        <v>0</v>
      </c>
    </row>
    <row r="1803" s="671" customFormat="1" ht="13.5" customHeight="1">
      <c r="E1803" t="s" s="596">
        <v>1359</v>
      </c>
      <c r="F1803" t="s" s="675">
        <v>2209</v>
      </c>
      <c r="G1803" t="s" s="91">
        <f>G1794</f>
        <v>1998</v>
      </c>
      <c r="H1803" s="677">
        <v>0</v>
      </c>
      <c r="J1803" s="662">
        <f>H1803*I1803</f>
        <v>0</v>
      </c>
      <c r="K1803" s="662">
        <f>IF($V$11="Y",J1803*0.05,0)</f>
        <v>0</v>
      </c>
    </row>
    <row r="1804" s="671" customFormat="1" ht="13.5" customHeight="1">
      <c r="E1804" t="s" s="596">
        <v>1359</v>
      </c>
      <c r="F1804" t="s" s="675">
        <v>2209</v>
      </c>
      <c r="G1804" t="s" s="205">
        <f>G1795</f>
        <v>2000</v>
      </c>
      <c r="H1804" s="677">
        <v>0</v>
      </c>
      <c r="J1804" s="662">
        <f>H1804*I1804</f>
        <v>0</v>
      </c>
      <c r="K1804" s="662">
        <f>IF($V$11="Y",J1804*0.05,0)</f>
        <v>0</v>
      </c>
    </row>
    <row r="1805" s="671" customFormat="1" ht="13.5" customHeight="1">
      <c r="E1805" t="s" s="596">
        <v>1359</v>
      </c>
      <c r="F1805" t="s" s="675">
        <v>2209</v>
      </c>
      <c r="G1805" t="s" s="684">
        <f>G1796</f>
        <v>2001</v>
      </c>
      <c r="H1805" s="677">
        <v>0</v>
      </c>
      <c r="J1805" s="662">
        <f>H1805*I1805</f>
        <v>0</v>
      </c>
      <c r="K1805" s="662">
        <f>IF($V$11="Y",J1805*0.05,0)</f>
        <v>0</v>
      </c>
    </row>
    <row r="1806" s="671" customFormat="1" ht="13.5" customHeight="1">
      <c r="E1806" t="s" s="596">
        <v>1359</v>
      </c>
      <c r="F1806" t="s" s="675">
        <v>2209</v>
      </c>
      <c r="G1806" t="s" s="686">
        <f>G1797</f>
        <v>2003</v>
      </c>
      <c r="H1806" s="677">
        <v>0</v>
      </c>
      <c r="J1806" s="662">
        <f>H1806*I1806</f>
        <v>0</v>
      </c>
      <c r="K1806" s="662">
        <f>IF($V$11="Y",J1806*0.05,0)</f>
        <v>0</v>
      </c>
    </row>
    <row r="1807" s="671" customFormat="1" ht="13.5" customHeight="1">
      <c r="E1807" t="s" s="596">
        <v>1359</v>
      </c>
      <c r="F1807" t="s" s="675">
        <v>2209</v>
      </c>
      <c r="G1807" t="s" s="690">
        <f>G1798</f>
        <v>2004</v>
      </c>
      <c r="H1807" s="677">
        <v>0</v>
      </c>
      <c r="J1807" s="662">
        <f>H1807*I1807</f>
        <v>0</v>
      </c>
      <c r="K1807" s="662">
        <f>IF($V$11="Y",J1807*0.05,0)</f>
        <v>0</v>
      </c>
    </row>
    <row r="1808" s="671" customFormat="1" ht="13.5" customHeight="1">
      <c r="E1808" t="s" s="596">
        <v>1359</v>
      </c>
      <c r="F1808" t="s" s="675">
        <v>2209</v>
      </c>
      <c r="G1808" t="s" s="692">
        <f>G1799</f>
        <v>2005</v>
      </c>
      <c r="H1808" s="677">
        <v>0</v>
      </c>
      <c r="J1808" s="662">
        <f>H1808*I1808</f>
        <v>0</v>
      </c>
      <c r="K1808" s="662">
        <f>IF($V$11="Y",J1808*0.05,0)</f>
        <v>0</v>
      </c>
    </row>
    <row r="1809" s="671" customFormat="1" ht="13.5" customHeight="1">
      <c r="E1809" t="s" s="596">
        <v>1359</v>
      </c>
      <c r="F1809" t="s" s="675">
        <v>2209</v>
      </c>
      <c r="G1809" t="s" s="180">
        <f>G1800</f>
        <v>2006</v>
      </c>
      <c r="H1809" s="677">
        <v>0</v>
      </c>
      <c r="J1809" s="662">
        <f>H1809*I1809</f>
        <v>0</v>
      </c>
      <c r="K1809" s="662">
        <f>IF($V$11="Y",J1809*0.05,0)</f>
        <v>0</v>
      </c>
    </row>
    <row r="1810" s="671" customFormat="1" ht="13.5" customHeight="1">
      <c r="E1810" t="s" s="596">
        <v>1359</v>
      </c>
      <c r="F1810" t="s" s="675">
        <v>2209</v>
      </c>
      <c r="G1810" t="s" s="695">
        <f>G1801</f>
        <v>2007</v>
      </c>
      <c r="H1810" s="677">
        <v>0</v>
      </c>
      <c r="J1810" s="662">
        <f>H1810*I1810</f>
        <v>0</v>
      </c>
      <c r="K1810" s="662">
        <f>IF($V$11="Y",J1810*0.05,0)</f>
        <v>0</v>
      </c>
    </row>
    <row r="1811" s="671" customFormat="1" ht="13.5" customHeight="1">
      <c r="E1811" t="s" s="596">
        <v>1360</v>
      </c>
      <c r="F1811" t="s" s="675">
        <v>2210</v>
      </c>
      <c r="G1811" t="s" s="676">
        <f>G1802</f>
        <v>1996</v>
      </c>
      <c r="H1811" s="677">
        <v>0</v>
      </c>
      <c r="J1811" s="662">
        <f>H1811*I1811</f>
        <v>0</v>
      </c>
      <c r="K1811" s="662">
        <f>IF($V$11="Y",J1811*0.05,0)</f>
        <v>0</v>
      </c>
    </row>
    <row r="1812" s="671" customFormat="1" ht="13.5" customHeight="1">
      <c r="E1812" t="s" s="596">
        <v>1360</v>
      </c>
      <c r="F1812" t="s" s="675">
        <v>2210</v>
      </c>
      <c r="G1812" t="s" s="91">
        <f>G1803</f>
        <v>1998</v>
      </c>
      <c r="H1812" s="677">
        <v>0</v>
      </c>
      <c r="J1812" s="662">
        <f>H1812*I1812</f>
        <v>0</v>
      </c>
      <c r="K1812" s="662">
        <f>IF($V$11="Y",J1812*0.05,0)</f>
        <v>0</v>
      </c>
    </row>
    <row r="1813" s="671" customFormat="1" ht="13.5" customHeight="1">
      <c r="E1813" t="s" s="596">
        <v>1360</v>
      </c>
      <c r="F1813" t="s" s="675">
        <v>2210</v>
      </c>
      <c r="G1813" t="s" s="205">
        <f>G1804</f>
        <v>2000</v>
      </c>
      <c r="H1813" s="677">
        <v>0</v>
      </c>
      <c r="J1813" s="662">
        <f>H1813*I1813</f>
        <v>0</v>
      </c>
      <c r="K1813" s="662">
        <f>IF($V$11="Y",J1813*0.05,0)</f>
        <v>0</v>
      </c>
    </row>
    <row r="1814" s="671" customFormat="1" ht="13.5" customHeight="1">
      <c r="E1814" t="s" s="596">
        <v>1360</v>
      </c>
      <c r="F1814" t="s" s="675">
        <v>2210</v>
      </c>
      <c r="G1814" t="s" s="684">
        <f>G1805</f>
        <v>2001</v>
      </c>
      <c r="H1814" s="677">
        <v>0</v>
      </c>
      <c r="J1814" s="662">
        <f>H1814*I1814</f>
        <v>0</v>
      </c>
      <c r="K1814" s="662">
        <f>IF($V$11="Y",J1814*0.05,0)</f>
        <v>0</v>
      </c>
    </row>
    <row r="1815" s="671" customFormat="1" ht="13.5" customHeight="1">
      <c r="E1815" t="s" s="596">
        <v>1360</v>
      </c>
      <c r="F1815" t="s" s="675">
        <v>2210</v>
      </c>
      <c r="G1815" t="s" s="686">
        <f>G1806</f>
        <v>2003</v>
      </c>
      <c r="H1815" s="677">
        <v>0</v>
      </c>
      <c r="J1815" s="662">
        <f>H1815*I1815</f>
        <v>0</v>
      </c>
      <c r="K1815" s="662">
        <f>IF($V$11="Y",J1815*0.05,0)</f>
        <v>0</v>
      </c>
    </row>
    <row r="1816" s="671" customFormat="1" ht="13.5" customHeight="1">
      <c r="E1816" t="s" s="596">
        <v>1360</v>
      </c>
      <c r="F1816" t="s" s="675">
        <v>2210</v>
      </c>
      <c r="G1816" t="s" s="690">
        <f>G1807</f>
        <v>2004</v>
      </c>
      <c r="H1816" s="677">
        <v>0</v>
      </c>
      <c r="J1816" s="662">
        <f>H1816*I1816</f>
        <v>0</v>
      </c>
      <c r="K1816" s="662">
        <f>IF($V$11="Y",J1816*0.05,0)</f>
        <v>0</v>
      </c>
    </row>
    <row r="1817" s="671" customFormat="1" ht="13.5" customHeight="1">
      <c r="E1817" t="s" s="596">
        <v>1360</v>
      </c>
      <c r="F1817" t="s" s="675">
        <v>2210</v>
      </c>
      <c r="G1817" t="s" s="692">
        <f>G1808</f>
        <v>2005</v>
      </c>
      <c r="H1817" s="677">
        <v>0</v>
      </c>
      <c r="J1817" s="662">
        <f>H1817*I1817</f>
        <v>0</v>
      </c>
      <c r="K1817" s="662">
        <f>IF($V$11="Y",J1817*0.05,0)</f>
        <v>0</v>
      </c>
    </row>
    <row r="1818" s="671" customFormat="1" ht="13.5" customHeight="1">
      <c r="E1818" t="s" s="596">
        <v>1360</v>
      </c>
      <c r="F1818" t="s" s="675">
        <v>2210</v>
      </c>
      <c r="G1818" t="s" s="180">
        <f>G1809</f>
        <v>2006</v>
      </c>
      <c r="H1818" s="677">
        <v>0</v>
      </c>
      <c r="J1818" s="662">
        <f>H1818*I1818</f>
        <v>0</v>
      </c>
      <c r="K1818" s="662">
        <f>IF($V$11="Y",J1818*0.05,0)</f>
        <v>0</v>
      </c>
    </row>
    <row r="1819" s="671" customFormat="1" ht="13.5" customHeight="1">
      <c r="E1819" t="s" s="596">
        <v>1360</v>
      </c>
      <c r="F1819" t="s" s="675">
        <v>2210</v>
      </c>
      <c r="G1819" t="s" s="695">
        <f>G1810</f>
        <v>2007</v>
      </c>
      <c r="H1819" s="677">
        <v>0</v>
      </c>
      <c r="J1819" s="662">
        <f>H1819*I1819</f>
        <v>0</v>
      </c>
      <c r="K1819" s="662">
        <f>IF($V$11="Y",J1819*0.05,0)</f>
        <v>0</v>
      </c>
    </row>
    <row r="1820" s="671" customFormat="1" ht="13.5" customHeight="1">
      <c r="A1820" t="s" s="596">
        <v>1621</v>
      </c>
      <c r="E1820" t="s" s="596">
        <v>1361</v>
      </c>
      <c r="F1820" t="s" s="675">
        <v>2211</v>
      </c>
      <c r="G1820" t="s" s="676">
        <f>G1811</f>
        <v>1996</v>
      </c>
      <c r="H1820" s="677">
        <v>0</v>
      </c>
      <c r="J1820" s="662">
        <f>H1820*I1820</f>
        <v>0</v>
      </c>
      <c r="K1820" s="662">
        <f>IF($V$11="Y",J1820*0.05,0)</f>
        <v>0</v>
      </c>
    </row>
    <row r="1821" s="671" customFormat="1" ht="13.5" customHeight="1">
      <c r="A1821" t="s" s="596">
        <v>1621</v>
      </c>
      <c r="E1821" t="s" s="596">
        <v>1361</v>
      </c>
      <c r="F1821" t="s" s="675">
        <v>2211</v>
      </c>
      <c r="G1821" t="s" s="91">
        <f>G1812</f>
        <v>1998</v>
      </c>
      <c r="H1821" s="677">
        <v>0</v>
      </c>
      <c r="J1821" s="662">
        <f>H1821*I1821</f>
        <v>0</v>
      </c>
      <c r="K1821" s="662">
        <f>IF($V$11="Y",J1821*0.05,0)</f>
        <v>0</v>
      </c>
    </row>
    <row r="1822" s="671" customFormat="1" ht="13.5" customHeight="1">
      <c r="A1822" t="s" s="596">
        <v>1621</v>
      </c>
      <c r="E1822" t="s" s="596">
        <v>1361</v>
      </c>
      <c r="F1822" t="s" s="675">
        <v>2211</v>
      </c>
      <c r="G1822" t="s" s="205">
        <f>G1813</f>
        <v>2000</v>
      </c>
      <c r="H1822" s="677">
        <v>0</v>
      </c>
      <c r="J1822" s="662">
        <f>H1822*I1822</f>
        <v>0</v>
      </c>
      <c r="K1822" s="662">
        <f>IF($V$11="Y",J1822*0.05,0)</f>
        <v>0</v>
      </c>
    </row>
    <row r="1823" s="671" customFormat="1" ht="13.5" customHeight="1">
      <c r="A1823" t="s" s="596">
        <v>1621</v>
      </c>
      <c r="E1823" t="s" s="596">
        <v>1361</v>
      </c>
      <c r="F1823" t="s" s="675">
        <v>2211</v>
      </c>
      <c r="G1823" t="s" s="684">
        <f>G1814</f>
        <v>2001</v>
      </c>
      <c r="H1823" s="677">
        <v>0</v>
      </c>
      <c r="J1823" s="662">
        <f>H1823*I1823</f>
        <v>0</v>
      </c>
      <c r="K1823" s="662">
        <f>IF($V$11="Y",J1823*0.05,0)</f>
        <v>0</v>
      </c>
    </row>
    <row r="1824" s="671" customFormat="1" ht="13.5" customHeight="1">
      <c r="A1824" t="s" s="596">
        <v>1621</v>
      </c>
      <c r="E1824" t="s" s="596">
        <v>1361</v>
      </c>
      <c r="F1824" t="s" s="675">
        <v>2211</v>
      </c>
      <c r="G1824" t="s" s="686">
        <f>G1815</f>
        <v>2003</v>
      </c>
      <c r="H1824" s="677">
        <v>0</v>
      </c>
      <c r="J1824" s="662">
        <f>H1824*I1824</f>
        <v>0</v>
      </c>
      <c r="K1824" s="662">
        <f>IF($V$11="Y",J1824*0.05,0)</f>
        <v>0</v>
      </c>
    </row>
    <row r="1825" s="671" customFormat="1" ht="13.5" customHeight="1">
      <c r="A1825" t="s" s="596">
        <v>1621</v>
      </c>
      <c r="E1825" t="s" s="596">
        <v>1361</v>
      </c>
      <c r="F1825" t="s" s="675">
        <v>2211</v>
      </c>
      <c r="G1825" t="s" s="690">
        <f>G1816</f>
        <v>2004</v>
      </c>
      <c r="H1825" s="677">
        <v>0</v>
      </c>
      <c r="J1825" s="662">
        <f>H1825*I1825</f>
        <v>0</v>
      </c>
      <c r="K1825" s="662">
        <f>IF($V$11="Y",J1825*0.05,0)</f>
        <v>0</v>
      </c>
    </row>
    <row r="1826" s="671" customFormat="1" ht="13.5" customHeight="1">
      <c r="A1826" t="s" s="596">
        <v>1621</v>
      </c>
      <c r="E1826" t="s" s="596">
        <v>1361</v>
      </c>
      <c r="F1826" t="s" s="675">
        <v>2211</v>
      </c>
      <c r="G1826" t="s" s="692">
        <f>G1817</f>
        <v>2005</v>
      </c>
      <c r="H1826" s="677">
        <v>0</v>
      </c>
      <c r="J1826" s="662">
        <f>H1826*I1826</f>
        <v>0</v>
      </c>
      <c r="K1826" s="662">
        <f>IF($V$11="Y",J1826*0.05,0)</f>
        <v>0</v>
      </c>
    </row>
    <row r="1827" s="671" customFormat="1" ht="13.5" customHeight="1">
      <c r="A1827" t="s" s="596">
        <v>1621</v>
      </c>
      <c r="E1827" t="s" s="596">
        <v>1361</v>
      </c>
      <c r="F1827" t="s" s="675">
        <v>2211</v>
      </c>
      <c r="G1827" t="s" s="180">
        <f>G1818</f>
        <v>2006</v>
      </c>
      <c r="H1827" s="677">
        <v>0</v>
      </c>
      <c r="J1827" s="662">
        <f>H1827*I1827</f>
        <v>0</v>
      </c>
      <c r="K1827" s="662">
        <f>IF($V$11="Y",J1827*0.05,0)</f>
        <v>0</v>
      </c>
    </row>
    <row r="1828" s="671" customFormat="1" ht="13.5" customHeight="1">
      <c r="A1828" t="s" s="596">
        <v>1621</v>
      </c>
      <c r="E1828" t="s" s="596">
        <v>1361</v>
      </c>
      <c r="F1828" t="s" s="675">
        <v>2211</v>
      </c>
      <c r="G1828" t="s" s="695">
        <f>G1819</f>
        <v>2007</v>
      </c>
      <c r="H1828" s="677">
        <v>0</v>
      </c>
      <c r="J1828" s="662">
        <f>H1828*I1828</f>
        <v>0</v>
      </c>
      <c r="K1828" s="662">
        <f>IF($V$11="Y",J1828*0.05,0)</f>
        <v>0</v>
      </c>
    </row>
    <row r="1829" s="671" customFormat="1" ht="13.5" customHeight="1">
      <c r="E1829" t="s" s="596">
        <v>1362</v>
      </c>
      <c r="F1829" t="s" s="675">
        <v>2212</v>
      </c>
      <c r="G1829" t="s" s="676">
        <f>G1820</f>
        <v>1996</v>
      </c>
      <c r="H1829" s="677">
        <v>0</v>
      </c>
      <c r="J1829" s="662">
        <f>H1829*I1829</f>
        <v>0</v>
      </c>
      <c r="K1829" s="662">
        <f>IF($V$11="Y",J1829*0.05,0)</f>
        <v>0</v>
      </c>
    </row>
    <row r="1830" s="671" customFormat="1" ht="13.5" customHeight="1">
      <c r="E1830" t="s" s="596">
        <v>1362</v>
      </c>
      <c r="F1830" t="s" s="675">
        <v>2212</v>
      </c>
      <c r="G1830" t="s" s="91">
        <f>G1821</f>
        <v>1998</v>
      </c>
      <c r="H1830" s="677">
        <v>0</v>
      </c>
      <c r="J1830" s="662">
        <f>H1830*I1830</f>
        <v>0</v>
      </c>
      <c r="K1830" s="662">
        <f>IF($V$11="Y",J1830*0.05,0)</f>
        <v>0</v>
      </c>
    </row>
    <row r="1831" s="671" customFormat="1" ht="13.5" customHeight="1">
      <c r="E1831" t="s" s="596">
        <v>1362</v>
      </c>
      <c r="F1831" t="s" s="675">
        <v>2212</v>
      </c>
      <c r="G1831" t="s" s="205">
        <f>G1822</f>
        <v>2000</v>
      </c>
      <c r="H1831" s="677">
        <v>0</v>
      </c>
      <c r="J1831" s="662">
        <f>H1831*I1831</f>
        <v>0</v>
      </c>
      <c r="K1831" s="662">
        <f>IF($V$11="Y",J1831*0.05,0)</f>
        <v>0</v>
      </c>
    </row>
    <row r="1832" s="671" customFormat="1" ht="13.5" customHeight="1">
      <c r="E1832" t="s" s="596">
        <v>1362</v>
      </c>
      <c r="F1832" t="s" s="675">
        <v>2212</v>
      </c>
      <c r="G1832" t="s" s="684">
        <f>G1823</f>
        <v>2001</v>
      </c>
      <c r="H1832" s="677">
        <v>0</v>
      </c>
      <c r="J1832" s="662">
        <f>H1832*I1832</f>
        <v>0</v>
      </c>
      <c r="K1832" s="662">
        <f>IF($V$11="Y",J1832*0.05,0)</f>
        <v>0</v>
      </c>
    </row>
    <row r="1833" s="671" customFormat="1" ht="13.5" customHeight="1">
      <c r="E1833" t="s" s="596">
        <v>1362</v>
      </c>
      <c r="F1833" t="s" s="675">
        <v>2212</v>
      </c>
      <c r="G1833" t="s" s="686">
        <f>G1824</f>
        <v>2003</v>
      </c>
      <c r="H1833" s="677">
        <v>0</v>
      </c>
      <c r="J1833" s="662">
        <f>H1833*I1833</f>
        <v>0</v>
      </c>
      <c r="K1833" s="662">
        <f>IF($V$11="Y",J1833*0.05,0)</f>
        <v>0</v>
      </c>
    </row>
    <row r="1834" s="671" customFormat="1" ht="13.5" customHeight="1">
      <c r="E1834" t="s" s="596">
        <v>1362</v>
      </c>
      <c r="F1834" t="s" s="675">
        <v>2212</v>
      </c>
      <c r="G1834" t="s" s="690">
        <f>G1825</f>
        <v>2004</v>
      </c>
      <c r="H1834" s="677">
        <v>0</v>
      </c>
      <c r="J1834" s="662">
        <f>H1834*I1834</f>
        <v>0</v>
      </c>
      <c r="K1834" s="662">
        <f>IF($V$11="Y",J1834*0.05,0)</f>
        <v>0</v>
      </c>
    </row>
    <row r="1835" s="671" customFormat="1" ht="13.5" customHeight="1">
      <c r="E1835" t="s" s="596">
        <v>1362</v>
      </c>
      <c r="F1835" t="s" s="675">
        <v>2212</v>
      </c>
      <c r="G1835" t="s" s="692">
        <f>G1826</f>
        <v>2005</v>
      </c>
      <c r="H1835" s="677">
        <v>0</v>
      </c>
      <c r="J1835" s="662">
        <f>H1835*I1835</f>
        <v>0</v>
      </c>
      <c r="K1835" s="662">
        <f>IF($V$11="Y",J1835*0.05,0)</f>
        <v>0</v>
      </c>
    </row>
    <row r="1836" s="671" customFormat="1" ht="13.5" customHeight="1">
      <c r="E1836" t="s" s="596">
        <v>1362</v>
      </c>
      <c r="F1836" t="s" s="675">
        <v>2212</v>
      </c>
      <c r="G1836" t="s" s="180">
        <f>G1827</f>
        <v>2006</v>
      </c>
      <c r="H1836" s="677">
        <v>0</v>
      </c>
      <c r="J1836" s="662">
        <f>H1836*I1836</f>
        <v>0</v>
      </c>
      <c r="K1836" s="662">
        <f>IF($V$11="Y",J1836*0.05,0)</f>
        <v>0</v>
      </c>
    </row>
    <row r="1837" s="671" customFormat="1" ht="13.5" customHeight="1">
      <c r="E1837" t="s" s="596">
        <v>1362</v>
      </c>
      <c r="F1837" t="s" s="675">
        <v>2212</v>
      </c>
      <c r="G1837" t="s" s="695">
        <f>G1828</f>
        <v>2007</v>
      </c>
      <c r="H1837" s="677">
        <v>0</v>
      </c>
      <c r="J1837" s="662">
        <f>H1837*I1837</f>
        <v>0</v>
      </c>
      <c r="K1837" s="662">
        <f>IF($V$11="Y",J1837*0.05,0)</f>
        <v>0</v>
      </c>
    </row>
    <row r="1838" s="671" customFormat="1" ht="13.5" customHeight="1">
      <c r="E1838" t="s" s="596">
        <v>1363</v>
      </c>
      <c r="F1838" t="s" s="675">
        <v>2213</v>
      </c>
      <c r="G1838" t="s" s="676">
        <f>G1829</f>
        <v>1996</v>
      </c>
      <c r="H1838" s="677">
        <v>0</v>
      </c>
      <c r="J1838" s="662">
        <f>H1838*I1838</f>
        <v>0</v>
      </c>
      <c r="K1838" s="662">
        <f>IF($V$11="Y",J1838*0.05,0)</f>
        <v>0</v>
      </c>
    </row>
    <row r="1839" s="671" customFormat="1" ht="13.5" customHeight="1">
      <c r="E1839" t="s" s="596">
        <v>1363</v>
      </c>
      <c r="F1839" t="s" s="675">
        <v>2213</v>
      </c>
      <c r="G1839" t="s" s="91">
        <f>G1830</f>
        <v>1998</v>
      </c>
      <c r="H1839" s="677">
        <v>0</v>
      </c>
      <c r="J1839" s="662">
        <f>H1839*I1839</f>
        <v>0</v>
      </c>
      <c r="K1839" s="662">
        <f>IF($V$11="Y",J1839*0.05,0)</f>
        <v>0</v>
      </c>
    </row>
    <row r="1840" s="671" customFormat="1" ht="13.5" customHeight="1">
      <c r="E1840" t="s" s="596">
        <v>1363</v>
      </c>
      <c r="F1840" t="s" s="675">
        <v>2213</v>
      </c>
      <c r="G1840" t="s" s="205">
        <f>G1831</f>
        <v>2000</v>
      </c>
      <c r="H1840" s="677">
        <v>0</v>
      </c>
      <c r="J1840" s="662">
        <f>H1840*I1840</f>
        <v>0</v>
      </c>
      <c r="K1840" s="662">
        <f>IF($V$11="Y",J1840*0.05,0)</f>
        <v>0</v>
      </c>
    </row>
    <row r="1841" s="671" customFormat="1" ht="13.5" customHeight="1">
      <c r="E1841" t="s" s="596">
        <v>1363</v>
      </c>
      <c r="F1841" t="s" s="675">
        <v>2213</v>
      </c>
      <c r="G1841" t="s" s="684">
        <f>G1832</f>
        <v>2001</v>
      </c>
      <c r="H1841" s="677">
        <v>0</v>
      </c>
      <c r="J1841" s="662">
        <f>H1841*I1841</f>
        <v>0</v>
      </c>
      <c r="K1841" s="662">
        <f>IF($V$11="Y",J1841*0.05,0)</f>
        <v>0</v>
      </c>
    </row>
    <row r="1842" s="671" customFormat="1" ht="13.5" customHeight="1">
      <c r="E1842" t="s" s="596">
        <v>1363</v>
      </c>
      <c r="F1842" t="s" s="675">
        <v>2213</v>
      </c>
      <c r="G1842" t="s" s="686">
        <f>G1833</f>
        <v>2003</v>
      </c>
      <c r="H1842" s="677">
        <v>0</v>
      </c>
      <c r="J1842" s="662">
        <f>H1842*I1842</f>
        <v>0</v>
      </c>
      <c r="K1842" s="662">
        <f>IF($V$11="Y",J1842*0.05,0)</f>
        <v>0</v>
      </c>
    </row>
    <row r="1843" s="671" customFormat="1" ht="13.5" customHeight="1">
      <c r="E1843" t="s" s="596">
        <v>1363</v>
      </c>
      <c r="F1843" t="s" s="675">
        <v>2213</v>
      </c>
      <c r="G1843" t="s" s="690">
        <f>G1834</f>
        <v>2004</v>
      </c>
      <c r="H1843" s="677">
        <v>0</v>
      </c>
      <c r="J1843" s="662">
        <f>H1843*I1843</f>
        <v>0</v>
      </c>
      <c r="K1843" s="662">
        <f>IF($V$11="Y",J1843*0.05,0)</f>
        <v>0</v>
      </c>
    </row>
    <row r="1844" s="671" customFormat="1" ht="13.5" customHeight="1">
      <c r="E1844" t="s" s="596">
        <v>1363</v>
      </c>
      <c r="F1844" t="s" s="675">
        <v>2213</v>
      </c>
      <c r="G1844" t="s" s="692">
        <f>G1835</f>
        <v>2005</v>
      </c>
      <c r="H1844" s="677">
        <v>0</v>
      </c>
      <c r="J1844" s="662">
        <f>H1844*I1844</f>
        <v>0</v>
      </c>
      <c r="K1844" s="662">
        <f>IF($V$11="Y",J1844*0.05,0)</f>
        <v>0</v>
      </c>
    </row>
    <row r="1845" s="671" customFormat="1" ht="13.5" customHeight="1">
      <c r="E1845" t="s" s="596">
        <v>1363</v>
      </c>
      <c r="F1845" t="s" s="675">
        <v>2213</v>
      </c>
      <c r="G1845" t="s" s="180">
        <f>G1836</f>
        <v>2006</v>
      </c>
      <c r="H1845" s="677">
        <v>0</v>
      </c>
      <c r="J1845" s="662">
        <f>H1845*I1845</f>
        <v>0</v>
      </c>
      <c r="K1845" s="662">
        <f>IF($V$11="Y",J1845*0.05,0)</f>
        <v>0</v>
      </c>
    </row>
    <row r="1846" s="671" customFormat="1" ht="13.5" customHeight="1">
      <c r="E1846" t="s" s="596">
        <v>1363</v>
      </c>
      <c r="F1846" t="s" s="675">
        <v>2213</v>
      </c>
      <c r="G1846" t="s" s="695">
        <f>G1837</f>
        <v>2007</v>
      </c>
      <c r="H1846" s="677">
        <v>0</v>
      </c>
      <c r="J1846" s="662">
        <f>H1846*I1846</f>
        <v>0</v>
      </c>
      <c r="K1846" s="662">
        <f>IF($V$11="Y",J1846*0.05,0)</f>
        <v>0</v>
      </c>
    </row>
    <row r="1847" s="671" customFormat="1" ht="13.5" customHeight="1">
      <c r="E1847" t="s" s="596">
        <v>1364</v>
      </c>
      <c r="F1847" t="s" s="675">
        <v>2214</v>
      </c>
      <c r="G1847" t="s" s="676">
        <f>G1838</f>
        <v>1996</v>
      </c>
      <c r="H1847" s="677">
        <v>0</v>
      </c>
      <c r="J1847" s="662">
        <f>H1847*I1847</f>
        <v>0</v>
      </c>
      <c r="K1847" s="662">
        <f>IF($V$11="Y",J1847*0.05,0)</f>
        <v>0</v>
      </c>
    </row>
    <row r="1848" s="671" customFormat="1" ht="13.5" customHeight="1">
      <c r="E1848" t="s" s="596">
        <v>1364</v>
      </c>
      <c r="F1848" t="s" s="675">
        <v>2214</v>
      </c>
      <c r="G1848" t="s" s="91">
        <f>G1839</f>
        <v>1998</v>
      </c>
      <c r="H1848" s="677">
        <v>0</v>
      </c>
      <c r="J1848" s="662">
        <f>H1848*I1848</f>
        <v>0</v>
      </c>
      <c r="K1848" s="662">
        <f>IF($V$11="Y",J1848*0.05,0)</f>
        <v>0</v>
      </c>
    </row>
    <row r="1849" s="671" customFormat="1" ht="13.5" customHeight="1">
      <c r="E1849" t="s" s="596">
        <v>1364</v>
      </c>
      <c r="F1849" t="s" s="675">
        <v>2214</v>
      </c>
      <c r="G1849" t="s" s="205">
        <f>G1840</f>
        <v>2000</v>
      </c>
      <c r="H1849" s="677">
        <v>0</v>
      </c>
      <c r="J1849" s="662">
        <f>H1849*I1849</f>
        <v>0</v>
      </c>
      <c r="K1849" s="662">
        <f>IF($V$11="Y",J1849*0.05,0)</f>
        <v>0</v>
      </c>
    </row>
    <row r="1850" s="671" customFormat="1" ht="13.5" customHeight="1">
      <c r="E1850" t="s" s="596">
        <v>1364</v>
      </c>
      <c r="F1850" t="s" s="675">
        <v>2214</v>
      </c>
      <c r="G1850" t="s" s="684">
        <f>G1841</f>
        <v>2001</v>
      </c>
      <c r="H1850" s="677">
        <v>0</v>
      </c>
      <c r="J1850" s="662">
        <f>H1850*I1850</f>
        <v>0</v>
      </c>
      <c r="K1850" s="662">
        <f>IF($V$11="Y",J1850*0.05,0)</f>
        <v>0</v>
      </c>
    </row>
    <row r="1851" s="671" customFormat="1" ht="13.5" customHeight="1">
      <c r="E1851" t="s" s="596">
        <v>1364</v>
      </c>
      <c r="F1851" t="s" s="675">
        <v>2214</v>
      </c>
      <c r="G1851" t="s" s="686">
        <f>G1842</f>
        <v>2003</v>
      </c>
      <c r="H1851" s="677">
        <v>0</v>
      </c>
      <c r="J1851" s="662">
        <f>H1851*I1851</f>
        <v>0</v>
      </c>
      <c r="K1851" s="662">
        <f>IF($V$11="Y",J1851*0.05,0)</f>
        <v>0</v>
      </c>
    </row>
    <row r="1852" s="671" customFormat="1" ht="13.5" customHeight="1">
      <c r="E1852" t="s" s="596">
        <v>1364</v>
      </c>
      <c r="F1852" t="s" s="675">
        <v>2214</v>
      </c>
      <c r="G1852" t="s" s="690">
        <f>G1843</f>
        <v>2004</v>
      </c>
      <c r="H1852" s="677">
        <v>0</v>
      </c>
      <c r="J1852" s="662">
        <f>H1852*I1852</f>
        <v>0</v>
      </c>
      <c r="K1852" s="662">
        <f>IF($V$11="Y",J1852*0.05,0)</f>
        <v>0</v>
      </c>
    </row>
    <row r="1853" s="671" customFormat="1" ht="13.5" customHeight="1">
      <c r="E1853" t="s" s="596">
        <v>1364</v>
      </c>
      <c r="F1853" t="s" s="675">
        <v>2214</v>
      </c>
      <c r="G1853" t="s" s="692">
        <f>G1844</f>
        <v>2005</v>
      </c>
      <c r="H1853" s="677">
        <v>0</v>
      </c>
      <c r="J1853" s="662">
        <f>H1853*I1853</f>
        <v>0</v>
      </c>
      <c r="K1853" s="662">
        <f>IF($V$11="Y",J1853*0.05,0)</f>
        <v>0</v>
      </c>
    </row>
    <row r="1854" s="671" customFormat="1" ht="13.5" customHeight="1">
      <c r="E1854" t="s" s="596">
        <v>1364</v>
      </c>
      <c r="F1854" t="s" s="675">
        <v>2214</v>
      </c>
      <c r="G1854" t="s" s="180">
        <f>G1845</f>
        <v>2006</v>
      </c>
      <c r="H1854" s="677">
        <v>0</v>
      </c>
      <c r="J1854" s="662">
        <f>H1854*I1854</f>
        <v>0</v>
      </c>
      <c r="K1854" s="662">
        <f>IF($V$11="Y",J1854*0.05,0)</f>
        <v>0</v>
      </c>
    </row>
    <row r="1855" s="671" customFormat="1" ht="13.5" customHeight="1">
      <c r="E1855" t="s" s="596">
        <v>1364</v>
      </c>
      <c r="F1855" t="s" s="675">
        <v>2214</v>
      </c>
      <c r="G1855" t="s" s="695">
        <f>G1846</f>
        <v>2007</v>
      </c>
      <c r="H1855" s="677">
        <v>0</v>
      </c>
      <c r="J1855" s="662">
        <f>H1855*I1855</f>
        <v>0</v>
      </c>
      <c r="K1855" s="662">
        <f>IF($V$11="Y",J1855*0.05,0)</f>
        <v>0</v>
      </c>
    </row>
    <row r="1856" s="671" customFormat="1" ht="13.5" customHeight="1">
      <c r="E1856" t="s" s="596">
        <v>1365</v>
      </c>
      <c r="F1856" t="s" s="675">
        <v>2215</v>
      </c>
      <c r="G1856" t="s" s="676">
        <f>G1847</f>
        <v>1996</v>
      </c>
      <c r="H1856" s="677">
        <v>0</v>
      </c>
      <c r="J1856" s="662">
        <f>H1856*I1856</f>
        <v>0</v>
      </c>
      <c r="K1856" s="662">
        <f>IF($V$11="Y",J1856*0.05,0)</f>
        <v>0</v>
      </c>
    </row>
    <row r="1857" s="671" customFormat="1" ht="13.5" customHeight="1">
      <c r="E1857" t="s" s="596">
        <v>1365</v>
      </c>
      <c r="F1857" t="s" s="675">
        <v>2215</v>
      </c>
      <c r="G1857" t="s" s="91">
        <f>G1848</f>
        <v>1998</v>
      </c>
      <c r="H1857" s="677">
        <v>0</v>
      </c>
      <c r="J1857" s="662">
        <f>H1857*I1857</f>
        <v>0</v>
      </c>
      <c r="K1857" s="662">
        <f>IF($V$11="Y",J1857*0.05,0)</f>
        <v>0</v>
      </c>
    </row>
    <row r="1858" s="671" customFormat="1" ht="13.5" customHeight="1">
      <c r="E1858" t="s" s="596">
        <v>1365</v>
      </c>
      <c r="F1858" t="s" s="675">
        <v>2215</v>
      </c>
      <c r="G1858" t="s" s="205">
        <f>G1849</f>
        <v>2000</v>
      </c>
      <c r="H1858" s="677">
        <v>0</v>
      </c>
      <c r="J1858" s="662">
        <f>H1858*I1858</f>
        <v>0</v>
      </c>
      <c r="K1858" s="662">
        <f>IF($V$11="Y",J1858*0.05,0)</f>
        <v>0</v>
      </c>
    </row>
    <row r="1859" s="671" customFormat="1" ht="13.5" customHeight="1">
      <c r="E1859" t="s" s="596">
        <v>1365</v>
      </c>
      <c r="F1859" t="s" s="675">
        <v>2215</v>
      </c>
      <c r="G1859" t="s" s="684">
        <f>G1850</f>
        <v>2001</v>
      </c>
      <c r="H1859" s="677">
        <v>0</v>
      </c>
      <c r="J1859" s="662">
        <f>H1859*I1859</f>
        <v>0</v>
      </c>
      <c r="K1859" s="662">
        <f>IF($V$11="Y",J1859*0.05,0)</f>
        <v>0</v>
      </c>
    </row>
    <row r="1860" s="671" customFormat="1" ht="13.5" customHeight="1">
      <c r="E1860" t="s" s="596">
        <v>1365</v>
      </c>
      <c r="F1860" t="s" s="675">
        <v>2215</v>
      </c>
      <c r="G1860" t="s" s="686">
        <f>G1851</f>
        <v>2003</v>
      </c>
      <c r="H1860" s="677">
        <v>0</v>
      </c>
      <c r="J1860" s="662">
        <f>H1860*I1860</f>
        <v>0</v>
      </c>
      <c r="K1860" s="662">
        <f>IF($V$11="Y",J1860*0.05,0)</f>
        <v>0</v>
      </c>
    </row>
    <row r="1861" s="671" customFormat="1" ht="13.5" customHeight="1">
      <c r="E1861" t="s" s="596">
        <v>1365</v>
      </c>
      <c r="F1861" t="s" s="675">
        <v>2215</v>
      </c>
      <c r="G1861" t="s" s="690">
        <f>G1852</f>
        <v>2004</v>
      </c>
      <c r="H1861" s="677">
        <v>0</v>
      </c>
      <c r="J1861" s="662">
        <f>H1861*I1861</f>
        <v>0</v>
      </c>
      <c r="K1861" s="662">
        <f>IF($V$11="Y",J1861*0.05,0)</f>
        <v>0</v>
      </c>
    </row>
    <row r="1862" s="671" customFormat="1" ht="13.5" customHeight="1">
      <c r="E1862" t="s" s="596">
        <v>1365</v>
      </c>
      <c r="F1862" t="s" s="675">
        <v>2215</v>
      </c>
      <c r="G1862" t="s" s="692">
        <f>G1853</f>
        <v>2005</v>
      </c>
      <c r="H1862" s="677">
        <v>0</v>
      </c>
      <c r="J1862" s="662">
        <f>H1862*I1862</f>
        <v>0</v>
      </c>
      <c r="K1862" s="662">
        <f>IF($V$11="Y",J1862*0.05,0)</f>
        <v>0</v>
      </c>
    </row>
    <row r="1863" s="671" customFormat="1" ht="13.5" customHeight="1">
      <c r="E1863" t="s" s="596">
        <v>1365</v>
      </c>
      <c r="F1863" t="s" s="675">
        <v>2215</v>
      </c>
      <c r="G1863" t="s" s="180">
        <f>G1854</f>
        <v>2006</v>
      </c>
      <c r="H1863" s="677">
        <v>0</v>
      </c>
      <c r="J1863" s="662">
        <f>H1863*I1863</f>
        <v>0</v>
      </c>
      <c r="K1863" s="662">
        <f>IF($V$11="Y",J1863*0.05,0)</f>
        <v>0</v>
      </c>
    </row>
    <row r="1864" s="671" customFormat="1" ht="13.5" customHeight="1">
      <c r="E1864" t="s" s="596">
        <v>1365</v>
      </c>
      <c r="F1864" t="s" s="675">
        <v>2215</v>
      </c>
      <c r="G1864" t="s" s="695">
        <f>G1855</f>
        <v>2007</v>
      </c>
      <c r="H1864" s="677">
        <v>0</v>
      </c>
      <c r="J1864" s="662">
        <f>H1864*I1864</f>
        <v>0</v>
      </c>
      <c r="K1864" s="662">
        <f>IF($V$11="Y",J1864*0.05,0)</f>
        <v>0</v>
      </c>
    </row>
    <row r="1865" s="671" customFormat="1" ht="13.5" customHeight="1">
      <c r="E1865" t="s" s="596">
        <v>1366</v>
      </c>
      <c r="F1865" t="s" s="675">
        <v>2216</v>
      </c>
      <c r="G1865" t="s" s="676">
        <f>G1856</f>
        <v>1996</v>
      </c>
      <c r="H1865" s="677">
        <v>0</v>
      </c>
      <c r="J1865" s="662">
        <f>H1865*I1865</f>
        <v>0</v>
      </c>
      <c r="K1865" s="662">
        <f>IF($V$11="Y",J1865*0.05,0)</f>
        <v>0</v>
      </c>
    </row>
    <row r="1866" s="671" customFormat="1" ht="13.5" customHeight="1">
      <c r="E1866" t="s" s="596">
        <v>1366</v>
      </c>
      <c r="F1866" t="s" s="675">
        <v>2216</v>
      </c>
      <c r="G1866" t="s" s="91">
        <f>G1857</f>
        <v>1998</v>
      </c>
      <c r="H1866" s="677">
        <v>0</v>
      </c>
      <c r="J1866" s="662">
        <f>H1866*I1866</f>
        <v>0</v>
      </c>
      <c r="K1866" s="662">
        <f>IF($V$11="Y",J1866*0.05,0)</f>
        <v>0</v>
      </c>
    </row>
    <row r="1867" s="671" customFormat="1" ht="13.5" customHeight="1">
      <c r="E1867" t="s" s="596">
        <v>1366</v>
      </c>
      <c r="F1867" t="s" s="675">
        <v>2216</v>
      </c>
      <c r="G1867" t="s" s="205">
        <f>G1858</f>
        <v>2000</v>
      </c>
      <c r="H1867" s="677">
        <v>0</v>
      </c>
      <c r="J1867" s="662">
        <f>H1867*I1867</f>
        <v>0</v>
      </c>
      <c r="K1867" s="662">
        <f>IF($V$11="Y",J1867*0.05,0)</f>
        <v>0</v>
      </c>
    </row>
    <row r="1868" s="671" customFormat="1" ht="13.5" customHeight="1">
      <c r="E1868" t="s" s="596">
        <v>1366</v>
      </c>
      <c r="F1868" t="s" s="675">
        <v>2216</v>
      </c>
      <c r="G1868" t="s" s="684">
        <f>G1859</f>
        <v>2001</v>
      </c>
      <c r="H1868" s="677">
        <v>0</v>
      </c>
      <c r="J1868" s="662">
        <f>H1868*I1868</f>
        <v>0</v>
      </c>
      <c r="K1868" s="662">
        <f>IF($V$11="Y",J1868*0.05,0)</f>
        <v>0</v>
      </c>
    </row>
    <row r="1869" s="671" customFormat="1" ht="13.5" customHeight="1">
      <c r="E1869" t="s" s="596">
        <v>1366</v>
      </c>
      <c r="F1869" t="s" s="675">
        <v>2216</v>
      </c>
      <c r="G1869" t="s" s="686">
        <f>G1860</f>
        <v>2003</v>
      </c>
      <c r="H1869" s="677">
        <v>0</v>
      </c>
      <c r="J1869" s="662">
        <f>H1869*I1869</f>
        <v>0</v>
      </c>
      <c r="K1869" s="662">
        <f>IF($V$11="Y",J1869*0.05,0)</f>
        <v>0</v>
      </c>
    </row>
    <row r="1870" s="671" customFormat="1" ht="13.5" customHeight="1">
      <c r="E1870" t="s" s="596">
        <v>1366</v>
      </c>
      <c r="F1870" t="s" s="675">
        <v>2216</v>
      </c>
      <c r="G1870" t="s" s="690">
        <f>G1861</f>
        <v>2004</v>
      </c>
      <c r="H1870" s="677">
        <v>0</v>
      </c>
      <c r="J1870" s="662">
        <f>H1870*I1870</f>
        <v>0</v>
      </c>
      <c r="K1870" s="662">
        <f>IF($V$11="Y",J1870*0.05,0)</f>
        <v>0</v>
      </c>
    </row>
    <row r="1871" s="671" customFormat="1" ht="13.5" customHeight="1">
      <c r="E1871" t="s" s="596">
        <v>1366</v>
      </c>
      <c r="F1871" t="s" s="675">
        <v>2216</v>
      </c>
      <c r="G1871" t="s" s="692">
        <f>G1862</f>
        <v>2005</v>
      </c>
      <c r="H1871" s="677">
        <v>0</v>
      </c>
      <c r="J1871" s="662">
        <f>H1871*I1871</f>
        <v>0</v>
      </c>
      <c r="K1871" s="662">
        <f>IF($V$11="Y",J1871*0.05,0)</f>
        <v>0</v>
      </c>
    </row>
    <row r="1872" s="671" customFormat="1" ht="13.5" customHeight="1">
      <c r="E1872" t="s" s="596">
        <v>1366</v>
      </c>
      <c r="F1872" t="s" s="675">
        <v>2216</v>
      </c>
      <c r="G1872" t="s" s="180">
        <f>G1863</f>
        <v>2006</v>
      </c>
      <c r="H1872" s="677">
        <v>0</v>
      </c>
      <c r="J1872" s="662">
        <f>H1872*I1872</f>
        <v>0</v>
      </c>
      <c r="K1872" s="662">
        <f>IF($V$11="Y",J1872*0.05,0)</f>
        <v>0</v>
      </c>
    </row>
    <row r="1873" s="671" customFormat="1" ht="13.5" customHeight="1">
      <c r="E1873" t="s" s="596">
        <v>1366</v>
      </c>
      <c r="F1873" t="s" s="675">
        <v>2216</v>
      </c>
      <c r="G1873" t="s" s="695">
        <f>G1864</f>
        <v>2007</v>
      </c>
      <c r="H1873" s="677">
        <v>0</v>
      </c>
      <c r="J1873" s="662">
        <f>H1873*I1873</f>
        <v>0</v>
      </c>
      <c r="K1873" s="662">
        <f>IF($V$11="Y",J1873*0.05,0)</f>
        <v>0</v>
      </c>
    </row>
    <row r="1874" s="671" customFormat="1" ht="13.5" customHeight="1">
      <c r="E1874" t="s" s="596">
        <v>1367</v>
      </c>
      <c r="F1874" t="s" s="675">
        <v>2217</v>
      </c>
      <c r="G1874" t="s" s="676">
        <f>G1865</f>
        <v>1996</v>
      </c>
      <c r="H1874" s="677">
        <v>0</v>
      </c>
      <c r="J1874" s="662">
        <f>H1874*I1874</f>
        <v>0</v>
      </c>
      <c r="K1874" s="662">
        <f>IF($V$11="Y",J1874*0.05,0)</f>
        <v>0</v>
      </c>
    </row>
    <row r="1875" s="671" customFormat="1" ht="13.5" customHeight="1">
      <c r="E1875" t="s" s="596">
        <v>1367</v>
      </c>
      <c r="F1875" t="s" s="675">
        <v>2217</v>
      </c>
      <c r="G1875" t="s" s="91">
        <f>G1866</f>
        <v>1998</v>
      </c>
      <c r="H1875" s="677">
        <v>0</v>
      </c>
      <c r="J1875" s="662">
        <f>H1875*I1875</f>
        <v>0</v>
      </c>
      <c r="K1875" s="662">
        <f>IF($V$11="Y",J1875*0.05,0)</f>
        <v>0</v>
      </c>
    </row>
    <row r="1876" s="671" customFormat="1" ht="13.5" customHeight="1">
      <c r="E1876" t="s" s="596">
        <v>1367</v>
      </c>
      <c r="F1876" t="s" s="675">
        <v>2217</v>
      </c>
      <c r="G1876" t="s" s="205">
        <f>G1867</f>
        <v>2000</v>
      </c>
      <c r="H1876" s="677">
        <v>0</v>
      </c>
      <c r="J1876" s="662">
        <f>H1876*I1876</f>
        <v>0</v>
      </c>
      <c r="K1876" s="662">
        <f>IF($V$11="Y",J1876*0.05,0)</f>
        <v>0</v>
      </c>
    </row>
    <row r="1877" s="671" customFormat="1" ht="13.5" customHeight="1">
      <c r="E1877" t="s" s="596">
        <v>1367</v>
      </c>
      <c r="F1877" t="s" s="675">
        <v>2217</v>
      </c>
      <c r="G1877" t="s" s="684">
        <f>G1868</f>
        <v>2001</v>
      </c>
      <c r="H1877" s="677">
        <v>0</v>
      </c>
      <c r="J1877" s="662">
        <f>H1877*I1877</f>
        <v>0</v>
      </c>
      <c r="K1877" s="662">
        <f>IF($V$11="Y",J1877*0.05,0)</f>
        <v>0</v>
      </c>
    </row>
    <row r="1878" s="671" customFormat="1" ht="13.5" customHeight="1">
      <c r="E1878" t="s" s="596">
        <v>1367</v>
      </c>
      <c r="F1878" t="s" s="675">
        <v>2217</v>
      </c>
      <c r="G1878" t="s" s="686">
        <f>G1869</f>
        <v>2003</v>
      </c>
      <c r="H1878" s="677">
        <v>0</v>
      </c>
      <c r="J1878" s="662">
        <f>H1878*I1878</f>
        <v>0</v>
      </c>
      <c r="K1878" s="662">
        <f>IF($V$11="Y",J1878*0.05,0)</f>
        <v>0</v>
      </c>
    </row>
    <row r="1879" s="671" customFormat="1" ht="13.5" customHeight="1">
      <c r="E1879" t="s" s="596">
        <v>1367</v>
      </c>
      <c r="F1879" t="s" s="675">
        <v>2217</v>
      </c>
      <c r="G1879" t="s" s="690">
        <f>G1870</f>
        <v>2004</v>
      </c>
      <c r="H1879" s="677">
        <v>0</v>
      </c>
      <c r="J1879" s="662">
        <f>H1879*I1879</f>
        <v>0</v>
      </c>
      <c r="K1879" s="662">
        <f>IF($V$11="Y",J1879*0.05,0)</f>
        <v>0</v>
      </c>
    </row>
    <row r="1880" s="671" customFormat="1" ht="13.5" customHeight="1">
      <c r="E1880" t="s" s="596">
        <v>1367</v>
      </c>
      <c r="F1880" t="s" s="675">
        <v>2217</v>
      </c>
      <c r="G1880" t="s" s="692">
        <f>G1871</f>
        <v>2005</v>
      </c>
      <c r="H1880" s="677">
        <v>0</v>
      </c>
      <c r="J1880" s="662">
        <f>H1880*I1880</f>
        <v>0</v>
      </c>
      <c r="K1880" s="662">
        <f>IF($V$11="Y",J1880*0.05,0)</f>
        <v>0</v>
      </c>
    </row>
    <row r="1881" s="671" customFormat="1" ht="13.5" customHeight="1">
      <c r="E1881" t="s" s="596">
        <v>1367</v>
      </c>
      <c r="F1881" t="s" s="675">
        <v>2217</v>
      </c>
      <c r="G1881" t="s" s="180">
        <f>G1872</f>
        <v>2006</v>
      </c>
      <c r="H1881" s="677">
        <v>0</v>
      </c>
      <c r="J1881" s="662">
        <f>H1881*I1881</f>
        <v>0</v>
      </c>
      <c r="K1881" s="662">
        <f>IF($V$11="Y",J1881*0.05,0)</f>
        <v>0</v>
      </c>
    </row>
    <row r="1882" s="671" customFormat="1" ht="13.5" customHeight="1">
      <c r="E1882" t="s" s="596">
        <v>1367</v>
      </c>
      <c r="F1882" t="s" s="675">
        <v>2217</v>
      </c>
      <c r="G1882" t="s" s="695">
        <f>G1873</f>
        <v>2007</v>
      </c>
      <c r="H1882" s="677">
        <v>0</v>
      </c>
      <c r="J1882" s="662">
        <f>H1882*I1882</f>
        <v>0</v>
      </c>
      <c r="K1882" s="662">
        <f>IF($V$11="Y",J1882*0.05,0)</f>
        <v>0</v>
      </c>
    </row>
    <row r="1883" s="671" customFormat="1" ht="13.5" customHeight="1">
      <c r="E1883" t="s" s="596">
        <v>1368</v>
      </c>
      <c r="F1883" t="s" s="675">
        <v>2218</v>
      </c>
      <c r="G1883" t="s" s="676">
        <f>G1874</f>
        <v>1996</v>
      </c>
      <c r="H1883" s="677">
        <v>0</v>
      </c>
      <c r="J1883" s="662">
        <f>H1883*I1883</f>
        <v>0</v>
      </c>
      <c r="K1883" s="662">
        <f>IF($V$11="Y",J1883*0.05,0)</f>
        <v>0</v>
      </c>
    </row>
    <row r="1884" s="671" customFormat="1" ht="13.5" customHeight="1">
      <c r="E1884" t="s" s="596">
        <v>1368</v>
      </c>
      <c r="F1884" t="s" s="675">
        <v>2218</v>
      </c>
      <c r="G1884" t="s" s="91">
        <f>G1875</f>
        <v>1998</v>
      </c>
      <c r="H1884" s="677">
        <v>0</v>
      </c>
      <c r="J1884" s="662">
        <f>H1884*I1884</f>
        <v>0</v>
      </c>
      <c r="K1884" s="662">
        <f>IF($V$11="Y",J1884*0.05,0)</f>
        <v>0</v>
      </c>
    </row>
    <row r="1885" s="671" customFormat="1" ht="13.5" customHeight="1">
      <c r="E1885" t="s" s="596">
        <v>1368</v>
      </c>
      <c r="F1885" t="s" s="675">
        <v>2218</v>
      </c>
      <c r="G1885" t="s" s="205">
        <f>G1876</f>
        <v>2000</v>
      </c>
      <c r="H1885" s="677">
        <v>0</v>
      </c>
      <c r="J1885" s="662">
        <f>H1885*I1885</f>
        <v>0</v>
      </c>
      <c r="K1885" s="662">
        <f>IF($V$11="Y",J1885*0.05,0)</f>
        <v>0</v>
      </c>
    </row>
    <row r="1886" s="671" customFormat="1" ht="13.5" customHeight="1">
      <c r="E1886" t="s" s="596">
        <v>1368</v>
      </c>
      <c r="F1886" t="s" s="675">
        <v>2218</v>
      </c>
      <c r="G1886" t="s" s="684">
        <f>G1877</f>
        <v>2001</v>
      </c>
      <c r="H1886" s="677">
        <v>0</v>
      </c>
      <c r="J1886" s="662">
        <f>H1886*I1886</f>
        <v>0</v>
      </c>
      <c r="K1886" s="662">
        <f>IF($V$11="Y",J1886*0.05,0)</f>
        <v>0</v>
      </c>
    </row>
    <row r="1887" s="671" customFormat="1" ht="13.5" customHeight="1">
      <c r="E1887" t="s" s="596">
        <v>1368</v>
      </c>
      <c r="F1887" t="s" s="675">
        <v>2218</v>
      </c>
      <c r="G1887" t="s" s="686">
        <f>G1878</f>
        <v>2003</v>
      </c>
      <c r="H1887" s="677">
        <v>0</v>
      </c>
      <c r="J1887" s="662">
        <f>H1887*I1887</f>
        <v>0</v>
      </c>
      <c r="K1887" s="662">
        <f>IF($V$11="Y",J1887*0.05,0)</f>
        <v>0</v>
      </c>
    </row>
    <row r="1888" s="671" customFormat="1" ht="13.5" customHeight="1">
      <c r="E1888" t="s" s="596">
        <v>1368</v>
      </c>
      <c r="F1888" t="s" s="675">
        <v>2218</v>
      </c>
      <c r="G1888" t="s" s="690">
        <f>G1879</f>
        <v>2004</v>
      </c>
      <c r="H1888" s="677">
        <v>0</v>
      </c>
      <c r="J1888" s="662">
        <f>H1888*I1888</f>
        <v>0</v>
      </c>
      <c r="K1888" s="662">
        <f>IF($V$11="Y",J1888*0.05,0)</f>
        <v>0</v>
      </c>
    </row>
    <row r="1889" s="671" customFormat="1" ht="13.5" customHeight="1">
      <c r="E1889" t="s" s="596">
        <v>1368</v>
      </c>
      <c r="F1889" t="s" s="675">
        <v>2218</v>
      </c>
      <c r="G1889" t="s" s="692">
        <f>G1880</f>
        <v>2005</v>
      </c>
      <c r="H1889" s="677">
        <v>0</v>
      </c>
      <c r="J1889" s="662">
        <f>H1889*I1889</f>
        <v>0</v>
      </c>
      <c r="K1889" s="662">
        <f>IF($V$11="Y",J1889*0.05,0)</f>
        <v>0</v>
      </c>
    </row>
    <row r="1890" s="671" customFormat="1" ht="13.5" customHeight="1">
      <c r="E1890" t="s" s="596">
        <v>1368</v>
      </c>
      <c r="F1890" t="s" s="675">
        <v>2218</v>
      </c>
      <c r="G1890" t="s" s="180">
        <f>G1881</f>
        <v>2006</v>
      </c>
      <c r="H1890" s="677">
        <v>0</v>
      </c>
      <c r="J1890" s="662">
        <f>H1890*I1890</f>
        <v>0</v>
      </c>
      <c r="K1890" s="662">
        <f>IF($V$11="Y",J1890*0.05,0)</f>
        <v>0</v>
      </c>
    </row>
    <row r="1891" s="671" customFormat="1" ht="13.5" customHeight="1">
      <c r="E1891" t="s" s="596">
        <v>1368</v>
      </c>
      <c r="F1891" t="s" s="675">
        <v>2218</v>
      </c>
      <c r="G1891" t="s" s="695">
        <f>G1882</f>
        <v>2007</v>
      </c>
      <c r="H1891" s="677">
        <v>0</v>
      </c>
      <c r="J1891" s="662">
        <f>H1891*I1891</f>
        <v>0</v>
      </c>
      <c r="K1891" s="662">
        <f>IF($V$11="Y",J1891*0.05,0)</f>
        <v>0</v>
      </c>
    </row>
    <row r="1892" s="671" customFormat="1" ht="13.5" customHeight="1">
      <c r="E1892" t="s" s="596">
        <v>1369</v>
      </c>
      <c r="F1892" t="s" s="675">
        <v>2219</v>
      </c>
      <c r="G1892" t="s" s="676">
        <f>G1883</f>
        <v>1996</v>
      </c>
      <c r="H1892" s="677">
        <v>0</v>
      </c>
      <c r="J1892" s="662">
        <f>H1892*I1892</f>
        <v>0</v>
      </c>
      <c r="K1892" s="662">
        <f>IF($V$11="Y",J1892*0.05,0)</f>
        <v>0</v>
      </c>
    </row>
    <row r="1893" s="671" customFormat="1" ht="13.5" customHeight="1">
      <c r="E1893" t="s" s="596">
        <v>1369</v>
      </c>
      <c r="F1893" t="s" s="675">
        <v>2219</v>
      </c>
      <c r="G1893" t="s" s="91">
        <f>G1884</f>
        <v>1998</v>
      </c>
      <c r="H1893" s="677">
        <v>0</v>
      </c>
      <c r="J1893" s="662">
        <f>H1893*I1893</f>
        <v>0</v>
      </c>
      <c r="K1893" s="662">
        <f>IF($V$11="Y",J1893*0.05,0)</f>
        <v>0</v>
      </c>
    </row>
    <row r="1894" s="671" customFormat="1" ht="13.5" customHeight="1">
      <c r="E1894" t="s" s="596">
        <v>1369</v>
      </c>
      <c r="F1894" t="s" s="675">
        <v>2219</v>
      </c>
      <c r="G1894" t="s" s="205">
        <f>G1885</f>
        <v>2000</v>
      </c>
      <c r="H1894" s="677">
        <v>0</v>
      </c>
      <c r="J1894" s="662">
        <f>H1894*I1894</f>
        <v>0</v>
      </c>
      <c r="K1894" s="662">
        <f>IF($V$11="Y",J1894*0.05,0)</f>
        <v>0</v>
      </c>
    </row>
    <row r="1895" s="671" customFormat="1" ht="13.5" customHeight="1">
      <c r="E1895" t="s" s="596">
        <v>1369</v>
      </c>
      <c r="F1895" t="s" s="675">
        <v>2219</v>
      </c>
      <c r="G1895" t="s" s="684">
        <f>G1886</f>
        <v>2001</v>
      </c>
      <c r="H1895" s="677">
        <v>0</v>
      </c>
      <c r="J1895" s="662">
        <f>H1895*I1895</f>
        <v>0</v>
      </c>
      <c r="K1895" s="662">
        <f>IF($V$11="Y",J1895*0.05,0)</f>
        <v>0</v>
      </c>
    </row>
    <row r="1896" s="671" customFormat="1" ht="13.5" customHeight="1">
      <c r="E1896" t="s" s="596">
        <v>1369</v>
      </c>
      <c r="F1896" t="s" s="675">
        <v>2219</v>
      </c>
      <c r="G1896" t="s" s="686">
        <f>G1887</f>
        <v>2003</v>
      </c>
      <c r="H1896" s="677">
        <v>0</v>
      </c>
      <c r="J1896" s="662">
        <f>H1896*I1896</f>
        <v>0</v>
      </c>
      <c r="K1896" s="662">
        <f>IF($V$11="Y",J1896*0.05,0)</f>
        <v>0</v>
      </c>
    </row>
    <row r="1897" s="671" customFormat="1" ht="13.5" customHeight="1">
      <c r="E1897" t="s" s="596">
        <v>1369</v>
      </c>
      <c r="F1897" t="s" s="675">
        <v>2219</v>
      </c>
      <c r="G1897" t="s" s="690">
        <f>G1888</f>
        <v>2004</v>
      </c>
      <c r="H1897" s="677">
        <v>0</v>
      </c>
      <c r="J1897" s="662">
        <f>H1897*I1897</f>
        <v>0</v>
      </c>
      <c r="K1897" s="662">
        <f>IF($V$11="Y",J1897*0.05,0)</f>
        <v>0</v>
      </c>
    </row>
    <row r="1898" s="671" customFormat="1" ht="13.5" customHeight="1">
      <c r="E1898" t="s" s="596">
        <v>1369</v>
      </c>
      <c r="F1898" t="s" s="675">
        <v>2219</v>
      </c>
      <c r="G1898" t="s" s="692">
        <f>G1889</f>
        <v>2005</v>
      </c>
      <c r="H1898" s="677">
        <v>0</v>
      </c>
      <c r="J1898" s="662">
        <f>H1898*I1898</f>
        <v>0</v>
      </c>
      <c r="K1898" s="662">
        <f>IF($V$11="Y",J1898*0.05,0)</f>
        <v>0</v>
      </c>
    </row>
    <row r="1899" s="671" customFormat="1" ht="13.5" customHeight="1">
      <c r="E1899" t="s" s="596">
        <v>1369</v>
      </c>
      <c r="F1899" t="s" s="675">
        <v>2219</v>
      </c>
      <c r="G1899" t="s" s="180">
        <f>G1890</f>
        <v>2006</v>
      </c>
      <c r="H1899" s="677">
        <v>0</v>
      </c>
      <c r="J1899" s="662">
        <f>H1899*I1899</f>
        <v>0</v>
      </c>
      <c r="K1899" s="662">
        <f>IF($V$11="Y",J1899*0.05,0)</f>
        <v>0</v>
      </c>
    </row>
    <row r="1900" s="671" customFormat="1" ht="13.5" customHeight="1">
      <c r="E1900" t="s" s="596">
        <v>1369</v>
      </c>
      <c r="F1900" t="s" s="675">
        <v>2219</v>
      </c>
      <c r="G1900" t="s" s="695">
        <f>G1891</f>
        <v>2007</v>
      </c>
      <c r="H1900" s="677">
        <v>0</v>
      </c>
      <c r="J1900" s="662">
        <f>H1900*I1900</f>
        <v>0</v>
      </c>
      <c r="K1900" s="662">
        <f>IF($V$11="Y",J1900*0.05,0)</f>
        <v>0</v>
      </c>
    </row>
    <row r="1901" s="671" customFormat="1" ht="13.5" customHeight="1">
      <c r="E1901" t="s" s="596">
        <v>1370</v>
      </c>
      <c r="F1901" t="s" s="675">
        <v>2220</v>
      </c>
      <c r="G1901" t="s" s="676">
        <f>G1892</f>
        <v>1996</v>
      </c>
      <c r="H1901" s="677">
        <v>0</v>
      </c>
      <c r="J1901" s="662">
        <f>H1901*I1901</f>
        <v>0</v>
      </c>
      <c r="K1901" s="662">
        <f>IF($V$11="Y",J1901*0.05,0)</f>
        <v>0</v>
      </c>
    </row>
    <row r="1902" s="671" customFormat="1" ht="13.5" customHeight="1">
      <c r="E1902" t="s" s="596">
        <v>1370</v>
      </c>
      <c r="F1902" t="s" s="675">
        <v>2220</v>
      </c>
      <c r="G1902" t="s" s="91">
        <f>G1893</f>
        <v>1998</v>
      </c>
      <c r="H1902" s="677">
        <v>0</v>
      </c>
      <c r="J1902" s="662">
        <f>H1902*I1902</f>
        <v>0</v>
      </c>
      <c r="K1902" s="662">
        <f>IF($V$11="Y",J1902*0.05,0)</f>
        <v>0</v>
      </c>
    </row>
    <row r="1903" s="671" customFormat="1" ht="13.5" customHeight="1">
      <c r="E1903" t="s" s="596">
        <v>1370</v>
      </c>
      <c r="F1903" t="s" s="675">
        <v>2220</v>
      </c>
      <c r="G1903" t="s" s="205">
        <f>G1894</f>
        <v>2000</v>
      </c>
      <c r="H1903" s="677">
        <v>0</v>
      </c>
      <c r="J1903" s="662">
        <f>H1903*I1903</f>
        <v>0</v>
      </c>
      <c r="K1903" s="662">
        <f>IF($V$11="Y",J1903*0.05,0)</f>
        <v>0</v>
      </c>
    </row>
    <row r="1904" s="671" customFormat="1" ht="13.5" customHeight="1">
      <c r="E1904" t="s" s="596">
        <v>1370</v>
      </c>
      <c r="F1904" t="s" s="675">
        <v>2220</v>
      </c>
      <c r="G1904" t="s" s="684">
        <f>G1895</f>
        <v>2001</v>
      </c>
      <c r="H1904" s="677">
        <v>0</v>
      </c>
      <c r="J1904" s="662">
        <f>H1904*I1904</f>
        <v>0</v>
      </c>
      <c r="K1904" s="662">
        <f>IF($V$11="Y",J1904*0.05,0)</f>
        <v>0</v>
      </c>
    </row>
    <row r="1905" s="671" customFormat="1" ht="13.5" customHeight="1">
      <c r="E1905" t="s" s="596">
        <v>1370</v>
      </c>
      <c r="F1905" t="s" s="675">
        <v>2220</v>
      </c>
      <c r="G1905" t="s" s="686">
        <f>G1896</f>
        <v>2003</v>
      </c>
      <c r="H1905" s="677">
        <v>0</v>
      </c>
      <c r="J1905" s="662">
        <f>H1905*I1905</f>
        <v>0</v>
      </c>
      <c r="K1905" s="662">
        <f>IF($V$11="Y",J1905*0.05,0)</f>
        <v>0</v>
      </c>
    </row>
    <row r="1906" s="671" customFormat="1" ht="13.5" customHeight="1">
      <c r="E1906" t="s" s="596">
        <v>1370</v>
      </c>
      <c r="F1906" t="s" s="675">
        <v>2220</v>
      </c>
      <c r="G1906" t="s" s="690">
        <f>G1897</f>
        <v>2004</v>
      </c>
      <c r="H1906" s="677">
        <v>0</v>
      </c>
      <c r="J1906" s="662">
        <f>H1906*I1906</f>
        <v>0</v>
      </c>
      <c r="K1906" s="662">
        <f>IF($V$11="Y",J1906*0.05,0)</f>
        <v>0</v>
      </c>
    </row>
    <row r="1907" s="671" customFormat="1" ht="13.5" customHeight="1">
      <c r="E1907" t="s" s="596">
        <v>1370</v>
      </c>
      <c r="F1907" t="s" s="675">
        <v>2220</v>
      </c>
      <c r="G1907" t="s" s="692">
        <f>G1898</f>
        <v>2005</v>
      </c>
      <c r="H1907" s="677">
        <v>0</v>
      </c>
      <c r="J1907" s="662">
        <f>H1907*I1907</f>
        <v>0</v>
      </c>
      <c r="K1907" s="662">
        <f>IF($V$11="Y",J1907*0.05,0)</f>
        <v>0</v>
      </c>
    </row>
    <row r="1908" s="671" customFormat="1" ht="13.5" customHeight="1">
      <c r="E1908" t="s" s="596">
        <v>1370</v>
      </c>
      <c r="F1908" t="s" s="675">
        <v>2220</v>
      </c>
      <c r="G1908" t="s" s="180">
        <f>G1899</f>
        <v>2006</v>
      </c>
      <c r="H1908" s="677">
        <v>0</v>
      </c>
      <c r="J1908" s="662">
        <f>H1908*I1908</f>
        <v>0</v>
      </c>
      <c r="K1908" s="662">
        <f>IF($V$11="Y",J1908*0.05,0)</f>
        <v>0</v>
      </c>
    </row>
    <row r="1909" s="671" customFormat="1" ht="13.5" customHeight="1">
      <c r="E1909" t="s" s="596">
        <v>1370</v>
      </c>
      <c r="F1909" t="s" s="675">
        <v>2220</v>
      </c>
      <c r="G1909" t="s" s="695">
        <f>G1900</f>
        <v>2007</v>
      </c>
      <c r="H1909" s="677">
        <v>0</v>
      </c>
      <c r="J1909" s="662">
        <f>H1909*I1909</f>
        <v>0</v>
      </c>
      <c r="K1909" s="662">
        <f>IF($V$11="Y",J1909*0.05,0)</f>
        <v>0</v>
      </c>
    </row>
    <row r="1910" s="671" customFormat="1" ht="13.5" customHeight="1">
      <c r="E1910" t="s" s="596">
        <v>1371</v>
      </c>
      <c r="F1910" t="s" s="675">
        <v>2221</v>
      </c>
      <c r="G1910" t="s" s="676">
        <f>G1901</f>
        <v>1996</v>
      </c>
      <c r="H1910" s="677">
        <v>0</v>
      </c>
      <c r="J1910" s="662">
        <f>H1910*I1910</f>
        <v>0</v>
      </c>
      <c r="K1910" s="662">
        <f>IF($V$11="Y",J1910*0.05,0)</f>
        <v>0</v>
      </c>
    </row>
    <row r="1911" s="671" customFormat="1" ht="13.5" customHeight="1">
      <c r="E1911" t="s" s="596">
        <v>1371</v>
      </c>
      <c r="F1911" t="s" s="675">
        <v>2221</v>
      </c>
      <c r="G1911" t="s" s="91">
        <f>G1902</f>
        <v>1998</v>
      </c>
      <c r="H1911" s="677">
        <v>0</v>
      </c>
      <c r="J1911" s="662">
        <f>H1911*I1911</f>
        <v>0</v>
      </c>
      <c r="K1911" s="662">
        <f>IF($V$11="Y",J1911*0.05,0)</f>
        <v>0</v>
      </c>
    </row>
    <row r="1912" s="671" customFormat="1" ht="13.5" customHeight="1">
      <c r="E1912" t="s" s="596">
        <v>1371</v>
      </c>
      <c r="F1912" t="s" s="675">
        <v>2221</v>
      </c>
      <c r="G1912" t="s" s="205">
        <f>G1903</f>
        <v>2000</v>
      </c>
      <c r="H1912" s="677">
        <v>0</v>
      </c>
      <c r="J1912" s="662">
        <f>H1912*I1912</f>
        <v>0</v>
      </c>
      <c r="K1912" s="662">
        <f>IF($V$11="Y",J1912*0.05,0)</f>
        <v>0</v>
      </c>
    </row>
    <row r="1913" s="671" customFormat="1" ht="13.5" customHeight="1">
      <c r="E1913" t="s" s="596">
        <v>1371</v>
      </c>
      <c r="F1913" t="s" s="675">
        <v>2221</v>
      </c>
      <c r="G1913" t="s" s="684">
        <f>G1904</f>
        <v>2001</v>
      </c>
      <c r="H1913" s="677">
        <v>0</v>
      </c>
      <c r="J1913" s="662">
        <f>H1913*I1913</f>
        <v>0</v>
      </c>
      <c r="K1913" s="662">
        <f>IF($V$11="Y",J1913*0.05,0)</f>
        <v>0</v>
      </c>
    </row>
    <row r="1914" s="671" customFormat="1" ht="13.5" customHeight="1">
      <c r="E1914" t="s" s="596">
        <v>1371</v>
      </c>
      <c r="F1914" t="s" s="675">
        <v>2221</v>
      </c>
      <c r="G1914" t="s" s="686">
        <f>G1905</f>
        <v>2003</v>
      </c>
      <c r="H1914" s="677">
        <v>0</v>
      </c>
      <c r="J1914" s="662">
        <f>H1914*I1914</f>
        <v>0</v>
      </c>
      <c r="K1914" s="662">
        <f>IF($V$11="Y",J1914*0.05,0)</f>
        <v>0</v>
      </c>
    </row>
    <row r="1915" s="671" customFormat="1" ht="13.5" customHeight="1">
      <c r="E1915" t="s" s="596">
        <v>1371</v>
      </c>
      <c r="F1915" t="s" s="675">
        <v>2221</v>
      </c>
      <c r="G1915" t="s" s="690">
        <f>G1906</f>
        <v>2004</v>
      </c>
      <c r="H1915" s="677">
        <v>0</v>
      </c>
      <c r="J1915" s="662">
        <f>H1915*I1915</f>
        <v>0</v>
      </c>
      <c r="K1915" s="662">
        <f>IF($V$11="Y",J1915*0.05,0)</f>
        <v>0</v>
      </c>
    </row>
    <row r="1916" s="671" customFormat="1" ht="13.5" customHeight="1">
      <c r="E1916" t="s" s="596">
        <v>1371</v>
      </c>
      <c r="F1916" t="s" s="675">
        <v>2221</v>
      </c>
      <c r="G1916" t="s" s="692">
        <f>G1907</f>
        <v>2005</v>
      </c>
      <c r="H1916" s="677">
        <v>0</v>
      </c>
      <c r="J1916" s="662">
        <f>H1916*I1916</f>
        <v>0</v>
      </c>
      <c r="K1916" s="662">
        <f>IF($V$11="Y",J1916*0.05,0)</f>
        <v>0</v>
      </c>
    </row>
    <row r="1917" s="671" customFormat="1" ht="13.5" customHeight="1">
      <c r="E1917" t="s" s="596">
        <v>1371</v>
      </c>
      <c r="F1917" t="s" s="675">
        <v>2221</v>
      </c>
      <c r="G1917" t="s" s="180">
        <f>G1908</f>
        <v>2006</v>
      </c>
      <c r="H1917" s="677">
        <v>0</v>
      </c>
      <c r="J1917" s="662">
        <f>H1917*I1917</f>
        <v>0</v>
      </c>
      <c r="K1917" s="662">
        <f>IF($V$11="Y",J1917*0.05,0)</f>
        <v>0</v>
      </c>
    </row>
    <row r="1918" s="671" customFormat="1" ht="13.5" customHeight="1">
      <c r="E1918" t="s" s="596">
        <v>1371</v>
      </c>
      <c r="F1918" t="s" s="675">
        <v>2221</v>
      </c>
      <c r="G1918" t="s" s="695">
        <f>G1909</f>
        <v>2007</v>
      </c>
      <c r="H1918" s="677">
        <v>0</v>
      </c>
      <c r="J1918" s="662">
        <f>H1918*I1918</f>
        <v>0</v>
      </c>
      <c r="K1918" s="662">
        <f>IF($V$11="Y",J1918*0.05,0)</f>
        <v>0</v>
      </c>
    </row>
    <row r="1919" s="671" customFormat="1" ht="13.5" customHeight="1">
      <c r="E1919" t="s" s="596">
        <v>1372</v>
      </c>
      <c r="F1919" t="s" s="675">
        <v>2222</v>
      </c>
      <c r="G1919" t="s" s="676">
        <f>G1910</f>
        <v>1996</v>
      </c>
      <c r="H1919" s="677">
        <v>0</v>
      </c>
      <c r="J1919" s="662">
        <f>H1919*I1919</f>
        <v>0</v>
      </c>
      <c r="K1919" s="662">
        <f>IF($V$11="Y",J1919*0.05,0)</f>
        <v>0</v>
      </c>
    </row>
    <row r="1920" s="671" customFormat="1" ht="13.5" customHeight="1">
      <c r="E1920" t="s" s="596">
        <v>1372</v>
      </c>
      <c r="F1920" t="s" s="675">
        <v>2222</v>
      </c>
      <c r="G1920" t="s" s="91">
        <f>G1911</f>
        <v>1998</v>
      </c>
      <c r="H1920" s="677">
        <v>0</v>
      </c>
      <c r="J1920" s="662">
        <f>H1920*I1920</f>
        <v>0</v>
      </c>
      <c r="K1920" s="662">
        <f>IF($V$11="Y",J1920*0.05,0)</f>
        <v>0</v>
      </c>
    </row>
    <row r="1921" s="671" customFormat="1" ht="13.5" customHeight="1">
      <c r="E1921" t="s" s="596">
        <v>1372</v>
      </c>
      <c r="F1921" t="s" s="675">
        <v>2222</v>
      </c>
      <c r="G1921" t="s" s="205">
        <f>G1912</f>
        <v>2000</v>
      </c>
      <c r="H1921" s="677">
        <v>0</v>
      </c>
      <c r="J1921" s="662">
        <f>H1921*I1921</f>
        <v>0</v>
      </c>
      <c r="K1921" s="662">
        <f>IF($V$11="Y",J1921*0.05,0)</f>
        <v>0</v>
      </c>
    </row>
    <row r="1922" s="671" customFormat="1" ht="13.5" customHeight="1">
      <c r="E1922" t="s" s="596">
        <v>1372</v>
      </c>
      <c r="F1922" t="s" s="675">
        <v>2222</v>
      </c>
      <c r="G1922" t="s" s="684">
        <f>G1913</f>
        <v>2001</v>
      </c>
      <c r="H1922" s="677">
        <v>0</v>
      </c>
      <c r="J1922" s="662">
        <f>H1922*I1922</f>
        <v>0</v>
      </c>
      <c r="K1922" s="662">
        <f>IF($V$11="Y",J1922*0.05,0)</f>
        <v>0</v>
      </c>
    </row>
    <row r="1923" s="671" customFormat="1" ht="13.5" customHeight="1">
      <c r="E1923" t="s" s="596">
        <v>1372</v>
      </c>
      <c r="F1923" t="s" s="675">
        <v>2222</v>
      </c>
      <c r="G1923" t="s" s="686">
        <f>G1914</f>
        <v>2003</v>
      </c>
      <c r="H1923" s="677">
        <v>0</v>
      </c>
      <c r="J1923" s="662">
        <f>H1923*I1923</f>
        <v>0</v>
      </c>
      <c r="K1923" s="662">
        <f>IF($V$11="Y",J1923*0.05,0)</f>
        <v>0</v>
      </c>
    </row>
    <row r="1924" s="671" customFormat="1" ht="13.5" customHeight="1">
      <c r="E1924" t="s" s="596">
        <v>1372</v>
      </c>
      <c r="F1924" t="s" s="675">
        <v>2222</v>
      </c>
      <c r="G1924" t="s" s="690">
        <f>G1915</f>
        <v>2004</v>
      </c>
      <c r="H1924" s="677">
        <v>0</v>
      </c>
      <c r="J1924" s="662">
        <f>H1924*I1924</f>
        <v>0</v>
      </c>
      <c r="K1924" s="662">
        <f>IF($V$11="Y",J1924*0.05,0)</f>
        <v>0</v>
      </c>
    </row>
    <row r="1925" s="671" customFormat="1" ht="13.5" customHeight="1">
      <c r="E1925" t="s" s="596">
        <v>1372</v>
      </c>
      <c r="F1925" t="s" s="675">
        <v>2222</v>
      </c>
      <c r="G1925" t="s" s="692">
        <f>G1916</f>
        <v>2005</v>
      </c>
      <c r="H1925" s="677">
        <v>0</v>
      </c>
      <c r="J1925" s="662">
        <f>H1925*I1925</f>
        <v>0</v>
      </c>
      <c r="K1925" s="662">
        <f>IF($V$11="Y",J1925*0.05,0)</f>
        <v>0</v>
      </c>
    </row>
    <row r="1926" s="671" customFormat="1" ht="13.5" customHeight="1">
      <c r="E1926" t="s" s="596">
        <v>1372</v>
      </c>
      <c r="F1926" t="s" s="675">
        <v>2222</v>
      </c>
      <c r="G1926" t="s" s="180">
        <f>G1917</f>
        <v>2006</v>
      </c>
      <c r="H1926" s="677">
        <v>0</v>
      </c>
      <c r="J1926" s="662">
        <f>H1926*I1926</f>
        <v>0</v>
      </c>
      <c r="K1926" s="662">
        <f>IF($V$11="Y",J1926*0.05,0)</f>
        <v>0</v>
      </c>
    </row>
    <row r="1927" s="671" customFormat="1" ht="13.5" customHeight="1">
      <c r="E1927" t="s" s="596">
        <v>1372</v>
      </c>
      <c r="F1927" t="s" s="675">
        <v>2222</v>
      </c>
      <c r="G1927" t="s" s="695">
        <f>G1918</f>
        <v>2007</v>
      </c>
      <c r="H1927" s="677">
        <v>0</v>
      </c>
      <c r="J1927" s="662">
        <f>H1927*I1927</f>
        <v>0</v>
      </c>
      <c r="K1927" s="662">
        <f>IF($V$11="Y",J1927*0.05,0)</f>
        <v>0</v>
      </c>
    </row>
    <row r="1928" s="671" customFormat="1" ht="13.5" customHeight="1">
      <c r="E1928" t="s" s="596">
        <v>1373</v>
      </c>
      <c r="F1928" t="s" s="675">
        <v>2223</v>
      </c>
      <c r="G1928" t="s" s="676">
        <f>G1919</f>
        <v>1996</v>
      </c>
      <c r="H1928" s="677">
        <v>0</v>
      </c>
      <c r="J1928" s="662">
        <f>H1928*I1928</f>
        <v>0</v>
      </c>
      <c r="K1928" s="662">
        <f>IF($V$11="Y",J1928*0.05,0)</f>
        <v>0</v>
      </c>
    </row>
    <row r="1929" s="671" customFormat="1" ht="13.5" customHeight="1">
      <c r="E1929" t="s" s="596">
        <v>1373</v>
      </c>
      <c r="F1929" t="s" s="675">
        <v>2223</v>
      </c>
      <c r="G1929" t="s" s="91">
        <f>G1920</f>
        <v>1998</v>
      </c>
      <c r="H1929" s="677">
        <v>0</v>
      </c>
      <c r="J1929" s="662">
        <f>H1929*I1929</f>
        <v>0</v>
      </c>
      <c r="K1929" s="662">
        <f>IF($V$11="Y",J1929*0.05,0)</f>
        <v>0</v>
      </c>
    </row>
    <row r="1930" s="671" customFormat="1" ht="13.5" customHeight="1">
      <c r="E1930" t="s" s="596">
        <v>1373</v>
      </c>
      <c r="F1930" t="s" s="675">
        <v>2223</v>
      </c>
      <c r="G1930" t="s" s="205">
        <f>G1921</f>
        <v>2000</v>
      </c>
      <c r="H1930" s="677">
        <v>0</v>
      </c>
      <c r="J1930" s="662">
        <f>H1930*I1930</f>
        <v>0</v>
      </c>
      <c r="K1930" s="662">
        <f>IF($V$11="Y",J1930*0.05,0)</f>
        <v>0</v>
      </c>
    </row>
    <row r="1931" s="671" customFormat="1" ht="13.5" customHeight="1">
      <c r="E1931" t="s" s="596">
        <v>1373</v>
      </c>
      <c r="F1931" t="s" s="675">
        <v>2223</v>
      </c>
      <c r="G1931" t="s" s="684">
        <f>G1922</f>
        <v>2001</v>
      </c>
      <c r="H1931" s="677">
        <v>0</v>
      </c>
      <c r="J1931" s="662">
        <f>H1931*I1931</f>
        <v>0</v>
      </c>
      <c r="K1931" s="662">
        <f>IF($V$11="Y",J1931*0.05,0)</f>
        <v>0</v>
      </c>
    </row>
    <row r="1932" s="671" customFormat="1" ht="13.5" customHeight="1">
      <c r="E1932" t="s" s="596">
        <v>1373</v>
      </c>
      <c r="F1932" t="s" s="675">
        <v>2223</v>
      </c>
      <c r="G1932" t="s" s="686">
        <f>G1923</f>
        <v>2003</v>
      </c>
      <c r="H1932" s="677">
        <v>0</v>
      </c>
      <c r="J1932" s="662">
        <f>H1932*I1932</f>
        <v>0</v>
      </c>
      <c r="K1932" s="662">
        <f>IF($V$11="Y",J1932*0.05,0)</f>
        <v>0</v>
      </c>
    </row>
    <row r="1933" s="671" customFormat="1" ht="13.5" customHeight="1">
      <c r="E1933" t="s" s="596">
        <v>1373</v>
      </c>
      <c r="F1933" t="s" s="675">
        <v>2223</v>
      </c>
      <c r="G1933" t="s" s="690">
        <f>G1924</f>
        <v>2004</v>
      </c>
      <c r="H1933" s="677">
        <v>0</v>
      </c>
      <c r="J1933" s="662">
        <f>H1933*I1933</f>
        <v>0</v>
      </c>
      <c r="K1933" s="662">
        <f>IF($V$11="Y",J1933*0.05,0)</f>
        <v>0</v>
      </c>
    </row>
    <row r="1934" s="671" customFormat="1" ht="13.5" customHeight="1">
      <c r="E1934" t="s" s="596">
        <v>1373</v>
      </c>
      <c r="F1934" t="s" s="675">
        <v>2223</v>
      </c>
      <c r="G1934" t="s" s="692">
        <f>G1925</f>
        <v>2005</v>
      </c>
      <c r="H1934" s="677">
        <v>0</v>
      </c>
      <c r="J1934" s="662">
        <f>H1934*I1934</f>
        <v>0</v>
      </c>
      <c r="K1934" s="662">
        <f>IF($V$11="Y",J1934*0.05,0)</f>
        <v>0</v>
      </c>
    </row>
    <row r="1935" s="671" customFormat="1" ht="13.5" customHeight="1">
      <c r="E1935" t="s" s="596">
        <v>1373</v>
      </c>
      <c r="F1935" t="s" s="675">
        <v>2223</v>
      </c>
      <c r="G1935" t="s" s="180">
        <f>G1926</f>
        <v>2006</v>
      </c>
      <c r="H1935" s="677">
        <v>0</v>
      </c>
      <c r="J1935" s="662">
        <f>H1935*I1935</f>
        <v>0</v>
      </c>
      <c r="K1935" s="662">
        <f>IF($V$11="Y",J1935*0.05,0)</f>
        <v>0</v>
      </c>
    </row>
    <row r="1936" s="671" customFormat="1" ht="13.5" customHeight="1">
      <c r="E1936" t="s" s="596">
        <v>1373</v>
      </c>
      <c r="F1936" t="s" s="675">
        <v>2223</v>
      </c>
      <c r="G1936" t="s" s="695">
        <f>G1927</f>
        <v>2007</v>
      </c>
      <c r="H1936" s="677">
        <v>0</v>
      </c>
      <c r="J1936" s="662">
        <f>H1936*I1936</f>
        <v>0</v>
      </c>
      <c r="K1936" s="662">
        <f>IF($V$11="Y",J1936*0.05,0)</f>
        <v>0</v>
      </c>
    </row>
    <row r="1937" s="671" customFormat="1" ht="13.5" customHeight="1">
      <c r="E1937" t="s" s="596">
        <v>1374</v>
      </c>
      <c r="F1937" t="s" s="675">
        <v>2224</v>
      </c>
      <c r="G1937" t="s" s="676">
        <f>G1928</f>
        <v>1996</v>
      </c>
      <c r="H1937" s="677">
        <v>0</v>
      </c>
      <c r="J1937" s="662">
        <f>H1937*I1937</f>
        <v>0</v>
      </c>
      <c r="K1937" s="662">
        <f>IF($V$11="Y",J1937*0.05,0)</f>
        <v>0</v>
      </c>
    </row>
    <row r="1938" s="671" customFormat="1" ht="13.5" customHeight="1">
      <c r="E1938" t="s" s="596">
        <v>1374</v>
      </c>
      <c r="F1938" t="s" s="675">
        <v>2224</v>
      </c>
      <c r="G1938" t="s" s="91">
        <f>G1929</f>
        <v>1998</v>
      </c>
      <c r="H1938" s="677">
        <v>0</v>
      </c>
      <c r="J1938" s="662">
        <f>H1938*I1938</f>
        <v>0</v>
      </c>
      <c r="K1938" s="662">
        <f>IF($V$11="Y",J1938*0.05,0)</f>
        <v>0</v>
      </c>
    </row>
    <row r="1939" s="671" customFormat="1" ht="13.5" customHeight="1">
      <c r="E1939" t="s" s="596">
        <v>1374</v>
      </c>
      <c r="F1939" t="s" s="675">
        <v>2224</v>
      </c>
      <c r="G1939" t="s" s="205">
        <f>G1930</f>
        <v>2000</v>
      </c>
      <c r="H1939" s="677">
        <v>0</v>
      </c>
      <c r="J1939" s="662">
        <f>H1939*I1939</f>
        <v>0</v>
      </c>
      <c r="K1939" s="662">
        <f>IF($V$11="Y",J1939*0.05,0)</f>
        <v>0</v>
      </c>
    </row>
    <row r="1940" s="671" customFormat="1" ht="13.5" customHeight="1">
      <c r="E1940" t="s" s="596">
        <v>1374</v>
      </c>
      <c r="F1940" t="s" s="675">
        <v>2224</v>
      </c>
      <c r="G1940" t="s" s="684">
        <f>G1931</f>
        <v>2001</v>
      </c>
      <c r="H1940" s="677">
        <v>0</v>
      </c>
      <c r="J1940" s="662">
        <f>H1940*I1940</f>
        <v>0</v>
      </c>
      <c r="K1940" s="662">
        <f>IF($V$11="Y",J1940*0.05,0)</f>
        <v>0</v>
      </c>
    </row>
    <row r="1941" s="671" customFormat="1" ht="13.5" customHeight="1">
      <c r="E1941" t="s" s="596">
        <v>1374</v>
      </c>
      <c r="F1941" t="s" s="675">
        <v>2224</v>
      </c>
      <c r="G1941" t="s" s="686">
        <f>G1932</f>
        <v>2003</v>
      </c>
      <c r="H1941" s="677">
        <v>0</v>
      </c>
      <c r="J1941" s="662">
        <f>H1941*I1941</f>
        <v>0</v>
      </c>
      <c r="K1941" s="662">
        <f>IF($V$11="Y",J1941*0.05,0)</f>
        <v>0</v>
      </c>
    </row>
    <row r="1942" s="671" customFormat="1" ht="13.5" customHeight="1">
      <c r="E1942" t="s" s="596">
        <v>1374</v>
      </c>
      <c r="F1942" t="s" s="675">
        <v>2224</v>
      </c>
      <c r="G1942" t="s" s="690">
        <f>G1933</f>
        <v>2004</v>
      </c>
      <c r="H1942" s="677">
        <v>0</v>
      </c>
      <c r="J1942" s="662">
        <f>H1942*I1942</f>
        <v>0</v>
      </c>
      <c r="K1942" s="662">
        <f>IF($V$11="Y",J1942*0.05,0)</f>
        <v>0</v>
      </c>
    </row>
    <row r="1943" s="671" customFormat="1" ht="13.5" customHeight="1">
      <c r="E1943" t="s" s="596">
        <v>1374</v>
      </c>
      <c r="F1943" t="s" s="675">
        <v>2224</v>
      </c>
      <c r="G1943" t="s" s="692">
        <f>G1934</f>
        <v>2005</v>
      </c>
      <c r="H1943" s="677">
        <v>0</v>
      </c>
      <c r="J1943" s="662">
        <f>H1943*I1943</f>
        <v>0</v>
      </c>
      <c r="K1943" s="662">
        <f>IF($V$11="Y",J1943*0.05,0)</f>
        <v>0</v>
      </c>
    </row>
    <row r="1944" s="671" customFormat="1" ht="13.5" customHeight="1">
      <c r="E1944" t="s" s="596">
        <v>1374</v>
      </c>
      <c r="F1944" t="s" s="675">
        <v>2224</v>
      </c>
      <c r="G1944" t="s" s="180">
        <f>G1935</f>
        <v>2006</v>
      </c>
      <c r="H1944" s="677">
        <v>0</v>
      </c>
      <c r="J1944" s="662">
        <f>H1944*I1944</f>
        <v>0</v>
      </c>
      <c r="K1944" s="662">
        <f>IF($V$11="Y",J1944*0.05,0)</f>
        <v>0</v>
      </c>
    </row>
    <row r="1945" s="671" customFormat="1" ht="13.5" customHeight="1">
      <c r="E1945" t="s" s="596">
        <v>1374</v>
      </c>
      <c r="F1945" t="s" s="675">
        <v>2224</v>
      </c>
      <c r="G1945" t="s" s="695">
        <f>G1936</f>
        <v>2007</v>
      </c>
      <c r="H1945" s="677">
        <v>0</v>
      </c>
      <c r="J1945" s="662">
        <f>H1945*I1945</f>
        <v>0</v>
      </c>
      <c r="K1945" s="662">
        <f>IF($V$11="Y",J1945*0.05,0)</f>
        <v>0</v>
      </c>
    </row>
    <row r="1946" s="671" customFormat="1" ht="13.5" customHeight="1">
      <c r="E1946" t="s" s="596">
        <v>1375</v>
      </c>
      <c r="F1946" t="s" s="675">
        <v>2225</v>
      </c>
      <c r="G1946" t="s" s="676">
        <f>G1937</f>
        <v>1996</v>
      </c>
      <c r="H1946" s="677">
        <v>0</v>
      </c>
      <c r="J1946" s="662">
        <f>H1946*I1946</f>
        <v>0</v>
      </c>
      <c r="K1946" s="662">
        <f>IF($V$11="Y",J1946*0.05,0)</f>
        <v>0</v>
      </c>
    </row>
    <row r="1947" s="671" customFormat="1" ht="13.5" customHeight="1">
      <c r="E1947" t="s" s="596">
        <v>1375</v>
      </c>
      <c r="F1947" t="s" s="675">
        <v>2225</v>
      </c>
      <c r="G1947" t="s" s="91">
        <f>G1938</f>
        <v>1998</v>
      </c>
      <c r="H1947" s="677">
        <v>0</v>
      </c>
      <c r="J1947" s="662">
        <f>H1947*I1947</f>
        <v>0</v>
      </c>
      <c r="K1947" s="662">
        <f>IF($V$11="Y",J1947*0.05,0)</f>
        <v>0</v>
      </c>
    </row>
    <row r="1948" s="671" customFormat="1" ht="13.5" customHeight="1">
      <c r="E1948" t="s" s="596">
        <v>1375</v>
      </c>
      <c r="F1948" t="s" s="675">
        <v>2225</v>
      </c>
      <c r="G1948" t="s" s="205">
        <f>G1939</f>
        <v>2000</v>
      </c>
      <c r="H1948" s="677">
        <v>0</v>
      </c>
      <c r="J1948" s="662">
        <f>H1948*I1948</f>
        <v>0</v>
      </c>
      <c r="K1948" s="662">
        <f>IF($V$11="Y",J1948*0.05,0)</f>
        <v>0</v>
      </c>
    </row>
    <row r="1949" s="671" customFormat="1" ht="13.5" customHeight="1">
      <c r="E1949" t="s" s="596">
        <v>1375</v>
      </c>
      <c r="F1949" t="s" s="675">
        <v>2225</v>
      </c>
      <c r="G1949" t="s" s="684">
        <f>G1940</f>
        <v>2001</v>
      </c>
      <c r="H1949" s="677">
        <v>0</v>
      </c>
      <c r="J1949" s="662">
        <f>H1949*I1949</f>
        <v>0</v>
      </c>
      <c r="K1949" s="662">
        <f>IF($V$11="Y",J1949*0.05,0)</f>
        <v>0</v>
      </c>
    </row>
    <row r="1950" s="671" customFormat="1" ht="13.5" customHeight="1">
      <c r="E1950" t="s" s="596">
        <v>1375</v>
      </c>
      <c r="F1950" t="s" s="675">
        <v>2225</v>
      </c>
      <c r="G1950" t="s" s="686">
        <f>G1941</f>
        <v>2003</v>
      </c>
      <c r="H1950" s="677">
        <v>0</v>
      </c>
      <c r="J1950" s="662">
        <f>H1950*I1950</f>
        <v>0</v>
      </c>
      <c r="K1950" s="662">
        <f>IF($V$11="Y",J1950*0.05,0)</f>
        <v>0</v>
      </c>
    </row>
    <row r="1951" s="671" customFormat="1" ht="13.5" customHeight="1">
      <c r="E1951" t="s" s="596">
        <v>1375</v>
      </c>
      <c r="F1951" t="s" s="675">
        <v>2225</v>
      </c>
      <c r="G1951" t="s" s="690">
        <f>G1942</f>
        <v>2004</v>
      </c>
      <c r="H1951" s="677">
        <v>0</v>
      </c>
      <c r="J1951" s="662">
        <f>H1951*I1951</f>
        <v>0</v>
      </c>
      <c r="K1951" s="662">
        <f>IF($V$11="Y",J1951*0.05,0)</f>
        <v>0</v>
      </c>
    </row>
    <row r="1952" s="671" customFormat="1" ht="13.5" customHeight="1">
      <c r="E1952" t="s" s="596">
        <v>1375</v>
      </c>
      <c r="F1952" t="s" s="675">
        <v>2225</v>
      </c>
      <c r="G1952" t="s" s="692">
        <f>G1943</f>
        <v>2005</v>
      </c>
      <c r="H1952" s="677">
        <v>0</v>
      </c>
      <c r="J1952" s="662">
        <f>H1952*I1952</f>
        <v>0</v>
      </c>
      <c r="K1952" s="662">
        <f>IF($V$11="Y",J1952*0.05,0)</f>
        <v>0</v>
      </c>
    </row>
    <row r="1953" s="671" customFormat="1" ht="13.5" customHeight="1">
      <c r="E1953" t="s" s="596">
        <v>1375</v>
      </c>
      <c r="F1953" t="s" s="675">
        <v>2225</v>
      </c>
      <c r="G1953" t="s" s="180">
        <f>G1944</f>
        <v>2006</v>
      </c>
      <c r="H1953" s="677">
        <v>0</v>
      </c>
      <c r="J1953" s="662">
        <f>H1953*I1953</f>
        <v>0</v>
      </c>
      <c r="K1953" s="662">
        <f>IF($V$11="Y",J1953*0.05,0)</f>
        <v>0</v>
      </c>
    </row>
    <row r="1954" s="671" customFormat="1" ht="13.5" customHeight="1">
      <c r="E1954" t="s" s="596">
        <v>1375</v>
      </c>
      <c r="F1954" t="s" s="675">
        <v>2225</v>
      </c>
      <c r="G1954" t="s" s="695">
        <f>G1945</f>
        <v>2007</v>
      </c>
      <c r="H1954" s="677">
        <v>0</v>
      </c>
      <c r="J1954" s="662">
        <f>H1954*I1954</f>
        <v>0</v>
      </c>
      <c r="K1954" s="662">
        <f>IF($V$11="Y",J1954*0.05,0)</f>
        <v>0</v>
      </c>
    </row>
    <row r="1955" s="671" customFormat="1" ht="13.5" customHeight="1">
      <c r="E1955" t="s" s="596">
        <v>1376</v>
      </c>
      <c r="F1955" t="s" s="675">
        <v>2226</v>
      </c>
      <c r="G1955" t="s" s="676">
        <f>G1946</f>
        <v>1996</v>
      </c>
      <c r="H1955" s="677">
        <v>0</v>
      </c>
      <c r="J1955" s="662">
        <f>H1955*I1955</f>
        <v>0</v>
      </c>
      <c r="K1955" s="662">
        <f>IF($V$11="Y",J1955*0.05,0)</f>
        <v>0</v>
      </c>
    </row>
    <row r="1956" s="671" customFormat="1" ht="13.5" customHeight="1">
      <c r="E1956" t="s" s="596">
        <v>1376</v>
      </c>
      <c r="F1956" t="s" s="675">
        <v>2226</v>
      </c>
      <c r="G1956" t="s" s="91">
        <f>G1947</f>
        <v>1998</v>
      </c>
      <c r="H1956" s="677">
        <v>0</v>
      </c>
      <c r="J1956" s="662">
        <f>H1956*I1956</f>
        <v>0</v>
      </c>
      <c r="K1956" s="662">
        <f>IF($V$11="Y",J1956*0.05,0)</f>
        <v>0</v>
      </c>
    </row>
    <row r="1957" s="671" customFormat="1" ht="13.5" customHeight="1">
      <c r="E1957" t="s" s="596">
        <v>1376</v>
      </c>
      <c r="F1957" t="s" s="675">
        <v>2226</v>
      </c>
      <c r="G1957" t="s" s="205">
        <f>G1948</f>
        <v>2000</v>
      </c>
      <c r="H1957" s="677">
        <v>0</v>
      </c>
      <c r="J1957" s="662">
        <f>H1957*I1957</f>
        <v>0</v>
      </c>
      <c r="K1957" s="662">
        <f>IF($V$11="Y",J1957*0.05,0)</f>
        <v>0</v>
      </c>
    </row>
    <row r="1958" s="671" customFormat="1" ht="13.5" customHeight="1">
      <c r="E1958" t="s" s="596">
        <v>1376</v>
      </c>
      <c r="F1958" t="s" s="675">
        <v>2226</v>
      </c>
      <c r="G1958" t="s" s="684">
        <f>G1949</f>
        <v>2001</v>
      </c>
      <c r="H1958" s="677">
        <v>0</v>
      </c>
      <c r="J1958" s="662">
        <f>H1958*I1958</f>
        <v>0</v>
      </c>
      <c r="K1958" s="662">
        <f>IF($V$11="Y",J1958*0.05,0)</f>
        <v>0</v>
      </c>
    </row>
    <row r="1959" s="671" customFormat="1" ht="13.5" customHeight="1">
      <c r="E1959" t="s" s="596">
        <v>1376</v>
      </c>
      <c r="F1959" t="s" s="675">
        <v>2226</v>
      </c>
      <c r="G1959" t="s" s="686">
        <f>G1950</f>
        <v>2003</v>
      </c>
      <c r="H1959" s="677">
        <v>0</v>
      </c>
      <c r="J1959" s="662">
        <f>H1959*I1959</f>
        <v>0</v>
      </c>
      <c r="K1959" s="662">
        <f>IF($V$11="Y",J1959*0.05,0)</f>
        <v>0</v>
      </c>
    </row>
    <row r="1960" s="671" customFormat="1" ht="13.5" customHeight="1">
      <c r="E1960" t="s" s="596">
        <v>1376</v>
      </c>
      <c r="F1960" t="s" s="675">
        <v>2226</v>
      </c>
      <c r="G1960" t="s" s="690">
        <f>G1951</f>
        <v>2004</v>
      </c>
      <c r="H1960" s="677">
        <v>0</v>
      </c>
      <c r="J1960" s="662">
        <f>H1960*I1960</f>
        <v>0</v>
      </c>
      <c r="K1960" s="662">
        <f>IF($V$11="Y",J1960*0.05,0)</f>
        <v>0</v>
      </c>
    </row>
    <row r="1961" s="671" customFormat="1" ht="13.5" customHeight="1">
      <c r="E1961" t="s" s="596">
        <v>1376</v>
      </c>
      <c r="F1961" t="s" s="675">
        <v>2226</v>
      </c>
      <c r="G1961" t="s" s="692">
        <f>G1952</f>
        <v>2005</v>
      </c>
      <c r="H1961" s="677">
        <v>0</v>
      </c>
      <c r="J1961" s="662">
        <f>H1961*I1961</f>
        <v>0</v>
      </c>
      <c r="K1961" s="662">
        <f>IF($V$11="Y",J1961*0.05,0)</f>
        <v>0</v>
      </c>
    </row>
    <row r="1962" s="671" customFormat="1" ht="13.5" customHeight="1">
      <c r="E1962" t="s" s="596">
        <v>1376</v>
      </c>
      <c r="F1962" t="s" s="675">
        <v>2226</v>
      </c>
      <c r="G1962" t="s" s="180">
        <f>G1953</f>
        <v>2006</v>
      </c>
      <c r="H1962" s="677">
        <v>0</v>
      </c>
      <c r="J1962" s="662">
        <f>H1962*I1962</f>
        <v>0</v>
      </c>
      <c r="K1962" s="662">
        <f>IF($V$11="Y",J1962*0.05,0)</f>
        <v>0</v>
      </c>
    </row>
    <row r="1963" s="671" customFormat="1" ht="13.5" customHeight="1">
      <c r="E1963" t="s" s="596">
        <v>1376</v>
      </c>
      <c r="F1963" t="s" s="675">
        <v>2226</v>
      </c>
      <c r="G1963" t="s" s="695">
        <f>G1954</f>
        <v>2007</v>
      </c>
      <c r="H1963" s="677">
        <v>0</v>
      </c>
      <c r="J1963" s="662">
        <f>H1963*I1963</f>
        <v>0</v>
      </c>
      <c r="K1963" s="662">
        <f>IF($V$11="Y",J1963*0.05,0)</f>
        <v>0</v>
      </c>
    </row>
    <row r="1964" s="671" customFormat="1" ht="13.5" customHeight="1">
      <c r="E1964" t="s" s="596">
        <v>1377</v>
      </c>
      <c r="F1964" t="s" s="675">
        <v>2227</v>
      </c>
      <c r="G1964" t="s" s="676">
        <f>G1955</f>
        <v>1996</v>
      </c>
      <c r="H1964" s="677">
        <v>0</v>
      </c>
      <c r="J1964" s="662">
        <f>H1964*I1964</f>
        <v>0</v>
      </c>
      <c r="K1964" s="662">
        <f>IF($V$11="Y",J1964*0.05,0)</f>
        <v>0</v>
      </c>
    </row>
    <row r="1965" s="671" customFormat="1" ht="13.5" customHeight="1">
      <c r="E1965" t="s" s="596">
        <v>1377</v>
      </c>
      <c r="F1965" t="s" s="675">
        <v>2227</v>
      </c>
      <c r="G1965" t="s" s="91">
        <f>G1956</f>
        <v>1998</v>
      </c>
      <c r="H1965" s="677">
        <v>0</v>
      </c>
      <c r="J1965" s="662">
        <f>H1965*I1965</f>
        <v>0</v>
      </c>
      <c r="K1965" s="662">
        <f>IF($V$11="Y",J1965*0.05,0)</f>
        <v>0</v>
      </c>
    </row>
    <row r="1966" s="671" customFormat="1" ht="13.5" customHeight="1">
      <c r="E1966" t="s" s="596">
        <v>1377</v>
      </c>
      <c r="F1966" t="s" s="675">
        <v>2227</v>
      </c>
      <c r="G1966" t="s" s="205">
        <f>G1957</f>
        <v>2000</v>
      </c>
      <c r="H1966" s="677">
        <v>0</v>
      </c>
      <c r="J1966" s="662">
        <f>H1966*I1966</f>
        <v>0</v>
      </c>
      <c r="K1966" s="662">
        <f>IF($V$11="Y",J1966*0.05,0)</f>
        <v>0</v>
      </c>
    </row>
    <row r="1967" s="671" customFormat="1" ht="13.5" customHeight="1">
      <c r="E1967" t="s" s="596">
        <v>1377</v>
      </c>
      <c r="F1967" t="s" s="675">
        <v>2227</v>
      </c>
      <c r="G1967" t="s" s="684">
        <f>G1958</f>
        <v>2001</v>
      </c>
      <c r="H1967" s="677">
        <v>0</v>
      </c>
      <c r="J1967" s="662">
        <f>H1967*I1967</f>
        <v>0</v>
      </c>
      <c r="K1967" s="662">
        <f>IF($V$11="Y",J1967*0.05,0)</f>
        <v>0</v>
      </c>
    </row>
    <row r="1968" s="671" customFormat="1" ht="13.5" customHeight="1">
      <c r="E1968" t="s" s="596">
        <v>1377</v>
      </c>
      <c r="F1968" t="s" s="675">
        <v>2227</v>
      </c>
      <c r="G1968" t="s" s="686">
        <f>G1959</f>
        <v>2003</v>
      </c>
      <c r="H1968" s="677">
        <v>0</v>
      </c>
      <c r="J1968" s="662">
        <f>H1968*I1968</f>
        <v>0</v>
      </c>
      <c r="K1968" s="662">
        <f>IF($V$11="Y",J1968*0.05,0)</f>
        <v>0</v>
      </c>
    </row>
    <row r="1969" s="671" customFormat="1" ht="13.5" customHeight="1">
      <c r="E1969" t="s" s="596">
        <v>1377</v>
      </c>
      <c r="F1969" t="s" s="675">
        <v>2227</v>
      </c>
      <c r="G1969" t="s" s="690">
        <f>G1960</f>
        <v>2004</v>
      </c>
      <c r="H1969" s="677">
        <v>0</v>
      </c>
      <c r="J1969" s="662">
        <f>H1969*I1969</f>
        <v>0</v>
      </c>
      <c r="K1969" s="662">
        <f>IF($V$11="Y",J1969*0.05,0)</f>
        <v>0</v>
      </c>
    </row>
    <row r="1970" s="671" customFormat="1" ht="13.5" customHeight="1">
      <c r="E1970" t="s" s="596">
        <v>1377</v>
      </c>
      <c r="F1970" t="s" s="675">
        <v>2227</v>
      </c>
      <c r="G1970" t="s" s="692">
        <f>G1961</f>
        <v>2005</v>
      </c>
      <c r="H1970" s="677">
        <v>0</v>
      </c>
      <c r="J1970" s="662">
        <f>H1970*I1970</f>
        <v>0</v>
      </c>
      <c r="K1970" s="662">
        <f>IF($V$11="Y",J1970*0.05,0)</f>
        <v>0</v>
      </c>
    </row>
    <row r="1971" s="671" customFormat="1" ht="13.5" customHeight="1">
      <c r="E1971" t="s" s="596">
        <v>1377</v>
      </c>
      <c r="F1971" t="s" s="675">
        <v>2227</v>
      </c>
      <c r="G1971" t="s" s="180">
        <f>G1962</f>
        <v>2006</v>
      </c>
      <c r="H1971" s="677">
        <v>0</v>
      </c>
      <c r="J1971" s="662">
        <f>H1971*I1971</f>
        <v>0</v>
      </c>
      <c r="K1971" s="662">
        <f>IF($V$11="Y",J1971*0.05,0)</f>
        <v>0</v>
      </c>
    </row>
    <row r="1972" s="671" customFormat="1" ht="13.5" customHeight="1">
      <c r="E1972" t="s" s="596">
        <v>1377</v>
      </c>
      <c r="F1972" t="s" s="675">
        <v>2227</v>
      </c>
      <c r="G1972" t="s" s="695">
        <f>G1963</f>
        <v>2007</v>
      </c>
      <c r="H1972" s="677">
        <v>0</v>
      </c>
      <c r="J1972" s="662">
        <f>H1972*I1972</f>
        <v>0</v>
      </c>
      <c r="K1972" s="662">
        <f>IF($V$11="Y",J1972*0.05,0)</f>
        <v>0</v>
      </c>
    </row>
    <row r="1973" s="671" customFormat="1" ht="13.5" customHeight="1">
      <c r="E1973" t="s" s="596">
        <v>1378</v>
      </c>
      <c r="F1973" t="s" s="675">
        <v>2228</v>
      </c>
      <c r="G1973" t="s" s="676">
        <f>G1964</f>
        <v>1996</v>
      </c>
      <c r="H1973" s="677">
        <v>0</v>
      </c>
      <c r="J1973" s="662">
        <f>H1973*I1973</f>
        <v>0</v>
      </c>
      <c r="K1973" s="662">
        <f>IF($V$11="Y",J1973*0.05,0)</f>
        <v>0</v>
      </c>
    </row>
    <row r="1974" s="671" customFormat="1" ht="13.5" customHeight="1">
      <c r="E1974" t="s" s="596">
        <v>1378</v>
      </c>
      <c r="F1974" t="s" s="675">
        <v>2228</v>
      </c>
      <c r="G1974" t="s" s="91">
        <f>G1965</f>
        <v>1998</v>
      </c>
      <c r="H1974" s="677">
        <v>0</v>
      </c>
      <c r="J1974" s="662">
        <f>H1974*I1974</f>
        <v>0</v>
      </c>
      <c r="K1974" s="662">
        <f>IF($V$11="Y",J1974*0.05,0)</f>
        <v>0</v>
      </c>
    </row>
    <row r="1975" s="671" customFormat="1" ht="13.5" customHeight="1">
      <c r="E1975" t="s" s="596">
        <v>1378</v>
      </c>
      <c r="F1975" t="s" s="675">
        <v>2228</v>
      </c>
      <c r="G1975" t="s" s="205">
        <f>G1966</f>
        <v>2000</v>
      </c>
      <c r="H1975" s="677">
        <v>0</v>
      </c>
      <c r="J1975" s="662">
        <f>H1975*I1975</f>
        <v>0</v>
      </c>
      <c r="K1975" s="662">
        <f>IF($V$11="Y",J1975*0.05,0)</f>
        <v>0</v>
      </c>
    </row>
    <row r="1976" s="671" customFormat="1" ht="13.5" customHeight="1">
      <c r="E1976" t="s" s="596">
        <v>1378</v>
      </c>
      <c r="F1976" t="s" s="675">
        <v>2228</v>
      </c>
      <c r="G1976" t="s" s="684">
        <f>G1967</f>
        <v>2001</v>
      </c>
      <c r="H1976" s="677">
        <v>0</v>
      </c>
      <c r="J1976" s="662">
        <f>H1976*I1976</f>
        <v>0</v>
      </c>
      <c r="K1976" s="662">
        <f>IF($V$11="Y",J1976*0.05,0)</f>
        <v>0</v>
      </c>
    </row>
    <row r="1977" s="671" customFormat="1" ht="13.5" customHeight="1">
      <c r="E1977" t="s" s="596">
        <v>1378</v>
      </c>
      <c r="F1977" t="s" s="675">
        <v>2228</v>
      </c>
      <c r="G1977" t="s" s="686">
        <f>G1968</f>
        <v>2003</v>
      </c>
      <c r="H1977" s="677">
        <v>0</v>
      </c>
      <c r="J1977" s="662">
        <f>H1977*I1977</f>
        <v>0</v>
      </c>
      <c r="K1977" s="662">
        <f>IF($V$11="Y",J1977*0.05,0)</f>
        <v>0</v>
      </c>
    </row>
    <row r="1978" s="671" customFormat="1" ht="13.5" customHeight="1">
      <c r="E1978" t="s" s="596">
        <v>1378</v>
      </c>
      <c r="F1978" t="s" s="675">
        <v>2228</v>
      </c>
      <c r="G1978" t="s" s="690">
        <f>G1969</f>
        <v>2004</v>
      </c>
      <c r="H1978" s="677">
        <v>0</v>
      </c>
      <c r="J1978" s="662">
        <f>H1978*I1978</f>
        <v>0</v>
      </c>
      <c r="K1978" s="662">
        <f>IF($V$11="Y",J1978*0.05,0)</f>
        <v>0</v>
      </c>
    </row>
    <row r="1979" s="671" customFormat="1" ht="13.5" customHeight="1">
      <c r="E1979" t="s" s="596">
        <v>1378</v>
      </c>
      <c r="F1979" t="s" s="675">
        <v>2228</v>
      </c>
      <c r="G1979" t="s" s="692">
        <f>G1970</f>
        <v>2005</v>
      </c>
      <c r="H1979" s="677">
        <v>0</v>
      </c>
      <c r="J1979" s="662">
        <f>H1979*I1979</f>
        <v>0</v>
      </c>
      <c r="K1979" s="662">
        <f>IF($V$11="Y",J1979*0.05,0)</f>
        <v>0</v>
      </c>
    </row>
    <row r="1980" s="671" customFormat="1" ht="13.5" customHeight="1">
      <c r="E1980" t="s" s="596">
        <v>1378</v>
      </c>
      <c r="F1980" t="s" s="675">
        <v>2228</v>
      </c>
      <c r="G1980" t="s" s="180">
        <f>G1971</f>
        <v>2006</v>
      </c>
      <c r="H1980" s="677">
        <v>0</v>
      </c>
      <c r="J1980" s="662">
        <f>H1980*I1980</f>
        <v>0</v>
      </c>
      <c r="K1980" s="662">
        <f>IF($V$11="Y",J1980*0.05,0)</f>
        <v>0</v>
      </c>
    </row>
    <row r="1981" s="671" customFormat="1" ht="13.5" customHeight="1">
      <c r="E1981" t="s" s="596">
        <v>1378</v>
      </c>
      <c r="F1981" t="s" s="675">
        <v>2228</v>
      </c>
      <c r="G1981" t="s" s="695">
        <f>G1972</f>
        <v>2007</v>
      </c>
      <c r="H1981" s="677">
        <v>0</v>
      </c>
      <c r="J1981" s="662">
        <f>H1981*I1981</f>
        <v>0</v>
      </c>
      <c r="K1981" s="662">
        <f>IF($V$11="Y",J1981*0.05,0)</f>
        <v>0</v>
      </c>
    </row>
    <row r="1982" s="671" customFormat="1" ht="13.5" customHeight="1">
      <c r="E1982" t="s" s="596">
        <v>1379</v>
      </c>
      <c r="F1982" t="s" s="675">
        <v>2229</v>
      </c>
      <c r="G1982" t="s" s="676">
        <f>G1973</f>
        <v>1996</v>
      </c>
      <c r="H1982" s="677">
        <v>0</v>
      </c>
      <c r="J1982" s="662">
        <f>H1982*I1982</f>
        <v>0</v>
      </c>
      <c r="K1982" s="662">
        <f>IF($V$11="Y",J1982*0.05,0)</f>
        <v>0</v>
      </c>
    </row>
    <row r="1983" s="671" customFormat="1" ht="13.5" customHeight="1">
      <c r="E1983" t="s" s="596">
        <v>1379</v>
      </c>
      <c r="F1983" t="s" s="675">
        <v>2229</v>
      </c>
      <c r="G1983" t="s" s="91">
        <f>G1974</f>
        <v>1998</v>
      </c>
      <c r="H1983" s="677">
        <v>0</v>
      </c>
      <c r="J1983" s="662">
        <f>H1983*I1983</f>
        <v>0</v>
      </c>
      <c r="K1983" s="662">
        <f>IF($V$11="Y",J1983*0.05,0)</f>
        <v>0</v>
      </c>
    </row>
    <row r="1984" s="671" customFormat="1" ht="13.5" customHeight="1">
      <c r="E1984" t="s" s="596">
        <v>1379</v>
      </c>
      <c r="F1984" t="s" s="675">
        <v>2229</v>
      </c>
      <c r="G1984" t="s" s="205">
        <f>G1975</f>
        <v>2000</v>
      </c>
      <c r="H1984" s="677">
        <v>0</v>
      </c>
      <c r="J1984" s="662">
        <f>H1984*I1984</f>
        <v>0</v>
      </c>
      <c r="K1984" s="662">
        <f>IF($V$11="Y",J1984*0.05,0)</f>
        <v>0</v>
      </c>
    </row>
    <row r="1985" s="671" customFormat="1" ht="13.5" customHeight="1">
      <c r="E1985" t="s" s="596">
        <v>1379</v>
      </c>
      <c r="F1985" t="s" s="675">
        <v>2229</v>
      </c>
      <c r="G1985" t="s" s="684">
        <f>G1976</f>
        <v>2001</v>
      </c>
      <c r="H1985" s="677">
        <v>0</v>
      </c>
      <c r="J1985" s="662">
        <f>H1985*I1985</f>
        <v>0</v>
      </c>
      <c r="K1985" s="662">
        <f>IF($V$11="Y",J1985*0.05,0)</f>
        <v>0</v>
      </c>
    </row>
    <row r="1986" s="671" customFormat="1" ht="13.5" customHeight="1">
      <c r="E1986" t="s" s="596">
        <v>1379</v>
      </c>
      <c r="F1986" t="s" s="675">
        <v>2229</v>
      </c>
      <c r="G1986" t="s" s="686">
        <f>G1977</f>
        <v>2003</v>
      </c>
      <c r="H1986" s="677">
        <v>0</v>
      </c>
      <c r="J1986" s="662">
        <f>H1986*I1986</f>
        <v>0</v>
      </c>
      <c r="K1986" s="662">
        <f>IF($V$11="Y",J1986*0.05,0)</f>
        <v>0</v>
      </c>
    </row>
    <row r="1987" s="671" customFormat="1" ht="13.5" customHeight="1">
      <c r="E1987" t="s" s="596">
        <v>1379</v>
      </c>
      <c r="F1987" t="s" s="675">
        <v>2229</v>
      </c>
      <c r="G1987" t="s" s="690">
        <f>G1978</f>
        <v>2004</v>
      </c>
      <c r="H1987" s="677">
        <v>0</v>
      </c>
      <c r="J1987" s="662">
        <f>H1987*I1987</f>
        <v>0</v>
      </c>
      <c r="K1987" s="662">
        <f>IF($V$11="Y",J1987*0.05,0)</f>
        <v>0</v>
      </c>
    </row>
    <row r="1988" s="671" customFormat="1" ht="13.5" customHeight="1">
      <c r="E1988" t="s" s="596">
        <v>1379</v>
      </c>
      <c r="F1988" t="s" s="675">
        <v>2229</v>
      </c>
      <c r="G1988" t="s" s="692">
        <f>G1979</f>
        <v>2005</v>
      </c>
      <c r="H1988" s="677">
        <v>0</v>
      </c>
      <c r="J1988" s="662">
        <f>H1988*I1988</f>
        <v>0</v>
      </c>
      <c r="K1988" s="662">
        <f>IF($V$11="Y",J1988*0.05,0)</f>
        <v>0</v>
      </c>
    </row>
    <row r="1989" s="671" customFormat="1" ht="13.5" customHeight="1">
      <c r="E1989" t="s" s="596">
        <v>1379</v>
      </c>
      <c r="F1989" t="s" s="675">
        <v>2229</v>
      </c>
      <c r="G1989" t="s" s="180">
        <f>G1980</f>
        <v>2006</v>
      </c>
      <c r="H1989" s="677">
        <v>0</v>
      </c>
      <c r="J1989" s="662">
        <f>H1989*I1989</f>
        <v>0</v>
      </c>
      <c r="K1989" s="662">
        <f>IF($V$11="Y",J1989*0.05,0)</f>
        <v>0</v>
      </c>
    </row>
    <row r="1990" s="671" customFormat="1" ht="13.5" customHeight="1">
      <c r="E1990" t="s" s="596">
        <v>1379</v>
      </c>
      <c r="F1990" t="s" s="675">
        <v>2229</v>
      </c>
      <c r="G1990" t="s" s="695">
        <f>G1981</f>
        <v>2007</v>
      </c>
      <c r="H1990" s="677">
        <v>0</v>
      </c>
      <c r="J1990" s="662">
        <f>H1990*I1990</f>
        <v>0</v>
      </c>
      <c r="K1990" s="662">
        <f>IF($V$11="Y",J1990*0.05,0)</f>
        <v>0</v>
      </c>
    </row>
    <row r="1991" s="671" customFormat="1" ht="13.5" customHeight="1">
      <c r="A1991" t="s" s="596">
        <v>1380</v>
      </c>
      <c r="E1991" t="s" s="596">
        <v>1381</v>
      </c>
      <c r="F1991" t="s" s="675">
        <v>2230</v>
      </c>
      <c r="G1991" t="s" s="676">
        <f>G1973</f>
        <v>1996</v>
      </c>
      <c r="H1991" s="677">
        <v>0</v>
      </c>
      <c r="J1991" s="662">
        <f>H1991*I1991</f>
        <v>0</v>
      </c>
      <c r="K1991" s="662">
        <f>IF($V$11="Y",J1991*0.05,0)</f>
        <v>0</v>
      </c>
    </row>
    <row r="1992" s="671" customFormat="1" ht="13.5" customHeight="1">
      <c r="A1992" t="s" s="596">
        <v>1380</v>
      </c>
      <c r="E1992" t="s" s="596">
        <v>1381</v>
      </c>
      <c r="F1992" t="s" s="675">
        <v>2230</v>
      </c>
      <c r="G1992" t="s" s="91">
        <f>G1974</f>
        <v>1998</v>
      </c>
      <c r="H1992" s="677">
        <v>0</v>
      </c>
      <c r="J1992" s="662">
        <f>H1992*I1992</f>
        <v>0</v>
      </c>
      <c r="K1992" s="662">
        <f>IF($V$11="Y",J1992*0.05,0)</f>
        <v>0</v>
      </c>
    </row>
    <row r="1993" s="671" customFormat="1" ht="13.5" customHeight="1">
      <c r="A1993" t="s" s="596">
        <v>1380</v>
      </c>
      <c r="E1993" t="s" s="596">
        <v>1381</v>
      </c>
      <c r="F1993" t="s" s="675">
        <v>2230</v>
      </c>
      <c r="G1993" t="s" s="205">
        <f>G1975</f>
        <v>2000</v>
      </c>
      <c r="H1993" s="677">
        <v>0</v>
      </c>
      <c r="J1993" s="662">
        <f>H1993*I1993</f>
        <v>0</v>
      </c>
      <c r="K1993" s="662">
        <f>IF($V$11="Y",J1993*0.05,0)</f>
        <v>0</v>
      </c>
    </row>
    <row r="1994" s="671" customFormat="1" ht="13.5" customHeight="1">
      <c r="A1994" t="s" s="596">
        <v>1380</v>
      </c>
      <c r="E1994" t="s" s="596">
        <v>1381</v>
      </c>
      <c r="F1994" t="s" s="675">
        <v>2230</v>
      </c>
      <c r="G1994" t="s" s="684">
        <f>G1976</f>
        <v>2001</v>
      </c>
      <c r="H1994" s="677">
        <v>0</v>
      </c>
      <c r="J1994" s="662">
        <f>H1994*I1994</f>
        <v>0</v>
      </c>
      <c r="K1994" s="662">
        <f>IF($V$11="Y",J1994*0.05,0)</f>
        <v>0</v>
      </c>
    </row>
    <row r="1995" s="671" customFormat="1" ht="13.5" customHeight="1">
      <c r="A1995" t="s" s="596">
        <v>1380</v>
      </c>
      <c r="E1995" t="s" s="596">
        <v>1381</v>
      </c>
      <c r="F1995" t="s" s="675">
        <v>2230</v>
      </c>
      <c r="G1995" t="s" s="686">
        <f>G1977</f>
        <v>2003</v>
      </c>
      <c r="H1995" s="677">
        <v>0</v>
      </c>
      <c r="J1995" s="662">
        <f>H1995*I1995</f>
        <v>0</v>
      </c>
      <c r="K1995" s="662">
        <f>IF($V$11="Y",J1995*0.05,0)</f>
        <v>0</v>
      </c>
    </row>
    <row r="1996" s="671" customFormat="1" ht="13.5" customHeight="1">
      <c r="A1996" t="s" s="596">
        <v>1380</v>
      </c>
      <c r="E1996" t="s" s="596">
        <v>1381</v>
      </c>
      <c r="F1996" t="s" s="675">
        <v>2230</v>
      </c>
      <c r="G1996" t="s" s="690">
        <f>G1978</f>
        <v>2004</v>
      </c>
      <c r="H1996" s="677">
        <v>0</v>
      </c>
      <c r="J1996" s="662">
        <f>H1996*I1996</f>
        <v>0</v>
      </c>
      <c r="K1996" s="662">
        <f>IF($V$11="Y",J1996*0.05,0)</f>
        <v>0</v>
      </c>
    </row>
    <row r="1997" s="671" customFormat="1" ht="13.5" customHeight="1">
      <c r="A1997" t="s" s="596">
        <v>1380</v>
      </c>
      <c r="E1997" t="s" s="596">
        <v>1381</v>
      </c>
      <c r="F1997" t="s" s="675">
        <v>2230</v>
      </c>
      <c r="G1997" t="s" s="692">
        <f>G1979</f>
        <v>2005</v>
      </c>
      <c r="H1997" s="677">
        <v>0</v>
      </c>
      <c r="J1997" s="662">
        <f>H1997*I1997</f>
        <v>0</v>
      </c>
      <c r="K1997" s="662">
        <f>IF($V$11="Y",J1997*0.05,0)</f>
        <v>0</v>
      </c>
    </row>
    <row r="1998" s="671" customFormat="1" ht="13.5" customHeight="1">
      <c r="A1998" t="s" s="596">
        <v>1380</v>
      </c>
      <c r="E1998" t="s" s="596">
        <v>1381</v>
      </c>
      <c r="F1998" t="s" s="675">
        <v>2230</v>
      </c>
      <c r="G1998" t="s" s="180">
        <f>G1980</f>
        <v>2006</v>
      </c>
      <c r="H1998" s="677">
        <v>0</v>
      </c>
      <c r="J1998" s="662">
        <f>H1998*I1998</f>
        <v>0</v>
      </c>
      <c r="K1998" s="662">
        <f>IF($V$11="Y",J1998*0.05,0)</f>
        <v>0</v>
      </c>
    </row>
    <row r="1999" s="671" customFormat="1" ht="13.5" customHeight="1">
      <c r="A1999" t="s" s="596">
        <v>1380</v>
      </c>
      <c r="E1999" t="s" s="596">
        <v>1381</v>
      </c>
      <c r="F1999" t="s" s="675">
        <v>2230</v>
      </c>
      <c r="G1999" t="s" s="695">
        <f>G1981</f>
        <v>2007</v>
      </c>
      <c r="H1999" s="677">
        <v>0</v>
      </c>
      <c r="J1999" s="662">
        <f>H1999*I1999</f>
        <v>0</v>
      </c>
      <c r="K1999" s="662">
        <f>IF($V$11="Y",J1999*0.05,0)</f>
        <v>0</v>
      </c>
    </row>
    <row r="2000" s="671" customFormat="1" ht="13.5" customHeight="1">
      <c r="A2000" t="s" s="596">
        <v>1380</v>
      </c>
      <c r="E2000" t="s" s="596">
        <v>1382</v>
      </c>
      <c r="F2000" t="s" s="675">
        <v>2231</v>
      </c>
      <c r="G2000" t="s" s="676">
        <f>G1991</f>
        <v>1996</v>
      </c>
      <c r="H2000" s="677">
        <v>0</v>
      </c>
      <c r="J2000" s="662">
        <f>H2000*I2000</f>
        <v>0</v>
      </c>
      <c r="K2000" s="662">
        <f>IF($V$11="Y",J2000*0.05,0)</f>
        <v>0</v>
      </c>
    </row>
    <row r="2001" s="671" customFormat="1" ht="13.5" customHeight="1">
      <c r="A2001" t="s" s="596">
        <v>1380</v>
      </c>
      <c r="E2001" t="s" s="596">
        <v>1382</v>
      </c>
      <c r="F2001" t="s" s="675">
        <v>2231</v>
      </c>
      <c r="G2001" t="s" s="91">
        <f>G1992</f>
        <v>1998</v>
      </c>
      <c r="H2001" s="677">
        <v>0</v>
      </c>
      <c r="J2001" s="662">
        <f>H2001*I2001</f>
        <v>0</v>
      </c>
      <c r="K2001" s="662">
        <f>IF($V$11="Y",J2001*0.05,0)</f>
        <v>0</v>
      </c>
    </row>
    <row r="2002" s="671" customFormat="1" ht="13.5" customHeight="1">
      <c r="A2002" t="s" s="596">
        <v>1380</v>
      </c>
      <c r="E2002" t="s" s="596">
        <v>1382</v>
      </c>
      <c r="F2002" t="s" s="675">
        <v>2231</v>
      </c>
      <c r="G2002" t="s" s="205">
        <f>G1993</f>
        <v>2000</v>
      </c>
      <c r="H2002" s="677">
        <v>0</v>
      </c>
      <c r="J2002" s="662">
        <f>H2002*I2002</f>
        <v>0</v>
      </c>
      <c r="K2002" s="662">
        <f>IF($V$11="Y",J2002*0.05,0)</f>
        <v>0</v>
      </c>
    </row>
    <row r="2003" s="671" customFormat="1" ht="13.5" customHeight="1">
      <c r="A2003" t="s" s="596">
        <v>1380</v>
      </c>
      <c r="E2003" t="s" s="596">
        <v>1382</v>
      </c>
      <c r="F2003" t="s" s="675">
        <v>2231</v>
      </c>
      <c r="G2003" t="s" s="684">
        <f>G1994</f>
        <v>2001</v>
      </c>
      <c r="H2003" s="677">
        <v>0</v>
      </c>
      <c r="J2003" s="662">
        <f>H2003*I2003</f>
        <v>0</v>
      </c>
      <c r="K2003" s="662">
        <f>IF($V$11="Y",J2003*0.05,0)</f>
        <v>0</v>
      </c>
    </row>
    <row r="2004" s="671" customFormat="1" ht="13.5" customHeight="1">
      <c r="A2004" t="s" s="596">
        <v>1380</v>
      </c>
      <c r="E2004" t="s" s="596">
        <v>1382</v>
      </c>
      <c r="F2004" t="s" s="675">
        <v>2231</v>
      </c>
      <c r="G2004" t="s" s="686">
        <f>G1995</f>
        <v>2003</v>
      </c>
      <c r="H2004" s="677">
        <v>0</v>
      </c>
      <c r="J2004" s="662">
        <f>H2004*I2004</f>
        <v>0</v>
      </c>
      <c r="K2004" s="662">
        <f>IF($V$11="Y",J2004*0.05,0)</f>
        <v>0</v>
      </c>
    </row>
    <row r="2005" s="671" customFormat="1" ht="13.5" customHeight="1">
      <c r="A2005" t="s" s="596">
        <v>1380</v>
      </c>
      <c r="E2005" t="s" s="596">
        <v>1382</v>
      </c>
      <c r="F2005" t="s" s="675">
        <v>2231</v>
      </c>
      <c r="G2005" t="s" s="690">
        <f>G1996</f>
        <v>2004</v>
      </c>
      <c r="H2005" s="677">
        <v>0</v>
      </c>
      <c r="J2005" s="662">
        <f>H2005*I2005</f>
        <v>0</v>
      </c>
      <c r="K2005" s="662">
        <f>IF($V$11="Y",J2005*0.05,0)</f>
        <v>0</v>
      </c>
    </row>
    <row r="2006" s="671" customFormat="1" ht="13.5" customHeight="1">
      <c r="A2006" t="s" s="596">
        <v>1380</v>
      </c>
      <c r="E2006" t="s" s="596">
        <v>1382</v>
      </c>
      <c r="F2006" t="s" s="675">
        <v>2231</v>
      </c>
      <c r="G2006" t="s" s="692">
        <f>G1997</f>
        <v>2005</v>
      </c>
      <c r="H2006" s="677">
        <v>0</v>
      </c>
      <c r="J2006" s="662">
        <f>H2006*I2006</f>
        <v>0</v>
      </c>
      <c r="K2006" s="662">
        <f>IF($V$11="Y",J2006*0.05,0)</f>
        <v>0</v>
      </c>
    </row>
    <row r="2007" s="671" customFormat="1" ht="13.5" customHeight="1">
      <c r="A2007" t="s" s="596">
        <v>1380</v>
      </c>
      <c r="E2007" t="s" s="596">
        <v>1382</v>
      </c>
      <c r="F2007" t="s" s="675">
        <v>2231</v>
      </c>
      <c r="G2007" t="s" s="180">
        <f>G1998</f>
        <v>2006</v>
      </c>
      <c r="H2007" s="677">
        <v>0</v>
      </c>
      <c r="J2007" s="662">
        <f>H2007*I2007</f>
        <v>0</v>
      </c>
      <c r="K2007" s="662">
        <f>IF($V$11="Y",J2007*0.05,0)</f>
        <v>0</v>
      </c>
    </row>
    <row r="2008" s="671" customFormat="1" ht="13.5" customHeight="1">
      <c r="A2008" t="s" s="596">
        <v>1380</v>
      </c>
      <c r="E2008" t="s" s="596">
        <v>1382</v>
      </c>
      <c r="F2008" t="s" s="675">
        <v>2231</v>
      </c>
      <c r="G2008" t="s" s="695">
        <f>G1999</f>
        <v>2007</v>
      </c>
      <c r="H2008" s="677">
        <v>0</v>
      </c>
      <c r="J2008" s="662">
        <f>H2008*I2008</f>
        <v>0</v>
      </c>
      <c r="K2008" s="662">
        <f>IF($V$11="Y",J2008*0.05,0)</f>
        <v>0</v>
      </c>
    </row>
    <row r="2009" s="671" customFormat="1" ht="13.5" customHeight="1">
      <c r="E2009" t="s" s="596">
        <v>1383</v>
      </c>
      <c r="F2009" t="s" s="675">
        <v>2232</v>
      </c>
      <c r="G2009" t="s" s="676">
        <f>G2000</f>
        <v>1996</v>
      </c>
      <c r="H2009" s="677">
        <v>0</v>
      </c>
      <c r="J2009" s="662">
        <f>H2009*I2009</f>
        <v>0</v>
      </c>
      <c r="K2009" s="662">
        <f>IF($V$11="Y",J2009*0.05,0)</f>
        <v>0</v>
      </c>
    </row>
    <row r="2010" s="671" customFormat="1" ht="13.5" customHeight="1">
      <c r="E2010" t="s" s="596">
        <v>1383</v>
      </c>
      <c r="F2010" t="s" s="675">
        <v>2232</v>
      </c>
      <c r="G2010" t="s" s="91">
        <f>G2001</f>
        <v>1998</v>
      </c>
      <c r="H2010" s="677">
        <v>0</v>
      </c>
      <c r="J2010" s="662">
        <f>H2010*I2010</f>
        <v>0</v>
      </c>
      <c r="K2010" s="662">
        <f>IF($V$11="Y",J2010*0.05,0)</f>
        <v>0</v>
      </c>
    </row>
    <row r="2011" s="671" customFormat="1" ht="13.5" customHeight="1">
      <c r="E2011" t="s" s="596">
        <v>1383</v>
      </c>
      <c r="F2011" t="s" s="675">
        <v>2232</v>
      </c>
      <c r="G2011" t="s" s="205">
        <f>G2002</f>
        <v>2000</v>
      </c>
      <c r="H2011" s="677">
        <v>0</v>
      </c>
      <c r="J2011" s="662">
        <f>H2011*I2011</f>
        <v>0</v>
      </c>
      <c r="K2011" s="662">
        <f>IF($V$11="Y",J2011*0.05,0)</f>
        <v>0</v>
      </c>
    </row>
    <row r="2012" s="671" customFormat="1" ht="13.5" customHeight="1">
      <c r="E2012" t="s" s="596">
        <v>1383</v>
      </c>
      <c r="F2012" t="s" s="675">
        <v>2232</v>
      </c>
      <c r="G2012" t="s" s="684">
        <f>G2003</f>
        <v>2001</v>
      </c>
      <c r="H2012" s="677">
        <v>0</v>
      </c>
      <c r="J2012" s="662">
        <f>H2012*I2012</f>
        <v>0</v>
      </c>
      <c r="K2012" s="662">
        <f>IF($V$11="Y",J2012*0.05,0)</f>
        <v>0</v>
      </c>
    </row>
    <row r="2013" s="671" customFormat="1" ht="13.5" customHeight="1">
      <c r="E2013" t="s" s="596">
        <v>1383</v>
      </c>
      <c r="F2013" t="s" s="675">
        <v>2232</v>
      </c>
      <c r="G2013" t="s" s="686">
        <f>G2004</f>
        <v>2003</v>
      </c>
      <c r="H2013" s="677">
        <v>0</v>
      </c>
      <c r="J2013" s="662">
        <f>H2013*I2013</f>
        <v>0</v>
      </c>
      <c r="K2013" s="662">
        <f>IF($V$11="Y",J2013*0.05,0)</f>
        <v>0</v>
      </c>
    </row>
    <row r="2014" s="671" customFormat="1" ht="13.5" customHeight="1">
      <c r="E2014" t="s" s="596">
        <v>1383</v>
      </c>
      <c r="F2014" t="s" s="675">
        <v>2232</v>
      </c>
      <c r="G2014" t="s" s="690">
        <f>G2005</f>
        <v>2004</v>
      </c>
      <c r="H2014" s="677">
        <v>0</v>
      </c>
      <c r="J2014" s="662">
        <f>H2014*I2014</f>
        <v>0</v>
      </c>
      <c r="K2014" s="662">
        <f>IF($V$11="Y",J2014*0.05,0)</f>
        <v>0</v>
      </c>
    </row>
    <row r="2015" s="671" customFormat="1" ht="13.5" customHeight="1">
      <c r="E2015" t="s" s="596">
        <v>1383</v>
      </c>
      <c r="F2015" t="s" s="675">
        <v>2232</v>
      </c>
      <c r="G2015" t="s" s="692">
        <f>G2006</f>
        <v>2005</v>
      </c>
      <c r="H2015" s="677">
        <v>0</v>
      </c>
      <c r="J2015" s="662">
        <f>H2015*I2015</f>
        <v>0</v>
      </c>
      <c r="K2015" s="662">
        <f>IF($V$11="Y",J2015*0.05,0)</f>
        <v>0</v>
      </c>
    </row>
    <row r="2016" s="671" customFormat="1" ht="13.5" customHeight="1">
      <c r="E2016" t="s" s="596">
        <v>1383</v>
      </c>
      <c r="F2016" t="s" s="675">
        <v>2232</v>
      </c>
      <c r="G2016" t="s" s="180">
        <f>G2007</f>
        <v>2006</v>
      </c>
      <c r="H2016" s="677">
        <v>0</v>
      </c>
      <c r="J2016" s="662">
        <f>H2016*I2016</f>
        <v>0</v>
      </c>
      <c r="K2016" s="662">
        <f>IF($V$11="Y",J2016*0.05,0)</f>
        <v>0</v>
      </c>
    </row>
    <row r="2017" s="671" customFormat="1" ht="13.5" customHeight="1">
      <c r="E2017" t="s" s="596">
        <v>1383</v>
      </c>
      <c r="F2017" t="s" s="675">
        <v>2232</v>
      </c>
      <c r="G2017" t="s" s="695">
        <f>G2008</f>
        <v>2007</v>
      </c>
      <c r="H2017" s="677">
        <v>0</v>
      </c>
      <c r="J2017" s="662">
        <f>H2017*I2017</f>
        <v>0</v>
      </c>
      <c r="K2017" s="662">
        <f>IF($V$11="Y",J2017*0.05,0)</f>
        <v>0</v>
      </c>
    </row>
    <row r="2018" s="671" customFormat="1" ht="13.5" customHeight="1">
      <c r="E2018" t="s" s="596">
        <v>1384</v>
      </c>
      <c r="F2018" t="s" s="675">
        <v>2233</v>
      </c>
      <c r="G2018" t="s" s="676">
        <f>G2009</f>
        <v>1996</v>
      </c>
      <c r="H2018" s="677">
        <v>0</v>
      </c>
      <c r="J2018" s="662">
        <f>H2018*I2018</f>
        <v>0</v>
      </c>
      <c r="K2018" s="662">
        <f>IF($V$11="Y",J2018*0.05,0)</f>
        <v>0</v>
      </c>
    </row>
    <row r="2019" s="671" customFormat="1" ht="13.5" customHeight="1">
      <c r="E2019" t="s" s="596">
        <v>1384</v>
      </c>
      <c r="F2019" t="s" s="675">
        <v>2233</v>
      </c>
      <c r="G2019" t="s" s="91">
        <f>G2010</f>
        <v>1998</v>
      </c>
      <c r="H2019" s="677">
        <v>0</v>
      </c>
      <c r="J2019" s="662">
        <f>H2019*I2019</f>
        <v>0</v>
      </c>
      <c r="K2019" s="662">
        <f>IF($V$11="Y",J2019*0.05,0)</f>
        <v>0</v>
      </c>
    </row>
    <row r="2020" s="671" customFormat="1" ht="13.5" customHeight="1">
      <c r="E2020" t="s" s="596">
        <v>1384</v>
      </c>
      <c r="F2020" t="s" s="675">
        <v>2233</v>
      </c>
      <c r="G2020" t="s" s="205">
        <f>G2011</f>
        <v>2000</v>
      </c>
      <c r="H2020" s="677">
        <v>0</v>
      </c>
      <c r="J2020" s="662">
        <f>H2020*I2020</f>
        <v>0</v>
      </c>
      <c r="K2020" s="662">
        <f>IF($V$11="Y",J2020*0.05,0)</f>
        <v>0</v>
      </c>
    </row>
    <row r="2021" s="671" customFormat="1" ht="13.5" customHeight="1">
      <c r="E2021" t="s" s="596">
        <v>1384</v>
      </c>
      <c r="F2021" t="s" s="675">
        <v>2233</v>
      </c>
      <c r="G2021" t="s" s="684">
        <f>G2012</f>
        <v>2001</v>
      </c>
      <c r="H2021" s="677">
        <v>0</v>
      </c>
      <c r="J2021" s="662">
        <f>H2021*I2021</f>
        <v>0</v>
      </c>
      <c r="K2021" s="662">
        <f>IF($V$11="Y",J2021*0.05,0)</f>
        <v>0</v>
      </c>
    </row>
    <row r="2022" s="671" customFormat="1" ht="13.5" customHeight="1">
      <c r="E2022" t="s" s="596">
        <v>1384</v>
      </c>
      <c r="F2022" t="s" s="675">
        <v>2233</v>
      </c>
      <c r="G2022" t="s" s="686">
        <f>G2013</f>
        <v>2003</v>
      </c>
      <c r="H2022" s="677">
        <v>0</v>
      </c>
      <c r="J2022" s="662">
        <f>H2022*I2022</f>
        <v>0</v>
      </c>
      <c r="K2022" s="662">
        <f>IF($V$11="Y",J2022*0.05,0)</f>
        <v>0</v>
      </c>
    </row>
    <row r="2023" s="671" customFormat="1" ht="13.5" customHeight="1">
      <c r="E2023" t="s" s="596">
        <v>1384</v>
      </c>
      <c r="F2023" t="s" s="675">
        <v>2233</v>
      </c>
      <c r="G2023" t="s" s="690">
        <f>G2014</f>
        <v>2004</v>
      </c>
      <c r="H2023" s="677">
        <v>0</v>
      </c>
      <c r="J2023" s="662">
        <f>H2023*I2023</f>
        <v>0</v>
      </c>
      <c r="K2023" s="662">
        <f>IF($V$11="Y",J2023*0.05,0)</f>
        <v>0</v>
      </c>
    </row>
    <row r="2024" s="671" customFormat="1" ht="13.5" customHeight="1">
      <c r="E2024" t="s" s="596">
        <v>1384</v>
      </c>
      <c r="F2024" t="s" s="675">
        <v>2233</v>
      </c>
      <c r="G2024" t="s" s="692">
        <f>G2015</f>
        <v>2005</v>
      </c>
      <c r="H2024" s="677">
        <v>0</v>
      </c>
      <c r="J2024" s="662">
        <f>H2024*I2024</f>
        <v>0</v>
      </c>
      <c r="K2024" s="662">
        <f>IF($V$11="Y",J2024*0.05,0)</f>
        <v>0</v>
      </c>
    </row>
    <row r="2025" s="671" customFormat="1" ht="13.5" customHeight="1">
      <c r="E2025" t="s" s="596">
        <v>1384</v>
      </c>
      <c r="F2025" t="s" s="675">
        <v>2233</v>
      </c>
      <c r="G2025" t="s" s="180">
        <f>G2016</f>
        <v>2006</v>
      </c>
      <c r="H2025" s="677">
        <v>0</v>
      </c>
      <c r="J2025" s="662">
        <f>H2025*I2025</f>
        <v>0</v>
      </c>
      <c r="K2025" s="662">
        <f>IF($V$11="Y",J2025*0.05,0)</f>
        <v>0</v>
      </c>
    </row>
    <row r="2026" s="671" customFormat="1" ht="13.5" customHeight="1">
      <c r="E2026" t="s" s="596">
        <v>1384</v>
      </c>
      <c r="F2026" t="s" s="675">
        <v>2233</v>
      </c>
      <c r="G2026" t="s" s="695">
        <f>G2017</f>
        <v>2007</v>
      </c>
      <c r="H2026" s="677">
        <v>0</v>
      </c>
      <c r="J2026" s="662">
        <f>H2026*I2026</f>
        <v>0</v>
      </c>
      <c r="K2026" s="662">
        <f>IF($V$11="Y",J2026*0.05,0)</f>
        <v>0</v>
      </c>
    </row>
    <row r="2027" s="671" customFormat="1" ht="13.5" customHeight="1">
      <c r="E2027" t="s" s="596">
        <v>1385</v>
      </c>
      <c r="F2027" t="s" s="675">
        <v>2234</v>
      </c>
      <c r="G2027" t="s" s="676">
        <f>G2018</f>
        <v>1996</v>
      </c>
      <c r="H2027" s="677">
        <v>0</v>
      </c>
      <c r="J2027" s="662">
        <f>H2027*I2027</f>
        <v>0</v>
      </c>
      <c r="K2027" s="662">
        <f>IF($V$11="Y",J2027*0.05,0)</f>
        <v>0</v>
      </c>
    </row>
    <row r="2028" s="671" customFormat="1" ht="13.5" customHeight="1">
      <c r="E2028" t="s" s="596">
        <v>1385</v>
      </c>
      <c r="F2028" t="s" s="675">
        <v>2234</v>
      </c>
      <c r="G2028" t="s" s="91">
        <f>G2019</f>
        <v>1998</v>
      </c>
      <c r="H2028" s="677">
        <v>0</v>
      </c>
      <c r="J2028" s="662">
        <f>H2028*I2028</f>
        <v>0</v>
      </c>
      <c r="K2028" s="662">
        <f>IF($V$11="Y",J2028*0.05,0)</f>
        <v>0</v>
      </c>
    </row>
    <row r="2029" s="671" customFormat="1" ht="13.5" customHeight="1">
      <c r="E2029" t="s" s="596">
        <v>1385</v>
      </c>
      <c r="F2029" t="s" s="675">
        <v>2234</v>
      </c>
      <c r="G2029" t="s" s="205">
        <f>G2020</f>
        <v>2000</v>
      </c>
      <c r="H2029" s="677">
        <v>0</v>
      </c>
      <c r="J2029" s="662">
        <f>H2029*I2029</f>
        <v>0</v>
      </c>
      <c r="K2029" s="662">
        <f>IF($V$11="Y",J2029*0.05,0)</f>
        <v>0</v>
      </c>
    </row>
    <row r="2030" s="671" customFormat="1" ht="13.5" customHeight="1">
      <c r="E2030" t="s" s="596">
        <v>1385</v>
      </c>
      <c r="F2030" t="s" s="675">
        <v>2234</v>
      </c>
      <c r="G2030" t="s" s="684">
        <f>G2021</f>
        <v>2001</v>
      </c>
      <c r="H2030" s="677">
        <v>0</v>
      </c>
      <c r="J2030" s="662">
        <f>H2030*I2030</f>
        <v>0</v>
      </c>
      <c r="K2030" s="662">
        <f>IF($V$11="Y",J2030*0.05,0)</f>
        <v>0</v>
      </c>
    </row>
    <row r="2031" s="671" customFormat="1" ht="13.5" customHeight="1">
      <c r="E2031" t="s" s="596">
        <v>1385</v>
      </c>
      <c r="F2031" t="s" s="675">
        <v>2234</v>
      </c>
      <c r="G2031" t="s" s="686">
        <f>G2022</f>
        <v>2003</v>
      </c>
      <c r="H2031" s="677">
        <v>0</v>
      </c>
      <c r="J2031" s="662">
        <f>H2031*I2031</f>
        <v>0</v>
      </c>
      <c r="K2031" s="662">
        <f>IF($V$11="Y",J2031*0.05,0)</f>
        <v>0</v>
      </c>
    </row>
    <row r="2032" s="671" customFormat="1" ht="13.5" customHeight="1">
      <c r="E2032" t="s" s="596">
        <v>1385</v>
      </c>
      <c r="F2032" t="s" s="675">
        <v>2234</v>
      </c>
      <c r="G2032" t="s" s="690">
        <f>G2023</f>
        <v>2004</v>
      </c>
      <c r="H2032" s="677">
        <v>0</v>
      </c>
      <c r="J2032" s="662">
        <f>H2032*I2032</f>
        <v>0</v>
      </c>
      <c r="K2032" s="662">
        <f>IF($V$11="Y",J2032*0.05,0)</f>
        <v>0</v>
      </c>
    </row>
    <row r="2033" s="671" customFormat="1" ht="13.5" customHeight="1">
      <c r="E2033" t="s" s="596">
        <v>1385</v>
      </c>
      <c r="F2033" t="s" s="675">
        <v>2234</v>
      </c>
      <c r="G2033" t="s" s="692">
        <f>G2024</f>
        <v>2005</v>
      </c>
      <c r="H2033" s="677">
        <v>0</v>
      </c>
      <c r="J2033" s="662">
        <f>H2033*I2033</f>
        <v>0</v>
      </c>
      <c r="K2033" s="662">
        <f>IF($V$11="Y",J2033*0.05,0)</f>
        <v>0</v>
      </c>
    </row>
    <row r="2034" s="671" customFormat="1" ht="13.5" customHeight="1">
      <c r="E2034" t="s" s="596">
        <v>1385</v>
      </c>
      <c r="F2034" t="s" s="675">
        <v>2234</v>
      </c>
      <c r="G2034" t="s" s="180">
        <f>G2025</f>
        <v>2006</v>
      </c>
      <c r="H2034" s="677">
        <v>0</v>
      </c>
      <c r="J2034" s="662">
        <f>H2034*I2034</f>
        <v>0</v>
      </c>
      <c r="K2034" s="662">
        <f>IF($V$11="Y",J2034*0.05,0)</f>
        <v>0</v>
      </c>
    </row>
    <row r="2035" s="671" customFormat="1" ht="13.5" customHeight="1">
      <c r="E2035" t="s" s="596">
        <v>1385</v>
      </c>
      <c r="F2035" t="s" s="675">
        <v>2234</v>
      </c>
      <c r="G2035" t="s" s="695">
        <f>G2026</f>
        <v>2007</v>
      </c>
      <c r="H2035" s="677">
        <v>0</v>
      </c>
      <c r="J2035" s="662">
        <f>H2035*I2035</f>
        <v>0</v>
      </c>
      <c r="K2035" s="662">
        <f>IF($V$11="Y",J2035*0.05,0)</f>
        <v>0</v>
      </c>
    </row>
    <row r="2036" s="671" customFormat="1" ht="13.5" customHeight="1">
      <c r="E2036" t="s" s="596">
        <v>1386</v>
      </c>
      <c r="F2036" t="s" s="675">
        <v>2235</v>
      </c>
      <c r="G2036" t="s" s="676">
        <f>G2027</f>
        <v>1996</v>
      </c>
      <c r="H2036" s="677">
        <v>0</v>
      </c>
      <c r="J2036" s="662">
        <f>H2036*I2036</f>
        <v>0</v>
      </c>
      <c r="K2036" s="662">
        <f>IF($V$11="Y",J2036*0.05,0)</f>
        <v>0</v>
      </c>
    </row>
    <row r="2037" s="671" customFormat="1" ht="13.5" customHeight="1">
      <c r="E2037" t="s" s="596">
        <v>1386</v>
      </c>
      <c r="F2037" t="s" s="675">
        <v>2235</v>
      </c>
      <c r="G2037" t="s" s="91">
        <f>G2028</f>
        <v>1998</v>
      </c>
      <c r="H2037" s="677">
        <v>0</v>
      </c>
      <c r="J2037" s="662">
        <f>H2037*I2037</f>
        <v>0</v>
      </c>
      <c r="K2037" s="662">
        <f>IF($V$11="Y",J2037*0.05,0)</f>
        <v>0</v>
      </c>
    </row>
    <row r="2038" s="671" customFormat="1" ht="13.5" customHeight="1">
      <c r="E2038" t="s" s="596">
        <v>1386</v>
      </c>
      <c r="F2038" t="s" s="675">
        <v>2235</v>
      </c>
      <c r="G2038" t="s" s="205">
        <f>G2029</f>
        <v>2000</v>
      </c>
      <c r="H2038" s="677">
        <v>0</v>
      </c>
      <c r="J2038" s="662">
        <f>H2038*I2038</f>
        <v>0</v>
      </c>
      <c r="K2038" s="662">
        <f>IF($V$11="Y",J2038*0.05,0)</f>
        <v>0</v>
      </c>
    </row>
    <row r="2039" s="671" customFormat="1" ht="13.5" customHeight="1">
      <c r="E2039" t="s" s="596">
        <v>1386</v>
      </c>
      <c r="F2039" t="s" s="675">
        <v>2235</v>
      </c>
      <c r="G2039" t="s" s="684">
        <f>G2030</f>
        <v>2001</v>
      </c>
      <c r="H2039" s="677">
        <v>0</v>
      </c>
      <c r="J2039" s="662">
        <f>H2039*I2039</f>
        <v>0</v>
      </c>
      <c r="K2039" s="662">
        <f>IF($V$11="Y",J2039*0.05,0)</f>
        <v>0</v>
      </c>
    </row>
    <row r="2040" s="671" customFormat="1" ht="13.5" customHeight="1">
      <c r="E2040" t="s" s="596">
        <v>1386</v>
      </c>
      <c r="F2040" t="s" s="675">
        <v>2235</v>
      </c>
      <c r="G2040" t="s" s="686">
        <f>G2031</f>
        <v>2003</v>
      </c>
      <c r="H2040" s="677">
        <v>0</v>
      </c>
      <c r="J2040" s="662">
        <f>H2040*I2040</f>
        <v>0</v>
      </c>
      <c r="K2040" s="662">
        <f>IF($V$11="Y",J2040*0.05,0)</f>
        <v>0</v>
      </c>
    </row>
    <row r="2041" s="671" customFormat="1" ht="13.5" customHeight="1">
      <c r="E2041" t="s" s="596">
        <v>1386</v>
      </c>
      <c r="F2041" t="s" s="675">
        <v>2235</v>
      </c>
      <c r="G2041" t="s" s="690">
        <f>G2032</f>
        <v>2004</v>
      </c>
      <c r="H2041" s="677">
        <v>0</v>
      </c>
      <c r="J2041" s="662">
        <f>H2041*I2041</f>
        <v>0</v>
      </c>
      <c r="K2041" s="662">
        <f>IF($V$11="Y",J2041*0.05,0)</f>
        <v>0</v>
      </c>
    </row>
    <row r="2042" s="671" customFormat="1" ht="13.5" customHeight="1">
      <c r="E2042" t="s" s="596">
        <v>1386</v>
      </c>
      <c r="F2042" t="s" s="675">
        <v>2235</v>
      </c>
      <c r="G2042" t="s" s="692">
        <f>G2033</f>
        <v>2005</v>
      </c>
      <c r="H2042" s="677">
        <v>0</v>
      </c>
      <c r="J2042" s="662">
        <f>H2042*I2042</f>
        <v>0</v>
      </c>
      <c r="K2042" s="662">
        <f>IF($V$11="Y",J2042*0.05,0)</f>
        <v>0</v>
      </c>
    </row>
    <row r="2043" s="671" customFormat="1" ht="13.5" customHeight="1">
      <c r="E2043" t="s" s="596">
        <v>1386</v>
      </c>
      <c r="F2043" t="s" s="675">
        <v>2235</v>
      </c>
      <c r="G2043" t="s" s="180">
        <f>G2034</f>
        <v>2006</v>
      </c>
      <c r="H2043" s="677">
        <v>0</v>
      </c>
      <c r="J2043" s="662">
        <f>H2043*I2043</f>
        <v>0</v>
      </c>
      <c r="K2043" s="662">
        <f>IF($V$11="Y",J2043*0.05,0)</f>
        <v>0</v>
      </c>
    </row>
    <row r="2044" s="671" customFormat="1" ht="13.5" customHeight="1">
      <c r="E2044" t="s" s="596">
        <v>1386</v>
      </c>
      <c r="F2044" t="s" s="675">
        <v>2235</v>
      </c>
      <c r="G2044" t="s" s="695">
        <f>G2035</f>
        <v>2007</v>
      </c>
      <c r="H2044" s="677">
        <v>0</v>
      </c>
      <c r="J2044" s="662">
        <f>H2044*I2044</f>
        <v>0</v>
      </c>
      <c r="K2044" s="662">
        <f>IF($V$11="Y",J2044*0.05,0)</f>
        <v>0</v>
      </c>
    </row>
    <row r="2045" s="671" customFormat="1" ht="13.5" customHeight="1">
      <c r="E2045" t="s" s="596">
        <v>1387</v>
      </c>
      <c r="F2045" t="s" s="675">
        <v>2236</v>
      </c>
      <c r="G2045" t="s" s="676">
        <f>G2036</f>
        <v>1996</v>
      </c>
      <c r="H2045" s="677">
        <v>0</v>
      </c>
      <c r="J2045" s="662">
        <f>H2045*I2045</f>
        <v>0</v>
      </c>
      <c r="K2045" s="662">
        <f>IF($V$11="Y",J2045*0.05,0)</f>
        <v>0</v>
      </c>
    </row>
    <row r="2046" s="671" customFormat="1" ht="13.5" customHeight="1">
      <c r="E2046" t="s" s="596">
        <v>1387</v>
      </c>
      <c r="F2046" t="s" s="675">
        <v>2236</v>
      </c>
      <c r="G2046" t="s" s="91">
        <f>G2037</f>
        <v>1998</v>
      </c>
      <c r="H2046" s="677">
        <v>0</v>
      </c>
      <c r="J2046" s="662">
        <f>H2046*I2046</f>
        <v>0</v>
      </c>
      <c r="K2046" s="662">
        <f>IF($V$11="Y",J2046*0.05,0)</f>
        <v>0</v>
      </c>
    </row>
    <row r="2047" s="671" customFormat="1" ht="13.5" customHeight="1">
      <c r="E2047" t="s" s="596">
        <v>1387</v>
      </c>
      <c r="F2047" t="s" s="675">
        <v>2236</v>
      </c>
      <c r="G2047" t="s" s="205">
        <f>G2038</f>
        <v>2000</v>
      </c>
      <c r="H2047" s="677">
        <v>0</v>
      </c>
      <c r="J2047" s="662">
        <f>H2047*I2047</f>
        <v>0</v>
      </c>
      <c r="K2047" s="662">
        <f>IF($V$11="Y",J2047*0.05,0)</f>
        <v>0</v>
      </c>
    </row>
    <row r="2048" s="671" customFormat="1" ht="13.5" customHeight="1">
      <c r="E2048" t="s" s="596">
        <v>1387</v>
      </c>
      <c r="F2048" t="s" s="675">
        <v>2236</v>
      </c>
      <c r="G2048" t="s" s="684">
        <f>G2039</f>
        <v>2001</v>
      </c>
      <c r="H2048" s="677">
        <v>0</v>
      </c>
      <c r="J2048" s="662">
        <f>H2048*I2048</f>
        <v>0</v>
      </c>
      <c r="K2048" s="662">
        <f>IF($V$11="Y",J2048*0.05,0)</f>
        <v>0</v>
      </c>
    </row>
    <row r="2049" s="671" customFormat="1" ht="13.5" customHeight="1">
      <c r="E2049" t="s" s="596">
        <v>1387</v>
      </c>
      <c r="F2049" t="s" s="675">
        <v>2236</v>
      </c>
      <c r="G2049" t="s" s="686">
        <f>G2040</f>
        <v>2003</v>
      </c>
      <c r="H2049" s="677">
        <v>0</v>
      </c>
      <c r="J2049" s="662">
        <f>H2049*I2049</f>
        <v>0</v>
      </c>
      <c r="K2049" s="662">
        <f>IF($V$11="Y",J2049*0.05,0)</f>
        <v>0</v>
      </c>
    </row>
    <row r="2050" s="671" customFormat="1" ht="13.5" customHeight="1">
      <c r="E2050" t="s" s="596">
        <v>1387</v>
      </c>
      <c r="F2050" t="s" s="675">
        <v>2236</v>
      </c>
      <c r="G2050" t="s" s="690">
        <f>G2041</f>
        <v>2004</v>
      </c>
      <c r="H2050" s="677">
        <v>0</v>
      </c>
      <c r="J2050" s="662">
        <f>H2050*I2050</f>
        <v>0</v>
      </c>
      <c r="K2050" s="662">
        <f>IF($V$11="Y",J2050*0.05,0)</f>
        <v>0</v>
      </c>
    </row>
    <row r="2051" s="671" customFormat="1" ht="13.5" customHeight="1">
      <c r="E2051" t="s" s="596">
        <v>1387</v>
      </c>
      <c r="F2051" t="s" s="675">
        <v>2236</v>
      </c>
      <c r="G2051" t="s" s="692">
        <f>G2042</f>
        <v>2005</v>
      </c>
      <c r="H2051" s="677">
        <v>0</v>
      </c>
      <c r="J2051" s="662">
        <f>H2051*I2051</f>
        <v>0</v>
      </c>
      <c r="K2051" s="662">
        <f>IF($V$11="Y",J2051*0.05,0)</f>
        <v>0</v>
      </c>
    </row>
    <row r="2052" s="671" customFormat="1" ht="13.5" customHeight="1">
      <c r="E2052" t="s" s="596">
        <v>1387</v>
      </c>
      <c r="F2052" t="s" s="675">
        <v>2236</v>
      </c>
      <c r="G2052" t="s" s="180">
        <f>G2043</f>
        <v>2006</v>
      </c>
      <c r="H2052" s="677">
        <v>0</v>
      </c>
      <c r="J2052" s="662">
        <f>H2052*I2052</f>
        <v>0</v>
      </c>
      <c r="K2052" s="662">
        <f>IF($V$11="Y",J2052*0.05,0)</f>
        <v>0</v>
      </c>
    </row>
    <row r="2053" s="671" customFormat="1" ht="13.5" customHeight="1">
      <c r="E2053" t="s" s="596">
        <v>1387</v>
      </c>
      <c r="F2053" t="s" s="675">
        <v>2236</v>
      </c>
      <c r="G2053" t="s" s="695">
        <f>G2044</f>
        <v>2007</v>
      </c>
      <c r="H2053" s="677">
        <v>0</v>
      </c>
      <c r="J2053" s="662">
        <f>H2053*I2053</f>
        <v>0</v>
      </c>
      <c r="K2053" s="662">
        <f>IF($V$11="Y",J2053*0.05,0)</f>
        <v>0</v>
      </c>
    </row>
    <row r="2054" s="671" customFormat="1" ht="13.5" customHeight="1">
      <c r="E2054" t="s" s="596">
        <v>1388</v>
      </c>
      <c r="F2054" t="s" s="675">
        <v>2237</v>
      </c>
      <c r="G2054" t="s" s="676">
        <f>G2045</f>
        <v>1996</v>
      </c>
      <c r="H2054" s="677">
        <v>0</v>
      </c>
      <c r="J2054" s="662">
        <f>H2054*I2054</f>
        <v>0</v>
      </c>
      <c r="K2054" s="662">
        <f>IF($V$11="Y",J2054*0.05,0)</f>
        <v>0</v>
      </c>
    </row>
    <row r="2055" s="671" customFormat="1" ht="13.5" customHeight="1">
      <c r="E2055" t="s" s="596">
        <v>1388</v>
      </c>
      <c r="F2055" t="s" s="675">
        <v>2237</v>
      </c>
      <c r="G2055" t="s" s="91">
        <f>G2046</f>
        <v>1998</v>
      </c>
      <c r="H2055" s="677">
        <v>0</v>
      </c>
      <c r="J2055" s="662">
        <f>H2055*I2055</f>
        <v>0</v>
      </c>
      <c r="K2055" s="662">
        <f>IF($V$11="Y",J2055*0.05,0)</f>
        <v>0</v>
      </c>
    </row>
    <row r="2056" s="671" customFormat="1" ht="13.5" customHeight="1">
      <c r="E2056" t="s" s="596">
        <v>1388</v>
      </c>
      <c r="F2056" t="s" s="675">
        <v>2237</v>
      </c>
      <c r="G2056" t="s" s="205">
        <f>G2047</f>
        <v>2000</v>
      </c>
      <c r="H2056" s="677">
        <v>0</v>
      </c>
      <c r="J2056" s="662">
        <f>H2056*I2056</f>
        <v>0</v>
      </c>
      <c r="K2056" s="662">
        <f>IF($V$11="Y",J2056*0.05,0)</f>
        <v>0</v>
      </c>
    </row>
    <row r="2057" s="671" customFormat="1" ht="13.5" customHeight="1">
      <c r="E2057" t="s" s="596">
        <v>1388</v>
      </c>
      <c r="F2057" t="s" s="675">
        <v>2237</v>
      </c>
      <c r="G2057" t="s" s="684">
        <f>G2048</f>
        <v>2001</v>
      </c>
      <c r="H2057" s="677">
        <v>0</v>
      </c>
      <c r="J2057" s="662">
        <f>H2057*I2057</f>
        <v>0</v>
      </c>
      <c r="K2057" s="662">
        <f>IF($V$11="Y",J2057*0.05,0)</f>
        <v>0</v>
      </c>
    </row>
    <row r="2058" s="671" customFormat="1" ht="13.5" customHeight="1">
      <c r="E2058" t="s" s="596">
        <v>1388</v>
      </c>
      <c r="F2058" t="s" s="675">
        <v>2237</v>
      </c>
      <c r="G2058" t="s" s="686">
        <f>G2049</f>
        <v>2003</v>
      </c>
      <c r="H2058" s="677">
        <v>0</v>
      </c>
      <c r="J2058" s="662">
        <f>H2058*I2058</f>
        <v>0</v>
      </c>
      <c r="K2058" s="662">
        <f>IF($V$11="Y",J2058*0.05,0)</f>
        <v>0</v>
      </c>
    </row>
    <row r="2059" s="671" customFormat="1" ht="13.5" customHeight="1">
      <c r="E2059" t="s" s="596">
        <v>1388</v>
      </c>
      <c r="F2059" t="s" s="675">
        <v>2237</v>
      </c>
      <c r="G2059" t="s" s="690">
        <f>G2050</f>
        <v>2004</v>
      </c>
      <c r="H2059" s="677">
        <v>0</v>
      </c>
      <c r="J2059" s="662">
        <f>H2059*I2059</f>
        <v>0</v>
      </c>
      <c r="K2059" s="662">
        <f>IF($V$11="Y",J2059*0.05,0)</f>
        <v>0</v>
      </c>
    </row>
    <row r="2060" s="671" customFormat="1" ht="13.5" customHeight="1">
      <c r="E2060" t="s" s="596">
        <v>1388</v>
      </c>
      <c r="F2060" t="s" s="675">
        <v>2237</v>
      </c>
      <c r="G2060" t="s" s="692">
        <f>G2051</f>
        <v>2005</v>
      </c>
      <c r="H2060" s="677">
        <v>0</v>
      </c>
      <c r="J2060" s="662">
        <f>H2060*I2060</f>
        <v>0</v>
      </c>
      <c r="K2060" s="662">
        <f>IF($V$11="Y",J2060*0.05,0)</f>
        <v>0</v>
      </c>
    </row>
    <row r="2061" s="671" customFormat="1" ht="13.5" customHeight="1">
      <c r="E2061" t="s" s="596">
        <v>1388</v>
      </c>
      <c r="F2061" t="s" s="675">
        <v>2237</v>
      </c>
      <c r="G2061" t="s" s="180">
        <f>G2052</f>
        <v>2006</v>
      </c>
      <c r="H2061" s="677">
        <v>0</v>
      </c>
      <c r="J2061" s="662">
        <f>H2061*I2061</f>
        <v>0</v>
      </c>
      <c r="K2061" s="662">
        <f>IF($V$11="Y",J2061*0.05,0)</f>
        <v>0</v>
      </c>
    </row>
    <row r="2062" s="671" customFormat="1" ht="13.5" customHeight="1">
      <c r="E2062" t="s" s="596">
        <v>1388</v>
      </c>
      <c r="F2062" t="s" s="675">
        <v>2237</v>
      </c>
      <c r="G2062" t="s" s="695">
        <f>G2053</f>
        <v>2007</v>
      </c>
      <c r="H2062" s="677">
        <v>0</v>
      </c>
      <c r="J2062" s="662">
        <f>H2062*I2062</f>
        <v>0</v>
      </c>
      <c r="K2062" s="662">
        <f>IF($V$11="Y",J2062*0.05,0)</f>
        <v>0</v>
      </c>
    </row>
    <row r="2063" s="671" customFormat="1" ht="13.5" customHeight="1">
      <c r="E2063" t="s" s="596">
        <v>1389</v>
      </c>
      <c r="F2063" t="s" s="675">
        <v>2238</v>
      </c>
      <c r="G2063" t="s" s="676">
        <f>G2054</f>
        <v>1996</v>
      </c>
      <c r="H2063" s="677">
        <v>0</v>
      </c>
      <c r="J2063" s="662">
        <f>H2063*I2063</f>
        <v>0</v>
      </c>
      <c r="K2063" s="662">
        <f>IF($V$11="Y",J2063*0.05,0)</f>
        <v>0</v>
      </c>
    </row>
    <row r="2064" s="671" customFormat="1" ht="13.5" customHeight="1">
      <c r="E2064" t="s" s="596">
        <v>1389</v>
      </c>
      <c r="F2064" t="s" s="675">
        <v>2238</v>
      </c>
      <c r="G2064" t="s" s="91">
        <f>G2055</f>
        <v>1998</v>
      </c>
      <c r="H2064" s="677">
        <v>0</v>
      </c>
      <c r="J2064" s="662">
        <f>H2064*I2064</f>
        <v>0</v>
      </c>
      <c r="K2064" s="662">
        <f>IF($V$11="Y",J2064*0.05,0)</f>
        <v>0</v>
      </c>
    </row>
    <row r="2065" s="671" customFormat="1" ht="13.5" customHeight="1">
      <c r="E2065" t="s" s="596">
        <v>1389</v>
      </c>
      <c r="F2065" t="s" s="675">
        <v>2238</v>
      </c>
      <c r="G2065" t="s" s="205">
        <f>G2056</f>
        <v>2000</v>
      </c>
      <c r="H2065" s="677">
        <v>0</v>
      </c>
      <c r="J2065" s="662">
        <f>H2065*I2065</f>
        <v>0</v>
      </c>
      <c r="K2065" s="662">
        <f>IF($V$11="Y",J2065*0.05,0)</f>
        <v>0</v>
      </c>
    </row>
    <row r="2066" s="671" customFormat="1" ht="13.5" customHeight="1">
      <c r="E2066" t="s" s="596">
        <v>1389</v>
      </c>
      <c r="F2066" t="s" s="675">
        <v>2238</v>
      </c>
      <c r="G2066" t="s" s="684">
        <f>G2057</f>
        <v>2001</v>
      </c>
      <c r="H2066" s="677">
        <v>0</v>
      </c>
      <c r="J2066" s="662">
        <f>H2066*I2066</f>
        <v>0</v>
      </c>
      <c r="K2066" s="662">
        <f>IF($V$11="Y",J2066*0.05,0)</f>
        <v>0</v>
      </c>
    </row>
    <row r="2067" s="671" customFormat="1" ht="13.5" customHeight="1">
      <c r="E2067" t="s" s="596">
        <v>1389</v>
      </c>
      <c r="F2067" t="s" s="675">
        <v>2238</v>
      </c>
      <c r="G2067" t="s" s="686">
        <f>G2058</f>
        <v>2003</v>
      </c>
      <c r="H2067" s="677">
        <v>0</v>
      </c>
      <c r="J2067" s="662">
        <f>H2067*I2067</f>
        <v>0</v>
      </c>
      <c r="K2067" s="662">
        <f>IF($V$11="Y",J2067*0.05,0)</f>
        <v>0</v>
      </c>
    </row>
    <row r="2068" s="671" customFormat="1" ht="13.5" customHeight="1">
      <c r="E2068" t="s" s="596">
        <v>1389</v>
      </c>
      <c r="F2068" t="s" s="675">
        <v>2238</v>
      </c>
      <c r="G2068" t="s" s="690">
        <f>G2059</f>
        <v>2004</v>
      </c>
      <c r="H2068" s="677">
        <v>0</v>
      </c>
      <c r="J2068" s="662">
        <f>H2068*I2068</f>
        <v>0</v>
      </c>
      <c r="K2068" s="662">
        <f>IF($V$11="Y",J2068*0.05,0)</f>
        <v>0</v>
      </c>
    </row>
    <row r="2069" s="671" customFormat="1" ht="13.5" customHeight="1">
      <c r="E2069" t="s" s="596">
        <v>1389</v>
      </c>
      <c r="F2069" t="s" s="675">
        <v>2238</v>
      </c>
      <c r="G2069" t="s" s="692">
        <f>G2060</f>
        <v>2005</v>
      </c>
      <c r="H2069" s="677">
        <v>0</v>
      </c>
      <c r="J2069" s="662">
        <f>H2069*I2069</f>
        <v>0</v>
      </c>
      <c r="K2069" s="662">
        <f>IF($V$11="Y",J2069*0.05,0)</f>
        <v>0</v>
      </c>
    </row>
    <row r="2070" s="671" customFormat="1" ht="13.5" customHeight="1">
      <c r="E2070" t="s" s="596">
        <v>1389</v>
      </c>
      <c r="F2070" t="s" s="675">
        <v>2238</v>
      </c>
      <c r="G2070" t="s" s="180">
        <f>G2061</f>
        <v>2006</v>
      </c>
      <c r="H2070" s="677">
        <v>0</v>
      </c>
      <c r="J2070" s="662">
        <f>H2070*I2070</f>
        <v>0</v>
      </c>
      <c r="K2070" s="662">
        <f>IF($V$11="Y",J2070*0.05,0)</f>
        <v>0</v>
      </c>
    </row>
    <row r="2071" s="671" customFormat="1" ht="13.5" customHeight="1">
      <c r="E2071" t="s" s="596">
        <v>1389</v>
      </c>
      <c r="F2071" t="s" s="675">
        <v>2238</v>
      </c>
      <c r="G2071" t="s" s="695">
        <f>G2062</f>
        <v>2007</v>
      </c>
      <c r="H2071" s="677">
        <v>0</v>
      </c>
      <c r="J2071" s="662">
        <f>H2071*I2071</f>
        <v>0</v>
      </c>
      <c r="K2071" s="662">
        <f>IF($V$11="Y",J2071*0.05,0)</f>
        <v>0</v>
      </c>
    </row>
    <row r="2072" s="671" customFormat="1" ht="13.5" customHeight="1">
      <c r="E2072" t="s" s="596">
        <v>1391</v>
      </c>
      <c r="F2072" t="s" s="675">
        <v>2239</v>
      </c>
      <c r="G2072" t="s" s="676">
        <f>G2063</f>
        <v>1996</v>
      </c>
      <c r="H2072" s="677">
        <v>0</v>
      </c>
      <c r="J2072" s="662">
        <f>H2072*I2072</f>
        <v>0</v>
      </c>
      <c r="K2072" s="662">
        <f>IF($V$11="Y",J2072*0.05,0)</f>
        <v>0</v>
      </c>
    </row>
    <row r="2073" s="671" customFormat="1" ht="13.5" customHeight="1">
      <c r="E2073" t="s" s="596">
        <v>1391</v>
      </c>
      <c r="F2073" t="s" s="675">
        <v>2239</v>
      </c>
      <c r="G2073" t="s" s="91">
        <f>G2064</f>
        <v>1998</v>
      </c>
      <c r="H2073" s="677">
        <v>0</v>
      </c>
      <c r="J2073" s="662">
        <f>H2073*I2073</f>
        <v>0</v>
      </c>
      <c r="K2073" s="662">
        <f>IF($V$11="Y",J2073*0.05,0)</f>
        <v>0</v>
      </c>
    </row>
    <row r="2074" s="671" customFormat="1" ht="13.5" customHeight="1">
      <c r="E2074" t="s" s="596">
        <v>1391</v>
      </c>
      <c r="F2074" t="s" s="675">
        <v>2239</v>
      </c>
      <c r="G2074" t="s" s="205">
        <f>G2065</f>
        <v>2000</v>
      </c>
      <c r="H2074" s="677">
        <v>0</v>
      </c>
      <c r="J2074" s="662">
        <f>H2074*I2074</f>
        <v>0</v>
      </c>
      <c r="K2074" s="662">
        <f>IF($V$11="Y",J2074*0.05,0)</f>
        <v>0</v>
      </c>
    </row>
    <row r="2075" s="671" customFormat="1" ht="13.5" customHeight="1">
      <c r="E2075" t="s" s="596">
        <v>1391</v>
      </c>
      <c r="F2075" t="s" s="675">
        <v>2239</v>
      </c>
      <c r="G2075" t="s" s="684">
        <f>G2066</f>
        <v>2001</v>
      </c>
      <c r="H2075" s="677">
        <v>0</v>
      </c>
      <c r="J2075" s="662">
        <f>H2075*I2075</f>
        <v>0</v>
      </c>
      <c r="K2075" s="662">
        <f>IF($V$11="Y",J2075*0.05,0)</f>
        <v>0</v>
      </c>
    </row>
    <row r="2076" s="671" customFormat="1" ht="13.5" customHeight="1">
      <c r="E2076" t="s" s="596">
        <v>1391</v>
      </c>
      <c r="F2076" t="s" s="675">
        <v>2239</v>
      </c>
      <c r="G2076" t="s" s="686">
        <f>G2067</f>
        <v>2003</v>
      </c>
      <c r="H2076" s="677">
        <v>0</v>
      </c>
      <c r="J2076" s="662">
        <f>H2076*I2076</f>
        <v>0</v>
      </c>
      <c r="K2076" s="662">
        <f>IF($V$11="Y",J2076*0.05,0)</f>
        <v>0</v>
      </c>
    </row>
    <row r="2077" s="671" customFormat="1" ht="13.5" customHeight="1">
      <c r="E2077" t="s" s="596">
        <v>1391</v>
      </c>
      <c r="F2077" t="s" s="675">
        <v>2239</v>
      </c>
      <c r="G2077" t="s" s="690">
        <f>G2068</f>
        <v>2004</v>
      </c>
      <c r="H2077" s="677">
        <v>0</v>
      </c>
      <c r="J2077" s="662">
        <f>H2077*I2077</f>
        <v>0</v>
      </c>
      <c r="K2077" s="662">
        <f>IF($V$11="Y",J2077*0.05,0)</f>
        <v>0</v>
      </c>
    </row>
    <row r="2078" s="671" customFormat="1" ht="13.5" customHeight="1">
      <c r="E2078" t="s" s="596">
        <v>1391</v>
      </c>
      <c r="F2078" t="s" s="675">
        <v>2239</v>
      </c>
      <c r="G2078" t="s" s="692">
        <f>G2069</f>
        <v>2005</v>
      </c>
      <c r="H2078" s="677">
        <v>0</v>
      </c>
      <c r="J2078" s="662">
        <f>H2078*I2078</f>
        <v>0</v>
      </c>
      <c r="K2078" s="662">
        <f>IF($V$11="Y",J2078*0.05,0)</f>
        <v>0</v>
      </c>
    </row>
    <row r="2079" s="671" customFormat="1" ht="13.5" customHeight="1">
      <c r="E2079" t="s" s="596">
        <v>1391</v>
      </c>
      <c r="F2079" t="s" s="675">
        <v>2239</v>
      </c>
      <c r="G2079" t="s" s="180">
        <f>G2070</f>
        <v>2006</v>
      </c>
      <c r="H2079" s="677">
        <v>0</v>
      </c>
      <c r="J2079" s="662">
        <f>H2079*I2079</f>
        <v>0</v>
      </c>
      <c r="K2079" s="662">
        <f>IF($V$11="Y",J2079*0.05,0)</f>
        <v>0</v>
      </c>
    </row>
    <row r="2080" s="671" customFormat="1" ht="13.5" customHeight="1">
      <c r="E2080" t="s" s="596">
        <v>1391</v>
      </c>
      <c r="F2080" t="s" s="675">
        <v>2239</v>
      </c>
      <c r="G2080" t="s" s="695">
        <f>G2071</f>
        <v>2007</v>
      </c>
      <c r="H2080" s="677">
        <v>0</v>
      </c>
      <c r="J2080" s="662">
        <f>H2080*I2080</f>
        <v>0</v>
      </c>
      <c r="K2080" s="662">
        <f>IF($V$11="Y",J2080*0.05,0)</f>
        <v>0</v>
      </c>
    </row>
    <row r="2081" s="671" customFormat="1" ht="13.5" customHeight="1">
      <c r="E2081" t="s" s="596">
        <v>1392</v>
      </c>
      <c r="F2081" t="s" s="675">
        <v>2240</v>
      </c>
      <c r="G2081" t="s" s="676">
        <f>G2072</f>
        <v>1996</v>
      </c>
      <c r="H2081" s="677">
        <v>0</v>
      </c>
      <c r="J2081" s="662">
        <f>H2081*I2081</f>
        <v>0</v>
      </c>
      <c r="K2081" s="662">
        <f>IF($V$11="Y",J2081*0.05,0)</f>
        <v>0</v>
      </c>
    </row>
    <row r="2082" s="671" customFormat="1" ht="13.5" customHeight="1">
      <c r="E2082" t="s" s="596">
        <v>1392</v>
      </c>
      <c r="F2082" t="s" s="675">
        <v>2240</v>
      </c>
      <c r="G2082" t="s" s="91">
        <f>G2073</f>
        <v>1998</v>
      </c>
      <c r="H2082" s="677">
        <v>0</v>
      </c>
      <c r="J2082" s="662">
        <f>H2082*I2082</f>
        <v>0</v>
      </c>
      <c r="K2082" s="662">
        <f>IF($V$11="Y",J2082*0.05,0)</f>
        <v>0</v>
      </c>
    </row>
    <row r="2083" s="671" customFormat="1" ht="13.5" customHeight="1">
      <c r="E2083" t="s" s="596">
        <v>1392</v>
      </c>
      <c r="F2083" t="s" s="675">
        <v>2240</v>
      </c>
      <c r="G2083" t="s" s="205">
        <f>G2074</f>
        <v>2000</v>
      </c>
      <c r="H2083" s="677">
        <v>0</v>
      </c>
      <c r="J2083" s="662">
        <f>H2083*I2083</f>
        <v>0</v>
      </c>
      <c r="K2083" s="662">
        <f>IF($V$11="Y",J2083*0.05,0)</f>
        <v>0</v>
      </c>
    </row>
    <row r="2084" s="671" customFormat="1" ht="13.5" customHeight="1">
      <c r="E2084" t="s" s="596">
        <v>1392</v>
      </c>
      <c r="F2084" t="s" s="675">
        <v>2240</v>
      </c>
      <c r="G2084" t="s" s="684">
        <f>G2075</f>
        <v>2001</v>
      </c>
      <c r="H2084" s="677">
        <v>0</v>
      </c>
      <c r="J2084" s="662">
        <f>H2084*I2084</f>
        <v>0</v>
      </c>
      <c r="K2084" s="662">
        <f>IF($V$11="Y",J2084*0.05,0)</f>
        <v>0</v>
      </c>
    </row>
    <row r="2085" s="671" customFormat="1" ht="13.5" customHeight="1">
      <c r="E2085" t="s" s="596">
        <v>1392</v>
      </c>
      <c r="F2085" t="s" s="675">
        <v>2240</v>
      </c>
      <c r="G2085" t="s" s="686">
        <f>G2076</f>
        <v>2003</v>
      </c>
      <c r="H2085" s="677">
        <v>0</v>
      </c>
      <c r="J2085" s="662">
        <f>H2085*I2085</f>
        <v>0</v>
      </c>
      <c r="K2085" s="662">
        <f>IF($V$11="Y",J2085*0.05,0)</f>
        <v>0</v>
      </c>
    </row>
    <row r="2086" s="671" customFormat="1" ht="13.5" customHeight="1">
      <c r="E2086" t="s" s="596">
        <v>1392</v>
      </c>
      <c r="F2086" t="s" s="675">
        <v>2240</v>
      </c>
      <c r="G2086" t="s" s="690">
        <f>G2077</f>
        <v>2004</v>
      </c>
      <c r="H2086" s="677">
        <v>0</v>
      </c>
      <c r="J2086" s="662">
        <f>H2086*I2086</f>
        <v>0</v>
      </c>
      <c r="K2086" s="662">
        <f>IF($V$11="Y",J2086*0.05,0)</f>
        <v>0</v>
      </c>
    </row>
    <row r="2087" s="671" customFormat="1" ht="13.5" customHeight="1">
      <c r="E2087" t="s" s="596">
        <v>1392</v>
      </c>
      <c r="F2087" t="s" s="675">
        <v>2240</v>
      </c>
      <c r="G2087" t="s" s="692">
        <f>G2078</f>
        <v>2005</v>
      </c>
      <c r="H2087" s="677">
        <v>0</v>
      </c>
      <c r="J2087" s="662">
        <f>H2087*I2087</f>
        <v>0</v>
      </c>
      <c r="K2087" s="662">
        <f>IF($V$11="Y",J2087*0.05,0)</f>
        <v>0</v>
      </c>
    </row>
    <row r="2088" s="671" customFormat="1" ht="13.5" customHeight="1">
      <c r="E2088" t="s" s="596">
        <v>1392</v>
      </c>
      <c r="F2088" t="s" s="675">
        <v>2240</v>
      </c>
      <c r="G2088" t="s" s="180">
        <f>G2079</f>
        <v>2006</v>
      </c>
      <c r="H2088" s="677">
        <v>0</v>
      </c>
      <c r="J2088" s="662">
        <f>H2088*I2088</f>
        <v>0</v>
      </c>
      <c r="K2088" s="662">
        <f>IF($V$11="Y",J2088*0.05,0)</f>
        <v>0</v>
      </c>
    </row>
    <row r="2089" s="671" customFormat="1" ht="13.5" customHeight="1">
      <c r="E2089" t="s" s="596">
        <v>1392</v>
      </c>
      <c r="F2089" t="s" s="675">
        <v>2240</v>
      </c>
      <c r="G2089" t="s" s="695">
        <f>G2080</f>
        <v>2007</v>
      </c>
      <c r="H2089" s="677">
        <v>0</v>
      </c>
      <c r="J2089" s="662">
        <f>H2089*I2089</f>
        <v>0</v>
      </c>
      <c r="K2089" s="662">
        <f>IF($V$11="Y",J2089*0.05,0)</f>
        <v>0</v>
      </c>
    </row>
    <row r="2090" s="671" customFormat="1" ht="13.5" customHeight="1">
      <c r="E2090" t="s" s="596">
        <v>1393</v>
      </c>
      <c r="F2090" t="s" s="675">
        <v>2241</v>
      </c>
      <c r="G2090" t="s" s="676">
        <f>G2081</f>
        <v>1996</v>
      </c>
      <c r="H2090" s="677">
        <v>0</v>
      </c>
      <c r="J2090" s="662">
        <f>H2090*I2090</f>
        <v>0</v>
      </c>
      <c r="K2090" s="662">
        <f>IF($V$11="Y",J2090*0.05,0)</f>
        <v>0</v>
      </c>
    </row>
    <row r="2091" s="671" customFormat="1" ht="13.5" customHeight="1">
      <c r="E2091" t="s" s="596">
        <v>1393</v>
      </c>
      <c r="F2091" t="s" s="675">
        <v>2241</v>
      </c>
      <c r="G2091" t="s" s="91">
        <f>G2082</f>
        <v>1998</v>
      </c>
      <c r="H2091" s="677">
        <v>0</v>
      </c>
      <c r="J2091" s="662">
        <f>H2091*I2091</f>
        <v>0</v>
      </c>
      <c r="K2091" s="662">
        <f>IF($V$11="Y",J2091*0.05,0)</f>
        <v>0</v>
      </c>
    </row>
    <row r="2092" s="671" customFormat="1" ht="13.5" customHeight="1">
      <c r="E2092" t="s" s="596">
        <v>1393</v>
      </c>
      <c r="F2092" t="s" s="675">
        <v>2241</v>
      </c>
      <c r="G2092" t="s" s="205">
        <f>G2083</f>
        <v>2000</v>
      </c>
      <c r="H2092" s="677">
        <v>0</v>
      </c>
      <c r="J2092" s="662">
        <f>H2092*I2092</f>
        <v>0</v>
      </c>
      <c r="K2092" s="662">
        <f>IF($V$11="Y",J2092*0.05,0)</f>
        <v>0</v>
      </c>
    </row>
    <row r="2093" s="671" customFormat="1" ht="13.5" customHeight="1">
      <c r="E2093" t="s" s="596">
        <v>1393</v>
      </c>
      <c r="F2093" t="s" s="675">
        <v>2241</v>
      </c>
      <c r="G2093" t="s" s="684">
        <f>G2084</f>
        <v>2001</v>
      </c>
      <c r="H2093" s="677">
        <v>0</v>
      </c>
      <c r="J2093" s="662">
        <f>H2093*I2093</f>
        <v>0</v>
      </c>
      <c r="K2093" s="662">
        <f>IF($V$11="Y",J2093*0.05,0)</f>
        <v>0</v>
      </c>
    </row>
    <row r="2094" s="671" customFormat="1" ht="13.5" customHeight="1">
      <c r="E2094" t="s" s="596">
        <v>1393</v>
      </c>
      <c r="F2094" t="s" s="675">
        <v>2241</v>
      </c>
      <c r="G2094" t="s" s="686">
        <f>G2085</f>
        <v>2003</v>
      </c>
      <c r="H2094" s="677">
        <v>0</v>
      </c>
      <c r="J2094" s="662">
        <f>H2094*I2094</f>
        <v>0</v>
      </c>
      <c r="K2094" s="662">
        <f>IF($V$11="Y",J2094*0.05,0)</f>
        <v>0</v>
      </c>
    </row>
    <row r="2095" s="671" customFormat="1" ht="13.5" customHeight="1">
      <c r="E2095" t="s" s="596">
        <v>1393</v>
      </c>
      <c r="F2095" t="s" s="675">
        <v>2241</v>
      </c>
      <c r="G2095" t="s" s="690">
        <f>G2086</f>
        <v>2004</v>
      </c>
      <c r="H2095" s="677">
        <v>0</v>
      </c>
      <c r="J2095" s="662">
        <f>H2095*I2095</f>
        <v>0</v>
      </c>
      <c r="K2095" s="662">
        <f>IF($V$11="Y",J2095*0.05,0)</f>
        <v>0</v>
      </c>
    </row>
    <row r="2096" s="671" customFormat="1" ht="13.5" customHeight="1">
      <c r="E2096" t="s" s="596">
        <v>1393</v>
      </c>
      <c r="F2096" t="s" s="675">
        <v>2241</v>
      </c>
      <c r="G2096" t="s" s="692">
        <f>G2087</f>
        <v>2005</v>
      </c>
      <c r="H2096" s="677">
        <v>0</v>
      </c>
      <c r="J2096" s="662">
        <f>H2096*I2096</f>
        <v>0</v>
      </c>
      <c r="K2096" s="662">
        <f>IF($V$11="Y",J2096*0.05,0)</f>
        <v>0</v>
      </c>
    </row>
    <row r="2097" s="671" customFormat="1" ht="13.5" customHeight="1">
      <c r="E2097" t="s" s="596">
        <v>1393</v>
      </c>
      <c r="F2097" t="s" s="675">
        <v>2241</v>
      </c>
      <c r="G2097" t="s" s="180">
        <f>G2088</f>
        <v>2006</v>
      </c>
      <c r="H2097" s="677">
        <v>0</v>
      </c>
      <c r="J2097" s="662">
        <f>H2097*I2097</f>
        <v>0</v>
      </c>
      <c r="K2097" s="662">
        <f>IF($V$11="Y",J2097*0.05,0)</f>
        <v>0</v>
      </c>
    </row>
    <row r="2098" s="671" customFormat="1" ht="13.5" customHeight="1">
      <c r="E2098" t="s" s="596">
        <v>1393</v>
      </c>
      <c r="F2098" t="s" s="675">
        <v>2241</v>
      </c>
      <c r="G2098" t="s" s="695">
        <f>G2089</f>
        <v>2007</v>
      </c>
      <c r="H2098" s="677">
        <v>0</v>
      </c>
      <c r="J2098" s="662">
        <f>H2098*I2098</f>
        <v>0</v>
      </c>
      <c r="K2098" s="662">
        <f>IF($V$11="Y",J2098*0.05,0)</f>
        <v>0</v>
      </c>
    </row>
    <row r="2099" s="671" customFormat="1" ht="13.5" customHeight="1">
      <c r="E2099" t="s" s="596">
        <v>1394</v>
      </c>
      <c r="F2099" t="s" s="675">
        <v>2242</v>
      </c>
      <c r="G2099" t="s" s="676">
        <f>G2090</f>
        <v>1996</v>
      </c>
      <c r="H2099" s="677">
        <v>0</v>
      </c>
      <c r="J2099" s="662">
        <f>H2099*I2099</f>
        <v>0</v>
      </c>
      <c r="K2099" s="662">
        <f>IF($V$11="Y",J2099*0.05,0)</f>
        <v>0</v>
      </c>
    </row>
    <row r="2100" s="671" customFormat="1" ht="13.5" customHeight="1">
      <c r="E2100" t="s" s="596">
        <v>1394</v>
      </c>
      <c r="F2100" t="s" s="675">
        <v>2242</v>
      </c>
      <c r="G2100" t="s" s="91">
        <f>G2091</f>
        <v>1998</v>
      </c>
      <c r="H2100" s="677">
        <v>0</v>
      </c>
      <c r="J2100" s="662">
        <f>H2100*I2100</f>
        <v>0</v>
      </c>
      <c r="K2100" s="662">
        <f>IF($V$11="Y",J2100*0.05,0)</f>
        <v>0</v>
      </c>
    </row>
    <row r="2101" s="671" customFormat="1" ht="13.5" customHeight="1">
      <c r="E2101" t="s" s="596">
        <v>1394</v>
      </c>
      <c r="F2101" t="s" s="675">
        <v>2242</v>
      </c>
      <c r="G2101" t="s" s="205">
        <f>G2092</f>
        <v>2000</v>
      </c>
      <c r="H2101" s="677">
        <v>0</v>
      </c>
      <c r="J2101" s="662">
        <f>H2101*I2101</f>
        <v>0</v>
      </c>
      <c r="K2101" s="662">
        <f>IF($V$11="Y",J2101*0.05,0)</f>
        <v>0</v>
      </c>
    </row>
    <row r="2102" s="671" customFormat="1" ht="13.5" customHeight="1">
      <c r="E2102" t="s" s="596">
        <v>1394</v>
      </c>
      <c r="F2102" t="s" s="675">
        <v>2242</v>
      </c>
      <c r="G2102" t="s" s="684">
        <f>G2093</f>
        <v>2001</v>
      </c>
      <c r="H2102" s="677">
        <v>0</v>
      </c>
      <c r="J2102" s="662">
        <f>H2102*I2102</f>
        <v>0</v>
      </c>
      <c r="K2102" s="662">
        <f>IF($V$11="Y",J2102*0.05,0)</f>
        <v>0</v>
      </c>
    </row>
    <row r="2103" s="671" customFormat="1" ht="13.5" customHeight="1">
      <c r="E2103" t="s" s="596">
        <v>1394</v>
      </c>
      <c r="F2103" t="s" s="675">
        <v>2242</v>
      </c>
      <c r="G2103" t="s" s="686">
        <f>G2094</f>
        <v>2003</v>
      </c>
      <c r="H2103" s="677">
        <v>0</v>
      </c>
      <c r="J2103" s="662">
        <f>H2103*I2103</f>
        <v>0</v>
      </c>
      <c r="K2103" s="662">
        <f>IF($V$11="Y",J2103*0.05,0)</f>
        <v>0</v>
      </c>
    </row>
    <row r="2104" s="671" customFormat="1" ht="13.5" customHeight="1">
      <c r="E2104" t="s" s="596">
        <v>1394</v>
      </c>
      <c r="F2104" t="s" s="675">
        <v>2242</v>
      </c>
      <c r="G2104" t="s" s="690">
        <f>G2095</f>
        <v>2004</v>
      </c>
      <c r="H2104" s="677">
        <v>0</v>
      </c>
      <c r="J2104" s="662">
        <f>H2104*I2104</f>
        <v>0</v>
      </c>
      <c r="K2104" s="662">
        <f>IF($V$11="Y",J2104*0.05,0)</f>
        <v>0</v>
      </c>
    </row>
    <row r="2105" s="671" customFormat="1" ht="13.5" customHeight="1">
      <c r="E2105" t="s" s="596">
        <v>1394</v>
      </c>
      <c r="F2105" t="s" s="675">
        <v>2242</v>
      </c>
      <c r="G2105" t="s" s="692">
        <f>G2096</f>
        <v>2005</v>
      </c>
      <c r="H2105" s="677">
        <v>0</v>
      </c>
      <c r="J2105" s="662">
        <f>H2105*I2105</f>
        <v>0</v>
      </c>
      <c r="K2105" s="662">
        <f>IF($V$11="Y",J2105*0.05,0)</f>
        <v>0</v>
      </c>
    </row>
    <row r="2106" s="671" customFormat="1" ht="13.5" customHeight="1">
      <c r="E2106" t="s" s="596">
        <v>1394</v>
      </c>
      <c r="F2106" t="s" s="675">
        <v>2242</v>
      </c>
      <c r="G2106" t="s" s="180">
        <f>G2097</f>
        <v>2006</v>
      </c>
      <c r="H2106" s="677">
        <v>0</v>
      </c>
      <c r="J2106" s="662">
        <f>H2106*I2106</f>
        <v>0</v>
      </c>
      <c r="K2106" s="662">
        <f>IF($V$11="Y",J2106*0.05,0)</f>
        <v>0</v>
      </c>
    </row>
    <row r="2107" s="671" customFormat="1" ht="13.5" customHeight="1">
      <c r="E2107" t="s" s="596">
        <v>1394</v>
      </c>
      <c r="F2107" t="s" s="675">
        <v>2242</v>
      </c>
      <c r="G2107" t="s" s="695">
        <f>G2098</f>
        <v>2007</v>
      </c>
      <c r="H2107" s="677">
        <v>0</v>
      </c>
      <c r="J2107" s="662">
        <f>H2107*I2107</f>
        <v>0</v>
      </c>
      <c r="K2107" s="662">
        <f>IF($V$11="Y",J2107*0.05,0)</f>
        <v>0</v>
      </c>
    </row>
    <row r="2108" s="671" customFormat="1" ht="13.5" customHeight="1">
      <c r="E2108" t="s" s="596">
        <v>1395</v>
      </c>
      <c r="F2108" t="s" s="675">
        <v>2243</v>
      </c>
      <c r="G2108" t="s" s="676">
        <f>G2099</f>
        <v>1996</v>
      </c>
      <c r="H2108" s="677">
        <v>0</v>
      </c>
      <c r="J2108" s="662">
        <f>H2108*I2108</f>
        <v>0</v>
      </c>
      <c r="K2108" s="662">
        <f>IF($V$11="Y",J2108*0.05,0)</f>
        <v>0</v>
      </c>
    </row>
    <row r="2109" s="671" customFormat="1" ht="13.5" customHeight="1">
      <c r="E2109" t="s" s="596">
        <v>1395</v>
      </c>
      <c r="F2109" t="s" s="675">
        <v>2243</v>
      </c>
      <c r="G2109" t="s" s="91">
        <f>G2100</f>
        <v>1998</v>
      </c>
      <c r="H2109" s="677">
        <v>0</v>
      </c>
      <c r="J2109" s="662">
        <f>H2109*I2109</f>
        <v>0</v>
      </c>
      <c r="K2109" s="662">
        <f>IF($V$11="Y",J2109*0.05,0)</f>
        <v>0</v>
      </c>
    </row>
    <row r="2110" s="671" customFormat="1" ht="13.5" customHeight="1">
      <c r="E2110" t="s" s="596">
        <v>1395</v>
      </c>
      <c r="F2110" t="s" s="675">
        <v>2243</v>
      </c>
      <c r="G2110" t="s" s="205">
        <f>G2101</f>
        <v>2000</v>
      </c>
      <c r="H2110" s="677">
        <v>0</v>
      </c>
      <c r="J2110" s="662">
        <f>H2110*I2110</f>
        <v>0</v>
      </c>
      <c r="K2110" s="662">
        <f>IF($V$11="Y",J2110*0.05,0)</f>
        <v>0</v>
      </c>
    </row>
    <row r="2111" s="671" customFormat="1" ht="13.5" customHeight="1">
      <c r="E2111" t="s" s="596">
        <v>1395</v>
      </c>
      <c r="F2111" t="s" s="675">
        <v>2243</v>
      </c>
      <c r="G2111" t="s" s="684">
        <f>G2102</f>
        <v>2001</v>
      </c>
      <c r="H2111" s="677">
        <v>0</v>
      </c>
      <c r="J2111" s="662">
        <f>H2111*I2111</f>
        <v>0</v>
      </c>
      <c r="K2111" s="662">
        <f>IF($V$11="Y",J2111*0.05,0)</f>
        <v>0</v>
      </c>
    </row>
    <row r="2112" s="671" customFormat="1" ht="13.5" customHeight="1">
      <c r="E2112" t="s" s="596">
        <v>1395</v>
      </c>
      <c r="F2112" t="s" s="675">
        <v>2243</v>
      </c>
      <c r="G2112" t="s" s="686">
        <f>G2103</f>
        <v>2003</v>
      </c>
      <c r="H2112" s="677">
        <v>0</v>
      </c>
      <c r="J2112" s="662">
        <f>H2112*I2112</f>
        <v>0</v>
      </c>
      <c r="K2112" s="662">
        <f>IF($V$11="Y",J2112*0.05,0)</f>
        <v>0</v>
      </c>
    </row>
    <row r="2113" s="671" customFormat="1" ht="13.5" customHeight="1">
      <c r="E2113" t="s" s="596">
        <v>1395</v>
      </c>
      <c r="F2113" t="s" s="675">
        <v>2243</v>
      </c>
      <c r="G2113" t="s" s="690">
        <f>G2104</f>
        <v>2004</v>
      </c>
      <c r="H2113" s="677">
        <v>0</v>
      </c>
      <c r="J2113" s="662">
        <f>H2113*I2113</f>
        <v>0</v>
      </c>
      <c r="K2113" s="662">
        <f>IF($V$11="Y",J2113*0.05,0)</f>
        <v>0</v>
      </c>
    </row>
    <row r="2114" s="671" customFormat="1" ht="13.5" customHeight="1">
      <c r="E2114" t="s" s="596">
        <v>1395</v>
      </c>
      <c r="F2114" t="s" s="675">
        <v>2243</v>
      </c>
      <c r="G2114" t="s" s="692">
        <f>G2105</f>
        <v>2005</v>
      </c>
      <c r="H2114" s="677">
        <v>0</v>
      </c>
      <c r="J2114" s="662">
        <f>H2114*I2114</f>
        <v>0</v>
      </c>
      <c r="K2114" s="662">
        <f>IF($V$11="Y",J2114*0.05,0)</f>
        <v>0</v>
      </c>
    </row>
    <row r="2115" s="671" customFormat="1" ht="13.5" customHeight="1">
      <c r="E2115" t="s" s="596">
        <v>1395</v>
      </c>
      <c r="F2115" t="s" s="675">
        <v>2243</v>
      </c>
      <c r="G2115" t="s" s="180">
        <f>G2106</f>
        <v>2006</v>
      </c>
      <c r="H2115" s="677">
        <v>0</v>
      </c>
      <c r="J2115" s="662">
        <f>H2115*I2115</f>
        <v>0</v>
      </c>
      <c r="K2115" s="662">
        <f>IF($V$11="Y",J2115*0.05,0)</f>
        <v>0</v>
      </c>
    </row>
    <row r="2116" s="671" customFormat="1" ht="13.5" customHeight="1">
      <c r="E2116" t="s" s="596">
        <v>1395</v>
      </c>
      <c r="F2116" t="s" s="675">
        <v>2243</v>
      </c>
      <c r="G2116" t="s" s="695">
        <f>G2107</f>
        <v>2007</v>
      </c>
      <c r="H2116" s="677">
        <v>0</v>
      </c>
      <c r="J2116" s="662">
        <f>H2116*I2116</f>
        <v>0</v>
      </c>
      <c r="K2116" s="662">
        <f>IF($V$11="Y",J2116*0.05,0)</f>
        <v>0</v>
      </c>
    </row>
    <row r="2117" s="671" customFormat="1" ht="13.5" customHeight="1">
      <c r="E2117" t="s" s="596">
        <v>1396</v>
      </c>
      <c r="F2117" t="s" s="675">
        <v>2244</v>
      </c>
      <c r="G2117" t="s" s="676">
        <f>G2108</f>
        <v>1996</v>
      </c>
      <c r="H2117" s="677">
        <v>0</v>
      </c>
      <c r="J2117" s="662">
        <f>H2117*I2117</f>
        <v>0</v>
      </c>
      <c r="K2117" s="662">
        <f>IF($V$11="Y",J2117*0.05,0)</f>
        <v>0</v>
      </c>
    </row>
    <row r="2118" s="671" customFormat="1" ht="13.5" customHeight="1">
      <c r="E2118" t="s" s="596">
        <v>1396</v>
      </c>
      <c r="F2118" t="s" s="675">
        <v>2244</v>
      </c>
      <c r="G2118" t="s" s="91">
        <f>G2109</f>
        <v>1998</v>
      </c>
      <c r="H2118" s="677">
        <v>0</v>
      </c>
      <c r="J2118" s="662">
        <f>H2118*I2118</f>
        <v>0</v>
      </c>
      <c r="K2118" s="662">
        <f>IF($V$11="Y",J2118*0.05,0)</f>
        <v>0</v>
      </c>
    </row>
    <row r="2119" s="671" customFormat="1" ht="13.5" customHeight="1">
      <c r="E2119" t="s" s="596">
        <v>1396</v>
      </c>
      <c r="F2119" t="s" s="675">
        <v>2244</v>
      </c>
      <c r="G2119" t="s" s="205">
        <f>G2110</f>
        <v>2000</v>
      </c>
      <c r="H2119" s="677">
        <v>0</v>
      </c>
      <c r="J2119" s="662">
        <f>H2119*I2119</f>
        <v>0</v>
      </c>
      <c r="K2119" s="662">
        <f>IF($V$11="Y",J2119*0.05,0)</f>
        <v>0</v>
      </c>
    </row>
    <row r="2120" s="671" customFormat="1" ht="13.5" customHeight="1">
      <c r="E2120" t="s" s="596">
        <v>1396</v>
      </c>
      <c r="F2120" t="s" s="675">
        <v>2244</v>
      </c>
      <c r="G2120" t="s" s="684">
        <f>G2111</f>
        <v>2001</v>
      </c>
      <c r="H2120" s="677">
        <v>0</v>
      </c>
      <c r="J2120" s="662">
        <f>H2120*I2120</f>
        <v>0</v>
      </c>
      <c r="K2120" s="662">
        <f>IF($V$11="Y",J2120*0.05,0)</f>
        <v>0</v>
      </c>
    </row>
    <row r="2121" s="671" customFormat="1" ht="13.5" customHeight="1">
      <c r="E2121" t="s" s="596">
        <v>1396</v>
      </c>
      <c r="F2121" t="s" s="675">
        <v>2244</v>
      </c>
      <c r="G2121" t="s" s="686">
        <f>G2112</f>
        <v>2003</v>
      </c>
      <c r="H2121" s="677">
        <v>0</v>
      </c>
      <c r="J2121" s="662">
        <f>H2121*I2121</f>
        <v>0</v>
      </c>
      <c r="K2121" s="662">
        <f>IF($V$11="Y",J2121*0.05,0)</f>
        <v>0</v>
      </c>
    </row>
    <row r="2122" s="671" customFormat="1" ht="13.5" customHeight="1">
      <c r="E2122" t="s" s="596">
        <v>1396</v>
      </c>
      <c r="F2122" t="s" s="675">
        <v>2244</v>
      </c>
      <c r="G2122" t="s" s="690">
        <f>G2113</f>
        <v>2004</v>
      </c>
      <c r="H2122" s="677">
        <v>0</v>
      </c>
      <c r="J2122" s="662">
        <f>H2122*I2122</f>
        <v>0</v>
      </c>
      <c r="K2122" s="662">
        <f>IF($V$11="Y",J2122*0.05,0)</f>
        <v>0</v>
      </c>
    </row>
    <row r="2123" s="671" customFormat="1" ht="13.5" customHeight="1">
      <c r="E2123" t="s" s="596">
        <v>1396</v>
      </c>
      <c r="F2123" t="s" s="675">
        <v>2244</v>
      </c>
      <c r="G2123" t="s" s="692">
        <f>G2114</f>
        <v>2005</v>
      </c>
      <c r="H2123" s="677">
        <v>0</v>
      </c>
      <c r="J2123" s="662">
        <f>H2123*I2123</f>
        <v>0</v>
      </c>
      <c r="K2123" s="662">
        <f>IF($V$11="Y",J2123*0.05,0)</f>
        <v>0</v>
      </c>
    </row>
    <row r="2124" s="671" customFormat="1" ht="13.5" customHeight="1">
      <c r="E2124" t="s" s="596">
        <v>1396</v>
      </c>
      <c r="F2124" t="s" s="675">
        <v>2244</v>
      </c>
      <c r="G2124" t="s" s="180">
        <f>G2115</f>
        <v>2006</v>
      </c>
      <c r="H2124" s="677">
        <v>0</v>
      </c>
      <c r="J2124" s="662">
        <f>H2124*I2124</f>
        <v>0</v>
      </c>
      <c r="K2124" s="662">
        <f>IF($V$11="Y",J2124*0.05,0)</f>
        <v>0</v>
      </c>
    </row>
    <row r="2125" s="671" customFormat="1" ht="13.5" customHeight="1">
      <c r="E2125" t="s" s="596">
        <v>1396</v>
      </c>
      <c r="F2125" t="s" s="675">
        <v>2244</v>
      </c>
      <c r="G2125" t="s" s="695">
        <f>G2116</f>
        <v>2007</v>
      </c>
      <c r="H2125" s="677">
        <v>0</v>
      </c>
      <c r="J2125" s="662">
        <f>H2125*I2125</f>
        <v>0</v>
      </c>
      <c r="K2125" s="662">
        <f>IF($V$11="Y",J2125*0.05,0)</f>
        <v>0</v>
      </c>
    </row>
    <row r="2126" s="671" customFormat="1" ht="13.5" customHeight="1">
      <c r="E2126" t="s" s="596">
        <v>1397</v>
      </c>
      <c r="F2126" t="s" s="675">
        <v>2245</v>
      </c>
      <c r="G2126" t="s" s="676">
        <f>G2117</f>
        <v>1996</v>
      </c>
      <c r="H2126" s="677">
        <v>0</v>
      </c>
      <c r="J2126" s="662">
        <f>H2126*I2126</f>
        <v>0</v>
      </c>
      <c r="K2126" s="662">
        <f>IF($V$11="Y",J2126*0.05,0)</f>
        <v>0</v>
      </c>
    </row>
    <row r="2127" s="671" customFormat="1" ht="13.5" customHeight="1">
      <c r="E2127" t="s" s="596">
        <v>1397</v>
      </c>
      <c r="F2127" t="s" s="675">
        <v>2245</v>
      </c>
      <c r="G2127" t="s" s="91">
        <f>G2118</f>
        <v>1998</v>
      </c>
      <c r="H2127" s="677">
        <v>0</v>
      </c>
      <c r="J2127" s="662">
        <f>H2127*I2127</f>
        <v>0</v>
      </c>
      <c r="K2127" s="662">
        <f>IF($V$11="Y",J2127*0.05,0)</f>
        <v>0</v>
      </c>
    </row>
    <row r="2128" s="671" customFormat="1" ht="13.5" customHeight="1">
      <c r="E2128" t="s" s="596">
        <v>1397</v>
      </c>
      <c r="F2128" t="s" s="675">
        <v>2245</v>
      </c>
      <c r="G2128" t="s" s="205">
        <f>G2119</f>
        <v>2000</v>
      </c>
      <c r="H2128" s="677">
        <v>0</v>
      </c>
      <c r="J2128" s="662">
        <f>H2128*I2128</f>
        <v>0</v>
      </c>
      <c r="K2128" s="662">
        <f>IF($V$11="Y",J2128*0.05,0)</f>
        <v>0</v>
      </c>
    </row>
    <row r="2129" s="671" customFormat="1" ht="13.5" customHeight="1">
      <c r="E2129" t="s" s="596">
        <v>1397</v>
      </c>
      <c r="F2129" t="s" s="675">
        <v>2245</v>
      </c>
      <c r="G2129" t="s" s="684">
        <f>G2120</f>
        <v>2001</v>
      </c>
      <c r="H2129" s="677">
        <v>0</v>
      </c>
      <c r="J2129" s="662">
        <f>H2129*I2129</f>
        <v>0</v>
      </c>
      <c r="K2129" s="662">
        <f>IF($V$11="Y",J2129*0.05,0)</f>
        <v>0</v>
      </c>
    </row>
    <row r="2130" s="671" customFormat="1" ht="13.5" customHeight="1">
      <c r="E2130" t="s" s="596">
        <v>1397</v>
      </c>
      <c r="F2130" t="s" s="675">
        <v>2245</v>
      </c>
      <c r="G2130" t="s" s="686">
        <f>G2121</f>
        <v>2003</v>
      </c>
      <c r="H2130" s="677">
        <v>0</v>
      </c>
      <c r="J2130" s="662">
        <f>H2130*I2130</f>
        <v>0</v>
      </c>
      <c r="K2130" s="662">
        <f>IF($V$11="Y",J2130*0.05,0)</f>
        <v>0</v>
      </c>
    </row>
    <row r="2131" s="671" customFormat="1" ht="13.5" customHeight="1">
      <c r="E2131" t="s" s="596">
        <v>1397</v>
      </c>
      <c r="F2131" t="s" s="675">
        <v>2245</v>
      </c>
      <c r="G2131" t="s" s="690">
        <f>G2122</f>
        <v>2004</v>
      </c>
      <c r="H2131" s="677">
        <v>0</v>
      </c>
      <c r="J2131" s="662">
        <f>H2131*I2131</f>
        <v>0</v>
      </c>
      <c r="K2131" s="662">
        <f>IF($V$11="Y",J2131*0.05,0)</f>
        <v>0</v>
      </c>
    </row>
    <row r="2132" s="671" customFormat="1" ht="13.5" customHeight="1">
      <c r="E2132" t="s" s="596">
        <v>1397</v>
      </c>
      <c r="F2132" t="s" s="675">
        <v>2245</v>
      </c>
      <c r="G2132" t="s" s="692">
        <f>G2123</f>
        <v>2005</v>
      </c>
      <c r="H2132" s="677">
        <v>0</v>
      </c>
      <c r="J2132" s="662">
        <f>H2132*I2132</f>
        <v>0</v>
      </c>
      <c r="K2132" s="662">
        <f>IF($V$11="Y",J2132*0.05,0)</f>
        <v>0</v>
      </c>
    </row>
    <row r="2133" s="671" customFormat="1" ht="13.5" customHeight="1">
      <c r="E2133" t="s" s="596">
        <v>1397</v>
      </c>
      <c r="F2133" t="s" s="675">
        <v>2245</v>
      </c>
      <c r="G2133" t="s" s="180">
        <f>G2124</f>
        <v>2006</v>
      </c>
      <c r="H2133" s="677">
        <v>0</v>
      </c>
      <c r="J2133" s="662">
        <f>H2133*I2133</f>
        <v>0</v>
      </c>
      <c r="K2133" s="662">
        <f>IF($V$11="Y",J2133*0.05,0)</f>
        <v>0</v>
      </c>
    </row>
    <row r="2134" s="671" customFormat="1" ht="13.5" customHeight="1">
      <c r="E2134" t="s" s="596">
        <v>1397</v>
      </c>
      <c r="F2134" t="s" s="675">
        <v>2245</v>
      </c>
      <c r="G2134" t="s" s="695">
        <f>G2125</f>
        <v>2007</v>
      </c>
      <c r="H2134" s="677">
        <v>0</v>
      </c>
      <c r="J2134" s="662">
        <f>H2134*I2134</f>
        <v>0</v>
      </c>
      <c r="K2134" s="662">
        <f>IF($V$11="Y",J2134*0.05,0)</f>
        <v>0</v>
      </c>
    </row>
    <row r="2135" s="671" customFormat="1" ht="13.5" customHeight="1">
      <c r="E2135" t="s" s="596">
        <v>1398</v>
      </c>
      <c r="F2135" t="s" s="675">
        <v>2246</v>
      </c>
      <c r="G2135" t="s" s="676">
        <f>G2126</f>
        <v>1996</v>
      </c>
      <c r="H2135" s="677">
        <v>0</v>
      </c>
      <c r="J2135" s="662">
        <f>H2135*I2135</f>
        <v>0</v>
      </c>
      <c r="K2135" s="662">
        <f>IF($V$11="Y",J2135*0.05,0)</f>
        <v>0</v>
      </c>
    </row>
    <row r="2136" s="671" customFormat="1" ht="13.5" customHeight="1">
      <c r="E2136" t="s" s="596">
        <v>1398</v>
      </c>
      <c r="F2136" t="s" s="675">
        <v>2246</v>
      </c>
      <c r="G2136" t="s" s="91">
        <f>G2127</f>
        <v>1998</v>
      </c>
      <c r="H2136" s="677">
        <v>0</v>
      </c>
      <c r="J2136" s="662">
        <f>H2136*I2136</f>
        <v>0</v>
      </c>
      <c r="K2136" s="662">
        <f>IF($V$11="Y",J2136*0.05,0)</f>
        <v>0</v>
      </c>
    </row>
    <row r="2137" s="671" customFormat="1" ht="13.5" customHeight="1">
      <c r="E2137" t="s" s="596">
        <v>1398</v>
      </c>
      <c r="F2137" t="s" s="675">
        <v>2246</v>
      </c>
      <c r="G2137" t="s" s="205">
        <f>G2128</f>
        <v>2000</v>
      </c>
      <c r="H2137" s="677">
        <v>0</v>
      </c>
      <c r="J2137" s="662">
        <f>H2137*I2137</f>
        <v>0</v>
      </c>
      <c r="K2137" s="662">
        <f>IF($V$11="Y",J2137*0.05,0)</f>
        <v>0</v>
      </c>
    </row>
    <row r="2138" s="671" customFormat="1" ht="13.5" customHeight="1">
      <c r="E2138" t="s" s="596">
        <v>1398</v>
      </c>
      <c r="F2138" t="s" s="675">
        <v>2246</v>
      </c>
      <c r="G2138" t="s" s="684">
        <f>G2129</f>
        <v>2001</v>
      </c>
      <c r="H2138" s="677">
        <v>0</v>
      </c>
      <c r="J2138" s="662">
        <f>H2138*I2138</f>
        <v>0</v>
      </c>
      <c r="K2138" s="662">
        <f>IF($V$11="Y",J2138*0.05,0)</f>
        <v>0</v>
      </c>
    </row>
    <row r="2139" s="671" customFormat="1" ht="13.5" customHeight="1">
      <c r="E2139" t="s" s="596">
        <v>1398</v>
      </c>
      <c r="F2139" t="s" s="675">
        <v>2246</v>
      </c>
      <c r="G2139" t="s" s="686">
        <f>G2130</f>
        <v>2003</v>
      </c>
      <c r="H2139" s="677">
        <v>0</v>
      </c>
      <c r="J2139" s="662">
        <f>H2139*I2139</f>
        <v>0</v>
      </c>
      <c r="K2139" s="662">
        <f>IF($V$11="Y",J2139*0.05,0)</f>
        <v>0</v>
      </c>
    </row>
    <row r="2140" s="671" customFormat="1" ht="13.5" customHeight="1">
      <c r="E2140" t="s" s="596">
        <v>1398</v>
      </c>
      <c r="F2140" t="s" s="675">
        <v>2246</v>
      </c>
      <c r="G2140" t="s" s="690">
        <f>G2131</f>
        <v>2004</v>
      </c>
      <c r="H2140" s="677">
        <v>0</v>
      </c>
      <c r="J2140" s="662">
        <f>H2140*I2140</f>
        <v>0</v>
      </c>
      <c r="K2140" s="662">
        <f>IF($V$11="Y",J2140*0.05,0)</f>
        <v>0</v>
      </c>
    </row>
    <row r="2141" s="671" customFormat="1" ht="13.5" customHeight="1">
      <c r="E2141" t="s" s="596">
        <v>1398</v>
      </c>
      <c r="F2141" t="s" s="675">
        <v>2246</v>
      </c>
      <c r="G2141" t="s" s="692">
        <f>G2132</f>
        <v>2005</v>
      </c>
      <c r="H2141" s="677">
        <v>0</v>
      </c>
      <c r="J2141" s="662">
        <f>H2141*I2141</f>
        <v>0</v>
      </c>
      <c r="K2141" s="662">
        <f>IF($V$11="Y",J2141*0.05,0)</f>
        <v>0</v>
      </c>
    </row>
    <row r="2142" s="671" customFormat="1" ht="13.5" customHeight="1">
      <c r="E2142" t="s" s="596">
        <v>1398</v>
      </c>
      <c r="F2142" t="s" s="675">
        <v>2246</v>
      </c>
      <c r="G2142" t="s" s="180">
        <f>G2133</f>
        <v>2006</v>
      </c>
      <c r="H2142" s="677">
        <v>0</v>
      </c>
      <c r="J2142" s="662">
        <f>H2142*I2142</f>
        <v>0</v>
      </c>
      <c r="K2142" s="662">
        <f>IF($V$11="Y",J2142*0.05,0)</f>
        <v>0</v>
      </c>
    </row>
    <row r="2143" s="671" customFormat="1" ht="13.5" customHeight="1">
      <c r="E2143" t="s" s="596">
        <v>1398</v>
      </c>
      <c r="F2143" t="s" s="675">
        <v>2246</v>
      </c>
      <c r="G2143" t="s" s="695">
        <f>G2134</f>
        <v>2007</v>
      </c>
      <c r="H2143" s="677">
        <v>0</v>
      </c>
      <c r="J2143" s="662">
        <f>H2143*I2143</f>
        <v>0</v>
      </c>
      <c r="K2143" s="662">
        <f>IF($V$11="Y",J2143*0.05,0)</f>
        <v>0</v>
      </c>
    </row>
    <row r="2144" s="671" customFormat="1" ht="13.5" customHeight="1">
      <c r="E2144" t="s" s="596">
        <v>1399</v>
      </c>
      <c r="F2144" t="s" s="675">
        <v>2247</v>
      </c>
      <c r="G2144" t="s" s="676">
        <f>G2135</f>
        <v>1996</v>
      </c>
      <c r="H2144" s="677">
        <v>0</v>
      </c>
      <c r="J2144" s="662">
        <f>H2144*I2144</f>
        <v>0</v>
      </c>
      <c r="K2144" s="662">
        <f>IF($V$11="Y",J2144*0.05,0)</f>
        <v>0</v>
      </c>
    </row>
    <row r="2145" s="671" customFormat="1" ht="13.5" customHeight="1">
      <c r="E2145" t="s" s="596">
        <v>1399</v>
      </c>
      <c r="F2145" t="s" s="675">
        <v>2247</v>
      </c>
      <c r="G2145" t="s" s="91">
        <f>G2136</f>
        <v>1998</v>
      </c>
      <c r="H2145" s="677">
        <v>0</v>
      </c>
      <c r="J2145" s="662">
        <f>H2145*I2145</f>
        <v>0</v>
      </c>
      <c r="K2145" s="662">
        <f>IF($V$11="Y",J2145*0.05,0)</f>
        <v>0</v>
      </c>
    </row>
    <row r="2146" s="671" customFormat="1" ht="13.5" customHeight="1">
      <c r="E2146" t="s" s="596">
        <v>1399</v>
      </c>
      <c r="F2146" t="s" s="675">
        <v>2247</v>
      </c>
      <c r="G2146" t="s" s="205">
        <f>G2137</f>
        <v>2000</v>
      </c>
      <c r="H2146" s="677">
        <v>0</v>
      </c>
      <c r="J2146" s="662">
        <f>H2146*I2146</f>
        <v>0</v>
      </c>
      <c r="K2146" s="662">
        <f>IF($V$11="Y",J2146*0.05,0)</f>
        <v>0</v>
      </c>
    </row>
    <row r="2147" s="671" customFormat="1" ht="13.5" customHeight="1">
      <c r="E2147" t="s" s="596">
        <v>1399</v>
      </c>
      <c r="F2147" t="s" s="675">
        <v>2247</v>
      </c>
      <c r="G2147" t="s" s="684">
        <f>G2138</f>
        <v>2001</v>
      </c>
      <c r="H2147" s="677">
        <v>0</v>
      </c>
      <c r="J2147" s="662">
        <f>H2147*I2147</f>
        <v>0</v>
      </c>
      <c r="K2147" s="662">
        <f>IF($V$11="Y",J2147*0.05,0)</f>
        <v>0</v>
      </c>
    </row>
    <row r="2148" s="671" customFormat="1" ht="13.5" customHeight="1">
      <c r="E2148" t="s" s="596">
        <v>1399</v>
      </c>
      <c r="F2148" t="s" s="675">
        <v>2247</v>
      </c>
      <c r="G2148" t="s" s="686">
        <f>G2139</f>
        <v>2003</v>
      </c>
      <c r="H2148" s="677">
        <v>0</v>
      </c>
      <c r="J2148" s="662">
        <f>H2148*I2148</f>
        <v>0</v>
      </c>
      <c r="K2148" s="662">
        <f>IF($V$11="Y",J2148*0.05,0)</f>
        <v>0</v>
      </c>
    </row>
    <row r="2149" s="671" customFormat="1" ht="13.5" customHeight="1">
      <c r="E2149" t="s" s="596">
        <v>1399</v>
      </c>
      <c r="F2149" t="s" s="675">
        <v>2247</v>
      </c>
      <c r="G2149" t="s" s="690">
        <f>G2140</f>
        <v>2004</v>
      </c>
      <c r="H2149" s="677">
        <v>0</v>
      </c>
      <c r="J2149" s="662">
        <f>H2149*I2149</f>
        <v>0</v>
      </c>
      <c r="K2149" s="662">
        <f>IF($V$11="Y",J2149*0.05,0)</f>
        <v>0</v>
      </c>
    </row>
    <row r="2150" s="671" customFormat="1" ht="13.5" customHeight="1">
      <c r="E2150" t="s" s="596">
        <v>1399</v>
      </c>
      <c r="F2150" t="s" s="675">
        <v>2247</v>
      </c>
      <c r="G2150" t="s" s="692">
        <f>G2141</f>
        <v>2005</v>
      </c>
      <c r="H2150" s="677">
        <v>0</v>
      </c>
      <c r="J2150" s="662">
        <f>H2150*I2150</f>
        <v>0</v>
      </c>
      <c r="K2150" s="662">
        <f>IF($V$11="Y",J2150*0.05,0)</f>
        <v>0</v>
      </c>
    </row>
    <row r="2151" s="671" customFormat="1" ht="13.5" customHeight="1">
      <c r="E2151" t="s" s="596">
        <v>1399</v>
      </c>
      <c r="F2151" t="s" s="675">
        <v>2247</v>
      </c>
      <c r="G2151" t="s" s="180">
        <f>G2142</f>
        <v>2006</v>
      </c>
      <c r="H2151" s="677">
        <v>0</v>
      </c>
      <c r="J2151" s="662">
        <f>H2151*I2151</f>
        <v>0</v>
      </c>
      <c r="K2151" s="662">
        <f>IF($V$11="Y",J2151*0.05,0)</f>
        <v>0</v>
      </c>
    </row>
    <row r="2152" s="671" customFormat="1" ht="13.5" customHeight="1">
      <c r="E2152" t="s" s="596">
        <v>1399</v>
      </c>
      <c r="F2152" t="s" s="675">
        <v>2247</v>
      </c>
      <c r="G2152" t="s" s="695">
        <f>G2143</f>
        <v>2007</v>
      </c>
      <c r="H2152" s="677">
        <v>0</v>
      </c>
      <c r="J2152" s="662">
        <f>H2152*I2152</f>
        <v>0</v>
      </c>
      <c r="K2152" s="662">
        <f>IF($V$11="Y",J2152*0.05,0)</f>
        <v>0</v>
      </c>
    </row>
    <row r="2153" s="671" customFormat="1" ht="13.5" customHeight="1">
      <c r="E2153" t="s" s="596">
        <v>1400</v>
      </c>
      <c r="F2153" t="s" s="675">
        <v>2248</v>
      </c>
      <c r="G2153" t="s" s="676">
        <f>G2144</f>
        <v>1996</v>
      </c>
      <c r="H2153" s="677">
        <v>0</v>
      </c>
      <c r="J2153" s="662">
        <f>H2153*I2153</f>
        <v>0</v>
      </c>
      <c r="K2153" s="662">
        <f>IF($V$11="Y",J2153*0.05,0)</f>
        <v>0</v>
      </c>
    </row>
    <row r="2154" s="671" customFormat="1" ht="13.5" customHeight="1">
      <c r="E2154" t="s" s="596">
        <v>1400</v>
      </c>
      <c r="F2154" t="s" s="675">
        <v>2248</v>
      </c>
      <c r="G2154" t="s" s="91">
        <f>G2145</f>
        <v>1998</v>
      </c>
      <c r="H2154" s="677">
        <v>0</v>
      </c>
      <c r="J2154" s="662">
        <f>H2154*I2154</f>
        <v>0</v>
      </c>
      <c r="K2154" s="662">
        <f>IF($V$11="Y",J2154*0.05,0)</f>
        <v>0</v>
      </c>
    </row>
    <row r="2155" s="671" customFormat="1" ht="13.5" customHeight="1">
      <c r="E2155" t="s" s="596">
        <v>1400</v>
      </c>
      <c r="F2155" t="s" s="675">
        <v>2248</v>
      </c>
      <c r="G2155" t="s" s="205">
        <f>G2146</f>
        <v>2000</v>
      </c>
      <c r="H2155" s="677">
        <v>0</v>
      </c>
      <c r="J2155" s="662">
        <f>H2155*I2155</f>
        <v>0</v>
      </c>
      <c r="K2155" s="662">
        <f>IF($V$11="Y",J2155*0.05,0)</f>
        <v>0</v>
      </c>
    </row>
    <row r="2156" s="671" customFormat="1" ht="13.5" customHeight="1">
      <c r="E2156" t="s" s="596">
        <v>1400</v>
      </c>
      <c r="F2156" t="s" s="675">
        <v>2248</v>
      </c>
      <c r="G2156" t="s" s="684">
        <f>G2147</f>
        <v>2001</v>
      </c>
      <c r="H2156" s="677">
        <v>0</v>
      </c>
      <c r="J2156" s="662">
        <f>H2156*I2156</f>
        <v>0</v>
      </c>
      <c r="K2156" s="662">
        <f>IF($V$11="Y",J2156*0.05,0)</f>
        <v>0</v>
      </c>
    </row>
    <row r="2157" s="671" customFormat="1" ht="13.5" customHeight="1">
      <c r="E2157" t="s" s="596">
        <v>1400</v>
      </c>
      <c r="F2157" t="s" s="675">
        <v>2248</v>
      </c>
      <c r="G2157" t="s" s="686">
        <f>G2148</f>
        <v>2003</v>
      </c>
      <c r="H2157" s="677">
        <v>0</v>
      </c>
      <c r="J2157" s="662">
        <f>H2157*I2157</f>
        <v>0</v>
      </c>
      <c r="K2157" s="662">
        <f>IF($V$11="Y",J2157*0.05,0)</f>
        <v>0</v>
      </c>
    </row>
    <row r="2158" s="671" customFormat="1" ht="13.5" customHeight="1">
      <c r="E2158" t="s" s="596">
        <v>1400</v>
      </c>
      <c r="F2158" t="s" s="675">
        <v>2248</v>
      </c>
      <c r="G2158" t="s" s="690">
        <f>G2149</f>
        <v>2004</v>
      </c>
      <c r="H2158" s="677">
        <v>0</v>
      </c>
      <c r="J2158" s="662">
        <f>H2158*I2158</f>
        <v>0</v>
      </c>
      <c r="K2158" s="662">
        <f>IF($V$11="Y",J2158*0.05,0)</f>
        <v>0</v>
      </c>
    </row>
    <row r="2159" s="671" customFormat="1" ht="13.5" customHeight="1">
      <c r="E2159" t="s" s="596">
        <v>1400</v>
      </c>
      <c r="F2159" t="s" s="675">
        <v>2248</v>
      </c>
      <c r="G2159" t="s" s="692">
        <f>G2150</f>
        <v>2005</v>
      </c>
      <c r="H2159" s="677">
        <v>0</v>
      </c>
      <c r="J2159" s="662">
        <f>H2159*I2159</f>
        <v>0</v>
      </c>
      <c r="K2159" s="662">
        <f>IF($V$11="Y",J2159*0.05,0)</f>
        <v>0</v>
      </c>
    </row>
    <row r="2160" s="671" customFormat="1" ht="13.5" customHeight="1">
      <c r="E2160" t="s" s="596">
        <v>1400</v>
      </c>
      <c r="F2160" t="s" s="675">
        <v>2248</v>
      </c>
      <c r="G2160" t="s" s="180">
        <f>G2151</f>
        <v>2006</v>
      </c>
      <c r="H2160" s="677">
        <v>0</v>
      </c>
      <c r="J2160" s="662">
        <f>H2160*I2160</f>
        <v>0</v>
      </c>
      <c r="K2160" s="662">
        <f>IF($V$11="Y",J2160*0.05,0)</f>
        <v>0</v>
      </c>
    </row>
    <row r="2161" s="671" customFormat="1" ht="13.5" customHeight="1">
      <c r="E2161" t="s" s="596">
        <v>1400</v>
      </c>
      <c r="F2161" t="s" s="675">
        <v>2248</v>
      </c>
      <c r="G2161" t="s" s="695">
        <f>G2152</f>
        <v>2007</v>
      </c>
      <c r="H2161" s="677">
        <v>0</v>
      </c>
      <c r="J2161" s="662">
        <f>H2161*I2161</f>
        <v>0</v>
      </c>
      <c r="K2161" s="662">
        <f>IF($V$11="Y",J2161*0.05,0)</f>
        <v>0</v>
      </c>
    </row>
    <row r="2162" s="671" customFormat="1" ht="13.5" customHeight="1">
      <c r="E2162" t="s" s="596">
        <v>1401</v>
      </c>
      <c r="F2162" t="s" s="675">
        <v>2249</v>
      </c>
      <c r="G2162" t="s" s="676">
        <f>G2135</f>
        <v>1996</v>
      </c>
      <c r="H2162" s="677">
        <v>0</v>
      </c>
      <c r="J2162" s="662">
        <f>H2162*I2162</f>
        <v>0</v>
      </c>
      <c r="K2162" s="662">
        <f>IF($V$11="Y",J2162*0.05,0)</f>
        <v>0</v>
      </c>
    </row>
    <row r="2163" s="671" customFormat="1" ht="13.5" customHeight="1">
      <c r="E2163" t="s" s="596">
        <v>1401</v>
      </c>
      <c r="F2163" t="s" s="675">
        <v>2249</v>
      </c>
      <c r="G2163" t="s" s="91">
        <f>G2136</f>
        <v>1998</v>
      </c>
      <c r="H2163" s="677">
        <v>0</v>
      </c>
      <c r="J2163" s="662">
        <f>H2163*I2163</f>
        <v>0</v>
      </c>
      <c r="K2163" s="662">
        <f>IF($V$11="Y",J2163*0.05,0)</f>
        <v>0</v>
      </c>
    </row>
    <row r="2164" s="671" customFormat="1" ht="13.5" customHeight="1">
      <c r="E2164" t="s" s="596">
        <v>1401</v>
      </c>
      <c r="F2164" t="s" s="675">
        <v>2249</v>
      </c>
      <c r="G2164" t="s" s="205">
        <f>G2137</f>
        <v>2000</v>
      </c>
      <c r="H2164" s="677">
        <v>0</v>
      </c>
      <c r="J2164" s="662">
        <f>H2164*I2164</f>
        <v>0</v>
      </c>
      <c r="K2164" s="662">
        <f>IF($V$11="Y",J2164*0.05,0)</f>
        <v>0</v>
      </c>
    </row>
    <row r="2165" s="671" customFormat="1" ht="13.5" customHeight="1">
      <c r="E2165" t="s" s="596">
        <v>1401</v>
      </c>
      <c r="F2165" t="s" s="675">
        <v>2249</v>
      </c>
      <c r="G2165" t="s" s="684">
        <f>G2138</f>
        <v>2001</v>
      </c>
      <c r="H2165" s="677">
        <v>0</v>
      </c>
      <c r="J2165" s="662">
        <f>H2165*I2165</f>
        <v>0</v>
      </c>
      <c r="K2165" s="662">
        <f>IF($V$11="Y",J2165*0.05,0)</f>
        <v>0</v>
      </c>
    </row>
    <row r="2166" s="671" customFormat="1" ht="13.5" customHeight="1">
      <c r="E2166" t="s" s="596">
        <v>1401</v>
      </c>
      <c r="F2166" t="s" s="675">
        <v>2249</v>
      </c>
      <c r="G2166" t="s" s="686">
        <f>G2139</f>
        <v>2003</v>
      </c>
      <c r="H2166" s="677">
        <v>0</v>
      </c>
      <c r="J2166" s="662">
        <f>H2166*I2166</f>
        <v>0</v>
      </c>
      <c r="K2166" s="662">
        <f>IF($V$11="Y",J2166*0.05,0)</f>
        <v>0</v>
      </c>
    </row>
    <row r="2167" s="671" customFormat="1" ht="13.5" customHeight="1">
      <c r="E2167" t="s" s="596">
        <v>1401</v>
      </c>
      <c r="F2167" t="s" s="675">
        <v>2249</v>
      </c>
      <c r="G2167" t="s" s="690">
        <f>G2140</f>
        <v>2004</v>
      </c>
      <c r="H2167" s="677">
        <v>0</v>
      </c>
      <c r="J2167" s="662">
        <f>H2167*I2167</f>
        <v>0</v>
      </c>
      <c r="K2167" s="662">
        <f>IF($V$11="Y",J2167*0.05,0)</f>
        <v>0</v>
      </c>
    </row>
    <row r="2168" s="671" customFormat="1" ht="13.5" customHeight="1">
      <c r="E2168" t="s" s="596">
        <v>1401</v>
      </c>
      <c r="F2168" t="s" s="675">
        <v>2249</v>
      </c>
      <c r="G2168" t="s" s="692">
        <f>G2141</f>
        <v>2005</v>
      </c>
      <c r="H2168" s="677">
        <v>0</v>
      </c>
      <c r="J2168" s="662">
        <f>H2168*I2168</f>
        <v>0</v>
      </c>
      <c r="K2168" s="662">
        <f>IF($V$11="Y",J2168*0.05,0)</f>
        <v>0</v>
      </c>
    </row>
    <row r="2169" s="671" customFormat="1" ht="13.5" customHeight="1">
      <c r="E2169" t="s" s="596">
        <v>1401</v>
      </c>
      <c r="F2169" t="s" s="675">
        <v>2249</v>
      </c>
      <c r="G2169" t="s" s="180">
        <f>G2142</f>
        <v>2006</v>
      </c>
      <c r="H2169" s="677">
        <v>0</v>
      </c>
      <c r="J2169" s="662">
        <f>H2169*I2169</f>
        <v>0</v>
      </c>
      <c r="K2169" s="662">
        <f>IF($V$11="Y",J2169*0.05,0)</f>
        <v>0</v>
      </c>
    </row>
    <row r="2170" s="671" customFormat="1" ht="13.5" customHeight="1">
      <c r="E2170" t="s" s="596">
        <v>1401</v>
      </c>
      <c r="F2170" t="s" s="675">
        <v>2249</v>
      </c>
      <c r="G2170" t="s" s="695">
        <f>G2143</f>
        <v>2007</v>
      </c>
      <c r="H2170" s="677">
        <v>0</v>
      </c>
      <c r="J2170" s="662">
        <f>H2170*I2170</f>
        <v>0</v>
      </c>
      <c r="K2170" s="662">
        <f>IF($V$11="Y",J2170*0.05,0)</f>
        <v>0</v>
      </c>
    </row>
    <row r="2171" s="671" customFormat="1" ht="13.5" customHeight="1">
      <c r="E2171" t="s" s="596">
        <v>1402</v>
      </c>
      <c r="F2171" t="s" s="675">
        <v>2250</v>
      </c>
      <c r="G2171" t="s" s="676">
        <f>G2144</f>
        <v>1996</v>
      </c>
      <c r="H2171" s="677">
        <v>0</v>
      </c>
      <c r="J2171" s="662">
        <f>H2171*I2171</f>
        <v>0</v>
      </c>
      <c r="K2171" s="662">
        <f>IF($V$11="Y",J2171*0.05,0)</f>
        <v>0</v>
      </c>
    </row>
    <row r="2172" s="671" customFormat="1" ht="13.5" customHeight="1">
      <c r="E2172" t="s" s="596">
        <v>1402</v>
      </c>
      <c r="F2172" t="s" s="675">
        <v>2250</v>
      </c>
      <c r="G2172" t="s" s="91">
        <f>G2145</f>
        <v>1998</v>
      </c>
      <c r="H2172" s="677">
        <v>0</v>
      </c>
      <c r="J2172" s="662">
        <f>H2172*I2172</f>
        <v>0</v>
      </c>
      <c r="K2172" s="662">
        <f>IF($V$11="Y",J2172*0.05,0)</f>
        <v>0</v>
      </c>
    </row>
    <row r="2173" s="671" customFormat="1" ht="13.5" customHeight="1">
      <c r="E2173" t="s" s="596">
        <v>1402</v>
      </c>
      <c r="F2173" t="s" s="675">
        <v>2250</v>
      </c>
      <c r="G2173" t="s" s="205">
        <f>G2146</f>
        <v>2000</v>
      </c>
      <c r="H2173" s="677">
        <v>0</v>
      </c>
      <c r="J2173" s="662">
        <f>H2173*I2173</f>
        <v>0</v>
      </c>
      <c r="K2173" s="662">
        <f>IF($V$11="Y",J2173*0.05,0)</f>
        <v>0</v>
      </c>
    </row>
    <row r="2174" s="671" customFormat="1" ht="13.5" customHeight="1">
      <c r="E2174" t="s" s="596">
        <v>1402</v>
      </c>
      <c r="F2174" t="s" s="675">
        <v>2250</v>
      </c>
      <c r="G2174" t="s" s="684">
        <f>G2147</f>
        <v>2001</v>
      </c>
      <c r="H2174" s="677">
        <v>0</v>
      </c>
      <c r="J2174" s="662">
        <f>H2174*I2174</f>
        <v>0</v>
      </c>
      <c r="K2174" s="662">
        <f>IF($V$11="Y",J2174*0.05,0)</f>
        <v>0</v>
      </c>
    </row>
    <row r="2175" s="671" customFormat="1" ht="13.5" customHeight="1">
      <c r="E2175" t="s" s="596">
        <v>1402</v>
      </c>
      <c r="F2175" t="s" s="675">
        <v>2250</v>
      </c>
      <c r="G2175" t="s" s="686">
        <f>G2148</f>
        <v>2003</v>
      </c>
      <c r="H2175" s="677">
        <v>0</v>
      </c>
      <c r="J2175" s="662">
        <f>H2175*I2175</f>
        <v>0</v>
      </c>
      <c r="K2175" s="662">
        <f>IF($V$11="Y",J2175*0.05,0)</f>
        <v>0</v>
      </c>
    </row>
    <row r="2176" s="671" customFormat="1" ht="13.5" customHeight="1">
      <c r="E2176" t="s" s="596">
        <v>1402</v>
      </c>
      <c r="F2176" t="s" s="675">
        <v>2250</v>
      </c>
      <c r="G2176" t="s" s="690">
        <f>G2149</f>
        <v>2004</v>
      </c>
      <c r="H2176" s="677">
        <v>0</v>
      </c>
      <c r="J2176" s="662">
        <f>H2176*I2176</f>
        <v>0</v>
      </c>
      <c r="K2176" s="662">
        <f>IF($V$11="Y",J2176*0.05,0)</f>
        <v>0</v>
      </c>
    </row>
    <row r="2177" s="671" customFormat="1" ht="13.5" customHeight="1">
      <c r="E2177" t="s" s="596">
        <v>1402</v>
      </c>
      <c r="F2177" t="s" s="675">
        <v>2250</v>
      </c>
      <c r="G2177" t="s" s="692">
        <f>G2150</f>
        <v>2005</v>
      </c>
      <c r="H2177" s="677">
        <v>0</v>
      </c>
      <c r="J2177" s="662">
        <f>H2177*I2177</f>
        <v>0</v>
      </c>
      <c r="K2177" s="662">
        <f>IF($V$11="Y",J2177*0.05,0)</f>
        <v>0</v>
      </c>
    </row>
    <row r="2178" s="671" customFormat="1" ht="13.5" customHeight="1">
      <c r="E2178" t="s" s="596">
        <v>1402</v>
      </c>
      <c r="F2178" t="s" s="675">
        <v>2250</v>
      </c>
      <c r="G2178" t="s" s="180">
        <f>G2151</f>
        <v>2006</v>
      </c>
      <c r="H2178" s="677">
        <v>0</v>
      </c>
      <c r="J2178" s="662">
        <f>H2178*I2178</f>
        <v>0</v>
      </c>
      <c r="K2178" s="662">
        <f>IF($V$11="Y",J2178*0.05,0)</f>
        <v>0</v>
      </c>
    </row>
    <row r="2179" s="671" customFormat="1" ht="13.5" customHeight="1">
      <c r="E2179" t="s" s="596">
        <v>1402</v>
      </c>
      <c r="F2179" t="s" s="675">
        <v>2250</v>
      </c>
      <c r="G2179" t="s" s="695">
        <f>G2152</f>
        <v>2007</v>
      </c>
      <c r="H2179" s="677">
        <v>0</v>
      </c>
      <c r="J2179" s="662">
        <f>H2179*I2179</f>
        <v>0</v>
      </c>
      <c r="K2179" s="662">
        <f>IF($V$11="Y",J2179*0.05,0)</f>
        <v>0</v>
      </c>
    </row>
    <row r="2180" s="671" customFormat="1" ht="13.5" customHeight="1">
      <c r="E2180" t="s" s="596">
        <v>1403</v>
      </c>
      <c r="F2180" t="s" s="675">
        <v>2251</v>
      </c>
      <c r="G2180" t="s" s="676">
        <f>G2171</f>
        <v>1996</v>
      </c>
      <c r="H2180" s="677">
        <v>0</v>
      </c>
      <c r="J2180" s="662">
        <f>H2180*I2180</f>
        <v>0</v>
      </c>
      <c r="K2180" s="662">
        <f>IF($V$11="Y",J2180*0.05,0)</f>
        <v>0</v>
      </c>
    </row>
    <row r="2181" s="671" customFormat="1" ht="13.5" customHeight="1">
      <c r="E2181" t="s" s="596">
        <v>1403</v>
      </c>
      <c r="F2181" t="s" s="675">
        <v>2251</v>
      </c>
      <c r="G2181" t="s" s="91">
        <f>G2172</f>
        <v>1998</v>
      </c>
      <c r="H2181" s="677">
        <v>0</v>
      </c>
      <c r="J2181" s="662">
        <f>H2181*I2181</f>
        <v>0</v>
      </c>
      <c r="K2181" s="662">
        <f>IF($V$11="Y",J2181*0.05,0)</f>
        <v>0</v>
      </c>
    </row>
    <row r="2182" s="671" customFormat="1" ht="13.5" customHeight="1">
      <c r="E2182" t="s" s="596">
        <v>1403</v>
      </c>
      <c r="F2182" t="s" s="675">
        <v>2251</v>
      </c>
      <c r="G2182" t="s" s="205">
        <f>G2173</f>
        <v>2000</v>
      </c>
      <c r="H2182" s="677">
        <v>0</v>
      </c>
      <c r="J2182" s="662">
        <f>H2182*I2182</f>
        <v>0</v>
      </c>
      <c r="K2182" s="662">
        <f>IF($V$11="Y",J2182*0.05,0)</f>
        <v>0</v>
      </c>
    </row>
    <row r="2183" s="671" customFormat="1" ht="13.5" customHeight="1">
      <c r="E2183" t="s" s="596">
        <v>1403</v>
      </c>
      <c r="F2183" t="s" s="675">
        <v>2251</v>
      </c>
      <c r="G2183" t="s" s="684">
        <f>G2174</f>
        <v>2001</v>
      </c>
      <c r="H2183" s="677">
        <v>0</v>
      </c>
      <c r="J2183" s="662">
        <f>H2183*I2183</f>
        <v>0</v>
      </c>
      <c r="K2183" s="662">
        <f>IF($V$11="Y",J2183*0.05,0)</f>
        <v>0</v>
      </c>
    </row>
    <row r="2184" s="671" customFormat="1" ht="13.5" customHeight="1">
      <c r="E2184" t="s" s="596">
        <v>1403</v>
      </c>
      <c r="F2184" t="s" s="675">
        <v>2251</v>
      </c>
      <c r="G2184" t="s" s="686">
        <f>G2175</f>
        <v>2003</v>
      </c>
      <c r="H2184" s="677">
        <v>0</v>
      </c>
      <c r="J2184" s="662">
        <f>H2184*I2184</f>
        <v>0</v>
      </c>
      <c r="K2184" s="662">
        <f>IF($V$11="Y",J2184*0.05,0)</f>
        <v>0</v>
      </c>
    </row>
    <row r="2185" s="671" customFormat="1" ht="13.5" customHeight="1">
      <c r="E2185" t="s" s="596">
        <v>1403</v>
      </c>
      <c r="F2185" t="s" s="675">
        <v>2251</v>
      </c>
      <c r="G2185" t="s" s="690">
        <f>G2176</f>
        <v>2004</v>
      </c>
      <c r="H2185" s="677">
        <v>0</v>
      </c>
      <c r="J2185" s="662">
        <f>H2185*I2185</f>
        <v>0</v>
      </c>
      <c r="K2185" s="662">
        <f>IF($V$11="Y",J2185*0.05,0)</f>
        <v>0</v>
      </c>
    </row>
    <row r="2186" s="671" customFormat="1" ht="13.5" customHeight="1">
      <c r="E2186" t="s" s="596">
        <v>1403</v>
      </c>
      <c r="F2186" t="s" s="675">
        <v>2251</v>
      </c>
      <c r="G2186" t="s" s="692">
        <f>G2177</f>
        <v>2005</v>
      </c>
      <c r="H2186" s="677">
        <v>0</v>
      </c>
      <c r="J2186" s="662">
        <f>H2186*I2186</f>
        <v>0</v>
      </c>
      <c r="K2186" s="662">
        <f>IF($V$11="Y",J2186*0.05,0)</f>
        <v>0</v>
      </c>
    </row>
    <row r="2187" s="671" customFormat="1" ht="13.5" customHeight="1">
      <c r="E2187" t="s" s="596">
        <v>1403</v>
      </c>
      <c r="F2187" t="s" s="675">
        <v>2251</v>
      </c>
      <c r="G2187" t="s" s="180">
        <f>G2178</f>
        <v>2006</v>
      </c>
      <c r="H2187" s="677">
        <v>0</v>
      </c>
      <c r="J2187" s="662">
        <f>H2187*I2187</f>
        <v>0</v>
      </c>
      <c r="K2187" s="662">
        <f>IF($V$11="Y",J2187*0.05,0)</f>
        <v>0</v>
      </c>
    </row>
    <row r="2188" s="671" customFormat="1" ht="13.5" customHeight="1">
      <c r="E2188" t="s" s="596">
        <v>1403</v>
      </c>
      <c r="F2188" t="s" s="675">
        <v>2251</v>
      </c>
      <c r="G2188" t="s" s="695">
        <f>G2179</f>
        <v>2007</v>
      </c>
      <c r="H2188" s="677">
        <v>0</v>
      </c>
      <c r="J2188" s="662">
        <f>H2188*I2188</f>
        <v>0</v>
      </c>
      <c r="K2188" s="662">
        <f>IF($V$11="Y",J2188*0.05,0)</f>
        <v>0</v>
      </c>
    </row>
    <row r="2189" s="671" customFormat="1" ht="13.5" customHeight="1">
      <c r="E2189" t="s" s="596">
        <v>1404</v>
      </c>
      <c r="F2189" t="s" s="675">
        <v>2252</v>
      </c>
      <c r="G2189" t="s" s="676">
        <f>G2180</f>
        <v>1996</v>
      </c>
      <c r="H2189" s="677">
        <v>0</v>
      </c>
      <c r="J2189" s="662">
        <f>H2189*I2189</f>
        <v>0</v>
      </c>
      <c r="K2189" s="662">
        <f>IF($V$11="Y",J2189*0.05,0)</f>
        <v>0</v>
      </c>
    </row>
    <row r="2190" s="671" customFormat="1" ht="13.5" customHeight="1">
      <c r="E2190" t="s" s="596">
        <v>1404</v>
      </c>
      <c r="F2190" t="s" s="675">
        <v>2252</v>
      </c>
      <c r="G2190" t="s" s="91">
        <f>G2181</f>
        <v>1998</v>
      </c>
      <c r="H2190" s="677">
        <v>0</v>
      </c>
      <c r="J2190" s="662">
        <f>H2190*I2190</f>
        <v>0</v>
      </c>
      <c r="K2190" s="662">
        <f>IF($V$11="Y",J2190*0.05,0)</f>
        <v>0</v>
      </c>
    </row>
    <row r="2191" s="671" customFormat="1" ht="13.5" customHeight="1">
      <c r="E2191" t="s" s="596">
        <v>1404</v>
      </c>
      <c r="F2191" t="s" s="675">
        <v>2252</v>
      </c>
      <c r="G2191" t="s" s="205">
        <f>G2182</f>
        <v>2000</v>
      </c>
      <c r="H2191" s="677">
        <v>0</v>
      </c>
      <c r="J2191" s="662">
        <f>H2191*I2191</f>
        <v>0</v>
      </c>
      <c r="K2191" s="662">
        <f>IF($V$11="Y",J2191*0.05,0)</f>
        <v>0</v>
      </c>
    </row>
    <row r="2192" s="671" customFormat="1" ht="13.5" customHeight="1">
      <c r="E2192" t="s" s="596">
        <v>1404</v>
      </c>
      <c r="F2192" t="s" s="675">
        <v>2252</v>
      </c>
      <c r="G2192" t="s" s="684">
        <f>G2183</f>
        <v>2001</v>
      </c>
      <c r="H2192" s="677">
        <v>0</v>
      </c>
      <c r="J2192" s="662">
        <f>H2192*I2192</f>
        <v>0</v>
      </c>
      <c r="K2192" s="662">
        <f>IF($V$11="Y",J2192*0.05,0)</f>
        <v>0</v>
      </c>
    </row>
    <row r="2193" s="671" customFormat="1" ht="13.5" customHeight="1">
      <c r="E2193" t="s" s="596">
        <v>1404</v>
      </c>
      <c r="F2193" t="s" s="675">
        <v>2252</v>
      </c>
      <c r="G2193" t="s" s="686">
        <f>G2184</f>
        <v>2003</v>
      </c>
      <c r="H2193" s="677">
        <v>0</v>
      </c>
      <c r="J2193" s="662">
        <f>H2193*I2193</f>
        <v>0</v>
      </c>
      <c r="K2193" s="662">
        <f>IF($V$11="Y",J2193*0.05,0)</f>
        <v>0</v>
      </c>
    </row>
    <row r="2194" s="671" customFormat="1" ht="13.5" customHeight="1">
      <c r="E2194" t="s" s="596">
        <v>1404</v>
      </c>
      <c r="F2194" t="s" s="675">
        <v>2252</v>
      </c>
      <c r="G2194" t="s" s="690">
        <f>G2185</f>
        <v>2004</v>
      </c>
      <c r="H2194" s="677">
        <v>0</v>
      </c>
      <c r="J2194" s="662">
        <f>H2194*I2194</f>
        <v>0</v>
      </c>
      <c r="K2194" s="662">
        <f>IF($V$11="Y",J2194*0.05,0)</f>
        <v>0</v>
      </c>
    </row>
    <row r="2195" s="671" customFormat="1" ht="13.5" customHeight="1">
      <c r="E2195" t="s" s="596">
        <v>1404</v>
      </c>
      <c r="F2195" t="s" s="675">
        <v>2252</v>
      </c>
      <c r="G2195" t="s" s="692">
        <f>G2186</f>
        <v>2005</v>
      </c>
      <c r="H2195" s="677">
        <v>0</v>
      </c>
      <c r="J2195" s="662">
        <f>H2195*I2195</f>
        <v>0</v>
      </c>
      <c r="K2195" s="662">
        <f>IF($V$11="Y",J2195*0.05,0)</f>
        <v>0</v>
      </c>
    </row>
    <row r="2196" s="671" customFormat="1" ht="13.5" customHeight="1">
      <c r="E2196" t="s" s="596">
        <v>1404</v>
      </c>
      <c r="F2196" t="s" s="675">
        <v>2252</v>
      </c>
      <c r="G2196" t="s" s="180">
        <f>G2187</f>
        <v>2006</v>
      </c>
      <c r="H2196" s="677">
        <v>0</v>
      </c>
      <c r="J2196" s="662">
        <f>H2196*I2196</f>
        <v>0</v>
      </c>
      <c r="K2196" s="662">
        <f>IF($V$11="Y",J2196*0.05,0)</f>
        <v>0</v>
      </c>
    </row>
    <row r="2197" s="671" customFormat="1" ht="13.5" customHeight="1">
      <c r="E2197" t="s" s="596">
        <v>1404</v>
      </c>
      <c r="F2197" t="s" s="675">
        <v>2252</v>
      </c>
      <c r="G2197" t="s" s="695">
        <f>G2188</f>
        <v>2007</v>
      </c>
      <c r="H2197" s="677">
        <v>0</v>
      </c>
      <c r="J2197" s="662">
        <f>H2197*I2197</f>
        <v>0</v>
      </c>
      <c r="K2197" s="662">
        <f>IF($V$11="Y",J2197*0.05,0)</f>
        <v>0</v>
      </c>
    </row>
    <row r="2198" s="671" customFormat="1" ht="13.5" customHeight="1">
      <c r="E2198" t="s" s="596">
        <v>1405</v>
      </c>
      <c r="F2198" t="s" s="675">
        <v>2253</v>
      </c>
      <c r="G2198" t="s" s="676">
        <f>G2189</f>
        <v>1996</v>
      </c>
      <c r="H2198" s="677">
        <v>0</v>
      </c>
      <c r="J2198" s="662">
        <f>H2198*I2198</f>
        <v>0</v>
      </c>
      <c r="K2198" s="662">
        <f>IF($V$11="Y",J2198*0.05,0)</f>
        <v>0</v>
      </c>
    </row>
    <row r="2199" s="671" customFormat="1" ht="13.5" customHeight="1">
      <c r="E2199" t="s" s="596">
        <v>1405</v>
      </c>
      <c r="F2199" t="s" s="675">
        <v>2253</v>
      </c>
      <c r="G2199" t="s" s="91">
        <f>G2190</f>
        <v>1998</v>
      </c>
      <c r="H2199" s="677">
        <v>0</v>
      </c>
      <c r="J2199" s="662">
        <f>H2199*I2199</f>
        <v>0</v>
      </c>
      <c r="K2199" s="662">
        <f>IF($V$11="Y",J2199*0.05,0)</f>
        <v>0</v>
      </c>
    </row>
    <row r="2200" s="671" customFormat="1" ht="13.5" customHeight="1">
      <c r="E2200" t="s" s="596">
        <v>1405</v>
      </c>
      <c r="F2200" t="s" s="675">
        <v>2253</v>
      </c>
      <c r="G2200" t="s" s="205">
        <f>G2191</f>
        <v>2000</v>
      </c>
      <c r="H2200" s="677">
        <v>0</v>
      </c>
      <c r="J2200" s="662">
        <f>H2200*I2200</f>
        <v>0</v>
      </c>
      <c r="K2200" s="662">
        <f>IF($V$11="Y",J2200*0.05,0)</f>
        <v>0</v>
      </c>
    </row>
    <row r="2201" s="671" customFormat="1" ht="13.5" customHeight="1">
      <c r="E2201" t="s" s="596">
        <v>1405</v>
      </c>
      <c r="F2201" t="s" s="675">
        <v>2253</v>
      </c>
      <c r="G2201" t="s" s="684">
        <f>G2192</f>
        <v>2001</v>
      </c>
      <c r="H2201" s="677">
        <v>0</v>
      </c>
      <c r="J2201" s="662">
        <f>H2201*I2201</f>
        <v>0</v>
      </c>
      <c r="K2201" s="662">
        <f>IF($V$11="Y",J2201*0.05,0)</f>
        <v>0</v>
      </c>
    </row>
    <row r="2202" s="671" customFormat="1" ht="13.5" customHeight="1">
      <c r="E2202" t="s" s="596">
        <v>1405</v>
      </c>
      <c r="F2202" t="s" s="675">
        <v>2253</v>
      </c>
      <c r="G2202" t="s" s="686">
        <f>G2193</f>
        <v>2003</v>
      </c>
      <c r="H2202" s="677">
        <v>0</v>
      </c>
      <c r="J2202" s="662">
        <f>H2202*I2202</f>
        <v>0</v>
      </c>
      <c r="K2202" s="662">
        <f>IF($V$11="Y",J2202*0.05,0)</f>
        <v>0</v>
      </c>
    </row>
    <row r="2203" s="671" customFormat="1" ht="13.5" customHeight="1">
      <c r="E2203" t="s" s="596">
        <v>1405</v>
      </c>
      <c r="F2203" t="s" s="675">
        <v>2253</v>
      </c>
      <c r="G2203" t="s" s="690">
        <f>G2194</f>
        <v>2004</v>
      </c>
      <c r="H2203" s="677">
        <v>0</v>
      </c>
      <c r="J2203" s="662">
        <f>H2203*I2203</f>
        <v>0</v>
      </c>
      <c r="K2203" s="662">
        <f>IF($V$11="Y",J2203*0.05,0)</f>
        <v>0</v>
      </c>
    </row>
    <row r="2204" s="671" customFormat="1" ht="13.5" customHeight="1">
      <c r="E2204" t="s" s="596">
        <v>1405</v>
      </c>
      <c r="F2204" t="s" s="675">
        <v>2253</v>
      </c>
      <c r="G2204" t="s" s="692">
        <f>G2195</f>
        <v>2005</v>
      </c>
      <c r="H2204" s="677">
        <v>0</v>
      </c>
      <c r="J2204" s="662">
        <f>H2204*I2204</f>
        <v>0</v>
      </c>
      <c r="K2204" s="662">
        <f>IF($V$11="Y",J2204*0.05,0)</f>
        <v>0</v>
      </c>
    </row>
    <row r="2205" s="671" customFormat="1" ht="13.5" customHeight="1">
      <c r="E2205" t="s" s="596">
        <v>1405</v>
      </c>
      <c r="F2205" t="s" s="675">
        <v>2253</v>
      </c>
      <c r="G2205" t="s" s="180">
        <f>G2196</f>
        <v>2006</v>
      </c>
      <c r="H2205" s="677">
        <v>0</v>
      </c>
      <c r="J2205" s="662">
        <f>H2205*I2205</f>
        <v>0</v>
      </c>
      <c r="K2205" s="662">
        <f>IF($V$11="Y",J2205*0.05,0)</f>
        <v>0</v>
      </c>
    </row>
    <row r="2206" s="671" customFormat="1" ht="13.5" customHeight="1">
      <c r="E2206" t="s" s="596">
        <v>1405</v>
      </c>
      <c r="F2206" t="s" s="675">
        <v>2253</v>
      </c>
      <c r="G2206" t="s" s="695">
        <f>G2197</f>
        <v>2007</v>
      </c>
      <c r="H2206" s="677">
        <v>0</v>
      </c>
      <c r="J2206" s="662">
        <f>H2206*I2206</f>
        <v>0</v>
      </c>
      <c r="K2206" s="662">
        <f>IF($V$11="Y",J2206*0.05,0)</f>
        <v>0</v>
      </c>
    </row>
    <row r="2207" s="671" customFormat="1" ht="13.5" customHeight="1">
      <c r="E2207" t="s" s="596">
        <v>1406</v>
      </c>
      <c r="F2207" t="s" s="675">
        <v>2254</v>
      </c>
      <c r="G2207" t="s" s="676">
        <f>G2198</f>
        <v>1996</v>
      </c>
      <c r="H2207" s="677">
        <v>0</v>
      </c>
      <c r="J2207" s="662">
        <f>H2207*I2207</f>
        <v>0</v>
      </c>
      <c r="K2207" s="662">
        <f>IF($V$11="Y",J2207*0.05,0)</f>
        <v>0</v>
      </c>
    </row>
    <row r="2208" s="671" customFormat="1" ht="13.5" customHeight="1">
      <c r="E2208" t="s" s="596">
        <v>1406</v>
      </c>
      <c r="F2208" t="s" s="675">
        <v>2254</v>
      </c>
      <c r="G2208" t="s" s="91">
        <f>G2199</f>
        <v>1998</v>
      </c>
      <c r="H2208" s="677">
        <v>0</v>
      </c>
      <c r="J2208" s="662">
        <f>H2208*I2208</f>
        <v>0</v>
      </c>
      <c r="K2208" s="662">
        <f>IF($V$11="Y",J2208*0.05,0)</f>
        <v>0</v>
      </c>
    </row>
    <row r="2209" s="671" customFormat="1" ht="13.5" customHeight="1">
      <c r="E2209" t="s" s="596">
        <v>1406</v>
      </c>
      <c r="F2209" t="s" s="675">
        <v>2254</v>
      </c>
      <c r="G2209" t="s" s="205">
        <f>G2200</f>
        <v>2000</v>
      </c>
      <c r="H2209" s="677">
        <v>0</v>
      </c>
      <c r="J2209" s="662">
        <f>H2209*I2209</f>
        <v>0</v>
      </c>
      <c r="K2209" s="662">
        <f>IF($V$11="Y",J2209*0.05,0)</f>
        <v>0</v>
      </c>
    </row>
    <row r="2210" s="671" customFormat="1" ht="13.5" customHeight="1">
      <c r="E2210" t="s" s="596">
        <v>1406</v>
      </c>
      <c r="F2210" t="s" s="675">
        <v>2254</v>
      </c>
      <c r="G2210" t="s" s="684">
        <f>G2201</f>
        <v>2001</v>
      </c>
      <c r="H2210" s="677">
        <v>0</v>
      </c>
      <c r="J2210" s="662">
        <f>H2210*I2210</f>
        <v>0</v>
      </c>
      <c r="K2210" s="662">
        <f>IF($V$11="Y",J2210*0.05,0)</f>
        <v>0</v>
      </c>
    </row>
    <row r="2211" s="671" customFormat="1" ht="13.5" customHeight="1">
      <c r="E2211" t="s" s="596">
        <v>1406</v>
      </c>
      <c r="F2211" t="s" s="675">
        <v>2254</v>
      </c>
      <c r="G2211" t="s" s="686">
        <f>G2202</f>
        <v>2003</v>
      </c>
      <c r="H2211" s="677">
        <v>0</v>
      </c>
      <c r="J2211" s="662">
        <f>H2211*I2211</f>
        <v>0</v>
      </c>
      <c r="K2211" s="662">
        <f>IF($V$11="Y",J2211*0.05,0)</f>
        <v>0</v>
      </c>
    </row>
    <row r="2212" s="671" customFormat="1" ht="13.5" customHeight="1">
      <c r="E2212" t="s" s="596">
        <v>1406</v>
      </c>
      <c r="F2212" t="s" s="675">
        <v>2254</v>
      </c>
      <c r="G2212" t="s" s="690">
        <f>G2203</f>
        <v>2004</v>
      </c>
      <c r="H2212" s="677">
        <v>0</v>
      </c>
      <c r="J2212" s="662">
        <f>H2212*I2212</f>
        <v>0</v>
      </c>
      <c r="K2212" s="662">
        <f>IF($V$11="Y",J2212*0.05,0)</f>
        <v>0</v>
      </c>
    </row>
    <row r="2213" s="671" customFormat="1" ht="13.5" customHeight="1">
      <c r="E2213" t="s" s="596">
        <v>1406</v>
      </c>
      <c r="F2213" t="s" s="675">
        <v>2254</v>
      </c>
      <c r="G2213" t="s" s="692">
        <f>G2204</f>
        <v>2005</v>
      </c>
      <c r="H2213" s="677">
        <v>0</v>
      </c>
      <c r="J2213" s="662">
        <f>H2213*I2213</f>
        <v>0</v>
      </c>
      <c r="K2213" s="662">
        <f>IF($V$11="Y",J2213*0.05,0)</f>
        <v>0</v>
      </c>
    </row>
    <row r="2214" s="671" customFormat="1" ht="13.5" customHeight="1">
      <c r="E2214" t="s" s="596">
        <v>1406</v>
      </c>
      <c r="F2214" t="s" s="675">
        <v>2254</v>
      </c>
      <c r="G2214" t="s" s="180">
        <f>G2205</f>
        <v>2006</v>
      </c>
      <c r="H2214" s="677">
        <v>0</v>
      </c>
      <c r="J2214" s="662">
        <f>H2214*I2214</f>
        <v>0</v>
      </c>
      <c r="K2214" s="662">
        <f>IF($V$11="Y",J2214*0.05,0)</f>
        <v>0</v>
      </c>
    </row>
    <row r="2215" s="671" customFormat="1" ht="13.5" customHeight="1">
      <c r="E2215" t="s" s="596">
        <v>1406</v>
      </c>
      <c r="F2215" t="s" s="675">
        <v>2254</v>
      </c>
      <c r="G2215" t="s" s="695">
        <f>G2206</f>
        <v>2007</v>
      </c>
      <c r="H2215" s="677">
        <v>0</v>
      </c>
      <c r="J2215" s="662">
        <f>H2215*I2215</f>
        <v>0</v>
      </c>
      <c r="K2215" s="662">
        <f>IF($V$11="Y",J2215*0.05,0)</f>
        <v>0</v>
      </c>
    </row>
    <row r="2216" s="671" customFormat="1" ht="13.5" customHeight="1">
      <c r="E2216" t="s" s="596">
        <v>1407</v>
      </c>
      <c r="F2216" t="s" s="675">
        <v>2255</v>
      </c>
      <c r="G2216" t="s" s="676">
        <f>G2207</f>
        <v>1996</v>
      </c>
      <c r="H2216" s="677">
        <v>0</v>
      </c>
      <c r="J2216" s="662">
        <f>H2216*I2216</f>
        <v>0</v>
      </c>
      <c r="K2216" s="662">
        <f>IF($V$11="Y",J2216*0.05,0)</f>
        <v>0</v>
      </c>
    </row>
    <row r="2217" s="671" customFormat="1" ht="13.5" customHeight="1">
      <c r="E2217" t="s" s="596">
        <v>1407</v>
      </c>
      <c r="F2217" t="s" s="675">
        <v>2255</v>
      </c>
      <c r="G2217" t="s" s="91">
        <f>G2208</f>
        <v>1998</v>
      </c>
      <c r="H2217" s="677">
        <v>0</v>
      </c>
      <c r="J2217" s="662">
        <f>H2217*I2217</f>
        <v>0</v>
      </c>
      <c r="K2217" s="662">
        <f>IF($V$11="Y",J2217*0.05,0)</f>
        <v>0</v>
      </c>
    </row>
    <row r="2218" s="671" customFormat="1" ht="13.5" customHeight="1">
      <c r="E2218" t="s" s="596">
        <v>1407</v>
      </c>
      <c r="F2218" t="s" s="675">
        <v>2255</v>
      </c>
      <c r="G2218" t="s" s="205">
        <f>G2209</f>
        <v>2000</v>
      </c>
      <c r="H2218" s="677">
        <v>0</v>
      </c>
      <c r="J2218" s="662">
        <f>H2218*I2218</f>
        <v>0</v>
      </c>
      <c r="K2218" s="662">
        <f>IF($V$11="Y",J2218*0.05,0)</f>
        <v>0</v>
      </c>
    </row>
    <row r="2219" s="671" customFormat="1" ht="13.5" customHeight="1">
      <c r="E2219" t="s" s="596">
        <v>1407</v>
      </c>
      <c r="F2219" t="s" s="675">
        <v>2255</v>
      </c>
      <c r="G2219" t="s" s="684">
        <f>G2210</f>
        <v>2001</v>
      </c>
      <c r="H2219" s="677">
        <v>0</v>
      </c>
      <c r="J2219" s="662">
        <f>H2219*I2219</f>
        <v>0</v>
      </c>
      <c r="K2219" s="662">
        <f>IF($V$11="Y",J2219*0.05,0)</f>
        <v>0</v>
      </c>
    </row>
    <row r="2220" s="671" customFormat="1" ht="13.5" customHeight="1">
      <c r="E2220" t="s" s="596">
        <v>1407</v>
      </c>
      <c r="F2220" t="s" s="675">
        <v>2255</v>
      </c>
      <c r="G2220" t="s" s="686">
        <f>G2211</f>
        <v>2003</v>
      </c>
      <c r="H2220" s="677">
        <v>0</v>
      </c>
      <c r="J2220" s="662">
        <f>H2220*I2220</f>
        <v>0</v>
      </c>
      <c r="K2220" s="662">
        <f>IF($V$11="Y",J2220*0.05,0)</f>
        <v>0</v>
      </c>
    </row>
    <row r="2221" s="671" customFormat="1" ht="13.5" customHeight="1">
      <c r="E2221" t="s" s="596">
        <v>1407</v>
      </c>
      <c r="F2221" t="s" s="675">
        <v>2255</v>
      </c>
      <c r="G2221" t="s" s="690">
        <f>G2212</f>
        <v>2004</v>
      </c>
      <c r="H2221" s="677">
        <v>0</v>
      </c>
      <c r="J2221" s="662">
        <f>H2221*I2221</f>
        <v>0</v>
      </c>
      <c r="K2221" s="662">
        <f>IF($V$11="Y",J2221*0.05,0)</f>
        <v>0</v>
      </c>
    </row>
    <row r="2222" s="671" customFormat="1" ht="13.5" customHeight="1">
      <c r="E2222" t="s" s="596">
        <v>1407</v>
      </c>
      <c r="F2222" t="s" s="675">
        <v>2255</v>
      </c>
      <c r="G2222" t="s" s="692">
        <f>G2213</f>
        <v>2005</v>
      </c>
      <c r="H2222" s="677">
        <v>0</v>
      </c>
      <c r="J2222" s="662">
        <f>H2222*I2222</f>
        <v>0</v>
      </c>
      <c r="K2222" s="662">
        <f>IF($V$11="Y",J2222*0.05,0)</f>
        <v>0</v>
      </c>
    </row>
    <row r="2223" s="671" customFormat="1" ht="13.5" customHeight="1">
      <c r="E2223" t="s" s="596">
        <v>1407</v>
      </c>
      <c r="F2223" t="s" s="675">
        <v>2255</v>
      </c>
      <c r="G2223" t="s" s="180">
        <f>G2214</f>
        <v>2006</v>
      </c>
      <c r="H2223" s="677">
        <v>0</v>
      </c>
      <c r="J2223" s="662">
        <f>H2223*I2223</f>
        <v>0</v>
      </c>
      <c r="K2223" s="662">
        <f>IF($V$11="Y",J2223*0.05,0)</f>
        <v>0</v>
      </c>
    </row>
    <row r="2224" s="671" customFormat="1" ht="13.5" customHeight="1">
      <c r="E2224" t="s" s="596">
        <v>1407</v>
      </c>
      <c r="F2224" t="s" s="675">
        <v>2255</v>
      </c>
      <c r="G2224" t="s" s="695">
        <f>G2215</f>
        <v>2007</v>
      </c>
      <c r="H2224" s="677">
        <v>0</v>
      </c>
      <c r="J2224" s="662">
        <f>H2224*I2224</f>
        <v>0</v>
      </c>
      <c r="K2224" s="662">
        <f>IF($V$11="Y",J2224*0.05,0)</f>
        <v>0</v>
      </c>
    </row>
    <row r="2225" s="671" customFormat="1" ht="13.5" customHeight="1">
      <c r="E2225" t="s" s="596">
        <v>1408</v>
      </c>
      <c r="F2225" t="s" s="675">
        <v>2256</v>
      </c>
      <c r="G2225" t="s" s="676">
        <f>G2216</f>
        <v>1996</v>
      </c>
      <c r="H2225" s="677">
        <v>0</v>
      </c>
      <c r="J2225" s="662">
        <f>H2225*I2225</f>
        <v>0</v>
      </c>
      <c r="K2225" s="662">
        <f>IF($V$11="Y",J2225*0.05,0)</f>
        <v>0</v>
      </c>
    </row>
    <row r="2226" s="671" customFormat="1" ht="13.5" customHeight="1">
      <c r="E2226" t="s" s="596">
        <v>1408</v>
      </c>
      <c r="F2226" t="s" s="675">
        <v>2256</v>
      </c>
      <c r="G2226" t="s" s="91">
        <f>G2217</f>
        <v>1998</v>
      </c>
      <c r="H2226" s="677">
        <v>0</v>
      </c>
      <c r="J2226" s="662">
        <f>H2226*I2226</f>
        <v>0</v>
      </c>
      <c r="K2226" s="662">
        <f>IF($V$11="Y",J2226*0.05,0)</f>
        <v>0</v>
      </c>
    </row>
    <row r="2227" s="671" customFormat="1" ht="13.5" customHeight="1">
      <c r="E2227" t="s" s="596">
        <v>1408</v>
      </c>
      <c r="F2227" t="s" s="675">
        <v>2256</v>
      </c>
      <c r="G2227" t="s" s="205">
        <f>G2218</f>
        <v>2000</v>
      </c>
      <c r="H2227" s="677">
        <v>0</v>
      </c>
      <c r="J2227" s="662">
        <f>H2227*I2227</f>
        <v>0</v>
      </c>
      <c r="K2227" s="662">
        <f>IF($V$11="Y",J2227*0.05,0)</f>
        <v>0</v>
      </c>
    </row>
    <row r="2228" s="671" customFormat="1" ht="13.5" customHeight="1">
      <c r="E2228" t="s" s="596">
        <v>1408</v>
      </c>
      <c r="F2228" t="s" s="675">
        <v>2256</v>
      </c>
      <c r="G2228" t="s" s="684">
        <f>G2219</f>
        <v>2001</v>
      </c>
      <c r="H2228" s="677">
        <v>0</v>
      </c>
      <c r="J2228" s="662">
        <f>H2228*I2228</f>
        <v>0</v>
      </c>
      <c r="K2228" s="662">
        <f>IF($V$11="Y",J2228*0.05,0)</f>
        <v>0</v>
      </c>
    </row>
    <row r="2229" s="671" customFormat="1" ht="13.5" customHeight="1">
      <c r="E2229" t="s" s="596">
        <v>1408</v>
      </c>
      <c r="F2229" t="s" s="675">
        <v>2256</v>
      </c>
      <c r="G2229" t="s" s="686">
        <f>G2220</f>
        <v>2003</v>
      </c>
      <c r="H2229" s="677">
        <v>0</v>
      </c>
      <c r="J2229" s="662">
        <f>H2229*I2229</f>
        <v>0</v>
      </c>
      <c r="K2229" s="662">
        <f>IF($V$11="Y",J2229*0.05,0)</f>
        <v>0</v>
      </c>
    </row>
    <row r="2230" s="671" customFormat="1" ht="13.5" customHeight="1">
      <c r="E2230" t="s" s="596">
        <v>1408</v>
      </c>
      <c r="F2230" t="s" s="675">
        <v>2256</v>
      </c>
      <c r="G2230" t="s" s="690">
        <f>G2221</f>
        <v>2004</v>
      </c>
      <c r="H2230" s="677">
        <v>0</v>
      </c>
      <c r="J2230" s="662">
        <f>H2230*I2230</f>
        <v>0</v>
      </c>
      <c r="K2230" s="662">
        <f>IF($V$11="Y",J2230*0.05,0)</f>
        <v>0</v>
      </c>
    </row>
    <row r="2231" s="671" customFormat="1" ht="13.5" customHeight="1">
      <c r="E2231" t="s" s="596">
        <v>1408</v>
      </c>
      <c r="F2231" t="s" s="675">
        <v>2256</v>
      </c>
      <c r="G2231" t="s" s="692">
        <f>G2222</f>
        <v>2005</v>
      </c>
      <c r="H2231" s="677">
        <v>0</v>
      </c>
      <c r="J2231" s="662">
        <f>H2231*I2231</f>
        <v>0</v>
      </c>
      <c r="K2231" s="662">
        <f>IF($V$11="Y",J2231*0.05,0)</f>
        <v>0</v>
      </c>
    </row>
    <row r="2232" s="671" customFormat="1" ht="13.5" customHeight="1">
      <c r="E2232" t="s" s="596">
        <v>1408</v>
      </c>
      <c r="F2232" t="s" s="675">
        <v>2256</v>
      </c>
      <c r="G2232" t="s" s="180">
        <f>G2223</f>
        <v>2006</v>
      </c>
      <c r="H2232" s="677">
        <v>0</v>
      </c>
      <c r="J2232" s="662">
        <f>H2232*I2232</f>
        <v>0</v>
      </c>
      <c r="K2232" s="662">
        <f>IF($V$11="Y",J2232*0.05,0)</f>
        <v>0</v>
      </c>
    </row>
    <row r="2233" s="671" customFormat="1" ht="13.5" customHeight="1">
      <c r="E2233" t="s" s="596">
        <v>1408</v>
      </c>
      <c r="F2233" t="s" s="675">
        <v>2256</v>
      </c>
      <c r="G2233" t="s" s="695">
        <f>G2224</f>
        <v>2007</v>
      </c>
      <c r="H2233" s="677">
        <v>0</v>
      </c>
      <c r="J2233" s="662">
        <f>H2233*I2233</f>
        <v>0</v>
      </c>
      <c r="K2233" s="662">
        <f>IF($V$11="Y",J2233*0.05,0)</f>
        <v>0</v>
      </c>
    </row>
    <row r="2234" s="671" customFormat="1" ht="13.5" customHeight="1">
      <c r="E2234" t="s" s="596">
        <v>1409</v>
      </c>
      <c r="F2234" t="s" s="675">
        <v>2257</v>
      </c>
      <c r="G2234" t="s" s="676">
        <f>G2225</f>
        <v>1996</v>
      </c>
      <c r="H2234" s="677">
        <v>0</v>
      </c>
      <c r="J2234" s="662">
        <f>H2234*I2234</f>
        <v>0</v>
      </c>
      <c r="K2234" s="662">
        <f>IF($V$11="Y",J2234*0.05,0)</f>
        <v>0</v>
      </c>
    </row>
    <row r="2235" s="671" customFormat="1" ht="13.5" customHeight="1">
      <c r="E2235" t="s" s="596">
        <v>1409</v>
      </c>
      <c r="F2235" t="s" s="675">
        <v>2257</v>
      </c>
      <c r="G2235" t="s" s="91">
        <f>G2226</f>
        <v>1998</v>
      </c>
      <c r="H2235" s="677">
        <v>0</v>
      </c>
      <c r="J2235" s="662">
        <f>H2235*I2235</f>
        <v>0</v>
      </c>
      <c r="K2235" s="662">
        <f>IF($V$11="Y",J2235*0.05,0)</f>
        <v>0</v>
      </c>
    </row>
    <row r="2236" s="671" customFormat="1" ht="13.5" customHeight="1">
      <c r="E2236" t="s" s="596">
        <v>1409</v>
      </c>
      <c r="F2236" t="s" s="675">
        <v>2257</v>
      </c>
      <c r="G2236" t="s" s="205">
        <f>G2227</f>
        <v>2000</v>
      </c>
      <c r="H2236" s="677">
        <v>0</v>
      </c>
      <c r="J2236" s="662">
        <f>H2236*I2236</f>
        <v>0</v>
      </c>
      <c r="K2236" s="662">
        <f>IF($V$11="Y",J2236*0.05,0)</f>
        <v>0</v>
      </c>
    </row>
    <row r="2237" s="671" customFormat="1" ht="13.5" customHeight="1">
      <c r="E2237" t="s" s="596">
        <v>1409</v>
      </c>
      <c r="F2237" t="s" s="675">
        <v>2257</v>
      </c>
      <c r="G2237" t="s" s="684">
        <f>G2228</f>
        <v>2001</v>
      </c>
      <c r="H2237" s="677">
        <v>0</v>
      </c>
      <c r="J2237" s="662">
        <f>H2237*I2237</f>
        <v>0</v>
      </c>
      <c r="K2237" s="662">
        <f>IF($V$11="Y",J2237*0.05,0)</f>
        <v>0</v>
      </c>
    </row>
    <row r="2238" s="671" customFormat="1" ht="13.5" customHeight="1">
      <c r="E2238" t="s" s="596">
        <v>1409</v>
      </c>
      <c r="F2238" t="s" s="675">
        <v>2257</v>
      </c>
      <c r="G2238" t="s" s="686">
        <f>G2229</f>
        <v>2003</v>
      </c>
      <c r="H2238" s="677">
        <v>0</v>
      </c>
      <c r="J2238" s="662">
        <f>H2238*I2238</f>
        <v>0</v>
      </c>
      <c r="K2238" s="662">
        <f>IF($V$11="Y",J2238*0.05,0)</f>
        <v>0</v>
      </c>
    </row>
    <row r="2239" s="671" customFormat="1" ht="13.5" customHeight="1">
      <c r="E2239" t="s" s="596">
        <v>1409</v>
      </c>
      <c r="F2239" t="s" s="675">
        <v>2257</v>
      </c>
      <c r="G2239" t="s" s="690">
        <f>G2230</f>
        <v>2004</v>
      </c>
      <c r="H2239" s="677">
        <v>0</v>
      </c>
      <c r="J2239" s="662">
        <f>H2239*I2239</f>
        <v>0</v>
      </c>
      <c r="K2239" s="662">
        <f>IF($V$11="Y",J2239*0.05,0)</f>
        <v>0</v>
      </c>
    </row>
    <row r="2240" s="671" customFormat="1" ht="13.5" customHeight="1">
      <c r="E2240" t="s" s="596">
        <v>1409</v>
      </c>
      <c r="F2240" t="s" s="675">
        <v>2257</v>
      </c>
      <c r="G2240" t="s" s="692">
        <f>G2231</f>
        <v>2005</v>
      </c>
      <c r="H2240" s="677">
        <v>0</v>
      </c>
      <c r="J2240" s="662">
        <f>H2240*I2240</f>
        <v>0</v>
      </c>
      <c r="K2240" s="662">
        <f>IF($V$11="Y",J2240*0.05,0)</f>
        <v>0</v>
      </c>
    </row>
    <row r="2241" s="671" customFormat="1" ht="13.5" customHeight="1">
      <c r="E2241" t="s" s="596">
        <v>1409</v>
      </c>
      <c r="F2241" t="s" s="675">
        <v>2257</v>
      </c>
      <c r="G2241" t="s" s="180">
        <f>G2232</f>
        <v>2006</v>
      </c>
      <c r="H2241" s="677">
        <v>0</v>
      </c>
      <c r="J2241" s="662">
        <f>H2241*I2241</f>
        <v>0</v>
      </c>
      <c r="K2241" s="662">
        <f>IF($V$11="Y",J2241*0.05,0)</f>
        <v>0</v>
      </c>
    </row>
    <row r="2242" s="671" customFormat="1" ht="13.5" customHeight="1">
      <c r="E2242" t="s" s="596">
        <v>1409</v>
      </c>
      <c r="F2242" t="s" s="675">
        <v>2257</v>
      </c>
      <c r="G2242" t="s" s="695">
        <f>G2233</f>
        <v>2007</v>
      </c>
      <c r="H2242" s="677">
        <v>0</v>
      </c>
      <c r="J2242" s="662">
        <f>H2242*I2242</f>
        <v>0</v>
      </c>
      <c r="K2242" s="662">
        <f>IF($V$11="Y",J2242*0.05,0)</f>
        <v>0</v>
      </c>
    </row>
    <row r="2243" s="671" customFormat="1" ht="13.5" customHeight="1">
      <c r="E2243" t="s" s="596">
        <v>1410</v>
      </c>
      <c r="F2243" t="s" s="675">
        <v>2258</v>
      </c>
      <c r="G2243" t="s" s="676">
        <f>G2234</f>
        <v>1996</v>
      </c>
      <c r="H2243" s="677">
        <v>0</v>
      </c>
      <c r="J2243" s="662">
        <f>H2243*I2243</f>
        <v>0</v>
      </c>
      <c r="K2243" s="662">
        <f>IF($V$11="Y",J2243*0.05,0)</f>
        <v>0</v>
      </c>
    </row>
    <row r="2244" s="671" customFormat="1" ht="13.5" customHeight="1">
      <c r="E2244" t="s" s="596">
        <v>1410</v>
      </c>
      <c r="F2244" t="s" s="675">
        <v>2258</v>
      </c>
      <c r="G2244" t="s" s="91">
        <f>G2235</f>
        <v>1998</v>
      </c>
      <c r="H2244" s="677">
        <v>0</v>
      </c>
      <c r="J2244" s="662">
        <f>H2244*I2244</f>
        <v>0</v>
      </c>
      <c r="K2244" s="662">
        <f>IF($V$11="Y",J2244*0.05,0)</f>
        <v>0</v>
      </c>
    </row>
    <row r="2245" s="671" customFormat="1" ht="13.5" customHeight="1">
      <c r="E2245" t="s" s="596">
        <v>1410</v>
      </c>
      <c r="F2245" t="s" s="675">
        <v>2258</v>
      </c>
      <c r="G2245" t="s" s="205">
        <f>G2236</f>
        <v>2000</v>
      </c>
      <c r="H2245" s="677">
        <v>0</v>
      </c>
      <c r="J2245" s="662">
        <f>H2245*I2245</f>
        <v>0</v>
      </c>
      <c r="K2245" s="662">
        <f>IF($V$11="Y",J2245*0.05,0)</f>
        <v>0</v>
      </c>
    </row>
    <row r="2246" s="671" customFormat="1" ht="13.5" customHeight="1">
      <c r="E2246" t="s" s="596">
        <v>1410</v>
      </c>
      <c r="F2246" t="s" s="675">
        <v>2258</v>
      </c>
      <c r="G2246" t="s" s="684">
        <f>G2237</f>
        <v>2001</v>
      </c>
      <c r="H2246" s="677">
        <v>0</v>
      </c>
      <c r="J2246" s="662">
        <f>H2246*I2246</f>
        <v>0</v>
      </c>
      <c r="K2246" s="662">
        <f>IF($V$11="Y",J2246*0.05,0)</f>
        <v>0</v>
      </c>
    </row>
    <row r="2247" s="671" customFormat="1" ht="13.5" customHeight="1">
      <c r="E2247" t="s" s="596">
        <v>1410</v>
      </c>
      <c r="F2247" t="s" s="675">
        <v>2258</v>
      </c>
      <c r="G2247" t="s" s="686">
        <f>G2238</f>
        <v>2003</v>
      </c>
      <c r="H2247" s="677">
        <v>0</v>
      </c>
      <c r="J2247" s="662">
        <f>H2247*I2247</f>
        <v>0</v>
      </c>
      <c r="K2247" s="662">
        <f>IF($V$11="Y",J2247*0.05,0)</f>
        <v>0</v>
      </c>
    </row>
    <row r="2248" s="671" customFormat="1" ht="13.5" customHeight="1">
      <c r="E2248" t="s" s="596">
        <v>1410</v>
      </c>
      <c r="F2248" t="s" s="675">
        <v>2258</v>
      </c>
      <c r="G2248" t="s" s="690">
        <f>G2239</f>
        <v>2004</v>
      </c>
      <c r="H2248" s="677">
        <v>0</v>
      </c>
      <c r="J2248" s="662">
        <f>H2248*I2248</f>
        <v>0</v>
      </c>
      <c r="K2248" s="662">
        <f>IF($V$11="Y",J2248*0.05,0)</f>
        <v>0</v>
      </c>
    </row>
    <row r="2249" s="671" customFormat="1" ht="13.5" customHeight="1">
      <c r="E2249" t="s" s="596">
        <v>1410</v>
      </c>
      <c r="F2249" t="s" s="675">
        <v>2258</v>
      </c>
      <c r="G2249" t="s" s="692">
        <f>G2240</f>
        <v>2005</v>
      </c>
      <c r="H2249" s="677">
        <v>0</v>
      </c>
      <c r="J2249" s="662">
        <f>H2249*I2249</f>
        <v>0</v>
      </c>
      <c r="K2249" s="662">
        <f>IF($V$11="Y",J2249*0.05,0)</f>
        <v>0</v>
      </c>
    </row>
    <row r="2250" s="671" customFormat="1" ht="13.5" customHeight="1">
      <c r="E2250" t="s" s="596">
        <v>1410</v>
      </c>
      <c r="F2250" t="s" s="675">
        <v>2258</v>
      </c>
      <c r="G2250" t="s" s="180">
        <f>G2241</f>
        <v>2006</v>
      </c>
      <c r="H2250" s="677">
        <v>0</v>
      </c>
      <c r="J2250" s="662">
        <f>H2250*I2250</f>
        <v>0</v>
      </c>
      <c r="K2250" s="662">
        <f>IF($V$11="Y",J2250*0.05,0)</f>
        <v>0</v>
      </c>
    </row>
    <row r="2251" s="671" customFormat="1" ht="13.5" customHeight="1">
      <c r="E2251" t="s" s="596">
        <v>1410</v>
      </c>
      <c r="F2251" t="s" s="675">
        <v>2258</v>
      </c>
      <c r="G2251" t="s" s="695">
        <f>G2242</f>
        <v>2007</v>
      </c>
      <c r="H2251" s="677">
        <v>0</v>
      </c>
      <c r="J2251" s="662">
        <f>H2251*I2251</f>
        <v>0</v>
      </c>
      <c r="K2251" s="662">
        <f>IF($V$11="Y",J2251*0.05,0)</f>
        <v>0</v>
      </c>
    </row>
    <row r="2252" s="671" customFormat="1" ht="13.5" customHeight="1">
      <c r="E2252" t="s" s="596">
        <v>1411</v>
      </c>
      <c r="F2252" t="s" s="675">
        <v>2259</v>
      </c>
      <c r="G2252" t="s" s="676">
        <f>G2243</f>
        <v>1996</v>
      </c>
      <c r="H2252" s="677">
        <v>0</v>
      </c>
      <c r="J2252" s="662">
        <f>H2252*I2252</f>
        <v>0</v>
      </c>
      <c r="K2252" s="662">
        <f>IF($V$11="Y",J2252*0.05,0)</f>
        <v>0</v>
      </c>
    </row>
    <row r="2253" s="671" customFormat="1" ht="13.5" customHeight="1">
      <c r="E2253" t="s" s="596">
        <v>1411</v>
      </c>
      <c r="F2253" t="s" s="675">
        <v>2259</v>
      </c>
      <c r="G2253" t="s" s="91">
        <f>G2244</f>
        <v>1998</v>
      </c>
      <c r="H2253" s="677">
        <v>0</v>
      </c>
      <c r="J2253" s="662">
        <f>H2253*I2253</f>
        <v>0</v>
      </c>
      <c r="K2253" s="662">
        <f>IF($V$11="Y",J2253*0.05,0)</f>
        <v>0</v>
      </c>
    </row>
    <row r="2254" s="671" customFormat="1" ht="13.5" customHeight="1">
      <c r="E2254" t="s" s="596">
        <v>1411</v>
      </c>
      <c r="F2254" t="s" s="675">
        <v>2259</v>
      </c>
      <c r="G2254" t="s" s="205">
        <f>G2245</f>
        <v>2000</v>
      </c>
      <c r="H2254" s="677">
        <v>0</v>
      </c>
      <c r="J2254" s="662">
        <f>H2254*I2254</f>
        <v>0</v>
      </c>
      <c r="K2254" s="662">
        <f>IF($V$11="Y",J2254*0.05,0)</f>
        <v>0</v>
      </c>
    </row>
    <row r="2255" s="671" customFormat="1" ht="13.5" customHeight="1">
      <c r="E2255" t="s" s="596">
        <v>1411</v>
      </c>
      <c r="F2255" t="s" s="675">
        <v>2259</v>
      </c>
      <c r="G2255" t="s" s="684">
        <f>G2246</f>
        <v>2001</v>
      </c>
      <c r="H2255" s="677">
        <v>0</v>
      </c>
      <c r="J2255" s="662">
        <f>H2255*I2255</f>
        <v>0</v>
      </c>
      <c r="K2255" s="662">
        <f>IF($V$11="Y",J2255*0.05,0)</f>
        <v>0</v>
      </c>
    </row>
    <row r="2256" s="671" customFormat="1" ht="13.5" customHeight="1">
      <c r="E2256" t="s" s="596">
        <v>1411</v>
      </c>
      <c r="F2256" t="s" s="675">
        <v>2259</v>
      </c>
      <c r="G2256" t="s" s="686">
        <f>G2247</f>
        <v>2003</v>
      </c>
      <c r="H2256" s="677">
        <v>0</v>
      </c>
      <c r="J2256" s="662">
        <f>H2256*I2256</f>
        <v>0</v>
      </c>
      <c r="K2256" s="662">
        <f>IF($V$11="Y",J2256*0.05,0)</f>
        <v>0</v>
      </c>
    </row>
    <row r="2257" s="671" customFormat="1" ht="13.5" customHeight="1">
      <c r="E2257" t="s" s="596">
        <v>1411</v>
      </c>
      <c r="F2257" t="s" s="675">
        <v>2259</v>
      </c>
      <c r="G2257" t="s" s="690">
        <f>G2248</f>
        <v>2004</v>
      </c>
      <c r="H2257" s="677">
        <v>0</v>
      </c>
      <c r="J2257" s="662">
        <f>H2257*I2257</f>
        <v>0</v>
      </c>
      <c r="K2257" s="662">
        <f>IF($V$11="Y",J2257*0.05,0)</f>
        <v>0</v>
      </c>
    </row>
    <row r="2258" s="671" customFormat="1" ht="13.5" customHeight="1">
      <c r="E2258" t="s" s="596">
        <v>1411</v>
      </c>
      <c r="F2258" t="s" s="675">
        <v>2259</v>
      </c>
      <c r="G2258" t="s" s="692">
        <f>G2249</f>
        <v>2005</v>
      </c>
      <c r="H2258" s="677">
        <v>0</v>
      </c>
      <c r="J2258" s="662">
        <f>H2258*I2258</f>
        <v>0</v>
      </c>
      <c r="K2258" s="662">
        <f>IF($V$11="Y",J2258*0.05,0)</f>
        <v>0</v>
      </c>
    </row>
    <row r="2259" s="671" customFormat="1" ht="13.5" customHeight="1">
      <c r="E2259" t="s" s="596">
        <v>1411</v>
      </c>
      <c r="F2259" t="s" s="675">
        <v>2259</v>
      </c>
      <c r="G2259" t="s" s="180">
        <f>G2250</f>
        <v>2006</v>
      </c>
      <c r="H2259" s="677">
        <v>0</v>
      </c>
      <c r="J2259" s="662">
        <f>H2259*I2259</f>
        <v>0</v>
      </c>
      <c r="K2259" s="662">
        <f>IF($V$11="Y",J2259*0.05,0)</f>
        <v>0</v>
      </c>
    </row>
    <row r="2260" s="671" customFormat="1" ht="13.5" customHeight="1">
      <c r="E2260" t="s" s="596">
        <v>1411</v>
      </c>
      <c r="F2260" t="s" s="675">
        <v>2259</v>
      </c>
      <c r="G2260" t="s" s="695">
        <f>G2251</f>
        <v>2007</v>
      </c>
      <c r="H2260" s="677">
        <v>0</v>
      </c>
      <c r="J2260" s="662">
        <f>H2260*I2260</f>
        <v>0</v>
      </c>
      <c r="K2260" s="662">
        <f>IF($V$11="Y",J2260*0.05,0)</f>
        <v>0</v>
      </c>
    </row>
    <row r="2261" s="671" customFormat="1" ht="13.5" customHeight="1">
      <c r="E2261" t="s" s="596">
        <v>1412</v>
      </c>
      <c r="F2261" t="s" s="675">
        <v>2260</v>
      </c>
      <c r="G2261" t="s" s="676">
        <f>G2252</f>
        <v>1996</v>
      </c>
      <c r="H2261" s="677">
        <v>0</v>
      </c>
      <c r="J2261" s="662">
        <f>H2261*I2261</f>
        <v>0</v>
      </c>
      <c r="K2261" s="662">
        <f>IF($V$11="Y",J2261*0.05,0)</f>
        <v>0</v>
      </c>
    </row>
    <row r="2262" s="671" customFormat="1" ht="13.5" customHeight="1">
      <c r="E2262" t="s" s="596">
        <v>1412</v>
      </c>
      <c r="F2262" t="s" s="675">
        <v>2260</v>
      </c>
      <c r="G2262" t="s" s="91">
        <f>G2253</f>
        <v>1998</v>
      </c>
      <c r="H2262" s="677">
        <v>0</v>
      </c>
      <c r="J2262" s="662">
        <f>H2262*I2262</f>
        <v>0</v>
      </c>
      <c r="K2262" s="662">
        <f>IF($V$11="Y",J2262*0.05,0)</f>
        <v>0</v>
      </c>
    </row>
    <row r="2263" s="671" customFormat="1" ht="13.5" customHeight="1">
      <c r="E2263" t="s" s="596">
        <v>1412</v>
      </c>
      <c r="F2263" t="s" s="675">
        <v>2260</v>
      </c>
      <c r="G2263" t="s" s="205">
        <f>G2254</f>
        <v>2000</v>
      </c>
      <c r="H2263" s="677">
        <v>0</v>
      </c>
      <c r="J2263" s="662">
        <f>H2263*I2263</f>
        <v>0</v>
      </c>
      <c r="K2263" s="662">
        <f>IF($V$11="Y",J2263*0.05,0)</f>
        <v>0</v>
      </c>
    </row>
    <row r="2264" s="671" customFormat="1" ht="13.5" customHeight="1">
      <c r="E2264" t="s" s="596">
        <v>1412</v>
      </c>
      <c r="F2264" t="s" s="675">
        <v>2260</v>
      </c>
      <c r="G2264" t="s" s="684">
        <f>G2255</f>
        <v>2001</v>
      </c>
      <c r="H2264" s="677">
        <v>0</v>
      </c>
      <c r="J2264" s="662">
        <f>H2264*I2264</f>
        <v>0</v>
      </c>
      <c r="K2264" s="662">
        <f>IF($V$11="Y",J2264*0.05,0)</f>
        <v>0</v>
      </c>
    </row>
    <row r="2265" s="671" customFormat="1" ht="13.5" customHeight="1">
      <c r="E2265" t="s" s="596">
        <v>1412</v>
      </c>
      <c r="F2265" t="s" s="675">
        <v>2260</v>
      </c>
      <c r="G2265" t="s" s="686">
        <f>G2256</f>
        <v>2003</v>
      </c>
      <c r="H2265" s="677">
        <v>0</v>
      </c>
      <c r="J2265" s="662">
        <f>H2265*I2265</f>
        <v>0</v>
      </c>
      <c r="K2265" s="662">
        <f>IF($V$11="Y",J2265*0.05,0)</f>
        <v>0</v>
      </c>
    </row>
    <row r="2266" s="671" customFormat="1" ht="13.5" customHeight="1">
      <c r="E2266" t="s" s="596">
        <v>1412</v>
      </c>
      <c r="F2266" t="s" s="675">
        <v>2260</v>
      </c>
      <c r="G2266" t="s" s="690">
        <f>G2257</f>
        <v>2004</v>
      </c>
      <c r="H2266" s="677">
        <v>0</v>
      </c>
      <c r="J2266" s="662">
        <f>H2266*I2266</f>
        <v>0</v>
      </c>
      <c r="K2266" s="662">
        <f>IF($V$11="Y",J2266*0.05,0)</f>
        <v>0</v>
      </c>
    </row>
    <row r="2267" s="671" customFormat="1" ht="13.5" customHeight="1">
      <c r="E2267" t="s" s="596">
        <v>1412</v>
      </c>
      <c r="F2267" t="s" s="675">
        <v>2260</v>
      </c>
      <c r="G2267" t="s" s="692">
        <f>G2258</f>
        <v>2005</v>
      </c>
      <c r="H2267" s="677">
        <v>0</v>
      </c>
      <c r="J2267" s="662">
        <f>H2267*I2267</f>
        <v>0</v>
      </c>
      <c r="K2267" s="662">
        <f>IF($V$11="Y",J2267*0.05,0)</f>
        <v>0</v>
      </c>
    </row>
    <row r="2268" s="671" customFormat="1" ht="13.5" customHeight="1">
      <c r="E2268" t="s" s="596">
        <v>1412</v>
      </c>
      <c r="F2268" t="s" s="675">
        <v>2260</v>
      </c>
      <c r="G2268" t="s" s="180">
        <f>G2259</f>
        <v>2006</v>
      </c>
      <c r="H2268" s="677">
        <v>0</v>
      </c>
      <c r="J2268" s="662">
        <f>H2268*I2268</f>
        <v>0</v>
      </c>
      <c r="K2268" s="662">
        <f>IF($V$11="Y",J2268*0.05,0)</f>
        <v>0</v>
      </c>
    </row>
    <row r="2269" s="671" customFormat="1" ht="13.5" customHeight="1">
      <c r="E2269" t="s" s="596">
        <v>1412</v>
      </c>
      <c r="F2269" t="s" s="675">
        <v>2260</v>
      </c>
      <c r="G2269" t="s" s="695">
        <f>G2260</f>
        <v>2007</v>
      </c>
      <c r="H2269" s="677">
        <v>0</v>
      </c>
      <c r="J2269" s="662">
        <f>H2269*I2269</f>
        <v>0</v>
      </c>
      <c r="K2269" s="662">
        <f>IF($V$11="Y",J2269*0.05,0)</f>
        <v>0</v>
      </c>
    </row>
    <row r="2270" s="671" customFormat="1" ht="13.5" customHeight="1">
      <c r="E2270" t="s" s="596">
        <v>1413</v>
      </c>
      <c r="F2270" t="s" s="675">
        <v>2261</v>
      </c>
      <c r="G2270" t="s" s="676">
        <f>G2261</f>
        <v>1996</v>
      </c>
      <c r="H2270" s="677">
        <v>0</v>
      </c>
      <c r="J2270" s="662">
        <f>H2270*I2270</f>
        <v>0</v>
      </c>
      <c r="K2270" s="662">
        <f>IF($V$11="Y",J2270*0.05,0)</f>
        <v>0</v>
      </c>
    </row>
    <row r="2271" s="671" customFormat="1" ht="13.5" customHeight="1">
      <c r="E2271" t="s" s="596">
        <v>1413</v>
      </c>
      <c r="F2271" t="s" s="675">
        <v>2261</v>
      </c>
      <c r="G2271" t="s" s="91">
        <f>G2262</f>
        <v>1998</v>
      </c>
      <c r="H2271" s="677">
        <v>0</v>
      </c>
      <c r="J2271" s="662">
        <f>H2271*I2271</f>
        <v>0</v>
      </c>
      <c r="K2271" s="662">
        <f>IF($V$11="Y",J2271*0.05,0)</f>
        <v>0</v>
      </c>
    </row>
    <row r="2272" s="671" customFormat="1" ht="13.5" customHeight="1">
      <c r="E2272" t="s" s="596">
        <v>1413</v>
      </c>
      <c r="F2272" t="s" s="675">
        <v>2261</v>
      </c>
      <c r="G2272" t="s" s="205">
        <f>G2263</f>
        <v>2000</v>
      </c>
      <c r="H2272" s="677">
        <v>0</v>
      </c>
      <c r="J2272" s="662">
        <f>H2272*I2272</f>
        <v>0</v>
      </c>
      <c r="K2272" s="662">
        <f>IF($V$11="Y",J2272*0.05,0)</f>
        <v>0</v>
      </c>
    </row>
    <row r="2273" s="671" customFormat="1" ht="13.5" customHeight="1">
      <c r="E2273" t="s" s="596">
        <v>1413</v>
      </c>
      <c r="F2273" t="s" s="675">
        <v>2261</v>
      </c>
      <c r="G2273" t="s" s="684">
        <f>G2264</f>
        <v>2001</v>
      </c>
      <c r="H2273" s="677">
        <v>0</v>
      </c>
      <c r="J2273" s="662">
        <f>H2273*I2273</f>
        <v>0</v>
      </c>
      <c r="K2273" s="662">
        <f>IF($V$11="Y",J2273*0.05,0)</f>
        <v>0</v>
      </c>
    </row>
    <row r="2274" s="671" customFormat="1" ht="13.5" customHeight="1">
      <c r="E2274" t="s" s="596">
        <v>1413</v>
      </c>
      <c r="F2274" t="s" s="675">
        <v>2261</v>
      </c>
      <c r="G2274" t="s" s="686">
        <f>G2265</f>
        <v>2003</v>
      </c>
      <c r="H2274" s="677">
        <v>0</v>
      </c>
      <c r="J2274" s="662">
        <f>H2274*I2274</f>
        <v>0</v>
      </c>
      <c r="K2274" s="662">
        <f>IF($V$11="Y",J2274*0.05,0)</f>
        <v>0</v>
      </c>
    </row>
    <row r="2275" s="671" customFormat="1" ht="13.5" customHeight="1">
      <c r="E2275" t="s" s="596">
        <v>1413</v>
      </c>
      <c r="F2275" t="s" s="675">
        <v>2261</v>
      </c>
      <c r="G2275" t="s" s="690">
        <f>G2266</f>
        <v>2004</v>
      </c>
      <c r="H2275" s="677">
        <v>0</v>
      </c>
      <c r="J2275" s="662">
        <f>H2275*I2275</f>
        <v>0</v>
      </c>
      <c r="K2275" s="662">
        <f>IF($V$11="Y",J2275*0.05,0)</f>
        <v>0</v>
      </c>
    </row>
    <row r="2276" s="671" customFormat="1" ht="13.5" customHeight="1">
      <c r="E2276" t="s" s="596">
        <v>1413</v>
      </c>
      <c r="F2276" t="s" s="675">
        <v>2261</v>
      </c>
      <c r="G2276" t="s" s="692">
        <f>G2267</f>
        <v>2005</v>
      </c>
      <c r="H2276" s="677">
        <v>0</v>
      </c>
      <c r="J2276" s="662">
        <f>H2276*I2276</f>
        <v>0</v>
      </c>
      <c r="K2276" s="662">
        <f>IF($V$11="Y",J2276*0.05,0)</f>
        <v>0</v>
      </c>
    </row>
    <row r="2277" s="671" customFormat="1" ht="13.5" customHeight="1">
      <c r="E2277" t="s" s="596">
        <v>1413</v>
      </c>
      <c r="F2277" t="s" s="675">
        <v>2261</v>
      </c>
      <c r="G2277" t="s" s="180">
        <f>G2268</f>
        <v>2006</v>
      </c>
      <c r="H2277" s="677">
        <v>0</v>
      </c>
      <c r="J2277" s="662">
        <f>H2277*I2277</f>
        <v>0</v>
      </c>
      <c r="K2277" s="662">
        <f>IF($V$11="Y",J2277*0.05,0)</f>
        <v>0</v>
      </c>
    </row>
    <row r="2278" s="671" customFormat="1" ht="13.5" customHeight="1">
      <c r="E2278" t="s" s="596">
        <v>1413</v>
      </c>
      <c r="F2278" t="s" s="675">
        <v>2261</v>
      </c>
      <c r="G2278" t="s" s="695">
        <f>G2269</f>
        <v>2007</v>
      </c>
      <c r="H2278" s="677">
        <v>0</v>
      </c>
      <c r="J2278" s="662">
        <f>H2278*I2278</f>
        <v>0</v>
      </c>
      <c r="K2278" s="662">
        <f>IF($V$11="Y",J2278*0.05,0)</f>
        <v>0</v>
      </c>
    </row>
    <row r="2279" s="671" customFormat="1" ht="13.5" customHeight="1">
      <c r="E2279" t="s" s="596">
        <v>1414</v>
      </c>
      <c r="F2279" t="s" s="675">
        <v>2262</v>
      </c>
      <c r="G2279" t="s" s="676">
        <f>G2270</f>
        <v>1996</v>
      </c>
      <c r="H2279" s="677">
        <v>0</v>
      </c>
      <c r="J2279" s="662">
        <f>H2279*I2279</f>
        <v>0</v>
      </c>
      <c r="K2279" s="662">
        <f>IF($V$11="Y",J2279*0.05,0)</f>
        <v>0</v>
      </c>
    </row>
    <row r="2280" s="671" customFormat="1" ht="13.5" customHeight="1">
      <c r="E2280" t="s" s="596">
        <v>1414</v>
      </c>
      <c r="F2280" t="s" s="675">
        <v>2262</v>
      </c>
      <c r="G2280" t="s" s="91">
        <f>G2271</f>
        <v>1998</v>
      </c>
      <c r="H2280" s="677">
        <v>0</v>
      </c>
      <c r="J2280" s="662">
        <f>H2280*I2280</f>
        <v>0</v>
      </c>
      <c r="K2280" s="662">
        <f>IF($V$11="Y",J2280*0.05,0)</f>
        <v>0</v>
      </c>
    </row>
    <row r="2281" s="671" customFormat="1" ht="13.5" customHeight="1">
      <c r="E2281" t="s" s="596">
        <v>1414</v>
      </c>
      <c r="F2281" t="s" s="675">
        <v>2262</v>
      </c>
      <c r="G2281" t="s" s="205">
        <f>G2272</f>
        <v>2000</v>
      </c>
      <c r="H2281" s="677">
        <v>0</v>
      </c>
      <c r="J2281" s="662">
        <f>H2281*I2281</f>
        <v>0</v>
      </c>
      <c r="K2281" s="662">
        <f>IF($V$11="Y",J2281*0.05,0)</f>
        <v>0</v>
      </c>
    </row>
    <row r="2282" s="671" customFormat="1" ht="13.5" customHeight="1">
      <c r="E2282" t="s" s="596">
        <v>1414</v>
      </c>
      <c r="F2282" t="s" s="675">
        <v>2262</v>
      </c>
      <c r="G2282" t="s" s="684">
        <f>G2273</f>
        <v>2001</v>
      </c>
      <c r="H2282" s="677">
        <v>0</v>
      </c>
      <c r="J2282" s="662">
        <f>H2282*I2282</f>
        <v>0</v>
      </c>
      <c r="K2282" s="662">
        <f>IF($V$11="Y",J2282*0.05,0)</f>
        <v>0</v>
      </c>
    </row>
    <row r="2283" s="671" customFormat="1" ht="13.5" customHeight="1">
      <c r="E2283" t="s" s="596">
        <v>1414</v>
      </c>
      <c r="F2283" t="s" s="675">
        <v>2262</v>
      </c>
      <c r="G2283" t="s" s="686">
        <f>G2274</f>
        <v>2003</v>
      </c>
      <c r="H2283" s="677">
        <v>0</v>
      </c>
      <c r="J2283" s="662">
        <f>H2283*I2283</f>
        <v>0</v>
      </c>
      <c r="K2283" s="662">
        <f>IF($V$11="Y",J2283*0.05,0)</f>
        <v>0</v>
      </c>
    </row>
    <row r="2284" s="671" customFormat="1" ht="13.5" customHeight="1">
      <c r="E2284" t="s" s="596">
        <v>1414</v>
      </c>
      <c r="F2284" t="s" s="675">
        <v>2262</v>
      </c>
      <c r="G2284" t="s" s="690">
        <f>G2275</f>
        <v>2004</v>
      </c>
      <c r="H2284" s="677">
        <v>0</v>
      </c>
      <c r="J2284" s="662">
        <f>H2284*I2284</f>
        <v>0</v>
      </c>
      <c r="K2284" s="662">
        <f>IF($V$11="Y",J2284*0.05,0)</f>
        <v>0</v>
      </c>
    </row>
    <row r="2285" s="671" customFormat="1" ht="13.5" customHeight="1">
      <c r="E2285" t="s" s="596">
        <v>1414</v>
      </c>
      <c r="F2285" t="s" s="675">
        <v>2262</v>
      </c>
      <c r="G2285" t="s" s="692">
        <f>G2276</f>
        <v>2005</v>
      </c>
      <c r="H2285" s="677">
        <v>0</v>
      </c>
      <c r="J2285" s="662">
        <f>H2285*I2285</f>
        <v>0</v>
      </c>
      <c r="K2285" s="662">
        <f>IF($V$11="Y",J2285*0.05,0)</f>
        <v>0</v>
      </c>
    </row>
    <row r="2286" s="671" customFormat="1" ht="13.5" customHeight="1">
      <c r="E2286" t="s" s="596">
        <v>1414</v>
      </c>
      <c r="F2286" t="s" s="675">
        <v>2262</v>
      </c>
      <c r="G2286" t="s" s="180">
        <f>G2277</f>
        <v>2006</v>
      </c>
      <c r="H2286" s="677">
        <v>0</v>
      </c>
      <c r="J2286" s="662">
        <f>H2286*I2286</f>
        <v>0</v>
      </c>
      <c r="K2286" s="662">
        <f>IF($V$11="Y",J2286*0.05,0)</f>
        <v>0</v>
      </c>
    </row>
    <row r="2287" s="671" customFormat="1" ht="13.5" customHeight="1">
      <c r="E2287" t="s" s="596">
        <v>1414</v>
      </c>
      <c r="F2287" t="s" s="675">
        <v>2262</v>
      </c>
      <c r="G2287" t="s" s="695">
        <f>G2278</f>
        <v>2007</v>
      </c>
      <c r="H2287" s="677">
        <v>0</v>
      </c>
      <c r="J2287" s="662">
        <f>H2287*I2287</f>
        <v>0</v>
      </c>
      <c r="K2287" s="662">
        <f>IF($V$11="Y",J2287*0.05,0)</f>
        <v>0</v>
      </c>
    </row>
    <row r="2288" s="671" customFormat="1" ht="13.5" customHeight="1">
      <c r="A2288" t="s" s="596">
        <v>1419</v>
      </c>
      <c r="E2288" t="s" s="596">
        <v>1415</v>
      </c>
      <c r="F2288" t="s" s="675">
        <v>2263</v>
      </c>
      <c r="G2288" t="s" s="676">
        <f>G2279</f>
        <v>1996</v>
      </c>
      <c r="H2288" s="677">
        <v>0</v>
      </c>
      <c r="J2288" s="662">
        <f>H2288*I2288</f>
        <v>0</v>
      </c>
      <c r="K2288" s="662">
        <f>IF($V$11="Y",J2288*0.05,0)</f>
        <v>0</v>
      </c>
    </row>
    <row r="2289" s="671" customFormat="1" ht="13.5" customHeight="1">
      <c r="A2289" t="s" s="596">
        <v>1419</v>
      </c>
      <c r="E2289" t="s" s="596">
        <v>1415</v>
      </c>
      <c r="F2289" t="s" s="675">
        <v>2263</v>
      </c>
      <c r="G2289" t="s" s="91">
        <f>G2280</f>
        <v>1998</v>
      </c>
      <c r="H2289" s="677">
        <v>0</v>
      </c>
      <c r="J2289" s="662">
        <f>H2289*I2289</f>
        <v>0</v>
      </c>
      <c r="K2289" s="662">
        <f>IF($V$11="Y",J2289*0.05,0)</f>
        <v>0</v>
      </c>
    </row>
    <row r="2290" s="671" customFormat="1" ht="13.5" customHeight="1">
      <c r="A2290" t="s" s="596">
        <v>1419</v>
      </c>
      <c r="E2290" t="s" s="596">
        <v>1415</v>
      </c>
      <c r="F2290" t="s" s="675">
        <v>2263</v>
      </c>
      <c r="G2290" t="s" s="205">
        <f>G2281</f>
        <v>2000</v>
      </c>
      <c r="H2290" s="677">
        <v>0</v>
      </c>
      <c r="J2290" s="662">
        <f>H2290*I2290</f>
        <v>0</v>
      </c>
      <c r="K2290" s="662">
        <f>IF($V$11="Y",J2290*0.05,0)</f>
        <v>0</v>
      </c>
    </row>
    <row r="2291" s="671" customFormat="1" ht="13.5" customHeight="1">
      <c r="A2291" t="s" s="596">
        <v>1419</v>
      </c>
      <c r="E2291" t="s" s="596">
        <v>1415</v>
      </c>
      <c r="F2291" t="s" s="675">
        <v>2263</v>
      </c>
      <c r="G2291" t="s" s="684">
        <f>G2282</f>
        <v>2001</v>
      </c>
      <c r="H2291" s="677">
        <v>0</v>
      </c>
      <c r="J2291" s="662">
        <f>H2291*I2291</f>
        <v>0</v>
      </c>
      <c r="K2291" s="662">
        <f>IF($V$11="Y",J2291*0.05,0)</f>
        <v>0</v>
      </c>
    </row>
    <row r="2292" s="671" customFormat="1" ht="13.5" customHeight="1">
      <c r="A2292" t="s" s="596">
        <v>1419</v>
      </c>
      <c r="E2292" t="s" s="596">
        <v>1415</v>
      </c>
      <c r="F2292" t="s" s="675">
        <v>2263</v>
      </c>
      <c r="G2292" t="s" s="686">
        <f>G2283</f>
        <v>2003</v>
      </c>
      <c r="H2292" s="677">
        <v>0</v>
      </c>
      <c r="J2292" s="662">
        <f>H2292*I2292</f>
        <v>0</v>
      </c>
      <c r="K2292" s="662">
        <f>IF($V$11="Y",J2292*0.05,0)</f>
        <v>0</v>
      </c>
    </row>
    <row r="2293" s="671" customFormat="1" ht="13.5" customHeight="1">
      <c r="A2293" t="s" s="596">
        <v>1419</v>
      </c>
      <c r="E2293" t="s" s="596">
        <v>1415</v>
      </c>
      <c r="F2293" t="s" s="675">
        <v>2263</v>
      </c>
      <c r="G2293" t="s" s="690">
        <f>G2284</f>
        <v>2004</v>
      </c>
      <c r="H2293" s="677">
        <v>0</v>
      </c>
      <c r="J2293" s="662">
        <f>H2293*I2293</f>
        <v>0</v>
      </c>
      <c r="K2293" s="662">
        <f>IF($V$11="Y",J2293*0.05,0)</f>
        <v>0</v>
      </c>
    </row>
    <row r="2294" s="671" customFormat="1" ht="13.5" customHeight="1">
      <c r="A2294" t="s" s="596">
        <v>1419</v>
      </c>
      <c r="E2294" t="s" s="596">
        <v>1415</v>
      </c>
      <c r="F2294" t="s" s="675">
        <v>2263</v>
      </c>
      <c r="G2294" t="s" s="692">
        <f>G2285</f>
        <v>2005</v>
      </c>
      <c r="H2294" s="677">
        <v>0</v>
      </c>
      <c r="J2294" s="662">
        <f>H2294*I2294</f>
        <v>0</v>
      </c>
      <c r="K2294" s="662">
        <f>IF($V$11="Y",J2294*0.05,0)</f>
        <v>0</v>
      </c>
    </row>
    <row r="2295" s="671" customFormat="1" ht="13.5" customHeight="1">
      <c r="A2295" t="s" s="596">
        <v>1419</v>
      </c>
      <c r="E2295" t="s" s="596">
        <v>1415</v>
      </c>
      <c r="F2295" t="s" s="675">
        <v>2263</v>
      </c>
      <c r="G2295" t="s" s="180">
        <f>G2286</f>
        <v>2006</v>
      </c>
      <c r="H2295" s="677">
        <v>0</v>
      </c>
      <c r="J2295" s="662">
        <f>H2295*I2295</f>
        <v>0</v>
      </c>
      <c r="K2295" s="662">
        <f>IF($V$11="Y",J2295*0.05,0)</f>
        <v>0</v>
      </c>
    </row>
    <row r="2296" s="671" customFormat="1" ht="13.5" customHeight="1">
      <c r="A2296" t="s" s="596">
        <v>1419</v>
      </c>
      <c r="E2296" t="s" s="596">
        <v>1415</v>
      </c>
      <c r="F2296" t="s" s="675">
        <v>2263</v>
      </c>
      <c r="G2296" t="s" s="695">
        <f>G2287</f>
        <v>2007</v>
      </c>
      <c r="H2296" s="677">
        <v>0</v>
      </c>
      <c r="J2296" s="662">
        <f>H2296*I2296</f>
        <v>0</v>
      </c>
      <c r="K2296" s="662">
        <f>IF($V$11="Y",J2296*0.05,0)</f>
        <v>0</v>
      </c>
    </row>
    <row r="2297" s="671" customFormat="1" ht="13.5" customHeight="1">
      <c r="A2297" t="s" s="596">
        <v>1420</v>
      </c>
      <c r="E2297" t="s" s="596">
        <v>1416</v>
      </c>
      <c r="F2297" t="s" s="675">
        <v>2264</v>
      </c>
      <c r="G2297" t="s" s="676">
        <f>G2288</f>
        <v>1996</v>
      </c>
      <c r="H2297" s="677">
        <v>0</v>
      </c>
      <c r="J2297" s="662">
        <f>H2297*I2297</f>
        <v>0</v>
      </c>
      <c r="K2297" s="662">
        <f>IF($V$11="Y",J2297*0.05,0)</f>
        <v>0</v>
      </c>
    </row>
    <row r="2298" s="671" customFormat="1" ht="13.5" customHeight="1">
      <c r="A2298" t="s" s="596">
        <v>1420</v>
      </c>
      <c r="E2298" t="s" s="596">
        <v>1416</v>
      </c>
      <c r="F2298" t="s" s="675">
        <v>2264</v>
      </c>
      <c r="G2298" t="s" s="91">
        <f>G2289</f>
        <v>1998</v>
      </c>
      <c r="H2298" s="677">
        <v>0</v>
      </c>
      <c r="J2298" s="662">
        <f>H2298*I2298</f>
        <v>0</v>
      </c>
      <c r="K2298" s="662">
        <f>IF($V$11="Y",J2298*0.05,0)</f>
        <v>0</v>
      </c>
    </row>
    <row r="2299" s="671" customFormat="1" ht="13.5" customHeight="1">
      <c r="A2299" t="s" s="596">
        <v>1420</v>
      </c>
      <c r="E2299" t="s" s="596">
        <v>1416</v>
      </c>
      <c r="F2299" t="s" s="675">
        <v>2264</v>
      </c>
      <c r="G2299" t="s" s="205">
        <f>G2290</f>
        <v>2000</v>
      </c>
      <c r="H2299" s="677">
        <v>0</v>
      </c>
      <c r="J2299" s="662">
        <f>H2299*I2299</f>
        <v>0</v>
      </c>
      <c r="K2299" s="662">
        <f>IF($V$11="Y",J2299*0.05,0)</f>
        <v>0</v>
      </c>
    </row>
    <row r="2300" s="671" customFormat="1" ht="13.5" customHeight="1">
      <c r="A2300" t="s" s="596">
        <v>1420</v>
      </c>
      <c r="E2300" t="s" s="596">
        <v>1416</v>
      </c>
      <c r="F2300" t="s" s="675">
        <v>2264</v>
      </c>
      <c r="G2300" t="s" s="684">
        <f>G2291</f>
        <v>2001</v>
      </c>
      <c r="H2300" s="677">
        <v>0</v>
      </c>
      <c r="J2300" s="662">
        <f>H2300*I2300</f>
        <v>0</v>
      </c>
      <c r="K2300" s="662">
        <f>IF($V$11="Y",J2300*0.05,0)</f>
        <v>0</v>
      </c>
    </row>
    <row r="2301" s="671" customFormat="1" ht="13.5" customHeight="1">
      <c r="A2301" t="s" s="596">
        <v>1420</v>
      </c>
      <c r="E2301" t="s" s="596">
        <v>1416</v>
      </c>
      <c r="F2301" t="s" s="675">
        <v>2264</v>
      </c>
      <c r="G2301" t="s" s="686">
        <f>G2292</f>
        <v>2003</v>
      </c>
      <c r="H2301" s="677">
        <v>0</v>
      </c>
      <c r="J2301" s="662">
        <f>H2301*I2301</f>
        <v>0</v>
      </c>
      <c r="K2301" s="662">
        <f>IF($V$11="Y",J2301*0.05,0)</f>
        <v>0</v>
      </c>
    </row>
    <row r="2302" s="671" customFormat="1" ht="13.5" customHeight="1">
      <c r="A2302" t="s" s="596">
        <v>1420</v>
      </c>
      <c r="E2302" t="s" s="596">
        <v>1416</v>
      </c>
      <c r="F2302" t="s" s="675">
        <v>2264</v>
      </c>
      <c r="G2302" t="s" s="690">
        <f>G2293</f>
        <v>2004</v>
      </c>
      <c r="H2302" s="677">
        <v>0</v>
      </c>
      <c r="J2302" s="662">
        <f>H2302*I2302</f>
        <v>0</v>
      </c>
      <c r="K2302" s="662">
        <f>IF($V$11="Y",J2302*0.05,0)</f>
        <v>0</v>
      </c>
    </row>
    <row r="2303" s="671" customFormat="1" ht="13.5" customHeight="1">
      <c r="A2303" t="s" s="596">
        <v>1420</v>
      </c>
      <c r="E2303" t="s" s="596">
        <v>1416</v>
      </c>
      <c r="F2303" t="s" s="675">
        <v>2264</v>
      </c>
      <c r="G2303" t="s" s="692">
        <f>G2294</f>
        <v>2005</v>
      </c>
      <c r="H2303" s="677">
        <v>0</v>
      </c>
      <c r="J2303" s="662">
        <f>H2303*I2303</f>
        <v>0</v>
      </c>
      <c r="K2303" s="662">
        <f>IF($V$11="Y",J2303*0.05,0)</f>
        <v>0</v>
      </c>
    </row>
    <row r="2304" s="671" customFormat="1" ht="13.5" customHeight="1">
      <c r="A2304" t="s" s="596">
        <v>1420</v>
      </c>
      <c r="E2304" t="s" s="596">
        <v>1416</v>
      </c>
      <c r="F2304" t="s" s="675">
        <v>2264</v>
      </c>
      <c r="G2304" t="s" s="180">
        <f>G2295</f>
        <v>2006</v>
      </c>
      <c r="H2304" s="677">
        <v>0</v>
      </c>
      <c r="J2304" s="662">
        <f>H2304*I2304</f>
        <v>0</v>
      </c>
      <c r="K2304" s="662">
        <f>IF($V$11="Y",J2304*0.05,0)</f>
        <v>0</v>
      </c>
    </row>
    <row r="2305" s="671" customFormat="1" ht="13.5" customHeight="1">
      <c r="A2305" t="s" s="596">
        <v>1420</v>
      </c>
      <c r="E2305" t="s" s="596">
        <v>1416</v>
      </c>
      <c r="F2305" t="s" s="675">
        <v>2264</v>
      </c>
      <c r="G2305" t="s" s="695">
        <f>G2296</f>
        <v>2007</v>
      </c>
      <c r="H2305" s="677">
        <v>0</v>
      </c>
      <c r="J2305" s="662">
        <f>H2305*I2305</f>
        <v>0</v>
      </c>
      <c r="K2305" s="662">
        <f>IF($V$11="Y",J2305*0.05,0)</f>
        <v>0</v>
      </c>
    </row>
    <row r="2306" s="671" customFormat="1" ht="13.5" customHeight="1">
      <c r="A2306" t="s" s="596">
        <v>1420</v>
      </c>
      <c r="E2306" t="s" s="596">
        <v>1417</v>
      </c>
      <c r="F2306" t="s" s="675">
        <v>2265</v>
      </c>
      <c r="G2306" t="s" s="676">
        <f>G2297</f>
        <v>1996</v>
      </c>
      <c r="H2306" s="677">
        <v>0</v>
      </c>
      <c r="J2306" s="662">
        <f>H2306*I2306</f>
        <v>0</v>
      </c>
      <c r="K2306" s="662">
        <f>IF($V$11="Y",J2306*0.05,0)</f>
        <v>0</v>
      </c>
    </row>
    <row r="2307" s="671" customFormat="1" ht="13.5" customHeight="1">
      <c r="A2307" t="s" s="596">
        <v>1420</v>
      </c>
      <c r="E2307" t="s" s="596">
        <v>1417</v>
      </c>
      <c r="F2307" t="s" s="675">
        <v>2265</v>
      </c>
      <c r="G2307" t="s" s="91">
        <f>G2298</f>
        <v>1998</v>
      </c>
      <c r="H2307" s="677">
        <v>0</v>
      </c>
      <c r="J2307" s="662">
        <f>H2307*I2307</f>
        <v>0</v>
      </c>
      <c r="K2307" s="662">
        <f>IF($V$11="Y",J2307*0.05,0)</f>
        <v>0</v>
      </c>
    </row>
    <row r="2308" s="671" customFormat="1" ht="13.5" customHeight="1">
      <c r="A2308" t="s" s="596">
        <v>1420</v>
      </c>
      <c r="E2308" t="s" s="596">
        <v>1417</v>
      </c>
      <c r="F2308" t="s" s="675">
        <v>2265</v>
      </c>
      <c r="G2308" t="s" s="205">
        <f>G2299</f>
        <v>2000</v>
      </c>
      <c r="H2308" s="677">
        <v>0</v>
      </c>
      <c r="J2308" s="662">
        <f>H2308*I2308</f>
        <v>0</v>
      </c>
      <c r="K2308" s="662">
        <f>IF($V$11="Y",J2308*0.05,0)</f>
        <v>0</v>
      </c>
    </row>
    <row r="2309" s="671" customFormat="1" ht="13.5" customHeight="1">
      <c r="A2309" t="s" s="596">
        <v>1420</v>
      </c>
      <c r="E2309" t="s" s="596">
        <v>1417</v>
      </c>
      <c r="F2309" t="s" s="675">
        <v>2265</v>
      </c>
      <c r="G2309" t="s" s="684">
        <f>G2300</f>
        <v>2001</v>
      </c>
      <c r="H2309" s="677">
        <v>0</v>
      </c>
      <c r="J2309" s="662">
        <f>H2309*I2309</f>
        <v>0</v>
      </c>
      <c r="K2309" s="662">
        <f>IF($V$11="Y",J2309*0.05,0)</f>
        <v>0</v>
      </c>
    </row>
    <row r="2310" s="671" customFormat="1" ht="13.5" customHeight="1">
      <c r="A2310" t="s" s="596">
        <v>1420</v>
      </c>
      <c r="E2310" t="s" s="596">
        <v>1417</v>
      </c>
      <c r="F2310" t="s" s="675">
        <v>2265</v>
      </c>
      <c r="G2310" t="s" s="686">
        <f>G2301</f>
        <v>2003</v>
      </c>
      <c r="H2310" s="677">
        <v>0</v>
      </c>
      <c r="J2310" s="662">
        <f>H2310*I2310</f>
        <v>0</v>
      </c>
      <c r="K2310" s="662">
        <f>IF($V$11="Y",J2310*0.05,0)</f>
        <v>0</v>
      </c>
    </row>
    <row r="2311" s="671" customFormat="1" ht="13.5" customHeight="1">
      <c r="A2311" t="s" s="596">
        <v>1420</v>
      </c>
      <c r="E2311" t="s" s="596">
        <v>1417</v>
      </c>
      <c r="F2311" t="s" s="675">
        <v>2265</v>
      </c>
      <c r="G2311" t="s" s="690">
        <f>G2302</f>
        <v>2004</v>
      </c>
      <c r="H2311" s="677">
        <v>0</v>
      </c>
      <c r="J2311" s="662">
        <f>H2311*I2311</f>
        <v>0</v>
      </c>
      <c r="K2311" s="662">
        <f>IF($V$11="Y",J2311*0.05,0)</f>
        <v>0</v>
      </c>
    </row>
    <row r="2312" s="671" customFormat="1" ht="13.5" customHeight="1">
      <c r="A2312" t="s" s="596">
        <v>1420</v>
      </c>
      <c r="E2312" t="s" s="596">
        <v>1417</v>
      </c>
      <c r="F2312" t="s" s="675">
        <v>2265</v>
      </c>
      <c r="G2312" t="s" s="692">
        <f>G2303</f>
        <v>2005</v>
      </c>
      <c r="H2312" s="677">
        <v>0</v>
      </c>
      <c r="J2312" s="662">
        <f>H2312*I2312</f>
        <v>0</v>
      </c>
      <c r="K2312" s="662">
        <f>IF($V$11="Y",J2312*0.05,0)</f>
        <v>0</v>
      </c>
    </row>
    <row r="2313" s="671" customFormat="1" ht="13.5" customHeight="1">
      <c r="A2313" t="s" s="596">
        <v>1420</v>
      </c>
      <c r="E2313" t="s" s="596">
        <v>1417</v>
      </c>
      <c r="F2313" t="s" s="675">
        <v>2265</v>
      </c>
      <c r="G2313" t="s" s="180">
        <f>G2304</f>
        <v>2006</v>
      </c>
      <c r="H2313" s="677">
        <v>0</v>
      </c>
      <c r="J2313" s="662">
        <f>H2313*I2313</f>
        <v>0</v>
      </c>
      <c r="K2313" s="662">
        <f>IF($V$11="Y",J2313*0.05,0)</f>
        <v>0</v>
      </c>
    </row>
    <row r="2314" s="671" customFormat="1" ht="13.5" customHeight="1">
      <c r="A2314" t="s" s="596">
        <v>1420</v>
      </c>
      <c r="E2314" t="s" s="596">
        <v>1417</v>
      </c>
      <c r="F2314" t="s" s="675">
        <v>2265</v>
      </c>
      <c r="G2314" t="s" s="695">
        <f>G2305</f>
        <v>2007</v>
      </c>
      <c r="H2314" s="677">
        <v>0</v>
      </c>
      <c r="J2314" s="662">
        <f>H2314*I2314</f>
        <v>0</v>
      </c>
      <c r="K2314" s="662">
        <f>IF($V$11="Y",J2314*0.05,0)</f>
        <v>0</v>
      </c>
    </row>
    <row r="2315" s="671" customFormat="1" ht="13.5" customHeight="1">
      <c r="A2315" t="s" s="596">
        <v>1419</v>
      </c>
      <c r="E2315" t="s" s="596">
        <v>1418</v>
      </c>
      <c r="F2315" t="s" s="675">
        <v>2266</v>
      </c>
      <c r="G2315" t="s" s="676">
        <f>G2306</f>
        <v>1996</v>
      </c>
      <c r="H2315" s="677">
        <v>0</v>
      </c>
      <c r="J2315" s="662">
        <f>H2315*I2315</f>
        <v>0</v>
      </c>
      <c r="K2315" s="662">
        <f>IF($V$11="Y",J2315*0.05,0)</f>
        <v>0</v>
      </c>
    </row>
    <row r="2316" s="671" customFormat="1" ht="13.5" customHeight="1">
      <c r="A2316" t="s" s="596">
        <v>1419</v>
      </c>
      <c r="E2316" t="s" s="596">
        <v>1418</v>
      </c>
      <c r="F2316" t="s" s="675">
        <v>2266</v>
      </c>
      <c r="G2316" t="s" s="91">
        <f>G2307</f>
        <v>1998</v>
      </c>
      <c r="H2316" s="677">
        <v>0</v>
      </c>
      <c r="J2316" s="662">
        <f>H2316*I2316</f>
        <v>0</v>
      </c>
      <c r="K2316" s="662">
        <f>IF($V$11="Y",J2316*0.05,0)</f>
        <v>0</v>
      </c>
    </row>
    <row r="2317" s="671" customFormat="1" ht="13.5" customHeight="1">
      <c r="A2317" t="s" s="596">
        <v>1419</v>
      </c>
      <c r="E2317" t="s" s="596">
        <v>1418</v>
      </c>
      <c r="F2317" t="s" s="675">
        <v>2266</v>
      </c>
      <c r="G2317" t="s" s="205">
        <f>G2308</f>
        <v>2000</v>
      </c>
      <c r="H2317" s="677">
        <v>0</v>
      </c>
      <c r="J2317" s="662">
        <f>H2317*I2317</f>
        <v>0</v>
      </c>
      <c r="K2317" s="662">
        <f>IF($V$11="Y",J2317*0.05,0)</f>
        <v>0</v>
      </c>
    </row>
    <row r="2318" s="671" customFormat="1" ht="13.5" customHeight="1">
      <c r="A2318" t="s" s="596">
        <v>1419</v>
      </c>
      <c r="E2318" t="s" s="596">
        <v>1418</v>
      </c>
      <c r="F2318" t="s" s="675">
        <v>2266</v>
      </c>
      <c r="G2318" t="s" s="684">
        <f>G2309</f>
        <v>2001</v>
      </c>
      <c r="H2318" s="677">
        <v>0</v>
      </c>
      <c r="J2318" s="662">
        <f>H2318*I2318</f>
        <v>0</v>
      </c>
      <c r="K2318" s="662">
        <f>IF($V$11="Y",J2318*0.05,0)</f>
        <v>0</v>
      </c>
    </row>
    <row r="2319" s="671" customFormat="1" ht="13.5" customHeight="1">
      <c r="A2319" t="s" s="596">
        <v>1419</v>
      </c>
      <c r="E2319" t="s" s="596">
        <v>1418</v>
      </c>
      <c r="F2319" t="s" s="675">
        <v>2266</v>
      </c>
      <c r="G2319" t="s" s="686">
        <f>G2310</f>
        <v>2003</v>
      </c>
      <c r="H2319" s="677">
        <v>0</v>
      </c>
      <c r="J2319" s="662">
        <f>H2319*I2319</f>
        <v>0</v>
      </c>
      <c r="K2319" s="662">
        <f>IF($V$11="Y",J2319*0.05,0)</f>
        <v>0</v>
      </c>
    </row>
    <row r="2320" s="671" customFormat="1" ht="13.5" customHeight="1">
      <c r="A2320" t="s" s="596">
        <v>1419</v>
      </c>
      <c r="E2320" t="s" s="596">
        <v>1418</v>
      </c>
      <c r="F2320" t="s" s="675">
        <v>2266</v>
      </c>
      <c r="G2320" t="s" s="690">
        <f>G2311</f>
        <v>2004</v>
      </c>
      <c r="H2320" s="677">
        <v>0</v>
      </c>
      <c r="J2320" s="662">
        <f>H2320*I2320</f>
        <v>0</v>
      </c>
      <c r="K2320" s="662">
        <f>IF($V$11="Y",J2320*0.05,0)</f>
        <v>0</v>
      </c>
    </row>
    <row r="2321" s="671" customFormat="1" ht="13.5" customHeight="1">
      <c r="A2321" t="s" s="596">
        <v>1419</v>
      </c>
      <c r="E2321" t="s" s="596">
        <v>1418</v>
      </c>
      <c r="F2321" t="s" s="675">
        <v>2266</v>
      </c>
      <c r="G2321" t="s" s="692">
        <f>G2312</f>
        <v>2005</v>
      </c>
      <c r="H2321" s="677">
        <v>0</v>
      </c>
      <c r="J2321" s="662">
        <f>H2321*I2321</f>
        <v>0</v>
      </c>
      <c r="K2321" s="662">
        <f>IF($V$11="Y",J2321*0.05,0)</f>
        <v>0</v>
      </c>
    </row>
    <row r="2322" s="671" customFormat="1" ht="13.5" customHeight="1">
      <c r="A2322" t="s" s="596">
        <v>1419</v>
      </c>
      <c r="E2322" t="s" s="596">
        <v>1418</v>
      </c>
      <c r="F2322" t="s" s="675">
        <v>2266</v>
      </c>
      <c r="G2322" t="s" s="180">
        <f>G2313</f>
        <v>2006</v>
      </c>
      <c r="H2322" s="677">
        <v>0</v>
      </c>
      <c r="J2322" s="662">
        <f>H2322*I2322</f>
        <v>0</v>
      </c>
      <c r="K2322" s="662">
        <f>IF($V$11="Y",J2322*0.05,0)</f>
        <v>0</v>
      </c>
    </row>
    <row r="2323" s="671" customFormat="1" ht="13.5" customHeight="1">
      <c r="A2323" t="s" s="596">
        <v>1419</v>
      </c>
      <c r="E2323" t="s" s="596">
        <v>1418</v>
      </c>
      <c r="F2323" t="s" s="675">
        <v>2266</v>
      </c>
      <c r="G2323" t="s" s="695">
        <f>G2314</f>
        <v>2007</v>
      </c>
      <c r="H2323" s="677">
        <v>0</v>
      </c>
      <c r="J2323" s="662">
        <f>H2323*I2323</f>
        <v>0</v>
      </c>
      <c r="K2323" s="662">
        <f>IF($V$11="Y",J2323*0.05,0)</f>
        <v>0</v>
      </c>
    </row>
    <row r="2324" s="671" customFormat="1" ht="13.5" customHeight="1">
      <c r="E2324" t="s" s="596">
        <v>1421</v>
      </c>
      <c r="F2324" t="s" s="675">
        <v>2267</v>
      </c>
      <c r="G2324" t="s" s="676">
        <f>G2315</f>
        <v>1996</v>
      </c>
      <c r="H2324" s="677">
        <v>0</v>
      </c>
      <c r="J2324" s="662">
        <f>H2324*I2324</f>
        <v>0</v>
      </c>
      <c r="K2324" s="662">
        <f>IF($V$11="Y",J2324*0.05,0)</f>
        <v>0</v>
      </c>
    </row>
    <row r="2325" s="671" customFormat="1" ht="13.5" customHeight="1">
      <c r="E2325" t="s" s="596">
        <v>1421</v>
      </c>
      <c r="F2325" t="s" s="675">
        <v>2267</v>
      </c>
      <c r="G2325" t="s" s="91">
        <f>G2316</f>
        <v>1998</v>
      </c>
      <c r="H2325" s="677">
        <v>0</v>
      </c>
      <c r="J2325" s="662">
        <f>H2325*I2325</f>
        <v>0</v>
      </c>
      <c r="K2325" s="662">
        <f>IF($V$11="Y",J2325*0.05,0)</f>
        <v>0</v>
      </c>
    </row>
    <row r="2326" s="671" customFormat="1" ht="13.5" customHeight="1">
      <c r="E2326" t="s" s="596">
        <v>1421</v>
      </c>
      <c r="F2326" t="s" s="675">
        <v>2267</v>
      </c>
      <c r="G2326" t="s" s="205">
        <f>G2317</f>
        <v>2000</v>
      </c>
      <c r="H2326" s="677">
        <v>0</v>
      </c>
      <c r="J2326" s="662">
        <f>H2326*I2326</f>
        <v>0</v>
      </c>
      <c r="K2326" s="662">
        <f>IF($V$11="Y",J2326*0.05,0)</f>
        <v>0</v>
      </c>
    </row>
    <row r="2327" s="671" customFormat="1" ht="13.5" customHeight="1">
      <c r="E2327" t="s" s="596">
        <v>1421</v>
      </c>
      <c r="F2327" t="s" s="675">
        <v>2267</v>
      </c>
      <c r="G2327" t="s" s="684">
        <f>G2318</f>
        <v>2001</v>
      </c>
      <c r="H2327" s="677">
        <v>0</v>
      </c>
      <c r="J2327" s="662">
        <f>H2327*I2327</f>
        <v>0</v>
      </c>
      <c r="K2327" s="662">
        <f>IF($V$11="Y",J2327*0.05,0)</f>
        <v>0</v>
      </c>
    </row>
    <row r="2328" s="671" customFormat="1" ht="13.5" customHeight="1">
      <c r="E2328" t="s" s="596">
        <v>1421</v>
      </c>
      <c r="F2328" t="s" s="675">
        <v>2267</v>
      </c>
      <c r="G2328" t="s" s="686">
        <f>G2319</f>
        <v>2003</v>
      </c>
      <c r="H2328" s="677">
        <v>0</v>
      </c>
      <c r="J2328" s="662">
        <f>H2328*I2328</f>
        <v>0</v>
      </c>
      <c r="K2328" s="662">
        <f>IF($V$11="Y",J2328*0.05,0)</f>
        <v>0</v>
      </c>
    </row>
    <row r="2329" s="671" customFormat="1" ht="13.5" customHeight="1">
      <c r="E2329" t="s" s="596">
        <v>1421</v>
      </c>
      <c r="F2329" t="s" s="675">
        <v>2267</v>
      </c>
      <c r="G2329" t="s" s="690">
        <f>G2320</f>
        <v>2004</v>
      </c>
      <c r="H2329" s="677">
        <v>0</v>
      </c>
      <c r="J2329" s="662">
        <f>H2329*I2329</f>
        <v>0</v>
      </c>
      <c r="K2329" s="662">
        <f>IF($V$11="Y",J2329*0.05,0)</f>
        <v>0</v>
      </c>
    </row>
    <row r="2330" s="671" customFormat="1" ht="13.5" customHeight="1">
      <c r="E2330" t="s" s="596">
        <v>1421</v>
      </c>
      <c r="F2330" t="s" s="675">
        <v>2267</v>
      </c>
      <c r="G2330" t="s" s="692">
        <f>G2321</f>
        <v>2005</v>
      </c>
      <c r="H2330" s="677">
        <v>0</v>
      </c>
      <c r="J2330" s="662">
        <f>H2330*I2330</f>
        <v>0</v>
      </c>
      <c r="K2330" s="662">
        <f>IF($V$11="Y",J2330*0.05,0)</f>
        <v>0</v>
      </c>
    </row>
    <row r="2331" s="671" customFormat="1" ht="13.5" customHeight="1">
      <c r="E2331" t="s" s="596">
        <v>1421</v>
      </c>
      <c r="F2331" t="s" s="675">
        <v>2267</v>
      </c>
      <c r="G2331" t="s" s="180">
        <f>G2322</f>
        <v>2006</v>
      </c>
      <c r="H2331" s="677">
        <v>0</v>
      </c>
      <c r="J2331" s="662">
        <f>H2331*I2331</f>
        <v>0</v>
      </c>
      <c r="K2331" s="662">
        <f>IF($V$11="Y",J2331*0.05,0)</f>
        <v>0</v>
      </c>
    </row>
    <row r="2332" s="671" customFormat="1" ht="13.5" customHeight="1">
      <c r="E2332" t="s" s="596">
        <v>1421</v>
      </c>
      <c r="F2332" t="s" s="675">
        <v>2267</v>
      </c>
      <c r="G2332" t="s" s="695">
        <f>G2323</f>
        <v>2007</v>
      </c>
      <c r="H2332" s="677">
        <v>0</v>
      </c>
      <c r="J2332" s="662">
        <f>H2332*I2332</f>
        <v>0</v>
      </c>
      <c r="K2332" s="662">
        <f>IF($V$11="Y",J2332*0.05,0)</f>
        <v>0</v>
      </c>
    </row>
    <row r="2333" s="671" customFormat="1" ht="13.5" customHeight="1">
      <c r="E2333" t="s" s="596">
        <v>1422</v>
      </c>
      <c r="F2333" t="s" s="675">
        <v>2268</v>
      </c>
      <c r="G2333" t="s" s="676">
        <f>G2324</f>
        <v>1996</v>
      </c>
      <c r="H2333" s="677">
        <v>0</v>
      </c>
      <c r="J2333" s="662">
        <f>H2333*I2333</f>
        <v>0</v>
      </c>
      <c r="K2333" s="662">
        <f>IF($V$11="Y",J2333*0.05,0)</f>
        <v>0</v>
      </c>
    </row>
    <row r="2334" s="671" customFormat="1" ht="13.5" customHeight="1">
      <c r="E2334" t="s" s="596">
        <v>1422</v>
      </c>
      <c r="F2334" t="s" s="675">
        <v>2268</v>
      </c>
      <c r="G2334" t="s" s="91">
        <f>G2325</f>
        <v>1998</v>
      </c>
      <c r="H2334" s="677">
        <v>0</v>
      </c>
      <c r="J2334" s="662">
        <f>H2334*I2334</f>
        <v>0</v>
      </c>
      <c r="K2334" s="662">
        <f>IF($V$11="Y",J2334*0.05,0)</f>
        <v>0</v>
      </c>
    </row>
    <row r="2335" s="671" customFormat="1" ht="13.5" customHeight="1">
      <c r="E2335" t="s" s="596">
        <v>1422</v>
      </c>
      <c r="F2335" t="s" s="675">
        <v>2268</v>
      </c>
      <c r="G2335" t="s" s="205">
        <f>G2326</f>
        <v>2000</v>
      </c>
      <c r="H2335" s="677">
        <v>0</v>
      </c>
      <c r="J2335" s="662">
        <f>H2335*I2335</f>
        <v>0</v>
      </c>
      <c r="K2335" s="662">
        <f>IF($V$11="Y",J2335*0.05,0)</f>
        <v>0</v>
      </c>
    </row>
    <row r="2336" s="671" customFormat="1" ht="13.5" customHeight="1">
      <c r="E2336" t="s" s="596">
        <v>1422</v>
      </c>
      <c r="F2336" t="s" s="675">
        <v>2268</v>
      </c>
      <c r="G2336" t="s" s="684">
        <f>G2327</f>
        <v>2001</v>
      </c>
      <c r="H2336" s="677">
        <v>0</v>
      </c>
      <c r="J2336" s="662">
        <f>H2336*I2336</f>
        <v>0</v>
      </c>
      <c r="K2336" s="662">
        <f>IF($V$11="Y",J2336*0.05,0)</f>
        <v>0</v>
      </c>
    </row>
    <row r="2337" s="671" customFormat="1" ht="13.5" customHeight="1">
      <c r="E2337" t="s" s="596">
        <v>1422</v>
      </c>
      <c r="F2337" t="s" s="675">
        <v>2268</v>
      </c>
      <c r="G2337" t="s" s="686">
        <f>G2328</f>
        <v>2003</v>
      </c>
      <c r="H2337" s="677">
        <v>0</v>
      </c>
      <c r="J2337" s="662">
        <f>H2337*I2337</f>
        <v>0</v>
      </c>
      <c r="K2337" s="662">
        <f>IF($V$11="Y",J2337*0.05,0)</f>
        <v>0</v>
      </c>
    </row>
    <row r="2338" s="671" customFormat="1" ht="13.5" customHeight="1">
      <c r="E2338" t="s" s="596">
        <v>1422</v>
      </c>
      <c r="F2338" t="s" s="675">
        <v>2268</v>
      </c>
      <c r="G2338" t="s" s="690">
        <f>G2329</f>
        <v>2004</v>
      </c>
      <c r="H2338" s="677">
        <v>0</v>
      </c>
      <c r="J2338" s="662">
        <f>H2338*I2338</f>
        <v>0</v>
      </c>
      <c r="K2338" s="662">
        <f>IF($V$11="Y",J2338*0.05,0)</f>
        <v>0</v>
      </c>
    </row>
    <row r="2339" s="671" customFormat="1" ht="13.5" customHeight="1">
      <c r="E2339" t="s" s="596">
        <v>1422</v>
      </c>
      <c r="F2339" t="s" s="675">
        <v>2268</v>
      </c>
      <c r="G2339" t="s" s="692">
        <f>G2330</f>
        <v>2005</v>
      </c>
      <c r="H2339" s="677">
        <v>0</v>
      </c>
      <c r="J2339" s="662">
        <f>H2339*I2339</f>
        <v>0</v>
      </c>
      <c r="K2339" s="662">
        <f>IF($V$11="Y",J2339*0.05,0)</f>
        <v>0</v>
      </c>
    </row>
    <row r="2340" s="671" customFormat="1" ht="13.5" customHeight="1">
      <c r="E2340" t="s" s="596">
        <v>1422</v>
      </c>
      <c r="F2340" t="s" s="675">
        <v>2268</v>
      </c>
      <c r="G2340" t="s" s="180">
        <f>G2331</f>
        <v>2006</v>
      </c>
      <c r="H2340" s="677">
        <v>0</v>
      </c>
      <c r="J2340" s="662">
        <f>H2340*I2340</f>
        <v>0</v>
      </c>
      <c r="K2340" s="662">
        <f>IF($V$11="Y",J2340*0.05,0)</f>
        <v>0</v>
      </c>
    </row>
    <row r="2341" s="671" customFormat="1" ht="13.5" customHeight="1">
      <c r="E2341" t="s" s="596">
        <v>1422</v>
      </c>
      <c r="F2341" t="s" s="675">
        <v>2268</v>
      </c>
      <c r="G2341" t="s" s="695">
        <f>G2332</f>
        <v>2007</v>
      </c>
      <c r="H2341" s="677">
        <v>0</v>
      </c>
      <c r="J2341" s="662">
        <f>H2341*I2341</f>
        <v>0</v>
      </c>
      <c r="K2341" s="662">
        <f>IF($V$11="Y",J2341*0.05,0)</f>
        <v>0</v>
      </c>
    </row>
    <row r="2342" s="671" customFormat="1" ht="13.5" customHeight="1">
      <c r="E2342" t="s" s="596">
        <v>1423</v>
      </c>
      <c r="F2342" t="s" s="675">
        <v>2269</v>
      </c>
      <c r="G2342" t="s" s="676">
        <f>G2333</f>
        <v>1996</v>
      </c>
      <c r="H2342" s="677">
        <v>0</v>
      </c>
      <c r="J2342" s="662">
        <f>H2342*I2342</f>
        <v>0</v>
      </c>
      <c r="K2342" s="662">
        <f>IF($V$11="Y",J2342*0.05,0)</f>
        <v>0</v>
      </c>
    </row>
    <row r="2343" s="671" customFormat="1" ht="13.5" customHeight="1">
      <c r="E2343" t="s" s="596">
        <v>1423</v>
      </c>
      <c r="F2343" t="s" s="675">
        <v>2269</v>
      </c>
      <c r="G2343" t="s" s="91">
        <f>G2334</f>
        <v>1998</v>
      </c>
      <c r="H2343" s="677">
        <v>0</v>
      </c>
      <c r="J2343" s="662">
        <f>H2343*I2343</f>
        <v>0</v>
      </c>
      <c r="K2343" s="662">
        <f>IF($V$11="Y",J2343*0.05,0)</f>
        <v>0</v>
      </c>
    </row>
    <row r="2344" s="671" customFormat="1" ht="13.5" customHeight="1">
      <c r="E2344" t="s" s="596">
        <v>1423</v>
      </c>
      <c r="F2344" t="s" s="675">
        <v>2269</v>
      </c>
      <c r="G2344" t="s" s="205">
        <f>G2335</f>
        <v>2000</v>
      </c>
      <c r="H2344" s="677">
        <v>0</v>
      </c>
      <c r="J2344" s="662">
        <f>H2344*I2344</f>
        <v>0</v>
      </c>
      <c r="K2344" s="662">
        <f>IF($V$11="Y",J2344*0.05,0)</f>
        <v>0</v>
      </c>
    </row>
    <row r="2345" s="671" customFormat="1" ht="13.5" customHeight="1">
      <c r="E2345" t="s" s="596">
        <v>1423</v>
      </c>
      <c r="F2345" t="s" s="675">
        <v>2269</v>
      </c>
      <c r="G2345" t="s" s="684">
        <f>G2336</f>
        <v>2001</v>
      </c>
      <c r="H2345" s="677">
        <v>0</v>
      </c>
      <c r="J2345" s="662">
        <f>H2345*I2345</f>
        <v>0</v>
      </c>
      <c r="K2345" s="662">
        <f>IF($V$11="Y",J2345*0.05,0)</f>
        <v>0</v>
      </c>
    </row>
    <row r="2346" s="671" customFormat="1" ht="13.5" customHeight="1">
      <c r="E2346" t="s" s="596">
        <v>1423</v>
      </c>
      <c r="F2346" t="s" s="675">
        <v>2269</v>
      </c>
      <c r="G2346" t="s" s="686">
        <f>G2337</f>
        <v>2003</v>
      </c>
      <c r="H2346" s="677">
        <v>0</v>
      </c>
      <c r="J2346" s="662">
        <f>H2346*I2346</f>
        <v>0</v>
      </c>
      <c r="K2346" s="662">
        <f>IF($V$11="Y",J2346*0.05,0)</f>
        <v>0</v>
      </c>
    </row>
    <row r="2347" s="671" customFormat="1" ht="13.5" customHeight="1">
      <c r="E2347" t="s" s="596">
        <v>1423</v>
      </c>
      <c r="F2347" t="s" s="675">
        <v>2269</v>
      </c>
      <c r="G2347" t="s" s="690">
        <f>G2338</f>
        <v>2004</v>
      </c>
      <c r="H2347" s="677">
        <v>0</v>
      </c>
      <c r="J2347" s="662">
        <f>H2347*I2347</f>
        <v>0</v>
      </c>
      <c r="K2347" s="662">
        <f>IF($V$11="Y",J2347*0.05,0)</f>
        <v>0</v>
      </c>
    </row>
    <row r="2348" s="671" customFormat="1" ht="13.5" customHeight="1">
      <c r="E2348" t="s" s="596">
        <v>1423</v>
      </c>
      <c r="F2348" t="s" s="675">
        <v>2269</v>
      </c>
      <c r="G2348" t="s" s="692">
        <f>G2339</f>
        <v>2005</v>
      </c>
      <c r="H2348" s="677">
        <v>0</v>
      </c>
      <c r="J2348" s="662">
        <f>H2348*I2348</f>
        <v>0</v>
      </c>
      <c r="K2348" s="662">
        <f>IF($V$11="Y",J2348*0.05,0)</f>
        <v>0</v>
      </c>
    </row>
    <row r="2349" s="671" customFormat="1" ht="13.5" customHeight="1">
      <c r="E2349" t="s" s="596">
        <v>1423</v>
      </c>
      <c r="F2349" t="s" s="675">
        <v>2269</v>
      </c>
      <c r="G2349" t="s" s="180">
        <f>G2340</f>
        <v>2006</v>
      </c>
      <c r="H2349" s="677">
        <v>0</v>
      </c>
      <c r="J2349" s="662">
        <f>H2349*I2349</f>
        <v>0</v>
      </c>
      <c r="K2349" s="662">
        <f>IF($V$11="Y",J2349*0.05,0)</f>
        <v>0</v>
      </c>
    </row>
    <row r="2350" s="671" customFormat="1" ht="13.5" customHeight="1">
      <c r="E2350" t="s" s="596">
        <v>1423</v>
      </c>
      <c r="F2350" t="s" s="675">
        <v>2269</v>
      </c>
      <c r="G2350" t="s" s="695">
        <f>G2341</f>
        <v>2007</v>
      </c>
      <c r="H2350" s="677">
        <v>0</v>
      </c>
      <c r="J2350" s="662">
        <f>H2350*I2350</f>
        <v>0</v>
      </c>
      <c r="K2350" s="662">
        <f>IF($V$11="Y",J2350*0.05,0)</f>
        <v>0</v>
      </c>
    </row>
    <row r="2351" s="671" customFormat="1" ht="13.5" customHeight="1">
      <c r="E2351" t="s" s="596">
        <v>1424</v>
      </c>
      <c r="F2351" t="s" s="675">
        <v>2270</v>
      </c>
      <c r="G2351" t="s" s="676">
        <f>G2342</f>
        <v>1996</v>
      </c>
      <c r="H2351" s="677">
        <v>0</v>
      </c>
      <c r="J2351" s="662">
        <f>H2351*I2351</f>
        <v>0</v>
      </c>
      <c r="K2351" s="662">
        <f>IF($V$11="Y",J2351*0.05,0)</f>
        <v>0</v>
      </c>
    </row>
    <row r="2352" s="671" customFormat="1" ht="13.5" customHeight="1">
      <c r="E2352" t="s" s="596">
        <v>1424</v>
      </c>
      <c r="F2352" t="s" s="675">
        <v>2270</v>
      </c>
      <c r="G2352" t="s" s="91">
        <f>G2343</f>
        <v>1998</v>
      </c>
      <c r="H2352" s="677">
        <v>0</v>
      </c>
      <c r="J2352" s="662">
        <f>H2352*I2352</f>
        <v>0</v>
      </c>
      <c r="K2352" s="662">
        <f>IF($V$11="Y",J2352*0.05,0)</f>
        <v>0</v>
      </c>
    </row>
    <row r="2353" s="671" customFormat="1" ht="13.5" customHeight="1">
      <c r="E2353" t="s" s="596">
        <v>1424</v>
      </c>
      <c r="F2353" t="s" s="675">
        <v>2270</v>
      </c>
      <c r="G2353" t="s" s="205">
        <f>G2344</f>
        <v>2000</v>
      </c>
      <c r="H2353" s="677">
        <v>0</v>
      </c>
      <c r="J2353" s="662">
        <f>H2353*I2353</f>
        <v>0</v>
      </c>
      <c r="K2353" s="662">
        <f>IF($V$11="Y",J2353*0.05,0)</f>
        <v>0</v>
      </c>
    </row>
    <row r="2354" s="671" customFormat="1" ht="13.5" customHeight="1">
      <c r="E2354" t="s" s="596">
        <v>1424</v>
      </c>
      <c r="F2354" t="s" s="675">
        <v>2270</v>
      </c>
      <c r="G2354" t="s" s="684">
        <f>G2345</f>
        <v>2001</v>
      </c>
      <c r="H2354" s="677">
        <v>0</v>
      </c>
      <c r="J2354" s="662">
        <f>H2354*I2354</f>
        <v>0</v>
      </c>
      <c r="K2354" s="662">
        <f>IF($V$11="Y",J2354*0.05,0)</f>
        <v>0</v>
      </c>
    </row>
    <row r="2355" s="671" customFormat="1" ht="13.5" customHeight="1">
      <c r="E2355" t="s" s="596">
        <v>1424</v>
      </c>
      <c r="F2355" t="s" s="675">
        <v>2270</v>
      </c>
      <c r="G2355" t="s" s="686">
        <f>G2346</f>
        <v>2003</v>
      </c>
      <c r="H2355" s="677">
        <v>0</v>
      </c>
      <c r="J2355" s="662">
        <f>H2355*I2355</f>
        <v>0</v>
      </c>
      <c r="K2355" s="662">
        <f>IF($V$11="Y",J2355*0.05,0)</f>
        <v>0</v>
      </c>
    </row>
    <row r="2356" s="671" customFormat="1" ht="13.5" customHeight="1">
      <c r="E2356" t="s" s="596">
        <v>1424</v>
      </c>
      <c r="F2356" t="s" s="675">
        <v>2270</v>
      </c>
      <c r="G2356" t="s" s="690">
        <f>G2347</f>
        <v>2004</v>
      </c>
      <c r="H2356" s="677">
        <v>0</v>
      </c>
      <c r="J2356" s="662">
        <f>H2356*I2356</f>
        <v>0</v>
      </c>
      <c r="K2356" s="662">
        <f>IF($V$11="Y",J2356*0.05,0)</f>
        <v>0</v>
      </c>
    </row>
    <row r="2357" s="671" customFormat="1" ht="13.5" customHeight="1">
      <c r="E2357" t="s" s="596">
        <v>1424</v>
      </c>
      <c r="F2357" t="s" s="675">
        <v>2270</v>
      </c>
      <c r="G2357" t="s" s="692">
        <f>G2348</f>
        <v>2005</v>
      </c>
      <c r="H2357" s="677">
        <v>0</v>
      </c>
      <c r="J2357" s="662">
        <f>H2357*I2357</f>
        <v>0</v>
      </c>
      <c r="K2357" s="662">
        <f>IF($V$11="Y",J2357*0.05,0)</f>
        <v>0</v>
      </c>
    </row>
    <row r="2358" s="671" customFormat="1" ht="13.5" customHeight="1">
      <c r="E2358" t="s" s="596">
        <v>1424</v>
      </c>
      <c r="F2358" t="s" s="675">
        <v>2270</v>
      </c>
      <c r="G2358" t="s" s="180">
        <f>G2349</f>
        <v>2006</v>
      </c>
      <c r="H2358" s="677">
        <v>0</v>
      </c>
      <c r="J2358" s="662">
        <f>H2358*I2358</f>
        <v>0</v>
      </c>
      <c r="K2358" s="662">
        <f>IF($V$11="Y",J2358*0.05,0)</f>
        <v>0</v>
      </c>
    </row>
    <row r="2359" s="671" customFormat="1" ht="13.5" customHeight="1">
      <c r="E2359" t="s" s="596">
        <v>1424</v>
      </c>
      <c r="F2359" t="s" s="675">
        <v>2270</v>
      </c>
      <c r="G2359" t="s" s="695">
        <f>G2350</f>
        <v>2007</v>
      </c>
      <c r="H2359" s="677">
        <v>0</v>
      </c>
      <c r="J2359" s="662">
        <f>H2359*I2359</f>
        <v>0</v>
      </c>
      <c r="K2359" s="662">
        <f>IF($V$11="Y",J2359*0.05,0)</f>
        <v>0</v>
      </c>
    </row>
    <row r="2360" s="671" customFormat="1" ht="13.5" customHeight="1">
      <c r="E2360" t="s" s="596">
        <v>1425</v>
      </c>
      <c r="F2360" t="s" s="675">
        <v>2271</v>
      </c>
      <c r="G2360" t="s" s="676">
        <f>G2351</f>
        <v>1996</v>
      </c>
      <c r="H2360" s="677">
        <v>0</v>
      </c>
      <c r="J2360" s="662">
        <f>H2360*I2360</f>
        <v>0</v>
      </c>
      <c r="K2360" s="662">
        <f>IF($V$11="Y",J2360*0.05,0)</f>
        <v>0</v>
      </c>
    </row>
    <row r="2361" s="671" customFormat="1" ht="13.5" customHeight="1">
      <c r="E2361" t="s" s="596">
        <v>1425</v>
      </c>
      <c r="F2361" t="s" s="675">
        <v>2271</v>
      </c>
      <c r="G2361" t="s" s="91">
        <f>G2352</f>
        <v>1998</v>
      </c>
      <c r="H2361" s="677">
        <v>0</v>
      </c>
      <c r="J2361" s="662">
        <f>H2361*I2361</f>
        <v>0</v>
      </c>
      <c r="K2361" s="662">
        <f>IF($V$11="Y",J2361*0.05,0)</f>
        <v>0</v>
      </c>
    </row>
    <row r="2362" s="671" customFormat="1" ht="13.5" customHeight="1">
      <c r="E2362" t="s" s="596">
        <v>1425</v>
      </c>
      <c r="F2362" t="s" s="675">
        <v>2271</v>
      </c>
      <c r="G2362" t="s" s="205">
        <f>G2353</f>
        <v>2000</v>
      </c>
      <c r="H2362" s="677">
        <v>0</v>
      </c>
      <c r="J2362" s="662">
        <f>H2362*I2362</f>
        <v>0</v>
      </c>
      <c r="K2362" s="662">
        <f>IF($V$11="Y",J2362*0.05,0)</f>
        <v>0</v>
      </c>
    </row>
    <row r="2363" s="671" customFormat="1" ht="13.5" customHeight="1">
      <c r="E2363" t="s" s="596">
        <v>1425</v>
      </c>
      <c r="F2363" t="s" s="675">
        <v>2271</v>
      </c>
      <c r="G2363" t="s" s="684">
        <f>G2354</f>
        <v>2001</v>
      </c>
      <c r="H2363" s="677">
        <v>0</v>
      </c>
      <c r="J2363" s="662">
        <f>H2363*I2363</f>
        <v>0</v>
      </c>
      <c r="K2363" s="662">
        <f>IF($V$11="Y",J2363*0.05,0)</f>
        <v>0</v>
      </c>
    </row>
    <row r="2364" s="671" customFormat="1" ht="13.5" customHeight="1">
      <c r="E2364" t="s" s="596">
        <v>1425</v>
      </c>
      <c r="F2364" t="s" s="675">
        <v>2271</v>
      </c>
      <c r="G2364" t="s" s="686">
        <f>G2355</f>
        <v>2003</v>
      </c>
      <c r="H2364" s="677">
        <v>0</v>
      </c>
      <c r="J2364" s="662">
        <f>H2364*I2364</f>
        <v>0</v>
      </c>
      <c r="K2364" s="662">
        <f>IF($V$11="Y",J2364*0.05,0)</f>
        <v>0</v>
      </c>
    </row>
    <row r="2365" s="671" customFormat="1" ht="13.5" customHeight="1">
      <c r="E2365" t="s" s="596">
        <v>1425</v>
      </c>
      <c r="F2365" t="s" s="675">
        <v>2271</v>
      </c>
      <c r="G2365" t="s" s="690">
        <f>G2356</f>
        <v>2004</v>
      </c>
      <c r="H2365" s="677">
        <v>0</v>
      </c>
      <c r="J2365" s="662">
        <f>H2365*I2365</f>
        <v>0</v>
      </c>
      <c r="K2365" s="662">
        <f>IF($V$11="Y",J2365*0.05,0)</f>
        <v>0</v>
      </c>
    </row>
    <row r="2366" s="671" customFormat="1" ht="13.5" customHeight="1">
      <c r="E2366" t="s" s="596">
        <v>1425</v>
      </c>
      <c r="F2366" t="s" s="675">
        <v>2271</v>
      </c>
      <c r="G2366" t="s" s="692">
        <f>G2357</f>
        <v>2005</v>
      </c>
      <c r="H2366" s="677">
        <v>0</v>
      </c>
      <c r="J2366" s="662">
        <f>H2366*I2366</f>
        <v>0</v>
      </c>
      <c r="K2366" s="662">
        <f>IF($V$11="Y",J2366*0.05,0)</f>
        <v>0</v>
      </c>
    </row>
    <row r="2367" s="671" customFormat="1" ht="13.5" customHeight="1">
      <c r="E2367" t="s" s="596">
        <v>1425</v>
      </c>
      <c r="F2367" t="s" s="675">
        <v>2271</v>
      </c>
      <c r="G2367" t="s" s="180">
        <f>G2358</f>
        <v>2006</v>
      </c>
      <c r="H2367" s="677">
        <v>0</v>
      </c>
      <c r="J2367" s="662">
        <f>H2367*I2367</f>
        <v>0</v>
      </c>
      <c r="K2367" s="662">
        <f>IF($V$11="Y",J2367*0.05,0)</f>
        <v>0</v>
      </c>
    </row>
    <row r="2368" s="671" customFormat="1" ht="13.5" customHeight="1">
      <c r="E2368" t="s" s="596">
        <v>1425</v>
      </c>
      <c r="F2368" t="s" s="675">
        <v>2271</v>
      </c>
      <c r="G2368" t="s" s="695">
        <f>G2359</f>
        <v>2007</v>
      </c>
      <c r="H2368" s="677">
        <v>0</v>
      </c>
      <c r="J2368" s="662">
        <f>H2368*I2368</f>
        <v>0</v>
      </c>
      <c r="K2368" s="662">
        <f>IF($V$11="Y",J2368*0.05,0)</f>
        <v>0</v>
      </c>
    </row>
    <row r="2369" s="671" customFormat="1" ht="13.5" customHeight="1">
      <c r="E2369" t="s" s="596">
        <v>1426</v>
      </c>
      <c r="F2369" t="s" s="675">
        <v>2272</v>
      </c>
      <c r="G2369" t="s" s="676">
        <f>G2360</f>
        <v>1996</v>
      </c>
      <c r="H2369" s="677">
        <v>0</v>
      </c>
      <c r="J2369" s="662">
        <f>H2369*I2369</f>
        <v>0</v>
      </c>
      <c r="K2369" s="662">
        <f>IF($V$11="Y",J2369*0.05,0)</f>
        <v>0</v>
      </c>
    </row>
    <row r="2370" s="671" customFormat="1" ht="13.5" customHeight="1">
      <c r="E2370" t="s" s="596">
        <v>1426</v>
      </c>
      <c r="F2370" t="s" s="675">
        <v>2272</v>
      </c>
      <c r="G2370" t="s" s="91">
        <f>G2361</f>
        <v>1998</v>
      </c>
      <c r="H2370" s="677">
        <v>0</v>
      </c>
      <c r="J2370" s="662">
        <f>H2370*I2370</f>
        <v>0</v>
      </c>
      <c r="K2370" s="662">
        <f>IF($V$11="Y",J2370*0.05,0)</f>
        <v>0</v>
      </c>
    </row>
    <row r="2371" s="671" customFormat="1" ht="13.5" customHeight="1">
      <c r="E2371" t="s" s="596">
        <v>1426</v>
      </c>
      <c r="F2371" t="s" s="675">
        <v>2272</v>
      </c>
      <c r="G2371" t="s" s="205">
        <f>G2362</f>
        <v>2000</v>
      </c>
      <c r="H2371" s="677">
        <v>0</v>
      </c>
      <c r="J2371" s="662">
        <f>H2371*I2371</f>
        <v>0</v>
      </c>
      <c r="K2371" s="662">
        <f>IF($V$11="Y",J2371*0.05,0)</f>
        <v>0</v>
      </c>
    </row>
    <row r="2372" s="671" customFormat="1" ht="13.5" customHeight="1">
      <c r="E2372" t="s" s="596">
        <v>1426</v>
      </c>
      <c r="F2372" t="s" s="675">
        <v>2272</v>
      </c>
      <c r="G2372" t="s" s="684">
        <f>G2363</f>
        <v>2001</v>
      </c>
      <c r="H2372" s="677">
        <v>0</v>
      </c>
      <c r="J2372" s="662">
        <f>H2372*I2372</f>
        <v>0</v>
      </c>
      <c r="K2372" s="662">
        <f>IF($V$11="Y",J2372*0.05,0)</f>
        <v>0</v>
      </c>
    </row>
    <row r="2373" s="671" customFormat="1" ht="13.5" customHeight="1">
      <c r="E2373" t="s" s="596">
        <v>1426</v>
      </c>
      <c r="F2373" t="s" s="675">
        <v>2272</v>
      </c>
      <c r="G2373" t="s" s="686">
        <f>G2364</f>
        <v>2003</v>
      </c>
      <c r="H2373" s="677">
        <v>0</v>
      </c>
      <c r="J2373" s="662">
        <f>H2373*I2373</f>
        <v>0</v>
      </c>
      <c r="K2373" s="662">
        <f>IF($V$11="Y",J2373*0.05,0)</f>
        <v>0</v>
      </c>
    </row>
    <row r="2374" s="671" customFormat="1" ht="13.5" customHeight="1">
      <c r="E2374" t="s" s="596">
        <v>1426</v>
      </c>
      <c r="F2374" t="s" s="675">
        <v>2272</v>
      </c>
      <c r="G2374" t="s" s="690">
        <f>G2365</f>
        <v>2004</v>
      </c>
      <c r="H2374" s="677">
        <v>0</v>
      </c>
      <c r="J2374" s="662">
        <f>H2374*I2374</f>
        <v>0</v>
      </c>
      <c r="K2374" s="662">
        <f>IF($V$11="Y",J2374*0.05,0)</f>
        <v>0</v>
      </c>
    </row>
    <row r="2375" s="671" customFormat="1" ht="13.5" customHeight="1">
      <c r="E2375" t="s" s="596">
        <v>1426</v>
      </c>
      <c r="F2375" t="s" s="675">
        <v>2272</v>
      </c>
      <c r="G2375" t="s" s="692">
        <f>G2366</f>
        <v>2005</v>
      </c>
      <c r="H2375" s="677">
        <v>0</v>
      </c>
      <c r="J2375" s="662">
        <f>H2375*I2375</f>
        <v>0</v>
      </c>
      <c r="K2375" s="662">
        <f>IF($V$11="Y",J2375*0.05,0)</f>
        <v>0</v>
      </c>
    </row>
    <row r="2376" s="671" customFormat="1" ht="13.5" customHeight="1">
      <c r="E2376" t="s" s="596">
        <v>1426</v>
      </c>
      <c r="F2376" t="s" s="675">
        <v>2272</v>
      </c>
      <c r="G2376" t="s" s="180">
        <f>G2367</f>
        <v>2006</v>
      </c>
      <c r="H2376" s="677">
        <v>0</v>
      </c>
      <c r="J2376" s="662">
        <f>H2376*I2376</f>
        <v>0</v>
      </c>
      <c r="K2376" s="662">
        <f>IF($V$11="Y",J2376*0.05,0)</f>
        <v>0</v>
      </c>
    </row>
    <row r="2377" s="671" customFormat="1" ht="13.5" customHeight="1">
      <c r="E2377" t="s" s="596">
        <v>1426</v>
      </c>
      <c r="F2377" t="s" s="675">
        <v>2272</v>
      </c>
      <c r="G2377" t="s" s="695">
        <f>G2368</f>
        <v>2007</v>
      </c>
      <c r="H2377" s="677">
        <v>0</v>
      </c>
      <c r="J2377" s="662">
        <f>H2377*I2377</f>
        <v>0</v>
      </c>
      <c r="K2377" s="662">
        <f>IF($V$11="Y",J2377*0.05,0)</f>
        <v>0</v>
      </c>
    </row>
    <row r="2378" s="671" customFormat="1" ht="13.5" customHeight="1">
      <c r="E2378" t="s" s="596">
        <v>1427</v>
      </c>
      <c r="F2378" t="s" s="675">
        <v>2273</v>
      </c>
      <c r="G2378" t="s" s="676">
        <f>G2369</f>
        <v>1996</v>
      </c>
      <c r="H2378" s="677">
        <v>0</v>
      </c>
      <c r="J2378" s="662">
        <f>H2378*I2378</f>
        <v>0</v>
      </c>
      <c r="K2378" s="662">
        <f>IF($V$11="Y",J2378*0.05,0)</f>
        <v>0</v>
      </c>
    </row>
    <row r="2379" s="671" customFormat="1" ht="13.5" customHeight="1">
      <c r="E2379" t="s" s="596">
        <v>1427</v>
      </c>
      <c r="F2379" t="s" s="675">
        <v>2273</v>
      </c>
      <c r="G2379" t="s" s="91">
        <f>G2370</f>
        <v>1998</v>
      </c>
      <c r="H2379" s="677">
        <v>0</v>
      </c>
      <c r="J2379" s="662">
        <f>H2379*I2379</f>
        <v>0</v>
      </c>
      <c r="K2379" s="662">
        <f>IF($V$11="Y",J2379*0.05,0)</f>
        <v>0</v>
      </c>
    </row>
    <row r="2380" s="671" customFormat="1" ht="13.5" customHeight="1">
      <c r="E2380" t="s" s="596">
        <v>1427</v>
      </c>
      <c r="F2380" t="s" s="675">
        <v>2273</v>
      </c>
      <c r="G2380" t="s" s="205">
        <f>G2371</f>
        <v>2000</v>
      </c>
      <c r="H2380" s="677">
        <v>0</v>
      </c>
      <c r="J2380" s="662">
        <f>H2380*I2380</f>
        <v>0</v>
      </c>
      <c r="K2380" s="662">
        <f>IF($V$11="Y",J2380*0.05,0)</f>
        <v>0</v>
      </c>
    </row>
    <row r="2381" s="671" customFormat="1" ht="13.5" customHeight="1">
      <c r="E2381" t="s" s="596">
        <v>1427</v>
      </c>
      <c r="F2381" t="s" s="675">
        <v>2273</v>
      </c>
      <c r="G2381" t="s" s="684">
        <f>G2372</f>
        <v>2001</v>
      </c>
      <c r="H2381" s="677">
        <v>0</v>
      </c>
      <c r="J2381" s="662">
        <f>H2381*I2381</f>
        <v>0</v>
      </c>
      <c r="K2381" s="662">
        <f>IF($V$11="Y",J2381*0.05,0)</f>
        <v>0</v>
      </c>
    </row>
    <row r="2382" s="671" customFormat="1" ht="13.5" customHeight="1">
      <c r="E2382" t="s" s="596">
        <v>1427</v>
      </c>
      <c r="F2382" t="s" s="675">
        <v>2273</v>
      </c>
      <c r="G2382" t="s" s="686">
        <f>G2373</f>
        <v>2003</v>
      </c>
      <c r="H2382" s="677">
        <v>0</v>
      </c>
      <c r="J2382" s="662">
        <f>H2382*I2382</f>
        <v>0</v>
      </c>
      <c r="K2382" s="662">
        <f>IF($V$11="Y",J2382*0.05,0)</f>
        <v>0</v>
      </c>
    </row>
    <row r="2383" s="671" customFormat="1" ht="13.5" customHeight="1">
      <c r="E2383" t="s" s="596">
        <v>1427</v>
      </c>
      <c r="F2383" t="s" s="675">
        <v>2273</v>
      </c>
      <c r="G2383" t="s" s="690">
        <f>G2374</f>
        <v>2004</v>
      </c>
      <c r="H2383" s="677">
        <v>0</v>
      </c>
      <c r="J2383" s="662">
        <f>H2383*I2383</f>
        <v>0</v>
      </c>
      <c r="K2383" s="662">
        <f>IF($V$11="Y",J2383*0.05,0)</f>
        <v>0</v>
      </c>
    </row>
    <row r="2384" s="671" customFormat="1" ht="13.5" customHeight="1">
      <c r="E2384" t="s" s="596">
        <v>1427</v>
      </c>
      <c r="F2384" t="s" s="675">
        <v>2273</v>
      </c>
      <c r="G2384" t="s" s="692">
        <f>G2375</f>
        <v>2005</v>
      </c>
      <c r="H2384" s="677">
        <v>0</v>
      </c>
      <c r="J2384" s="662">
        <f>H2384*I2384</f>
        <v>0</v>
      </c>
      <c r="K2384" s="662">
        <f>IF($V$11="Y",J2384*0.05,0)</f>
        <v>0</v>
      </c>
    </row>
    <row r="2385" s="671" customFormat="1" ht="13.5" customHeight="1">
      <c r="E2385" t="s" s="596">
        <v>1427</v>
      </c>
      <c r="F2385" t="s" s="675">
        <v>2273</v>
      </c>
      <c r="G2385" t="s" s="180">
        <f>G2376</f>
        <v>2006</v>
      </c>
      <c r="H2385" s="677">
        <v>0</v>
      </c>
      <c r="J2385" s="662">
        <f>H2385*I2385</f>
        <v>0</v>
      </c>
      <c r="K2385" s="662">
        <f>IF($V$11="Y",J2385*0.05,0)</f>
        <v>0</v>
      </c>
    </row>
    <row r="2386" s="671" customFormat="1" ht="13.5" customHeight="1">
      <c r="E2386" t="s" s="596">
        <v>1427</v>
      </c>
      <c r="F2386" t="s" s="675">
        <v>2273</v>
      </c>
      <c r="G2386" t="s" s="695">
        <f>G2377</f>
        <v>2007</v>
      </c>
      <c r="H2386" s="677">
        <v>0</v>
      </c>
      <c r="J2386" s="662">
        <f>H2386*I2386</f>
        <v>0</v>
      </c>
      <c r="K2386" s="662">
        <f>IF($V$11="Y",J2386*0.05,0)</f>
        <v>0</v>
      </c>
    </row>
    <row r="2387" s="671" customFormat="1" ht="13.5" customHeight="1">
      <c r="E2387" t="s" s="596">
        <v>1428</v>
      </c>
      <c r="F2387" t="s" s="675">
        <v>2274</v>
      </c>
      <c r="G2387" t="s" s="676">
        <f>G2378</f>
        <v>1996</v>
      </c>
      <c r="H2387" s="677">
        <v>0</v>
      </c>
      <c r="J2387" s="662">
        <f>H2387*I2387</f>
        <v>0</v>
      </c>
      <c r="K2387" s="662">
        <f>IF($V$11="Y",J2387*0.05,0)</f>
        <v>0</v>
      </c>
    </row>
    <row r="2388" s="671" customFormat="1" ht="13.5" customHeight="1">
      <c r="E2388" t="s" s="596">
        <v>1428</v>
      </c>
      <c r="F2388" t="s" s="675">
        <v>2274</v>
      </c>
      <c r="G2388" t="s" s="91">
        <f>G2379</f>
        <v>1998</v>
      </c>
      <c r="H2388" s="677">
        <v>0</v>
      </c>
      <c r="J2388" s="662">
        <f>H2388*I2388</f>
        <v>0</v>
      </c>
      <c r="K2388" s="662">
        <f>IF($V$11="Y",J2388*0.05,0)</f>
        <v>0</v>
      </c>
    </row>
    <row r="2389" s="671" customFormat="1" ht="13.5" customHeight="1">
      <c r="E2389" t="s" s="596">
        <v>1428</v>
      </c>
      <c r="F2389" t="s" s="675">
        <v>2274</v>
      </c>
      <c r="G2389" t="s" s="205">
        <f>G2380</f>
        <v>2000</v>
      </c>
      <c r="H2389" s="677">
        <v>0</v>
      </c>
      <c r="J2389" s="662">
        <f>H2389*I2389</f>
        <v>0</v>
      </c>
      <c r="K2389" s="662">
        <f>IF($V$11="Y",J2389*0.05,0)</f>
        <v>0</v>
      </c>
    </row>
    <row r="2390" s="671" customFormat="1" ht="13.5" customHeight="1">
      <c r="E2390" t="s" s="596">
        <v>1428</v>
      </c>
      <c r="F2390" t="s" s="675">
        <v>2274</v>
      </c>
      <c r="G2390" t="s" s="684">
        <f>G2381</f>
        <v>2001</v>
      </c>
      <c r="H2390" s="677">
        <v>0</v>
      </c>
      <c r="J2390" s="662">
        <f>H2390*I2390</f>
        <v>0</v>
      </c>
      <c r="K2390" s="662">
        <f>IF($V$11="Y",J2390*0.05,0)</f>
        <v>0</v>
      </c>
    </row>
    <row r="2391" s="671" customFormat="1" ht="13.5" customHeight="1">
      <c r="E2391" t="s" s="596">
        <v>1428</v>
      </c>
      <c r="F2391" t="s" s="675">
        <v>2274</v>
      </c>
      <c r="G2391" t="s" s="686">
        <f>G2382</f>
        <v>2003</v>
      </c>
      <c r="H2391" s="677">
        <v>0</v>
      </c>
      <c r="J2391" s="662">
        <f>H2391*I2391</f>
        <v>0</v>
      </c>
      <c r="K2391" s="662">
        <f>IF($V$11="Y",J2391*0.05,0)</f>
        <v>0</v>
      </c>
    </row>
    <row r="2392" s="671" customFormat="1" ht="13.5" customHeight="1">
      <c r="E2392" t="s" s="596">
        <v>1428</v>
      </c>
      <c r="F2392" t="s" s="675">
        <v>2274</v>
      </c>
      <c r="G2392" t="s" s="690">
        <f>G2383</f>
        <v>2004</v>
      </c>
      <c r="H2392" s="677">
        <v>0</v>
      </c>
      <c r="J2392" s="662">
        <f>H2392*I2392</f>
        <v>0</v>
      </c>
      <c r="K2392" s="662">
        <f>IF($V$11="Y",J2392*0.05,0)</f>
        <v>0</v>
      </c>
    </row>
    <row r="2393" s="671" customFormat="1" ht="13.5" customHeight="1">
      <c r="E2393" t="s" s="596">
        <v>1428</v>
      </c>
      <c r="F2393" t="s" s="675">
        <v>2274</v>
      </c>
      <c r="G2393" t="s" s="692">
        <f>G2384</f>
        <v>2005</v>
      </c>
      <c r="H2393" s="677">
        <v>0</v>
      </c>
      <c r="J2393" s="662">
        <f>H2393*I2393</f>
        <v>0</v>
      </c>
      <c r="K2393" s="662">
        <f>IF($V$11="Y",J2393*0.05,0)</f>
        <v>0</v>
      </c>
    </row>
    <row r="2394" s="671" customFormat="1" ht="13.5" customHeight="1">
      <c r="E2394" t="s" s="596">
        <v>1428</v>
      </c>
      <c r="F2394" t="s" s="675">
        <v>2274</v>
      </c>
      <c r="G2394" t="s" s="180">
        <f>G2385</f>
        <v>2006</v>
      </c>
      <c r="H2394" s="677">
        <v>0</v>
      </c>
      <c r="J2394" s="662">
        <f>H2394*I2394</f>
        <v>0</v>
      </c>
      <c r="K2394" s="662">
        <f>IF($V$11="Y",J2394*0.05,0)</f>
        <v>0</v>
      </c>
    </row>
    <row r="2395" s="671" customFormat="1" ht="13.5" customHeight="1">
      <c r="E2395" t="s" s="596">
        <v>1428</v>
      </c>
      <c r="F2395" t="s" s="675">
        <v>2274</v>
      </c>
      <c r="G2395" t="s" s="695">
        <f>G2386</f>
        <v>2007</v>
      </c>
      <c r="H2395" s="677">
        <v>0</v>
      </c>
      <c r="J2395" s="662">
        <f>H2395*I2395</f>
        <v>0</v>
      </c>
      <c r="K2395" s="662">
        <f>IF($V$11="Y",J2395*0.05,0)</f>
        <v>0</v>
      </c>
    </row>
    <row r="2396" s="671" customFormat="1" ht="13.5" customHeight="1">
      <c r="E2396" t="s" s="596">
        <v>1429</v>
      </c>
      <c r="F2396" t="s" s="675">
        <v>2275</v>
      </c>
      <c r="G2396" t="s" s="676">
        <f>G2387</f>
        <v>1996</v>
      </c>
      <c r="H2396" s="677">
        <v>0</v>
      </c>
      <c r="J2396" s="662">
        <f>H2396*I2396</f>
        <v>0</v>
      </c>
      <c r="K2396" s="662">
        <f>IF($V$11="Y",J2396*0.05,0)</f>
        <v>0</v>
      </c>
    </row>
    <row r="2397" s="671" customFormat="1" ht="13.5" customHeight="1">
      <c r="E2397" t="s" s="596">
        <v>1429</v>
      </c>
      <c r="F2397" t="s" s="675">
        <v>2275</v>
      </c>
      <c r="G2397" t="s" s="91">
        <f>G2388</f>
        <v>1998</v>
      </c>
      <c r="H2397" s="677">
        <v>0</v>
      </c>
      <c r="J2397" s="662">
        <f>H2397*I2397</f>
        <v>0</v>
      </c>
      <c r="K2397" s="662">
        <f>IF($V$11="Y",J2397*0.05,0)</f>
        <v>0</v>
      </c>
    </row>
    <row r="2398" s="671" customFormat="1" ht="13.5" customHeight="1">
      <c r="E2398" t="s" s="596">
        <v>1429</v>
      </c>
      <c r="F2398" t="s" s="675">
        <v>2275</v>
      </c>
      <c r="G2398" t="s" s="205">
        <f>G2389</f>
        <v>2000</v>
      </c>
      <c r="H2398" s="677">
        <v>0</v>
      </c>
      <c r="J2398" s="662">
        <f>H2398*I2398</f>
        <v>0</v>
      </c>
      <c r="K2398" s="662">
        <f>IF($V$11="Y",J2398*0.05,0)</f>
        <v>0</v>
      </c>
    </row>
    <row r="2399" s="671" customFormat="1" ht="13.5" customHeight="1">
      <c r="E2399" t="s" s="596">
        <v>1429</v>
      </c>
      <c r="F2399" t="s" s="675">
        <v>2275</v>
      </c>
      <c r="G2399" t="s" s="684">
        <f>G2390</f>
        <v>2001</v>
      </c>
      <c r="H2399" s="677">
        <v>0</v>
      </c>
      <c r="J2399" s="662">
        <f>H2399*I2399</f>
        <v>0</v>
      </c>
      <c r="K2399" s="662">
        <f>IF($V$11="Y",J2399*0.05,0)</f>
        <v>0</v>
      </c>
    </row>
    <row r="2400" s="671" customFormat="1" ht="13.5" customHeight="1">
      <c r="E2400" t="s" s="596">
        <v>1429</v>
      </c>
      <c r="F2400" t="s" s="675">
        <v>2275</v>
      </c>
      <c r="G2400" t="s" s="686">
        <f>G2391</f>
        <v>2003</v>
      </c>
      <c r="H2400" s="677">
        <v>0</v>
      </c>
      <c r="J2400" s="662">
        <f>H2400*I2400</f>
        <v>0</v>
      </c>
      <c r="K2400" s="662">
        <f>IF($V$11="Y",J2400*0.05,0)</f>
        <v>0</v>
      </c>
    </row>
    <row r="2401" s="671" customFormat="1" ht="13.5" customHeight="1">
      <c r="E2401" t="s" s="596">
        <v>1429</v>
      </c>
      <c r="F2401" t="s" s="675">
        <v>2275</v>
      </c>
      <c r="G2401" t="s" s="690">
        <f>G2392</f>
        <v>2004</v>
      </c>
      <c r="H2401" s="677">
        <v>0</v>
      </c>
      <c r="J2401" s="662">
        <f>H2401*I2401</f>
        <v>0</v>
      </c>
      <c r="K2401" s="662">
        <f>IF($V$11="Y",J2401*0.05,0)</f>
        <v>0</v>
      </c>
    </row>
    <row r="2402" s="671" customFormat="1" ht="13.5" customHeight="1">
      <c r="E2402" t="s" s="596">
        <v>1429</v>
      </c>
      <c r="F2402" t="s" s="675">
        <v>2275</v>
      </c>
      <c r="G2402" t="s" s="692">
        <f>G2393</f>
        <v>2005</v>
      </c>
      <c r="H2402" s="677">
        <v>0</v>
      </c>
      <c r="J2402" s="662">
        <f>H2402*I2402</f>
        <v>0</v>
      </c>
      <c r="K2402" s="662">
        <f>IF($V$11="Y",J2402*0.05,0)</f>
        <v>0</v>
      </c>
    </row>
    <row r="2403" s="671" customFormat="1" ht="13.5" customHeight="1">
      <c r="E2403" t="s" s="596">
        <v>1429</v>
      </c>
      <c r="F2403" t="s" s="675">
        <v>2275</v>
      </c>
      <c r="G2403" t="s" s="180">
        <f>G2394</f>
        <v>2006</v>
      </c>
      <c r="H2403" s="677">
        <v>0</v>
      </c>
      <c r="J2403" s="662">
        <f>H2403*I2403</f>
        <v>0</v>
      </c>
      <c r="K2403" s="662">
        <f>IF($V$11="Y",J2403*0.05,0)</f>
        <v>0</v>
      </c>
    </row>
    <row r="2404" s="671" customFormat="1" ht="13.5" customHeight="1">
      <c r="E2404" t="s" s="596">
        <v>1429</v>
      </c>
      <c r="F2404" t="s" s="675">
        <v>2275</v>
      </c>
      <c r="G2404" t="s" s="695">
        <f>G2395</f>
        <v>2007</v>
      </c>
      <c r="H2404" s="677">
        <v>0</v>
      </c>
      <c r="J2404" s="662">
        <f>H2404*I2404</f>
        <v>0</v>
      </c>
      <c r="K2404" s="662">
        <f>IF($V$11="Y",J2404*0.05,0)</f>
        <v>0</v>
      </c>
    </row>
    <row r="2405" s="671" customFormat="1" ht="13.5" customHeight="1">
      <c r="E2405" t="s" s="596">
        <v>1430</v>
      </c>
      <c r="F2405" t="s" s="675">
        <v>2276</v>
      </c>
      <c r="G2405" t="s" s="676">
        <f>G2396</f>
        <v>1996</v>
      </c>
      <c r="H2405" s="677">
        <v>0</v>
      </c>
      <c r="J2405" s="662">
        <f>H2405*I2405</f>
        <v>0</v>
      </c>
      <c r="K2405" s="662">
        <f>IF($V$11="Y",J2405*0.05,0)</f>
        <v>0</v>
      </c>
    </row>
    <row r="2406" s="671" customFormat="1" ht="13.5" customHeight="1">
      <c r="E2406" t="s" s="596">
        <v>1430</v>
      </c>
      <c r="F2406" t="s" s="675">
        <v>2276</v>
      </c>
      <c r="G2406" t="s" s="91">
        <f>G2397</f>
        <v>1998</v>
      </c>
      <c r="H2406" s="677">
        <v>0</v>
      </c>
      <c r="J2406" s="662">
        <f>H2406*I2406</f>
        <v>0</v>
      </c>
      <c r="K2406" s="662">
        <f>IF($V$11="Y",J2406*0.05,0)</f>
        <v>0</v>
      </c>
    </row>
    <row r="2407" s="671" customFormat="1" ht="13.5" customHeight="1">
      <c r="E2407" t="s" s="596">
        <v>1430</v>
      </c>
      <c r="F2407" t="s" s="675">
        <v>2276</v>
      </c>
      <c r="G2407" t="s" s="205">
        <f>G2398</f>
        <v>2000</v>
      </c>
      <c r="H2407" s="677">
        <v>0</v>
      </c>
      <c r="J2407" s="662">
        <f>H2407*I2407</f>
        <v>0</v>
      </c>
      <c r="K2407" s="662">
        <f>IF($V$11="Y",J2407*0.05,0)</f>
        <v>0</v>
      </c>
    </row>
    <row r="2408" s="671" customFormat="1" ht="13.5" customHeight="1">
      <c r="E2408" t="s" s="596">
        <v>1430</v>
      </c>
      <c r="F2408" t="s" s="675">
        <v>2276</v>
      </c>
      <c r="G2408" t="s" s="684">
        <f>G2399</f>
        <v>2001</v>
      </c>
      <c r="H2408" s="677">
        <v>0</v>
      </c>
      <c r="J2408" s="662">
        <f>H2408*I2408</f>
        <v>0</v>
      </c>
      <c r="K2408" s="662">
        <f>IF($V$11="Y",J2408*0.05,0)</f>
        <v>0</v>
      </c>
    </row>
    <row r="2409" s="671" customFormat="1" ht="13.5" customHeight="1">
      <c r="E2409" t="s" s="596">
        <v>1430</v>
      </c>
      <c r="F2409" t="s" s="675">
        <v>2276</v>
      </c>
      <c r="G2409" t="s" s="686">
        <f>G2400</f>
        <v>2003</v>
      </c>
      <c r="H2409" s="677">
        <v>0</v>
      </c>
      <c r="J2409" s="662">
        <f>H2409*I2409</f>
        <v>0</v>
      </c>
      <c r="K2409" s="662">
        <f>IF($V$11="Y",J2409*0.05,0)</f>
        <v>0</v>
      </c>
    </row>
    <row r="2410" s="671" customFormat="1" ht="13.5" customHeight="1">
      <c r="E2410" t="s" s="596">
        <v>1430</v>
      </c>
      <c r="F2410" t="s" s="675">
        <v>2276</v>
      </c>
      <c r="G2410" t="s" s="690">
        <f>G2401</f>
        <v>2004</v>
      </c>
      <c r="H2410" s="677">
        <v>0</v>
      </c>
      <c r="J2410" s="662">
        <f>H2410*I2410</f>
        <v>0</v>
      </c>
      <c r="K2410" s="662">
        <f>IF($V$11="Y",J2410*0.05,0)</f>
        <v>0</v>
      </c>
    </row>
    <row r="2411" s="671" customFormat="1" ht="13.5" customHeight="1">
      <c r="E2411" t="s" s="596">
        <v>1430</v>
      </c>
      <c r="F2411" t="s" s="675">
        <v>2276</v>
      </c>
      <c r="G2411" t="s" s="692">
        <f>G2402</f>
        <v>2005</v>
      </c>
      <c r="H2411" s="677">
        <v>0</v>
      </c>
      <c r="J2411" s="662">
        <f>H2411*I2411</f>
        <v>0</v>
      </c>
      <c r="K2411" s="662">
        <f>IF($V$11="Y",J2411*0.05,0)</f>
        <v>0</v>
      </c>
    </row>
    <row r="2412" s="671" customFormat="1" ht="13.5" customHeight="1">
      <c r="E2412" t="s" s="596">
        <v>1430</v>
      </c>
      <c r="F2412" t="s" s="675">
        <v>2276</v>
      </c>
      <c r="G2412" t="s" s="180">
        <f>G2403</f>
        <v>2006</v>
      </c>
      <c r="H2412" s="677">
        <v>0</v>
      </c>
      <c r="J2412" s="662">
        <f>H2412*I2412</f>
        <v>0</v>
      </c>
      <c r="K2412" s="662">
        <f>IF($V$11="Y",J2412*0.05,0)</f>
        <v>0</v>
      </c>
    </row>
    <row r="2413" s="671" customFormat="1" ht="13.5" customHeight="1">
      <c r="E2413" t="s" s="596">
        <v>1430</v>
      </c>
      <c r="F2413" t="s" s="675">
        <v>2276</v>
      </c>
      <c r="G2413" t="s" s="695">
        <f>G2404</f>
        <v>2007</v>
      </c>
      <c r="H2413" s="677">
        <v>0</v>
      </c>
      <c r="J2413" s="662">
        <f>H2413*I2413</f>
        <v>0</v>
      </c>
      <c r="K2413" s="662">
        <f>IF($V$11="Y",J2413*0.05,0)</f>
        <v>0</v>
      </c>
    </row>
    <row r="2414" s="671" customFormat="1" ht="13.5" customHeight="1">
      <c r="E2414" t="s" s="596">
        <v>1431</v>
      </c>
      <c r="F2414" t="s" s="675">
        <v>2277</v>
      </c>
      <c r="G2414" t="s" s="676">
        <f>G2405</f>
        <v>1996</v>
      </c>
      <c r="H2414" s="677">
        <v>0</v>
      </c>
      <c r="J2414" s="662">
        <f>H2414*I2414</f>
        <v>0</v>
      </c>
      <c r="K2414" s="662">
        <f>IF($V$11="Y",J2414*0.05,0)</f>
        <v>0</v>
      </c>
    </row>
    <row r="2415" s="671" customFormat="1" ht="13.5" customHeight="1">
      <c r="E2415" t="s" s="596">
        <v>1431</v>
      </c>
      <c r="F2415" t="s" s="675">
        <v>2277</v>
      </c>
      <c r="G2415" t="s" s="91">
        <f>G2406</f>
        <v>1998</v>
      </c>
      <c r="H2415" s="677">
        <v>0</v>
      </c>
      <c r="J2415" s="662">
        <f>H2415*I2415</f>
        <v>0</v>
      </c>
      <c r="K2415" s="662">
        <f>IF($V$11="Y",J2415*0.05,0)</f>
        <v>0</v>
      </c>
    </row>
    <row r="2416" s="671" customFormat="1" ht="13.5" customHeight="1">
      <c r="E2416" t="s" s="596">
        <v>1431</v>
      </c>
      <c r="F2416" t="s" s="675">
        <v>2277</v>
      </c>
      <c r="G2416" t="s" s="205">
        <f>G2407</f>
        <v>2000</v>
      </c>
      <c r="H2416" s="677">
        <v>0</v>
      </c>
      <c r="J2416" s="662">
        <f>H2416*I2416</f>
        <v>0</v>
      </c>
      <c r="K2416" s="662">
        <f>IF($V$11="Y",J2416*0.05,0)</f>
        <v>0</v>
      </c>
    </row>
    <row r="2417" s="671" customFormat="1" ht="13.5" customHeight="1">
      <c r="E2417" t="s" s="596">
        <v>1431</v>
      </c>
      <c r="F2417" t="s" s="675">
        <v>2277</v>
      </c>
      <c r="G2417" t="s" s="684">
        <f>G2408</f>
        <v>2001</v>
      </c>
      <c r="H2417" s="677">
        <v>0</v>
      </c>
      <c r="J2417" s="662">
        <f>H2417*I2417</f>
        <v>0</v>
      </c>
      <c r="K2417" s="662">
        <f>IF($V$11="Y",J2417*0.05,0)</f>
        <v>0</v>
      </c>
    </row>
    <row r="2418" s="671" customFormat="1" ht="13.5" customHeight="1">
      <c r="E2418" t="s" s="596">
        <v>1431</v>
      </c>
      <c r="F2418" t="s" s="675">
        <v>2277</v>
      </c>
      <c r="G2418" t="s" s="686">
        <f>G2409</f>
        <v>2003</v>
      </c>
      <c r="H2418" s="677">
        <v>0</v>
      </c>
      <c r="J2418" s="662">
        <f>H2418*I2418</f>
        <v>0</v>
      </c>
      <c r="K2418" s="662">
        <f>IF($V$11="Y",J2418*0.05,0)</f>
        <v>0</v>
      </c>
    </row>
    <row r="2419" s="671" customFormat="1" ht="13.5" customHeight="1">
      <c r="E2419" t="s" s="596">
        <v>1431</v>
      </c>
      <c r="F2419" t="s" s="675">
        <v>2277</v>
      </c>
      <c r="G2419" t="s" s="690">
        <f>G2410</f>
        <v>2004</v>
      </c>
      <c r="H2419" s="677">
        <v>0</v>
      </c>
      <c r="J2419" s="662">
        <f>H2419*I2419</f>
        <v>0</v>
      </c>
      <c r="K2419" s="662">
        <f>IF($V$11="Y",J2419*0.05,0)</f>
        <v>0</v>
      </c>
    </row>
    <row r="2420" s="671" customFormat="1" ht="13.5" customHeight="1">
      <c r="E2420" t="s" s="596">
        <v>1431</v>
      </c>
      <c r="F2420" t="s" s="675">
        <v>2277</v>
      </c>
      <c r="G2420" t="s" s="692">
        <f>G2411</f>
        <v>2005</v>
      </c>
      <c r="H2420" s="677">
        <v>0</v>
      </c>
      <c r="J2420" s="662">
        <f>H2420*I2420</f>
        <v>0</v>
      </c>
      <c r="K2420" s="662">
        <f>IF($V$11="Y",J2420*0.05,0)</f>
        <v>0</v>
      </c>
    </row>
    <row r="2421" s="671" customFormat="1" ht="13.5" customHeight="1">
      <c r="E2421" t="s" s="596">
        <v>1431</v>
      </c>
      <c r="F2421" t="s" s="675">
        <v>2277</v>
      </c>
      <c r="G2421" t="s" s="180">
        <f>G2412</f>
        <v>2006</v>
      </c>
      <c r="H2421" s="677">
        <v>0</v>
      </c>
      <c r="J2421" s="662">
        <f>H2421*I2421</f>
        <v>0</v>
      </c>
      <c r="K2421" s="662">
        <f>IF($V$11="Y",J2421*0.05,0)</f>
        <v>0</v>
      </c>
    </row>
    <row r="2422" s="671" customFormat="1" ht="13.5" customHeight="1">
      <c r="E2422" t="s" s="596">
        <v>1431</v>
      </c>
      <c r="F2422" t="s" s="675">
        <v>2277</v>
      </c>
      <c r="G2422" t="s" s="695">
        <f>G2413</f>
        <v>2007</v>
      </c>
      <c r="H2422" s="677">
        <v>0</v>
      </c>
      <c r="J2422" s="662">
        <f>H2422*I2422</f>
        <v>0</v>
      </c>
      <c r="K2422" s="662">
        <f>IF($V$11="Y",J2422*0.05,0)</f>
        <v>0</v>
      </c>
    </row>
    <row r="2423" s="671" customFormat="1" ht="13.5" customHeight="1">
      <c r="E2423" t="s" s="596">
        <v>1432</v>
      </c>
      <c r="F2423" t="s" s="675">
        <v>2278</v>
      </c>
      <c r="G2423" t="s" s="676">
        <f>G2414</f>
        <v>1996</v>
      </c>
      <c r="H2423" s="677">
        <v>0</v>
      </c>
      <c r="J2423" s="662">
        <f>H2423*I2423</f>
        <v>0</v>
      </c>
      <c r="K2423" s="662">
        <f>IF($V$11="Y",J2423*0.05,0)</f>
        <v>0</v>
      </c>
    </row>
    <row r="2424" s="671" customFormat="1" ht="13.5" customHeight="1">
      <c r="E2424" t="s" s="596">
        <v>1432</v>
      </c>
      <c r="F2424" t="s" s="675">
        <v>2278</v>
      </c>
      <c r="G2424" t="s" s="91">
        <f>G2415</f>
        <v>1998</v>
      </c>
      <c r="H2424" s="677">
        <v>0</v>
      </c>
      <c r="J2424" s="662">
        <f>H2424*I2424</f>
        <v>0</v>
      </c>
      <c r="K2424" s="662">
        <f>IF($V$11="Y",J2424*0.05,0)</f>
        <v>0</v>
      </c>
    </row>
    <row r="2425" s="671" customFormat="1" ht="13.5" customHeight="1">
      <c r="E2425" t="s" s="596">
        <v>1432</v>
      </c>
      <c r="F2425" t="s" s="675">
        <v>2278</v>
      </c>
      <c r="G2425" t="s" s="205">
        <f>G2416</f>
        <v>2000</v>
      </c>
      <c r="H2425" s="677">
        <v>0</v>
      </c>
      <c r="J2425" s="662">
        <f>H2425*I2425</f>
        <v>0</v>
      </c>
      <c r="K2425" s="662">
        <f>IF($V$11="Y",J2425*0.05,0)</f>
        <v>0</v>
      </c>
    </row>
    <row r="2426" s="671" customFormat="1" ht="13.5" customHeight="1">
      <c r="E2426" t="s" s="596">
        <v>1432</v>
      </c>
      <c r="F2426" t="s" s="675">
        <v>2278</v>
      </c>
      <c r="G2426" t="s" s="684">
        <f>G2417</f>
        <v>2001</v>
      </c>
      <c r="H2426" s="677">
        <v>0</v>
      </c>
      <c r="J2426" s="662">
        <f>H2426*I2426</f>
        <v>0</v>
      </c>
      <c r="K2426" s="662">
        <f>IF($V$11="Y",J2426*0.05,0)</f>
        <v>0</v>
      </c>
    </row>
    <row r="2427" s="671" customFormat="1" ht="13.5" customHeight="1">
      <c r="E2427" t="s" s="596">
        <v>1432</v>
      </c>
      <c r="F2427" t="s" s="675">
        <v>2278</v>
      </c>
      <c r="G2427" t="s" s="686">
        <f>G2418</f>
        <v>2003</v>
      </c>
      <c r="H2427" s="677">
        <v>0</v>
      </c>
      <c r="J2427" s="662">
        <f>H2427*I2427</f>
        <v>0</v>
      </c>
      <c r="K2427" s="662">
        <f>IF($V$11="Y",J2427*0.05,0)</f>
        <v>0</v>
      </c>
    </row>
    <row r="2428" s="671" customFormat="1" ht="13.5" customHeight="1">
      <c r="E2428" t="s" s="596">
        <v>1432</v>
      </c>
      <c r="F2428" t="s" s="675">
        <v>2278</v>
      </c>
      <c r="G2428" t="s" s="690">
        <f>G2419</f>
        <v>2004</v>
      </c>
      <c r="H2428" s="677">
        <v>0</v>
      </c>
      <c r="J2428" s="662">
        <f>H2428*I2428</f>
        <v>0</v>
      </c>
      <c r="K2428" s="662">
        <f>IF($V$11="Y",J2428*0.05,0)</f>
        <v>0</v>
      </c>
    </row>
    <row r="2429" s="671" customFormat="1" ht="13.5" customHeight="1">
      <c r="E2429" t="s" s="596">
        <v>1432</v>
      </c>
      <c r="F2429" t="s" s="675">
        <v>2278</v>
      </c>
      <c r="G2429" t="s" s="692">
        <f>G2420</f>
        <v>2005</v>
      </c>
      <c r="H2429" s="677">
        <v>0</v>
      </c>
      <c r="J2429" s="662">
        <f>H2429*I2429</f>
        <v>0</v>
      </c>
      <c r="K2429" s="662">
        <f>IF($V$11="Y",J2429*0.05,0)</f>
        <v>0</v>
      </c>
    </row>
    <row r="2430" s="671" customFormat="1" ht="13.5" customHeight="1">
      <c r="E2430" t="s" s="596">
        <v>1432</v>
      </c>
      <c r="F2430" t="s" s="675">
        <v>2278</v>
      </c>
      <c r="G2430" t="s" s="180">
        <f>G2421</f>
        <v>2006</v>
      </c>
      <c r="H2430" s="677">
        <v>0</v>
      </c>
      <c r="J2430" s="662">
        <f>H2430*I2430</f>
        <v>0</v>
      </c>
      <c r="K2430" s="662">
        <f>IF($V$11="Y",J2430*0.05,0)</f>
        <v>0</v>
      </c>
    </row>
    <row r="2431" s="671" customFormat="1" ht="13.5" customHeight="1">
      <c r="E2431" t="s" s="596">
        <v>1432</v>
      </c>
      <c r="F2431" t="s" s="675">
        <v>2278</v>
      </c>
      <c r="G2431" t="s" s="695">
        <f>G2422</f>
        <v>2007</v>
      </c>
      <c r="H2431" s="677">
        <v>0</v>
      </c>
      <c r="J2431" s="662">
        <f>H2431*I2431</f>
        <v>0</v>
      </c>
      <c r="K2431" s="662">
        <f>IF($V$11="Y",J2431*0.05,0)</f>
        <v>0</v>
      </c>
    </row>
    <row r="2432" s="671" customFormat="1" ht="13.5" customHeight="1">
      <c r="E2432" t="s" s="596">
        <v>1433</v>
      </c>
      <c r="F2432" t="s" s="675">
        <v>2279</v>
      </c>
      <c r="G2432" t="s" s="676">
        <f>G2423</f>
        <v>1996</v>
      </c>
      <c r="H2432" s="677">
        <v>0</v>
      </c>
      <c r="J2432" s="662">
        <f>H2432*I2432</f>
        <v>0</v>
      </c>
      <c r="K2432" s="662">
        <f>IF($V$11="Y",J2432*0.05,0)</f>
        <v>0</v>
      </c>
    </row>
    <row r="2433" s="671" customFormat="1" ht="13.5" customHeight="1">
      <c r="E2433" t="s" s="596">
        <v>1433</v>
      </c>
      <c r="F2433" t="s" s="675">
        <v>2279</v>
      </c>
      <c r="G2433" t="s" s="91">
        <f>G2424</f>
        <v>1998</v>
      </c>
      <c r="H2433" s="677">
        <v>0</v>
      </c>
      <c r="J2433" s="662">
        <f>H2433*I2433</f>
        <v>0</v>
      </c>
      <c r="K2433" s="662">
        <f>IF($V$11="Y",J2433*0.05,0)</f>
        <v>0</v>
      </c>
    </row>
    <row r="2434" s="671" customFormat="1" ht="13.5" customHeight="1">
      <c r="E2434" t="s" s="596">
        <v>1433</v>
      </c>
      <c r="F2434" t="s" s="675">
        <v>2279</v>
      </c>
      <c r="G2434" t="s" s="205">
        <f>G2425</f>
        <v>2000</v>
      </c>
      <c r="H2434" s="677">
        <v>0</v>
      </c>
      <c r="J2434" s="662">
        <f>H2434*I2434</f>
        <v>0</v>
      </c>
      <c r="K2434" s="662">
        <f>IF($V$11="Y",J2434*0.05,0)</f>
        <v>0</v>
      </c>
    </row>
    <row r="2435" s="671" customFormat="1" ht="13.5" customHeight="1">
      <c r="E2435" t="s" s="596">
        <v>1433</v>
      </c>
      <c r="F2435" t="s" s="675">
        <v>2279</v>
      </c>
      <c r="G2435" t="s" s="684">
        <f>G2426</f>
        <v>2001</v>
      </c>
      <c r="H2435" s="677">
        <v>0</v>
      </c>
      <c r="J2435" s="662">
        <f>H2435*I2435</f>
        <v>0</v>
      </c>
      <c r="K2435" s="662">
        <f>IF($V$11="Y",J2435*0.05,0)</f>
        <v>0</v>
      </c>
    </row>
    <row r="2436" s="671" customFormat="1" ht="13.5" customHeight="1">
      <c r="E2436" t="s" s="596">
        <v>1433</v>
      </c>
      <c r="F2436" t="s" s="675">
        <v>2279</v>
      </c>
      <c r="G2436" t="s" s="686">
        <f>G2427</f>
        <v>2003</v>
      </c>
      <c r="H2436" s="677">
        <v>0</v>
      </c>
      <c r="J2436" s="662">
        <f>H2436*I2436</f>
        <v>0</v>
      </c>
      <c r="K2436" s="662">
        <f>IF($V$11="Y",J2436*0.05,0)</f>
        <v>0</v>
      </c>
    </row>
    <row r="2437" s="671" customFormat="1" ht="13.5" customHeight="1">
      <c r="E2437" t="s" s="596">
        <v>1433</v>
      </c>
      <c r="F2437" t="s" s="675">
        <v>2279</v>
      </c>
      <c r="G2437" t="s" s="690">
        <f>G2428</f>
        <v>2004</v>
      </c>
      <c r="H2437" s="677">
        <v>0</v>
      </c>
      <c r="J2437" s="662">
        <f>H2437*I2437</f>
        <v>0</v>
      </c>
      <c r="K2437" s="662">
        <f>IF($V$11="Y",J2437*0.05,0)</f>
        <v>0</v>
      </c>
    </row>
    <row r="2438" s="671" customFormat="1" ht="13.5" customHeight="1">
      <c r="E2438" t="s" s="596">
        <v>1433</v>
      </c>
      <c r="F2438" t="s" s="675">
        <v>2279</v>
      </c>
      <c r="G2438" t="s" s="692">
        <f>G2429</f>
        <v>2005</v>
      </c>
      <c r="H2438" s="677">
        <v>0</v>
      </c>
      <c r="J2438" s="662">
        <f>H2438*I2438</f>
        <v>0</v>
      </c>
      <c r="K2438" s="662">
        <f>IF($V$11="Y",J2438*0.05,0)</f>
        <v>0</v>
      </c>
    </row>
    <row r="2439" s="671" customFormat="1" ht="13.5" customHeight="1">
      <c r="E2439" t="s" s="596">
        <v>1433</v>
      </c>
      <c r="F2439" t="s" s="675">
        <v>2279</v>
      </c>
      <c r="G2439" t="s" s="180">
        <f>G2430</f>
        <v>2006</v>
      </c>
      <c r="H2439" s="677">
        <v>0</v>
      </c>
      <c r="J2439" s="662">
        <f>H2439*I2439</f>
        <v>0</v>
      </c>
      <c r="K2439" s="662">
        <f>IF($V$11="Y",J2439*0.05,0)</f>
        <v>0</v>
      </c>
    </row>
    <row r="2440" s="671" customFormat="1" ht="13.5" customHeight="1">
      <c r="E2440" t="s" s="596">
        <v>1433</v>
      </c>
      <c r="F2440" t="s" s="675">
        <v>2279</v>
      </c>
      <c r="G2440" t="s" s="695">
        <f>G2431</f>
        <v>2007</v>
      </c>
      <c r="H2440" s="677">
        <v>0</v>
      </c>
      <c r="J2440" s="662">
        <f>H2440*I2440</f>
        <v>0</v>
      </c>
      <c r="K2440" s="662">
        <f>IF($V$11="Y",J2440*0.05,0)</f>
        <v>0</v>
      </c>
    </row>
    <row r="2441" s="671" customFormat="1" ht="13.5" customHeight="1">
      <c r="E2441" t="s" s="596">
        <v>1434</v>
      </c>
      <c r="F2441" t="s" s="675">
        <v>2280</v>
      </c>
      <c r="G2441" t="s" s="676">
        <f>G2432</f>
        <v>1996</v>
      </c>
      <c r="H2441" s="677">
        <v>0</v>
      </c>
      <c r="J2441" s="662">
        <f>H2441*I2441</f>
        <v>0</v>
      </c>
      <c r="K2441" s="662">
        <f>IF($V$11="Y",J2441*0.05,0)</f>
        <v>0</v>
      </c>
    </row>
    <row r="2442" s="671" customFormat="1" ht="13.5" customHeight="1">
      <c r="E2442" t="s" s="596">
        <v>1434</v>
      </c>
      <c r="F2442" t="s" s="675">
        <v>2280</v>
      </c>
      <c r="G2442" t="s" s="91">
        <f>G2433</f>
        <v>1998</v>
      </c>
      <c r="H2442" s="677">
        <v>0</v>
      </c>
      <c r="J2442" s="662">
        <f>H2442*I2442</f>
        <v>0</v>
      </c>
      <c r="K2442" s="662">
        <f>IF($V$11="Y",J2442*0.05,0)</f>
        <v>0</v>
      </c>
    </row>
    <row r="2443" s="671" customFormat="1" ht="13.5" customHeight="1">
      <c r="E2443" t="s" s="596">
        <v>1434</v>
      </c>
      <c r="F2443" t="s" s="675">
        <v>2280</v>
      </c>
      <c r="G2443" t="s" s="205">
        <f>G2434</f>
        <v>2000</v>
      </c>
      <c r="H2443" s="677">
        <v>0</v>
      </c>
      <c r="J2443" s="662">
        <f>H2443*I2443</f>
        <v>0</v>
      </c>
      <c r="K2443" s="662">
        <f>IF($V$11="Y",J2443*0.05,0)</f>
        <v>0</v>
      </c>
    </row>
    <row r="2444" s="671" customFormat="1" ht="13.5" customHeight="1">
      <c r="E2444" t="s" s="596">
        <v>1434</v>
      </c>
      <c r="F2444" t="s" s="675">
        <v>2280</v>
      </c>
      <c r="G2444" t="s" s="684">
        <f>G2435</f>
        <v>2001</v>
      </c>
      <c r="H2444" s="677">
        <v>0</v>
      </c>
      <c r="J2444" s="662">
        <f>H2444*I2444</f>
        <v>0</v>
      </c>
      <c r="K2444" s="662">
        <f>IF($V$11="Y",J2444*0.05,0)</f>
        <v>0</v>
      </c>
    </row>
    <row r="2445" s="671" customFormat="1" ht="13.5" customHeight="1">
      <c r="E2445" t="s" s="596">
        <v>1434</v>
      </c>
      <c r="F2445" t="s" s="675">
        <v>2280</v>
      </c>
      <c r="G2445" t="s" s="686">
        <f>G2436</f>
        <v>2003</v>
      </c>
      <c r="H2445" s="677">
        <v>0</v>
      </c>
      <c r="J2445" s="662">
        <f>H2445*I2445</f>
        <v>0</v>
      </c>
      <c r="K2445" s="662">
        <f>IF($V$11="Y",J2445*0.05,0)</f>
        <v>0</v>
      </c>
    </row>
    <row r="2446" s="671" customFormat="1" ht="13.5" customHeight="1">
      <c r="E2446" t="s" s="596">
        <v>1434</v>
      </c>
      <c r="F2446" t="s" s="675">
        <v>2280</v>
      </c>
      <c r="G2446" t="s" s="690">
        <f>G2437</f>
        <v>2004</v>
      </c>
      <c r="H2446" s="677">
        <v>0</v>
      </c>
      <c r="J2446" s="662">
        <f>H2446*I2446</f>
        <v>0</v>
      </c>
      <c r="K2446" s="662">
        <f>IF($V$11="Y",J2446*0.05,0)</f>
        <v>0</v>
      </c>
    </row>
    <row r="2447" s="671" customFormat="1" ht="13.5" customHeight="1">
      <c r="E2447" t="s" s="596">
        <v>1434</v>
      </c>
      <c r="F2447" t="s" s="675">
        <v>2280</v>
      </c>
      <c r="G2447" t="s" s="692">
        <f>G2438</f>
        <v>2005</v>
      </c>
      <c r="H2447" s="677">
        <v>0</v>
      </c>
      <c r="J2447" s="662">
        <f>H2447*I2447</f>
        <v>0</v>
      </c>
      <c r="K2447" s="662">
        <f>IF($V$11="Y",J2447*0.05,0)</f>
        <v>0</v>
      </c>
    </row>
    <row r="2448" s="671" customFormat="1" ht="13.5" customHeight="1">
      <c r="E2448" t="s" s="596">
        <v>1434</v>
      </c>
      <c r="F2448" t="s" s="675">
        <v>2280</v>
      </c>
      <c r="G2448" t="s" s="180">
        <f>G2439</f>
        <v>2006</v>
      </c>
      <c r="H2448" s="677">
        <v>0</v>
      </c>
      <c r="J2448" s="662">
        <f>H2448*I2448</f>
        <v>0</v>
      </c>
      <c r="K2448" s="662">
        <f>IF($V$11="Y",J2448*0.05,0)</f>
        <v>0</v>
      </c>
    </row>
    <row r="2449" s="671" customFormat="1" ht="13.5" customHeight="1">
      <c r="E2449" t="s" s="596">
        <v>1434</v>
      </c>
      <c r="F2449" t="s" s="675">
        <v>2280</v>
      </c>
      <c r="G2449" t="s" s="695">
        <f>G2440</f>
        <v>2007</v>
      </c>
      <c r="H2449" s="677">
        <v>0</v>
      </c>
      <c r="J2449" s="662">
        <f>H2449*I2449</f>
        <v>0</v>
      </c>
      <c r="K2449" s="662">
        <f>IF($V$11="Y",J2449*0.05,0)</f>
        <v>0</v>
      </c>
    </row>
    <row r="2450" s="671" customFormat="1" ht="13.5" customHeight="1">
      <c r="E2450" t="s" s="596">
        <v>1435</v>
      </c>
      <c r="F2450" t="s" s="675">
        <v>2281</v>
      </c>
      <c r="G2450" t="s" s="676">
        <f>G2441</f>
        <v>1996</v>
      </c>
      <c r="H2450" s="677">
        <v>0</v>
      </c>
      <c r="J2450" s="662">
        <f>H2450*I2450</f>
        <v>0</v>
      </c>
      <c r="K2450" s="662">
        <f>IF($V$11="Y",J2450*0.05,0)</f>
        <v>0</v>
      </c>
    </row>
    <row r="2451" s="671" customFormat="1" ht="13.5" customHeight="1">
      <c r="E2451" t="s" s="596">
        <v>1435</v>
      </c>
      <c r="F2451" t="s" s="675">
        <v>2281</v>
      </c>
      <c r="G2451" t="s" s="91">
        <f>G2442</f>
        <v>1998</v>
      </c>
      <c r="H2451" s="677">
        <v>0</v>
      </c>
      <c r="J2451" s="662">
        <f>H2451*I2451</f>
        <v>0</v>
      </c>
      <c r="K2451" s="662">
        <f>IF($V$11="Y",J2451*0.05,0)</f>
        <v>0</v>
      </c>
    </row>
    <row r="2452" s="671" customFormat="1" ht="13.5" customHeight="1">
      <c r="E2452" t="s" s="596">
        <v>1435</v>
      </c>
      <c r="F2452" t="s" s="675">
        <v>2281</v>
      </c>
      <c r="G2452" t="s" s="205">
        <f>G2443</f>
        <v>2000</v>
      </c>
      <c r="H2452" s="677">
        <v>0</v>
      </c>
      <c r="J2452" s="662">
        <f>H2452*I2452</f>
        <v>0</v>
      </c>
      <c r="K2452" s="662">
        <f>IF($V$11="Y",J2452*0.05,0)</f>
        <v>0</v>
      </c>
    </row>
    <row r="2453" s="671" customFormat="1" ht="13.5" customHeight="1">
      <c r="E2453" t="s" s="596">
        <v>1435</v>
      </c>
      <c r="F2453" t="s" s="675">
        <v>2281</v>
      </c>
      <c r="G2453" t="s" s="684">
        <f>G2444</f>
        <v>2001</v>
      </c>
      <c r="H2453" s="677">
        <v>0</v>
      </c>
      <c r="J2453" s="662">
        <f>H2453*I2453</f>
        <v>0</v>
      </c>
      <c r="K2453" s="662">
        <f>IF($V$11="Y",J2453*0.05,0)</f>
        <v>0</v>
      </c>
    </row>
    <row r="2454" s="671" customFormat="1" ht="13.5" customHeight="1">
      <c r="E2454" t="s" s="596">
        <v>1435</v>
      </c>
      <c r="F2454" t="s" s="675">
        <v>2281</v>
      </c>
      <c r="G2454" t="s" s="686">
        <f>G2445</f>
        <v>2003</v>
      </c>
      <c r="H2454" s="677">
        <v>0</v>
      </c>
      <c r="J2454" s="662">
        <f>H2454*I2454</f>
        <v>0</v>
      </c>
      <c r="K2454" s="662">
        <f>IF($V$11="Y",J2454*0.05,0)</f>
        <v>0</v>
      </c>
    </row>
    <row r="2455" s="671" customFormat="1" ht="13.5" customHeight="1">
      <c r="E2455" t="s" s="596">
        <v>1435</v>
      </c>
      <c r="F2455" t="s" s="675">
        <v>2281</v>
      </c>
      <c r="G2455" t="s" s="690">
        <f>G2446</f>
        <v>2004</v>
      </c>
      <c r="H2455" s="677">
        <v>0</v>
      </c>
      <c r="J2455" s="662">
        <f>H2455*I2455</f>
        <v>0</v>
      </c>
      <c r="K2455" s="662">
        <f>IF($V$11="Y",J2455*0.05,0)</f>
        <v>0</v>
      </c>
    </row>
    <row r="2456" s="671" customFormat="1" ht="13.5" customHeight="1">
      <c r="E2456" t="s" s="596">
        <v>1435</v>
      </c>
      <c r="F2456" t="s" s="675">
        <v>2281</v>
      </c>
      <c r="G2456" t="s" s="692">
        <f>G2447</f>
        <v>2005</v>
      </c>
      <c r="H2456" s="677">
        <v>0</v>
      </c>
      <c r="J2456" s="662">
        <f>H2456*I2456</f>
        <v>0</v>
      </c>
      <c r="K2456" s="662">
        <f>IF($V$11="Y",J2456*0.05,0)</f>
        <v>0</v>
      </c>
    </row>
    <row r="2457" s="671" customFormat="1" ht="13.5" customHeight="1">
      <c r="E2457" t="s" s="596">
        <v>1435</v>
      </c>
      <c r="F2457" t="s" s="675">
        <v>2281</v>
      </c>
      <c r="G2457" t="s" s="180">
        <f>G2448</f>
        <v>2006</v>
      </c>
      <c r="H2457" s="677">
        <v>0</v>
      </c>
      <c r="J2457" s="662">
        <f>H2457*I2457</f>
        <v>0</v>
      </c>
      <c r="K2457" s="662">
        <f>IF($V$11="Y",J2457*0.05,0)</f>
        <v>0</v>
      </c>
    </row>
    <row r="2458" s="671" customFormat="1" ht="13.5" customHeight="1">
      <c r="E2458" t="s" s="596">
        <v>1435</v>
      </c>
      <c r="F2458" t="s" s="675">
        <v>2281</v>
      </c>
      <c r="G2458" t="s" s="695">
        <f>G2449</f>
        <v>2007</v>
      </c>
      <c r="H2458" s="677">
        <v>0</v>
      </c>
      <c r="J2458" s="662">
        <f>H2458*I2458</f>
        <v>0</v>
      </c>
      <c r="K2458" s="662">
        <f>IF($V$11="Y",J2458*0.05,0)</f>
        <v>0</v>
      </c>
    </row>
    <row r="2459" s="671" customFormat="1" ht="13.5" customHeight="1">
      <c r="E2459" t="s" s="596">
        <v>1436</v>
      </c>
      <c r="F2459" t="s" s="675">
        <v>2282</v>
      </c>
      <c r="G2459" t="s" s="676">
        <f>G2450</f>
        <v>1996</v>
      </c>
      <c r="H2459" s="677">
        <v>0</v>
      </c>
      <c r="J2459" s="662">
        <f>H2459*I2459</f>
        <v>0</v>
      </c>
      <c r="K2459" s="662">
        <f>IF($V$11="Y",J2459*0.05,0)</f>
        <v>0</v>
      </c>
    </row>
    <row r="2460" s="671" customFormat="1" ht="13.5" customHeight="1">
      <c r="E2460" t="s" s="596">
        <v>1436</v>
      </c>
      <c r="F2460" t="s" s="675">
        <v>2282</v>
      </c>
      <c r="G2460" t="s" s="91">
        <f>G2451</f>
        <v>1998</v>
      </c>
      <c r="H2460" s="677">
        <v>0</v>
      </c>
      <c r="J2460" s="662">
        <f>H2460*I2460</f>
        <v>0</v>
      </c>
      <c r="K2460" s="662">
        <f>IF($V$11="Y",J2460*0.05,0)</f>
        <v>0</v>
      </c>
    </row>
    <row r="2461" s="671" customFormat="1" ht="13.5" customHeight="1">
      <c r="E2461" t="s" s="596">
        <v>1436</v>
      </c>
      <c r="F2461" t="s" s="675">
        <v>2282</v>
      </c>
      <c r="G2461" t="s" s="205">
        <f>G2452</f>
        <v>2000</v>
      </c>
      <c r="H2461" s="677">
        <v>0</v>
      </c>
      <c r="J2461" s="662">
        <f>H2461*I2461</f>
        <v>0</v>
      </c>
      <c r="K2461" s="662">
        <f>IF($V$11="Y",J2461*0.05,0)</f>
        <v>0</v>
      </c>
    </row>
    <row r="2462" s="671" customFormat="1" ht="13.5" customHeight="1">
      <c r="E2462" t="s" s="596">
        <v>1436</v>
      </c>
      <c r="F2462" t="s" s="675">
        <v>2282</v>
      </c>
      <c r="G2462" t="s" s="684">
        <f>G2453</f>
        <v>2001</v>
      </c>
      <c r="H2462" s="677">
        <v>0</v>
      </c>
      <c r="J2462" s="662">
        <f>H2462*I2462</f>
        <v>0</v>
      </c>
      <c r="K2462" s="662">
        <f>IF($V$11="Y",J2462*0.05,0)</f>
        <v>0</v>
      </c>
    </row>
    <row r="2463" s="671" customFormat="1" ht="13.5" customHeight="1">
      <c r="E2463" t="s" s="596">
        <v>1436</v>
      </c>
      <c r="F2463" t="s" s="675">
        <v>2282</v>
      </c>
      <c r="G2463" t="s" s="686">
        <f>G2454</f>
        <v>2003</v>
      </c>
      <c r="H2463" s="677">
        <v>0</v>
      </c>
      <c r="J2463" s="662">
        <f>H2463*I2463</f>
        <v>0</v>
      </c>
      <c r="K2463" s="662">
        <f>IF($V$11="Y",J2463*0.05,0)</f>
        <v>0</v>
      </c>
    </row>
    <row r="2464" s="671" customFormat="1" ht="13.5" customHeight="1">
      <c r="E2464" t="s" s="596">
        <v>1436</v>
      </c>
      <c r="F2464" t="s" s="675">
        <v>2282</v>
      </c>
      <c r="G2464" t="s" s="690">
        <f>G2455</f>
        <v>2004</v>
      </c>
      <c r="H2464" s="677">
        <v>0</v>
      </c>
      <c r="J2464" s="662">
        <f>H2464*I2464</f>
        <v>0</v>
      </c>
      <c r="K2464" s="662">
        <f>IF($V$11="Y",J2464*0.05,0)</f>
        <v>0</v>
      </c>
    </row>
    <row r="2465" s="671" customFormat="1" ht="13.5" customHeight="1">
      <c r="E2465" t="s" s="596">
        <v>1436</v>
      </c>
      <c r="F2465" t="s" s="675">
        <v>2282</v>
      </c>
      <c r="G2465" t="s" s="692">
        <f>G2456</f>
        <v>2005</v>
      </c>
      <c r="H2465" s="677">
        <v>0</v>
      </c>
      <c r="J2465" s="662">
        <f>H2465*I2465</f>
        <v>0</v>
      </c>
      <c r="K2465" s="662">
        <f>IF($V$11="Y",J2465*0.05,0)</f>
        <v>0</v>
      </c>
    </row>
    <row r="2466" s="671" customFormat="1" ht="13.5" customHeight="1">
      <c r="E2466" t="s" s="596">
        <v>1436</v>
      </c>
      <c r="F2466" t="s" s="675">
        <v>2282</v>
      </c>
      <c r="G2466" t="s" s="180">
        <f>G2457</f>
        <v>2006</v>
      </c>
      <c r="H2466" s="677">
        <v>0</v>
      </c>
      <c r="J2466" s="662">
        <f>H2466*I2466</f>
        <v>0</v>
      </c>
      <c r="K2466" s="662">
        <f>IF($V$11="Y",J2466*0.05,0)</f>
        <v>0</v>
      </c>
    </row>
    <row r="2467" s="671" customFormat="1" ht="13.5" customHeight="1">
      <c r="E2467" t="s" s="596">
        <v>1436</v>
      </c>
      <c r="F2467" t="s" s="675">
        <v>2282</v>
      </c>
      <c r="G2467" t="s" s="695">
        <f>G2458</f>
        <v>2007</v>
      </c>
      <c r="H2467" s="677">
        <v>0</v>
      </c>
      <c r="J2467" s="662">
        <f>H2467*I2467</f>
        <v>0</v>
      </c>
      <c r="K2467" s="662">
        <f>IF($V$11="Y",J2467*0.05,0)</f>
        <v>0</v>
      </c>
    </row>
    <row r="2468" s="671" customFormat="1" ht="13.5" customHeight="1">
      <c r="E2468" t="s" s="596">
        <v>1437</v>
      </c>
      <c r="F2468" t="s" s="675">
        <v>2283</v>
      </c>
      <c r="G2468" t="s" s="676">
        <f>G2459</f>
        <v>1996</v>
      </c>
      <c r="H2468" s="677">
        <v>0</v>
      </c>
      <c r="J2468" s="662">
        <f>H2468*I2468</f>
        <v>0</v>
      </c>
      <c r="K2468" s="662">
        <f>IF($V$11="Y",J2468*0.05,0)</f>
        <v>0</v>
      </c>
    </row>
    <row r="2469" s="671" customFormat="1" ht="13.5" customHeight="1">
      <c r="E2469" t="s" s="596">
        <v>1437</v>
      </c>
      <c r="F2469" t="s" s="675">
        <v>2283</v>
      </c>
      <c r="G2469" t="s" s="91">
        <f>G2460</f>
        <v>1998</v>
      </c>
      <c r="H2469" s="677">
        <v>0</v>
      </c>
      <c r="J2469" s="662">
        <f>H2469*I2469</f>
        <v>0</v>
      </c>
      <c r="K2469" s="662">
        <f>IF($V$11="Y",J2469*0.05,0)</f>
        <v>0</v>
      </c>
    </row>
    <row r="2470" s="671" customFormat="1" ht="13.5" customHeight="1">
      <c r="E2470" t="s" s="596">
        <v>1437</v>
      </c>
      <c r="F2470" t="s" s="675">
        <v>2283</v>
      </c>
      <c r="G2470" t="s" s="205">
        <f>G2461</f>
        <v>2000</v>
      </c>
      <c r="H2470" s="677">
        <v>0</v>
      </c>
      <c r="J2470" s="662">
        <f>H2470*I2470</f>
        <v>0</v>
      </c>
      <c r="K2470" s="662">
        <f>IF($V$11="Y",J2470*0.05,0)</f>
        <v>0</v>
      </c>
    </row>
    <row r="2471" s="671" customFormat="1" ht="13.5" customHeight="1">
      <c r="E2471" t="s" s="596">
        <v>1437</v>
      </c>
      <c r="F2471" t="s" s="675">
        <v>2283</v>
      </c>
      <c r="G2471" t="s" s="684">
        <f>G2462</f>
        <v>2001</v>
      </c>
      <c r="H2471" s="677">
        <v>0</v>
      </c>
      <c r="J2471" s="662">
        <f>H2471*I2471</f>
        <v>0</v>
      </c>
      <c r="K2471" s="662">
        <f>IF($V$11="Y",J2471*0.05,0)</f>
        <v>0</v>
      </c>
    </row>
    <row r="2472" s="671" customFormat="1" ht="13.5" customHeight="1">
      <c r="E2472" t="s" s="596">
        <v>1437</v>
      </c>
      <c r="F2472" t="s" s="675">
        <v>2283</v>
      </c>
      <c r="G2472" t="s" s="686">
        <f>G2463</f>
        <v>2003</v>
      </c>
      <c r="H2472" s="677">
        <v>0</v>
      </c>
      <c r="J2472" s="662">
        <f>H2472*I2472</f>
        <v>0</v>
      </c>
      <c r="K2472" s="662">
        <f>IF($V$11="Y",J2472*0.05,0)</f>
        <v>0</v>
      </c>
    </row>
    <row r="2473" s="671" customFormat="1" ht="13.5" customHeight="1">
      <c r="E2473" t="s" s="596">
        <v>1437</v>
      </c>
      <c r="F2473" t="s" s="675">
        <v>2283</v>
      </c>
      <c r="G2473" t="s" s="690">
        <f>G2464</f>
        <v>2004</v>
      </c>
      <c r="H2473" s="677">
        <v>0</v>
      </c>
      <c r="J2473" s="662">
        <f>H2473*I2473</f>
        <v>0</v>
      </c>
      <c r="K2473" s="662">
        <f>IF($V$11="Y",J2473*0.05,0)</f>
        <v>0</v>
      </c>
    </row>
    <row r="2474" s="671" customFormat="1" ht="13.5" customHeight="1">
      <c r="E2474" t="s" s="596">
        <v>1437</v>
      </c>
      <c r="F2474" t="s" s="675">
        <v>2283</v>
      </c>
      <c r="G2474" t="s" s="692">
        <f>G2465</f>
        <v>2005</v>
      </c>
      <c r="H2474" s="677">
        <v>0</v>
      </c>
      <c r="J2474" s="662">
        <f>H2474*I2474</f>
        <v>0</v>
      </c>
      <c r="K2474" s="662">
        <f>IF($V$11="Y",J2474*0.05,0)</f>
        <v>0</v>
      </c>
    </row>
    <row r="2475" s="671" customFormat="1" ht="13.5" customHeight="1">
      <c r="E2475" t="s" s="596">
        <v>1437</v>
      </c>
      <c r="F2475" t="s" s="675">
        <v>2283</v>
      </c>
      <c r="G2475" t="s" s="180">
        <f>G2466</f>
        <v>2006</v>
      </c>
      <c r="H2475" s="677">
        <v>0</v>
      </c>
      <c r="J2475" s="662">
        <f>H2475*I2475</f>
        <v>0</v>
      </c>
      <c r="K2475" s="662">
        <f>IF($V$11="Y",J2475*0.05,0)</f>
        <v>0</v>
      </c>
    </row>
    <row r="2476" s="671" customFormat="1" ht="13.5" customHeight="1">
      <c r="E2476" t="s" s="596">
        <v>1437</v>
      </c>
      <c r="F2476" t="s" s="675">
        <v>2283</v>
      </c>
      <c r="G2476" t="s" s="695">
        <f>G2467</f>
        <v>2007</v>
      </c>
      <c r="H2476" s="677">
        <v>0</v>
      </c>
      <c r="J2476" s="662">
        <f>H2476*I2476</f>
        <v>0</v>
      </c>
      <c r="K2476" s="662">
        <f>IF($V$11="Y",J2476*0.05,0)</f>
        <v>0</v>
      </c>
    </row>
    <row r="2477" s="671" customFormat="1" ht="13.5" customHeight="1">
      <c r="E2477" t="s" s="596">
        <v>1438</v>
      </c>
      <c r="F2477" t="s" s="675">
        <v>2284</v>
      </c>
      <c r="G2477" t="s" s="676">
        <f>G2468</f>
        <v>1996</v>
      </c>
      <c r="H2477" s="677">
        <v>0</v>
      </c>
      <c r="J2477" s="662">
        <f>H2477*I2477</f>
        <v>0</v>
      </c>
      <c r="K2477" s="662">
        <f>IF($V$11="Y",J2477*0.05,0)</f>
        <v>0</v>
      </c>
    </row>
    <row r="2478" s="671" customFormat="1" ht="13.5" customHeight="1">
      <c r="E2478" t="s" s="596">
        <v>1438</v>
      </c>
      <c r="F2478" t="s" s="675">
        <v>2284</v>
      </c>
      <c r="G2478" t="s" s="91">
        <f>G2469</f>
        <v>1998</v>
      </c>
      <c r="H2478" s="677">
        <v>0</v>
      </c>
      <c r="J2478" s="662">
        <f>H2478*I2478</f>
        <v>0</v>
      </c>
      <c r="K2478" s="662">
        <f>IF($V$11="Y",J2478*0.05,0)</f>
        <v>0</v>
      </c>
    </row>
    <row r="2479" s="671" customFormat="1" ht="13.5" customHeight="1">
      <c r="E2479" t="s" s="596">
        <v>1438</v>
      </c>
      <c r="F2479" t="s" s="675">
        <v>2284</v>
      </c>
      <c r="G2479" t="s" s="205">
        <f>G2470</f>
        <v>2000</v>
      </c>
      <c r="H2479" s="677">
        <v>0</v>
      </c>
      <c r="J2479" s="662">
        <f>H2479*I2479</f>
        <v>0</v>
      </c>
      <c r="K2479" s="662">
        <f>IF($V$11="Y",J2479*0.05,0)</f>
        <v>0</v>
      </c>
    </row>
    <row r="2480" s="671" customFormat="1" ht="13.5" customHeight="1">
      <c r="E2480" t="s" s="596">
        <v>1438</v>
      </c>
      <c r="F2480" t="s" s="675">
        <v>2284</v>
      </c>
      <c r="G2480" t="s" s="684">
        <f>G2471</f>
        <v>2001</v>
      </c>
      <c r="H2480" s="677">
        <v>0</v>
      </c>
      <c r="J2480" s="662">
        <f>H2480*I2480</f>
        <v>0</v>
      </c>
      <c r="K2480" s="662">
        <f>IF($V$11="Y",J2480*0.05,0)</f>
        <v>0</v>
      </c>
    </row>
    <row r="2481" s="671" customFormat="1" ht="13.5" customHeight="1">
      <c r="E2481" t="s" s="596">
        <v>1438</v>
      </c>
      <c r="F2481" t="s" s="675">
        <v>2284</v>
      </c>
      <c r="G2481" t="s" s="686">
        <f>G2472</f>
        <v>2003</v>
      </c>
      <c r="H2481" s="677">
        <v>0</v>
      </c>
      <c r="J2481" s="662">
        <f>H2481*I2481</f>
        <v>0</v>
      </c>
      <c r="K2481" s="662">
        <f>IF($V$11="Y",J2481*0.05,0)</f>
        <v>0</v>
      </c>
    </row>
    <row r="2482" s="671" customFormat="1" ht="13.5" customHeight="1">
      <c r="E2482" t="s" s="596">
        <v>1438</v>
      </c>
      <c r="F2482" t="s" s="675">
        <v>2284</v>
      </c>
      <c r="G2482" t="s" s="690">
        <f>G2473</f>
        <v>2004</v>
      </c>
      <c r="H2482" s="677">
        <v>0</v>
      </c>
      <c r="J2482" s="662">
        <f>H2482*I2482</f>
        <v>0</v>
      </c>
      <c r="K2482" s="662">
        <f>IF($V$11="Y",J2482*0.05,0)</f>
        <v>0</v>
      </c>
    </row>
    <row r="2483" s="671" customFormat="1" ht="13.5" customHeight="1">
      <c r="E2483" t="s" s="596">
        <v>1438</v>
      </c>
      <c r="F2483" t="s" s="675">
        <v>2284</v>
      </c>
      <c r="G2483" t="s" s="692">
        <f>G2474</f>
        <v>2005</v>
      </c>
      <c r="H2483" s="677">
        <v>0</v>
      </c>
      <c r="J2483" s="662">
        <f>H2483*I2483</f>
        <v>0</v>
      </c>
      <c r="K2483" s="662">
        <f>IF($V$11="Y",J2483*0.05,0)</f>
        <v>0</v>
      </c>
    </row>
    <row r="2484" s="671" customFormat="1" ht="13.5" customHeight="1">
      <c r="E2484" t="s" s="596">
        <v>1438</v>
      </c>
      <c r="F2484" t="s" s="675">
        <v>2284</v>
      </c>
      <c r="G2484" t="s" s="180">
        <f>G2475</f>
        <v>2006</v>
      </c>
      <c r="H2484" s="677">
        <v>0</v>
      </c>
      <c r="J2484" s="662">
        <f>H2484*I2484</f>
        <v>0</v>
      </c>
      <c r="K2484" s="662">
        <f>IF($V$11="Y",J2484*0.05,0)</f>
        <v>0</v>
      </c>
    </row>
    <row r="2485" s="671" customFormat="1" ht="13.5" customHeight="1">
      <c r="E2485" t="s" s="596">
        <v>1438</v>
      </c>
      <c r="F2485" t="s" s="675">
        <v>2284</v>
      </c>
      <c r="G2485" t="s" s="695">
        <f>G2476</f>
        <v>2007</v>
      </c>
      <c r="H2485" s="677">
        <v>0</v>
      </c>
      <c r="J2485" s="662">
        <f>H2485*I2485</f>
        <v>0</v>
      </c>
      <c r="K2485" s="662">
        <f>IF($V$11="Y",J2485*0.05,0)</f>
        <v>0</v>
      </c>
    </row>
    <row r="2486" s="671" customFormat="1" ht="13.5" customHeight="1">
      <c r="E2486" t="s" s="596">
        <v>1439</v>
      </c>
      <c r="F2486" t="s" s="675">
        <v>2285</v>
      </c>
      <c r="G2486" t="s" s="676">
        <f>G2477</f>
        <v>1996</v>
      </c>
      <c r="H2486" s="677">
        <v>0</v>
      </c>
      <c r="J2486" s="662">
        <f>H2486*I2486</f>
        <v>0</v>
      </c>
      <c r="K2486" s="662">
        <f>IF($V$11="Y",J2486*0.05,0)</f>
        <v>0</v>
      </c>
    </row>
    <row r="2487" s="671" customFormat="1" ht="13.5" customHeight="1">
      <c r="E2487" t="s" s="596">
        <v>1439</v>
      </c>
      <c r="F2487" t="s" s="675">
        <v>2285</v>
      </c>
      <c r="G2487" t="s" s="91">
        <f>G2478</f>
        <v>1998</v>
      </c>
      <c r="H2487" s="677">
        <v>0</v>
      </c>
      <c r="J2487" s="662">
        <f>H2487*I2487</f>
        <v>0</v>
      </c>
      <c r="K2487" s="662">
        <f>IF($V$11="Y",J2487*0.05,0)</f>
        <v>0</v>
      </c>
    </row>
    <row r="2488" s="671" customFormat="1" ht="13.5" customHeight="1">
      <c r="E2488" t="s" s="596">
        <v>1439</v>
      </c>
      <c r="F2488" t="s" s="675">
        <v>2285</v>
      </c>
      <c r="G2488" t="s" s="205">
        <f>G2479</f>
        <v>2000</v>
      </c>
      <c r="H2488" s="677">
        <v>0</v>
      </c>
      <c r="J2488" s="662">
        <f>H2488*I2488</f>
        <v>0</v>
      </c>
      <c r="K2488" s="662">
        <f>IF($V$11="Y",J2488*0.05,0)</f>
        <v>0</v>
      </c>
    </row>
    <row r="2489" s="671" customFormat="1" ht="13.5" customHeight="1">
      <c r="E2489" t="s" s="596">
        <v>1439</v>
      </c>
      <c r="F2489" t="s" s="675">
        <v>2285</v>
      </c>
      <c r="G2489" t="s" s="684">
        <f>G2480</f>
        <v>2001</v>
      </c>
      <c r="H2489" s="677">
        <v>0</v>
      </c>
      <c r="J2489" s="662">
        <f>H2489*I2489</f>
        <v>0</v>
      </c>
      <c r="K2489" s="662">
        <f>IF($V$11="Y",J2489*0.05,0)</f>
        <v>0</v>
      </c>
    </row>
    <row r="2490" s="671" customFormat="1" ht="13.5" customHeight="1">
      <c r="E2490" t="s" s="596">
        <v>1439</v>
      </c>
      <c r="F2490" t="s" s="675">
        <v>2285</v>
      </c>
      <c r="G2490" t="s" s="686">
        <f>G2481</f>
        <v>2003</v>
      </c>
      <c r="H2490" s="677">
        <v>0</v>
      </c>
      <c r="J2490" s="662">
        <f>H2490*I2490</f>
        <v>0</v>
      </c>
      <c r="K2490" s="662">
        <f>IF($V$11="Y",J2490*0.05,0)</f>
        <v>0</v>
      </c>
    </row>
    <row r="2491" s="671" customFormat="1" ht="13.5" customHeight="1">
      <c r="E2491" t="s" s="596">
        <v>1439</v>
      </c>
      <c r="F2491" t="s" s="675">
        <v>2285</v>
      </c>
      <c r="G2491" t="s" s="690">
        <f>G2482</f>
        <v>2004</v>
      </c>
      <c r="H2491" s="677">
        <v>0</v>
      </c>
      <c r="J2491" s="662">
        <f>H2491*I2491</f>
        <v>0</v>
      </c>
      <c r="K2491" s="662">
        <f>IF($V$11="Y",J2491*0.05,0)</f>
        <v>0</v>
      </c>
    </row>
    <row r="2492" s="671" customFormat="1" ht="13.5" customHeight="1">
      <c r="E2492" t="s" s="596">
        <v>1439</v>
      </c>
      <c r="F2492" t="s" s="675">
        <v>2285</v>
      </c>
      <c r="G2492" t="s" s="692">
        <f>G2483</f>
        <v>2005</v>
      </c>
      <c r="H2492" s="677">
        <v>0</v>
      </c>
      <c r="J2492" s="662">
        <f>H2492*I2492</f>
        <v>0</v>
      </c>
      <c r="K2492" s="662">
        <f>IF($V$11="Y",J2492*0.05,0)</f>
        <v>0</v>
      </c>
    </row>
    <row r="2493" s="671" customFormat="1" ht="13.5" customHeight="1">
      <c r="E2493" t="s" s="596">
        <v>1439</v>
      </c>
      <c r="F2493" t="s" s="675">
        <v>2285</v>
      </c>
      <c r="G2493" t="s" s="180">
        <f>G2484</f>
        <v>2006</v>
      </c>
      <c r="H2493" s="677">
        <v>0</v>
      </c>
      <c r="J2493" s="662">
        <f>H2493*I2493</f>
        <v>0</v>
      </c>
      <c r="K2493" s="662">
        <f>IF($V$11="Y",J2493*0.05,0)</f>
        <v>0</v>
      </c>
    </row>
    <row r="2494" s="671" customFormat="1" ht="13.5" customHeight="1">
      <c r="E2494" t="s" s="596">
        <v>1439</v>
      </c>
      <c r="F2494" t="s" s="675">
        <v>2285</v>
      </c>
      <c r="G2494" t="s" s="695">
        <f>G2485</f>
        <v>2007</v>
      </c>
      <c r="H2494" s="677">
        <v>0</v>
      </c>
      <c r="J2494" s="662">
        <f>H2494*I2494</f>
        <v>0</v>
      </c>
      <c r="K2494" s="662">
        <f>IF($V$11="Y",J2494*0.05,0)</f>
        <v>0</v>
      </c>
    </row>
    <row r="2495" s="671" customFormat="1" ht="13.5" customHeight="1">
      <c r="E2495" t="s" s="596">
        <v>1440</v>
      </c>
      <c r="F2495" t="s" s="675">
        <v>2286</v>
      </c>
      <c r="G2495" t="s" s="676">
        <f>G2486</f>
        <v>1996</v>
      </c>
      <c r="H2495" s="677">
        <v>0</v>
      </c>
      <c r="J2495" s="662">
        <f>H2495*I2495</f>
        <v>0</v>
      </c>
      <c r="K2495" s="662">
        <f>IF($V$11="Y",J2495*0.05,0)</f>
        <v>0</v>
      </c>
    </row>
    <row r="2496" s="671" customFormat="1" ht="13.5" customHeight="1">
      <c r="E2496" t="s" s="596">
        <v>1440</v>
      </c>
      <c r="F2496" t="s" s="675">
        <v>2286</v>
      </c>
      <c r="G2496" t="s" s="91">
        <f>G2487</f>
        <v>1998</v>
      </c>
      <c r="H2496" s="677">
        <v>0</v>
      </c>
      <c r="J2496" s="662">
        <f>H2496*I2496</f>
        <v>0</v>
      </c>
      <c r="K2496" s="662">
        <f>IF($V$11="Y",J2496*0.05,0)</f>
        <v>0</v>
      </c>
    </row>
    <row r="2497" s="671" customFormat="1" ht="13.5" customHeight="1">
      <c r="E2497" t="s" s="596">
        <v>1440</v>
      </c>
      <c r="F2497" t="s" s="675">
        <v>2286</v>
      </c>
      <c r="G2497" t="s" s="205">
        <f>G2488</f>
        <v>2000</v>
      </c>
      <c r="H2497" s="677">
        <v>0</v>
      </c>
      <c r="J2497" s="662">
        <f>H2497*I2497</f>
        <v>0</v>
      </c>
      <c r="K2497" s="662">
        <f>IF($V$11="Y",J2497*0.05,0)</f>
        <v>0</v>
      </c>
    </row>
    <row r="2498" s="671" customFormat="1" ht="13.5" customHeight="1">
      <c r="E2498" t="s" s="596">
        <v>1440</v>
      </c>
      <c r="F2498" t="s" s="675">
        <v>2286</v>
      </c>
      <c r="G2498" t="s" s="684">
        <f>G2489</f>
        <v>2001</v>
      </c>
      <c r="H2498" s="677">
        <v>0</v>
      </c>
      <c r="J2498" s="662">
        <f>H2498*I2498</f>
        <v>0</v>
      </c>
      <c r="K2498" s="662">
        <f>IF($V$11="Y",J2498*0.05,0)</f>
        <v>0</v>
      </c>
    </row>
    <row r="2499" s="671" customFormat="1" ht="13.5" customHeight="1">
      <c r="E2499" t="s" s="596">
        <v>1440</v>
      </c>
      <c r="F2499" t="s" s="675">
        <v>2286</v>
      </c>
      <c r="G2499" t="s" s="686">
        <f>G2490</f>
        <v>2003</v>
      </c>
      <c r="H2499" s="677">
        <v>0</v>
      </c>
      <c r="J2499" s="662">
        <f>H2499*I2499</f>
        <v>0</v>
      </c>
      <c r="K2499" s="662">
        <f>IF($V$11="Y",J2499*0.05,0)</f>
        <v>0</v>
      </c>
    </row>
    <row r="2500" s="671" customFormat="1" ht="13.5" customHeight="1">
      <c r="E2500" t="s" s="596">
        <v>1440</v>
      </c>
      <c r="F2500" t="s" s="675">
        <v>2286</v>
      </c>
      <c r="G2500" t="s" s="690">
        <f>G2491</f>
        <v>2004</v>
      </c>
      <c r="H2500" s="677">
        <v>0</v>
      </c>
      <c r="J2500" s="662">
        <f>H2500*I2500</f>
        <v>0</v>
      </c>
      <c r="K2500" s="662">
        <f>IF($V$11="Y",J2500*0.05,0)</f>
        <v>0</v>
      </c>
    </row>
    <row r="2501" s="671" customFormat="1" ht="13.5" customHeight="1">
      <c r="E2501" t="s" s="596">
        <v>1440</v>
      </c>
      <c r="F2501" t="s" s="675">
        <v>2286</v>
      </c>
      <c r="G2501" t="s" s="692">
        <f>G2492</f>
        <v>2005</v>
      </c>
      <c r="H2501" s="677">
        <v>0</v>
      </c>
      <c r="J2501" s="662">
        <f>H2501*I2501</f>
        <v>0</v>
      </c>
      <c r="K2501" s="662">
        <f>IF($V$11="Y",J2501*0.05,0)</f>
        <v>0</v>
      </c>
    </row>
    <row r="2502" s="671" customFormat="1" ht="13.5" customHeight="1">
      <c r="E2502" t="s" s="596">
        <v>1440</v>
      </c>
      <c r="F2502" t="s" s="675">
        <v>2286</v>
      </c>
      <c r="G2502" t="s" s="180">
        <f>G2493</f>
        <v>2006</v>
      </c>
      <c r="H2502" s="677">
        <v>0</v>
      </c>
      <c r="J2502" s="662">
        <f>H2502*I2502</f>
        <v>0</v>
      </c>
      <c r="K2502" s="662">
        <f>IF($V$11="Y",J2502*0.05,0)</f>
        <v>0</v>
      </c>
    </row>
    <row r="2503" s="671" customFormat="1" ht="13.5" customHeight="1">
      <c r="E2503" t="s" s="596">
        <v>1440</v>
      </c>
      <c r="F2503" t="s" s="675">
        <v>2286</v>
      </c>
      <c r="G2503" t="s" s="695">
        <f>G2494</f>
        <v>2007</v>
      </c>
      <c r="H2503" s="677">
        <v>0</v>
      </c>
      <c r="J2503" s="662">
        <f>H2503*I2503</f>
        <v>0</v>
      </c>
      <c r="K2503" s="662">
        <f>IF($V$11="Y",J2503*0.05,0)</f>
        <v>0</v>
      </c>
    </row>
    <row r="2504" s="671" customFormat="1" ht="13.5" customHeight="1">
      <c r="E2504" t="s" s="596">
        <v>1441</v>
      </c>
      <c r="F2504" t="s" s="675">
        <v>2287</v>
      </c>
      <c r="G2504" t="s" s="676">
        <f>G2495</f>
        <v>1996</v>
      </c>
      <c r="H2504" s="677">
        <v>0</v>
      </c>
      <c r="J2504" s="662">
        <f>H2504*I2504</f>
        <v>0</v>
      </c>
      <c r="K2504" s="662">
        <f>IF($V$11="Y",J2504*0.05,0)</f>
        <v>0</v>
      </c>
    </row>
    <row r="2505" s="671" customFormat="1" ht="13.5" customHeight="1">
      <c r="E2505" t="s" s="596">
        <v>1441</v>
      </c>
      <c r="F2505" t="s" s="675">
        <v>2287</v>
      </c>
      <c r="G2505" t="s" s="91">
        <f>G2496</f>
        <v>1998</v>
      </c>
      <c r="H2505" s="677">
        <v>0</v>
      </c>
      <c r="J2505" s="662">
        <f>H2505*I2505</f>
        <v>0</v>
      </c>
      <c r="K2505" s="662">
        <f>IF($V$11="Y",J2505*0.05,0)</f>
        <v>0</v>
      </c>
    </row>
    <row r="2506" s="671" customFormat="1" ht="13.5" customHeight="1">
      <c r="E2506" t="s" s="596">
        <v>1441</v>
      </c>
      <c r="F2506" t="s" s="675">
        <v>2287</v>
      </c>
      <c r="G2506" t="s" s="205">
        <f>G2497</f>
        <v>2000</v>
      </c>
      <c r="H2506" s="677">
        <v>0</v>
      </c>
      <c r="J2506" s="662">
        <f>H2506*I2506</f>
        <v>0</v>
      </c>
      <c r="K2506" s="662">
        <f>IF($V$11="Y",J2506*0.05,0)</f>
        <v>0</v>
      </c>
    </row>
    <row r="2507" s="671" customFormat="1" ht="13.5" customHeight="1">
      <c r="E2507" t="s" s="596">
        <v>1441</v>
      </c>
      <c r="F2507" t="s" s="675">
        <v>2287</v>
      </c>
      <c r="G2507" t="s" s="684">
        <f>G2498</f>
        <v>2001</v>
      </c>
      <c r="H2507" s="677">
        <v>0</v>
      </c>
      <c r="J2507" s="662">
        <f>H2507*I2507</f>
        <v>0</v>
      </c>
      <c r="K2507" s="662">
        <f>IF($V$11="Y",J2507*0.05,0)</f>
        <v>0</v>
      </c>
    </row>
    <row r="2508" s="671" customFormat="1" ht="13.5" customHeight="1">
      <c r="E2508" t="s" s="596">
        <v>1441</v>
      </c>
      <c r="F2508" t="s" s="675">
        <v>2287</v>
      </c>
      <c r="G2508" t="s" s="686">
        <f>G2499</f>
        <v>2003</v>
      </c>
      <c r="H2508" s="677">
        <v>0</v>
      </c>
      <c r="J2508" s="662">
        <f>H2508*I2508</f>
        <v>0</v>
      </c>
      <c r="K2508" s="662">
        <f>IF($V$11="Y",J2508*0.05,0)</f>
        <v>0</v>
      </c>
    </row>
    <row r="2509" s="671" customFormat="1" ht="13.5" customHeight="1">
      <c r="E2509" t="s" s="596">
        <v>1441</v>
      </c>
      <c r="F2509" t="s" s="675">
        <v>2287</v>
      </c>
      <c r="G2509" t="s" s="690">
        <f>G2500</f>
        <v>2004</v>
      </c>
      <c r="H2509" s="677">
        <v>0</v>
      </c>
      <c r="J2509" s="662">
        <f>H2509*I2509</f>
        <v>0</v>
      </c>
      <c r="K2509" s="662">
        <f>IF($V$11="Y",J2509*0.05,0)</f>
        <v>0</v>
      </c>
    </row>
    <row r="2510" s="671" customFormat="1" ht="13.5" customHeight="1">
      <c r="E2510" t="s" s="596">
        <v>1441</v>
      </c>
      <c r="F2510" t="s" s="675">
        <v>2287</v>
      </c>
      <c r="G2510" t="s" s="692">
        <f>G2501</f>
        <v>2005</v>
      </c>
      <c r="H2510" s="677">
        <v>0</v>
      </c>
      <c r="J2510" s="662">
        <f>H2510*I2510</f>
        <v>0</v>
      </c>
      <c r="K2510" s="662">
        <f>IF($V$11="Y",J2510*0.05,0)</f>
        <v>0</v>
      </c>
    </row>
    <row r="2511" s="671" customFormat="1" ht="13.5" customHeight="1">
      <c r="E2511" t="s" s="596">
        <v>1441</v>
      </c>
      <c r="F2511" t="s" s="675">
        <v>2287</v>
      </c>
      <c r="G2511" t="s" s="180">
        <f>G2502</f>
        <v>2006</v>
      </c>
      <c r="H2511" s="677">
        <v>0</v>
      </c>
      <c r="J2511" s="662">
        <f>H2511*I2511</f>
        <v>0</v>
      </c>
      <c r="K2511" s="662">
        <f>IF($V$11="Y",J2511*0.05,0)</f>
        <v>0</v>
      </c>
    </row>
    <row r="2512" s="671" customFormat="1" ht="13.5" customHeight="1">
      <c r="E2512" t="s" s="596">
        <v>1441</v>
      </c>
      <c r="F2512" t="s" s="675">
        <v>2287</v>
      </c>
      <c r="G2512" t="s" s="695">
        <f>G2503</f>
        <v>2007</v>
      </c>
      <c r="H2512" s="677">
        <v>0</v>
      </c>
      <c r="J2512" s="662">
        <f>H2512*I2512</f>
        <v>0</v>
      </c>
      <c r="K2512" s="662">
        <f>IF($V$11="Y",J2512*0.05,0)</f>
        <v>0</v>
      </c>
    </row>
    <row r="2513" s="671" customFormat="1" ht="13.5" customHeight="1">
      <c r="E2513" t="s" s="596">
        <v>1442</v>
      </c>
      <c r="F2513" t="s" s="675">
        <v>2288</v>
      </c>
      <c r="G2513" t="s" s="676">
        <f>G2504</f>
        <v>1996</v>
      </c>
      <c r="H2513" s="677">
        <v>0</v>
      </c>
      <c r="J2513" s="662">
        <f>H2513*I2513</f>
        <v>0</v>
      </c>
      <c r="K2513" s="662">
        <f>IF($V$11="Y",J2513*0.05,0)</f>
        <v>0</v>
      </c>
    </row>
    <row r="2514" s="671" customFormat="1" ht="13.5" customHeight="1">
      <c r="E2514" t="s" s="596">
        <v>1442</v>
      </c>
      <c r="F2514" t="s" s="675">
        <v>2288</v>
      </c>
      <c r="G2514" t="s" s="91">
        <f>G2505</f>
        <v>1998</v>
      </c>
      <c r="H2514" s="677">
        <v>0</v>
      </c>
      <c r="J2514" s="662">
        <f>H2514*I2514</f>
        <v>0</v>
      </c>
      <c r="K2514" s="662">
        <f>IF($V$11="Y",J2514*0.05,0)</f>
        <v>0</v>
      </c>
    </row>
    <row r="2515" s="671" customFormat="1" ht="13.5" customHeight="1">
      <c r="E2515" t="s" s="596">
        <v>1442</v>
      </c>
      <c r="F2515" t="s" s="675">
        <v>2288</v>
      </c>
      <c r="G2515" t="s" s="205">
        <f>G2506</f>
        <v>2000</v>
      </c>
      <c r="H2515" s="677">
        <v>0</v>
      </c>
      <c r="J2515" s="662">
        <f>H2515*I2515</f>
        <v>0</v>
      </c>
      <c r="K2515" s="662">
        <f>IF($V$11="Y",J2515*0.05,0)</f>
        <v>0</v>
      </c>
    </row>
    <row r="2516" s="671" customFormat="1" ht="13.5" customHeight="1">
      <c r="E2516" t="s" s="596">
        <v>1442</v>
      </c>
      <c r="F2516" t="s" s="675">
        <v>2288</v>
      </c>
      <c r="G2516" t="s" s="684">
        <f>G2507</f>
        <v>2001</v>
      </c>
      <c r="H2516" s="677">
        <v>0</v>
      </c>
      <c r="J2516" s="662">
        <f>H2516*I2516</f>
        <v>0</v>
      </c>
      <c r="K2516" s="662">
        <f>IF($V$11="Y",J2516*0.05,0)</f>
        <v>0</v>
      </c>
    </row>
    <row r="2517" s="671" customFormat="1" ht="13.5" customHeight="1">
      <c r="E2517" t="s" s="596">
        <v>1442</v>
      </c>
      <c r="F2517" t="s" s="675">
        <v>2288</v>
      </c>
      <c r="G2517" t="s" s="686">
        <f>G2508</f>
        <v>2003</v>
      </c>
      <c r="H2517" s="677">
        <v>0</v>
      </c>
      <c r="J2517" s="662">
        <f>H2517*I2517</f>
        <v>0</v>
      </c>
      <c r="K2517" s="662">
        <f>IF($V$11="Y",J2517*0.05,0)</f>
        <v>0</v>
      </c>
    </row>
    <row r="2518" s="671" customFormat="1" ht="13.5" customHeight="1">
      <c r="E2518" t="s" s="596">
        <v>1442</v>
      </c>
      <c r="F2518" t="s" s="675">
        <v>2288</v>
      </c>
      <c r="G2518" t="s" s="690">
        <f>G2509</f>
        <v>2004</v>
      </c>
      <c r="H2518" s="677">
        <v>0</v>
      </c>
      <c r="J2518" s="662">
        <f>H2518*I2518</f>
        <v>0</v>
      </c>
      <c r="K2518" s="662">
        <f>IF($V$11="Y",J2518*0.05,0)</f>
        <v>0</v>
      </c>
    </row>
    <row r="2519" s="671" customFormat="1" ht="13.5" customHeight="1">
      <c r="E2519" t="s" s="596">
        <v>1442</v>
      </c>
      <c r="F2519" t="s" s="675">
        <v>2288</v>
      </c>
      <c r="G2519" t="s" s="692">
        <f>G2510</f>
        <v>2005</v>
      </c>
      <c r="H2519" s="677">
        <v>0</v>
      </c>
      <c r="J2519" s="662">
        <f>H2519*I2519</f>
        <v>0</v>
      </c>
      <c r="K2519" s="662">
        <f>IF($V$11="Y",J2519*0.05,0)</f>
        <v>0</v>
      </c>
    </row>
    <row r="2520" s="671" customFormat="1" ht="13.5" customHeight="1">
      <c r="E2520" t="s" s="596">
        <v>1442</v>
      </c>
      <c r="F2520" t="s" s="675">
        <v>2288</v>
      </c>
      <c r="G2520" t="s" s="180">
        <f>G2511</f>
        <v>2006</v>
      </c>
      <c r="H2520" s="677">
        <v>0</v>
      </c>
      <c r="J2520" s="662">
        <f>H2520*I2520</f>
        <v>0</v>
      </c>
      <c r="K2520" s="662">
        <f>IF($V$11="Y",J2520*0.05,0)</f>
        <v>0</v>
      </c>
    </row>
    <row r="2521" s="671" customFormat="1" ht="13.5" customHeight="1">
      <c r="E2521" t="s" s="596">
        <v>1442</v>
      </c>
      <c r="F2521" t="s" s="675">
        <v>2288</v>
      </c>
      <c r="G2521" t="s" s="695">
        <f>G2512</f>
        <v>2007</v>
      </c>
      <c r="H2521" s="677">
        <v>0</v>
      </c>
      <c r="J2521" s="662">
        <f>H2521*I2521</f>
        <v>0</v>
      </c>
      <c r="K2521" s="662">
        <f>IF($V$11="Y",J2521*0.05,0)</f>
        <v>0</v>
      </c>
    </row>
    <row r="2522" s="671" customFormat="1" ht="13.5" customHeight="1">
      <c r="E2522" t="s" s="596">
        <v>1443</v>
      </c>
      <c r="F2522" t="s" s="675">
        <v>2289</v>
      </c>
      <c r="G2522" t="s" s="676">
        <f>G2513</f>
        <v>1996</v>
      </c>
      <c r="H2522" s="677">
        <v>0</v>
      </c>
      <c r="J2522" s="662">
        <f>H2522*I2522</f>
        <v>0</v>
      </c>
      <c r="K2522" s="662">
        <f>IF($V$11="Y",J2522*0.05,0)</f>
        <v>0</v>
      </c>
    </row>
    <row r="2523" s="671" customFormat="1" ht="13.5" customHeight="1">
      <c r="E2523" t="s" s="596">
        <v>1443</v>
      </c>
      <c r="F2523" t="s" s="675">
        <v>2289</v>
      </c>
      <c r="G2523" t="s" s="91">
        <f>G2514</f>
        <v>1998</v>
      </c>
      <c r="H2523" s="677">
        <v>0</v>
      </c>
      <c r="J2523" s="662">
        <f>H2523*I2523</f>
        <v>0</v>
      </c>
      <c r="K2523" s="662">
        <f>IF($V$11="Y",J2523*0.05,0)</f>
        <v>0</v>
      </c>
    </row>
    <row r="2524" s="671" customFormat="1" ht="13.5" customHeight="1">
      <c r="E2524" t="s" s="596">
        <v>1443</v>
      </c>
      <c r="F2524" t="s" s="675">
        <v>2289</v>
      </c>
      <c r="G2524" t="s" s="205">
        <f>G2515</f>
        <v>2000</v>
      </c>
      <c r="H2524" s="677">
        <v>0</v>
      </c>
      <c r="J2524" s="662">
        <f>H2524*I2524</f>
        <v>0</v>
      </c>
      <c r="K2524" s="662">
        <f>IF($V$11="Y",J2524*0.05,0)</f>
        <v>0</v>
      </c>
    </row>
    <row r="2525" s="671" customFormat="1" ht="13.5" customHeight="1">
      <c r="E2525" t="s" s="596">
        <v>1443</v>
      </c>
      <c r="F2525" t="s" s="675">
        <v>2289</v>
      </c>
      <c r="G2525" t="s" s="684">
        <f>G2516</f>
        <v>2001</v>
      </c>
      <c r="H2525" s="677">
        <v>0</v>
      </c>
      <c r="J2525" s="662">
        <f>H2525*I2525</f>
        <v>0</v>
      </c>
      <c r="K2525" s="662">
        <f>IF($V$11="Y",J2525*0.05,0)</f>
        <v>0</v>
      </c>
    </row>
    <row r="2526" s="671" customFormat="1" ht="13.5" customHeight="1">
      <c r="E2526" t="s" s="596">
        <v>1443</v>
      </c>
      <c r="F2526" t="s" s="675">
        <v>2289</v>
      </c>
      <c r="G2526" t="s" s="686">
        <f>G2517</f>
        <v>2003</v>
      </c>
      <c r="H2526" s="677">
        <v>0</v>
      </c>
      <c r="J2526" s="662">
        <f>H2526*I2526</f>
        <v>0</v>
      </c>
      <c r="K2526" s="662">
        <f>IF($V$11="Y",J2526*0.05,0)</f>
        <v>0</v>
      </c>
    </row>
    <row r="2527" s="671" customFormat="1" ht="13.5" customHeight="1">
      <c r="E2527" t="s" s="596">
        <v>1443</v>
      </c>
      <c r="F2527" t="s" s="675">
        <v>2289</v>
      </c>
      <c r="G2527" t="s" s="690">
        <f>G2518</f>
        <v>2004</v>
      </c>
      <c r="H2527" s="677">
        <v>0</v>
      </c>
      <c r="J2527" s="662">
        <f>H2527*I2527</f>
        <v>0</v>
      </c>
      <c r="K2527" s="662">
        <f>IF($V$11="Y",J2527*0.05,0)</f>
        <v>0</v>
      </c>
    </row>
    <row r="2528" s="671" customFormat="1" ht="13.5" customHeight="1">
      <c r="E2528" t="s" s="596">
        <v>1443</v>
      </c>
      <c r="F2528" t="s" s="675">
        <v>2289</v>
      </c>
      <c r="G2528" t="s" s="692">
        <f>G2519</f>
        <v>2005</v>
      </c>
      <c r="H2528" s="677">
        <v>0</v>
      </c>
      <c r="J2528" s="662">
        <f>H2528*I2528</f>
        <v>0</v>
      </c>
      <c r="K2528" s="662">
        <f>IF($V$11="Y",J2528*0.05,0)</f>
        <v>0</v>
      </c>
    </row>
    <row r="2529" s="671" customFormat="1" ht="13.5" customHeight="1">
      <c r="E2529" t="s" s="596">
        <v>1443</v>
      </c>
      <c r="F2529" t="s" s="675">
        <v>2289</v>
      </c>
      <c r="G2529" t="s" s="180">
        <f>G2520</f>
        <v>2006</v>
      </c>
      <c r="H2529" s="677">
        <v>0</v>
      </c>
      <c r="J2529" s="662">
        <f>H2529*I2529</f>
        <v>0</v>
      </c>
      <c r="K2529" s="662">
        <f>IF($V$11="Y",J2529*0.05,0)</f>
        <v>0</v>
      </c>
    </row>
    <row r="2530" s="671" customFormat="1" ht="13.5" customHeight="1">
      <c r="E2530" t="s" s="596">
        <v>1443</v>
      </c>
      <c r="F2530" t="s" s="675">
        <v>2289</v>
      </c>
      <c r="G2530" t="s" s="695">
        <f>G2521</f>
        <v>2007</v>
      </c>
      <c r="H2530" s="677">
        <v>0</v>
      </c>
      <c r="J2530" s="662">
        <f>H2530*I2530</f>
        <v>0</v>
      </c>
      <c r="K2530" s="662">
        <f>IF($V$11="Y",J2530*0.05,0)</f>
        <v>0</v>
      </c>
    </row>
    <row r="2531" s="671" customFormat="1" ht="13.5" customHeight="1">
      <c r="E2531" t="s" s="596">
        <v>1444</v>
      </c>
      <c r="F2531" t="s" s="675">
        <v>2290</v>
      </c>
      <c r="G2531" t="s" s="676">
        <f>G2522</f>
        <v>1996</v>
      </c>
      <c r="H2531" s="677">
        <v>0</v>
      </c>
      <c r="J2531" s="662">
        <f>H2531*I2531</f>
        <v>0</v>
      </c>
      <c r="K2531" s="662">
        <f>IF($V$11="Y",J2531*0.05,0)</f>
        <v>0</v>
      </c>
    </row>
    <row r="2532" s="671" customFormat="1" ht="13.5" customHeight="1">
      <c r="E2532" t="s" s="596">
        <v>1444</v>
      </c>
      <c r="F2532" t="s" s="675">
        <v>2290</v>
      </c>
      <c r="G2532" t="s" s="91">
        <f>G2523</f>
        <v>1998</v>
      </c>
      <c r="H2532" s="677">
        <v>0</v>
      </c>
      <c r="J2532" s="662">
        <f>H2532*I2532</f>
        <v>0</v>
      </c>
      <c r="K2532" s="662">
        <f>IF($V$11="Y",J2532*0.05,0)</f>
        <v>0</v>
      </c>
    </row>
    <row r="2533" s="671" customFormat="1" ht="13.5" customHeight="1">
      <c r="E2533" t="s" s="596">
        <v>1444</v>
      </c>
      <c r="F2533" t="s" s="675">
        <v>2290</v>
      </c>
      <c r="G2533" t="s" s="205">
        <f>G2524</f>
        <v>2000</v>
      </c>
      <c r="H2533" s="677">
        <v>0</v>
      </c>
      <c r="J2533" s="662">
        <f>H2533*I2533</f>
        <v>0</v>
      </c>
      <c r="K2533" s="662">
        <f>IF($V$11="Y",J2533*0.05,0)</f>
        <v>0</v>
      </c>
    </row>
    <row r="2534" s="671" customFormat="1" ht="13.5" customHeight="1">
      <c r="E2534" t="s" s="596">
        <v>1444</v>
      </c>
      <c r="F2534" t="s" s="675">
        <v>2290</v>
      </c>
      <c r="G2534" t="s" s="684">
        <f>G2525</f>
        <v>2001</v>
      </c>
      <c r="H2534" s="677">
        <v>0</v>
      </c>
      <c r="J2534" s="662">
        <f>H2534*I2534</f>
        <v>0</v>
      </c>
      <c r="K2534" s="662">
        <f>IF($V$11="Y",J2534*0.05,0)</f>
        <v>0</v>
      </c>
    </row>
    <row r="2535" s="671" customFormat="1" ht="13.5" customHeight="1">
      <c r="E2535" t="s" s="596">
        <v>1444</v>
      </c>
      <c r="F2535" t="s" s="675">
        <v>2290</v>
      </c>
      <c r="G2535" t="s" s="686">
        <f>G2526</f>
        <v>2003</v>
      </c>
      <c r="H2535" s="677">
        <v>0</v>
      </c>
      <c r="J2535" s="662">
        <f>H2535*I2535</f>
        <v>0</v>
      </c>
      <c r="K2535" s="662">
        <f>IF($V$11="Y",J2535*0.05,0)</f>
        <v>0</v>
      </c>
    </row>
    <row r="2536" s="671" customFormat="1" ht="13.5" customHeight="1">
      <c r="E2536" t="s" s="596">
        <v>1444</v>
      </c>
      <c r="F2536" t="s" s="675">
        <v>2290</v>
      </c>
      <c r="G2536" t="s" s="690">
        <f>G2527</f>
        <v>2004</v>
      </c>
      <c r="H2536" s="677">
        <v>0</v>
      </c>
      <c r="J2536" s="662">
        <f>H2536*I2536</f>
        <v>0</v>
      </c>
      <c r="K2536" s="662">
        <f>IF($V$11="Y",J2536*0.05,0)</f>
        <v>0</v>
      </c>
    </row>
    <row r="2537" s="671" customFormat="1" ht="13.5" customHeight="1">
      <c r="E2537" t="s" s="596">
        <v>1444</v>
      </c>
      <c r="F2537" t="s" s="675">
        <v>2290</v>
      </c>
      <c r="G2537" t="s" s="692">
        <f>G2528</f>
        <v>2005</v>
      </c>
      <c r="H2537" s="677">
        <v>0</v>
      </c>
      <c r="J2537" s="662">
        <f>H2537*I2537</f>
        <v>0</v>
      </c>
      <c r="K2537" s="662">
        <f>IF($V$11="Y",J2537*0.05,0)</f>
        <v>0</v>
      </c>
    </row>
    <row r="2538" s="671" customFormat="1" ht="13.5" customHeight="1">
      <c r="E2538" t="s" s="596">
        <v>1444</v>
      </c>
      <c r="F2538" t="s" s="675">
        <v>2290</v>
      </c>
      <c r="G2538" t="s" s="180">
        <f>G2529</f>
        <v>2006</v>
      </c>
      <c r="H2538" s="677">
        <v>0</v>
      </c>
      <c r="J2538" s="662">
        <f>H2538*I2538</f>
        <v>0</v>
      </c>
      <c r="K2538" s="662">
        <f>IF($V$11="Y",J2538*0.05,0)</f>
        <v>0</v>
      </c>
    </row>
    <row r="2539" s="671" customFormat="1" ht="13.5" customHeight="1">
      <c r="E2539" t="s" s="596">
        <v>1444</v>
      </c>
      <c r="F2539" t="s" s="675">
        <v>2290</v>
      </c>
      <c r="G2539" t="s" s="695">
        <f>G2530</f>
        <v>2007</v>
      </c>
      <c r="H2539" s="677">
        <v>0</v>
      </c>
      <c r="J2539" s="662">
        <f>H2539*I2539</f>
        <v>0</v>
      </c>
      <c r="K2539" s="662">
        <f>IF($V$11="Y",J2539*0.05,0)</f>
        <v>0</v>
      </c>
    </row>
    <row r="2540" s="671" customFormat="1" ht="13.5" customHeight="1">
      <c r="E2540" t="s" s="596">
        <v>1445</v>
      </c>
      <c r="F2540" t="s" s="675">
        <v>2291</v>
      </c>
      <c r="G2540" t="s" s="676">
        <f>G2531</f>
        <v>1996</v>
      </c>
      <c r="H2540" s="677">
        <v>0</v>
      </c>
      <c r="J2540" s="662">
        <f>H2540*I2540</f>
        <v>0</v>
      </c>
      <c r="K2540" s="662">
        <f>IF($V$11="Y",J2540*0.05,0)</f>
        <v>0</v>
      </c>
    </row>
    <row r="2541" s="671" customFormat="1" ht="13.5" customHeight="1">
      <c r="E2541" t="s" s="596">
        <v>1445</v>
      </c>
      <c r="F2541" t="s" s="675">
        <v>2291</v>
      </c>
      <c r="G2541" t="s" s="91">
        <f>G2532</f>
        <v>1998</v>
      </c>
      <c r="H2541" s="677">
        <v>0</v>
      </c>
      <c r="J2541" s="662">
        <f>H2541*I2541</f>
        <v>0</v>
      </c>
      <c r="K2541" s="662">
        <f>IF($V$11="Y",J2541*0.05,0)</f>
        <v>0</v>
      </c>
    </row>
    <row r="2542" s="671" customFormat="1" ht="13.5" customHeight="1">
      <c r="E2542" t="s" s="596">
        <v>1445</v>
      </c>
      <c r="F2542" t="s" s="675">
        <v>2291</v>
      </c>
      <c r="G2542" t="s" s="205">
        <f>G2533</f>
        <v>2000</v>
      </c>
      <c r="H2542" s="677">
        <v>0</v>
      </c>
      <c r="J2542" s="662">
        <f>H2542*I2542</f>
        <v>0</v>
      </c>
      <c r="K2542" s="662">
        <f>IF($V$11="Y",J2542*0.05,0)</f>
        <v>0</v>
      </c>
    </row>
    <row r="2543" s="671" customFormat="1" ht="13.5" customHeight="1">
      <c r="E2543" t="s" s="596">
        <v>1445</v>
      </c>
      <c r="F2543" t="s" s="675">
        <v>2291</v>
      </c>
      <c r="G2543" t="s" s="684">
        <f>G2534</f>
        <v>2001</v>
      </c>
      <c r="H2543" s="677">
        <v>0</v>
      </c>
      <c r="J2543" s="662">
        <f>H2543*I2543</f>
        <v>0</v>
      </c>
      <c r="K2543" s="662">
        <f>IF($V$11="Y",J2543*0.05,0)</f>
        <v>0</v>
      </c>
    </row>
    <row r="2544" s="671" customFormat="1" ht="13.5" customHeight="1">
      <c r="E2544" t="s" s="596">
        <v>1445</v>
      </c>
      <c r="F2544" t="s" s="675">
        <v>2291</v>
      </c>
      <c r="G2544" t="s" s="686">
        <f>G2535</f>
        <v>2003</v>
      </c>
      <c r="H2544" s="677">
        <v>0</v>
      </c>
      <c r="J2544" s="662">
        <f>H2544*I2544</f>
        <v>0</v>
      </c>
      <c r="K2544" s="662">
        <f>IF($V$11="Y",J2544*0.05,0)</f>
        <v>0</v>
      </c>
    </row>
    <row r="2545" s="671" customFormat="1" ht="13.5" customHeight="1">
      <c r="E2545" t="s" s="596">
        <v>1445</v>
      </c>
      <c r="F2545" t="s" s="675">
        <v>2291</v>
      </c>
      <c r="G2545" t="s" s="690">
        <f>G2536</f>
        <v>2004</v>
      </c>
      <c r="H2545" s="677">
        <v>0</v>
      </c>
      <c r="J2545" s="662">
        <f>H2545*I2545</f>
        <v>0</v>
      </c>
      <c r="K2545" s="662">
        <f>IF($V$11="Y",J2545*0.05,0)</f>
        <v>0</v>
      </c>
    </row>
    <row r="2546" s="671" customFormat="1" ht="13.5" customHeight="1">
      <c r="E2546" t="s" s="596">
        <v>1445</v>
      </c>
      <c r="F2546" t="s" s="675">
        <v>2291</v>
      </c>
      <c r="G2546" t="s" s="692">
        <f>G2537</f>
        <v>2005</v>
      </c>
      <c r="H2546" s="677">
        <v>0</v>
      </c>
      <c r="J2546" s="662">
        <f>H2546*I2546</f>
        <v>0</v>
      </c>
      <c r="K2546" s="662">
        <f>IF($V$11="Y",J2546*0.05,0)</f>
        <v>0</v>
      </c>
    </row>
    <row r="2547" s="671" customFormat="1" ht="13.5" customHeight="1">
      <c r="E2547" t="s" s="596">
        <v>1445</v>
      </c>
      <c r="F2547" t="s" s="675">
        <v>2291</v>
      </c>
      <c r="G2547" t="s" s="180">
        <f>G2538</f>
        <v>2006</v>
      </c>
      <c r="H2547" s="677">
        <v>0</v>
      </c>
      <c r="J2547" s="662">
        <f>H2547*I2547</f>
        <v>0</v>
      </c>
      <c r="K2547" s="662">
        <f>IF($V$11="Y",J2547*0.05,0)</f>
        <v>0</v>
      </c>
    </row>
    <row r="2548" s="671" customFormat="1" ht="13.5" customHeight="1">
      <c r="E2548" t="s" s="596">
        <v>1445</v>
      </c>
      <c r="F2548" t="s" s="675">
        <v>2291</v>
      </c>
      <c r="G2548" t="s" s="695">
        <f>G2539</f>
        <v>2007</v>
      </c>
      <c r="H2548" s="677">
        <v>0</v>
      </c>
      <c r="J2548" s="662">
        <f>H2548*I2548</f>
        <v>0</v>
      </c>
      <c r="K2548" s="662">
        <f>IF($V$11="Y",J2548*0.05,0)</f>
        <v>0</v>
      </c>
    </row>
    <row r="2549" s="671" customFormat="1" ht="13.5" customHeight="1">
      <c r="E2549" t="s" s="596">
        <v>1446</v>
      </c>
      <c r="F2549" t="s" s="675">
        <v>2292</v>
      </c>
      <c r="G2549" t="s" s="676">
        <f>G2540</f>
        <v>1996</v>
      </c>
      <c r="H2549" s="677">
        <v>0</v>
      </c>
      <c r="J2549" s="662">
        <f>H2549*I2549</f>
        <v>0</v>
      </c>
      <c r="K2549" s="662">
        <f>IF($V$11="Y",J2549*0.05,0)</f>
        <v>0</v>
      </c>
    </row>
    <row r="2550" s="671" customFormat="1" ht="13.5" customHeight="1">
      <c r="E2550" t="s" s="596">
        <v>1446</v>
      </c>
      <c r="F2550" t="s" s="675">
        <v>2292</v>
      </c>
      <c r="G2550" t="s" s="91">
        <f>G2541</f>
        <v>1998</v>
      </c>
      <c r="H2550" s="677">
        <v>0</v>
      </c>
      <c r="J2550" s="662">
        <f>H2550*I2550</f>
        <v>0</v>
      </c>
      <c r="K2550" s="662">
        <f>IF($V$11="Y",J2550*0.05,0)</f>
        <v>0</v>
      </c>
    </row>
    <row r="2551" s="671" customFormat="1" ht="13.5" customHeight="1">
      <c r="E2551" t="s" s="596">
        <v>1446</v>
      </c>
      <c r="F2551" t="s" s="675">
        <v>2292</v>
      </c>
      <c r="G2551" t="s" s="205">
        <f>G2542</f>
        <v>2000</v>
      </c>
      <c r="H2551" s="677">
        <v>0</v>
      </c>
      <c r="J2551" s="662">
        <f>H2551*I2551</f>
        <v>0</v>
      </c>
      <c r="K2551" s="662">
        <f>IF($V$11="Y",J2551*0.05,0)</f>
        <v>0</v>
      </c>
    </row>
    <row r="2552" s="671" customFormat="1" ht="13.5" customHeight="1">
      <c r="E2552" t="s" s="596">
        <v>1446</v>
      </c>
      <c r="F2552" t="s" s="675">
        <v>2292</v>
      </c>
      <c r="G2552" t="s" s="684">
        <f>G2543</f>
        <v>2001</v>
      </c>
      <c r="H2552" s="677">
        <v>0</v>
      </c>
      <c r="J2552" s="662">
        <f>H2552*I2552</f>
        <v>0</v>
      </c>
      <c r="K2552" s="662">
        <f>IF($V$11="Y",J2552*0.05,0)</f>
        <v>0</v>
      </c>
    </row>
    <row r="2553" s="671" customFormat="1" ht="13.5" customHeight="1">
      <c r="E2553" t="s" s="596">
        <v>1446</v>
      </c>
      <c r="F2553" t="s" s="675">
        <v>2292</v>
      </c>
      <c r="G2553" t="s" s="686">
        <f>G2544</f>
        <v>2003</v>
      </c>
      <c r="H2553" s="677">
        <v>0</v>
      </c>
      <c r="J2553" s="662">
        <f>H2553*I2553</f>
        <v>0</v>
      </c>
      <c r="K2553" s="662">
        <f>IF($V$11="Y",J2553*0.05,0)</f>
        <v>0</v>
      </c>
    </row>
    <row r="2554" s="671" customFormat="1" ht="13.5" customHeight="1">
      <c r="E2554" t="s" s="596">
        <v>1446</v>
      </c>
      <c r="F2554" t="s" s="675">
        <v>2292</v>
      </c>
      <c r="G2554" t="s" s="690">
        <f>G2545</f>
        <v>2004</v>
      </c>
      <c r="H2554" s="677">
        <v>0</v>
      </c>
      <c r="J2554" s="662">
        <f>H2554*I2554</f>
        <v>0</v>
      </c>
      <c r="K2554" s="662">
        <f>IF($V$11="Y",J2554*0.05,0)</f>
        <v>0</v>
      </c>
    </row>
    <row r="2555" s="671" customFormat="1" ht="13.5" customHeight="1">
      <c r="E2555" t="s" s="596">
        <v>1446</v>
      </c>
      <c r="F2555" t="s" s="675">
        <v>2292</v>
      </c>
      <c r="G2555" t="s" s="692">
        <f>G2546</f>
        <v>2005</v>
      </c>
      <c r="H2555" s="677">
        <v>0</v>
      </c>
      <c r="J2555" s="662">
        <f>H2555*I2555</f>
        <v>0</v>
      </c>
      <c r="K2555" s="662">
        <f>IF($V$11="Y",J2555*0.05,0)</f>
        <v>0</v>
      </c>
    </row>
    <row r="2556" s="671" customFormat="1" ht="13.5" customHeight="1">
      <c r="E2556" t="s" s="596">
        <v>1446</v>
      </c>
      <c r="F2556" t="s" s="675">
        <v>2292</v>
      </c>
      <c r="G2556" t="s" s="180">
        <f>G2547</f>
        <v>2006</v>
      </c>
      <c r="H2556" s="677">
        <v>0</v>
      </c>
      <c r="J2556" s="662">
        <f>H2556*I2556</f>
        <v>0</v>
      </c>
      <c r="K2556" s="662">
        <f>IF($V$11="Y",J2556*0.05,0)</f>
        <v>0</v>
      </c>
    </row>
    <row r="2557" s="671" customFormat="1" ht="13.5" customHeight="1">
      <c r="E2557" t="s" s="596">
        <v>1446</v>
      </c>
      <c r="F2557" t="s" s="675">
        <v>2292</v>
      </c>
      <c r="G2557" t="s" s="695">
        <f>G2548</f>
        <v>2007</v>
      </c>
      <c r="H2557" s="677">
        <v>0</v>
      </c>
      <c r="J2557" s="662">
        <f>H2557*I2557</f>
        <v>0</v>
      </c>
      <c r="K2557" s="662">
        <f>IF($V$11="Y",J2557*0.05,0)</f>
        <v>0</v>
      </c>
    </row>
    <row r="2558" s="671" customFormat="1" ht="13.5" customHeight="1">
      <c r="E2558" t="s" s="596">
        <v>1447</v>
      </c>
      <c r="F2558" t="s" s="675">
        <v>2293</v>
      </c>
      <c r="G2558" t="s" s="676">
        <f>G2549</f>
        <v>1996</v>
      </c>
      <c r="H2558" s="677">
        <v>0</v>
      </c>
      <c r="J2558" s="662">
        <f>H2558*I2558</f>
        <v>0</v>
      </c>
      <c r="K2558" s="662">
        <f>IF($V$11="Y",J2558*0.05,0)</f>
        <v>0</v>
      </c>
    </row>
    <row r="2559" s="671" customFormat="1" ht="13.5" customHeight="1">
      <c r="E2559" t="s" s="596">
        <v>1447</v>
      </c>
      <c r="F2559" t="s" s="675">
        <v>2293</v>
      </c>
      <c r="G2559" t="s" s="91">
        <f>G2550</f>
        <v>1998</v>
      </c>
      <c r="H2559" s="677">
        <v>0</v>
      </c>
      <c r="J2559" s="662">
        <f>H2559*I2559</f>
        <v>0</v>
      </c>
      <c r="K2559" s="662">
        <f>IF($V$11="Y",J2559*0.05,0)</f>
        <v>0</v>
      </c>
    </row>
    <row r="2560" s="671" customFormat="1" ht="13.5" customHeight="1">
      <c r="E2560" t="s" s="596">
        <v>1447</v>
      </c>
      <c r="F2560" t="s" s="675">
        <v>2293</v>
      </c>
      <c r="G2560" t="s" s="205">
        <f>G2551</f>
        <v>2000</v>
      </c>
      <c r="H2560" s="677">
        <v>0</v>
      </c>
      <c r="J2560" s="662">
        <f>H2560*I2560</f>
        <v>0</v>
      </c>
      <c r="K2560" s="662">
        <f>IF($V$11="Y",J2560*0.05,0)</f>
        <v>0</v>
      </c>
    </row>
    <row r="2561" s="671" customFormat="1" ht="13.5" customHeight="1">
      <c r="E2561" t="s" s="596">
        <v>1447</v>
      </c>
      <c r="F2561" t="s" s="675">
        <v>2293</v>
      </c>
      <c r="G2561" t="s" s="684">
        <f>G2552</f>
        <v>2001</v>
      </c>
      <c r="H2561" s="677">
        <v>0</v>
      </c>
      <c r="J2561" s="662">
        <f>H2561*I2561</f>
        <v>0</v>
      </c>
      <c r="K2561" s="662">
        <f>IF($V$11="Y",J2561*0.05,0)</f>
        <v>0</v>
      </c>
    </row>
    <row r="2562" s="671" customFormat="1" ht="13.5" customHeight="1">
      <c r="E2562" t="s" s="596">
        <v>1447</v>
      </c>
      <c r="F2562" t="s" s="675">
        <v>2293</v>
      </c>
      <c r="G2562" t="s" s="686">
        <f>G2553</f>
        <v>2003</v>
      </c>
      <c r="H2562" s="677">
        <v>0</v>
      </c>
      <c r="J2562" s="662">
        <f>H2562*I2562</f>
        <v>0</v>
      </c>
      <c r="K2562" s="662">
        <f>IF($V$11="Y",J2562*0.05,0)</f>
        <v>0</v>
      </c>
    </row>
    <row r="2563" s="671" customFormat="1" ht="13.5" customHeight="1">
      <c r="E2563" t="s" s="596">
        <v>1447</v>
      </c>
      <c r="F2563" t="s" s="675">
        <v>2293</v>
      </c>
      <c r="G2563" t="s" s="690">
        <f>G2554</f>
        <v>2004</v>
      </c>
      <c r="H2563" s="677">
        <v>0</v>
      </c>
      <c r="J2563" s="662">
        <f>H2563*I2563</f>
        <v>0</v>
      </c>
      <c r="K2563" s="662">
        <f>IF($V$11="Y",J2563*0.05,0)</f>
        <v>0</v>
      </c>
    </row>
    <row r="2564" s="671" customFormat="1" ht="13.5" customHeight="1">
      <c r="E2564" t="s" s="596">
        <v>1447</v>
      </c>
      <c r="F2564" t="s" s="675">
        <v>2293</v>
      </c>
      <c r="G2564" t="s" s="692">
        <f>G2555</f>
        <v>2005</v>
      </c>
      <c r="H2564" s="677">
        <v>0</v>
      </c>
      <c r="J2564" s="662">
        <f>H2564*I2564</f>
        <v>0</v>
      </c>
      <c r="K2564" s="662">
        <f>IF($V$11="Y",J2564*0.05,0)</f>
        <v>0</v>
      </c>
    </row>
    <row r="2565" s="671" customFormat="1" ht="13.5" customHeight="1">
      <c r="E2565" t="s" s="596">
        <v>1447</v>
      </c>
      <c r="F2565" t="s" s="675">
        <v>2293</v>
      </c>
      <c r="G2565" t="s" s="180">
        <f>G2556</f>
        <v>2006</v>
      </c>
      <c r="H2565" s="677">
        <v>0</v>
      </c>
      <c r="J2565" s="662">
        <f>H2565*I2565</f>
        <v>0</v>
      </c>
      <c r="K2565" s="662">
        <f>IF($V$11="Y",J2565*0.05,0)</f>
        <v>0</v>
      </c>
    </row>
    <row r="2566" s="671" customFormat="1" ht="13.5" customHeight="1">
      <c r="E2566" t="s" s="596">
        <v>1447</v>
      </c>
      <c r="F2566" t="s" s="675">
        <v>2293</v>
      </c>
      <c r="G2566" t="s" s="695">
        <f>G2557</f>
        <v>2007</v>
      </c>
      <c r="H2566" s="677">
        <v>0</v>
      </c>
      <c r="J2566" s="662">
        <f>H2566*I2566</f>
        <v>0</v>
      </c>
      <c r="K2566" s="662">
        <f>IF($V$11="Y",J2566*0.05,0)</f>
        <v>0</v>
      </c>
    </row>
    <row r="2567" s="671" customFormat="1" ht="13.5" customHeight="1">
      <c r="E2567" t="s" s="596">
        <v>1448</v>
      </c>
      <c r="F2567" t="s" s="675">
        <v>2294</v>
      </c>
      <c r="G2567" t="s" s="676">
        <f>G2558</f>
        <v>1996</v>
      </c>
      <c r="H2567" s="677">
        <v>0</v>
      </c>
      <c r="J2567" s="662">
        <f>H2567*I2567</f>
        <v>0</v>
      </c>
      <c r="K2567" s="662">
        <f>IF($V$11="Y",J2567*0.05,0)</f>
        <v>0</v>
      </c>
    </row>
    <row r="2568" s="671" customFormat="1" ht="13.5" customHeight="1">
      <c r="E2568" t="s" s="596">
        <v>1448</v>
      </c>
      <c r="F2568" t="s" s="675">
        <v>2294</v>
      </c>
      <c r="G2568" t="s" s="91">
        <f>G2559</f>
        <v>1998</v>
      </c>
      <c r="H2568" s="677">
        <v>0</v>
      </c>
      <c r="J2568" s="662">
        <f>H2568*I2568</f>
        <v>0</v>
      </c>
      <c r="K2568" s="662">
        <f>IF($V$11="Y",J2568*0.05,0)</f>
        <v>0</v>
      </c>
    </row>
    <row r="2569" s="671" customFormat="1" ht="13.5" customHeight="1">
      <c r="E2569" t="s" s="596">
        <v>1448</v>
      </c>
      <c r="F2569" t="s" s="675">
        <v>2294</v>
      </c>
      <c r="G2569" t="s" s="205">
        <f>G2560</f>
        <v>2000</v>
      </c>
      <c r="H2569" s="677">
        <v>0</v>
      </c>
      <c r="J2569" s="662">
        <f>H2569*I2569</f>
        <v>0</v>
      </c>
      <c r="K2569" s="662">
        <f>IF($V$11="Y",J2569*0.05,0)</f>
        <v>0</v>
      </c>
    </row>
    <row r="2570" s="671" customFormat="1" ht="13.5" customHeight="1">
      <c r="E2570" t="s" s="596">
        <v>1448</v>
      </c>
      <c r="F2570" t="s" s="675">
        <v>2294</v>
      </c>
      <c r="G2570" t="s" s="684">
        <f>G2561</f>
        <v>2001</v>
      </c>
      <c r="H2570" s="677">
        <v>0</v>
      </c>
      <c r="J2570" s="662">
        <f>H2570*I2570</f>
        <v>0</v>
      </c>
      <c r="K2570" s="662">
        <f>IF($V$11="Y",J2570*0.05,0)</f>
        <v>0</v>
      </c>
    </row>
    <row r="2571" s="671" customFormat="1" ht="13.5" customHeight="1">
      <c r="E2571" t="s" s="596">
        <v>1448</v>
      </c>
      <c r="F2571" t="s" s="675">
        <v>2294</v>
      </c>
      <c r="G2571" t="s" s="686">
        <f>G2562</f>
        <v>2003</v>
      </c>
      <c r="H2571" s="677">
        <v>0</v>
      </c>
      <c r="J2571" s="662">
        <f>H2571*I2571</f>
        <v>0</v>
      </c>
      <c r="K2571" s="662">
        <f>IF($V$11="Y",J2571*0.05,0)</f>
        <v>0</v>
      </c>
    </row>
    <row r="2572" s="671" customFormat="1" ht="13.5" customHeight="1">
      <c r="E2572" t="s" s="596">
        <v>1448</v>
      </c>
      <c r="F2572" t="s" s="675">
        <v>2294</v>
      </c>
      <c r="G2572" t="s" s="690">
        <f>G2563</f>
        <v>2004</v>
      </c>
      <c r="H2572" s="677">
        <v>0</v>
      </c>
      <c r="J2572" s="662">
        <f>H2572*I2572</f>
        <v>0</v>
      </c>
      <c r="K2572" s="662">
        <f>IF($V$11="Y",J2572*0.05,0)</f>
        <v>0</v>
      </c>
    </row>
    <row r="2573" s="671" customFormat="1" ht="13.5" customHeight="1">
      <c r="E2573" t="s" s="596">
        <v>1448</v>
      </c>
      <c r="F2573" t="s" s="675">
        <v>2294</v>
      </c>
      <c r="G2573" t="s" s="692">
        <f>G2564</f>
        <v>2005</v>
      </c>
      <c r="H2573" s="677">
        <v>0</v>
      </c>
      <c r="J2573" s="662">
        <f>H2573*I2573</f>
        <v>0</v>
      </c>
      <c r="K2573" s="662">
        <f>IF($V$11="Y",J2573*0.05,0)</f>
        <v>0</v>
      </c>
    </row>
    <row r="2574" s="671" customFormat="1" ht="13.5" customHeight="1">
      <c r="E2574" t="s" s="596">
        <v>1448</v>
      </c>
      <c r="F2574" t="s" s="675">
        <v>2294</v>
      </c>
      <c r="G2574" t="s" s="180">
        <f>G2565</f>
        <v>2006</v>
      </c>
      <c r="H2574" s="677">
        <v>0</v>
      </c>
      <c r="J2574" s="662">
        <f>H2574*I2574</f>
        <v>0</v>
      </c>
      <c r="K2574" s="662">
        <f>IF($V$11="Y",J2574*0.05,0)</f>
        <v>0</v>
      </c>
    </row>
    <row r="2575" s="671" customFormat="1" ht="13.5" customHeight="1">
      <c r="E2575" t="s" s="596">
        <v>1448</v>
      </c>
      <c r="F2575" t="s" s="675">
        <v>2294</v>
      </c>
      <c r="G2575" t="s" s="695">
        <f>G2566</f>
        <v>2007</v>
      </c>
      <c r="H2575" s="677">
        <v>0</v>
      </c>
      <c r="J2575" s="662">
        <f>H2575*I2575</f>
        <v>0</v>
      </c>
      <c r="K2575" s="662">
        <f>IF($V$11="Y",J2575*0.05,0)</f>
        <v>0</v>
      </c>
    </row>
    <row r="2576" s="671" customFormat="1" ht="13.5" customHeight="1">
      <c r="E2576" t="s" s="596">
        <v>1449</v>
      </c>
      <c r="F2576" t="s" s="675">
        <v>2295</v>
      </c>
      <c r="G2576" t="s" s="676">
        <f>G2567</f>
        <v>1996</v>
      </c>
      <c r="H2576" s="677">
        <v>0</v>
      </c>
      <c r="J2576" s="662">
        <f>H2576*I2576</f>
        <v>0</v>
      </c>
      <c r="K2576" s="662">
        <f>IF($V$11="Y",J2576*0.05,0)</f>
        <v>0</v>
      </c>
    </row>
    <row r="2577" s="671" customFormat="1" ht="13.5" customHeight="1">
      <c r="E2577" t="s" s="596">
        <v>1449</v>
      </c>
      <c r="F2577" t="s" s="675">
        <v>2295</v>
      </c>
      <c r="G2577" t="s" s="91">
        <f>G2568</f>
        <v>1998</v>
      </c>
      <c r="H2577" s="677">
        <v>0</v>
      </c>
      <c r="J2577" s="662">
        <f>H2577*I2577</f>
        <v>0</v>
      </c>
      <c r="K2577" s="662">
        <f>IF($V$11="Y",J2577*0.05,0)</f>
        <v>0</v>
      </c>
    </row>
    <row r="2578" s="671" customFormat="1" ht="13.5" customHeight="1">
      <c r="E2578" t="s" s="596">
        <v>1449</v>
      </c>
      <c r="F2578" t="s" s="675">
        <v>2295</v>
      </c>
      <c r="G2578" t="s" s="205">
        <f>G2569</f>
        <v>2000</v>
      </c>
      <c r="H2578" s="677">
        <v>0</v>
      </c>
      <c r="J2578" s="662">
        <f>H2578*I2578</f>
        <v>0</v>
      </c>
      <c r="K2578" s="662">
        <f>IF($V$11="Y",J2578*0.05,0)</f>
        <v>0</v>
      </c>
    </row>
    <row r="2579" s="671" customFormat="1" ht="13.5" customHeight="1">
      <c r="E2579" t="s" s="596">
        <v>1449</v>
      </c>
      <c r="F2579" t="s" s="675">
        <v>2295</v>
      </c>
      <c r="G2579" t="s" s="684">
        <f>G2570</f>
        <v>2001</v>
      </c>
      <c r="H2579" s="677">
        <v>0</v>
      </c>
      <c r="J2579" s="662">
        <f>H2579*I2579</f>
        <v>0</v>
      </c>
      <c r="K2579" s="662">
        <f>IF($V$11="Y",J2579*0.05,0)</f>
        <v>0</v>
      </c>
    </row>
    <row r="2580" s="671" customFormat="1" ht="13.5" customHeight="1">
      <c r="E2580" t="s" s="596">
        <v>1449</v>
      </c>
      <c r="F2580" t="s" s="675">
        <v>2295</v>
      </c>
      <c r="G2580" t="s" s="686">
        <f>G2571</f>
        <v>2003</v>
      </c>
      <c r="H2580" s="677">
        <v>0</v>
      </c>
      <c r="J2580" s="662">
        <f>H2580*I2580</f>
        <v>0</v>
      </c>
      <c r="K2580" s="662">
        <f>IF($V$11="Y",J2580*0.05,0)</f>
        <v>0</v>
      </c>
    </row>
    <row r="2581" s="671" customFormat="1" ht="13.5" customHeight="1">
      <c r="E2581" t="s" s="596">
        <v>1449</v>
      </c>
      <c r="F2581" t="s" s="675">
        <v>2295</v>
      </c>
      <c r="G2581" t="s" s="690">
        <f>G2572</f>
        <v>2004</v>
      </c>
      <c r="H2581" s="677">
        <v>0</v>
      </c>
      <c r="J2581" s="662">
        <f>H2581*I2581</f>
        <v>0</v>
      </c>
      <c r="K2581" s="662">
        <f>IF($V$11="Y",J2581*0.05,0)</f>
        <v>0</v>
      </c>
    </row>
    <row r="2582" s="671" customFormat="1" ht="13.5" customHeight="1">
      <c r="E2582" t="s" s="596">
        <v>1449</v>
      </c>
      <c r="F2582" t="s" s="675">
        <v>2295</v>
      </c>
      <c r="G2582" t="s" s="692">
        <f>G2573</f>
        <v>2005</v>
      </c>
      <c r="H2582" s="677">
        <v>0</v>
      </c>
      <c r="J2582" s="662">
        <f>H2582*I2582</f>
        <v>0</v>
      </c>
      <c r="K2582" s="662">
        <f>IF($V$11="Y",J2582*0.05,0)</f>
        <v>0</v>
      </c>
    </row>
    <row r="2583" s="671" customFormat="1" ht="13.5" customHeight="1">
      <c r="E2583" t="s" s="596">
        <v>1449</v>
      </c>
      <c r="F2583" t="s" s="675">
        <v>2295</v>
      </c>
      <c r="G2583" t="s" s="180">
        <f>G2574</f>
        <v>2006</v>
      </c>
      <c r="H2583" s="677">
        <v>0</v>
      </c>
      <c r="J2583" s="662">
        <f>H2583*I2583</f>
        <v>0</v>
      </c>
      <c r="K2583" s="662">
        <f>IF($V$11="Y",J2583*0.05,0)</f>
        <v>0</v>
      </c>
    </row>
    <row r="2584" s="671" customFormat="1" ht="13.5" customHeight="1">
      <c r="E2584" t="s" s="596">
        <v>1449</v>
      </c>
      <c r="F2584" t="s" s="675">
        <v>2295</v>
      </c>
      <c r="G2584" t="s" s="695">
        <f>G2575</f>
        <v>2007</v>
      </c>
      <c r="H2584" s="677">
        <v>0</v>
      </c>
      <c r="J2584" s="662">
        <f>H2584*I2584</f>
        <v>0</v>
      </c>
      <c r="K2584" s="662">
        <f>IF($V$11="Y",J2584*0.05,0)</f>
        <v>0</v>
      </c>
    </row>
    <row r="2585" s="671" customFormat="1" ht="13.5" customHeight="1">
      <c r="E2585" t="s" s="596">
        <v>1450</v>
      </c>
      <c r="F2585" t="s" s="675">
        <v>2296</v>
      </c>
      <c r="G2585" t="s" s="676">
        <f>G2576</f>
        <v>1996</v>
      </c>
      <c r="H2585" s="677">
        <v>0</v>
      </c>
      <c r="J2585" s="662">
        <f>H2585*I2585</f>
        <v>0</v>
      </c>
      <c r="K2585" s="662">
        <f>IF($V$11="Y",J2585*0.05,0)</f>
        <v>0</v>
      </c>
    </row>
    <row r="2586" s="671" customFormat="1" ht="13.5" customHeight="1">
      <c r="E2586" t="s" s="596">
        <v>1450</v>
      </c>
      <c r="F2586" t="s" s="675">
        <v>2296</v>
      </c>
      <c r="G2586" t="s" s="91">
        <f>G2577</f>
        <v>1998</v>
      </c>
      <c r="H2586" s="677">
        <v>0</v>
      </c>
      <c r="J2586" s="662">
        <f>H2586*I2586</f>
        <v>0</v>
      </c>
      <c r="K2586" s="662">
        <f>IF($V$11="Y",J2586*0.05,0)</f>
        <v>0</v>
      </c>
    </row>
    <row r="2587" s="671" customFormat="1" ht="13.5" customHeight="1">
      <c r="E2587" t="s" s="596">
        <v>1450</v>
      </c>
      <c r="F2587" t="s" s="675">
        <v>2296</v>
      </c>
      <c r="G2587" t="s" s="205">
        <f>G2578</f>
        <v>2000</v>
      </c>
      <c r="H2587" s="677">
        <v>0</v>
      </c>
      <c r="J2587" s="662">
        <f>H2587*I2587</f>
        <v>0</v>
      </c>
      <c r="K2587" s="662">
        <f>IF($V$11="Y",J2587*0.05,0)</f>
        <v>0</v>
      </c>
    </row>
    <row r="2588" s="671" customFormat="1" ht="13.5" customHeight="1">
      <c r="E2588" t="s" s="596">
        <v>1450</v>
      </c>
      <c r="F2588" t="s" s="675">
        <v>2296</v>
      </c>
      <c r="G2588" t="s" s="684">
        <f>G2579</f>
        <v>2001</v>
      </c>
      <c r="H2588" s="677">
        <v>0</v>
      </c>
      <c r="J2588" s="662">
        <f>H2588*I2588</f>
        <v>0</v>
      </c>
      <c r="K2588" s="662">
        <f>IF($V$11="Y",J2588*0.05,0)</f>
        <v>0</v>
      </c>
    </row>
    <row r="2589" s="671" customFormat="1" ht="13.5" customHeight="1">
      <c r="E2589" t="s" s="596">
        <v>1450</v>
      </c>
      <c r="F2589" t="s" s="675">
        <v>2296</v>
      </c>
      <c r="G2589" t="s" s="686">
        <f>G2580</f>
        <v>2003</v>
      </c>
      <c r="H2589" s="677">
        <v>0</v>
      </c>
      <c r="J2589" s="662">
        <f>H2589*I2589</f>
        <v>0</v>
      </c>
      <c r="K2589" s="662">
        <f>IF($V$11="Y",J2589*0.05,0)</f>
        <v>0</v>
      </c>
    </row>
    <row r="2590" s="671" customFormat="1" ht="13.5" customHeight="1">
      <c r="E2590" t="s" s="596">
        <v>1450</v>
      </c>
      <c r="F2590" t="s" s="675">
        <v>2296</v>
      </c>
      <c r="G2590" t="s" s="690">
        <f>G2581</f>
        <v>2004</v>
      </c>
      <c r="H2590" s="677">
        <v>0</v>
      </c>
      <c r="J2590" s="662">
        <f>H2590*I2590</f>
        <v>0</v>
      </c>
      <c r="K2590" s="662">
        <f>IF($V$11="Y",J2590*0.05,0)</f>
        <v>0</v>
      </c>
    </row>
    <row r="2591" s="671" customFormat="1" ht="13.5" customHeight="1">
      <c r="E2591" t="s" s="596">
        <v>1450</v>
      </c>
      <c r="F2591" t="s" s="675">
        <v>2296</v>
      </c>
      <c r="G2591" t="s" s="692">
        <f>G2582</f>
        <v>2005</v>
      </c>
      <c r="H2591" s="677">
        <v>0</v>
      </c>
      <c r="J2591" s="662">
        <f>H2591*I2591</f>
        <v>0</v>
      </c>
      <c r="K2591" s="662">
        <f>IF($V$11="Y",J2591*0.05,0)</f>
        <v>0</v>
      </c>
    </row>
    <row r="2592" s="671" customFormat="1" ht="13.5" customHeight="1">
      <c r="E2592" t="s" s="596">
        <v>1450</v>
      </c>
      <c r="F2592" t="s" s="675">
        <v>2296</v>
      </c>
      <c r="G2592" t="s" s="180">
        <f>G2583</f>
        <v>2006</v>
      </c>
      <c r="H2592" s="677">
        <v>0</v>
      </c>
      <c r="J2592" s="662">
        <f>H2592*I2592</f>
        <v>0</v>
      </c>
      <c r="K2592" s="662">
        <f>IF($V$11="Y",J2592*0.05,0)</f>
        <v>0</v>
      </c>
    </row>
    <row r="2593" s="671" customFormat="1" ht="13.5" customHeight="1">
      <c r="E2593" t="s" s="596">
        <v>1450</v>
      </c>
      <c r="F2593" t="s" s="675">
        <v>2296</v>
      </c>
      <c r="G2593" t="s" s="695">
        <f>G2584</f>
        <v>2007</v>
      </c>
      <c r="H2593" s="677">
        <v>0</v>
      </c>
      <c r="J2593" s="662">
        <f>H2593*I2593</f>
        <v>0</v>
      </c>
      <c r="K2593" s="662">
        <f>IF($V$11="Y",J2593*0.05,0)</f>
        <v>0</v>
      </c>
    </row>
    <row r="2594" s="671" customFormat="1" ht="13.5" customHeight="1">
      <c r="E2594" t="s" s="596">
        <v>1671</v>
      </c>
      <c r="F2594" t="s" s="675">
        <v>2297</v>
      </c>
      <c r="G2594" t="s" s="676">
        <f>G1973</f>
        <v>1996</v>
      </c>
      <c r="H2594" s="677">
        <v>0</v>
      </c>
      <c r="J2594" s="662">
        <f>H2594*I2594</f>
        <v>0</v>
      </c>
      <c r="K2594" s="662">
        <f>IF($V$11="Y",J2594*0.05,0)</f>
        <v>0</v>
      </c>
    </row>
    <row r="2595" s="671" customFormat="1" ht="13.5" customHeight="1">
      <c r="E2595" t="s" s="596">
        <v>1671</v>
      </c>
      <c r="F2595" t="s" s="675">
        <v>2297</v>
      </c>
      <c r="G2595" t="s" s="91">
        <f>G1974</f>
        <v>1998</v>
      </c>
      <c r="H2595" s="677">
        <v>0</v>
      </c>
      <c r="J2595" s="662">
        <f>H2595*I2595</f>
        <v>0</v>
      </c>
      <c r="K2595" s="662">
        <f>IF($V$11="Y",J2595*0.05,0)</f>
        <v>0</v>
      </c>
    </row>
    <row r="2596" s="671" customFormat="1" ht="13.5" customHeight="1">
      <c r="E2596" t="s" s="596">
        <v>1671</v>
      </c>
      <c r="F2596" t="s" s="675">
        <v>2297</v>
      </c>
      <c r="G2596" t="s" s="205">
        <f>G1975</f>
        <v>2000</v>
      </c>
      <c r="H2596" s="677">
        <v>0</v>
      </c>
      <c r="J2596" s="662">
        <f>H2596*I2596</f>
        <v>0</v>
      </c>
      <c r="K2596" s="662">
        <f>IF($V$11="Y",J2596*0.05,0)</f>
        <v>0</v>
      </c>
    </row>
    <row r="2597" s="671" customFormat="1" ht="13.5" customHeight="1">
      <c r="E2597" t="s" s="596">
        <v>1671</v>
      </c>
      <c r="F2597" t="s" s="675">
        <v>2297</v>
      </c>
      <c r="G2597" t="s" s="684">
        <f>G1976</f>
        <v>2001</v>
      </c>
      <c r="H2597" s="677">
        <v>0</v>
      </c>
      <c r="J2597" s="662">
        <f>H2597*I2597</f>
        <v>0</v>
      </c>
      <c r="K2597" s="662">
        <f>IF($V$11="Y",J2597*0.05,0)</f>
        <v>0</v>
      </c>
    </row>
    <row r="2598" s="671" customFormat="1" ht="13.5" customHeight="1">
      <c r="E2598" t="s" s="596">
        <v>1671</v>
      </c>
      <c r="F2598" t="s" s="675">
        <v>2297</v>
      </c>
      <c r="G2598" t="s" s="686">
        <f>G1977</f>
        <v>2003</v>
      </c>
      <c r="H2598" s="677">
        <v>0</v>
      </c>
      <c r="J2598" s="662">
        <f>H2598*I2598</f>
        <v>0</v>
      </c>
      <c r="K2598" s="662">
        <f>IF($V$11="Y",J2598*0.05,0)</f>
        <v>0</v>
      </c>
    </row>
    <row r="2599" s="671" customFormat="1" ht="13.5" customHeight="1">
      <c r="E2599" t="s" s="596">
        <v>1671</v>
      </c>
      <c r="F2599" t="s" s="675">
        <v>2297</v>
      </c>
      <c r="G2599" t="s" s="690">
        <f>G1978</f>
        <v>2004</v>
      </c>
      <c r="H2599" s="677">
        <v>0</v>
      </c>
      <c r="J2599" s="662">
        <f>H2599*I2599</f>
        <v>0</v>
      </c>
      <c r="K2599" s="662">
        <f>IF($V$11="Y",J2599*0.05,0)</f>
        <v>0</v>
      </c>
    </row>
    <row r="2600" s="671" customFormat="1" ht="13.5" customHeight="1">
      <c r="E2600" t="s" s="596">
        <v>1671</v>
      </c>
      <c r="F2600" t="s" s="675">
        <v>2297</v>
      </c>
      <c r="G2600" t="s" s="692">
        <f>G1979</f>
        <v>2005</v>
      </c>
      <c r="H2600" s="677">
        <v>0</v>
      </c>
      <c r="J2600" s="662">
        <f>H2600*I2600</f>
        <v>0</v>
      </c>
      <c r="K2600" s="662">
        <f>IF($V$11="Y",J2600*0.05,0)</f>
        <v>0</v>
      </c>
    </row>
    <row r="2601" s="671" customFormat="1" ht="13.5" customHeight="1">
      <c r="E2601" t="s" s="596">
        <v>1671</v>
      </c>
      <c r="F2601" t="s" s="675">
        <v>2297</v>
      </c>
      <c r="G2601" t="s" s="180">
        <f>G1980</f>
        <v>2006</v>
      </c>
      <c r="H2601" s="677">
        <v>0</v>
      </c>
      <c r="J2601" s="662">
        <f>H2601*I2601</f>
        <v>0</v>
      </c>
      <c r="K2601" s="662">
        <f>IF($V$11="Y",J2601*0.05,0)</f>
        <v>0</v>
      </c>
    </row>
    <row r="2602" s="671" customFormat="1" ht="13.5" customHeight="1">
      <c r="E2602" t="s" s="596">
        <v>1671</v>
      </c>
      <c r="F2602" t="s" s="675">
        <v>2297</v>
      </c>
      <c r="G2602" t="s" s="695">
        <f>G1981</f>
        <v>2007</v>
      </c>
      <c r="H2602" s="677">
        <v>0</v>
      </c>
      <c r="J2602" s="662">
        <f>H2602*I2602</f>
        <v>0</v>
      </c>
      <c r="K2602" s="662">
        <f>IF($V$11="Y",J2602*0.05,0)</f>
        <v>0</v>
      </c>
    </row>
    <row r="2603" s="671" customFormat="1" ht="13.5" customHeight="1">
      <c r="E2603" t="s" s="596">
        <v>1672</v>
      </c>
      <c r="F2603" t="s" s="675">
        <v>2298</v>
      </c>
      <c r="G2603" t="s" s="676">
        <f>G2594</f>
        <v>1996</v>
      </c>
      <c r="H2603" s="677">
        <v>0</v>
      </c>
      <c r="J2603" s="662">
        <f>H2603*I2603</f>
        <v>0</v>
      </c>
      <c r="K2603" s="662">
        <f>IF($V$11="Y",J2603*0.05,0)</f>
        <v>0</v>
      </c>
    </row>
    <row r="2604" s="671" customFormat="1" ht="13.5" customHeight="1">
      <c r="E2604" t="s" s="596">
        <v>1672</v>
      </c>
      <c r="F2604" t="s" s="675">
        <v>2298</v>
      </c>
      <c r="G2604" t="s" s="91">
        <f>G2595</f>
        <v>1998</v>
      </c>
      <c r="H2604" s="677">
        <v>0</v>
      </c>
      <c r="J2604" s="662">
        <f>H2604*I2604</f>
        <v>0</v>
      </c>
      <c r="K2604" s="662">
        <f>IF($V$11="Y",J2604*0.05,0)</f>
        <v>0</v>
      </c>
    </row>
    <row r="2605" s="671" customFormat="1" ht="13.5" customHeight="1">
      <c r="E2605" t="s" s="596">
        <v>1672</v>
      </c>
      <c r="F2605" t="s" s="675">
        <v>2298</v>
      </c>
      <c r="G2605" t="s" s="205">
        <f>G2596</f>
        <v>2000</v>
      </c>
      <c r="H2605" s="677">
        <v>0</v>
      </c>
      <c r="J2605" s="662">
        <f>H2605*I2605</f>
        <v>0</v>
      </c>
      <c r="K2605" s="662">
        <f>IF($V$11="Y",J2605*0.05,0)</f>
        <v>0</v>
      </c>
    </row>
    <row r="2606" s="671" customFormat="1" ht="13.5" customHeight="1">
      <c r="E2606" t="s" s="596">
        <v>1672</v>
      </c>
      <c r="F2606" t="s" s="675">
        <v>2298</v>
      </c>
      <c r="G2606" t="s" s="684">
        <f>G2597</f>
        <v>2001</v>
      </c>
      <c r="H2606" s="677">
        <v>0</v>
      </c>
      <c r="J2606" s="662">
        <f>H2606*I2606</f>
        <v>0</v>
      </c>
      <c r="K2606" s="662">
        <f>IF($V$11="Y",J2606*0.05,0)</f>
        <v>0</v>
      </c>
    </row>
    <row r="2607" s="671" customFormat="1" ht="13.5" customHeight="1">
      <c r="E2607" t="s" s="596">
        <v>1672</v>
      </c>
      <c r="F2607" t="s" s="675">
        <v>2298</v>
      </c>
      <c r="G2607" t="s" s="686">
        <f>G2598</f>
        <v>2003</v>
      </c>
      <c r="H2607" s="677">
        <v>0</v>
      </c>
      <c r="J2607" s="662">
        <f>H2607*I2607</f>
        <v>0</v>
      </c>
      <c r="K2607" s="662">
        <f>IF($V$11="Y",J2607*0.05,0)</f>
        <v>0</v>
      </c>
    </row>
    <row r="2608" s="671" customFormat="1" ht="13.5" customHeight="1">
      <c r="E2608" t="s" s="596">
        <v>1672</v>
      </c>
      <c r="F2608" t="s" s="675">
        <v>2298</v>
      </c>
      <c r="G2608" t="s" s="690">
        <f>G2599</f>
        <v>2004</v>
      </c>
      <c r="H2608" s="677">
        <v>0</v>
      </c>
      <c r="J2608" s="662">
        <f>H2608*I2608</f>
        <v>0</v>
      </c>
      <c r="K2608" s="662">
        <f>IF($V$11="Y",J2608*0.05,0)</f>
        <v>0</v>
      </c>
    </row>
    <row r="2609" s="671" customFormat="1" ht="13.5" customHeight="1">
      <c r="E2609" t="s" s="596">
        <v>1672</v>
      </c>
      <c r="F2609" t="s" s="675">
        <v>2298</v>
      </c>
      <c r="G2609" t="s" s="692">
        <f>G2600</f>
        <v>2005</v>
      </c>
      <c r="H2609" s="677">
        <v>0</v>
      </c>
      <c r="J2609" s="662">
        <f>H2609*I2609</f>
        <v>0</v>
      </c>
      <c r="K2609" s="662">
        <f>IF($V$11="Y",J2609*0.05,0)</f>
        <v>0</v>
      </c>
    </row>
    <row r="2610" s="671" customFormat="1" ht="13.5" customHeight="1">
      <c r="E2610" t="s" s="596">
        <v>1672</v>
      </c>
      <c r="F2610" t="s" s="675">
        <v>2298</v>
      </c>
      <c r="G2610" t="s" s="180">
        <f>G2601</f>
        <v>2006</v>
      </c>
      <c r="H2610" s="677">
        <v>0</v>
      </c>
      <c r="J2610" s="662">
        <f>H2610*I2610</f>
        <v>0</v>
      </c>
      <c r="K2610" s="662">
        <f>IF($V$11="Y",J2610*0.05,0)</f>
        <v>0</v>
      </c>
    </row>
    <row r="2611" s="671" customFormat="1" ht="13.5" customHeight="1">
      <c r="E2611" t="s" s="596">
        <v>1672</v>
      </c>
      <c r="F2611" t="s" s="675">
        <v>2298</v>
      </c>
      <c r="G2611" t="s" s="695">
        <f>G2602</f>
        <v>2007</v>
      </c>
      <c r="H2611" s="677">
        <v>0</v>
      </c>
      <c r="J2611" s="662">
        <f>H2611*I2611</f>
        <v>0</v>
      </c>
      <c r="K2611" s="662">
        <f>IF($V$11="Y",J2611*0.05,0)</f>
        <v>0</v>
      </c>
    </row>
    <row r="2612" s="671" customFormat="1" ht="13.5" customHeight="1">
      <c r="E2612" t="s" s="596">
        <v>1673</v>
      </c>
      <c r="F2612" t="s" s="675">
        <v>2299</v>
      </c>
      <c r="G2612" t="s" s="676">
        <f>G2603</f>
        <v>1996</v>
      </c>
      <c r="H2612" s="677">
        <v>0</v>
      </c>
      <c r="J2612" s="662">
        <f>H2612*I2612</f>
        <v>0</v>
      </c>
      <c r="K2612" s="662">
        <f>IF($V$11="Y",J2612*0.05,0)</f>
        <v>0</v>
      </c>
    </row>
    <row r="2613" s="671" customFormat="1" ht="13.5" customHeight="1">
      <c r="E2613" t="s" s="596">
        <v>1673</v>
      </c>
      <c r="F2613" t="s" s="675">
        <v>2299</v>
      </c>
      <c r="G2613" t="s" s="91">
        <f>G2604</f>
        <v>1998</v>
      </c>
      <c r="H2613" s="677">
        <v>0</v>
      </c>
      <c r="J2613" s="662">
        <f>H2613*I2613</f>
        <v>0</v>
      </c>
      <c r="K2613" s="662">
        <f>IF($V$11="Y",J2613*0.05,0)</f>
        <v>0</v>
      </c>
    </row>
    <row r="2614" s="671" customFormat="1" ht="13.5" customHeight="1">
      <c r="E2614" t="s" s="596">
        <v>1673</v>
      </c>
      <c r="F2614" t="s" s="675">
        <v>2299</v>
      </c>
      <c r="G2614" t="s" s="205">
        <f>G2605</f>
        <v>2000</v>
      </c>
      <c r="H2614" s="677">
        <v>0</v>
      </c>
      <c r="J2614" s="662">
        <f>H2614*I2614</f>
        <v>0</v>
      </c>
      <c r="K2614" s="662">
        <f>IF($V$11="Y",J2614*0.05,0)</f>
        <v>0</v>
      </c>
    </row>
    <row r="2615" s="671" customFormat="1" ht="13.5" customHeight="1">
      <c r="E2615" t="s" s="596">
        <v>1673</v>
      </c>
      <c r="F2615" t="s" s="675">
        <v>2299</v>
      </c>
      <c r="G2615" t="s" s="684">
        <f>G2606</f>
        <v>2001</v>
      </c>
      <c r="H2615" s="677">
        <v>0</v>
      </c>
      <c r="J2615" s="662">
        <f>H2615*I2615</f>
        <v>0</v>
      </c>
      <c r="K2615" s="662">
        <f>IF($V$11="Y",J2615*0.05,0)</f>
        <v>0</v>
      </c>
    </row>
    <row r="2616" s="671" customFormat="1" ht="13.5" customHeight="1">
      <c r="E2616" t="s" s="596">
        <v>1673</v>
      </c>
      <c r="F2616" t="s" s="675">
        <v>2299</v>
      </c>
      <c r="G2616" t="s" s="686">
        <f>G2607</f>
        <v>2003</v>
      </c>
      <c r="H2616" s="677">
        <v>0</v>
      </c>
      <c r="J2616" s="662">
        <f>H2616*I2616</f>
        <v>0</v>
      </c>
      <c r="K2616" s="662">
        <f>IF($V$11="Y",J2616*0.05,0)</f>
        <v>0</v>
      </c>
    </row>
    <row r="2617" s="671" customFormat="1" ht="13.5" customHeight="1">
      <c r="E2617" t="s" s="596">
        <v>1673</v>
      </c>
      <c r="F2617" t="s" s="675">
        <v>2299</v>
      </c>
      <c r="G2617" t="s" s="690">
        <f>G2608</f>
        <v>2004</v>
      </c>
      <c r="H2617" s="677">
        <v>0</v>
      </c>
      <c r="J2617" s="662">
        <f>H2617*I2617</f>
        <v>0</v>
      </c>
      <c r="K2617" s="662">
        <f>IF($V$11="Y",J2617*0.05,0)</f>
        <v>0</v>
      </c>
    </row>
    <row r="2618" s="671" customFormat="1" ht="13.5" customHeight="1">
      <c r="E2618" t="s" s="596">
        <v>1673</v>
      </c>
      <c r="F2618" t="s" s="675">
        <v>2299</v>
      </c>
      <c r="G2618" t="s" s="692">
        <f>G2609</f>
        <v>2005</v>
      </c>
      <c r="H2618" s="677">
        <v>0</v>
      </c>
      <c r="J2618" s="662">
        <f>H2618*I2618</f>
        <v>0</v>
      </c>
      <c r="K2618" s="662">
        <f>IF($V$11="Y",J2618*0.05,0)</f>
        <v>0</v>
      </c>
    </row>
    <row r="2619" s="671" customFormat="1" ht="13.5" customHeight="1">
      <c r="E2619" t="s" s="596">
        <v>1673</v>
      </c>
      <c r="F2619" t="s" s="675">
        <v>2299</v>
      </c>
      <c r="G2619" t="s" s="180">
        <f>G2610</f>
        <v>2006</v>
      </c>
      <c r="H2619" s="677">
        <v>0</v>
      </c>
      <c r="J2619" s="662">
        <f>H2619*I2619</f>
        <v>0</v>
      </c>
      <c r="K2619" s="662">
        <f>IF($V$11="Y",J2619*0.05,0)</f>
        <v>0</v>
      </c>
    </row>
    <row r="2620" s="671" customFormat="1" ht="13.5" customHeight="1">
      <c r="E2620" t="s" s="596">
        <v>1673</v>
      </c>
      <c r="F2620" t="s" s="675">
        <v>2299</v>
      </c>
      <c r="G2620" t="s" s="695">
        <f>G2611</f>
        <v>2007</v>
      </c>
      <c r="H2620" s="677">
        <v>0</v>
      </c>
      <c r="J2620" s="662">
        <f>H2620*I2620</f>
        <v>0</v>
      </c>
      <c r="K2620" s="662">
        <f>IF($V$11="Y",J2620*0.05,0)</f>
        <v>0</v>
      </c>
    </row>
    <row r="2621" s="671" customFormat="1" ht="13.5" customHeight="1">
      <c r="E2621" t="s" s="596">
        <v>1674</v>
      </c>
      <c r="F2621" t="s" s="675">
        <v>2300</v>
      </c>
      <c r="G2621" t="s" s="676">
        <f>G2612</f>
        <v>1996</v>
      </c>
      <c r="H2621" s="677">
        <v>0</v>
      </c>
      <c r="J2621" s="662">
        <f>H2621*I2621</f>
        <v>0</v>
      </c>
      <c r="K2621" s="662">
        <f>IF($V$11="Y",J2621*0.05,0)</f>
        <v>0</v>
      </c>
    </row>
    <row r="2622" s="671" customFormat="1" ht="13.5" customHeight="1">
      <c r="E2622" t="s" s="596">
        <v>1674</v>
      </c>
      <c r="F2622" t="s" s="675">
        <v>2300</v>
      </c>
      <c r="G2622" t="s" s="91">
        <f>G2613</f>
        <v>1998</v>
      </c>
      <c r="H2622" s="677">
        <v>0</v>
      </c>
      <c r="J2622" s="662">
        <f>H2622*I2622</f>
        <v>0</v>
      </c>
      <c r="K2622" s="662">
        <f>IF($V$11="Y",J2622*0.05,0)</f>
        <v>0</v>
      </c>
    </row>
    <row r="2623" s="671" customFormat="1" ht="13.5" customHeight="1">
      <c r="E2623" t="s" s="596">
        <v>1674</v>
      </c>
      <c r="F2623" t="s" s="675">
        <v>2300</v>
      </c>
      <c r="G2623" t="s" s="205">
        <f>G2614</f>
        <v>2000</v>
      </c>
      <c r="H2623" s="677">
        <v>0</v>
      </c>
      <c r="J2623" s="662">
        <f>H2623*I2623</f>
        <v>0</v>
      </c>
      <c r="K2623" s="662">
        <f>IF($V$11="Y",J2623*0.05,0)</f>
        <v>0</v>
      </c>
    </row>
    <row r="2624" s="671" customFormat="1" ht="13.5" customHeight="1">
      <c r="E2624" t="s" s="596">
        <v>1674</v>
      </c>
      <c r="F2624" t="s" s="675">
        <v>2300</v>
      </c>
      <c r="G2624" t="s" s="684">
        <f>G2615</f>
        <v>2001</v>
      </c>
      <c r="H2624" s="677">
        <v>0</v>
      </c>
      <c r="J2624" s="662">
        <f>H2624*I2624</f>
        <v>0</v>
      </c>
      <c r="K2624" s="662">
        <f>IF($V$11="Y",J2624*0.05,0)</f>
        <v>0</v>
      </c>
    </row>
    <row r="2625" s="671" customFormat="1" ht="13.5" customHeight="1">
      <c r="E2625" t="s" s="596">
        <v>1674</v>
      </c>
      <c r="F2625" t="s" s="675">
        <v>2300</v>
      </c>
      <c r="G2625" t="s" s="686">
        <f>G2616</f>
        <v>2003</v>
      </c>
      <c r="H2625" s="677">
        <v>0</v>
      </c>
      <c r="J2625" s="662">
        <f>H2625*I2625</f>
        <v>0</v>
      </c>
      <c r="K2625" s="662">
        <f>IF($V$11="Y",J2625*0.05,0)</f>
        <v>0</v>
      </c>
    </row>
    <row r="2626" s="671" customFormat="1" ht="13.5" customHeight="1">
      <c r="E2626" t="s" s="596">
        <v>1674</v>
      </c>
      <c r="F2626" t="s" s="675">
        <v>2300</v>
      </c>
      <c r="G2626" t="s" s="690">
        <f>G2617</f>
        <v>2004</v>
      </c>
      <c r="H2626" s="677">
        <v>0</v>
      </c>
      <c r="J2626" s="662">
        <f>H2626*I2626</f>
        <v>0</v>
      </c>
      <c r="K2626" s="662">
        <f>IF($V$11="Y",J2626*0.05,0)</f>
        <v>0</v>
      </c>
    </row>
    <row r="2627" s="671" customFormat="1" ht="13.5" customHeight="1">
      <c r="E2627" t="s" s="596">
        <v>1674</v>
      </c>
      <c r="F2627" t="s" s="675">
        <v>2300</v>
      </c>
      <c r="G2627" t="s" s="692">
        <f>G2618</f>
        <v>2005</v>
      </c>
      <c r="H2627" s="677">
        <v>0</v>
      </c>
      <c r="J2627" s="662">
        <f>H2627*I2627</f>
        <v>0</v>
      </c>
      <c r="K2627" s="662">
        <f>IF($V$11="Y",J2627*0.05,0)</f>
        <v>0</v>
      </c>
    </row>
    <row r="2628" s="671" customFormat="1" ht="13.5" customHeight="1">
      <c r="E2628" t="s" s="596">
        <v>1674</v>
      </c>
      <c r="F2628" t="s" s="675">
        <v>2300</v>
      </c>
      <c r="G2628" t="s" s="180">
        <f>G2619</f>
        <v>2006</v>
      </c>
      <c r="H2628" s="677">
        <v>0</v>
      </c>
      <c r="J2628" s="662">
        <f>H2628*I2628</f>
        <v>0</v>
      </c>
      <c r="K2628" s="662">
        <f>IF($V$11="Y",J2628*0.05,0)</f>
        <v>0</v>
      </c>
    </row>
    <row r="2629" s="671" customFormat="1" ht="13.5" customHeight="1">
      <c r="E2629" t="s" s="596">
        <v>1674</v>
      </c>
      <c r="F2629" t="s" s="675">
        <v>2300</v>
      </c>
      <c r="G2629" t="s" s="695">
        <f>G2620</f>
        <v>2007</v>
      </c>
      <c r="H2629" s="677">
        <v>0</v>
      </c>
      <c r="J2629" s="662">
        <f>H2629*I2629</f>
        <v>0</v>
      </c>
      <c r="K2629" s="662">
        <f>IF($V$11="Y",J2629*0.05,0)</f>
        <v>0</v>
      </c>
    </row>
    <row r="2630" s="671" customFormat="1" ht="13.5" customHeight="1">
      <c r="E2630" t="s" s="596">
        <v>1675</v>
      </c>
      <c r="F2630" t="s" s="675">
        <v>2301</v>
      </c>
      <c r="G2630" t="s" s="676">
        <f>G2621</f>
        <v>1996</v>
      </c>
      <c r="H2630" s="677">
        <v>0</v>
      </c>
      <c r="J2630" s="662">
        <f>H2630*I2630</f>
        <v>0</v>
      </c>
      <c r="K2630" s="662">
        <f>IF($V$11="Y",J2630*0.05,0)</f>
        <v>0</v>
      </c>
    </row>
    <row r="2631" s="671" customFormat="1" ht="13.5" customHeight="1">
      <c r="E2631" t="s" s="596">
        <v>1675</v>
      </c>
      <c r="F2631" t="s" s="675">
        <v>2301</v>
      </c>
      <c r="G2631" t="s" s="91">
        <f>G2622</f>
        <v>1998</v>
      </c>
      <c r="H2631" s="677">
        <v>0</v>
      </c>
      <c r="J2631" s="662">
        <f>H2631*I2631</f>
        <v>0</v>
      </c>
      <c r="K2631" s="662">
        <f>IF($V$11="Y",J2631*0.05,0)</f>
        <v>0</v>
      </c>
    </row>
    <row r="2632" s="671" customFormat="1" ht="13.5" customHeight="1">
      <c r="E2632" t="s" s="596">
        <v>1675</v>
      </c>
      <c r="F2632" t="s" s="675">
        <v>2301</v>
      </c>
      <c r="G2632" t="s" s="205">
        <f>G2623</f>
        <v>2000</v>
      </c>
      <c r="H2632" s="677">
        <v>0</v>
      </c>
      <c r="J2632" s="662">
        <f>H2632*I2632</f>
        <v>0</v>
      </c>
      <c r="K2632" s="662">
        <f>IF($V$11="Y",J2632*0.05,0)</f>
        <v>0</v>
      </c>
    </row>
    <row r="2633" s="671" customFormat="1" ht="13.5" customHeight="1">
      <c r="E2633" t="s" s="596">
        <v>1675</v>
      </c>
      <c r="F2633" t="s" s="675">
        <v>2301</v>
      </c>
      <c r="G2633" t="s" s="684">
        <f>G2624</f>
        <v>2001</v>
      </c>
      <c r="H2633" s="677">
        <v>0</v>
      </c>
      <c r="J2633" s="662">
        <f>H2633*I2633</f>
        <v>0</v>
      </c>
      <c r="K2633" s="662">
        <f>IF($V$11="Y",J2633*0.05,0)</f>
        <v>0</v>
      </c>
    </row>
    <row r="2634" s="671" customFormat="1" ht="13.5" customHeight="1">
      <c r="E2634" t="s" s="596">
        <v>1675</v>
      </c>
      <c r="F2634" t="s" s="675">
        <v>2301</v>
      </c>
      <c r="G2634" t="s" s="686">
        <f>G2625</f>
        <v>2003</v>
      </c>
      <c r="H2634" s="677">
        <v>0</v>
      </c>
      <c r="J2634" s="662">
        <f>H2634*I2634</f>
        <v>0</v>
      </c>
      <c r="K2634" s="662">
        <f>IF($V$11="Y",J2634*0.05,0)</f>
        <v>0</v>
      </c>
    </row>
    <row r="2635" s="671" customFormat="1" ht="13.5" customHeight="1">
      <c r="E2635" t="s" s="596">
        <v>1675</v>
      </c>
      <c r="F2635" t="s" s="675">
        <v>2301</v>
      </c>
      <c r="G2635" t="s" s="690">
        <f>G2626</f>
        <v>2004</v>
      </c>
      <c r="H2635" s="677">
        <v>0</v>
      </c>
      <c r="J2635" s="662">
        <f>H2635*I2635</f>
        <v>0</v>
      </c>
      <c r="K2635" s="662">
        <f>IF($V$11="Y",J2635*0.05,0)</f>
        <v>0</v>
      </c>
    </row>
    <row r="2636" s="671" customFormat="1" ht="13.5" customHeight="1">
      <c r="E2636" t="s" s="596">
        <v>1675</v>
      </c>
      <c r="F2636" t="s" s="675">
        <v>2301</v>
      </c>
      <c r="G2636" t="s" s="692">
        <f>G2627</f>
        <v>2005</v>
      </c>
      <c r="H2636" s="677">
        <v>0</v>
      </c>
      <c r="J2636" s="662">
        <f>H2636*I2636</f>
        <v>0</v>
      </c>
      <c r="K2636" s="662">
        <f>IF($V$11="Y",J2636*0.05,0)</f>
        <v>0</v>
      </c>
    </row>
    <row r="2637" s="671" customFormat="1" ht="13.5" customHeight="1">
      <c r="E2637" t="s" s="596">
        <v>1675</v>
      </c>
      <c r="F2637" t="s" s="675">
        <v>2301</v>
      </c>
      <c r="G2637" t="s" s="180">
        <f>G2628</f>
        <v>2006</v>
      </c>
      <c r="H2637" s="677">
        <v>0</v>
      </c>
      <c r="J2637" s="662">
        <f>H2637*I2637</f>
        <v>0</v>
      </c>
      <c r="K2637" s="662">
        <f>IF($V$11="Y",J2637*0.05,0)</f>
        <v>0</v>
      </c>
    </row>
    <row r="2638" s="671" customFormat="1" ht="13.5" customHeight="1">
      <c r="E2638" t="s" s="596">
        <v>1675</v>
      </c>
      <c r="F2638" t="s" s="675">
        <v>2301</v>
      </c>
      <c r="G2638" t="s" s="695">
        <f>G2629</f>
        <v>2007</v>
      </c>
      <c r="H2638" s="677">
        <v>0</v>
      </c>
      <c r="J2638" s="662">
        <f>H2638*I2638</f>
        <v>0</v>
      </c>
      <c r="K2638" s="662">
        <f>IF($V$11="Y",J2638*0.05,0)</f>
        <v>0</v>
      </c>
    </row>
    <row r="2639" s="671" customFormat="1" ht="13.5" customHeight="1">
      <c r="E2639" t="s" s="596">
        <v>1676</v>
      </c>
      <c r="F2639" t="s" s="675">
        <v>2302</v>
      </c>
      <c r="G2639" t="s" s="676">
        <f>G2630</f>
        <v>1996</v>
      </c>
      <c r="H2639" s="677">
        <v>0</v>
      </c>
      <c r="J2639" s="662">
        <f>H2639*I2639</f>
        <v>0</v>
      </c>
      <c r="K2639" s="662">
        <f>IF($V$11="Y",J2639*0.05,0)</f>
        <v>0</v>
      </c>
    </row>
    <row r="2640" s="671" customFormat="1" ht="13.5" customHeight="1">
      <c r="E2640" t="s" s="596">
        <v>1676</v>
      </c>
      <c r="F2640" t="s" s="675">
        <v>2302</v>
      </c>
      <c r="G2640" t="s" s="91">
        <f>G2631</f>
        <v>1998</v>
      </c>
      <c r="H2640" s="677">
        <v>0</v>
      </c>
      <c r="J2640" s="662">
        <f>H2640*I2640</f>
        <v>0</v>
      </c>
      <c r="K2640" s="662">
        <f>IF($V$11="Y",J2640*0.05,0)</f>
        <v>0</v>
      </c>
    </row>
    <row r="2641" s="671" customFormat="1" ht="13.5" customHeight="1">
      <c r="E2641" t="s" s="596">
        <v>1676</v>
      </c>
      <c r="F2641" t="s" s="675">
        <v>2302</v>
      </c>
      <c r="G2641" t="s" s="205">
        <f>G2632</f>
        <v>2000</v>
      </c>
      <c r="H2641" s="677">
        <v>0</v>
      </c>
      <c r="J2641" s="662">
        <f>H2641*I2641</f>
        <v>0</v>
      </c>
      <c r="K2641" s="662">
        <f>IF($V$11="Y",J2641*0.05,0)</f>
        <v>0</v>
      </c>
    </row>
    <row r="2642" s="671" customFormat="1" ht="13.5" customHeight="1">
      <c r="E2642" t="s" s="596">
        <v>1676</v>
      </c>
      <c r="F2642" t="s" s="675">
        <v>2302</v>
      </c>
      <c r="G2642" t="s" s="684">
        <f>G2633</f>
        <v>2001</v>
      </c>
      <c r="H2642" s="677">
        <v>0</v>
      </c>
      <c r="J2642" s="662">
        <f>H2642*I2642</f>
        <v>0</v>
      </c>
      <c r="K2642" s="662">
        <f>IF($V$11="Y",J2642*0.05,0)</f>
        <v>0</v>
      </c>
    </row>
    <row r="2643" s="671" customFormat="1" ht="13.5" customHeight="1">
      <c r="E2643" t="s" s="596">
        <v>1676</v>
      </c>
      <c r="F2643" t="s" s="675">
        <v>2302</v>
      </c>
      <c r="G2643" t="s" s="686">
        <f>G2634</f>
        <v>2003</v>
      </c>
      <c r="H2643" s="677">
        <v>0</v>
      </c>
      <c r="J2643" s="662">
        <f>H2643*I2643</f>
        <v>0</v>
      </c>
      <c r="K2643" s="662">
        <f>IF($V$11="Y",J2643*0.05,0)</f>
        <v>0</v>
      </c>
    </row>
    <row r="2644" s="671" customFormat="1" ht="13.5" customHeight="1">
      <c r="E2644" t="s" s="596">
        <v>1676</v>
      </c>
      <c r="F2644" t="s" s="675">
        <v>2302</v>
      </c>
      <c r="G2644" t="s" s="690">
        <f>G2635</f>
        <v>2004</v>
      </c>
      <c r="H2644" s="677">
        <v>0</v>
      </c>
      <c r="J2644" s="662">
        <f>H2644*I2644</f>
        <v>0</v>
      </c>
      <c r="K2644" s="662">
        <f>IF($V$11="Y",J2644*0.05,0)</f>
        <v>0</v>
      </c>
    </row>
    <row r="2645" s="671" customFormat="1" ht="13.5" customHeight="1">
      <c r="E2645" t="s" s="596">
        <v>1676</v>
      </c>
      <c r="F2645" t="s" s="675">
        <v>2302</v>
      </c>
      <c r="G2645" t="s" s="692">
        <f>G2636</f>
        <v>2005</v>
      </c>
      <c r="H2645" s="677">
        <v>0</v>
      </c>
      <c r="J2645" s="662">
        <f>H2645*I2645</f>
        <v>0</v>
      </c>
      <c r="K2645" s="662">
        <f>IF($V$11="Y",J2645*0.05,0)</f>
        <v>0</v>
      </c>
    </row>
    <row r="2646" s="671" customFormat="1" ht="13.5" customHeight="1">
      <c r="E2646" t="s" s="596">
        <v>1676</v>
      </c>
      <c r="F2646" t="s" s="675">
        <v>2302</v>
      </c>
      <c r="G2646" t="s" s="180">
        <f>G2637</f>
        <v>2006</v>
      </c>
      <c r="H2646" s="677">
        <v>0</v>
      </c>
      <c r="J2646" s="662">
        <f>H2646*I2646</f>
        <v>0</v>
      </c>
      <c r="K2646" s="662">
        <f>IF($V$11="Y",J2646*0.05,0)</f>
        <v>0</v>
      </c>
    </row>
    <row r="2647" s="671" customFormat="1" ht="13.5" customHeight="1">
      <c r="E2647" t="s" s="596">
        <v>1676</v>
      </c>
      <c r="F2647" t="s" s="675">
        <v>2302</v>
      </c>
      <c r="G2647" t="s" s="695">
        <f>G2638</f>
        <v>2007</v>
      </c>
      <c r="H2647" s="677">
        <v>0</v>
      </c>
      <c r="J2647" s="662">
        <f>H2647*I2647</f>
        <v>0</v>
      </c>
      <c r="K2647" s="662">
        <f>IF($V$11="Y",J2647*0.05,0)</f>
        <v>0</v>
      </c>
    </row>
    <row r="2648" s="671" customFormat="1" ht="13.5" customHeight="1">
      <c r="E2648" t="s" s="596">
        <v>1677</v>
      </c>
      <c r="F2648" t="s" s="675">
        <v>2303</v>
      </c>
      <c r="G2648" t="s" s="676">
        <f>G2639</f>
        <v>1996</v>
      </c>
      <c r="H2648" s="677">
        <v>0</v>
      </c>
      <c r="J2648" s="662">
        <f>H2648*I2648</f>
        <v>0</v>
      </c>
      <c r="K2648" s="662">
        <f>IF($V$11="Y",J2648*0.05,0)</f>
        <v>0</v>
      </c>
    </row>
    <row r="2649" s="671" customFormat="1" ht="13.5" customHeight="1">
      <c r="E2649" t="s" s="596">
        <v>1677</v>
      </c>
      <c r="F2649" t="s" s="675">
        <v>2303</v>
      </c>
      <c r="G2649" t="s" s="91">
        <f>G2640</f>
        <v>1998</v>
      </c>
      <c r="H2649" s="677">
        <v>0</v>
      </c>
      <c r="J2649" s="662">
        <f>H2649*I2649</f>
        <v>0</v>
      </c>
      <c r="K2649" s="662">
        <f>IF($V$11="Y",J2649*0.05,0)</f>
        <v>0</v>
      </c>
    </row>
    <row r="2650" s="671" customFormat="1" ht="13.5" customHeight="1">
      <c r="E2650" t="s" s="596">
        <v>1677</v>
      </c>
      <c r="F2650" t="s" s="675">
        <v>2303</v>
      </c>
      <c r="G2650" t="s" s="205">
        <f>G2641</f>
        <v>2000</v>
      </c>
      <c r="H2650" s="677">
        <v>0</v>
      </c>
      <c r="J2650" s="662">
        <f>H2650*I2650</f>
        <v>0</v>
      </c>
      <c r="K2650" s="662">
        <f>IF($V$11="Y",J2650*0.05,0)</f>
        <v>0</v>
      </c>
    </row>
    <row r="2651" s="671" customFormat="1" ht="13.5" customHeight="1">
      <c r="E2651" t="s" s="596">
        <v>1677</v>
      </c>
      <c r="F2651" t="s" s="675">
        <v>2303</v>
      </c>
      <c r="G2651" t="s" s="684">
        <f>G2642</f>
        <v>2001</v>
      </c>
      <c r="H2651" s="677">
        <v>0</v>
      </c>
      <c r="J2651" s="662">
        <f>H2651*I2651</f>
        <v>0</v>
      </c>
      <c r="K2651" s="662">
        <f>IF($V$11="Y",J2651*0.05,0)</f>
        <v>0</v>
      </c>
    </row>
    <row r="2652" s="671" customFormat="1" ht="13.5" customHeight="1">
      <c r="E2652" t="s" s="596">
        <v>1677</v>
      </c>
      <c r="F2652" t="s" s="675">
        <v>2303</v>
      </c>
      <c r="G2652" t="s" s="686">
        <f>G2643</f>
        <v>2003</v>
      </c>
      <c r="H2652" s="677">
        <v>0</v>
      </c>
      <c r="J2652" s="662">
        <f>H2652*I2652</f>
        <v>0</v>
      </c>
      <c r="K2652" s="662">
        <f>IF($V$11="Y",J2652*0.05,0)</f>
        <v>0</v>
      </c>
    </row>
    <row r="2653" s="671" customFormat="1" ht="13.5" customHeight="1">
      <c r="E2653" t="s" s="596">
        <v>1677</v>
      </c>
      <c r="F2653" t="s" s="675">
        <v>2303</v>
      </c>
      <c r="G2653" t="s" s="690">
        <f>G2644</f>
        <v>2004</v>
      </c>
      <c r="H2653" s="677">
        <v>0</v>
      </c>
      <c r="J2653" s="662">
        <f>H2653*I2653</f>
        <v>0</v>
      </c>
      <c r="K2653" s="662">
        <f>IF($V$11="Y",J2653*0.05,0)</f>
        <v>0</v>
      </c>
    </row>
    <row r="2654" s="671" customFormat="1" ht="13.5" customHeight="1">
      <c r="E2654" t="s" s="596">
        <v>1677</v>
      </c>
      <c r="F2654" t="s" s="675">
        <v>2303</v>
      </c>
      <c r="G2654" t="s" s="692">
        <f>G2645</f>
        <v>2005</v>
      </c>
      <c r="H2654" s="677">
        <v>0</v>
      </c>
      <c r="J2654" s="662">
        <f>H2654*I2654</f>
        <v>0</v>
      </c>
      <c r="K2654" s="662">
        <f>IF($V$11="Y",J2654*0.05,0)</f>
        <v>0</v>
      </c>
    </row>
    <row r="2655" s="671" customFormat="1" ht="13.5" customHeight="1">
      <c r="E2655" t="s" s="596">
        <v>1677</v>
      </c>
      <c r="F2655" t="s" s="675">
        <v>2303</v>
      </c>
      <c r="G2655" t="s" s="180">
        <f>G2646</f>
        <v>2006</v>
      </c>
      <c r="H2655" s="677">
        <v>0</v>
      </c>
      <c r="J2655" s="662">
        <f>H2655*I2655</f>
        <v>0</v>
      </c>
      <c r="K2655" s="662">
        <f>IF($V$11="Y",J2655*0.05,0)</f>
        <v>0</v>
      </c>
    </row>
    <row r="2656" s="671" customFormat="1" ht="13.5" customHeight="1">
      <c r="E2656" t="s" s="596">
        <v>1677</v>
      </c>
      <c r="F2656" t="s" s="675">
        <v>2303</v>
      </c>
      <c r="G2656" t="s" s="695">
        <f>G2647</f>
        <v>2007</v>
      </c>
      <c r="H2656" s="677">
        <v>0</v>
      </c>
      <c r="J2656" s="662">
        <f>H2656*I2656</f>
        <v>0</v>
      </c>
      <c r="K2656" s="662">
        <f>IF($V$11="Y",J2656*0.05,0)</f>
        <v>0</v>
      </c>
    </row>
    <row r="2657" s="671" customFormat="1" ht="13.5" customHeight="1">
      <c r="E2657" t="s" s="596">
        <v>1678</v>
      </c>
      <c r="F2657" t="s" s="675">
        <v>2304</v>
      </c>
      <c r="G2657" t="s" s="676">
        <f>G2648</f>
        <v>1996</v>
      </c>
      <c r="H2657" s="677">
        <v>0</v>
      </c>
      <c r="J2657" s="662">
        <f>H2657*I2657</f>
        <v>0</v>
      </c>
      <c r="K2657" s="662">
        <f>IF($V$11="Y",J2657*0.05,0)</f>
        <v>0</v>
      </c>
    </row>
    <row r="2658" s="671" customFormat="1" ht="13.5" customHeight="1">
      <c r="E2658" t="s" s="596">
        <v>1678</v>
      </c>
      <c r="F2658" t="s" s="675">
        <v>2304</v>
      </c>
      <c r="G2658" t="s" s="91">
        <f>G2649</f>
        <v>1998</v>
      </c>
      <c r="H2658" s="677">
        <v>0</v>
      </c>
      <c r="J2658" s="662">
        <f>H2658*I2658</f>
        <v>0</v>
      </c>
      <c r="K2658" s="662">
        <f>IF($V$11="Y",J2658*0.05,0)</f>
        <v>0</v>
      </c>
    </row>
    <row r="2659" s="671" customFormat="1" ht="13.5" customHeight="1">
      <c r="E2659" t="s" s="596">
        <v>1678</v>
      </c>
      <c r="F2659" t="s" s="675">
        <v>2304</v>
      </c>
      <c r="G2659" t="s" s="205">
        <f>G2650</f>
        <v>2000</v>
      </c>
      <c r="H2659" s="677">
        <v>0</v>
      </c>
      <c r="J2659" s="662">
        <f>H2659*I2659</f>
        <v>0</v>
      </c>
      <c r="K2659" s="662">
        <f>IF($V$11="Y",J2659*0.05,0)</f>
        <v>0</v>
      </c>
    </row>
    <row r="2660" s="671" customFormat="1" ht="13.5" customHeight="1">
      <c r="E2660" t="s" s="596">
        <v>1678</v>
      </c>
      <c r="F2660" t="s" s="675">
        <v>2304</v>
      </c>
      <c r="G2660" t="s" s="684">
        <f>G2651</f>
        <v>2001</v>
      </c>
      <c r="H2660" s="677">
        <v>0</v>
      </c>
      <c r="J2660" s="662">
        <f>H2660*I2660</f>
        <v>0</v>
      </c>
      <c r="K2660" s="662">
        <f>IF($V$11="Y",J2660*0.05,0)</f>
        <v>0</v>
      </c>
    </row>
    <row r="2661" s="671" customFormat="1" ht="13.5" customHeight="1">
      <c r="E2661" t="s" s="596">
        <v>1678</v>
      </c>
      <c r="F2661" t="s" s="675">
        <v>2304</v>
      </c>
      <c r="G2661" t="s" s="686">
        <f>G2652</f>
        <v>2003</v>
      </c>
      <c r="H2661" s="677">
        <v>0</v>
      </c>
      <c r="J2661" s="662">
        <f>H2661*I2661</f>
        <v>0</v>
      </c>
      <c r="K2661" s="662">
        <f>IF($V$11="Y",J2661*0.05,0)</f>
        <v>0</v>
      </c>
    </row>
    <row r="2662" s="671" customFormat="1" ht="13.5" customHeight="1">
      <c r="E2662" t="s" s="596">
        <v>1678</v>
      </c>
      <c r="F2662" t="s" s="675">
        <v>2304</v>
      </c>
      <c r="G2662" t="s" s="690">
        <f>G2653</f>
        <v>2004</v>
      </c>
      <c r="H2662" s="677">
        <v>0</v>
      </c>
      <c r="J2662" s="662">
        <f>H2662*I2662</f>
        <v>0</v>
      </c>
      <c r="K2662" s="662">
        <f>IF($V$11="Y",J2662*0.05,0)</f>
        <v>0</v>
      </c>
    </row>
    <row r="2663" s="671" customFormat="1" ht="13.5" customHeight="1">
      <c r="E2663" t="s" s="596">
        <v>1678</v>
      </c>
      <c r="F2663" t="s" s="675">
        <v>2304</v>
      </c>
      <c r="G2663" t="s" s="692">
        <f>G2654</f>
        <v>2005</v>
      </c>
      <c r="H2663" s="677">
        <v>0</v>
      </c>
      <c r="J2663" s="662">
        <f>H2663*I2663</f>
        <v>0</v>
      </c>
      <c r="K2663" s="662">
        <f>IF($V$11="Y",J2663*0.05,0)</f>
        <v>0</v>
      </c>
    </row>
    <row r="2664" s="671" customFormat="1" ht="13.5" customHeight="1">
      <c r="E2664" t="s" s="596">
        <v>1678</v>
      </c>
      <c r="F2664" t="s" s="675">
        <v>2304</v>
      </c>
      <c r="G2664" t="s" s="180">
        <f>G2655</f>
        <v>2006</v>
      </c>
      <c r="H2664" s="677">
        <v>0</v>
      </c>
      <c r="J2664" s="662">
        <f>H2664*I2664</f>
        <v>0</v>
      </c>
      <c r="K2664" s="662">
        <f>IF($V$11="Y",J2664*0.05,0)</f>
        <v>0</v>
      </c>
    </row>
    <row r="2665" s="671" customFormat="1" ht="13.5" customHeight="1">
      <c r="E2665" t="s" s="596">
        <v>1678</v>
      </c>
      <c r="F2665" t="s" s="675">
        <v>2304</v>
      </c>
      <c r="G2665" t="s" s="695">
        <f>G2656</f>
        <v>2007</v>
      </c>
      <c r="H2665" s="677">
        <v>0</v>
      </c>
      <c r="J2665" s="662">
        <f>H2665*I2665</f>
        <v>0</v>
      </c>
      <c r="K2665" s="662">
        <f>IF($V$11="Y",J2665*0.05,0)</f>
        <v>0</v>
      </c>
    </row>
    <row r="2666" s="671" customFormat="1" ht="13.5" customHeight="1">
      <c r="E2666" t="s" s="596">
        <v>1679</v>
      </c>
      <c r="F2666" t="s" s="675">
        <v>2305</v>
      </c>
      <c r="G2666" t="s" s="676">
        <f>G2657</f>
        <v>1996</v>
      </c>
      <c r="H2666" s="677">
        <v>0</v>
      </c>
      <c r="J2666" s="662">
        <f>H2666*I2666</f>
        <v>0</v>
      </c>
      <c r="K2666" s="662">
        <f>IF($V$11="Y",J2666*0.05,0)</f>
        <v>0</v>
      </c>
    </row>
    <row r="2667" s="671" customFormat="1" ht="13.5" customHeight="1">
      <c r="E2667" t="s" s="596">
        <v>1679</v>
      </c>
      <c r="F2667" t="s" s="675">
        <v>2305</v>
      </c>
      <c r="G2667" t="s" s="91">
        <f>G2658</f>
        <v>1998</v>
      </c>
      <c r="H2667" s="677">
        <v>0</v>
      </c>
      <c r="J2667" s="662">
        <f>H2667*I2667</f>
        <v>0</v>
      </c>
      <c r="K2667" s="662">
        <f>IF($V$11="Y",J2667*0.05,0)</f>
        <v>0</v>
      </c>
    </row>
    <row r="2668" s="671" customFormat="1" ht="13.5" customHeight="1">
      <c r="E2668" t="s" s="596">
        <v>1679</v>
      </c>
      <c r="F2668" t="s" s="675">
        <v>2305</v>
      </c>
      <c r="G2668" t="s" s="205">
        <f>G2659</f>
        <v>2000</v>
      </c>
      <c r="H2668" s="677">
        <v>0</v>
      </c>
      <c r="J2668" s="662">
        <f>H2668*I2668</f>
        <v>0</v>
      </c>
      <c r="K2668" s="662">
        <f>IF($V$11="Y",J2668*0.05,0)</f>
        <v>0</v>
      </c>
    </row>
    <row r="2669" s="671" customFormat="1" ht="13.5" customHeight="1">
      <c r="E2669" t="s" s="596">
        <v>1679</v>
      </c>
      <c r="F2669" t="s" s="675">
        <v>2305</v>
      </c>
      <c r="G2669" t="s" s="684">
        <f>G2660</f>
        <v>2001</v>
      </c>
      <c r="H2669" s="677">
        <v>0</v>
      </c>
      <c r="J2669" s="662">
        <f>H2669*I2669</f>
        <v>0</v>
      </c>
      <c r="K2669" s="662">
        <f>IF($V$11="Y",J2669*0.05,0)</f>
        <v>0</v>
      </c>
    </row>
    <row r="2670" s="671" customFormat="1" ht="13.5" customHeight="1">
      <c r="E2670" t="s" s="596">
        <v>1679</v>
      </c>
      <c r="F2670" t="s" s="675">
        <v>2305</v>
      </c>
      <c r="G2670" t="s" s="686">
        <f>G2661</f>
        <v>2003</v>
      </c>
      <c r="H2670" s="677">
        <v>0</v>
      </c>
      <c r="J2670" s="662">
        <f>H2670*I2670</f>
        <v>0</v>
      </c>
      <c r="K2670" s="662">
        <f>IF($V$11="Y",J2670*0.05,0)</f>
        <v>0</v>
      </c>
    </row>
    <row r="2671" s="671" customFormat="1" ht="13.5" customHeight="1">
      <c r="E2671" t="s" s="596">
        <v>1679</v>
      </c>
      <c r="F2671" t="s" s="675">
        <v>2305</v>
      </c>
      <c r="G2671" t="s" s="690">
        <f>G2662</f>
        <v>2004</v>
      </c>
      <c r="H2671" s="677">
        <v>0</v>
      </c>
      <c r="J2671" s="662">
        <f>H2671*I2671</f>
        <v>0</v>
      </c>
      <c r="K2671" s="662">
        <f>IF($V$11="Y",J2671*0.05,0)</f>
        <v>0</v>
      </c>
    </row>
    <row r="2672" s="671" customFormat="1" ht="13.5" customHeight="1">
      <c r="E2672" t="s" s="596">
        <v>1679</v>
      </c>
      <c r="F2672" t="s" s="675">
        <v>2305</v>
      </c>
      <c r="G2672" t="s" s="692">
        <f>G2663</f>
        <v>2005</v>
      </c>
      <c r="H2672" s="677">
        <v>0</v>
      </c>
      <c r="J2672" s="662">
        <f>H2672*I2672</f>
        <v>0</v>
      </c>
      <c r="K2672" s="662">
        <f>IF($V$11="Y",J2672*0.05,0)</f>
        <v>0</v>
      </c>
    </row>
    <row r="2673" s="671" customFormat="1" ht="13.5" customHeight="1">
      <c r="E2673" t="s" s="596">
        <v>1679</v>
      </c>
      <c r="F2673" t="s" s="675">
        <v>2305</v>
      </c>
      <c r="G2673" t="s" s="180">
        <f>G2664</f>
        <v>2006</v>
      </c>
      <c r="H2673" s="677">
        <v>0</v>
      </c>
      <c r="J2673" s="662">
        <f>H2673*I2673</f>
        <v>0</v>
      </c>
      <c r="K2673" s="662">
        <f>IF($V$11="Y",J2673*0.05,0)</f>
        <v>0</v>
      </c>
    </row>
    <row r="2674" s="671" customFormat="1" ht="13.5" customHeight="1">
      <c r="E2674" t="s" s="596">
        <v>1679</v>
      </c>
      <c r="F2674" t="s" s="675">
        <v>2305</v>
      </c>
      <c r="G2674" t="s" s="695">
        <f>G2665</f>
        <v>2007</v>
      </c>
      <c r="H2674" s="677">
        <v>0</v>
      </c>
      <c r="J2674" s="662">
        <f>H2674*I2674</f>
        <v>0</v>
      </c>
      <c r="K2674" s="662">
        <f>IF($V$11="Y",J2674*0.05,0)</f>
        <v>0</v>
      </c>
    </row>
    <row r="2675" s="671" customFormat="1" ht="13.5" customHeight="1">
      <c r="E2675" t="s" s="596">
        <v>1680</v>
      </c>
      <c r="F2675" t="s" s="675">
        <v>2306</v>
      </c>
      <c r="G2675" t="s" s="676">
        <f>G2666</f>
        <v>1996</v>
      </c>
      <c r="H2675" s="677">
        <v>0</v>
      </c>
      <c r="J2675" s="662">
        <f>H2675*I2675</f>
        <v>0</v>
      </c>
      <c r="K2675" s="662">
        <f>IF($V$11="Y",J2675*0.05,0)</f>
        <v>0</v>
      </c>
    </row>
    <row r="2676" s="671" customFormat="1" ht="13.5" customHeight="1">
      <c r="E2676" t="s" s="596">
        <v>1680</v>
      </c>
      <c r="F2676" t="s" s="675">
        <v>2306</v>
      </c>
      <c r="G2676" t="s" s="91">
        <f>G2667</f>
        <v>1998</v>
      </c>
      <c r="H2676" s="677">
        <v>0</v>
      </c>
      <c r="J2676" s="662">
        <f>H2676*I2676</f>
        <v>0</v>
      </c>
      <c r="K2676" s="662">
        <f>IF($V$11="Y",J2676*0.05,0)</f>
        <v>0</v>
      </c>
    </row>
    <row r="2677" s="671" customFormat="1" ht="13.5" customHeight="1">
      <c r="E2677" t="s" s="596">
        <v>1680</v>
      </c>
      <c r="F2677" t="s" s="675">
        <v>2306</v>
      </c>
      <c r="G2677" t="s" s="205">
        <f>G2668</f>
        <v>2000</v>
      </c>
      <c r="H2677" s="677">
        <v>0</v>
      </c>
      <c r="J2677" s="662">
        <f>H2677*I2677</f>
        <v>0</v>
      </c>
      <c r="K2677" s="662">
        <f>IF($V$11="Y",J2677*0.05,0)</f>
        <v>0</v>
      </c>
    </row>
    <row r="2678" s="671" customFormat="1" ht="13.5" customHeight="1">
      <c r="E2678" t="s" s="596">
        <v>1680</v>
      </c>
      <c r="F2678" t="s" s="675">
        <v>2306</v>
      </c>
      <c r="G2678" t="s" s="684">
        <f>G2669</f>
        <v>2001</v>
      </c>
      <c r="H2678" s="677">
        <v>0</v>
      </c>
      <c r="J2678" s="662">
        <f>H2678*I2678</f>
        <v>0</v>
      </c>
      <c r="K2678" s="662">
        <f>IF($V$11="Y",J2678*0.05,0)</f>
        <v>0</v>
      </c>
    </row>
    <row r="2679" s="671" customFormat="1" ht="13.5" customHeight="1">
      <c r="E2679" t="s" s="596">
        <v>1680</v>
      </c>
      <c r="F2679" t="s" s="675">
        <v>2306</v>
      </c>
      <c r="G2679" t="s" s="686">
        <f>G2670</f>
        <v>2003</v>
      </c>
      <c r="H2679" s="677">
        <v>0</v>
      </c>
      <c r="J2679" s="662">
        <f>H2679*I2679</f>
        <v>0</v>
      </c>
      <c r="K2679" s="662">
        <f>IF($V$11="Y",J2679*0.05,0)</f>
        <v>0</v>
      </c>
    </row>
    <row r="2680" s="671" customFormat="1" ht="13.5" customHeight="1">
      <c r="E2680" t="s" s="596">
        <v>1680</v>
      </c>
      <c r="F2680" t="s" s="675">
        <v>2306</v>
      </c>
      <c r="G2680" t="s" s="690">
        <f>G2671</f>
        <v>2004</v>
      </c>
      <c r="H2680" s="677">
        <v>0</v>
      </c>
      <c r="J2680" s="662">
        <f>H2680*I2680</f>
        <v>0</v>
      </c>
      <c r="K2680" s="662">
        <f>IF($V$11="Y",J2680*0.05,0)</f>
        <v>0</v>
      </c>
    </row>
    <row r="2681" s="671" customFormat="1" ht="13.5" customHeight="1">
      <c r="E2681" t="s" s="596">
        <v>1680</v>
      </c>
      <c r="F2681" t="s" s="675">
        <v>2306</v>
      </c>
      <c r="G2681" t="s" s="692">
        <f>G2672</f>
        <v>2005</v>
      </c>
      <c r="H2681" s="677">
        <v>0</v>
      </c>
      <c r="J2681" s="662">
        <f>H2681*I2681</f>
        <v>0</v>
      </c>
      <c r="K2681" s="662">
        <f>IF($V$11="Y",J2681*0.05,0)</f>
        <v>0</v>
      </c>
    </row>
    <row r="2682" s="671" customFormat="1" ht="13.5" customHeight="1">
      <c r="E2682" t="s" s="596">
        <v>1680</v>
      </c>
      <c r="F2682" t="s" s="675">
        <v>2306</v>
      </c>
      <c r="G2682" t="s" s="180">
        <f>G2673</f>
        <v>2006</v>
      </c>
      <c r="H2682" s="677">
        <v>0</v>
      </c>
      <c r="J2682" s="662">
        <f>H2682*I2682</f>
        <v>0</v>
      </c>
      <c r="K2682" s="662">
        <f>IF($V$11="Y",J2682*0.05,0)</f>
        <v>0</v>
      </c>
    </row>
    <row r="2683" s="671" customFormat="1" ht="13.5" customHeight="1">
      <c r="E2683" t="s" s="596">
        <v>1680</v>
      </c>
      <c r="F2683" t="s" s="675">
        <v>2306</v>
      </c>
      <c r="G2683" t="s" s="695">
        <f>G2674</f>
        <v>2007</v>
      </c>
      <c r="H2683" s="677">
        <v>0</v>
      </c>
      <c r="J2683" s="662">
        <f>H2683*I2683</f>
        <v>0</v>
      </c>
      <c r="K2683" s="662">
        <f>IF($V$11="Y",J2683*0.05,0)</f>
        <v>0</v>
      </c>
    </row>
    <row r="2684" s="671" customFormat="1" ht="13.5" customHeight="1">
      <c r="E2684" t="s" s="596">
        <v>1681</v>
      </c>
      <c r="F2684" t="s" s="675">
        <v>2307</v>
      </c>
      <c r="G2684" t="s" s="676">
        <f>G2675</f>
        <v>1996</v>
      </c>
      <c r="H2684" s="677">
        <v>0</v>
      </c>
      <c r="J2684" s="662">
        <f>H2684*I2684</f>
        <v>0</v>
      </c>
      <c r="K2684" s="662">
        <f>IF($V$11="Y",J2684*0.05,0)</f>
        <v>0</v>
      </c>
    </row>
    <row r="2685" s="671" customFormat="1" ht="13.5" customHeight="1">
      <c r="E2685" t="s" s="596">
        <v>1681</v>
      </c>
      <c r="F2685" t="s" s="675">
        <v>2307</v>
      </c>
      <c r="G2685" t="s" s="91">
        <f>G2676</f>
        <v>1998</v>
      </c>
      <c r="H2685" s="677">
        <v>0</v>
      </c>
      <c r="J2685" s="662">
        <f>H2685*I2685</f>
        <v>0</v>
      </c>
      <c r="K2685" s="662">
        <f>IF($V$11="Y",J2685*0.05,0)</f>
        <v>0</v>
      </c>
    </row>
    <row r="2686" s="671" customFormat="1" ht="13.5" customHeight="1">
      <c r="E2686" t="s" s="596">
        <v>1681</v>
      </c>
      <c r="F2686" t="s" s="675">
        <v>2307</v>
      </c>
      <c r="G2686" t="s" s="205">
        <f>G2677</f>
        <v>2000</v>
      </c>
      <c r="H2686" s="677">
        <v>0</v>
      </c>
      <c r="J2686" s="662">
        <f>H2686*I2686</f>
        <v>0</v>
      </c>
      <c r="K2686" s="662">
        <f>IF($V$11="Y",J2686*0.05,0)</f>
        <v>0</v>
      </c>
    </row>
    <row r="2687" s="671" customFormat="1" ht="13.5" customHeight="1">
      <c r="E2687" t="s" s="596">
        <v>1681</v>
      </c>
      <c r="F2687" t="s" s="675">
        <v>2307</v>
      </c>
      <c r="G2687" t="s" s="684">
        <f>G2678</f>
        <v>2001</v>
      </c>
      <c r="H2687" s="677">
        <v>0</v>
      </c>
      <c r="J2687" s="662">
        <f>H2687*I2687</f>
        <v>0</v>
      </c>
      <c r="K2687" s="662">
        <f>IF($V$11="Y",J2687*0.05,0)</f>
        <v>0</v>
      </c>
    </row>
    <row r="2688" s="671" customFormat="1" ht="13.5" customHeight="1">
      <c r="E2688" t="s" s="596">
        <v>1681</v>
      </c>
      <c r="F2688" t="s" s="675">
        <v>2307</v>
      </c>
      <c r="G2688" t="s" s="686">
        <f>G2679</f>
        <v>2003</v>
      </c>
      <c r="H2688" s="677">
        <v>0</v>
      </c>
      <c r="J2688" s="662">
        <f>H2688*I2688</f>
        <v>0</v>
      </c>
      <c r="K2688" s="662">
        <f>IF($V$11="Y",J2688*0.05,0)</f>
        <v>0</v>
      </c>
    </row>
    <row r="2689" s="671" customFormat="1" ht="13.5" customHeight="1">
      <c r="E2689" t="s" s="596">
        <v>1681</v>
      </c>
      <c r="F2689" t="s" s="675">
        <v>2307</v>
      </c>
      <c r="G2689" t="s" s="690">
        <f>G2680</f>
        <v>2004</v>
      </c>
      <c r="H2689" s="677">
        <v>0</v>
      </c>
      <c r="J2689" s="662">
        <f>H2689*I2689</f>
        <v>0</v>
      </c>
      <c r="K2689" s="662">
        <f>IF($V$11="Y",J2689*0.05,0)</f>
        <v>0</v>
      </c>
    </row>
    <row r="2690" s="671" customFormat="1" ht="13.5" customHeight="1">
      <c r="E2690" t="s" s="596">
        <v>1681</v>
      </c>
      <c r="F2690" t="s" s="675">
        <v>2307</v>
      </c>
      <c r="G2690" t="s" s="692">
        <f>G2681</f>
        <v>2005</v>
      </c>
      <c r="H2690" s="677">
        <v>0</v>
      </c>
      <c r="J2690" s="662">
        <f>H2690*I2690</f>
        <v>0</v>
      </c>
      <c r="K2690" s="662">
        <f>IF($V$11="Y",J2690*0.05,0)</f>
        <v>0</v>
      </c>
    </row>
    <row r="2691" s="671" customFormat="1" ht="13.5" customHeight="1">
      <c r="E2691" t="s" s="596">
        <v>1681</v>
      </c>
      <c r="F2691" t="s" s="675">
        <v>2307</v>
      </c>
      <c r="G2691" t="s" s="180">
        <f>G2682</f>
        <v>2006</v>
      </c>
      <c r="H2691" s="677">
        <v>0</v>
      </c>
      <c r="J2691" s="662">
        <f>H2691*I2691</f>
        <v>0</v>
      </c>
      <c r="K2691" s="662">
        <f>IF($V$11="Y",J2691*0.05,0)</f>
        <v>0</v>
      </c>
    </row>
    <row r="2692" s="671" customFormat="1" ht="13.5" customHeight="1">
      <c r="E2692" t="s" s="596">
        <v>1681</v>
      </c>
      <c r="F2692" t="s" s="675">
        <v>2307</v>
      </c>
      <c r="G2692" t="s" s="695">
        <f>G2683</f>
        <v>2007</v>
      </c>
      <c r="H2692" s="677">
        <v>0</v>
      </c>
      <c r="J2692" s="662">
        <f>H2692*I2692</f>
        <v>0</v>
      </c>
      <c r="K2692" s="662">
        <f>IF($V$11="Y",J2692*0.05,0)</f>
        <v>0</v>
      </c>
    </row>
    <row r="2693" s="671" customFormat="1" ht="13.5" customHeight="1">
      <c r="E2693" t="s" s="596">
        <v>1682</v>
      </c>
      <c r="F2693" t="s" s="675">
        <v>2308</v>
      </c>
      <c r="G2693" t="s" s="676">
        <f>G2684</f>
        <v>1996</v>
      </c>
      <c r="H2693" s="677">
        <v>0</v>
      </c>
      <c r="J2693" s="662">
        <f>H2693*I2693</f>
        <v>0</v>
      </c>
      <c r="K2693" s="662">
        <f>IF($V$11="Y",J2693*0.05,0)</f>
        <v>0</v>
      </c>
    </row>
    <row r="2694" s="671" customFormat="1" ht="13.5" customHeight="1">
      <c r="E2694" t="s" s="596">
        <v>1682</v>
      </c>
      <c r="F2694" t="s" s="675">
        <v>2308</v>
      </c>
      <c r="G2694" t="s" s="91">
        <f>G2685</f>
        <v>1998</v>
      </c>
      <c r="H2694" s="677">
        <v>0</v>
      </c>
      <c r="J2694" s="662">
        <f>H2694*I2694</f>
        <v>0</v>
      </c>
      <c r="K2694" s="662">
        <f>IF($V$11="Y",J2694*0.05,0)</f>
        <v>0</v>
      </c>
    </row>
    <row r="2695" s="671" customFormat="1" ht="13.5" customHeight="1">
      <c r="E2695" t="s" s="596">
        <v>1682</v>
      </c>
      <c r="F2695" t="s" s="675">
        <v>2308</v>
      </c>
      <c r="G2695" t="s" s="205">
        <f>G2686</f>
        <v>2000</v>
      </c>
      <c r="H2695" s="677">
        <v>0</v>
      </c>
      <c r="J2695" s="662">
        <f>H2695*I2695</f>
        <v>0</v>
      </c>
      <c r="K2695" s="662">
        <f>IF($V$11="Y",J2695*0.05,0)</f>
        <v>0</v>
      </c>
    </row>
    <row r="2696" s="671" customFormat="1" ht="13.5" customHeight="1">
      <c r="E2696" t="s" s="596">
        <v>1682</v>
      </c>
      <c r="F2696" t="s" s="675">
        <v>2308</v>
      </c>
      <c r="G2696" t="s" s="684">
        <f>G2687</f>
        <v>2001</v>
      </c>
      <c r="H2696" s="677">
        <v>0</v>
      </c>
      <c r="J2696" s="662">
        <f>H2696*I2696</f>
        <v>0</v>
      </c>
      <c r="K2696" s="662">
        <f>IF($V$11="Y",J2696*0.05,0)</f>
        <v>0</v>
      </c>
    </row>
    <row r="2697" s="671" customFormat="1" ht="13.5" customHeight="1">
      <c r="E2697" t="s" s="596">
        <v>1682</v>
      </c>
      <c r="F2697" t="s" s="675">
        <v>2308</v>
      </c>
      <c r="G2697" t="s" s="686">
        <f>G2688</f>
        <v>2003</v>
      </c>
      <c r="H2697" s="677">
        <v>0</v>
      </c>
      <c r="J2697" s="662">
        <f>H2697*I2697</f>
        <v>0</v>
      </c>
      <c r="K2697" s="662">
        <f>IF($V$11="Y",J2697*0.05,0)</f>
        <v>0</v>
      </c>
    </row>
    <row r="2698" s="671" customFormat="1" ht="13.5" customHeight="1">
      <c r="E2698" t="s" s="596">
        <v>1682</v>
      </c>
      <c r="F2698" t="s" s="675">
        <v>2308</v>
      </c>
      <c r="G2698" t="s" s="690">
        <f>G2689</f>
        <v>2004</v>
      </c>
      <c r="H2698" s="677">
        <v>0</v>
      </c>
      <c r="J2698" s="662">
        <f>H2698*I2698</f>
        <v>0</v>
      </c>
      <c r="K2698" s="662">
        <f>IF($V$11="Y",J2698*0.05,0)</f>
        <v>0</v>
      </c>
    </row>
    <row r="2699" s="671" customFormat="1" ht="13.5" customHeight="1">
      <c r="E2699" t="s" s="596">
        <v>1682</v>
      </c>
      <c r="F2699" t="s" s="675">
        <v>2308</v>
      </c>
      <c r="G2699" t="s" s="692">
        <f>G2690</f>
        <v>2005</v>
      </c>
      <c r="H2699" s="677">
        <v>0</v>
      </c>
      <c r="J2699" s="662">
        <f>H2699*I2699</f>
        <v>0</v>
      </c>
      <c r="K2699" s="662">
        <f>IF($V$11="Y",J2699*0.05,0)</f>
        <v>0</v>
      </c>
    </row>
    <row r="2700" s="671" customFormat="1" ht="13.5" customHeight="1">
      <c r="E2700" t="s" s="596">
        <v>1682</v>
      </c>
      <c r="F2700" t="s" s="675">
        <v>2308</v>
      </c>
      <c r="G2700" t="s" s="180">
        <f>G2691</f>
        <v>2006</v>
      </c>
      <c r="H2700" s="677">
        <v>0</v>
      </c>
      <c r="J2700" s="662">
        <f>H2700*I2700</f>
        <v>0</v>
      </c>
      <c r="K2700" s="662">
        <f>IF($V$11="Y",J2700*0.05,0)</f>
        <v>0</v>
      </c>
    </row>
    <row r="2701" s="671" customFormat="1" ht="13.5" customHeight="1">
      <c r="E2701" t="s" s="596">
        <v>1682</v>
      </c>
      <c r="F2701" t="s" s="675">
        <v>2308</v>
      </c>
      <c r="G2701" t="s" s="695">
        <f>G2692</f>
        <v>2007</v>
      </c>
      <c r="H2701" s="677">
        <v>0</v>
      </c>
      <c r="J2701" s="662">
        <f>H2701*I2701</f>
        <v>0</v>
      </c>
      <c r="K2701" s="662">
        <f>IF($V$11="Y",J2701*0.05,0)</f>
        <v>0</v>
      </c>
    </row>
    <row r="2702" s="671" customFormat="1" ht="13.5" customHeight="1">
      <c r="E2702" t="s" s="596">
        <v>1683</v>
      </c>
      <c r="F2702" t="s" s="675">
        <v>2309</v>
      </c>
      <c r="G2702" t="s" s="676">
        <f>G2693</f>
        <v>1996</v>
      </c>
      <c r="H2702" s="677">
        <v>0</v>
      </c>
      <c r="J2702" s="662">
        <f>H2702*I2702</f>
        <v>0</v>
      </c>
      <c r="K2702" s="662">
        <f>IF($V$11="Y",J2702*0.05,0)</f>
        <v>0</v>
      </c>
    </row>
    <row r="2703" s="671" customFormat="1" ht="13.5" customHeight="1">
      <c r="E2703" t="s" s="596">
        <v>1683</v>
      </c>
      <c r="F2703" t="s" s="675">
        <v>2309</v>
      </c>
      <c r="G2703" t="s" s="91">
        <f>G2694</f>
        <v>1998</v>
      </c>
      <c r="H2703" s="677">
        <v>0</v>
      </c>
      <c r="J2703" s="662">
        <f>H2703*I2703</f>
        <v>0</v>
      </c>
      <c r="K2703" s="662">
        <f>IF($V$11="Y",J2703*0.05,0)</f>
        <v>0</v>
      </c>
    </row>
    <row r="2704" s="671" customFormat="1" ht="13.5" customHeight="1">
      <c r="E2704" t="s" s="596">
        <v>1683</v>
      </c>
      <c r="F2704" t="s" s="675">
        <v>2309</v>
      </c>
      <c r="G2704" t="s" s="205">
        <f>G2695</f>
        <v>2000</v>
      </c>
      <c r="H2704" s="677">
        <v>0</v>
      </c>
      <c r="J2704" s="662">
        <f>H2704*I2704</f>
        <v>0</v>
      </c>
      <c r="K2704" s="662">
        <f>IF($V$11="Y",J2704*0.05,0)</f>
        <v>0</v>
      </c>
    </row>
    <row r="2705" s="671" customFormat="1" ht="13.5" customHeight="1">
      <c r="E2705" t="s" s="596">
        <v>1683</v>
      </c>
      <c r="F2705" t="s" s="675">
        <v>2309</v>
      </c>
      <c r="G2705" t="s" s="684">
        <f>G2696</f>
        <v>2001</v>
      </c>
      <c r="H2705" s="677">
        <v>0</v>
      </c>
      <c r="J2705" s="662">
        <f>H2705*I2705</f>
        <v>0</v>
      </c>
      <c r="K2705" s="662">
        <f>IF($V$11="Y",J2705*0.05,0)</f>
        <v>0</v>
      </c>
    </row>
    <row r="2706" s="671" customFormat="1" ht="13.5" customHeight="1">
      <c r="E2706" t="s" s="596">
        <v>1683</v>
      </c>
      <c r="F2706" t="s" s="675">
        <v>2309</v>
      </c>
      <c r="G2706" t="s" s="686">
        <f>G2697</f>
        <v>2003</v>
      </c>
      <c r="H2706" s="677">
        <v>0</v>
      </c>
      <c r="J2706" s="662">
        <f>H2706*I2706</f>
        <v>0</v>
      </c>
      <c r="K2706" s="662">
        <f>IF($V$11="Y",J2706*0.05,0)</f>
        <v>0</v>
      </c>
    </row>
    <row r="2707" s="671" customFormat="1" ht="13.5" customHeight="1">
      <c r="E2707" t="s" s="596">
        <v>1683</v>
      </c>
      <c r="F2707" t="s" s="675">
        <v>2309</v>
      </c>
      <c r="G2707" t="s" s="690">
        <f>G2698</f>
        <v>2004</v>
      </c>
      <c r="H2707" s="677">
        <v>0</v>
      </c>
      <c r="J2707" s="662">
        <f>H2707*I2707</f>
        <v>0</v>
      </c>
      <c r="K2707" s="662">
        <f>IF($V$11="Y",J2707*0.05,0)</f>
        <v>0</v>
      </c>
    </row>
    <row r="2708" s="671" customFormat="1" ht="13.5" customHeight="1">
      <c r="E2708" t="s" s="596">
        <v>1683</v>
      </c>
      <c r="F2708" t="s" s="675">
        <v>2309</v>
      </c>
      <c r="G2708" t="s" s="692">
        <f>G2699</f>
        <v>2005</v>
      </c>
      <c r="H2708" s="677">
        <v>0</v>
      </c>
      <c r="J2708" s="662">
        <f>H2708*I2708</f>
        <v>0</v>
      </c>
      <c r="K2708" s="662">
        <f>IF($V$11="Y",J2708*0.05,0)</f>
        <v>0</v>
      </c>
    </row>
    <row r="2709" s="671" customFormat="1" ht="13.5" customHeight="1">
      <c r="E2709" t="s" s="596">
        <v>1683</v>
      </c>
      <c r="F2709" t="s" s="675">
        <v>2309</v>
      </c>
      <c r="G2709" t="s" s="180">
        <f>G2700</f>
        <v>2006</v>
      </c>
      <c r="H2709" s="677">
        <v>0</v>
      </c>
      <c r="J2709" s="662">
        <f>H2709*I2709</f>
        <v>0</v>
      </c>
      <c r="K2709" s="662">
        <f>IF($V$11="Y",J2709*0.05,0)</f>
        <v>0</v>
      </c>
    </row>
    <row r="2710" s="671" customFormat="1" ht="13.5" customHeight="1">
      <c r="E2710" t="s" s="596">
        <v>1683</v>
      </c>
      <c r="F2710" t="s" s="675">
        <v>2309</v>
      </c>
      <c r="G2710" t="s" s="695">
        <f>G2701</f>
        <v>2007</v>
      </c>
      <c r="H2710" s="677">
        <v>0</v>
      </c>
      <c r="J2710" s="662">
        <f>H2710*I2710</f>
        <v>0</v>
      </c>
      <c r="K2710" s="662">
        <f>IF($V$11="Y",J2710*0.05,0)</f>
        <v>0</v>
      </c>
    </row>
    <row r="2711" s="671" customFormat="1" ht="13.5" customHeight="1">
      <c r="E2711" t="s" s="596">
        <v>1684</v>
      </c>
      <c r="F2711" t="s" s="675">
        <v>2310</v>
      </c>
      <c r="G2711" t="s" s="676">
        <f>G2702</f>
        <v>1996</v>
      </c>
      <c r="H2711" s="677">
        <v>0</v>
      </c>
      <c r="J2711" s="662">
        <f>H2711*I2711</f>
        <v>0</v>
      </c>
      <c r="K2711" s="662">
        <f>IF($V$11="Y",J2711*0.05,0)</f>
        <v>0</v>
      </c>
    </row>
    <row r="2712" s="671" customFormat="1" ht="13.5" customHeight="1">
      <c r="E2712" t="s" s="596">
        <v>1684</v>
      </c>
      <c r="F2712" t="s" s="675">
        <v>2310</v>
      </c>
      <c r="G2712" t="s" s="91">
        <f>G2703</f>
        <v>1998</v>
      </c>
      <c r="H2712" s="677">
        <v>0</v>
      </c>
      <c r="J2712" s="662">
        <f>H2712*I2712</f>
        <v>0</v>
      </c>
      <c r="K2712" s="662">
        <f>IF($V$11="Y",J2712*0.05,0)</f>
        <v>0</v>
      </c>
    </row>
    <row r="2713" s="671" customFormat="1" ht="13.5" customHeight="1">
      <c r="E2713" t="s" s="596">
        <v>1684</v>
      </c>
      <c r="F2713" t="s" s="675">
        <v>2310</v>
      </c>
      <c r="G2713" t="s" s="205">
        <f>G2704</f>
        <v>2000</v>
      </c>
      <c r="H2713" s="677">
        <v>0</v>
      </c>
      <c r="J2713" s="662">
        <f>H2713*I2713</f>
        <v>0</v>
      </c>
      <c r="K2713" s="662">
        <f>IF($V$11="Y",J2713*0.05,0)</f>
        <v>0</v>
      </c>
    </row>
    <row r="2714" s="671" customFormat="1" ht="13.5" customHeight="1">
      <c r="E2714" t="s" s="596">
        <v>1684</v>
      </c>
      <c r="F2714" t="s" s="675">
        <v>2310</v>
      </c>
      <c r="G2714" t="s" s="684">
        <f>G2705</f>
        <v>2001</v>
      </c>
      <c r="H2714" s="677">
        <v>0</v>
      </c>
      <c r="J2714" s="662">
        <f>H2714*I2714</f>
        <v>0</v>
      </c>
      <c r="K2714" s="662">
        <f>IF($V$11="Y",J2714*0.05,0)</f>
        <v>0</v>
      </c>
    </row>
    <row r="2715" s="671" customFormat="1" ht="13.5" customHeight="1">
      <c r="E2715" t="s" s="596">
        <v>1684</v>
      </c>
      <c r="F2715" t="s" s="675">
        <v>2310</v>
      </c>
      <c r="G2715" t="s" s="686">
        <f>G2706</f>
        <v>2003</v>
      </c>
      <c r="H2715" s="677">
        <v>0</v>
      </c>
      <c r="J2715" s="662">
        <f>H2715*I2715</f>
        <v>0</v>
      </c>
      <c r="K2715" s="662">
        <f>IF($V$11="Y",J2715*0.05,0)</f>
        <v>0</v>
      </c>
    </row>
    <row r="2716" s="671" customFormat="1" ht="13.5" customHeight="1">
      <c r="E2716" t="s" s="596">
        <v>1684</v>
      </c>
      <c r="F2716" t="s" s="675">
        <v>2310</v>
      </c>
      <c r="G2716" t="s" s="690">
        <f>G2707</f>
        <v>2004</v>
      </c>
      <c r="H2716" s="677">
        <v>0</v>
      </c>
      <c r="J2716" s="662">
        <f>H2716*I2716</f>
        <v>0</v>
      </c>
      <c r="K2716" s="662">
        <f>IF($V$11="Y",J2716*0.05,0)</f>
        <v>0</v>
      </c>
    </row>
    <row r="2717" s="671" customFormat="1" ht="13.5" customHeight="1">
      <c r="E2717" t="s" s="596">
        <v>1684</v>
      </c>
      <c r="F2717" t="s" s="675">
        <v>2310</v>
      </c>
      <c r="G2717" t="s" s="692">
        <f>G2708</f>
        <v>2005</v>
      </c>
      <c r="H2717" s="677">
        <v>0</v>
      </c>
      <c r="J2717" s="662">
        <f>H2717*I2717</f>
        <v>0</v>
      </c>
      <c r="K2717" s="662">
        <f>IF($V$11="Y",J2717*0.05,0)</f>
        <v>0</v>
      </c>
    </row>
    <row r="2718" s="671" customFormat="1" ht="13.5" customHeight="1">
      <c r="E2718" t="s" s="596">
        <v>1684</v>
      </c>
      <c r="F2718" t="s" s="675">
        <v>2310</v>
      </c>
      <c r="G2718" t="s" s="180">
        <f>G2709</f>
        <v>2006</v>
      </c>
      <c r="H2718" s="677">
        <v>0</v>
      </c>
      <c r="J2718" s="662">
        <f>H2718*I2718</f>
        <v>0</v>
      </c>
      <c r="K2718" s="662">
        <f>IF($V$11="Y",J2718*0.05,0)</f>
        <v>0</v>
      </c>
    </row>
    <row r="2719" s="671" customFormat="1" ht="13.5" customHeight="1">
      <c r="E2719" t="s" s="596">
        <v>1684</v>
      </c>
      <c r="F2719" t="s" s="675">
        <v>2310</v>
      </c>
      <c r="G2719" t="s" s="695">
        <f>G2710</f>
        <v>2007</v>
      </c>
      <c r="H2719" s="677">
        <v>0</v>
      </c>
      <c r="J2719" s="662">
        <f>H2719*I2719</f>
        <v>0</v>
      </c>
      <c r="K2719" s="662">
        <f>IF($V$11="Y",J2719*0.05,0)</f>
        <v>0</v>
      </c>
    </row>
    <row r="2720" s="671" customFormat="1" ht="13.5" customHeight="1">
      <c r="E2720" t="s" s="596">
        <v>1685</v>
      </c>
      <c r="F2720" t="s" s="675">
        <v>2311</v>
      </c>
      <c r="G2720" t="s" s="676">
        <f>G2711</f>
        <v>1996</v>
      </c>
      <c r="H2720" s="677">
        <v>0</v>
      </c>
      <c r="J2720" s="662">
        <f>H2720*I2720</f>
        <v>0</v>
      </c>
      <c r="K2720" s="662">
        <f>IF($V$11="Y",J2720*0.05,0)</f>
        <v>0</v>
      </c>
    </row>
    <row r="2721" s="671" customFormat="1" ht="13.5" customHeight="1">
      <c r="E2721" t="s" s="596">
        <v>1685</v>
      </c>
      <c r="F2721" t="s" s="675">
        <v>2311</v>
      </c>
      <c r="G2721" t="s" s="91">
        <f>G2712</f>
        <v>1998</v>
      </c>
      <c r="H2721" s="677">
        <v>0</v>
      </c>
      <c r="J2721" s="662">
        <f>H2721*I2721</f>
        <v>0</v>
      </c>
      <c r="K2721" s="662">
        <f>IF($V$11="Y",J2721*0.05,0)</f>
        <v>0</v>
      </c>
    </row>
    <row r="2722" s="671" customFormat="1" ht="13.5" customHeight="1">
      <c r="E2722" t="s" s="596">
        <v>1685</v>
      </c>
      <c r="F2722" t="s" s="675">
        <v>2311</v>
      </c>
      <c r="G2722" t="s" s="205">
        <f>G2713</f>
        <v>2000</v>
      </c>
      <c r="H2722" s="677">
        <v>0</v>
      </c>
      <c r="J2722" s="662">
        <f>H2722*I2722</f>
        <v>0</v>
      </c>
      <c r="K2722" s="662">
        <f>IF($V$11="Y",J2722*0.05,0)</f>
        <v>0</v>
      </c>
    </row>
    <row r="2723" s="671" customFormat="1" ht="13.5" customHeight="1">
      <c r="E2723" t="s" s="596">
        <v>1685</v>
      </c>
      <c r="F2723" t="s" s="675">
        <v>2311</v>
      </c>
      <c r="G2723" t="s" s="684">
        <f>G2714</f>
        <v>2001</v>
      </c>
      <c r="H2723" s="677">
        <v>0</v>
      </c>
      <c r="J2723" s="662">
        <f>H2723*I2723</f>
        <v>0</v>
      </c>
      <c r="K2723" s="662">
        <f>IF($V$11="Y",J2723*0.05,0)</f>
        <v>0</v>
      </c>
    </row>
    <row r="2724" s="671" customFormat="1" ht="13.5" customHeight="1">
      <c r="E2724" t="s" s="596">
        <v>1685</v>
      </c>
      <c r="F2724" t="s" s="675">
        <v>2311</v>
      </c>
      <c r="G2724" t="s" s="686">
        <f>G2715</f>
        <v>2003</v>
      </c>
      <c r="H2724" s="677">
        <v>0</v>
      </c>
      <c r="J2724" s="662">
        <f>H2724*I2724</f>
        <v>0</v>
      </c>
      <c r="K2724" s="662">
        <f>IF($V$11="Y",J2724*0.05,0)</f>
        <v>0</v>
      </c>
    </row>
    <row r="2725" s="671" customFormat="1" ht="13.5" customHeight="1">
      <c r="E2725" t="s" s="596">
        <v>1685</v>
      </c>
      <c r="F2725" t="s" s="675">
        <v>2311</v>
      </c>
      <c r="G2725" t="s" s="690">
        <f>G2716</f>
        <v>2004</v>
      </c>
      <c r="H2725" s="677">
        <v>0</v>
      </c>
      <c r="J2725" s="662">
        <f>H2725*I2725</f>
        <v>0</v>
      </c>
      <c r="K2725" s="662">
        <f>IF($V$11="Y",J2725*0.05,0)</f>
        <v>0</v>
      </c>
    </row>
    <row r="2726" s="671" customFormat="1" ht="13.5" customHeight="1">
      <c r="E2726" t="s" s="596">
        <v>1685</v>
      </c>
      <c r="F2726" t="s" s="675">
        <v>2311</v>
      </c>
      <c r="G2726" t="s" s="692">
        <f>G2717</f>
        <v>2005</v>
      </c>
      <c r="H2726" s="677">
        <v>0</v>
      </c>
      <c r="J2726" s="662">
        <f>H2726*I2726</f>
        <v>0</v>
      </c>
      <c r="K2726" s="662">
        <f>IF($V$11="Y",J2726*0.05,0)</f>
        <v>0</v>
      </c>
    </row>
    <row r="2727" s="671" customFormat="1" ht="13.5" customHeight="1">
      <c r="E2727" t="s" s="596">
        <v>1685</v>
      </c>
      <c r="F2727" t="s" s="675">
        <v>2311</v>
      </c>
      <c r="G2727" t="s" s="180">
        <f>G2718</f>
        <v>2006</v>
      </c>
      <c r="H2727" s="677">
        <v>0</v>
      </c>
      <c r="J2727" s="662">
        <f>H2727*I2727</f>
        <v>0</v>
      </c>
      <c r="K2727" s="662">
        <f>IF($V$11="Y",J2727*0.05,0)</f>
        <v>0</v>
      </c>
    </row>
    <row r="2728" s="671" customFormat="1" ht="13.5" customHeight="1">
      <c r="E2728" t="s" s="596">
        <v>1685</v>
      </c>
      <c r="F2728" t="s" s="675">
        <v>2311</v>
      </c>
      <c r="G2728" t="s" s="695">
        <f>G2719</f>
        <v>2007</v>
      </c>
      <c r="H2728" s="677">
        <v>0</v>
      </c>
      <c r="J2728" s="662">
        <f>H2728*I2728</f>
        <v>0</v>
      </c>
      <c r="K2728" s="662">
        <f>IF($V$11="Y",J2728*0.05,0)</f>
        <v>0</v>
      </c>
    </row>
    <row r="2729" s="671" customFormat="1" ht="13.5" customHeight="1">
      <c r="E2729" t="s" s="596">
        <v>1686</v>
      </c>
      <c r="F2729" t="s" s="675">
        <v>2312</v>
      </c>
      <c r="G2729" t="s" s="676">
        <f>G2720</f>
        <v>1996</v>
      </c>
      <c r="H2729" s="677">
        <v>0</v>
      </c>
      <c r="J2729" s="662">
        <f>H2729*I2729</f>
        <v>0</v>
      </c>
      <c r="K2729" s="662">
        <f>IF($V$11="Y",J2729*0.05,0)</f>
        <v>0</v>
      </c>
    </row>
    <row r="2730" s="671" customFormat="1" ht="13.5" customHeight="1">
      <c r="E2730" t="s" s="596">
        <v>1686</v>
      </c>
      <c r="F2730" t="s" s="675">
        <v>2312</v>
      </c>
      <c r="G2730" t="s" s="91">
        <f>G2721</f>
        <v>1998</v>
      </c>
      <c r="H2730" s="677">
        <v>0</v>
      </c>
      <c r="J2730" s="662">
        <f>H2730*I2730</f>
        <v>0</v>
      </c>
      <c r="K2730" s="662">
        <f>IF($V$11="Y",J2730*0.05,0)</f>
        <v>0</v>
      </c>
    </row>
    <row r="2731" s="671" customFormat="1" ht="13.5" customHeight="1">
      <c r="E2731" t="s" s="596">
        <v>1686</v>
      </c>
      <c r="F2731" t="s" s="675">
        <v>2312</v>
      </c>
      <c r="G2731" t="s" s="205">
        <f>G2722</f>
        <v>2000</v>
      </c>
      <c r="H2731" s="677">
        <v>0</v>
      </c>
      <c r="J2731" s="662">
        <f>H2731*I2731</f>
        <v>0</v>
      </c>
      <c r="K2731" s="662">
        <f>IF($V$11="Y",J2731*0.05,0)</f>
        <v>0</v>
      </c>
    </row>
    <row r="2732" s="671" customFormat="1" ht="13.5" customHeight="1">
      <c r="E2732" t="s" s="596">
        <v>1686</v>
      </c>
      <c r="F2732" t="s" s="675">
        <v>2312</v>
      </c>
      <c r="G2732" t="s" s="684">
        <f>G2723</f>
        <v>2001</v>
      </c>
      <c r="H2732" s="677">
        <v>0</v>
      </c>
      <c r="J2732" s="662">
        <f>H2732*I2732</f>
        <v>0</v>
      </c>
      <c r="K2732" s="662">
        <f>IF($V$11="Y",J2732*0.05,0)</f>
        <v>0</v>
      </c>
    </row>
    <row r="2733" s="671" customFormat="1" ht="13.5" customHeight="1">
      <c r="E2733" t="s" s="596">
        <v>1686</v>
      </c>
      <c r="F2733" t="s" s="675">
        <v>2312</v>
      </c>
      <c r="G2733" t="s" s="686">
        <f>G2724</f>
        <v>2003</v>
      </c>
      <c r="H2733" s="677">
        <v>0</v>
      </c>
      <c r="J2733" s="662">
        <f>H2733*I2733</f>
        <v>0</v>
      </c>
      <c r="K2733" s="662">
        <f>IF($V$11="Y",J2733*0.05,0)</f>
        <v>0</v>
      </c>
    </row>
    <row r="2734" s="671" customFormat="1" ht="13.5" customHeight="1">
      <c r="E2734" t="s" s="596">
        <v>1686</v>
      </c>
      <c r="F2734" t="s" s="675">
        <v>2312</v>
      </c>
      <c r="G2734" t="s" s="690">
        <f>G2725</f>
        <v>2004</v>
      </c>
      <c r="H2734" s="677">
        <v>0</v>
      </c>
      <c r="J2734" s="662">
        <f>H2734*I2734</f>
        <v>0</v>
      </c>
      <c r="K2734" s="662">
        <f>IF($V$11="Y",J2734*0.05,0)</f>
        <v>0</v>
      </c>
    </row>
    <row r="2735" s="671" customFormat="1" ht="13.5" customHeight="1">
      <c r="E2735" t="s" s="596">
        <v>1686</v>
      </c>
      <c r="F2735" t="s" s="675">
        <v>2312</v>
      </c>
      <c r="G2735" t="s" s="692">
        <f>G2726</f>
        <v>2005</v>
      </c>
      <c r="H2735" s="677">
        <v>0</v>
      </c>
      <c r="J2735" s="662">
        <f>H2735*I2735</f>
        <v>0</v>
      </c>
      <c r="K2735" s="662">
        <f>IF($V$11="Y",J2735*0.05,0)</f>
        <v>0</v>
      </c>
    </row>
    <row r="2736" s="671" customFormat="1" ht="13.5" customHeight="1">
      <c r="E2736" t="s" s="596">
        <v>1686</v>
      </c>
      <c r="F2736" t="s" s="675">
        <v>2312</v>
      </c>
      <c r="G2736" t="s" s="180">
        <f>G2727</f>
        <v>2006</v>
      </c>
      <c r="H2736" s="677">
        <v>0</v>
      </c>
      <c r="J2736" s="662">
        <f>H2736*I2736</f>
        <v>0</v>
      </c>
      <c r="K2736" s="662">
        <f>IF($V$11="Y",J2736*0.05,0)</f>
        <v>0</v>
      </c>
    </row>
    <row r="2737" s="671" customFormat="1" ht="13.5" customHeight="1">
      <c r="E2737" t="s" s="596">
        <v>1686</v>
      </c>
      <c r="F2737" t="s" s="675">
        <v>2312</v>
      </c>
      <c r="G2737" t="s" s="695">
        <f>G2728</f>
        <v>2007</v>
      </c>
      <c r="H2737" s="677">
        <v>0</v>
      </c>
      <c r="J2737" s="662">
        <f>H2737*I2737</f>
        <v>0</v>
      </c>
      <c r="K2737" s="662">
        <f>IF($V$11="Y",J2737*0.05,0)</f>
        <v>0</v>
      </c>
    </row>
    <row r="2738" s="671" customFormat="1" ht="13.5" customHeight="1">
      <c r="E2738" t="s" s="596">
        <v>1687</v>
      </c>
      <c r="F2738" t="s" s="675">
        <v>2313</v>
      </c>
      <c r="G2738" t="s" s="676">
        <f>G2729</f>
        <v>1996</v>
      </c>
      <c r="H2738" s="677">
        <v>0</v>
      </c>
      <c r="J2738" s="662">
        <f>H2738*I2738</f>
        <v>0</v>
      </c>
      <c r="K2738" s="662">
        <f>IF($V$11="Y",J2738*0.05,0)</f>
        <v>0</v>
      </c>
    </row>
    <row r="2739" s="671" customFormat="1" ht="13.5" customHeight="1">
      <c r="E2739" t="s" s="596">
        <v>1687</v>
      </c>
      <c r="F2739" t="s" s="675">
        <v>2313</v>
      </c>
      <c r="G2739" t="s" s="91">
        <f>G2730</f>
        <v>1998</v>
      </c>
      <c r="H2739" s="677">
        <v>0</v>
      </c>
      <c r="J2739" s="662">
        <f>H2739*I2739</f>
        <v>0</v>
      </c>
      <c r="K2739" s="662">
        <f>IF($V$11="Y",J2739*0.05,0)</f>
        <v>0</v>
      </c>
    </row>
    <row r="2740" s="671" customFormat="1" ht="13.5" customHeight="1">
      <c r="E2740" t="s" s="596">
        <v>1687</v>
      </c>
      <c r="F2740" t="s" s="675">
        <v>2313</v>
      </c>
      <c r="G2740" t="s" s="205">
        <f>G2731</f>
        <v>2000</v>
      </c>
      <c r="H2740" s="677">
        <v>0</v>
      </c>
      <c r="J2740" s="662">
        <f>H2740*I2740</f>
        <v>0</v>
      </c>
      <c r="K2740" s="662">
        <f>IF($V$11="Y",J2740*0.05,0)</f>
        <v>0</v>
      </c>
    </row>
    <row r="2741" s="671" customFormat="1" ht="13.5" customHeight="1">
      <c r="E2741" t="s" s="596">
        <v>1687</v>
      </c>
      <c r="F2741" t="s" s="675">
        <v>2313</v>
      </c>
      <c r="G2741" t="s" s="684">
        <f>G2732</f>
        <v>2001</v>
      </c>
      <c r="H2741" s="677">
        <v>0</v>
      </c>
      <c r="J2741" s="662">
        <f>H2741*I2741</f>
        <v>0</v>
      </c>
      <c r="K2741" s="662">
        <f>IF($V$11="Y",J2741*0.05,0)</f>
        <v>0</v>
      </c>
    </row>
    <row r="2742" s="671" customFormat="1" ht="13.5" customHeight="1">
      <c r="E2742" t="s" s="596">
        <v>1687</v>
      </c>
      <c r="F2742" t="s" s="675">
        <v>2313</v>
      </c>
      <c r="G2742" t="s" s="686">
        <f>G2733</f>
        <v>2003</v>
      </c>
      <c r="H2742" s="677">
        <v>0</v>
      </c>
      <c r="J2742" s="662">
        <f>H2742*I2742</f>
        <v>0</v>
      </c>
      <c r="K2742" s="662">
        <f>IF($V$11="Y",J2742*0.05,0)</f>
        <v>0</v>
      </c>
    </row>
    <row r="2743" s="671" customFormat="1" ht="13.5" customHeight="1">
      <c r="E2743" t="s" s="596">
        <v>1687</v>
      </c>
      <c r="F2743" t="s" s="675">
        <v>2313</v>
      </c>
      <c r="G2743" t="s" s="690">
        <f>G2734</f>
        <v>2004</v>
      </c>
      <c r="H2743" s="677">
        <v>0</v>
      </c>
      <c r="J2743" s="662">
        <f>H2743*I2743</f>
        <v>0</v>
      </c>
      <c r="K2743" s="662">
        <f>IF($V$11="Y",J2743*0.05,0)</f>
        <v>0</v>
      </c>
    </row>
    <row r="2744" s="671" customFormat="1" ht="13.5" customHeight="1">
      <c r="E2744" t="s" s="596">
        <v>1687</v>
      </c>
      <c r="F2744" t="s" s="675">
        <v>2313</v>
      </c>
      <c r="G2744" t="s" s="692">
        <f>G2735</f>
        <v>2005</v>
      </c>
      <c r="H2744" s="677">
        <v>0</v>
      </c>
      <c r="J2744" s="662">
        <f>H2744*I2744</f>
        <v>0</v>
      </c>
      <c r="K2744" s="662">
        <f>IF($V$11="Y",J2744*0.05,0)</f>
        <v>0</v>
      </c>
    </row>
    <row r="2745" s="671" customFormat="1" ht="13.5" customHeight="1">
      <c r="E2745" t="s" s="596">
        <v>1687</v>
      </c>
      <c r="F2745" t="s" s="675">
        <v>2313</v>
      </c>
      <c r="G2745" t="s" s="180">
        <f>G2736</f>
        <v>2006</v>
      </c>
      <c r="H2745" s="677">
        <v>0</v>
      </c>
      <c r="J2745" s="662">
        <f>H2745*I2745</f>
        <v>0</v>
      </c>
      <c r="K2745" s="662">
        <f>IF($V$11="Y",J2745*0.05,0)</f>
        <v>0</v>
      </c>
    </row>
    <row r="2746" s="671" customFormat="1" ht="13.5" customHeight="1">
      <c r="E2746" t="s" s="596">
        <v>1687</v>
      </c>
      <c r="F2746" t="s" s="675">
        <v>2313</v>
      </c>
      <c r="G2746" t="s" s="695">
        <f>G2737</f>
        <v>2007</v>
      </c>
      <c r="H2746" s="677">
        <v>0</v>
      </c>
      <c r="J2746" s="662">
        <f>H2746*I2746</f>
        <v>0</v>
      </c>
      <c r="K2746" s="662">
        <f>IF($V$11="Y",J2746*0.05,0)</f>
        <v>0</v>
      </c>
    </row>
    <row r="2747" s="671" customFormat="1" ht="13.5" customHeight="1">
      <c r="E2747" t="s" s="596">
        <v>1688</v>
      </c>
      <c r="F2747" t="s" s="675">
        <v>2314</v>
      </c>
      <c r="G2747" t="s" s="676">
        <f>G2738</f>
        <v>1996</v>
      </c>
      <c r="H2747" s="677">
        <v>0</v>
      </c>
      <c r="J2747" s="662">
        <f>H2747*I2747</f>
        <v>0</v>
      </c>
      <c r="K2747" s="662">
        <f>IF($V$11="Y",J2747*0.05,0)</f>
        <v>0</v>
      </c>
    </row>
    <row r="2748" s="671" customFormat="1" ht="13.5" customHeight="1">
      <c r="E2748" t="s" s="596">
        <v>1688</v>
      </c>
      <c r="F2748" t="s" s="675">
        <v>2314</v>
      </c>
      <c r="G2748" t="s" s="91">
        <f>G2739</f>
        <v>1998</v>
      </c>
      <c r="H2748" s="677">
        <v>0</v>
      </c>
      <c r="J2748" s="662">
        <f>H2748*I2748</f>
        <v>0</v>
      </c>
      <c r="K2748" s="662">
        <f>IF($V$11="Y",J2748*0.05,0)</f>
        <v>0</v>
      </c>
    </row>
    <row r="2749" s="671" customFormat="1" ht="13.5" customHeight="1">
      <c r="E2749" t="s" s="596">
        <v>1688</v>
      </c>
      <c r="F2749" t="s" s="675">
        <v>2314</v>
      </c>
      <c r="G2749" t="s" s="205">
        <f>G2740</f>
        <v>2000</v>
      </c>
      <c r="H2749" s="677">
        <v>0</v>
      </c>
      <c r="J2749" s="662">
        <f>H2749*I2749</f>
        <v>0</v>
      </c>
      <c r="K2749" s="662">
        <f>IF($V$11="Y",J2749*0.05,0)</f>
        <v>0</v>
      </c>
    </row>
    <row r="2750" s="671" customFormat="1" ht="13.5" customHeight="1">
      <c r="E2750" t="s" s="596">
        <v>1688</v>
      </c>
      <c r="F2750" t="s" s="675">
        <v>2314</v>
      </c>
      <c r="G2750" t="s" s="684">
        <f>G2741</f>
        <v>2001</v>
      </c>
      <c r="H2750" s="677">
        <v>0</v>
      </c>
      <c r="J2750" s="662">
        <f>H2750*I2750</f>
        <v>0</v>
      </c>
      <c r="K2750" s="662">
        <f>IF($V$11="Y",J2750*0.05,0)</f>
        <v>0</v>
      </c>
    </row>
    <row r="2751" s="671" customFormat="1" ht="13.5" customHeight="1">
      <c r="E2751" t="s" s="596">
        <v>1688</v>
      </c>
      <c r="F2751" t="s" s="675">
        <v>2314</v>
      </c>
      <c r="G2751" t="s" s="686">
        <f>G2742</f>
        <v>2003</v>
      </c>
      <c r="H2751" s="677">
        <v>0</v>
      </c>
      <c r="J2751" s="662">
        <f>H2751*I2751</f>
        <v>0</v>
      </c>
      <c r="K2751" s="662">
        <f>IF($V$11="Y",J2751*0.05,0)</f>
        <v>0</v>
      </c>
    </row>
    <row r="2752" s="671" customFormat="1" ht="13.5" customHeight="1">
      <c r="E2752" t="s" s="596">
        <v>1688</v>
      </c>
      <c r="F2752" t="s" s="675">
        <v>2314</v>
      </c>
      <c r="G2752" t="s" s="690">
        <f>G2743</f>
        <v>2004</v>
      </c>
      <c r="H2752" s="677">
        <v>0</v>
      </c>
      <c r="J2752" s="662">
        <f>H2752*I2752</f>
        <v>0</v>
      </c>
      <c r="K2752" s="662">
        <f>IF($V$11="Y",J2752*0.05,0)</f>
        <v>0</v>
      </c>
    </row>
    <row r="2753" s="671" customFormat="1" ht="13.5" customHeight="1">
      <c r="E2753" t="s" s="596">
        <v>1688</v>
      </c>
      <c r="F2753" t="s" s="675">
        <v>2314</v>
      </c>
      <c r="G2753" t="s" s="692">
        <f>G2744</f>
        <v>2005</v>
      </c>
      <c r="H2753" s="677">
        <v>0</v>
      </c>
      <c r="J2753" s="662">
        <f>H2753*I2753</f>
        <v>0</v>
      </c>
      <c r="K2753" s="662">
        <f>IF($V$11="Y",J2753*0.05,0)</f>
        <v>0</v>
      </c>
    </row>
    <row r="2754" s="671" customFormat="1" ht="13.5" customHeight="1">
      <c r="E2754" t="s" s="596">
        <v>1688</v>
      </c>
      <c r="F2754" t="s" s="675">
        <v>2314</v>
      </c>
      <c r="G2754" t="s" s="180">
        <f>G2745</f>
        <v>2006</v>
      </c>
      <c r="H2754" s="677">
        <v>0</v>
      </c>
      <c r="J2754" s="662">
        <f>H2754*I2754</f>
        <v>0</v>
      </c>
      <c r="K2754" s="662">
        <f>IF($V$11="Y",J2754*0.05,0)</f>
        <v>0</v>
      </c>
    </row>
    <row r="2755" s="671" customFormat="1" ht="13.5" customHeight="1">
      <c r="E2755" t="s" s="596">
        <v>1688</v>
      </c>
      <c r="F2755" t="s" s="675">
        <v>2314</v>
      </c>
      <c r="G2755" t="s" s="695">
        <f>G2746</f>
        <v>2007</v>
      </c>
      <c r="H2755" s="677">
        <v>0</v>
      </c>
      <c r="J2755" s="662">
        <f>H2755*I2755</f>
        <v>0</v>
      </c>
      <c r="K2755" s="662">
        <f>IF($V$11="Y",J2755*0.05,0)</f>
        <v>0</v>
      </c>
    </row>
    <row r="2756" s="671" customFormat="1" ht="13.5" customHeight="1">
      <c r="E2756" t="s" s="596">
        <v>1689</v>
      </c>
      <c r="F2756" t="s" s="675">
        <v>2315</v>
      </c>
      <c r="G2756" t="s" s="676">
        <f>G2747</f>
        <v>1996</v>
      </c>
      <c r="H2756" s="677">
        <v>0</v>
      </c>
      <c r="J2756" s="662">
        <f>H2756*I2756</f>
        <v>0</v>
      </c>
      <c r="K2756" s="662">
        <f>IF($V$11="Y",J2756*0.05,0)</f>
        <v>0</v>
      </c>
    </row>
    <row r="2757" s="671" customFormat="1" ht="13.5" customHeight="1">
      <c r="E2757" t="s" s="596">
        <v>1689</v>
      </c>
      <c r="F2757" t="s" s="675">
        <v>2315</v>
      </c>
      <c r="G2757" t="s" s="91">
        <f>G2748</f>
        <v>1998</v>
      </c>
      <c r="H2757" s="677">
        <v>0</v>
      </c>
      <c r="J2757" s="662">
        <f>H2757*I2757</f>
        <v>0</v>
      </c>
      <c r="K2757" s="662">
        <f>IF($V$11="Y",J2757*0.05,0)</f>
        <v>0</v>
      </c>
    </row>
    <row r="2758" s="671" customFormat="1" ht="13.5" customHeight="1">
      <c r="E2758" t="s" s="596">
        <v>1689</v>
      </c>
      <c r="F2758" t="s" s="675">
        <v>2315</v>
      </c>
      <c r="G2758" t="s" s="205">
        <f>G2749</f>
        <v>2000</v>
      </c>
      <c r="H2758" s="677">
        <v>0</v>
      </c>
      <c r="J2758" s="662">
        <f>H2758*I2758</f>
        <v>0</v>
      </c>
      <c r="K2758" s="662">
        <f>IF($V$11="Y",J2758*0.05,0)</f>
        <v>0</v>
      </c>
    </row>
    <row r="2759" s="671" customFormat="1" ht="13.5" customHeight="1">
      <c r="E2759" t="s" s="596">
        <v>1689</v>
      </c>
      <c r="F2759" t="s" s="675">
        <v>2315</v>
      </c>
      <c r="G2759" t="s" s="684">
        <f>G2750</f>
        <v>2001</v>
      </c>
      <c r="H2759" s="677">
        <v>0</v>
      </c>
      <c r="J2759" s="662">
        <f>H2759*I2759</f>
        <v>0</v>
      </c>
      <c r="K2759" s="662">
        <f>IF($V$11="Y",J2759*0.05,0)</f>
        <v>0</v>
      </c>
    </row>
    <row r="2760" s="671" customFormat="1" ht="13.5" customHeight="1">
      <c r="E2760" t="s" s="596">
        <v>1689</v>
      </c>
      <c r="F2760" t="s" s="675">
        <v>2315</v>
      </c>
      <c r="G2760" t="s" s="686">
        <f>G2751</f>
        <v>2003</v>
      </c>
      <c r="H2760" s="677">
        <v>0</v>
      </c>
      <c r="J2760" s="662">
        <f>H2760*I2760</f>
        <v>0</v>
      </c>
      <c r="K2760" s="662">
        <f>IF($V$11="Y",J2760*0.05,0)</f>
        <v>0</v>
      </c>
    </row>
    <row r="2761" s="671" customFormat="1" ht="13.5" customHeight="1">
      <c r="E2761" t="s" s="596">
        <v>1689</v>
      </c>
      <c r="F2761" t="s" s="675">
        <v>2315</v>
      </c>
      <c r="G2761" t="s" s="690">
        <f>G2752</f>
        <v>2004</v>
      </c>
      <c r="H2761" s="677">
        <v>0</v>
      </c>
      <c r="J2761" s="662">
        <f>H2761*I2761</f>
        <v>0</v>
      </c>
      <c r="K2761" s="662">
        <f>IF($V$11="Y",J2761*0.05,0)</f>
        <v>0</v>
      </c>
    </row>
    <row r="2762" s="671" customFormat="1" ht="13.5" customHeight="1">
      <c r="E2762" t="s" s="596">
        <v>1689</v>
      </c>
      <c r="F2762" t="s" s="675">
        <v>2315</v>
      </c>
      <c r="G2762" t="s" s="692">
        <f>G2753</f>
        <v>2005</v>
      </c>
      <c r="H2762" s="677">
        <v>0</v>
      </c>
      <c r="J2762" s="662">
        <f>H2762*I2762</f>
        <v>0</v>
      </c>
      <c r="K2762" s="662">
        <f>IF($V$11="Y",J2762*0.05,0)</f>
        <v>0</v>
      </c>
    </row>
    <row r="2763" s="671" customFormat="1" ht="13.5" customHeight="1">
      <c r="E2763" t="s" s="596">
        <v>1689</v>
      </c>
      <c r="F2763" t="s" s="675">
        <v>2315</v>
      </c>
      <c r="G2763" t="s" s="180">
        <f>G2754</f>
        <v>2006</v>
      </c>
      <c r="H2763" s="677">
        <v>0</v>
      </c>
      <c r="J2763" s="662">
        <f>H2763*I2763</f>
        <v>0</v>
      </c>
      <c r="K2763" s="662">
        <f>IF($V$11="Y",J2763*0.05,0)</f>
        <v>0</v>
      </c>
    </row>
    <row r="2764" s="671" customFormat="1" ht="13.5" customHeight="1">
      <c r="E2764" t="s" s="596">
        <v>1689</v>
      </c>
      <c r="F2764" t="s" s="675">
        <v>2315</v>
      </c>
      <c r="G2764" t="s" s="695">
        <f>G2755</f>
        <v>2007</v>
      </c>
      <c r="H2764" s="677">
        <v>0</v>
      </c>
      <c r="J2764" s="662">
        <f>H2764*I2764</f>
        <v>0</v>
      </c>
      <c r="K2764" s="662">
        <f>IF($V$11="Y",J2764*0.05,0)</f>
        <v>0</v>
      </c>
    </row>
    <row r="2765" s="671" customFormat="1" ht="13.5" customHeight="1">
      <c r="E2765" t="s" s="596">
        <v>1690</v>
      </c>
      <c r="F2765" t="s" s="675">
        <v>2316</v>
      </c>
      <c r="G2765" t="s" s="676">
        <f>G2756</f>
        <v>1996</v>
      </c>
      <c r="H2765" s="677">
        <v>0</v>
      </c>
      <c r="J2765" s="662">
        <f>H2765*I2765</f>
        <v>0</v>
      </c>
      <c r="K2765" s="662">
        <f>IF($V$11="Y",J2765*0.05,0)</f>
        <v>0</v>
      </c>
    </row>
    <row r="2766" s="671" customFormat="1" ht="13.5" customHeight="1">
      <c r="E2766" t="s" s="596">
        <v>1690</v>
      </c>
      <c r="F2766" t="s" s="675">
        <v>2316</v>
      </c>
      <c r="G2766" t="s" s="91">
        <f>G2757</f>
        <v>1998</v>
      </c>
      <c r="H2766" s="677">
        <v>0</v>
      </c>
      <c r="J2766" s="662">
        <f>H2766*I2766</f>
        <v>0</v>
      </c>
      <c r="K2766" s="662">
        <f>IF($V$11="Y",J2766*0.05,0)</f>
        <v>0</v>
      </c>
    </row>
    <row r="2767" s="671" customFormat="1" ht="13.5" customHeight="1">
      <c r="E2767" t="s" s="596">
        <v>1690</v>
      </c>
      <c r="F2767" t="s" s="675">
        <v>2316</v>
      </c>
      <c r="G2767" t="s" s="205">
        <f>G2758</f>
        <v>2000</v>
      </c>
      <c r="H2767" s="677">
        <v>0</v>
      </c>
      <c r="J2767" s="662">
        <f>H2767*I2767</f>
        <v>0</v>
      </c>
      <c r="K2767" s="662">
        <f>IF($V$11="Y",J2767*0.05,0)</f>
        <v>0</v>
      </c>
    </row>
    <row r="2768" s="671" customFormat="1" ht="13.5" customHeight="1">
      <c r="E2768" t="s" s="596">
        <v>1690</v>
      </c>
      <c r="F2768" t="s" s="675">
        <v>2316</v>
      </c>
      <c r="G2768" t="s" s="684">
        <f>G2759</f>
        <v>2001</v>
      </c>
      <c r="H2768" s="677">
        <v>0</v>
      </c>
      <c r="J2768" s="662">
        <f>H2768*I2768</f>
        <v>0</v>
      </c>
      <c r="K2768" s="662">
        <f>IF($V$11="Y",J2768*0.05,0)</f>
        <v>0</v>
      </c>
    </row>
    <row r="2769" s="671" customFormat="1" ht="13.5" customHeight="1">
      <c r="E2769" t="s" s="596">
        <v>1690</v>
      </c>
      <c r="F2769" t="s" s="675">
        <v>2316</v>
      </c>
      <c r="G2769" t="s" s="686">
        <f>G2760</f>
        <v>2003</v>
      </c>
      <c r="H2769" s="677">
        <v>0</v>
      </c>
      <c r="J2769" s="662">
        <f>H2769*I2769</f>
        <v>0</v>
      </c>
      <c r="K2769" s="662">
        <f>IF($V$11="Y",J2769*0.05,0)</f>
        <v>0</v>
      </c>
    </row>
    <row r="2770" s="671" customFormat="1" ht="13.5" customHeight="1">
      <c r="E2770" t="s" s="596">
        <v>1690</v>
      </c>
      <c r="F2770" t="s" s="675">
        <v>2316</v>
      </c>
      <c r="G2770" t="s" s="690">
        <f>G2761</f>
        <v>2004</v>
      </c>
      <c r="H2770" s="677">
        <v>0</v>
      </c>
      <c r="J2770" s="662">
        <f>H2770*I2770</f>
        <v>0</v>
      </c>
      <c r="K2770" s="662">
        <f>IF($V$11="Y",J2770*0.05,0)</f>
        <v>0</v>
      </c>
    </row>
    <row r="2771" s="671" customFormat="1" ht="13.5" customHeight="1">
      <c r="E2771" t="s" s="596">
        <v>1690</v>
      </c>
      <c r="F2771" t="s" s="675">
        <v>2316</v>
      </c>
      <c r="G2771" t="s" s="692">
        <f>G2762</f>
        <v>2005</v>
      </c>
      <c r="H2771" s="677">
        <v>0</v>
      </c>
      <c r="J2771" s="662">
        <f>H2771*I2771</f>
        <v>0</v>
      </c>
      <c r="K2771" s="662">
        <f>IF($V$11="Y",J2771*0.05,0)</f>
        <v>0</v>
      </c>
    </row>
    <row r="2772" s="671" customFormat="1" ht="13.5" customHeight="1">
      <c r="E2772" t="s" s="596">
        <v>1690</v>
      </c>
      <c r="F2772" t="s" s="675">
        <v>2316</v>
      </c>
      <c r="G2772" t="s" s="180">
        <f>G2763</f>
        <v>2006</v>
      </c>
      <c r="H2772" s="677">
        <v>0</v>
      </c>
      <c r="J2772" s="662">
        <f>H2772*I2772</f>
        <v>0</v>
      </c>
      <c r="K2772" s="662">
        <f>IF($V$11="Y",J2772*0.05,0)</f>
        <v>0</v>
      </c>
    </row>
    <row r="2773" s="671" customFormat="1" ht="13.5" customHeight="1">
      <c r="E2773" t="s" s="596">
        <v>1690</v>
      </c>
      <c r="F2773" t="s" s="675">
        <v>2316</v>
      </c>
      <c r="G2773" t="s" s="695">
        <f>G2764</f>
        <v>2007</v>
      </c>
      <c r="H2773" s="677">
        <v>0</v>
      </c>
      <c r="J2773" s="662">
        <f>H2773*I2773</f>
        <v>0</v>
      </c>
      <c r="K2773" s="662">
        <f>IF($V$11="Y",J2773*0.05,0)</f>
        <v>0</v>
      </c>
    </row>
    <row r="2774" s="671" customFormat="1" ht="13.5" customHeight="1">
      <c r="E2774" t="s" s="596">
        <v>1691</v>
      </c>
      <c r="F2774" t="s" s="675">
        <v>2317</v>
      </c>
      <c r="G2774" t="s" s="676">
        <f>G2765</f>
        <v>1996</v>
      </c>
      <c r="H2774" s="677">
        <v>0</v>
      </c>
      <c r="J2774" s="662">
        <f>H2774*I2774</f>
        <v>0</v>
      </c>
      <c r="K2774" s="662">
        <f>IF($V$11="Y",J2774*0.05,0)</f>
        <v>0</v>
      </c>
    </row>
    <row r="2775" s="671" customFormat="1" ht="13.5" customHeight="1">
      <c r="E2775" t="s" s="596">
        <v>1691</v>
      </c>
      <c r="F2775" t="s" s="675">
        <v>2317</v>
      </c>
      <c r="G2775" t="s" s="91">
        <f>G2766</f>
        <v>1998</v>
      </c>
      <c r="H2775" s="677">
        <v>0</v>
      </c>
      <c r="J2775" s="662">
        <f>H2775*I2775</f>
        <v>0</v>
      </c>
      <c r="K2775" s="662">
        <f>IF($V$11="Y",J2775*0.05,0)</f>
        <v>0</v>
      </c>
    </row>
    <row r="2776" s="671" customFormat="1" ht="13.5" customHeight="1">
      <c r="E2776" t="s" s="596">
        <v>1691</v>
      </c>
      <c r="F2776" t="s" s="675">
        <v>2317</v>
      </c>
      <c r="G2776" t="s" s="205">
        <f>G2767</f>
        <v>2000</v>
      </c>
      <c r="H2776" s="677">
        <v>0</v>
      </c>
      <c r="J2776" s="662">
        <f>H2776*I2776</f>
        <v>0</v>
      </c>
      <c r="K2776" s="662">
        <f>IF($V$11="Y",J2776*0.05,0)</f>
        <v>0</v>
      </c>
    </row>
    <row r="2777" s="671" customFormat="1" ht="13.5" customHeight="1">
      <c r="E2777" t="s" s="596">
        <v>1691</v>
      </c>
      <c r="F2777" t="s" s="675">
        <v>2317</v>
      </c>
      <c r="G2777" t="s" s="684">
        <f>G2768</f>
        <v>2001</v>
      </c>
      <c r="H2777" s="677">
        <v>0</v>
      </c>
      <c r="J2777" s="662">
        <f>H2777*I2777</f>
        <v>0</v>
      </c>
      <c r="K2777" s="662">
        <f>IF($V$11="Y",J2777*0.05,0)</f>
        <v>0</v>
      </c>
    </row>
    <row r="2778" s="671" customFormat="1" ht="13.5" customHeight="1">
      <c r="E2778" t="s" s="596">
        <v>1691</v>
      </c>
      <c r="F2778" t="s" s="675">
        <v>2317</v>
      </c>
      <c r="G2778" t="s" s="686">
        <f>G2769</f>
        <v>2003</v>
      </c>
      <c r="H2778" s="677">
        <v>0</v>
      </c>
      <c r="J2778" s="662">
        <f>H2778*I2778</f>
        <v>0</v>
      </c>
      <c r="K2778" s="662">
        <f>IF($V$11="Y",J2778*0.05,0)</f>
        <v>0</v>
      </c>
    </row>
    <row r="2779" s="671" customFormat="1" ht="13.5" customHeight="1">
      <c r="E2779" t="s" s="596">
        <v>1691</v>
      </c>
      <c r="F2779" t="s" s="675">
        <v>2317</v>
      </c>
      <c r="G2779" t="s" s="690">
        <f>G2770</f>
        <v>2004</v>
      </c>
      <c r="H2779" s="677">
        <v>0</v>
      </c>
      <c r="J2779" s="662">
        <f>H2779*I2779</f>
        <v>0</v>
      </c>
      <c r="K2779" s="662">
        <f>IF($V$11="Y",J2779*0.05,0)</f>
        <v>0</v>
      </c>
    </row>
    <row r="2780" s="671" customFormat="1" ht="13.5" customHeight="1">
      <c r="E2780" t="s" s="596">
        <v>1691</v>
      </c>
      <c r="F2780" t="s" s="675">
        <v>2317</v>
      </c>
      <c r="G2780" t="s" s="692">
        <f>G2771</f>
        <v>2005</v>
      </c>
      <c r="H2780" s="677">
        <v>0</v>
      </c>
      <c r="J2780" s="662">
        <f>H2780*I2780</f>
        <v>0</v>
      </c>
      <c r="K2780" s="662">
        <f>IF($V$11="Y",J2780*0.05,0)</f>
        <v>0</v>
      </c>
    </row>
    <row r="2781" s="671" customFormat="1" ht="13.5" customHeight="1">
      <c r="E2781" t="s" s="596">
        <v>1691</v>
      </c>
      <c r="F2781" t="s" s="675">
        <v>2317</v>
      </c>
      <c r="G2781" t="s" s="180">
        <f>G2772</f>
        <v>2006</v>
      </c>
      <c r="H2781" s="677">
        <v>0</v>
      </c>
      <c r="J2781" s="662">
        <f>H2781*I2781</f>
        <v>0</v>
      </c>
      <c r="K2781" s="662">
        <f>IF($V$11="Y",J2781*0.05,0)</f>
        <v>0</v>
      </c>
    </row>
    <row r="2782" s="671" customFormat="1" ht="13.5" customHeight="1">
      <c r="E2782" t="s" s="596">
        <v>1691</v>
      </c>
      <c r="F2782" t="s" s="675">
        <v>2317</v>
      </c>
      <c r="G2782" t="s" s="695">
        <f>G2773</f>
        <v>2007</v>
      </c>
      <c r="H2782" s="677">
        <v>0</v>
      </c>
      <c r="J2782" s="662">
        <f>H2782*I2782</f>
        <v>0</v>
      </c>
      <c r="K2782" s="662">
        <f>IF($V$11="Y",J2782*0.05,0)</f>
        <v>0</v>
      </c>
    </row>
    <row r="2783" s="671" customFormat="1" ht="13.5" customHeight="1">
      <c r="E2783" t="s" s="596">
        <v>1692</v>
      </c>
      <c r="F2783" t="s" s="675">
        <v>2318</v>
      </c>
      <c r="G2783" t="s" s="676">
        <f>G2774</f>
        <v>1996</v>
      </c>
      <c r="H2783" s="677">
        <v>0</v>
      </c>
      <c r="J2783" s="662">
        <f>H2783*I2783</f>
        <v>0</v>
      </c>
      <c r="K2783" s="662">
        <f>IF($V$11="Y",J2783*0.05,0)</f>
        <v>0</v>
      </c>
    </row>
    <row r="2784" s="671" customFormat="1" ht="13.5" customHeight="1">
      <c r="E2784" t="s" s="596">
        <v>1692</v>
      </c>
      <c r="F2784" t="s" s="675">
        <v>2318</v>
      </c>
      <c r="G2784" t="s" s="91">
        <f>G2775</f>
        <v>1998</v>
      </c>
      <c r="H2784" s="677">
        <v>0</v>
      </c>
      <c r="J2784" s="662">
        <f>H2784*I2784</f>
        <v>0</v>
      </c>
      <c r="K2784" s="662">
        <f>IF($V$11="Y",J2784*0.05,0)</f>
        <v>0</v>
      </c>
    </row>
    <row r="2785" s="671" customFormat="1" ht="13.5" customHeight="1">
      <c r="E2785" t="s" s="596">
        <v>1692</v>
      </c>
      <c r="F2785" t="s" s="675">
        <v>2318</v>
      </c>
      <c r="G2785" t="s" s="205">
        <f>G2776</f>
        <v>2000</v>
      </c>
      <c r="H2785" s="677">
        <v>0</v>
      </c>
      <c r="J2785" s="662">
        <f>H2785*I2785</f>
        <v>0</v>
      </c>
      <c r="K2785" s="662">
        <f>IF($V$11="Y",J2785*0.05,0)</f>
        <v>0</v>
      </c>
    </row>
    <row r="2786" s="671" customFormat="1" ht="13.5" customHeight="1">
      <c r="E2786" t="s" s="596">
        <v>1692</v>
      </c>
      <c r="F2786" t="s" s="675">
        <v>2318</v>
      </c>
      <c r="G2786" t="s" s="684">
        <f>G2777</f>
        <v>2001</v>
      </c>
      <c r="H2786" s="677">
        <v>0</v>
      </c>
      <c r="J2786" s="662">
        <f>H2786*I2786</f>
        <v>0</v>
      </c>
      <c r="K2786" s="662">
        <f>IF($V$11="Y",J2786*0.05,0)</f>
        <v>0</v>
      </c>
    </row>
    <row r="2787" s="671" customFormat="1" ht="13.5" customHeight="1">
      <c r="E2787" t="s" s="596">
        <v>1692</v>
      </c>
      <c r="F2787" t="s" s="675">
        <v>2318</v>
      </c>
      <c r="G2787" t="s" s="686">
        <f>G2778</f>
        <v>2003</v>
      </c>
      <c r="H2787" s="677">
        <v>0</v>
      </c>
      <c r="J2787" s="662">
        <f>H2787*I2787</f>
        <v>0</v>
      </c>
      <c r="K2787" s="662">
        <f>IF($V$11="Y",J2787*0.05,0)</f>
        <v>0</v>
      </c>
    </row>
    <row r="2788" s="671" customFormat="1" ht="13.5" customHeight="1">
      <c r="E2788" t="s" s="596">
        <v>1692</v>
      </c>
      <c r="F2788" t="s" s="675">
        <v>2318</v>
      </c>
      <c r="G2788" t="s" s="690">
        <f>G2779</f>
        <v>2004</v>
      </c>
      <c r="H2788" s="677">
        <v>0</v>
      </c>
      <c r="J2788" s="662">
        <f>H2788*I2788</f>
        <v>0</v>
      </c>
      <c r="K2788" s="662">
        <f>IF($V$11="Y",J2788*0.05,0)</f>
        <v>0</v>
      </c>
    </row>
    <row r="2789" s="671" customFormat="1" ht="13.5" customHeight="1">
      <c r="E2789" t="s" s="596">
        <v>1692</v>
      </c>
      <c r="F2789" t="s" s="675">
        <v>2318</v>
      </c>
      <c r="G2789" t="s" s="692">
        <f>G2780</f>
        <v>2005</v>
      </c>
      <c r="H2789" s="677">
        <v>0</v>
      </c>
      <c r="J2789" s="662">
        <f>H2789*I2789</f>
        <v>0</v>
      </c>
      <c r="K2789" s="662">
        <f>IF($V$11="Y",J2789*0.05,0)</f>
        <v>0</v>
      </c>
    </row>
    <row r="2790" s="671" customFormat="1" ht="13.5" customHeight="1">
      <c r="E2790" t="s" s="596">
        <v>1692</v>
      </c>
      <c r="F2790" t="s" s="675">
        <v>2318</v>
      </c>
      <c r="G2790" t="s" s="180">
        <f>G2781</f>
        <v>2006</v>
      </c>
      <c r="H2790" s="677">
        <v>0</v>
      </c>
      <c r="J2790" s="662">
        <f>H2790*I2790</f>
        <v>0</v>
      </c>
      <c r="K2790" s="662">
        <f>IF($V$11="Y",J2790*0.05,0)</f>
        <v>0</v>
      </c>
    </row>
    <row r="2791" s="671" customFormat="1" ht="13.5" customHeight="1">
      <c r="E2791" t="s" s="596">
        <v>1692</v>
      </c>
      <c r="F2791" t="s" s="675">
        <v>2318</v>
      </c>
      <c r="G2791" t="s" s="695">
        <f>G2782</f>
        <v>2007</v>
      </c>
      <c r="H2791" s="677">
        <v>0</v>
      </c>
      <c r="J2791" s="662">
        <f>H2791*I2791</f>
        <v>0</v>
      </c>
      <c r="K2791" s="662">
        <f>IF($V$11="Y",J2791*0.05,0)</f>
        <v>0</v>
      </c>
    </row>
    <row r="2792" s="671" customFormat="1" ht="13.5" customHeight="1">
      <c r="E2792" t="s" s="596">
        <v>1693</v>
      </c>
      <c r="F2792" t="s" s="675">
        <v>2319</v>
      </c>
      <c r="G2792" t="s" s="676">
        <f>G2783</f>
        <v>1996</v>
      </c>
      <c r="H2792" s="677">
        <v>0</v>
      </c>
      <c r="J2792" s="662">
        <f>H2792*I2792</f>
        <v>0</v>
      </c>
      <c r="K2792" s="662">
        <f>IF($V$11="Y",J2792*0.05,0)</f>
        <v>0</v>
      </c>
    </row>
    <row r="2793" s="671" customFormat="1" ht="13.5" customHeight="1">
      <c r="E2793" t="s" s="596">
        <v>1693</v>
      </c>
      <c r="F2793" t="s" s="675">
        <v>2319</v>
      </c>
      <c r="G2793" t="s" s="91">
        <f>G2784</f>
        <v>1998</v>
      </c>
      <c r="H2793" s="677">
        <v>0</v>
      </c>
      <c r="J2793" s="662">
        <f>H2793*I2793</f>
        <v>0</v>
      </c>
      <c r="K2793" s="662">
        <f>IF($V$11="Y",J2793*0.05,0)</f>
        <v>0</v>
      </c>
    </row>
    <row r="2794" s="671" customFormat="1" ht="13.5" customHeight="1">
      <c r="E2794" t="s" s="596">
        <v>1693</v>
      </c>
      <c r="F2794" t="s" s="675">
        <v>2319</v>
      </c>
      <c r="G2794" t="s" s="205">
        <f>G2785</f>
        <v>2000</v>
      </c>
      <c r="H2794" s="677">
        <v>0</v>
      </c>
      <c r="J2794" s="662">
        <f>H2794*I2794</f>
        <v>0</v>
      </c>
      <c r="K2794" s="662">
        <f>IF($V$11="Y",J2794*0.05,0)</f>
        <v>0</v>
      </c>
    </row>
    <row r="2795" s="671" customFormat="1" ht="13.5" customHeight="1">
      <c r="E2795" t="s" s="596">
        <v>1693</v>
      </c>
      <c r="F2795" t="s" s="675">
        <v>2319</v>
      </c>
      <c r="G2795" t="s" s="684">
        <f>G2786</f>
        <v>2001</v>
      </c>
      <c r="H2795" s="677">
        <v>0</v>
      </c>
      <c r="J2795" s="662">
        <f>H2795*I2795</f>
        <v>0</v>
      </c>
      <c r="K2795" s="662">
        <f>IF($V$11="Y",J2795*0.05,0)</f>
        <v>0</v>
      </c>
    </row>
    <row r="2796" s="671" customFormat="1" ht="13.5" customHeight="1">
      <c r="E2796" t="s" s="596">
        <v>1693</v>
      </c>
      <c r="F2796" t="s" s="675">
        <v>2319</v>
      </c>
      <c r="G2796" t="s" s="686">
        <f>G2787</f>
        <v>2003</v>
      </c>
      <c r="H2796" s="677">
        <v>0</v>
      </c>
      <c r="J2796" s="662">
        <f>H2796*I2796</f>
        <v>0</v>
      </c>
      <c r="K2796" s="662">
        <f>IF($V$11="Y",J2796*0.05,0)</f>
        <v>0</v>
      </c>
    </row>
    <row r="2797" s="671" customFormat="1" ht="13.5" customHeight="1">
      <c r="E2797" t="s" s="596">
        <v>1693</v>
      </c>
      <c r="F2797" t="s" s="675">
        <v>2319</v>
      </c>
      <c r="G2797" t="s" s="690">
        <f>G2788</f>
        <v>2004</v>
      </c>
      <c r="H2797" s="677">
        <v>0</v>
      </c>
      <c r="J2797" s="662">
        <f>H2797*I2797</f>
        <v>0</v>
      </c>
      <c r="K2797" s="662">
        <f>IF($V$11="Y",J2797*0.05,0)</f>
        <v>0</v>
      </c>
    </row>
    <row r="2798" s="671" customFormat="1" ht="13.5" customHeight="1">
      <c r="E2798" t="s" s="596">
        <v>1693</v>
      </c>
      <c r="F2798" t="s" s="675">
        <v>2319</v>
      </c>
      <c r="G2798" t="s" s="692">
        <f>G2789</f>
        <v>2005</v>
      </c>
      <c r="H2798" s="677">
        <v>0</v>
      </c>
      <c r="J2798" s="662">
        <f>H2798*I2798</f>
        <v>0</v>
      </c>
      <c r="K2798" s="662">
        <f>IF($V$11="Y",J2798*0.05,0)</f>
        <v>0</v>
      </c>
    </row>
    <row r="2799" s="671" customFormat="1" ht="13.5" customHeight="1">
      <c r="E2799" t="s" s="596">
        <v>1693</v>
      </c>
      <c r="F2799" t="s" s="675">
        <v>2319</v>
      </c>
      <c r="G2799" t="s" s="180">
        <f>G2790</f>
        <v>2006</v>
      </c>
      <c r="H2799" s="677">
        <v>0</v>
      </c>
      <c r="J2799" s="662">
        <f>H2799*I2799</f>
        <v>0</v>
      </c>
      <c r="K2799" s="662">
        <f>IF($V$11="Y",J2799*0.05,0)</f>
        <v>0</v>
      </c>
    </row>
    <row r="2800" s="671" customFormat="1" ht="13.5" customHeight="1">
      <c r="E2800" t="s" s="596">
        <v>1693</v>
      </c>
      <c r="F2800" t="s" s="675">
        <v>2319</v>
      </c>
      <c r="G2800" t="s" s="695">
        <f>G2791</f>
        <v>2007</v>
      </c>
      <c r="H2800" s="677">
        <v>0</v>
      </c>
      <c r="J2800" s="662">
        <f>H2800*I2800</f>
        <v>0</v>
      </c>
      <c r="K2800" s="662">
        <f>IF($V$11="Y",J2800*0.05,0)</f>
        <v>0</v>
      </c>
    </row>
    <row r="2801" s="671" customFormat="1" ht="13.5" customHeight="1">
      <c r="E2801" t="s" s="596">
        <v>1694</v>
      </c>
      <c r="F2801" t="s" s="675">
        <v>2320</v>
      </c>
      <c r="G2801" t="s" s="676">
        <f>G2792</f>
        <v>1996</v>
      </c>
      <c r="H2801" s="677">
        <v>0</v>
      </c>
      <c r="J2801" s="662">
        <f>H2801*I2801</f>
        <v>0</v>
      </c>
      <c r="K2801" s="662">
        <f>IF($V$11="Y",J2801*0.05,0)</f>
        <v>0</v>
      </c>
    </row>
    <row r="2802" s="671" customFormat="1" ht="13.5" customHeight="1">
      <c r="E2802" t="s" s="596">
        <v>1694</v>
      </c>
      <c r="F2802" t="s" s="675">
        <v>2320</v>
      </c>
      <c r="G2802" t="s" s="91">
        <f>G2793</f>
        <v>1998</v>
      </c>
      <c r="H2802" s="677">
        <v>0</v>
      </c>
      <c r="J2802" s="662">
        <f>H2802*I2802</f>
        <v>0</v>
      </c>
      <c r="K2802" s="662">
        <f>IF($V$11="Y",J2802*0.05,0)</f>
        <v>0</v>
      </c>
    </row>
    <row r="2803" s="671" customFormat="1" ht="13.5" customHeight="1">
      <c r="E2803" t="s" s="596">
        <v>1694</v>
      </c>
      <c r="F2803" t="s" s="675">
        <v>2320</v>
      </c>
      <c r="G2803" t="s" s="205">
        <f>G2794</f>
        <v>2000</v>
      </c>
      <c r="H2803" s="677">
        <v>0</v>
      </c>
      <c r="J2803" s="662">
        <f>H2803*I2803</f>
        <v>0</v>
      </c>
      <c r="K2803" s="662">
        <f>IF($V$11="Y",J2803*0.05,0)</f>
        <v>0</v>
      </c>
    </row>
    <row r="2804" s="671" customFormat="1" ht="13.5" customHeight="1">
      <c r="E2804" t="s" s="596">
        <v>1694</v>
      </c>
      <c r="F2804" t="s" s="675">
        <v>2320</v>
      </c>
      <c r="G2804" t="s" s="684">
        <f>G2795</f>
        <v>2001</v>
      </c>
      <c r="H2804" s="677">
        <v>0</v>
      </c>
      <c r="J2804" s="662">
        <f>H2804*I2804</f>
        <v>0</v>
      </c>
      <c r="K2804" s="662">
        <f>IF($V$11="Y",J2804*0.05,0)</f>
        <v>0</v>
      </c>
    </row>
    <row r="2805" s="671" customFormat="1" ht="13.5" customHeight="1">
      <c r="E2805" t="s" s="596">
        <v>1694</v>
      </c>
      <c r="F2805" t="s" s="675">
        <v>2320</v>
      </c>
      <c r="G2805" t="s" s="686">
        <f>G2796</f>
        <v>2003</v>
      </c>
      <c r="H2805" s="677">
        <v>0</v>
      </c>
      <c r="J2805" s="662">
        <f>H2805*I2805</f>
        <v>0</v>
      </c>
      <c r="K2805" s="662">
        <f>IF($V$11="Y",J2805*0.05,0)</f>
        <v>0</v>
      </c>
    </row>
    <row r="2806" s="671" customFormat="1" ht="13.5" customHeight="1">
      <c r="E2806" t="s" s="596">
        <v>1694</v>
      </c>
      <c r="F2806" t="s" s="675">
        <v>2320</v>
      </c>
      <c r="G2806" t="s" s="690">
        <f>G2797</f>
        <v>2004</v>
      </c>
      <c r="H2806" s="677">
        <v>0</v>
      </c>
      <c r="J2806" s="662">
        <f>H2806*I2806</f>
        <v>0</v>
      </c>
      <c r="K2806" s="662">
        <f>IF($V$11="Y",J2806*0.05,0)</f>
        <v>0</v>
      </c>
    </row>
    <row r="2807" s="671" customFormat="1" ht="13.5" customHeight="1">
      <c r="E2807" t="s" s="596">
        <v>1694</v>
      </c>
      <c r="F2807" t="s" s="675">
        <v>2320</v>
      </c>
      <c r="G2807" t="s" s="692">
        <f>G2798</f>
        <v>2005</v>
      </c>
      <c r="H2807" s="677">
        <v>0</v>
      </c>
      <c r="J2807" s="662">
        <f>H2807*I2807</f>
        <v>0</v>
      </c>
      <c r="K2807" s="662">
        <f>IF($V$11="Y",J2807*0.05,0)</f>
        <v>0</v>
      </c>
    </row>
    <row r="2808" s="671" customFormat="1" ht="13.5" customHeight="1">
      <c r="E2808" t="s" s="596">
        <v>1694</v>
      </c>
      <c r="F2808" t="s" s="675">
        <v>2320</v>
      </c>
      <c r="G2808" t="s" s="180">
        <f>G2799</f>
        <v>2006</v>
      </c>
      <c r="H2808" s="677">
        <v>0</v>
      </c>
      <c r="J2808" s="662">
        <f>H2808*I2808</f>
        <v>0</v>
      </c>
      <c r="K2808" s="662">
        <f>IF($V$11="Y",J2808*0.05,0)</f>
        <v>0</v>
      </c>
    </row>
    <row r="2809" s="671" customFormat="1" ht="13.5" customHeight="1">
      <c r="E2809" t="s" s="596">
        <v>1694</v>
      </c>
      <c r="F2809" t="s" s="675">
        <v>2320</v>
      </c>
      <c r="G2809" t="s" s="695">
        <f>G2800</f>
        <v>2007</v>
      </c>
      <c r="H2809" s="677">
        <v>0</v>
      </c>
      <c r="J2809" s="662">
        <f>H2809*I2809</f>
        <v>0</v>
      </c>
      <c r="K2809" s="662">
        <f>IF($V$11="Y",J2809*0.05,0)</f>
        <v>0</v>
      </c>
    </row>
    <row r="2810" s="671" customFormat="1" ht="13.5" customHeight="1">
      <c r="E2810" t="s" s="596">
        <v>1475</v>
      </c>
      <c r="F2810" t="s" s="675">
        <v>2321</v>
      </c>
      <c r="G2810" t="s" s="676">
        <f>G2801</f>
        <v>1996</v>
      </c>
      <c r="H2810" s="677">
        <v>0</v>
      </c>
      <c r="J2810" s="662">
        <f>H2810*I2810</f>
        <v>0</v>
      </c>
      <c r="K2810" s="662">
        <f>IF($V$11="Y",J2810*0.05,0)</f>
        <v>0</v>
      </c>
    </row>
    <row r="2811" s="671" customFormat="1" ht="13.5" customHeight="1">
      <c r="E2811" t="s" s="596">
        <v>1475</v>
      </c>
      <c r="F2811" t="s" s="675">
        <v>2321</v>
      </c>
      <c r="G2811" t="s" s="91">
        <f>G2802</f>
        <v>1998</v>
      </c>
      <c r="H2811" s="677">
        <v>0</v>
      </c>
      <c r="J2811" s="662">
        <f>H2811*I2811</f>
        <v>0</v>
      </c>
      <c r="K2811" s="662">
        <f>IF($V$11="Y",J2811*0.05,0)</f>
        <v>0</v>
      </c>
    </row>
    <row r="2812" s="671" customFormat="1" ht="13.5" customHeight="1">
      <c r="E2812" t="s" s="596">
        <v>1475</v>
      </c>
      <c r="F2812" t="s" s="675">
        <v>2321</v>
      </c>
      <c r="G2812" t="s" s="205">
        <f>G2803</f>
        <v>2000</v>
      </c>
      <c r="H2812" s="677">
        <v>0</v>
      </c>
      <c r="J2812" s="662">
        <f>H2812*I2812</f>
        <v>0</v>
      </c>
      <c r="K2812" s="662">
        <f>IF($V$11="Y",J2812*0.05,0)</f>
        <v>0</v>
      </c>
    </row>
    <row r="2813" s="671" customFormat="1" ht="13.5" customHeight="1">
      <c r="E2813" t="s" s="596">
        <v>1475</v>
      </c>
      <c r="F2813" t="s" s="675">
        <v>2321</v>
      </c>
      <c r="G2813" t="s" s="684">
        <f>G2804</f>
        <v>2001</v>
      </c>
      <c r="H2813" s="677">
        <v>0</v>
      </c>
      <c r="J2813" s="662">
        <f>H2813*I2813</f>
        <v>0</v>
      </c>
      <c r="K2813" s="662">
        <f>IF($V$11="Y",J2813*0.05,0)</f>
        <v>0</v>
      </c>
    </row>
    <row r="2814" s="671" customFormat="1" ht="13.5" customHeight="1">
      <c r="E2814" t="s" s="596">
        <v>1475</v>
      </c>
      <c r="F2814" t="s" s="675">
        <v>2321</v>
      </c>
      <c r="G2814" t="s" s="686">
        <f>G2805</f>
        <v>2003</v>
      </c>
      <c r="H2814" s="677">
        <v>0</v>
      </c>
      <c r="J2814" s="662">
        <f>H2814*I2814</f>
        <v>0</v>
      </c>
      <c r="K2814" s="662">
        <f>IF($V$11="Y",J2814*0.05,0)</f>
        <v>0</v>
      </c>
    </row>
    <row r="2815" s="671" customFormat="1" ht="13.5" customHeight="1">
      <c r="E2815" t="s" s="596">
        <v>1475</v>
      </c>
      <c r="F2815" t="s" s="675">
        <v>2321</v>
      </c>
      <c r="G2815" t="s" s="690">
        <f>G2806</f>
        <v>2004</v>
      </c>
      <c r="H2815" s="677">
        <v>0</v>
      </c>
      <c r="J2815" s="662">
        <f>H2815*I2815</f>
        <v>0</v>
      </c>
      <c r="K2815" s="662">
        <f>IF($V$11="Y",J2815*0.05,0)</f>
        <v>0</v>
      </c>
    </row>
    <row r="2816" s="671" customFormat="1" ht="13.5" customHeight="1">
      <c r="E2816" t="s" s="596">
        <v>1475</v>
      </c>
      <c r="F2816" t="s" s="675">
        <v>2321</v>
      </c>
      <c r="G2816" t="s" s="692">
        <f>G2807</f>
        <v>2005</v>
      </c>
      <c r="H2816" s="677">
        <v>0</v>
      </c>
      <c r="J2816" s="662">
        <f>H2816*I2816</f>
        <v>0</v>
      </c>
      <c r="K2816" s="662">
        <f>IF($V$11="Y",J2816*0.05,0)</f>
        <v>0</v>
      </c>
    </row>
    <row r="2817" s="671" customFormat="1" ht="13.5" customHeight="1">
      <c r="E2817" t="s" s="596">
        <v>1475</v>
      </c>
      <c r="F2817" t="s" s="675">
        <v>2321</v>
      </c>
      <c r="G2817" t="s" s="180">
        <f>G2808</f>
        <v>2006</v>
      </c>
      <c r="H2817" s="677">
        <v>0</v>
      </c>
      <c r="J2817" s="662">
        <f>H2817*I2817</f>
        <v>0</v>
      </c>
      <c r="K2817" s="662">
        <f>IF($V$11="Y",J2817*0.05,0)</f>
        <v>0</v>
      </c>
    </row>
    <row r="2818" s="671" customFormat="1" ht="13.5" customHeight="1">
      <c r="E2818" t="s" s="596">
        <v>1475</v>
      </c>
      <c r="F2818" t="s" s="675">
        <v>2321</v>
      </c>
      <c r="G2818" t="s" s="695">
        <f>G2809</f>
        <v>2007</v>
      </c>
      <c r="H2818" s="677">
        <v>0</v>
      </c>
      <c r="J2818" s="662">
        <f>H2818*I2818</f>
        <v>0</v>
      </c>
      <c r="K2818" s="662">
        <f>IF($V$11="Y",J2818*0.05,0)</f>
        <v>0</v>
      </c>
    </row>
    <row r="2819" s="671" customFormat="1" ht="13.5" customHeight="1">
      <c r="E2819" t="s" s="596">
        <v>1476</v>
      </c>
      <c r="F2819" t="s" s="675">
        <v>2322</v>
      </c>
      <c r="G2819" t="s" s="676">
        <f>G2810</f>
        <v>1996</v>
      </c>
      <c r="H2819" s="677">
        <v>0</v>
      </c>
      <c r="J2819" s="662">
        <f>H2819*I2819</f>
        <v>0</v>
      </c>
      <c r="K2819" s="662">
        <f>IF($V$11="Y",J2819*0.05,0)</f>
        <v>0</v>
      </c>
    </row>
    <row r="2820" s="671" customFormat="1" ht="13.5" customHeight="1">
      <c r="E2820" t="s" s="596">
        <v>1476</v>
      </c>
      <c r="F2820" t="s" s="675">
        <v>2322</v>
      </c>
      <c r="G2820" t="s" s="91">
        <f>G2811</f>
        <v>1998</v>
      </c>
      <c r="H2820" s="677">
        <v>0</v>
      </c>
      <c r="J2820" s="662">
        <f>H2820*I2820</f>
        <v>0</v>
      </c>
      <c r="K2820" s="662">
        <f>IF($V$11="Y",J2820*0.05,0)</f>
        <v>0</v>
      </c>
    </row>
    <row r="2821" s="671" customFormat="1" ht="13.5" customHeight="1">
      <c r="E2821" t="s" s="596">
        <v>1476</v>
      </c>
      <c r="F2821" t="s" s="675">
        <v>2322</v>
      </c>
      <c r="G2821" t="s" s="205">
        <f>G2812</f>
        <v>2000</v>
      </c>
      <c r="H2821" s="677">
        <v>0</v>
      </c>
      <c r="J2821" s="662">
        <f>H2821*I2821</f>
        <v>0</v>
      </c>
      <c r="K2821" s="662">
        <f>IF($V$11="Y",J2821*0.05,0)</f>
        <v>0</v>
      </c>
    </row>
    <row r="2822" s="671" customFormat="1" ht="13.5" customHeight="1">
      <c r="E2822" t="s" s="596">
        <v>1476</v>
      </c>
      <c r="F2822" t="s" s="675">
        <v>2322</v>
      </c>
      <c r="G2822" t="s" s="684">
        <f>G2813</f>
        <v>2001</v>
      </c>
      <c r="H2822" s="677">
        <v>0</v>
      </c>
      <c r="J2822" s="662">
        <f>H2822*I2822</f>
        <v>0</v>
      </c>
      <c r="K2822" s="662">
        <f>IF($V$11="Y",J2822*0.05,0)</f>
        <v>0</v>
      </c>
    </row>
    <row r="2823" s="671" customFormat="1" ht="13.5" customHeight="1">
      <c r="E2823" t="s" s="596">
        <v>1476</v>
      </c>
      <c r="F2823" t="s" s="675">
        <v>2322</v>
      </c>
      <c r="G2823" t="s" s="686">
        <f>G2814</f>
        <v>2003</v>
      </c>
      <c r="H2823" s="677">
        <v>0</v>
      </c>
      <c r="J2823" s="662">
        <f>H2823*I2823</f>
        <v>0</v>
      </c>
      <c r="K2823" s="662">
        <f>IF($V$11="Y",J2823*0.05,0)</f>
        <v>0</v>
      </c>
    </row>
    <row r="2824" s="671" customFormat="1" ht="13.5" customHeight="1">
      <c r="E2824" t="s" s="596">
        <v>1476</v>
      </c>
      <c r="F2824" t="s" s="675">
        <v>2322</v>
      </c>
      <c r="G2824" t="s" s="690">
        <f>G2815</f>
        <v>2004</v>
      </c>
      <c r="H2824" s="677">
        <v>0</v>
      </c>
      <c r="J2824" s="662">
        <f>H2824*I2824</f>
        <v>0</v>
      </c>
      <c r="K2824" s="662">
        <f>IF($V$11="Y",J2824*0.05,0)</f>
        <v>0</v>
      </c>
    </row>
    <row r="2825" s="671" customFormat="1" ht="13.5" customHeight="1">
      <c r="E2825" t="s" s="596">
        <v>1476</v>
      </c>
      <c r="F2825" t="s" s="675">
        <v>2322</v>
      </c>
      <c r="G2825" t="s" s="692">
        <f>G2816</f>
        <v>2005</v>
      </c>
      <c r="H2825" s="677">
        <v>0</v>
      </c>
      <c r="J2825" s="662">
        <f>H2825*I2825</f>
        <v>0</v>
      </c>
      <c r="K2825" s="662">
        <f>IF($V$11="Y",J2825*0.05,0)</f>
        <v>0</v>
      </c>
    </row>
    <row r="2826" s="671" customFormat="1" ht="13.5" customHeight="1">
      <c r="E2826" t="s" s="596">
        <v>1476</v>
      </c>
      <c r="F2826" t="s" s="675">
        <v>2322</v>
      </c>
      <c r="G2826" t="s" s="180">
        <f>G2817</f>
        <v>2006</v>
      </c>
      <c r="H2826" s="677">
        <v>0</v>
      </c>
      <c r="J2826" s="662">
        <f>H2826*I2826</f>
        <v>0</v>
      </c>
      <c r="K2826" s="662">
        <f>IF($V$11="Y",J2826*0.05,0)</f>
        <v>0</v>
      </c>
    </row>
    <row r="2827" s="671" customFormat="1" ht="13.5" customHeight="1">
      <c r="E2827" t="s" s="596">
        <v>1476</v>
      </c>
      <c r="F2827" t="s" s="675">
        <v>2322</v>
      </c>
      <c r="G2827" t="s" s="695">
        <f>G2818</f>
        <v>2007</v>
      </c>
      <c r="H2827" s="677">
        <v>0</v>
      </c>
      <c r="J2827" s="662">
        <f>H2827*I2827</f>
        <v>0</v>
      </c>
      <c r="K2827" s="662">
        <f>IF($V$11="Y",J2827*0.05,0)</f>
        <v>0</v>
      </c>
    </row>
    <row r="2828" s="671" customFormat="1" ht="13.5" customHeight="1">
      <c r="E2828" t="s" s="596">
        <v>1498</v>
      </c>
      <c r="F2828" t="s" s="675">
        <v>2323</v>
      </c>
      <c r="G2828" t="s" s="676">
        <f>G2819</f>
        <v>1996</v>
      </c>
      <c r="H2828" s="677">
        <v>0</v>
      </c>
      <c r="J2828" s="662">
        <f>H2828*I2828</f>
        <v>0</v>
      </c>
      <c r="K2828" s="662">
        <f>IF($V$11="Y",J2828*0.05,0)</f>
        <v>0</v>
      </c>
    </row>
    <row r="2829" s="671" customFormat="1" ht="13.5" customHeight="1">
      <c r="E2829" t="s" s="596">
        <v>1498</v>
      </c>
      <c r="F2829" t="s" s="675">
        <v>2323</v>
      </c>
      <c r="G2829" t="s" s="91">
        <f>G2820</f>
        <v>1998</v>
      </c>
      <c r="H2829" s="677">
        <v>0</v>
      </c>
      <c r="J2829" s="662">
        <f>H2829*I2829</f>
        <v>0</v>
      </c>
      <c r="K2829" s="662">
        <f>IF($V$11="Y",J2829*0.05,0)</f>
        <v>0</v>
      </c>
    </row>
    <row r="2830" s="671" customFormat="1" ht="13.5" customHeight="1">
      <c r="E2830" t="s" s="596">
        <v>1498</v>
      </c>
      <c r="F2830" t="s" s="675">
        <v>2323</v>
      </c>
      <c r="G2830" t="s" s="205">
        <f>G2821</f>
        <v>2000</v>
      </c>
      <c r="H2830" s="677">
        <v>0</v>
      </c>
      <c r="J2830" s="662">
        <f>H2830*I2830</f>
        <v>0</v>
      </c>
      <c r="K2830" s="662">
        <f>IF($V$11="Y",J2830*0.05,0)</f>
        <v>0</v>
      </c>
    </row>
    <row r="2831" s="671" customFormat="1" ht="13.5" customHeight="1">
      <c r="E2831" t="s" s="596">
        <v>1498</v>
      </c>
      <c r="F2831" t="s" s="675">
        <v>2323</v>
      </c>
      <c r="G2831" t="s" s="684">
        <f>G2822</f>
        <v>2001</v>
      </c>
      <c r="H2831" s="677">
        <v>0</v>
      </c>
      <c r="J2831" s="662">
        <f>H2831*I2831</f>
        <v>0</v>
      </c>
      <c r="K2831" s="662">
        <f>IF($V$11="Y",J2831*0.05,0)</f>
        <v>0</v>
      </c>
    </row>
    <row r="2832" s="671" customFormat="1" ht="13.5" customHeight="1">
      <c r="E2832" t="s" s="596">
        <v>1498</v>
      </c>
      <c r="F2832" t="s" s="675">
        <v>2323</v>
      </c>
      <c r="G2832" t="s" s="686">
        <f>G2823</f>
        <v>2003</v>
      </c>
      <c r="H2832" s="677">
        <v>0</v>
      </c>
      <c r="J2832" s="662">
        <f>H2832*I2832</f>
        <v>0</v>
      </c>
      <c r="K2832" s="662">
        <f>IF($V$11="Y",J2832*0.05,0)</f>
        <v>0</v>
      </c>
    </row>
    <row r="2833" s="671" customFormat="1" ht="13.5" customHeight="1">
      <c r="E2833" t="s" s="596">
        <v>1498</v>
      </c>
      <c r="F2833" t="s" s="675">
        <v>2323</v>
      </c>
      <c r="G2833" t="s" s="690">
        <f>G2824</f>
        <v>2004</v>
      </c>
      <c r="H2833" s="677">
        <v>0</v>
      </c>
      <c r="J2833" s="662">
        <f>H2833*I2833</f>
        <v>0</v>
      </c>
      <c r="K2833" s="662">
        <f>IF($V$11="Y",J2833*0.05,0)</f>
        <v>0</v>
      </c>
    </row>
    <row r="2834" s="671" customFormat="1" ht="13.5" customHeight="1">
      <c r="E2834" t="s" s="596">
        <v>1498</v>
      </c>
      <c r="F2834" t="s" s="675">
        <v>2323</v>
      </c>
      <c r="G2834" t="s" s="692">
        <f>G2825</f>
        <v>2005</v>
      </c>
      <c r="H2834" s="677">
        <v>0</v>
      </c>
      <c r="J2834" s="662">
        <f>H2834*I2834</f>
        <v>0</v>
      </c>
      <c r="K2834" s="662">
        <f>IF($V$11="Y",J2834*0.05,0)</f>
        <v>0</v>
      </c>
    </row>
    <row r="2835" s="671" customFormat="1" ht="13.5" customHeight="1">
      <c r="E2835" t="s" s="596">
        <v>1498</v>
      </c>
      <c r="F2835" t="s" s="675">
        <v>2323</v>
      </c>
      <c r="G2835" t="s" s="180">
        <f>G2826</f>
        <v>2006</v>
      </c>
      <c r="H2835" s="677">
        <v>0</v>
      </c>
      <c r="J2835" s="662">
        <f>H2835*I2835</f>
        <v>0</v>
      </c>
      <c r="K2835" s="662">
        <f>IF($V$11="Y",J2835*0.05,0)</f>
        <v>0</v>
      </c>
    </row>
    <row r="2836" s="671" customFormat="1" ht="13.5" customHeight="1">
      <c r="E2836" t="s" s="596">
        <v>1498</v>
      </c>
      <c r="F2836" t="s" s="675">
        <v>2323</v>
      </c>
      <c r="G2836" t="s" s="695">
        <f>G2827</f>
        <v>2007</v>
      </c>
      <c r="H2836" s="677">
        <v>0</v>
      </c>
      <c r="J2836" s="662">
        <f>H2836*I2836</f>
        <v>0</v>
      </c>
      <c r="K2836" s="662">
        <f>IF($V$11="Y",J2836*0.05,0)</f>
        <v>0</v>
      </c>
    </row>
    <row r="2837" s="671" customFormat="1" ht="13.5" customHeight="1">
      <c r="E2837" t="s" s="596">
        <v>1499</v>
      </c>
      <c r="F2837" t="s" s="675">
        <v>2324</v>
      </c>
      <c r="G2837" t="s" s="676">
        <f>G2828</f>
        <v>1996</v>
      </c>
      <c r="H2837" s="677">
        <v>0</v>
      </c>
      <c r="J2837" s="662">
        <f>H2837*I2837</f>
        <v>0</v>
      </c>
      <c r="K2837" s="662">
        <f>IF($V$11="Y",J2837*0.05,0)</f>
        <v>0</v>
      </c>
    </row>
    <row r="2838" s="671" customFormat="1" ht="13.5" customHeight="1">
      <c r="E2838" t="s" s="596">
        <v>1499</v>
      </c>
      <c r="F2838" t="s" s="675">
        <v>2324</v>
      </c>
      <c r="G2838" t="s" s="91">
        <f>G2829</f>
        <v>1998</v>
      </c>
      <c r="H2838" s="677">
        <v>0</v>
      </c>
      <c r="J2838" s="662">
        <f>H2838*I2838</f>
        <v>0</v>
      </c>
      <c r="K2838" s="662">
        <f>IF($V$11="Y",J2838*0.05,0)</f>
        <v>0</v>
      </c>
    </row>
    <row r="2839" s="671" customFormat="1" ht="13.5" customHeight="1">
      <c r="E2839" t="s" s="596">
        <v>1499</v>
      </c>
      <c r="F2839" t="s" s="675">
        <v>2324</v>
      </c>
      <c r="G2839" t="s" s="205">
        <f>G2830</f>
        <v>2000</v>
      </c>
      <c r="H2839" s="677">
        <v>0</v>
      </c>
      <c r="J2839" s="662">
        <f>H2839*I2839</f>
        <v>0</v>
      </c>
      <c r="K2839" s="662">
        <f>IF($V$11="Y",J2839*0.05,0)</f>
        <v>0</v>
      </c>
    </row>
    <row r="2840" s="671" customFormat="1" ht="13.5" customHeight="1">
      <c r="E2840" t="s" s="596">
        <v>1499</v>
      </c>
      <c r="F2840" t="s" s="675">
        <v>2324</v>
      </c>
      <c r="G2840" t="s" s="684">
        <f>G2831</f>
        <v>2001</v>
      </c>
      <c r="H2840" s="677">
        <v>0</v>
      </c>
      <c r="J2840" s="662">
        <f>H2840*I2840</f>
        <v>0</v>
      </c>
      <c r="K2840" s="662">
        <f>IF($V$11="Y",J2840*0.05,0)</f>
        <v>0</v>
      </c>
    </row>
    <row r="2841" s="671" customFormat="1" ht="13.5" customHeight="1">
      <c r="E2841" t="s" s="596">
        <v>1499</v>
      </c>
      <c r="F2841" t="s" s="675">
        <v>2324</v>
      </c>
      <c r="G2841" t="s" s="686">
        <f>G2832</f>
        <v>2003</v>
      </c>
      <c r="H2841" s="677">
        <v>0</v>
      </c>
      <c r="J2841" s="662">
        <f>H2841*I2841</f>
        <v>0</v>
      </c>
      <c r="K2841" s="662">
        <f>IF($V$11="Y",J2841*0.05,0)</f>
        <v>0</v>
      </c>
    </row>
    <row r="2842" s="671" customFormat="1" ht="13.5" customHeight="1">
      <c r="E2842" t="s" s="596">
        <v>1499</v>
      </c>
      <c r="F2842" t="s" s="675">
        <v>2324</v>
      </c>
      <c r="G2842" t="s" s="690">
        <f>G2833</f>
        <v>2004</v>
      </c>
      <c r="H2842" s="677">
        <v>0</v>
      </c>
      <c r="J2842" s="662">
        <f>H2842*I2842</f>
        <v>0</v>
      </c>
      <c r="K2842" s="662">
        <f>IF($V$11="Y",J2842*0.05,0)</f>
        <v>0</v>
      </c>
    </row>
    <row r="2843" s="671" customFormat="1" ht="13.5" customHeight="1">
      <c r="E2843" t="s" s="596">
        <v>1499</v>
      </c>
      <c r="F2843" t="s" s="675">
        <v>2324</v>
      </c>
      <c r="G2843" t="s" s="692">
        <f>G2834</f>
        <v>2005</v>
      </c>
      <c r="H2843" s="677">
        <v>0</v>
      </c>
      <c r="J2843" s="662">
        <f>H2843*I2843</f>
        <v>0</v>
      </c>
      <c r="K2843" s="662">
        <f>IF($V$11="Y",J2843*0.05,0)</f>
        <v>0</v>
      </c>
    </row>
    <row r="2844" s="671" customFormat="1" ht="13.5" customHeight="1">
      <c r="E2844" t="s" s="596">
        <v>1499</v>
      </c>
      <c r="F2844" t="s" s="675">
        <v>2324</v>
      </c>
      <c r="G2844" t="s" s="180">
        <f>G2835</f>
        <v>2006</v>
      </c>
      <c r="H2844" s="677">
        <v>0</v>
      </c>
      <c r="J2844" s="662">
        <f>H2844*I2844</f>
        <v>0</v>
      </c>
      <c r="K2844" s="662">
        <f>IF($V$11="Y",J2844*0.05,0)</f>
        <v>0</v>
      </c>
    </row>
    <row r="2845" s="671" customFormat="1" ht="13.5" customHeight="1">
      <c r="E2845" t="s" s="596">
        <v>1499</v>
      </c>
      <c r="F2845" t="s" s="675">
        <v>2324</v>
      </c>
      <c r="G2845" t="s" s="695">
        <f>G2836</f>
        <v>2007</v>
      </c>
      <c r="H2845" s="677">
        <v>0</v>
      </c>
      <c r="J2845" s="662">
        <f>H2845*I2845</f>
        <v>0</v>
      </c>
      <c r="K2845" s="662">
        <f>IF($V$11="Y",J2845*0.05,0)</f>
        <v>0</v>
      </c>
    </row>
    <row r="2846" s="671" customFormat="1" ht="13.5" customHeight="1">
      <c r="E2846" t="s" s="596">
        <v>1500</v>
      </c>
      <c r="F2846" t="s" s="675">
        <v>2325</v>
      </c>
      <c r="G2846" t="s" s="676">
        <f>G2837</f>
        <v>1996</v>
      </c>
      <c r="H2846" s="677">
        <v>0</v>
      </c>
      <c r="J2846" s="662">
        <f>H2846*I2846</f>
        <v>0</v>
      </c>
      <c r="K2846" s="662">
        <f>IF($V$11="Y",J2846*0.05,0)</f>
        <v>0</v>
      </c>
    </row>
    <row r="2847" s="671" customFormat="1" ht="13.5" customHeight="1">
      <c r="E2847" t="s" s="596">
        <v>1500</v>
      </c>
      <c r="F2847" t="s" s="675">
        <v>2325</v>
      </c>
      <c r="G2847" t="s" s="91">
        <f>G2838</f>
        <v>1998</v>
      </c>
      <c r="H2847" s="677">
        <v>0</v>
      </c>
      <c r="J2847" s="662">
        <f>H2847*I2847</f>
        <v>0</v>
      </c>
      <c r="K2847" s="662">
        <f>IF($V$11="Y",J2847*0.05,0)</f>
        <v>0</v>
      </c>
    </row>
    <row r="2848" s="671" customFormat="1" ht="13.5" customHeight="1">
      <c r="E2848" t="s" s="596">
        <v>1500</v>
      </c>
      <c r="F2848" t="s" s="675">
        <v>2325</v>
      </c>
      <c r="G2848" t="s" s="205">
        <f>G2839</f>
        <v>2000</v>
      </c>
      <c r="H2848" s="677">
        <v>0</v>
      </c>
      <c r="J2848" s="662">
        <f>H2848*I2848</f>
        <v>0</v>
      </c>
      <c r="K2848" s="662">
        <f>IF($V$11="Y",J2848*0.05,0)</f>
        <v>0</v>
      </c>
    </row>
    <row r="2849" s="671" customFormat="1" ht="13.5" customHeight="1">
      <c r="E2849" t="s" s="596">
        <v>1500</v>
      </c>
      <c r="F2849" t="s" s="675">
        <v>2325</v>
      </c>
      <c r="G2849" t="s" s="684">
        <f>G2840</f>
        <v>2001</v>
      </c>
      <c r="H2849" s="677">
        <v>0</v>
      </c>
      <c r="J2849" s="662">
        <f>H2849*I2849</f>
        <v>0</v>
      </c>
      <c r="K2849" s="662">
        <f>IF($V$11="Y",J2849*0.05,0)</f>
        <v>0</v>
      </c>
    </row>
    <row r="2850" s="671" customFormat="1" ht="13.5" customHeight="1">
      <c r="E2850" t="s" s="596">
        <v>1500</v>
      </c>
      <c r="F2850" t="s" s="675">
        <v>2325</v>
      </c>
      <c r="G2850" t="s" s="686">
        <f>G2841</f>
        <v>2003</v>
      </c>
      <c r="H2850" s="677">
        <v>0</v>
      </c>
      <c r="J2850" s="662">
        <f>H2850*I2850</f>
        <v>0</v>
      </c>
      <c r="K2850" s="662">
        <f>IF($V$11="Y",J2850*0.05,0)</f>
        <v>0</v>
      </c>
    </row>
    <row r="2851" s="671" customFormat="1" ht="13.5" customHeight="1">
      <c r="E2851" t="s" s="596">
        <v>1500</v>
      </c>
      <c r="F2851" t="s" s="675">
        <v>2325</v>
      </c>
      <c r="G2851" t="s" s="690">
        <f>G2842</f>
        <v>2004</v>
      </c>
      <c r="H2851" s="677">
        <v>0</v>
      </c>
      <c r="J2851" s="662">
        <f>H2851*I2851</f>
        <v>0</v>
      </c>
      <c r="K2851" s="662">
        <f>IF($V$11="Y",J2851*0.05,0)</f>
        <v>0</v>
      </c>
    </row>
    <row r="2852" s="671" customFormat="1" ht="13.5" customHeight="1">
      <c r="E2852" t="s" s="596">
        <v>1500</v>
      </c>
      <c r="F2852" t="s" s="675">
        <v>2325</v>
      </c>
      <c r="G2852" t="s" s="692">
        <f>G2843</f>
        <v>2005</v>
      </c>
      <c r="H2852" s="677">
        <v>0</v>
      </c>
      <c r="J2852" s="662">
        <f>H2852*I2852</f>
        <v>0</v>
      </c>
      <c r="K2852" s="662">
        <f>IF($V$11="Y",J2852*0.05,0)</f>
        <v>0</v>
      </c>
    </row>
    <row r="2853" s="671" customFormat="1" ht="13.5" customHeight="1">
      <c r="E2853" t="s" s="596">
        <v>1500</v>
      </c>
      <c r="F2853" t="s" s="675">
        <v>2325</v>
      </c>
      <c r="G2853" t="s" s="180">
        <f>G2844</f>
        <v>2006</v>
      </c>
      <c r="H2853" s="677">
        <v>0</v>
      </c>
      <c r="J2853" s="662">
        <f>H2853*I2853</f>
        <v>0</v>
      </c>
      <c r="K2853" s="662">
        <f>IF($V$11="Y",J2853*0.05,0)</f>
        <v>0</v>
      </c>
    </row>
    <row r="2854" s="671" customFormat="1" ht="13.5" customHeight="1">
      <c r="E2854" t="s" s="596">
        <v>1500</v>
      </c>
      <c r="F2854" t="s" s="675">
        <v>2325</v>
      </c>
      <c r="G2854" t="s" s="695">
        <f>G2845</f>
        <v>2007</v>
      </c>
      <c r="H2854" s="677">
        <v>0</v>
      </c>
      <c r="J2854" s="662">
        <f>H2854*I2854</f>
        <v>0</v>
      </c>
      <c r="K2854" s="662">
        <f>IF($V$11="Y",J2854*0.05,0)</f>
        <v>0</v>
      </c>
    </row>
    <row r="2855" s="671" customFormat="1" ht="13.5" customHeight="1">
      <c r="E2855" t="s" s="596">
        <v>1501</v>
      </c>
      <c r="F2855" t="s" s="675">
        <v>2326</v>
      </c>
      <c r="G2855" t="s" s="676">
        <f>G2846</f>
        <v>1996</v>
      </c>
      <c r="H2855" s="677">
        <v>0</v>
      </c>
      <c r="J2855" s="662">
        <f>H2855*I2855</f>
        <v>0</v>
      </c>
      <c r="K2855" s="662">
        <f>IF($V$11="Y",J2855*0.05,0)</f>
        <v>0</v>
      </c>
    </row>
    <row r="2856" s="671" customFormat="1" ht="13.5" customHeight="1">
      <c r="E2856" t="s" s="596">
        <v>1501</v>
      </c>
      <c r="F2856" t="s" s="675">
        <v>2326</v>
      </c>
      <c r="G2856" t="s" s="91">
        <f>G2847</f>
        <v>1998</v>
      </c>
      <c r="H2856" s="677">
        <v>0</v>
      </c>
      <c r="J2856" s="662">
        <f>H2856*I2856</f>
        <v>0</v>
      </c>
      <c r="K2856" s="662">
        <f>IF($V$11="Y",J2856*0.05,0)</f>
        <v>0</v>
      </c>
    </row>
    <row r="2857" s="671" customFormat="1" ht="13.5" customHeight="1">
      <c r="E2857" t="s" s="596">
        <v>1501</v>
      </c>
      <c r="F2857" t="s" s="675">
        <v>2326</v>
      </c>
      <c r="G2857" t="s" s="205">
        <f>G2848</f>
        <v>2000</v>
      </c>
      <c r="H2857" s="677">
        <v>0</v>
      </c>
      <c r="J2857" s="662">
        <f>H2857*I2857</f>
        <v>0</v>
      </c>
      <c r="K2857" s="662">
        <f>IF($V$11="Y",J2857*0.05,0)</f>
        <v>0</v>
      </c>
    </row>
    <row r="2858" s="671" customFormat="1" ht="13.5" customHeight="1">
      <c r="E2858" t="s" s="596">
        <v>1501</v>
      </c>
      <c r="F2858" t="s" s="675">
        <v>2326</v>
      </c>
      <c r="G2858" t="s" s="684">
        <f>G2849</f>
        <v>2001</v>
      </c>
      <c r="H2858" s="677">
        <v>0</v>
      </c>
      <c r="J2858" s="662">
        <f>H2858*I2858</f>
        <v>0</v>
      </c>
      <c r="K2858" s="662">
        <f>IF($V$11="Y",J2858*0.05,0)</f>
        <v>0</v>
      </c>
    </row>
    <row r="2859" s="671" customFormat="1" ht="13.5" customHeight="1">
      <c r="E2859" t="s" s="596">
        <v>1501</v>
      </c>
      <c r="F2859" t="s" s="675">
        <v>2326</v>
      </c>
      <c r="G2859" t="s" s="686">
        <f>G2850</f>
        <v>2003</v>
      </c>
      <c r="H2859" s="677">
        <v>0</v>
      </c>
      <c r="J2859" s="662">
        <f>H2859*I2859</f>
        <v>0</v>
      </c>
      <c r="K2859" s="662">
        <f>IF($V$11="Y",J2859*0.05,0)</f>
        <v>0</v>
      </c>
    </row>
    <row r="2860" s="671" customFormat="1" ht="13.5" customHeight="1">
      <c r="E2860" t="s" s="596">
        <v>1501</v>
      </c>
      <c r="F2860" t="s" s="675">
        <v>2326</v>
      </c>
      <c r="G2860" t="s" s="690">
        <f>G2851</f>
        <v>2004</v>
      </c>
      <c r="H2860" s="677">
        <v>0</v>
      </c>
      <c r="J2860" s="662">
        <f>H2860*I2860</f>
        <v>0</v>
      </c>
      <c r="K2860" s="662">
        <f>IF($V$11="Y",J2860*0.05,0)</f>
        <v>0</v>
      </c>
    </row>
    <row r="2861" s="671" customFormat="1" ht="13.5" customHeight="1">
      <c r="E2861" t="s" s="596">
        <v>1501</v>
      </c>
      <c r="F2861" t="s" s="675">
        <v>2326</v>
      </c>
      <c r="G2861" t="s" s="692">
        <f>G2852</f>
        <v>2005</v>
      </c>
      <c r="H2861" s="677">
        <v>0</v>
      </c>
      <c r="J2861" s="662">
        <f>H2861*I2861</f>
        <v>0</v>
      </c>
      <c r="K2861" s="662">
        <f>IF($V$11="Y",J2861*0.05,0)</f>
        <v>0</v>
      </c>
    </row>
    <row r="2862" s="671" customFormat="1" ht="13.5" customHeight="1">
      <c r="E2862" t="s" s="596">
        <v>1501</v>
      </c>
      <c r="F2862" t="s" s="675">
        <v>2326</v>
      </c>
      <c r="G2862" t="s" s="180">
        <f>G2853</f>
        <v>2006</v>
      </c>
      <c r="H2862" s="677">
        <v>0</v>
      </c>
      <c r="J2862" s="662">
        <f>H2862*I2862</f>
        <v>0</v>
      </c>
      <c r="K2862" s="662">
        <f>IF($V$11="Y",J2862*0.05,0)</f>
        <v>0</v>
      </c>
    </row>
    <row r="2863" s="671" customFormat="1" ht="13.5" customHeight="1">
      <c r="E2863" t="s" s="596">
        <v>1501</v>
      </c>
      <c r="F2863" t="s" s="675">
        <v>2326</v>
      </c>
      <c r="G2863" t="s" s="695">
        <f>G2854</f>
        <v>2007</v>
      </c>
      <c r="H2863" s="677">
        <v>0</v>
      </c>
      <c r="J2863" s="662">
        <f>H2863*I2863</f>
        <v>0</v>
      </c>
      <c r="K2863" s="662">
        <f>IF($V$11="Y",J2863*0.05,0)</f>
        <v>0</v>
      </c>
    </row>
    <row r="2864" s="671" customFormat="1" ht="13.5" customHeight="1">
      <c r="E2864" t="s" s="596">
        <v>1502</v>
      </c>
      <c r="F2864" t="s" s="675">
        <v>2327</v>
      </c>
      <c r="G2864" t="s" s="676">
        <f>G2855</f>
        <v>1996</v>
      </c>
      <c r="H2864" s="677">
        <v>0</v>
      </c>
      <c r="J2864" s="662">
        <f>H2864*I2864</f>
        <v>0</v>
      </c>
      <c r="K2864" s="662">
        <f>IF($V$11="Y",J2864*0.05,0)</f>
        <v>0</v>
      </c>
    </row>
    <row r="2865" s="671" customFormat="1" ht="13.5" customHeight="1">
      <c r="E2865" t="s" s="596">
        <v>1502</v>
      </c>
      <c r="F2865" t="s" s="675">
        <v>2327</v>
      </c>
      <c r="G2865" t="s" s="91">
        <f>G2856</f>
        <v>1998</v>
      </c>
      <c r="H2865" s="677">
        <v>0</v>
      </c>
      <c r="J2865" s="662">
        <f>H2865*I2865</f>
        <v>0</v>
      </c>
      <c r="K2865" s="662">
        <f>IF($V$11="Y",J2865*0.05,0)</f>
        <v>0</v>
      </c>
    </row>
    <row r="2866" s="671" customFormat="1" ht="13.5" customHeight="1">
      <c r="E2866" t="s" s="596">
        <v>1502</v>
      </c>
      <c r="F2866" t="s" s="675">
        <v>2327</v>
      </c>
      <c r="G2866" t="s" s="205">
        <f>G2857</f>
        <v>2000</v>
      </c>
      <c r="H2866" s="677">
        <v>0</v>
      </c>
      <c r="J2866" s="662">
        <f>H2866*I2866</f>
        <v>0</v>
      </c>
      <c r="K2866" s="662">
        <f>IF($V$11="Y",J2866*0.05,0)</f>
        <v>0</v>
      </c>
    </row>
    <row r="2867" s="671" customFormat="1" ht="13.5" customHeight="1">
      <c r="E2867" t="s" s="596">
        <v>1502</v>
      </c>
      <c r="F2867" t="s" s="675">
        <v>2327</v>
      </c>
      <c r="G2867" t="s" s="684">
        <f>G2858</f>
        <v>2001</v>
      </c>
      <c r="H2867" s="677">
        <v>0</v>
      </c>
      <c r="J2867" s="662">
        <f>H2867*I2867</f>
        <v>0</v>
      </c>
      <c r="K2867" s="662">
        <f>IF($V$11="Y",J2867*0.05,0)</f>
        <v>0</v>
      </c>
    </row>
    <row r="2868" s="671" customFormat="1" ht="13.5" customHeight="1">
      <c r="E2868" t="s" s="596">
        <v>1502</v>
      </c>
      <c r="F2868" t="s" s="675">
        <v>2327</v>
      </c>
      <c r="G2868" t="s" s="686">
        <f>G2859</f>
        <v>2003</v>
      </c>
      <c r="H2868" s="677">
        <v>0</v>
      </c>
      <c r="J2868" s="662">
        <f>H2868*I2868</f>
        <v>0</v>
      </c>
      <c r="K2868" s="662">
        <f>IF($V$11="Y",J2868*0.05,0)</f>
        <v>0</v>
      </c>
    </row>
    <row r="2869" s="671" customFormat="1" ht="13.5" customHeight="1">
      <c r="E2869" t="s" s="596">
        <v>1502</v>
      </c>
      <c r="F2869" t="s" s="675">
        <v>2327</v>
      </c>
      <c r="G2869" t="s" s="690">
        <f>G2860</f>
        <v>2004</v>
      </c>
      <c r="H2869" s="677">
        <v>0</v>
      </c>
      <c r="J2869" s="662">
        <f>H2869*I2869</f>
        <v>0</v>
      </c>
      <c r="K2869" s="662">
        <f>IF($V$11="Y",J2869*0.05,0)</f>
        <v>0</v>
      </c>
    </row>
    <row r="2870" s="671" customFormat="1" ht="13.5" customHeight="1">
      <c r="E2870" t="s" s="596">
        <v>1502</v>
      </c>
      <c r="F2870" t="s" s="675">
        <v>2327</v>
      </c>
      <c r="G2870" t="s" s="692">
        <f>G2861</f>
        <v>2005</v>
      </c>
      <c r="H2870" s="677">
        <v>0</v>
      </c>
      <c r="J2870" s="662">
        <f>H2870*I2870</f>
        <v>0</v>
      </c>
      <c r="K2870" s="662">
        <f>IF($V$11="Y",J2870*0.05,0)</f>
        <v>0</v>
      </c>
    </row>
    <row r="2871" s="671" customFormat="1" ht="13.5" customHeight="1">
      <c r="E2871" t="s" s="596">
        <v>1502</v>
      </c>
      <c r="F2871" t="s" s="675">
        <v>2327</v>
      </c>
      <c r="G2871" t="s" s="180">
        <f>G2862</f>
        <v>2006</v>
      </c>
      <c r="H2871" s="677">
        <v>0</v>
      </c>
      <c r="J2871" s="662">
        <f>H2871*I2871</f>
        <v>0</v>
      </c>
      <c r="K2871" s="662">
        <f>IF($V$11="Y",J2871*0.05,0)</f>
        <v>0</v>
      </c>
    </row>
    <row r="2872" s="671" customFormat="1" ht="13.5" customHeight="1">
      <c r="E2872" t="s" s="596">
        <v>1502</v>
      </c>
      <c r="F2872" t="s" s="675">
        <v>2327</v>
      </c>
      <c r="G2872" t="s" s="695">
        <f>G2863</f>
        <v>2007</v>
      </c>
      <c r="H2872" s="677">
        <v>0</v>
      </c>
      <c r="J2872" s="662">
        <f>H2872*I2872</f>
        <v>0</v>
      </c>
      <c r="K2872" s="662">
        <f>IF($V$11="Y",J2872*0.05,0)</f>
        <v>0</v>
      </c>
    </row>
    <row r="2873" s="671" customFormat="1" ht="13.5" customHeight="1">
      <c r="E2873" t="s" s="596">
        <v>1503</v>
      </c>
      <c r="F2873" t="s" s="675">
        <v>2328</v>
      </c>
      <c r="G2873" t="s" s="676">
        <f>G2864</f>
        <v>1996</v>
      </c>
      <c r="H2873" s="677">
        <v>0</v>
      </c>
      <c r="J2873" s="662">
        <f>H2873*I2873</f>
        <v>0</v>
      </c>
      <c r="K2873" s="662">
        <f>IF($V$11="Y",J2873*0.05,0)</f>
        <v>0</v>
      </c>
    </row>
    <row r="2874" s="671" customFormat="1" ht="13.5" customHeight="1">
      <c r="E2874" t="s" s="596">
        <v>1503</v>
      </c>
      <c r="F2874" t="s" s="675">
        <v>2328</v>
      </c>
      <c r="G2874" t="s" s="91">
        <f>G2865</f>
        <v>1998</v>
      </c>
      <c r="H2874" s="677">
        <v>0</v>
      </c>
      <c r="J2874" s="662">
        <f>H2874*I2874</f>
        <v>0</v>
      </c>
      <c r="K2874" s="662">
        <f>IF($V$11="Y",J2874*0.05,0)</f>
        <v>0</v>
      </c>
    </row>
    <row r="2875" s="671" customFormat="1" ht="13.5" customHeight="1">
      <c r="E2875" t="s" s="596">
        <v>1503</v>
      </c>
      <c r="F2875" t="s" s="675">
        <v>2328</v>
      </c>
      <c r="G2875" t="s" s="205">
        <f>G2866</f>
        <v>2000</v>
      </c>
      <c r="H2875" s="677">
        <v>0</v>
      </c>
      <c r="J2875" s="662">
        <f>H2875*I2875</f>
        <v>0</v>
      </c>
      <c r="K2875" s="662">
        <f>IF($V$11="Y",J2875*0.05,0)</f>
        <v>0</v>
      </c>
    </row>
    <row r="2876" s="671" customFormat="1" ht="13.5" customHeight="1">
      <c r="E2876" t="s" s="596">
        <v>1503</v>
      </c>
      <c r="F2876" t="s" s="675">
        <v>2328</v>
      </c>
      <c r="G2876" t="s" s="684">
        <f>G2867</f>
        <v>2001</v>
      </c>
      <c r="H2876" s="677">
        <v>0</v>
      </c>
      <c r="J2876" s="662">
        <f>H2876*I2876</f>
        <v>0</v>
      </c>
      <c r="K2876" s="662">
        <f>IF($V$11="Y",J2876*0.05,0)</f>
        <v>0</v>
      </c>
    </row>
    <row r="2877" s="671" customFormat="1" ht="13.5" customHeight="1">
      <c r="E2877" t="s" s="596">
        <v>1503</v>
      </c>
      <c r="F2877" t="s" s="675">
        <v>2328</v>
      </c>
      <c r="G2877" t="s" s="686">
        <f>G2868</f>
        <v>2003</v>
      </c>
      <c r="H2877" s="677">
        <v>0</v>
      </c>
      <c r="J2877" s="662">
        <f>H2877*I2877</f>
        <v>0</v>
      </c>
      <c r="K2877" s="662">
        <f>IF($V$11="Y",J2877*0.05,0)</f>
        <v>0</v>
      </c>
    </row>
    <row r="2878" s="671" customFormat="1" ht="13.5" customHeight="1">
      <c r="E2878" t="s" s="596">
        <v>1503</v>
      </c>
      <c r="F2878" t="s" s="675">
        <v>2328</v>
      </c>
      <c r="G2878" t="s" s="690">
        <f>G2869</f>
        <v>2004</v>
      </c>
      <c r="H2878" s="677">
        <v>0</v>
      </c>
      <c r="J2878" s="662">
        <f>H2878*I2878</f>
        <v>0</v>
      </c>
      <c r="K2878" s="662">
        <f>IF($V$11="Y",J2878*0.05,0)</f>
        <v>0</v>
      </c>
    </row>
    <row r="2879" s="671" customFormat="1" ht="13.5" customHeight="1">
      <c r="E2879" t="s" s="596">
        <v>1503</v>
      </c>
      <c r="F2879" t="s" s="675">
        <v>2328</v>
      </c>
      <c r="G2879" t="s" s="692">
        <f>G2870</f>
        <v>2005</v>
      </c>
      <c r="H2879" s="677">
        <v>0</v>
      </c>
      <c r="J2879" s="662">
        <f>H2879*I2879</f>
        <v>0</v>
      </c>
      <c r="K2879" s="662">
        <f>IF($V$11="Y",J2879*0.05,0)</f>
        <v>0</v>
      </c>
    </row>
    <row r="2880" s="671" customFormat="1" ht="13.5" customHeight="1">
      <c r="E2880" t="s" s="596">
        <v>1503</v>
      </c>
      <c r="F2880" t="s" s="675">
        <v>2328</v>
      </c>
      <c r="G2880" t="s" s="180">
        <f>G2871</f>
        <v>2006</v>
      </c>
      <c r="H2880" s="677">
        <v>0</v>
      </c>
      <c r="J2880" s="662">
        <f>H2880*I2880</f>
        <v>0</v>
      </c>
      <c r="K2880" s="662">
        <f>IF($V$11="Y",J2880*0.05,0)</f>
        <v>0</v>
      </c>
    </row>
    <row r="2881" s="671" customFormat="1" ht="13.5" customHeight="1">
      <c r="E2881" t="s" s="596">
        <v>1503</v>
      </c>
      <c r="F2881" t="s" s="675">
        <v>2328</v>
      </c>
      <c r="G2881" t="s" s="695">
        <f>G2872</f>
        <v>2007</v>
      </c>
      <c r="H2881" s="677">
        <v>0</v>
      </c>
      <c r="J2881" s="662">
        <f>H2881*I2881</f>
        <v>0</v>
      </c>
      <c r="K2881" s="662">
        <f>IF($V$11="Y",J2881*0.05,0)</f>
        <v>0</v>
      </c>
    </row>
    <row r="2882" s="671" customFormat="1" ht="13.5" customHeight="1">
      <c r="E2882" t="s" s="596">
        <v>1504</v>
      </c>
      <c r="F2882" t="s" s="675">
        <v>2329</v>
      </c>
      <c r="G2882" t="s" s="676">
        <f>G2873</f>
        <v>1996</v>
      </c>
      <c r="H2882" s="677">
        <v>0</v>
      </c>
      <c r="J2882" s="662">
        <f>H2882*I2882</f>
        <v>0</v>
      </c>
      <c r="K2882" s="662">
        <f>IF($V$11="Y",J2882*0.05,0)</f>
        <v>0</v>
      </c>
    </row>
    <row r="2883" s="671" customFormat="1" ht="13.5" customHeight="1">
      <c r="E2883" t="s" s="596">
        <v>1504</v>
      </c>
      <c r="F2883" t="s" s="675">
        <v>2329</v>
      </c>
      <c r="G2883" t="s" s="91">
        <f>G2874</f>
        <v>1998</v>
      </c>
      <c r="H2883" s="677">
        <v>0</v>
      </c>
      <c r="J2883" s="662">
        <f>H2883*I2883</f>
        <v>0</v>
      </c>
      <c r="K2883" s="662">
        <f>IF($V$11="Y",J2883*0.05,0)</f>
        <v>0</v>
      </c>
    </row>
    <row r="2884" s="671" customFormat="1" ht="13.5" customHeight="1">
      <c r="E2884" t="s" s="596">
        <v>1504</v>
      </c>
      <c r="F2884" t="s" s="675">
        <v>2329</v>
      </c>
      <c r="G2884" t="s" s="205">
        <f>G2875</f>
        <v>2000</v>
      </c>
      <c r="H2884" s="677">
        <v>0</v>
      </c>
      <c r="J2884" s="662">
        <f>H2884*I2884</f>
        <v>0</v>
      </c>
      <c r="K2884" s="662">
        <f>IF($V$11="Y",J2884*0.05,0)</f>
        <v>0</v>
      </c>
    </row>
    <row r="2885" s="671" customFormat="1" ht="13.5" customHeight="1">
      <c r="E2885" t="s" s="596">
        <v>1504</v>
      </c>
      <c r="F2885" t="s" s="675">
        <v>2329</v>
      </c>
      <c r="G2885" t="s" s="684">
        <f>G2876</f>
        <v>2001</v>
      </c>
      <c r="H2885" s="677">
        <v>0</v>
      </c>
      <c r="J2885" s="662">
        <f>H2885*I2885</f>
        <v>0</v>
      </c>
      <c r="K2885" s="662">
        <f>IF($V$11="Y",J2885*0.05,0)</f>
        <v>0</v>
      </c>
    </row>
    <row r="2886" s="671" customFormat="1" ht="13.5" customHeight="1">
      <c r="E2886" t="s" s="596">
        <v>1504</v>
      </c>
      <c r="F2886" t="s" s="675">
        <v>2329</v>
      </c>
      <c r="G2886" t="s" s="686">
        <f>G2877</f>
        <v>2003</v>
      </c>
      <c r="H2886" s="677">
        <v>0</v>
      </c>
      <c r="J2886" s="662">
        <f>H2886*I2886</f>
        <v>0</v>
      </c>
      <c r="K2886" s="662">
        <f>IF($V$11="Y",J2886*0.05,0)</f>
        <v>0</v>
      </c>
    </row>
    <row r="2887" s="671" customFormat="1" ht="13.5" customHeight="1">
      <c r="E2887" t="s" s="596">
        <v>1504</v>
      </c>
      <c r="F2887" t="s" s="675">
        <v>2329</v>
      </c>
      <c r="G2887" t="s" s="690">
        <f>G2878</f>
        <v>2004</v>
      </c>
      <c r="H2887" s="677">
        <v>0</v>
      </c>
      <c r="J2887" s="662">
        <f>H2887*I2887</f>
        <v>0</v>
      </c>
      <c r="K2887" s="662">
        <f>IF($V$11="Y",J2887*0.05,0)</f>
        <v>0</v>
      </c>
    </row>
    <row r="2888" s="671" customFormat="1" ht="13.5" customHeight="1">
      <c r="E2888" t="s" s="596">
        <v>1504</v>
      </c>
      <c r="F2888" t="s" s="675">
        <v>2329</v>
      </c>
      <c r="G2888" t="s" s="692">
        <f>G2879</f>
        <v>2005</v>
      </c>
      <c r="H2888" s="677">
        <v>0</v>
      </c>
      <c r="J2888" s="662">
        <f>H2888*I2888</f>
        <v>0</v>
      </c>
      <c r="K2888" s="662">
        <f>IF($V$11="Y",J2888*0.05,0)</f>
        <v>0</v>
      </c>
    </row>
    <row r="2889" s="671" customFormat="1" ht="13.5" customHeight="1">
      <c r="E2889" t="s" s="596">
        <v>1504</v>
      </c>
      <c r="F2889" t="s" s="675">
        <v>2329</v>
      </c>
      <c r="G2889" t="s" s="180">
        <f>G2880</f>
        <v>2006</v>
      </c>
      <c r="H2889" s="677">
        <v>0</v>
      </c>
      <c r="J2889" s="662">
        <f>H2889*I2889</f>
        <v>0</v>
      </c>
      <c r="K2889" s="662">
        <f>IF($V$11="Y",J2889*0.05,0)</f>
        <v>0</v>
      </c>
    </row>
    <row r="2890" s="671" customFormat="1" ht="13.5" customHeight="1">
      <c r="E2890" t="s" s="596">
        <v>1504</v>
      </c>
      <c r="F2890" t="s" s="675">
        <v>2329</v>
      </c>
      <c r="G2890" t="s" s="695">
        <f>G2881</f>
        <v>2007</v>
      </c>
      <c r="H2890" s="677">
        <v>0</v>
      </c>
      <c r="J2890" s="662">
        <f>H2890*I2890</f>
        <v>0</v>
      </c>
      <c r="K2890" s="662">
        <f>IF($V$11="Y",J2890*0.05,0)</f>
        <v>0</v>
      </c>
    </row>
    <row r="2891" s="671" customFormat="1" ht="13.5" customHeight="1">
      <c r="E2891" t="s" s="596">
        <v>1505</v>
      </c>
      <c r="F2891" t="s" s="675">
        <v>2330</v>
      </c>
      <c r="G2891" t="s" s="676">
        <f>G2882</f>
        <v>1996</v>
      </c>
      <c r="H2891" s="677">
        <v>0</v>
      </c>
      <c r="J2891" s="662">
        <f>H2891*I2891</f>
        <v>0</v>
      </c>
      <c r="K2891" s="662">
        <f>IF($V$11="Y",J2891*0.05,0)</f>
        <v>0</v>
      </c>
    </row>
    <row r="2892" s="671" customFormat="1" ht="13.5" customHeight="1">
      <c r="E2892" t="s" s="596">
        <v>1505</v>
      </c>
      <c r="F2892" t="s" s="675">
        <v>2330</v>
      </c>
      <c r="G2892" t="s" s="91">
        <f>G2883</f>
        <v>1998</v>
      </c>
      <c r="H2892" s="677">
        <v>0</v>
      </c>
      <c r="J2892" s="662">
        <f>H2892*I2892</f>
        <v>0</v>
      </c>
      <c r="K2892" s="662">
        <f>IF($V$11="Y",J2892*0.05,0)</f>
        <v>0</v>
      </c>
    </row>
    <row r="2893" s="671" customFormat="1" ht="13.5" customHeight="1">
      <c r="E2893" t="s" s="596">
        <v>1505</v>
      </c>
      <c r="F2893" t="s" s="675">
        <v>2330</v>
      </c>
      <c r="G2893" t="s" s="205">
        <f>G2884</f>
        <v>2000</v>
      </c>
      <c r="H2893" s="677">
        <v>0</v>
      </c>
      <c r="J2893" s="662">
        <f>H2893*I2893</f>
        <v>0</v>
      </c>
      <c r="K2893" s="662">
        <f>IF($V$11="Y",J2893*0.05,0)</f>
        <v>0</v>
      </c>
    </row>
    <row r="2894" s="671" customFormat="1" ht="13.5" customHeight="1">
      <c r="E2894" t="s" s="596">
        <v>1505</v>
      </c>
      <c r="F2894" t="s" s="675">
        <v>2330</v>
      </c>
      <c r="G2894" t="s" s="684">
        <f>G2885</f>
        <v>2001</v>
      </c>
      <c r="H2894" s="677">
        <v>0</v>
      </c>
      <c r="J2894" s="662">
        <f>H2894*I2894</f>
        <v>0</v>
      </c>
      <c r="K2894" s="662">
        <f>IF($V$11="Y",J2894*0.05,0)</f>
        <v>0</v>
      </c>
    </row>
    <row r="2895" s="671" customFormat="1" ht="13.5" customHeight="1">
      <c r="E2895" t="s" s="596">
        <v>1505</v>
      </c>
      <c r="F2895" t="s" s="675">
        <v>2330</v>
      </c>
      <c r="G2895" t="s" s="686">
        <f>G2886</f>
        <v>2003</v>
      </c>
      <c r="H2895" s="677">
        <v>0</v>
      </c>
      <c r="J2895" s="662">
        <f>H2895*I2895</f>
        <v>0</v>
      </c>
      <c r="K2895" s="662">
        <f>IF($V$11="Y",J2895*0.05,0)</f>
        <v>0</v>
      </c>
    </row>
    <row r="2896" s="671" customFormat="1" ht="13.5" customHeight="1">
      <c r="E2896" t="s" s="596">
        <v>1505</v>
      </c>
      <c r="F2896" t="s" s="675">
        <v>2330</v>
      </c>
      <c r="G2896" t="s" s="690">
        <f>G2887</f>
        <v>2004</v>
      </c>
      <c r="H2896" s="677">
        <v>0</v>
      </c>
      <c r="J2896" s="662">
        <f>H2896*I2896</f>
        <v>0</v>
      </c>
      <c r="K2896" s="662">
        <f>IF($V$11="Y",J2896*0.05,0)</f>
        <v>0</v>
      </c>
    </row>
    <row r="2897" s="671" customFormat="1" ht="13.5" customHeight="1">
      <c r="E2897" t="s" s="596">
        <v>1505</v>
      </c>
      <c r="F2897" t="s" s="675">
        <v>2330</v>
      </c>
      <c r="G2897" t="s" s="692">
        <f>G2888</f>
        <v>2005</v>
      </c>
      <c r="H2897" s="677">
        <v>0</v>
      </c>
      <c r="J2897" s="662">
        <f>H2897*I2897</f>
        <v>0</v>
      </c>
      <c r="K2897" s="662">
        <f>IF($V$11="Y",J2897*0.05,0)</f>
        <v>0</v>
      </c>
    </row>
    <row r="2898" s="671" customFormat="1" ht="13.5" customHeight="1">
      <c r="E2898" t="s" s="596">
        <v>1505</v>
      </c>
      <c r="F2898" t="s" s="675">
        <v>2330</v>
      </c>
      <c r="G2898" t="s" s="180">
        <f>G2889</f>
        <v>2006</v>
      </c>
      <c r="H2898" s="677">
        <v>0</v>
      </c>
      <c r="J2898" s="662">
        <f>H2898*I2898</f>
        <v>0</v>
      </c>
      <c r="K2898" s="662">
        <f>IF($V$11="Y",J2898*0.05,0)</f>
        <v>0</v>
      </c>
    </row>
    <row r="2899" s="671" customFormat="1" ht="13.5" customHeight="1">
      <c r="E2899" t="s" s="596">
        <v>1505</v>
      </c>
      <c r="F2899" t="s" s="675">
        <v>2330</v>
      </c>
      <c r="G2899" t="s" s="695">
        <f>G2890</f>
        <v>2007</v>
      </c>
      <c r="H2899" s="677">
        <v>0</v>
      </c>
      <c r="J2899" s="662">
        <f>H2899*I2899</f>
        <v>0</v>
      </c>
      <c r="K2899" s="662">
        <f>IF($V$11="Y",J2899*0.05,0)</f>
        <v>0</v>
      </c>
    </row>
    <row r="2900" s="671" customFormat="1" ht="13.5" customHeight="1">
      <c r="E2900" t="s" s="596">
        <v>1506</v>
      </c>
      <c r="F2900" t="s" s="675">
        <v>2331</v>
      </c>
      <c r="G2900" t="s" s="676">
        <f>G2891</f>
        <v>1996</v>
      </c>
      <c r="H2900" s="677">
        <v>0</v>
      </c>
      <c r="J2900" s="662">
        <f>H2900*I2900</f>
        <v>0</v>
      </c>
      <c r="K2900" s="662">
        <f>IF($V$11="Y",J2900*0.05,0)</f>
        <v>0</v>
      </c>
    </row>
    <row r="2901" s="671" customFormat="1" ht="13.5" customHeight="1">
      <c r="E2901" t="s" s="596">
        <v>1506</v>
      </c>
      <c r="F2901" t="s" s="675">
        <v>2331</v>
      </c>
      <c r="G2901" t="s" s="91">
        <f>G2892</f>
        <v>1998</v>
      </c>
      <c r="H2901" s="677">
        <v>0</v>
      </c>
      <c r="J2901" s="662">
        <f>H2901*I2901</f>
        <v>0</v>
      </c>
      <c r="K2901" s="662">
        <f>IF($V$11="Y",J2901*0.05,0)</f>
        <v>0</v>
      </c>
    </row>
    <row r="2902" s="671" customFormat="1" ht="13.5" customHeight="1">
      <c r="E2902" t="s" s="596">
        <v>1506</v>
      </c>
      <c r="F2902" t="s" s="675">
        <v>2331</v>
      </c>
      <c r="G2902" t="s" s="205">
        <f>G2893</f>
        <v>2000</v>
      </c>
      <c r="H2902" s="677">
        <v>0</v>
      </c>
      <c r="J2902" s="662">
        <f>H2902*I2902</f>
        <v>0</v>
      </c>
      <c r="K2902" s="662">
        <f>IF($V$11="Y",J2902*0.05,0)</f>
        <v>0</v>
      </c>
    </row>
    <row r="2903" s="671" customFormat="1" ht="13.5" customHeight="1">
      <c r="E2903" t="s" s="596">
        <v>1506</v>
      </c>
      <c r="F2903" t="s" s="675">
        <v>2331</v>
      </c>
      <c r="G2903" t="s" s="684">
        <f>G2894</f>
        <v>2001</v>
      </c>
      <c r="H2903" s="677">
        <v>0</v>
      </c>
      <c r="J2903" s="662">
        <f>H2903*I2903</f>
        <v>0</v>
      </c>
      <c r="K2903" s="662">
        <f>IF($V$11="Y",J2903*0.05,0)</f>
        <v>0</v>
      </c>
    </row>
    <row r="2904" s="671" customFormat="1" ht="13.5" customHeight="1">
      <c r="E2904" t="s" s="596">
        <v>1506</v>
      </c>
      <c r="F2904" t="s" s="675">
        <v>2331</v>
      </c>
      <c r="G2904" t="s" s="686">
        <f>G2895</f>
        <v>2003</v>
      </c>
      <c r="H2904" s="677">
        <v>0</v>
      </c>
      <c r="J2904" s="662">
        <f>H2904*I2904</f>
        <v>0</v>
      </c>
      <c r="K2904" s="662">
        <f>IF($V$11="Y",J2904*0.05,0)</f>
        <v>0</v>
      </c>
    </row>
    <row r="2905" s="671" customFormat="1" ht="13.5" customHeight="1">
      <c r="E2905" t="s" s="596">
        <v>1506</v>
      </c>
      <c r="F2905" t="s" s="675">
        <v>2331</v>
      </c>
      <c r="G2905" t="s" s="690">
        <f>G2896</f>
        <v>2004</v>
      </c>
      <c r="H2905" s="677">
        <v>0</v>
      </c>
      <c r="J2905" s="662">
        <f>H2905*I2905</f>
        <v>0</v>
      </c>
      <c r="K2905" s="662">
        <f>IF($V$11="Y",J2905*0.05,0)</f>
        <v>0</v>
      </c>
    </row>
    <row r="2906" s="671" customFormat="1" ht="13.5" customHeight="1">
      <c r="E2906" t="s" s="596">
        <v>1506</v>
      </c>
      <c r="F2906" t="s" s="675">
        <v>2331</v>
      </c>
      <c r="G2906" t="s" s="692">
        <f>G2897</f>
        <v>2005</v>
      </c>
      <c r="H2906" s="677">
        <v>0</v>
      </c>
      <c r="J2906" s="662">
        <f>H2906*I2906</f>
        <v>0</v>
      </c>
      <c r="K2906" s="662">
        <f>IF($V$11="Y",J2906*0.05,0)</f>
        <v>0</v>
      </c>
    </row>
    <row r="2907" s="671" customFormat="1" ht="13.5" customHeight="1">
      <c r="E2907" t="s" s="596">
        <v>1506</v>
      </c>
      <c r="F2907" t="s" s="675">
        <v>2331</v>
      </c>
      <c r="G2907" t="s" s="180">
        <f>G2898</f>
        <v>2006</v>
      </c>
      <c r="H2907" s="677">
        <v>0</v>
      </c>
      <c r="J2907" s="662">
        <f>H2907*I2907</f>
        <v>0</v>
      </c>
      <c r="K2907" s="662">
        <f>IF($V$11="Y",J2907*0.05,0)</f>
        <v>0</v>
      </c>
    </row>
    <row r="2908" s="671" customFormat="1" ht="13.5" customHeight="1">
      <c r="E2908" t="s" s="596">
        <v>1506</v>
      </c>
      <c r="F2908" t="s" s="675">
        <v>2331</v>
      </c>
      <c r="G2908" t="s" s="695">
        <f>G2899</f>
        <v>2007</v>
      </c>
      <c r="H2908" s="677">
        <v>0</v>
      </c>
      <c r="J2908" s="662">
        <f>H2908*I2908</f>
        <v>0</v>
      </c>
      <c r="K2908" s="662">
        <f>IF($V$11="Y",J2908*0.05,0)</f>
        <v>0</v>
      </c>
    </row>
    <row r="2909" s="671" customFormat="1" ht="13.5" customHeight="1">
      <c r="E2909" t="s" s="596">
        <v>1507</v>
      </c>
      <c r="F2909" t="s" s="675">
        <v>2332</v>
      </c>
      <c r="G2909" t="s" s="676">
        <f>G2900</f>
        <v>1996</v>
      </c>
      <c r="H2909" s="677">
        <v>0</v>
      </c>
      <c r="J2909" s="662">
        <f>H2909*I2909</f>
        <v>0</v>
      </c>
      <c r="K2909" s="662">
        <f>IF($V$11="Y",J2909*0.05,0)</f>
        <v>0</v>
      </c>
    </row>
    <row r="2910" s="671" customFormat="1" ht="13.5" customHeight="1">
      <c r="E2910" t="s" s="596">
        <v>1507</v>
      </c>
      <c r="F2910" t="s" s="675">
        <v>2332</v>
      </c>
      <c r="G2910" t="s" s="91">
        <f>G2901</f>
        <v>1998</v>
      </c>
      <c r="H2910" s="677">
        <v>0</v>
      </c>
      <c r="J2910" s="662">
        <f>H2910*I2910</f>
        <v>0</v>
      </c>
      <c r="K2910" s="662">
        <f>IF($V$11="Y",J2910*0.05,0)</f>
        <v>0</v>
      </c>
    </row>
    <row r="2911" s="671" customFormat="1" ht="13.5" customHeight="1">
      <c r="E2911" t="s" s="596">
        <v>1507</v>
      </c>
      <c r="F2911" t="s" s="675">
        <v>2332</v>
      </c>
      <c r="G2911" t="s" s="205">
        <f>G2902</f>
        <v>2000</v>
      </c>
      <c r="H2911" s="677">
        <v>0</v>
      </c>
      <c r="J2911" s="662">
        <f>H2911*I2911</f>
        <v>0</v>
      </c>
      <c r="K2911" s="662">
        <f>IF($V$11="Y",J2911*0.05,0)</f>
        <v>0</v>
      </c>
    </row>
    <row r="2912" s="671" customFormat="1" ht="13.5" customHeight="1">
      <c r="E2912" t="s" s="596">
        <v>1507</v>
      </c>
      <c r="F2912" t="s" s="675">
        <v>2332</v>
      </c>
      <c r="G2912" t="s" s="684">
        <f>G2903</f>
        <v>2001</v>
      </c>
      <c r="H2912" s="677">
        <v>0</v>
      </c>
      <c r="J2912" s="662">
        <f>H2912*I2912</f>
        <v>0</v>
      </c>
      <c r="K2912" s="662">
        <f>IF($V$11="Y",J2912*0.05,0)</f>
        <v>0</v>
      </c>
    </row>
    <row r="2913" s="671" customFormat="1" ht="13.5" customHeight="1">
      <c r="E2913" t="s" s="596">
        <v>1507</v>
      </c>
      <c r="F2913" t="s" s="675">
        <v>2332</v>
      </c>
      <c r="G2913" t="s" s="686">
        <f>G2904</f>
        <v>2003</v>
      </c>
      <c r="H2913" s="677">
        <v>0</v>
      </c>
      <c r="J2913" s="662">
        <f>H2913*I2913</f>
        <v>0</v>
      </c>
      <c r="K2913" s="662">
        <f>IF($V$11="Y",J2913*0.05,0)</f>
        <v>0</v>
      </c>
    </row>
    <row r="2914" s="671" customFormat="1" ht="13.5" customHeight="1">
      <c r="E2914" t="s" s="596">
        <v>1507</v>
      </c>
      <c r="F2914" t="s" s="675">
        <v>2332</v>
      </c>
      <c r="G2914" t="s" s="690">
        <f>G2905</f>
        <v>2004</v>
      </c>
      <c r="H2914" s="677">
        <v>0</v>
      </c>
      <c r="J2914" s="662">
        <f>H2914*I2914</f>
        <v>0</v>
      </c>
      <c r="K2914" s="662">
        <f>IF($V$11="Y",J2914*0.05,0)</f>
        <v>0</v>
      </c>
    </row>
    <row r="2915" s="671" customFormat="1" ht="13.5" customHeight="1">
      <c r="E2915" t="s" s="596">
        <v>1507</v>
      </c>
      <c r="F2915" t="s" s="675">
        <v>2332</v>
      </c>
      <c r="G2915" t="s" s="692">
        <f>G2906</f>
        <v>2005</v>
      </c>
      <c r="H2915" s="677">
        <v>0</v>
      </c>
      <c r="J2915" s="662">
        <f>H2915*I2915</f>
        <v>0</v>
      </c>
      <c r="K2915" s="662">
        <f>IF($V$11="Y",J2915*0.05,0)</f>
        <v>0</v>
      </c>
    </row>
    <row r="2916" s="671" customFormat="1" ht="13.5" customHeight="1">
      <c r="E2916" t="s" s="596">
        <v>1507</v>
      </c>
      <c r="F2916" t="s" s="675">
        <v>2332</v>
      </c>
      <c r="G2916" t="s" s="180">
        <f>G2907</f>
        <v>2006</v>
      </c>
      <c r="H2916" s="677">
        <v>0</v>
      </c>
      <c r="J2916" s="662">
        <f>H2916*I2916</f>
        <v>0</v>
      </c>
      <c r="K2916" s="662">
        <f>IF($V$11="Y",J2916*0.05,0)</f>
        <v>0</v>
      </c>
    </row>
    <row r="2917" s="671" customFormat="1" ht="13.5" customHeight="1">
      <c r="E2917" t="s" s="596">
        <v>1507</v>
      </c>
      <c r="F2917" t="s" s="675">
        <v>2332</v>
      </c>
      <c r="G2917" t="s" s="695">
        <f>G2908</f>
        <v>2007</v>
      </c>
      <c r="H2917" s="677">
        <v>0</v>
      </c>
      <c r="J2917" s="662">
        <f>H2917*I2917</f>
        <v>0</v>
      </c>
      <c r="K2917" s="662">
        <f>IF($V$11="Y",J2917*0.05,0)</f>
        <v>0</v>
      </c>
    </row>
    <row r="2918" s="671" customFormat="1" ht="13.5" customHeight="1">
      <c r="E2918" t="s" s="596">
        <v>2333</v>
      </c>
      <c r="F2918" t="s" s="675">
        <v>2334</v>
      </c>
      <c r="G2918" t="s" s="676">
        <f>G2909</f>
        <v>1996</v>
      </c>
      <c r="H2918" s="677">
        <v>0</v>
      </c>
      <c r="J2918" s="662">
        <f>H2918*I2918</f>
        <v>0</v>
      </c>
      <c r="K2918" s="662">
        <f>IF($V$11="Y",J2918*0.05,0)</f>
        <v>0</v>
      </c>
    </row>
    <row r="2919" s="671" customFormat="1" ht="13.5" customHeight="1">
      <c r="E2919" t="s" s="596">
        <v>2333</v>
      </c>
      <c r="F2919" t="s" s="675">
        <v>2334</v>
      </c>
      <c r="G2919" t="s" s="91">
        <f>G2910</f>
        <v>1998</v>
      </c>
      <c r="H2919" s="677">
        <v>0</v>
      </c>
      <c r="J2919" s="662">
        <f>H2919*I2919</f>
        <v>0</v>
      </c>
      <c r="K2919" s="662">
        <f>IF($V$11="Y",J2919*0.05,0)</f>
        <v>0</v>
      </c>
    </row>
    <row r="2920" s="671" customFormat="1" ht="13.5" customHeight="1">
      <c r="E2920" t="s" s="596">
        <v>2333</v>
      </c>
      <c r="F2920" t="s" s="675">
        <v>2334</v>
      </c>
      <c r="G2920" t="s" s="205">
        <f>G2911</f>
        <v>2000</v>
      </c>
      <c r="H2920" s="677">
        <v>0</v>
      </c>
      <c r="J2920" s="662">
        <f>H2920*I2920</f>
        <v>0</v>
      </c>
      <c r="K2920" s="662">
        <f>IF($V$11="Y",J2920*0.05,0)</f>
        <v>0</v>
      </c>
    </row>
    <row r="2921" s="671" customFormat="1" ht="13.5" customHeight="1">
      <c r="E2921" t="s" s="596">
        <v>2333</v>
      </c>
      <c r="F2921" t="s" s="675">
        <v>2334</v>
      </c>
      <c r="G2921" t="s" s="684">
        <f>G2912</f>
        <v>2001</v>
      </c>
      <c r="H2921" s="677">
        <v>0</v>
      </c>
      <c r="J2921" s="662">
        <f>H2921*I2921</f>
        <v>0</v>
      </c>
      <c r="K2921" s="662">
        <f>IF($V$11="Y",J2921*0.05,0)</f>
        <v>0</v>
      </c>
    </row>
    <row r="2922" s="671" customFormat="1" ht="13.5" customHeight="1">
      <c r="E2922" t="s" s="596">
        <v>2333</v>
      </c>
      <c r="F2922" t="s" s="675">
        <v>2334</v>
      </c>
      <c r="G2922" t="s" s="686">
        <f>G2913</f>
        <v>2003</v>
      </c>
      <c r="H2922" s="677">
        <v>0</v>
      </c>
      <c r="J2922" s="662">
        <f>H2922*I2922</f>
        <v>0</v>
      </c>
      <c r="K2922" s="662">
        <f>IF($V$11="Y",J2922*0.05,0)</f>
        <v>0</v>
      </c>
    </row>
    <row r="2923" s="671" customFormat="1" ht="13.5" customHeight="1">
      <c r="E2923" t="s" s="596">
        <v>2333</v>
      </c>
      <c r="F2923" t="s" s="675">
        <v>2334</v>
      </c>
      <c r="G2923" t="s" s="690">
        <f>G2914</f>
        <v>2004</v>
      </c>
      <c r="H2923" s="677">
        <v>0</v>
      </c>
      <c r="J2923" s="662">
        <f>H2923*I2923</f>
        <v>0</v>
      </c>
      <c r="K2923" s="662">
        <f>IF($V$11="Y",J2923*0.05,0)</f>
        <v>0</v>
      </c>
    </row>
    <row r="2924" s="671" customFormat="1" ht="13.5" customHeight="1">
      <c r="E2924" t="s" s="596">
        <v>2333</v>
      </c>
      <c r="F2924" t="s" s="675">
        <v>2334</v>
      </c>
      <c r="G2924" t="s" s="692">
        <f>G2915</f>
        <v>2005</v>
      </c>
      <c r="H2924" s="677">
        <v>0</v>
      </c>
      <c r="J2924" s="662">
        <f>H2924*I2924</f>
        <v>0</v>
      </c>
      <c r="K2924" s="662">
        <f>IF($V$11="Y",J2924*0.05,0)</f>
        <v>0</v>
      </c>
    </row>
    <row r="2925" s="671" customFormat="1" ht="13.5" customHeight="1">
      <c r="E2925" t="s" s="596">
        <v>2333</v>
      </c>
      <c r="F2925" t="s" s="675">
        <v>2334</v>
      </c>
      <c r="G2925" t="s" s="180">
        <f>G2916</f>
        <v>2006</v>
      </c>
      <c r="H2925" s="677">
        <v>0</v>
      </c>
      <c r="J2925" s="662">
        <f>H2925*I2925</f>
        <v>0</v>
      </c>
      <c r="K2925" s="662">
        <f>IF($V$11="Y",J2925*0.05,0)</f>
        <v>0</v>
      </c>
    </row>
    <row r="2926" s="671" customFormat="1" ht="13.5" customHeight="1">
      <c r="E2926" t="s" s="596">
        <v>2333</v>
      </c>
      <c r="F2926" t="s" s="675">
        <v>2334</v>
      </c>
      <c r="G2926" t="s" s="695">
        <f>G2917</f>
        <v>2007</v>
      </c>
      <c r="H2926" s="677">
        <v>0</v>
      </c>
      <c r="J2926" s="662">
        <f>H2926*I2926</f>
        <v>0</v>
      </c>
      <c r="K2926" s="662">
        <f>IF($V$11="Y",J2926*0.05,0)</f>
        <v>0</v>
      </c>
    </row>
    <row r="2927" s="671" customFormat="1" ht="13.5" customHeight="1">
      <c r="E2927" t="s" s="596">
        <v>1508</v>
      </c>
      <c r="F2927" t="s" s="675">
        <v>2335</v>
      </c>
      <c r="G2927" t="s" s="676">
        <f>G2918</f>
        <v>1996</v>
      </c>
      <c r="H2927" s="677">
        <v>0</v>
      </c>
      <c r="J2927" s="662">
        <f>H2927*I2927</f>
        <v>0</v>
      </c>
      <c r="K2927" s="662">
        <f>IF($V$11="Y",J2927*0.05,0)</f>
        <v>0</v>
      </c>
    </row>
    <row r="2928" s="671" customFormat="1" ht="13.5" customHeight="1">
      <c r="E2928" t="s" s="596">
        <v>1508</v>
      </c>
      <c r="F2928" t="s" s="675">
        <v>2335</v>
      </c>
      <c r="G2928" t="s" s="91">
        <f>G2919</f>
        <v>1998</v>
      </c>
      <c r="H2928" s="677">
        <v>0</v>
      </c>
      <c r="J2928" s="662">
        <f>H2928*I2928</f>
        <v>0</v>
      </c>
      <c r="K2928" s="662">
        <f>IF($V$11="Y",J2928*0.05,0)</f>
        <v>0</v>
      </c>
    </row>
    <row r="2929" s="671" customFormat="1" ht="13.5" customHeight="1">
      <c r="E2929" t="s" s="596">
        <v>1508</v>
      </c>
      <c r="F2929" t="s" s="675">
        <v>2335</v>
      </c>
      <c r="G2929" t="s" s="205">
        <f>G2920</f>
        <v>2000</v>
      </c>
      <c r="H2929" s="677">
        <v>0</v>
      </c>
      <c r="J2929" s="662">
        <f>H2929*I2929</f>
        <v>0</v>
      </c>
      <c r="K2929" s="662">
        <f>IF($V$11="Y",J2929*0.05,0)</f>
        <v>0</v>
      </c>
    </row>
    <row r="2930" s="671" customFormat="1" ht="13.5" customHeight="1">
      <c r="E2930" t="s" s="596">
        <v>1508</v>
      </c>
      <c r="F2930" t="s" s="675">
        <v>2335</v>
      </c>
      <c r="G2930" t="s" s="684">
        <f>G2921</f>
        <v>2001</v>
      </c>
      <c r="H2930" s="677">
        <v>0</v>
      </c>
      <c r="J2930" s="662">
        <f>H2930*I2930</f>
        <v>0</v>
      </c>
      <c r="K2930" s="662">
        <f>IF($V$11="Y",J2930*0.05,0)</f>
        <v>0</v>
      </c>
    </row>
    <row r="2931" s="671" customFormat="1" ht="13.5" customHeight="1">
      <c r="E2931" t="s" s="596">
        <v>1508</v>
      </c>
      <c r="F2931" t="s" s="675">
        <v>2335</v>
      </c>
      <c r="G2931" t="s" s="686">
        <f>G2922</f>
        <v>2003</v>
      </c>
      <c r="H2931" s="677">
        <v>0</v>
      </c>
      <c r="J2931" s="662">
        <f>H2931*I2931</f>
        <v>0</v>
      </c>
      <c r="K2931" s="662">
        <f>IF($V$11="Y",J2931*0.05,0)</f>
        <v>0</v>
      </c>
    </row>
    <row r="2932" s="671" customFormat="1" ht="13.5" customHeight="1">
      <c r="E2932" t="s" s="596">
        <v>1508</v>
      </c>
      <c r="F2932" t="s" s="675">
        <v>2335</v>
      </c>
      <c r="G2932" t="s" s="690">
        <f>G2923</f>
        <v>2004</v>
      </c>
      <c r="H2932" s="677">
        <v>0</v>
      </c>
      <c r="J2932" s="662">
        <f>H2932*I2932</f>
        <v>0</v>
      </c>
      <c r="K2932" s="662">
        <f>IF($V$11="Y",J2932*0.05,0)</f>
        <v>0</v>
      </c>
    </row>
    <row r="2933" s="671" customFormat="1" ht="13.5" customHeight="1">
      <c r="E2933" t="s" s="596">
        <v>1508</v>
      </c>
      <c r="F2933" t="s" s="675">
        <v>2335</v>
      </c>
      <c r="G2933" t="s" s="692">
        <f>G2924</f>
        <v>2005</v>
      </c>
      <c r="H2933" s="677">
        <v>0</v>
      </c>
      <c r="J2933" s="662">
        <f>H2933*I2933</f>
        <v>0</v>
      </c>
      <c r="K2933" s="662">
        <f>IF($V$11="Y",J2933*0.05,0)</f>
        <v>0</v>
      </c>
    </row>
    <row r="2934" s="671" customFormat="1" ht="13.5" customHeight="1">
      <c r="E2934" t="s" s="596">
        <v>1508</v>
      </c>
      <c r="F2934" t="s" s="675">
        <v>2335</v>
      </c>
      <c r="G2934" t="s" s="180">
        <f>G2925</f>
        <v>2006</v>
      </c>
      <c r="H2934" s="677">
        <v>0</v>
      </c>
      <c r="J2934" s="662">
        <f>H2934*I2934</f>
        <v>0</v>
      </c>
      <c r="K2934" s="662">
        <f>IF($V$11="Y",J2934*0.05,0)</f>
        <v>0</v>
      </c>
    </row>
    <row r="2935" s="671" customFormat="1" ht="13.5" customHeight="1">
      <c r="E2935" t="s" s="596">
        <v>1508</v>
      </c>
      <c r="F2935" t="s" s="675">
        <v>2335</v>
      </c>
      <c r="G2935" t="s" s="695">
        <f>G2926</f>
        <v>2007</v>
      </c>
      <c r="H2935" s="677">
        <v>0</v>
      </c>
      <c r="J2935" s="662">
        <f>H2935*I2935</f>
        <v>0</v>
      </c>
      <c r="K2935" s="662">
        <f>IF($V$11="Y",J2935*0.05,0)</f>
        <v>0</v>
      </c>
    </row>
    <row r="2936" s="671" customFormat="1" ht="13.5" customHeight="1">
      <c r="E2936" t="s" s="596">
        <v>1509</v>
      </c>
      <c r="F2936" t="s" s="675">
        <v>2336</v>
      </c>
      <c r="G2936" t="s" s="676">
        <f>G2927</f>
        <v>1996</v>
      </c>
      <c r="H2936" s="677">
        <v>0</v>
      </c>
      <c r="J2936" s="662">
        <f>H2936*I2936</f>
        <v>0</v>
      </c>
      <c r="K2936" s="662">
        <f>IF($V$11="Y",J2936*0.05,0)</f>
        <v>0</v>
      </c>
    </row>
    <row r="2937" s="671" customFormat="1" ht="13.5" customHeight="1">
      <c r="E2937" t="s" s="596">
        <v>1509</v>
      </c>
      <c r="F2937" t="s" s="675">
        <v>2336</v>
      </c>
      <c r="G2937" t="s" s="91">
        <f>G2928</f>
        <v>1998</v>
      </c>
      <c r="H2937" s="677">
        <v>0</v>
      </c>
      <c r="J2937" s="662">
        <f>H2937*I2937</f>
        <v>0</v>
      </c>
      <c r="K2937" s="662">
        <f>IF($V$11="Y",J2937*0.05,0)</f>
        <v>0</v>
      </c>
    </row>
    <row r="2938" s="671" customFormat="1" ht="13.5" customHeight="1">
      <c r="E2938" t="s" s="596">
        <v>1509</v>
      </c>
      <c r="F2938" t="s" s="675">
        <v>2336</v>
      </c>
      <c r="G2938" t="s" s="205">
        <f>G2929</f>
        <v>2000</v>
      </c>
      <c r="H2938" s="677">
        <v>0</v>
      </c>
      <c r="J2938" s="662">
        <f>H2938*I2938</f>
        <v>0</v>
      </c>
      <c r="K2938" s="662">
        <f>IF($V$11="Y",J2938*0.05,0)</f>
        <v>0</v>
      </c>
    </row>
    <row r="2939" s="671" customFormat="1" ht="13.5" customHeight="1">
      <c r="E2939" t="s" s="596">
        <v>1509</v>
      </c>
      <c r="F2939" t="s" s="675">
        <v>2336</v>
      </c>
      <c r="G2939" t="s" s="684">
        <f>G2930</f>
        <v>2001</v>
      </c>
      <c r="H2939" s="677">
        <v>0</v>
      </c>
      <c r="J2939" s="662">
        <f>H2939*I2939</f>
        <v>0</v>
      </c>
      <c r="K2939" s="662">
        <f>IF($V$11="Y",J2939*0.05,0)</f>
        <v>0</v>
      </c>
    </row>
    <row r="2940" s="671" customFormat="1" ht="13.5" customHeight="1">
      <c r="E2940" t="s" s="596">
        <v>1509</v>
      </c>
      <c r="F2940" t="s" s="675">
        <v>2336</v>
      </c>
      <c r="G2940" t="s" s="686">
        <f>G2931</f>
        <v>2003</v>
      </c>
      <c r="H2940" s="677">
        <v>0</v>
      </c>
      <c r="J2940" s="662">
        <f>H2940*I2940</f>
        <v>0</v>
      </c>
      <c r="K2940" s="662">
        <f>IF($V$11="Y",J2940*0.05,0)</f>
        <v>0</v>
      </c>
    </row>
    <row r="2941" s="671" customFormat="1" ht="13.5" customHeight="1">
      <c r="E2941" t="s" s="596">
        <v>1509</v>
      </c>
      <c r="F2941" t="s" s="675">
        <v>2336</v>
      </c>
      <c r="G2941" t="s" s="690">
        <f>G2932</f>
        <v>2004</v>
      </c>
      <c r="H2941" s="677">
        <v>0</v>
      </c>
      <c r="J2941" s="662">
        <f>H2941*I2941</f>
        <v>0</v>
      </c>
      <c r="K2941" s="662">
        <f>IF($V$11="Y",J2941*0.05,0)</f>
        <v>0</v>
      </c>
    </row>
    <row r="2942" s="671" customFormat="1" ht="13.5" customHeight="1">
      <c r="E2942" t="s" s="596">
        <v>1509</v>
      </c>
      <c r="F2942" t="s" s="675">
        <v>2336</v>
      </c>
      <c r="G2942" t="s" s="692">
        <f>G2933</f>
        <v>2005</v>
      </c>
      <c r="H2942" s="677">
        <v>0</v>
      </c>
      <c r="J2942" s="662">
        <f>H2942*I2942</f>
        <v>0</v>
      </c>
      <c r="K2942" s="662">
        <f>IF($V$11="Y",J2942*0.05,0)</f>
        <v>0</v>
      </c>
    </row>
    <row r="2943" s="671" customFormat="1" ht="13.5" customHeight="1">
      <c r="E2943" t="s" s="596">
        <v>1509</v>
      </c>
      <c r="F2943" t="s" s="675">
        <v>2336</v>
      </c>
      <c r="G2943" t="s" s="180">
        <f>G2934</f>
        <v>2006</v>
      </c>
      <c r="H2943" s="677">
        <v>0</v>
      </c>
      <c r="J2943" s="662">
        <f>H2943*I2943</f>
        <v>0</v>
      </c>
      <c r="K2943" s="662">
        <f>IF($V$11="Y",J2943*0.05,0)</f>
        <v>0</v>
      </c>
    </row>
    <row r="2944" s="671" customFormat="1" ht="13.5" customHeight="1">
      <c r="E2944" t="s" s="596">
        <v>1509</v>
      </c>
      <c r="F2944" t="s" s="675">
        <v>2336</v>
      </c>
      <c r="G2944" t="s" s="695">
        <f>G2935</f>
        <v>2007</v>
      </c>
      <c r="H2944" s="677">
        <v>0</v>
      </c>
      <c r="J2944" s="662">
        <f>H2944*I2944</f>
        <v>0</v>
      </c>
      <c r="K2944" s="662">
        <f>IF($V$11="Y",J2944*0.05,0)</f>
        <v>0</v>
      </c>
    </row>
    <row r="2945" s="671" customFormat="1" ht="13.5" customHeight="1">
      <c r="E2945" t="s" s="596">
        <v>1510</v>
      </c>
      <c r="F2945" t="s" s="675">
        <v>2337</v>
      </c>
      <c r="G2945" t="s" s="676">
        <f>G2936</f>
        <v>1996</v>
      </c>
      <c r="H2945" s="677">
        <v>0</v>
      </c>
      <c r="J2945" s="662">
        <f>H2945*I2945</f>
        <v>0</v>
      </c>
      <c r="K2945" s="662">
        <f>IF($V$11="Y",J2945*0.05,0)</f>
        <v>0</v>
      </c>
    </row>
    <row r="2946" s="671" customFormat="1" ht="13.5" customHeight="1">
      <c r="E2946" t="s" s="596">
        <v>1510</v>
      </c>
      <c r="F2946" t="s" s="675">
        <v>2337</v>
      </c>
      <c r="G2946" t="s" s="91">
        <f>G2937</f>
        <v>1998</v>
      </c>
      <c r="H2946" s="677">
        <v>0</v>
      </c>
      <c r="J2946" s="662">
        <f>H2946*I2946</f>
        <v>0</v>
      </c>
      <c r="K2946" s="662">
        <f>IF($V$11="Y",J2946*0.05,0)</f>
        <v>0</v>
      </c>
    </row>
    <row r="2947" s="671" customFormat="1" ht="13.5" customHeight="1">
      <c r="E2947" t="s" s="596">
        <v>1510</v>
      </c>
      <c r="F2947" t="s" s="675">
        <v>2337</v>
      </c>
      <c r="G2947" t="s" s="205">
        <f>G2938</f>
        <v>2000</v>
      </c>
      <c r="H2947" s="677">
        <v>0</v>
      </c>
      <c r="J2947" s="662">
        <f>H2947*I2947</f>
        <v>0</v>
      </c>
      <c r="K2947" s="662">
        <f>IF($V$11="Y",J2947*0.05,0)</f>
        <v>0</v>
      </c>
    </row>
    <row r="2948" s="671" customFormat="1" ht="13.5" customHeight="1">
      <c r="E2948" t="s" s="596">
        <v>1510</v>
      </c>
      <c r="F2948" t="s" s="675">
        <v>2337</v>
      </c>
      <c r="G2948" t="s" s="684">
        <f>G2939</f>
        <v>2001</v>
      </c>
      <c r="H2948" s="677">
        <v>0</v>
      </c>
      <c r="J2948" s="662">
        <f>H2948*I2948</f>
        <v>0</v>
      </c>
      <c r="K2948" s="662">
        <f>IF($V$11="Y",J2948*0.05,0)</f>
        <v>0</v>
      </c>
    </row>
    <row r="2949" s="671" customFormat="1" ht="13.5" customHeight="1">
      <c r="E2949" t="s" s="596">
        <v>1510</v>
      </c>
      <c r="F2949" t="s" s="675">
        <v>2337</v>
      </c>
      <c r="G2949" t="s" s="686">
        <f>G2940</f>
        <v>2003</v>
      </c>
      <c r="H2949" s="677">
        <v>0</v>
      </c>
      <c r="J2949" s="662">
        <f>H2949*I2949</f>
        <v>0</v>
      </c>
      <c r="K2949" s="662">
        <f>IF($V$11="Y",J2949*0.05,0)</f>
        <v>0</v>
      </c>
    </row>
    <row r="2950" s="671" customFormat="1" ht="13.5" customHeight="1">
      <c r="E2950" t="s" s="596">
        <v>1510</v>
      </c>
      <c r="F2950" t="s" s="675">
        <v>2337</v>
      </c>
      <c r="G2950" t="s" s="690">
        <f>G2941</f>
        <v>2004</v>
      </c>
      <c r="H2950" s="677">
        <v>0</v>
      </c>
      <c r="J2950" s="662">
        <f>H2950*I2950</f>
        <v>0</v>
      </c>
      <c r="K2950" s="662">
        <f>IF($V$11="Y",J2950*0.05,0)</f>
        <v>0</v>
      </c>
    </row>
    <row r="2951" s="671" customFormat="1" ht="13.5" customHeight="1">
      <c r="E2951" t="s" s="596">
        <v>1510</v>
      </c>
      <c r="F2951" t="s" s="675">
        <v>2337</v>
      </c>
      <c r="G2951" t="s" s="692">
        <f>G2942</f>
        <v>2005</v>
      </c>
      <c r="H2951" s="677">
        <v>0</v>
      </c>
      <c r="J2951" s="662">
        <f>H2951*I2951</f>
        <v>0</v>
      </c>
      <c r="K2951" s="662">
        <f>IF($V$11="Y",J2951*0.05,0)</f>
        <v>0</v>
      </c>
    </row>
    <row r="2952" s="671" customFormat="1" ht="13.5" customHeight="1">
      <c r="E2952" t="s" s="596">
        <v>1510</v>
      </c>
      <c r="F2952" t="s" s="675">
        <v>2337</v>
      </c>
      <c r="G2952" t="s" s="180">
        <f>G2943</f>
        <v>2006</v>
      </c>
      <c r="H2952" s="677">
        <v>0</v>
      </c>
      <c r="J2952" s="662">
        <f>H2952*I2952</f>
        <v>0</v>
      </c>
      <c r="K2952" s="662">
        <f>IF($V$11="Y",J2952*0.05,0)</f>
        <v>0</v>
      </c>
    </row>
    <row r="2953" s="671" customFormat="1" ht="13.5" customHeight="1">
      <c r="E2953" t="s" s="596">
        <v>1510</v>
      </c>
      <c r="F2953" t="s" s="675">
        <v>2337</v>
      </c>
      <c r="G2953" t="s" s="695">
        <f>G2944</f>
        <v>2007</v>
      </c>
      <c r="H2953" s="677">
        <v>0</v>
      </c>
      <c r="J2953" s="662">
        <f>H2953*I2953</f>
        <v>0</v>
      </c>
      <c r="K2953" s="662">
        <f>IF($V$11="Y",J2953*0.05,0)</f>
        <v>0</v>
      </c>
    </row>
    <row r="2954" s="671" customFormat="1" ht="13.5" customHeight="1">
      <c r="E2954" t="s" s="596">
        <v>1511</v>
      </c>
      <c r="F2954" t="s" s="675">
        <v>2338</v>
      </c>
      <c r="G2954" t="s" s="676">
        <f>G2945</f>
        <v>1996</v>
      </c>
      <c r="H2954" s="677">
        <v>0</v>
      </c>
      <c r="J2954" s="662">
        <f>H2954*I2954</f>
        <v>0</v>
      </c>
      <c r="K2954" s="662">
        <f>IF($V$11="Y",J2954*0.05,0)</f>
        <v>0</v>
      </c>
    </row>
    <row r="2955" s="671" customFormat="1" ht="13.5" customHeight="1">
      <c r="E2955" t="s" s="596">
        <v>1511</v>
      </c>
      <c r="F2955" t="s" s="675">
        <v>2338</v>
      </c>
      <c r="G2955" t="s" s="91">
        <f>G2946</f>
        <v>1998</v>
      </c>
      <c r="H2955" s="677">
        <v>0</v>
      </c>
      <c r="J2955" s="662">
        <f>H2955*I2955</f>
        <v>0</v>
      </c>
      <c r="K2955" s="662">
        <f>IF($V$11="Y",J2955*0.05,0)</f>
        <v>0</v>
      </c>
    </row>
    <row r="2956" s="671" customFormat="1" ht="13.5" customHeight="1">
      <c r="E2956" t="s" s="596">
        <v>1511</v>
      </c>
      <c r="F2956" t="s" s="675">
        <v>2338</v>
      </c>
      <c r="G2956" t="s" s="205">
        <f>G2947</f>
        <v>2000</v>
      </c>
      <c r="H2956" s="677">
        <v>0</v>
      </c>
      <c r="J2956" s="662">
        <f>H2956*I2956</f>
        <v>0</v>
      </c>
      <c r="K2956" s="662">
        <f>IF($V$11="Y",J2956*0.05,0)</f>
        <v>0</v>
      </c>
    </row>
    <row r="2957" s="671" customFormat="1" ht="13.5" customHeight="1">
      <c r="E2957" t="s" s="596">
        <v>1511</v>
      </c>
      <c r="F2957" t="s" s="675">
        <v>2338</v>
      </c>
      <c r="G2957" t="s" s="684">
        <f>G2948</f>
        <v>2001</v>
      </c>
      <c r="H2957" s="677">
        <v>0</v>
      </c>
      <c r="J2957" s="662">
        <f>H2957*I2957</f>
        <v>0</v>
      </c>
      <c r="K2957" s="662">
        <f>IF($V$11="Y",J2957*0.05,0)</f>
        <v>0</v>
      </c>
    </row>
    <row r="2958" s="671" customFormat="1" ht="13.5" customHeight="1">
      <c r="E2958" t="s" s="596">
        <v>1511</v>
      </c>
      <c r="F2958" t="s" s="675">
        <v>2338</v>
      </c>
      <c r="G2958" t="s" s="686">
        <f>G2949</f>
        <v>2003</v>
      </c>
      <c r="H2958" s="677">
        <v>0</v>
      </c>
      <c r="J2958" s="662">
        <f>H2958*I2958</f>
        <v>0</v>
      </c>
      <c r="K2958" s="662">
        <f>IF($V$11="Y",J2958*0.05,0)</f>
        <v>0</v>
      </c>
    </row>
    <row r="2959" s="671" customFormat="1" ht="13.5" customHeight="1">
      <c r="E2959" t="s" s="596">
        <v>1511</v>
      </c>
      <c r="F2959" t="s" s="675">
        <v>2338</v>
      </c>
      <c r="G2959" t="s" s="690">
        <f>G2950</f>
        <v>2004</v>
      </c>
      <c r="H2959" s="677">
        <v>0</v>
      </c>
      <c r="J2959" s="662">
        <f>H2959*I2959</f>
        <v>0</v>
      </c>
      <c r="K2959" s="662">
        <f>IF($V$11="Y",J2959*0.05,0)</f>
        <v>0</v>
      </c>
    </row>
    <row r="2960" s="671" customFormat="1" ht="13.5" customHeight="1">
      <c r="E2960" t="s" s="596">
        <v>1511</v>
      </c>
      <c r="F2960" t="s" s="675">
        <v>2338</v>
      </c>
      <c r="G2960" t="s" s="692">
        <f>G2951</f>
        <v>2005</v>
      </c>
      <c r="H2960" s="677">
        <v>0</v>
      </c>
      <c r="J2960" s="662">
        <f>H2960*I2960</f>
        <v>0</v>
      </c>
      <c r="K2960" s="662">
        <f>IF($V$11="Y",J2960*0.05,0)</f>
        <v>0</v>
      </c>
    </row>
    <row r="2961" s="671" customFormat="1" ht="13.5" customHeight="1">
      <c r="E2961" t="s" s="596">
        <v>1511</v>
      </c>
      <c r="F2961" t="s" s="675">
        <v>2338</v>
      </c>
      <c r="G2961" t="s" s="180">
        <f>G2952</f>
        <v>2006</v>
      </c>
      <c r="H2961" s="677">
        <v>0</v>
      </c>
      <c r="J2961" s="662">
        <f>H2961*I2961</f>
        <v>0</v>
      </c>
      <c r="K2961" s="662">
        <f>IF($V$11="Y",J2961*0.05,0)</f>
        <v>0</v>
      </c>
    </row>
    <row r="2962" s="671" customFormat="1" ht="13.5" customHeight="1">
      <c r="E2962" t="s" s="596">
        <v>1511</v>
      </c>
      <c r="F2962" t="s" s="675">
        <v>2338</v>
      </c>
      <c r="G2962" t="s" s="695">
        <f>G2953</f>
        <v>2007</v>
      </c>
      <c r="H2962" s="677">
        <v>0</v>
      </c>
      <c r="J2962" s="662">
        <f>H2962*I2962</f>
        <v>0</v>
      </c>
      <c r="K2962" s="662">
        <f>IF($V$11="Y",J2962*0.05,0)</f>
        <v>0</v>
      </c>
    </row>
    <row r="2963" s="671" customFormat="1" ht="13.5" customHeight="1">
      <c r="E2963" t="s" s="596">
        <v>1512</v>
      </c>
      <c r="F2963" t="s" s="675">
        <v>2339</v>
      </c>
      <c r="G2963" t="s" s="676">
        <f>G2954</f>
        <v>1996</v>
      </c>
      <c r="H2963" s="677">
        <v>0</v>
      </c>
      <c r="J2963" s="662">
        <f>H2963*I2963</f>
        <v>0</v>
      </c>
      <c r="K2963" s="662">
        <f>IF($V$11="Y",J2963*0.05,0)</f>
        <v>0</v>
      </c>
    </row>
    <row r="2964" s="671" customFormat="1" ht="13.5" customHeight="1">
      <c r="E2964" t="s" s="596">
        <v>1512</v>
      </c>
      <c r="F2964" t="s" s="675">
        <v>2339</v>
      </c>
      <c r="G2964" t="s" s="91">
        <f>G2955</f>
        <v>1998</v>
      </c>
      <c r="H2964" s="677">
        <v>0</v>
      </c>
      <c r="J2964" s="662">
        <f>H2964*I2964</f>
        <v>0</v>
      </c>
      <c r="K2964" s="662">
        <f>IF($V$11="Y",J2964*0.05,0)</f>
        <v>0</v>
      </c>
    </row>
    <row r="2965" s="671" customFormat="1" ht="13.5" customHeight="1">
      <c r="E2965" t="s" s="596">
        <v>1512</v>
      </c>
      <c r="F2965" t="s" s="675">
        <v>2339</v>
      </c>
      <c r="G2965" t="s" s="205">
        <f>G2956</f>
        <v>2000</v>
      </c>
      <c r="H2965" s="677">
        <v>0</v>
      </c>
      <c r="J2965" s="662">
        <f>H2965*I2965</f>
        <v>0</v>
      </c>
      <c r="K2965" s="662">
        <f>IF($V$11="Y",J2965*0.05,0)</f>
        <v>0</v>
      </c>
    </row>
    <row r="2966" s="671" customFormat="1" ht="13.5" customHeight="1">
      <c r="E2966" t="s" s="596">
        <v>1512</v>
      </c>
      <c r="F2966" t="s" s="675">
        <v>2339</v>
      </c>
      <c r="G2966" t="s" s="684">
        <f>G2957</f>
        <v>2001</v>
      </c>
      <c r="H2966" s="677">
        <v>0</v>
      </c>
      <c r="J2966" s="662">
        <f>H2966*I2966</f>
        <v>0</v>
      </c>
      <c r="K2966" s="662">
        <f>IF($V$11="Y",J2966*0.05,0)</f>
        <v>0</v>
      </c>
    </row>
    <row r="2967" s="671" customFormat="1" ht="13.5" customHeight="1">
      <c r="E2967" t="s" s="596">
        <v>1512</v>
      </c>
      <c r="F2967" t="s" s="675">
        <v>2339</v>
      </c>
      <c r="G2967" t="s" s="686">
        <f>G2958</f>
        <v>2003</v>
      </c>
      <c r="H2967" s="677">
        <v>0</v>
      </c>
      <c r="J2967" s="662">
        <f>H2967*I2967</f>
        <v>0</v>
      </c>
      <c r="K2967" s="662">
        <f>IF($V$11="Y",J2967*0.05,0)</f>
        <v>0</v>
      </c>
    </row>
    <row r="2968" s="671" customFormat="1" ht="13.5" customHeight="1">
      <c r="E2968" t="s" s="596">
        <v>1512</v>
      </c>
      <c r="F2968" t="s" s="675">
        <v>2339</v>
      </c>
      <c r="G2968" t="s" s="690">
        <f>G2959</f>
        <v>2004</v>
      </c>
      <c r="H2968" s="677">
        <v>0</v>
      </c>
      <c r="J2968" s="662">
        <f>H2968*I2968</f>
        <v>0</v>
      </c>
      <c r="K2968" s="662">
        <f>IF($V$11="Y",J2968*0.05,0)</f>
        <v>0</v>
      </c>
    </row>
    <row r="2969" s="671" customFormat="1" ht="13.5" customHeight="1">
      <c r="E2969" t="s" s="596">
        <v>1512</v>
      </c>
      <c r="F2969" t="s" s="675">
        <v>2339</v>
      </c>
      <c r="G2969" t="s" s="692">
        <f>G2960</f>
        <v>2005</v>
      </c>
      <c r="H2969" s="677">
        <v>0</v>
      </c>
      <c r="J2969" s="662">
        <f>H2969*I2969</f>
        <v>0</v>
      </c>
      <c r="K2969" s="662">
        <f>IF($V$11="Y",J2969*0.05,0)</f>
        <v>0</v>
      </c>
    </row>
    <row r="2970" s="671" customFormat="1" ht="13.5" customHeight="1">
      <c r="E2970" t="s" s="596">
        <v>1512</v>
      </c>
      <c r="F2970" t="s" s="675">
        <v>2339</v>
      </c>
      <c r="G2970" t="s" s="180">
        <f>G2961</f>
        <v>2006</v>
      </c>
      <c r="H2970" s="677">
        <v>0</v>
      </c>
      <c r="J2970" s="662">
        <f>H2970*I2970</f>
        <v>0</v>
      </c>
      <c r="K2970" s="662">
        <f>IF($V$11="Y",J2970*0.05,0)</f>
        <v>0</v>
      </c>
    </row>
    <row r="2971" s="671" customFormat="1" ht="13.5" customHeight="1">
      <c r="E2971" t="s" s="596">
        <v>1512</v>
      </c>
      <c r="F2971" t="s" s="675">
        <v>2339</v>
      </c>
      <c r="G2971" t="s" s="695">
        <f>G2962</f>
        <v>2007</v>
      </c>
      <c r="H2971" s="677">
        <v>0</v>
      </c>
      <c r="J2971" s="662">
        <f>H2971*I2971</f>
        <v>0</v>
      </c>
      <c r="K2971" s="662">
        <f>IF($V$11="Y",J2971*0.05,0)</f>
        <v>0</v>
      </c>
    </row>
    <row r="2972" s="671" customFormat="1" ht="13.5" customHeight="1">
      <c r="E2972" t="s" s="596">
        <v>1513</v>
      </c>
      <c r="F2972" t="s" s="675">
        <v>2340</v>
      </c>
      <c r="G2972" t="s" s="676">
        <f>G2963</f>
        <v>1996</v>
      </c>
      <c r="H2972" s="677">
        <v>0</v>
      </c>
      <c r="J2972" s="662">
        <f>H2972*I2972</f>
        <v>0</v>
      </c>
      <c r="K2972" s="662">
        <f>IF($V$11="Y",J2972*0.05,0)</f>
        <v>0</v>
      </c>
    </row>
    <row r="2973" s="671" customFormat="1" ht="13.5" customHeight="1">
      <c r="E2973" t="s" s="596">
        <v>1513</v>
      </c>
      <c r="F2973" t="s" s="675">
        <v>2340</v>
      </c>
      <c r="G2973" t="s" s="91">
        <f>G2964</f>
        <v>1998</v>
      </c>
      <c r="H2973" s="677">
        <v>0</v>
      </c>
      <c r="J2973" s="662">
        <f>H2973*I2973</f>
        <v>0</v>
      </c>
      <c r="K2973" s="662">
        <f>IF($V$11="Y",J2973*0.05,0)</f>
        <v>0</v>
      </c>
    </row>
    <row r="2974" s="671" customFormat="1" ht="13.5" customHeight="1">
      <c r="E2974" t="s" s="596">
        <v>1513</v>
      </c>
      <c r="F2974" t="s" s="675">
        <v>2340</v>
      </c>
      <c r="G2974" t="s" s="205">
        <f>G2965</f>
        <v>2000</v>
      </c>
      <c r="H2974" s="677">
        <v>0</v>
      </c>
      <c r="J2974" s="662">
        <f>H2974*I2974</f>
        <v>0</v>
      </c>
      <c r="K2974" s="662">
        <f>IF($V$11="Y",J2974*0.05,0)</f>
        <v>0</v>
      </c>
    </row>
    <row r="2975" s="671" customFormat="1" ht="13.5" customHeight="1">
      <c r="E2975" t="s" s="596">
        <v>1513</v>
      </c>
      <c r="F2975" t="s" s="675">
        <v>2340</v>
      </c>
      <c r="G2975" t="s" s="684">
        <f>G2966</f>
        <v>2001</v>
      </c>
      <c r="H2975" s="677">
        <v>0</v>
      </c>
      <c r="J2975" s="662">
        <f>H2975*I2975</f>
        <v>0</v>
      </c>
      <c r="K2975" s="662">
        <f>IF($V$11="Y",J2975*0.05,0)</f>
        <v>0</v>
      </c>
    </row>
    <row r="2976" s="671" customFormat="1" ht="13.5" customHeight="1">
      <c r="E2976" t="s" s="596">
        <v>1513</v>
      </c>
      <c r="F2976" t="s" s="675">
        <v>2340</v>
      </c>
      <c r="G2976" t="s" s="686">
        <f>G2967</f>
        <v>2003</v>
      </c>
      <c r="H2976" s="677">
        <v>0</v>
      </c>
      <c r="J2976" s="662">
        <f>H2976*I2976</f>
        <v>0</v>
      </c>
      <c r="K2976" s="662">
        <f>IF($V$11="Y",J2976*0.05,0)</f>
        <v>0</v>
      </c>
    </row>
    <row r="2977" s="671" customFormat="1" ht="13.5" customHeight="1">
      <c r="E2977" t="s" s="596">
        <v>1513</v>
      </c>
      <c r="F2977" t="s" s="675">
        <v>2340</v>
      </c>
      <c r="G2977" t="s" s="690">
        <f>G2968</f>
        <v>2004</v>
      </c>
      <c r="H2977" s="677">
        <v>0</v>
      </c>
      <c r="J2977" s="662">
        <f>H2977*I2977</f>
        <v>0</v>
      </c>
      <c r="K2977" s="662">
        <f>IF($V$11="Y",J2977*0.05,0)</f>
        <v>0</v>
      </c>
    </row>
    <row r="2978" s="671" customFormat="1" ht="13.5" customHeight="1">
      <c r="E2978" t="s" s="596">
        <v>1513</v>
      </c>
      <c r="F2978" t="s" s="675">
        <v>2340</v>
      </c>
      <c r="G2978" t="s" s="692">
        <f>G2969</f>
        <v>2005</v>
      </c>
      <c r="H2978" s="677">
        <v>0</v>
      </c>
      <c r="J2978" s="662">
        <f>H2978*I2978</f>
        <v>0</v>
      </c>
      <c r="K2978" s="662">
        <f>IF($V$11="Y",J2978*0.05,0)</f>
        <v>0</v>
      </c>
    </row>
    <row r="2979" s="671" customFormat="1" ht="13.5" customHeight="1">
      <c r="E2979" t="s" s="596">
        <v>1513</v>
      </c>
      <c r="F2979" t="s" s="675">
        <v>2340</v>
      </c>
      <c r="G2979" t="s" s="180">
        <f>G2970</f>
        <v>2006</v>
      </c>
      <c r="H2979" s="677">
        <v>0</v>
      </c>
      <c r="J2979" s="662">
        <f>H2979*I2979</f>
        <v>0</v>
      </c>
      <c r="K2979" s="662">
        <f>IF($V$11="Y",J2979*0.05,0)</f>
        <v>0</v>
      </c>
    </row>
    <row r="2980" s="671" customFormat="1" ht="13.5" customHeight="1">
      <c r="E2980" t="s" s="596">
        <v>1513</v>
      </c>
      <c r="F2980" t="s" s="675">
        <v>2340</v>
      </c>
      <c r="G2980" t="s" s="695">
        <f>G2971</f>
        <v>2007</v>
      </c>
      <c r="H2980" s="677">
        <v>0</v>
      </c>
      <c r="J2980" s="662">
        <f>H2980*I2980</f>
        <v>0</v>
      </c>
      <c r="K2980" s="662">
        <f>IF($V$11="Y",J2980*0.05,0)</f>
        <v>0</v>
      </c>
    </row>
    <row r="2981" s="671" customFormat="1" ht="13.5" customHeight="1">
      <c r="E2981" t="s" s="596">
        <v>1514</v>
      </c>
      <c r="F2981" t="s" s="675">
        <v>2341</v>
      </c>
      <c r="G2981" t="s" s="676">
        <f>G2972</f>
        <v>1996</v>
      </c>
      <c r="H2981" s="677">
        <v>0</v>
      </c>
      <c r="J2981" s="662">
        <f>H2981*I2981</f>
        <v>0</v>
      </c>
      <c r="K2981" s="662">
        <f>IF($V$11="Y",J2981*0.05,0)</f>
        <v>0</v>
      </c>
    </row>
    <row r="2982" s="671" customFormat="1" ht="13.5" customHeight="1">
      <c r="E2982" t="s" s="596">
        <v>1514</v>
      </c>
      <c r="F2982" t="s" s="675">
        <v>2341</v>
      </c>
      <c r="G2982" t="s" s="91">
        <f>G2973</f>
        <v>1998</v>
      </c>
      <c r="H2982" s="677">
        <v>0</v>
      </c>
      <c r="J2982" s="662">
        <f>H2982*I2982</f>
        <v>0</v>
      </c>
      <c r="K2982" s="662">
        <f>IF($V$11="Y",J2982*0.05,0)</f>
        <v>0</v>
      </c>
    </row>
    <row r="2983" s="671" customFormat="1" ht="13.5" customHeight="1">
      <c r="E2983" t="s" s="596">
        <v>1514</v>
      </c>
      <c r="F2983" t="s" s="675">
        <v>2341</v>
      </c>
      <c r="G2983" t="s" s="205">
        <f>G2974</f>
        <v>2000</v>
      </c>
      <c r="H2983" s="677">
        <v>0</v>
      </c>
      <c r="J2983" s="662">
        <f>H2983*I2983</f>
        <v>0</v>
      </c>
      <c r="K2983" s="662">
        <f>IF($V$11="Y",J2983*0.05,0)</f>
        <v>0</v>
      </c>
    </row>
    <row r="2984" s="671" customFormat="1" ht="13.5" customHeight="1">
      <c r="E2984" t="s" s="596">
        <v>1514</v>
      </c>
      <c r="F2984" t="s" s="675">
        <v>2341</v>
      </c>
      <c r="G2984" t="s" s="684">
        <f>G2975</f>
        <v>2001</v>
      </c>
      <c r="H2984" s="677">
        <v>0</v>
      </c>
      <c r="J2984" s="662">
        <f>H2984*I2984</f>
        <v>0</v>
      </c>
      <c r="K2984" s="662">
        <f>IF($V$11="Y",J2984*0.05,0)</f>
        <v>0</v>
      </c>
    </row>
    <row r="2985" s="671" customFormat="1" ht="13.5" customHeight="1">
      <c r="E2985" t="s" s="596">
        <v>1514</v>
      </c>
      <c r="F2985" t="s" s="675">
        <v>2341</v>
      </c>
      <c r="G2985" t="s" s="686">
        <f>G2976</f>
        <v>2003</v>
      </c>
      <c r="H2985" s="677">
        <v>0</v>
      </c>
      <c r="J2985" s="662">
        <f>H2985*I2985</f>
        <v>0</v>
      </c>
      <c r="K2985" s="662">
        <f>IF($V$11="Y",J2985*0.05,0)</f>
        <v>0</v>
      </c>
    </row>
    <row r="2986" s="671" customFormat="1" ht="13.5" customHeight="1">
      <c r="E2986" t="s" s="596">
        <v>1514</v>
      </c>
      <c r="F2986" t="s" s="675">
        <v>2341</v>
      </c>
      <c r="G2986" t="s" s="690">
        <f>G2977</f>
        <v>2004</v>
      </c>
      <c r="H2986" s="677">
        <v>0</v>
      </c>
      <c r="J2986" s="662">
        <f>H2986*I2986</f>
        <v>0</v>
      </c>
      <c r="K2986" s="662">
        <f>IF($V$11="Y",J2986*0.05,0)</f>
        <v>0</v>
      </c>
    </row>
    <row r="2987" s="671" customFormat="1" ht="13.5" customHeight="1">
      <c r="E2987" t="s" s="596">
        <v>1514</v>
      </c>
      <c r="F2987" t="s" s="675">
        <v>2341</v>
      </c>
      <c r="G2987" t="s" s="692">
        <f>G2978</f>
        <v>2005</v>
      </c>
      <c r="H2987" s="677">
        <v>0</v>
      </c>
      <c r="J2987" s="662">
        <f>H2987*I2987</f>
        <v>0</v>
      </c>
      <c r="K2987" s="662">
        <f>IF($V$11="Y",J2987*0.05,0)</f>
        <v>0</v>
      </c>
    </row>
    <row r="2988" s="671" customFormat="1" ht="13.5" customHeight="1">
      <c r="E2988" t="s" s="596">
        <v>1514</v>
      </c>
      <c r="F2988" t="s" s="675">
        <v>2341</v>
      </c>
      <c r="G2988" t="s" s="180">
        <f>G2979</f>
        <v>2006</v>
      </c>
      <c r="H2988" s="677">
        <v>0</v>
      </c>
      <c r="J2988" s="662">
        <f>H2988*I2988</f>
        <v>0</v>
      </c>
      <c r="K2988" s="662">
        <f>IF($V$11="Y",J2988*0.05,0)</f>
        <v>0</v>
      </c>
    </row>
    <row r="2989" s="671" customFormat="1" ht="13.5" customHeight="1">
      <c r="E2989" t="s" s="596">
        <v>1514</v>
      </c>
      <c r="F2989" t="s" s="675">
        <v>2341</v>
      </c>
      <c r="G2989" t="s" s="695">
        <f>G2980</f>
        <v>2007</v>
      </c>
      <c r="H2989" s="677">
        <v>0</v>
      </c>
      <c r="J2989" s="662">
        <f>H2989*I2989</f>
        <v>0</v>
      </c>
      <c r="K2989" s="662">
        <f>IF($V$11="Y",J2989*0.05,0)</f>
        <v>0</v>
      </c>
    </row>
    <row r="2990" s="671" customFormat="1" ht="13.5" customHeight="1">
      <c r="E2990" t="s" s="596">
        <v>1515</v>
      </c>
      <c r="F2990" t="s" s="675">
        <v>2342</v>
      </c>
      <c r="G2990" t="s" s="676">
        <f>G2981</f>
        <v>1996</v>
      </c>
      <c r="H2990" s="677">
        <v>0</v>
      </c>
      <c r="J2990" s="662">
        <f>H2990*I2990</f>
        <v>0</v>
      </c>
      <c r="K2990" s="662">
        <f>IF($V$11="Y",J2990*0.05,0)</f>
        <v>0</v>
      </c>
    </row>
    <row r="2991" s="671" customFormat="1" ht="13.5" customHeight="1">
      <c r="E2991" t="s" s="596">
        <v>1515</v>
      </c>
      <c r="F2991" t="s" s="675">
        <v>2342</v>
      </c>
      <c r="G2991" t="s" s="91">
        <f>G2982</f>
        <v>1998</v>
      </c>
      <c r="H2991" s="677">
        <v>0</v>
      </c>
      <c r="J2991" s="662">
        <f>H2991*I2991</f>
        <v>0</v>
      </c>
      <c r="K2991" s="662">
        <f>IF($V$11="Y",J2991*0.05,0)</f>
        <v>0</v>
      </c>
    </row>
    <row r="2992" s="671" customFormat="1" ht="13.5" customHeight="1">
      <c r="E2992" t="s" s="596">
        <v>1515</v>
      </c>
      <c r="F2992" t="s" s="675">
        <v>2342</v>
      </c>
      <c r="G2992" t="s" s="205">
        <f>G2983</f>
        <v>2000</v>
      </c>
      <c r="H2992" s="677">
        <v>0</v>
      </c>
      <c r="J2992" s="662">
        <f>H2992*I2992</f>
        <v>0</v>
      </c>
      <c r="K2992" s="662">
        <f>IF($V$11="Y",J2992*0.05,0)</f>
        <v>0</v>
      </c>
    </row>
    <row r="2993" s="671" customFormat="1" ht="13.5" customHeight="1">
      <c r="E2993" t="s" s="596">
        <v>1515</v>
      </c>
      <c r="F2993" t="s" s="675">
        <v>2342</v>
      </c>
      <c r="G2993" t="s" s="684">
        <f>G2984</f>
        <v>2001</v>
      </c>
      <c r="H2993" s="677">
        <v>0</v>
      </c>
      <c r="J2993" s="662">
        <f>H2993*I2993</f>
        <v>0</v>
      </c>
      <c r="K2993" s="662">
        <f>IF($V$11="Y",J2993*0.05,0)</f>
        <v>0</v>
      </c>
    </row>
    <row r="2994" s="671" customFormat="1" ht="13.5" customHeight="1">
      <c r="E2994" t="s" s="596">
        <v>1515</v>
      </c>
      <c r="F2994" t="s" s="675">
        <v>2342</v>
      </c>
      <c r="G2994" t="s" s="686">
        <f>G2985</f>
        <v>2003</v>
      </c>
      <c r="H2994" s="677">
        <v>0</v>
      </c>
      <c r="J2994" s="662">
        <f>H2994*I2994</f>
        <v>0</v>
      </c>
      <c r="K2994" s="662">
        <f>IF($V$11="Y",J2994*0.05,0)</f>
        <v>0</v>
      </c>
    </row>
    <row r="2995" s="671" customFormat="1" ht="13.5" customHeight="1">
      <c r="E2995" t="s" s="596">
        <v>1515</v>
      </c>
      <c r="F2995" t="s" s="675">
        <v>2342</v>
      </c>
      <c r="G2995" t="s" s="690">
        <f>G2986</f>
        <v>2004</v>
      </c>
      <c r="H2995" s="677">
        <v>0</v>
      </c>
      <c r="J2995" s="662">
        <f>H2995*I2995</f>
        <v>0</v>
      </c>
      <c r="K2995" s="662">
        <f>IF($V$11="Y",J2995*0.05,0)</f>
        <v>0</v>
      </c>
    </row>
    <row r="2996" s="671" customFormat="1" ht="13.5" customHeight="1">
      <c r="E2996" t="s" s="596">
        <v>1515</v>
      </c>
      <c r="F2996" t="s" s="675">
        <v>2342</v>
      </c>
      <c r="G2996" t="s" s="692">
        <f>G2987</f>
        <v>2005</v>
      </c>
      <c r="H2996" s="677">
        <v>0</v>
      </c>
      <c r="J2996" s="662">
        <f>H2996*I2996</f>
        <v>0</v>
      </c>
      <c r="K2996" s="662">
        <f>IF($V$11="Y",J2996*0.05,0)</f>
        <v>0</v>
      </c>
    </row>
    <row r="2997" s="671" customFormat="1" ht="13.5" customHeight="1">
      <c r="E2997" t="s" s="596">
        <v>1515</v>
      </c>
      <c r="F2997" t="s" s="675">
        <v>2342</v>
      </c>
      <c r="G2997" t="s" s="180">
        <f>G2988</f>
        <v>2006</v>
      </c>
      <c r="H2997" s="677">
        <v>0</v>
      </c>
      <c r="J2997" s="662">
        <f>H2997*I2997</f>
        <v>0</v>
      </c>
      <c r="K2997" s="662">
        <f>IF($V$11="Y",J2997*0.05,0)</f>
        <v>0</v>
      </c>
    </row>
    <row r="2998" s="671" customFormat="1" ht="13.5" customHeight="1">
      <c r="E2998" t="s" s="596">
        <v>1515</v>
      </c>
      <c r="F2998" t="s" s="675">
        <v>2342</v>
      </c>
      <c r="G2998" t="s" s="695">
        <f>G2989</f>
        <v>2007</v>
      </c>
      <c r="H2998" s="677">
        <v>0</v>
      </c>
      <c r="J2998" s="662">
        <f>H2998*I2998</f>
        <v>0</v>
      </c>
      <c r="K2998" s="662">
        <f>IF($V$11="Y",J2998*0.05,0)</f>
        <v>0</v>
      </c>
    </row>
    <row r="2999" s="671" customFormat="1" ht="13.5" customHeight="1">
      <c r="E2999" t="s" s="596">
        <v>1516</v>
      </c>
      <c r="F2999" t="s" s="675">
        <v>2343</v>
      </c>
      <c r="G2999" t="s" s="676">
        <f>G2990</f>
        <v>1996</v>
      </c>
      <c r="H2999" s="677">
        <v>0</v>
      </c>
      <c r="J2999" s="662">
        <f>H2999*I2999</f>
        <v>0</v>
      </c>
      <c r="K2999" s="662">
        <f>IF($V$11="Y",J2999*0.05,0)</f>
        <v>0</v>
      </c>
    </row>
    <row r="3000" s="671" customFormat="1" ht="13.5" customHeight="1">
      <c r="E3000" t="s" s="596">
        <v>1516</v>
      </c>
      <c r="F3000" t="s" s="675">
        <v>2343</v>
      </c>
      <c r="G3000" t="s" s="91">
        <f>G2991</f>
        <v>1998</v>
      </c>
      <c r="H3000" s="677">
        <v>0</v>
      </c>
      <c r="J3000" s="662">
        <f>H3000*I3000</f>
        <v>0</v>
      </c>
      <c r="K3000" s="662">
        <f>IF($V$11="Y",J3000*0.05,0)</f>
        <v>0</v>
      </c>
    </row>
    <row r="3001" s="671" customFormat="1" ht="13.5" customHeight="1">
      <c r="E3001" t="s" s="596">
        <v>1516</v>
      </c>
      <c r="F3001" t="s" s="675">
        <v>2343</v>
      </c>
      <c r="G3001" t="s" s="205">
        <f>G2992</f>
        <v>2000</v>
      </c>
      <c r="H3001" s="677">
        <v>0</v>
      </c>
      <c r="J3001" s="662">
        <f>H3001*I3001</f>
        <v>0</v>
      </c>
      <c r="K3001" s="662">
        <f>IF($V$11="Y",J3001*0.05,0)</f>
        <v>0</v>
      </c>
    </row>
    <row r="3002" s="671" customFormat="1" ht="13.5" customHeight="1">
      <c r="E3002" t="s" s="596">
        <v>1516</v>
      </c>
      <c r="F3002" t="s" s="675">
        <v>2343</v>
      </c>
      <c r="G3002" t="s" s="684">
        <f>G2993</f>
        <v>2001</v>
      </c>
      <c r="H3002" s="677">
        <v>0</v>
      </c>
      <c r="J3002" s="662">
        <f>H3002*I3002</f>
        <v>0</v>
      </c>
      <c r="K3002" s="662">
        <f>IF($V$11="Y",J3002*0.05,0)</f>
        <v>0</v>
      </c>
    </row>
    <row r="3003" s="671" customFormat="1" ht="13.5" customHeight="1">
      <c r="E3003" t="s" s="596">
        <v>1516</v>
      </c>
      <c r="F3003" t="s" s="675">
        <v>2343</v>
      </c>
      <c r="G3003" t="s" s="686">
        <f>G2994</f>
        <v>2003</v>
      </c>
      <c r="H3003" s="677">
        <v>0</v>
      </c>
      <c r="J3003" s="662">
        <f>H3003*I3003</f>
        <v>0</v>
      </c>
      <c r="K3003" s="662">
        <f>IF($V$11="Y",J3003*0.05,0)</f>
        <v>0</v>
      </c>
    </row>
    <row r="3004" s="671" customFormat="1" ht="13.5" customHeight="1">
      <c r="E3004" t="s" s="596">
        <v>1516</v>
      </c>
      <c r="F3004" t="s" s="675">
        <v>2343</v>
      </c>
      <c r="G3004" t="s" s="690">
        <f>G2995</f>
        <v>2004</v>
      </c>
      <c r="H3004" s="677">
        <v>0</v>
      </c>
      <c r="J3004" s="662">
        <f>H3004*I3004</f>
        <v>0</v>
      </c>
      <c r="K3004" s="662">
        <f>IF($V$11="Y",J3004*0.05,0)</f>
        <v>0</v>
      </c>
    </row>
    <row r="3005" s="671" customFormat="1" ht="13.5" customHeight="1">
      <c r="E3005" t="s" s="596">
        <v>1516</v>
      </c>
      <c r="F3005" t="s" s="675">
        <v>2343</v>
      </c>
      <c r="G3005" t="s" s="692">
        <f>G2996</f>
        <v>2005</v>
      </c>
      <c r="H3005" s="677">
        <v>0</v>
      </c>
      <c r="J3005" s="662">
        <f>H3005*I3005</f>
        <v>0</v>
      </c>
      <c r="K3005" s="662">
        <f>IF($V$11="Y",J3005*0.05,0)</f>
        <v>0</v>
      </c>
    </row>
    <row r="3006" s="671" customFormat="1" ht="13.5" customHeight="1">
      <c r="E3006" t="s" s="596">
        <v>1516</v>
      </c>
      <c r="F3006" t="s" s="675">
        <v>2343</v>
      </c>
      <c r="G3006" t="s" s="180">
        <f>G2997</f>
        <v>2006</v>
      </c>
      <c r="H3006" s="677">
        <v>0</v>
      </c>
      <c r="J3006" s="662">
        <f>H3006*I3006</f>
        <v>0</v>
      </c>
      <c r="K3006" s="662">
        <f>IF($V$11="Y",J3006*0.05,0)</f>
        <v>0</v>
      </c>
    </row>
    <row r="3007" s="671" customFormat="1" ht="13.5" customHeight="1">
      <c r="E3007" t="s" s="596">
        <v>1516</v>
      </c>
      <c r="F3007" t="s" s="675">
        <v>2343</v>
      </c>
      <c r="G3007" t="s" s="695">
        <f>G2998</f>
        <v>2007</v>
      </c>
      <c r="H3007" s="677">
        <v>0</v>
      </c>
      <c r="J3007" s="662">
        <f>H3007*I3007</f>
        <v>0</v>
      </c>
      <c r="K3007" s="662">
        <f>IF($V$11="Y",J3007*0.05,0)</f>
        <v>0</v>
      </c>
    </row>
    <row r="3008" s="671" customFormat="1" ht="13.5" customHeight="1">
      <c r="E3008" t="s" s="596">
        <v>1517</v>
      </c>
      <c r="F3008" t="s" s="675">
        <v>2344</v>
      </c>
      <c r="G3008" t="s" s="676">
        <f>G2999</f>
        <v>1996</v>
      </c>
      <c r="H3008" s="677">
        <v>0</v>
      </c>
      <c r="J3008" s="662">
        <f>H3008*I3008</f>
        <v>0</v>
      </c>
      <c r="K3008" s="662">
        <f>IF($V$11="Y",J3008*0.05,0)</f>
        <v>0</v>
      </c>
    </row>
    <row r="3009" s="671" customFormat="1" ht="13.5" customHeight="1">
      <c r="E3009" t="s" s="596">
        <v>1517</v>
      </c>
      <c r="F3009" t="s" s="675">
        <v>2344</v>
      </c>
      <c r="G3009" t="s" s="91">
        <f>G3000</f>
        <v>1998</v>
      </c>
      <c r="H3009" s="677">
        <v>0</v>
      </c>
      <c r="J3009" s="662">
        <f>H3009*I3009</f>
        <v>0</v>
      </c>
      <c r="K3009" s="662">
        <f>IF($V$11="Y",J3009*0.05,0)</f>
        <v>0</v>
      </c>
    </row>
    <row r="3010" s="671" customFormat="1" ht="13.5" customHeight="1">
      <c r="E3010" t="s" s="596">
        <v>1517</v>
      </c>
      <c r="F3010" t="s" s="675">
        <v>2344</v>
      </c>
      <c r="G3010" t="s" s="205">
        <f>G3001</f>
        <v>2000</v>
      </c>
      <c r="H3010" s="677">
        <v>0</v>
      </c>
      <c r="J3010" s="662">
        <f>H3010*I3010</f>
        <v>0</v>
      </c>
      <c r="K3010" s="662">
        <f>IF($V$11="Y",J3010*0.05,0)</f>
        <v>0</v>
      </c>
    </row>
    <row r="3011" s="671" customFormat="1" ht="13.5" customHeight="1">
      <c r="E3011" t="s" s="596">
        <v>1517</v>
      </c>
      <c r="F3011" t="s" s="675">
        <v>2344</v>
      </c>
      <c r="G3011" t="s" s="684">
        <f>G3002</f>
        <v>2001</v>
      </c>
      <c r="H3011" s="677">
        <v>0</v>
      </c>
      <c r="J3011" s="662">
        <f>H3011*I3011</f>
        <v>0</v>
      </c>
      <c r="K3011" s="662">
        <f>IF($V$11="Y",J3011*0.05,0)</f>
        <v>0</v>
      </c>
    </row>
    <row r="3012" s="671" customFormat="1" ht="13.5" customHeight="1">
      <c r="E3012" t="s" s="596">
        <v>1517</v>
      </c>
      <c r="F3012" t="s" s="675">
        <v>2344</v>
      </c>
      <c r="G3012" t="s" s="686">
        <f>G3003</f>
        <v>2003</v>
      </c>
      <c r="H3012" s="677">
        <v>0</v>
      </c>
      <c r="J3012" s="662">
        <f>H3012*I3012</f>
        <v>0</v>
      </c>
      <c r="K3012" s="662">
        <f>IF($V$11="Y",J3012*0.05,0)</f>
        <v>0</v>
      </c>
    </row>
    <row r="3013" s="671" customFormat="1" ht="13.5" customHeight="1">
      <c r="E3013" t="s" s="596">
        <v>1517</v>
      </c>
      <c r="F3013" t="s" s="675">
        <v>2344</v>
      </c>
      <c r="G3013" t="s" s="690">
        <f>G3004</f>
        <v>2004</v>
      </c>
      <c r="H3013" s="677">
        <v>0</v>
      </c>
      <c r="J3013" s="662">
        <f>H3013*I3013</f>
        <v>0</v>
      </c>
      <c r="K3013" s="662">
        <f>IF($V$11="Y",J3013*0.05,0)</f>
        <v>0</v>
      </c>
    </row>
    <row r="3014" s="671" customFormat="1" ht="13.5" customHeight="1">
      <c r="E3014" t="s" s="596">
        <v>1517</v>
      </c>
      <c r="F3014" t="s" s="675">
        <v>2344</v>
      </c>
      <c r="G3014" t="s" s="692">
        <f>G3005</f>
        <v>2005</v>
      </c>
      <c r="H3014" s="677">
        <v>0</v>
      </c>
      <c r="J3014" s="662">
        <f>H3014*I3014</f>
        <v>0</v>
      </c>
      <c r="K3014" s="662">
        <f>IF($V$11="Y",J3014*0.05,0)</f>
        <v>0</v>
      </c>
    </row>
    <row r="3015" s="671" customFormat="1" ht="13.5" customHeight="1">
      <c r="E3015" t="s" s="596">
        <v>1517</v>
      </c>
      <c r="F3015" t="s" s="675">
        <v>2344</v>
      </c>
      <c r="G3015" t="s" s="180">
        <f>G3006</f>
        <v>2006</v>
      </c>
      <c r="H3015" s="677">
        <v>0</v>
      </c>
      <c r="J3015" s="662">
        <f>H3015*I3015</f>
        <v>0</v>
      </c>
      <c r="K3015" s="662">
        <f>IF($V$11="Y",J3015*0.05,0)</f>
        <v>0</v>
      </c>
    </row>
    <row r="3016" s="671" customFormat="1" ht="13.5" customHeight="1">
      <c r="E3016" t="s" s="596">
        <v>1517</v>
      </c>
      <c r="F3016" t="s" s="675">
        <v>2344</v>
      </c>
      <c r="G3016" t="s" s="695">
        <f>G3007</f>
        <v>2007</v>
      </c>
      <c r="H3016" s="677">
        <v>0</v>
      </c>
      <c r="J3016" s="662">
        <f>H3016*I3016</f>
        <v>0</v>
      </c>
      <c r="K3016" s="662">
        <f>IF($V$11="Y",J3016*0.05,0)</f>
        <v>0</v>
      </c>
    </row>
    <row r="3017" s="671" customFormat="1" ht="13.5" customHeight="1">
      <c r="E3017" t="s" s="596">
        <v>1518</v>
      </c>
      <c r="F3017" t="s" s="675">
        <v>2345</v>
      </c>
      <c r="G3017" t="s" s="676">
        <f>G3008</f>
        <v>1996</v>
      </c>
      <c r="H3017" s="677">
        <v>0</v>
      </c>
      <c r="J3017" s="662">
        <f>H3017*I3017</f>
        <v>0</v>
      </c>
      <c r="K3017" s="662">
        <f>IF($V$11="Y",J3017*0.05,0)</f>
        <v>0</v>
      </c>
    </row>
    <row r="3018" s="671" customFormat="1" ht="13.5" customHeight="1">
      <c r="E3018" t="s" s="596">
        <v>1518</v>
      </c>
      <c r="F3018" t="s" s="675">
        <v>2345</v>
      </c>
      <c r="G3018" t="s" s="91">
        <f>G3009</f>
        <v>1998</v>
      </c>
      <c r="H3018" s="677">
        <v>0</v>
      </c>
      <c r="J3018" s="662">
        <f>H3018*I3018</f>
        <v>0</v>
      </c>
      <c r="K3018" s="662">
        <f>IF($V$11="Y",J3018*0.05,0)</f>
        <v>0</v>
      </c>
    </row>
    <row r="3019" s="671" customFormat="1" ht="13.5" customHeight="1">
      <c r="E3019" t="s" s="596">
        <v>1518</v>
      </c>
      <c r="F3019" t="s" s="675">
        <v>2345</v>
      </c>
      <c r="G3019" t="s" s="205">
        <f>G3010</f>
        <v>2000</v>
      </c>
      <c r="H3019" s="677">
        <v>0</v>
      </c>
      <c r="J3019" s="662">
        <f>H3019*I3019</f>
        <v>0</v>
      </c>
      <c r="K3019" s="662">
        <f>IF($V$11="Y",J3019*0.05,0)</f>
        <v>0</v>
      </c>
    </row>
    <row r="3020" s="671" customFormat="1" ht="13.5" customHeight="1">
      <c r="E3020" t="s" s="596">
        <v>1518</v>
      </c>
      <c r="F3020" t="s" s="675">
        <v>2345</v>
      </c>
      <c r="G3020" t="s" s="684">
        <f>G3011</f>
        <v>2001</v>
      </c>
      <c r="H3020" s="677">
        <v>0</v>
      </c>
      <c r="J3020" s="662">
        <f>H3020*I3020</f>
        <v>0</v>
      </c>
      <c r="K3020" s="662">
        <f>IF($V$11="Y",J3020*0.05,0)</f>
        <v>0</v>
      </c>
    </row>
    <row r="3021" s="671" customFormat="1" ht="13.5" customHeight="1">
      <c r="E3021" t="s" s="596">
        <v>1518</v>
      </c>
      <c r="F3021" t="s" s="675">
        <v>2345</v>
      </c>
      <c r="G3021" t="s" s="686">
        <f>G3012</f>
        <v>2003</v>
      </c>
      <c r="H3021" s="677">
        <v>0</v>
      </c>
      <c r="J3021" s="662">
        <f>H3021*I3021</f>
        <v>0</v>
      </c>
      <c r="K3021" s="662">
        <f>IF($V$11="Y",J3021*0.05,0)</f>
        <v>0</v>
      </c>
    </row>
    <row r="3022" s="671" customFormat="1" ht="13.5" customHeight="1">
      <c r="E3022" t="s" s="596">
        <v>1518</v>
      </c>
      <c r="F3022" t="s" s="675">
        <v>2345</v>
      </c>
      <c r="G3022" t="s" s="690">
        <f>G3013</f>
        <v>2004</v>
      </c>
      <c r="H3022" s="677">
        <v>0</v>
      </c>
      <c r="J3022" s="662">
        <f>H3022*I3022</f>
        <v>0</v>
      </c>
      <c r="K3022" s="662">
        <f>IF($V$11="Y",J3022*0.05,0)</f>
        <v>0</v>
      </c>
    </row>
    <row r="3023" s="671" customFormat="1" ht="13.5" customHeight="1">
      <c r="E3023" t="s" s="596">
        <v>1518</v>
      </c>
      <c r="F3023" t="s" s="675">
        <v>2345</v>
      </c>
      <c r="G3023" t="s" s="692">
        <f>G3014</f>
        <v>2005</v>
      </c>
      <c r="H3023" s="677">
        <v>0</v>
      </c>
      <c r="J3023" s="662">
        <f>H3023*I3023</f>
        <v>0</v>
      </c>
      <c r="K3023" s="662">
        <f>IF($V$11="Y",J3023*0.05,0)</f>
        <v>0</v>
      </c>
    </row>
    <row r="3024" s="671" customFormat="1" ht="13.5" customHeight="1">
      <c r="E3024" t="s" s="596">
        <v>1518</v>
      </c>
      <c r="F3024" t="s" s="675">
        <v>2345</v>
      </c>
      <c r="G3024" t="s" s="180">
        <f>G3015</f>
        <v>2006</v>
      </c>
      <c r="H3024" s="677">
        <v>0</v>
      </c>
      <c r="J3024" s="662">
        <f>H3024*I3024</f>
        <v>0</v>
      </c>
      <c r="K3024" s="662">
        <f>IF($V$11="Y",J3024*0.05,0)</f>
        <v>0</v>
      </c>
    </row>
    <row r="3025" s="671" customFormat="1" ht="13.5" customHeight="1">
      <c r="E3025" t="s" s="596">
        <v>1518</v>
      </c>
      <c r="F3025" t="s" s="675">
        <v>2345</v>
      </c>
      <c r="G3025" t="s" s="695">
        <f>G3016</f>
        <v>2007</v>
      </c>
      <c r="H3025" s="677">
        <v>0</v>
      </c>
      <c r="J3025" s="662">
        <f>H3025*I3025</f>
        <v>0</v>
      </c>
      <c r="K3025" s="662">
        <f>IF($V$11="Y",J3025*0.05,0)</f>
        <v>0</v>
      </c>
    </row>
    <row r="3026" s="671" customFormat="1" ht="13.5" customHeight="1">
      <c r="E3026" t="s" s="596">
        <v>1519</v>
      </c>
      <c r="F3026" t="s" s="675">
        <v>2346</v>
      </c>
      <c r="G3026" t="s" s="676">
        <f>G3017</f>
        <v>1996</v>
      </c>
      <c r="H3026" s="677">
        <v>0</v>
      </c>
      <c r="J3026" s="662">
        <f>H3026*I3026</f>
        <v>0</v>
      </c>
      <c r="K3026" s="662">
        <f>IF($V$11="Y",J3026*0.05,0)</f>
        <v>0</v>
      </c>
    </row>
    <row r="3027" s="671" customFormat="1" ht="13.5" customHeight="1">
      <c r="E3027" t="s" s="596">
        <v>1519</v>
      </c>
      <c r="F3027" t="s" s="675">
        <v>2346</v>
      </c>
      <c r="G3027" t="s" s="91">
        <f>G3018</f>
        <v>1998</v>
      </c>
      <c r="H3027" s="677">
        <v>0</v>
      </c>
      <c r="J3027" s="662">
        <f>H3027*I3027</f>
        <v>0</v>
      </c>
      <c r="K3027" s="662">
        <f>IF($V$11="Y",J3027*0.05,0)</f>
        <v>0</v>
      </c>
    </row>
    <row r="3028" s="671" customFormat="1" ht="13.5" customHeight="1">
      <c r="E3028" t="s" s="596">
        <v>1519</v>
      </c>
      <c r="F3028" t="s" s="675">
        <v>2346</v>
      </c>
      <c r="G3028" t="s" s="205">
        <f>G3019</f>
        <v>2000</v>
      </c>
      <c r="H3028" s="677">
        <v>0</v>
      </c>
      <c r="J3028" s="662">
        <f>H3028*I3028</f>
        <v>0</v>
      </c>
      <c r="K3028" s="662">
        <f>IF($V$11="Y",J3028*0.05,0)</f>
        <v>0</v>
      </c>
    </row>
    <row r="3029" s="671" customFormat="1" ht="13.5" customHeight="1">
      <c r="E3029" t="s" s="596">
        <v>1519</v>
      </c>
      <c r="F3029" t="s" s="675">
        <v>2346</v>
      </c>
      <c r="G3029" t="s" s="684">
        <f>G3020</f>
        <v>2001</v>
      </c>
      <c r="H3029" s="677">
        <v>0</v>
      </c>
      <c r="J3029" s="662">
        <f>H3029*I3029</f>
        <v>0</v>
      </c>
      <c r="K3029" s="662">
        <f>IF($V$11="Y",J3029*0.05,0)</f>
        <v>0</v>
      </c>
    </row>
    <row r="3030" s="671" customFormat="1" ht="13.5" customHeight="1">
      <c r="E3030" t="s" s="596">
        <v>1519</v>
      </c>
      <c r="F3030" t="s" s="675">
        <v>2346</v>
      </c>
      <c r="G3030" t="s" s="686">
        <f>G3021</f>
        <v>2003</v>
      </c>
      <c r="H3030" s="677">
        <v>0</v>
      </c>
      <c r="J3030" s="662">
        <f>H3030*I3030</f>
        <v>0</v>
      </c>
      <c r="K3030" s="662">
        <f>IF($V$11="Y",J3030*0.05,0)</f>
        <v>0</v>
      </c>
    </row>
    <row r="3031" s="671" customFormat="1" ht="13.5" customHeight="1">
      <c r="E3031" t="s" s="596">
        <v>1519</v>
      </c>
      <c r="F3031" t="s" s="675">
        <v>2346</v>
      </c>
      <c r="G3031" t="s" s="690">
        <f>G3022</f>
        <v>2004</v>
      </c>
      <c r="H3031" s="677">
        <v>0</v>
      </c>
      <c r="J3031" s="662">
        <f>H3031*I3031</f>
        <v>0</v>
      </c>
      <c r="K3031" s="662">
        <f>IF($V$11="Y",J3031*0.05,0)</f>
        <v>0</v>
      </c>
    </row>
    <row r="3032" s="671" customFormat="1" ht="13.5" customHeight="1">
      <c r="E3032" t="s" s="596">
        <v>1519</v>
      </c>
      <c r="F3032" t="s" s="675">
        <v>2346</v>
      </c>
      <c r="G3032" t="s" s="692">
        <f>G3023</f>
        <v>2005</v>
      </c>
      <c r="H3032" s="677">
        <v>0</v>
      </c>
      <c r="J3032" s="662">
        <f>H3032*I3032</f>
        <v>0</v>
      </c>
      <c r="K3032" s="662">
        <f>IF($V$11="Y",J3032*0.05,0)</f>
        <v>0</v>
      </c>
    </row>
    <row r="3033" s="671" customFormat="1" ht="13.5" customHeight="1">
      <c r="E3033" t="s" s="596">
        <v>1519</v>
      </c>
      <c r="F3033" t="s" s="675">
        <v>2346</v>
      </c>
      <c r="G3033" t="s" s="180">
        <f>G3024</f>
        <v>2006</v>
      </c>
      <c r="H3033" s="677">
        <v>0</v>
      </c>
      <c r="J3033" s="662">
        <f>H3033*I3033</f>
        <v>0</v>
      </c>
      <c r="K3033" s="662">
        <f>IF($V$11="Y",J3033*0.05,0)</f>
        <v>0</v>
      </c>
    </row>
    <row r="3034" s="671" customFormat="1" ht="13.5" customHeight="1">
      <c r="E3034" t="s" s="596">
        <v>1519</v>
      </c>
      <c r="F3034" t="s" s="675">
        <v>2346</v>
      </c>
      <c r="G3034" t="s" s="695">
        <f>G3025</f>
        <v>2007</v>
      </c>
      <c r="H3034" s="677">
        <v>0</v>
      </c>
      <c r="J3034" s="662">
        <f>H3034*I3034</f>
        <v>0</v>
      </c>
      <c r="K3034" s="662">
        <f>IF($V$11="Y",J3034*0.05,0)</f>
        <v>0</v>
      </c>
    </row>
    <row r="3035" s="671" customFormat="1" ht="13.5" customHeight="1">
      <c r="E3035" t="s" s="596">
        <v>1520</v>
      </c>
      <c r="F3035" t="s" s="675">
        <v>2347</v>
      </c>
      <c r="G3035" t="s" s="676">
        <f>G3026</f>
        <v>1996</v>
      </c>
      <c r="H3035" s="677">
        <v>0</v>
      </c>
      <c r="J3035" s="662">
        <f>H3035*I3035</f>
        <v>0</v>
      </c>
      <c r="K3035" s="662">
        <f>IF($V$11="Y",J3035*0.05,0)</f>
        <v>0</v>
      </c>
    </row>
    <row r="3036" s="671" customFormat="1" ht="13.5" customHeight="1">
      <c r="E3036" t="s" s="596">
        <v>1520</v>
      </c>
      <c r="F3036" t="s" s="675">
        <v>2347</v>
      </c>
      <c r="G3036" t="s" s="91">
        <f>G3027</f>
        <v>1998</v>
      </c>
      <c r="H3036" s="677">
        <v>0</v>
      </c>
      <c r="J3036" s="662">
        <f>H3036*I3036</f>
        <v>0</v>
      </c>
      <c r="K3036" s="662">
        <f>IF($V$11="Y",J3036*0.05,0)</f>
        <v>0</v>
      </c>
    </row>
    <row r="3037" s="671" customFormat="1" ht="13.5" customHeight="1">
      <c r="E3037" t="s" s="596">
        <v>1520</v>
      </c>
      <c r="F3037" t="s" s="675">
        <v>2347</v>
      </c>
      <c r="G3037" t="s" s="205">
        <f>G3028</f>
        <v>2000</v>
      </c>
      <c r="H3037" s="677">
        <v>0</v>
      </c>
      <c r="J3037" s="662">
        <f>H3037*I3037</f>
        <v>0</v>
      </c>
      <c r="K3037" s="662">
        <f>IF($V$11="Y",J3037*0.05,0)</f>
        <v>0</v>
      </c>
    </row>
    <row r="3038" s="671" customFormat="1" ht="13.5" customHeight="1">
      <c r="E3038" t="s" s="596">
        <v>1520</v>
      </c>
      <c r="F3038" t="s" s="675">
        <v>2347</v>
      </c>
      <c r="G3038" t="s" s="684">
        <f>G3029</f>
        <v>2001</v>
      </c>
      <c r="H3038" s="677">
        <v>0</v>
      </c>
      <c r="J3038" s="662">
        <f>H3038*I3038</f>
        <v>0</v>
      </c>
      <c r="K3038" s="662">
        <f>IF($V$11="Y",J3038*0.05,0)</f>
        <v>0</v>
      </c>
    </row>
    <row r="3039" s="671" customFormat="1" ht="13.5" customHeight="1">
      <c r="E3039" t="s" s="596">
        <v>1520</v>
      </c>
      <c r="F3039" t="s" s="675">
        <v>2347</v>
      </c>
      <c r="G3039" t="s" s="686">
        <f>G3030</f>
        <v>2003</v>
      </c>
      <c r="H3039" s="677">
        <v>0</v>
      </c>
      <c r="J3039" s="662">
        <f>H3039*I3039</f>
        <v>0</v>
      </c>
      <c r="K3039" s="662">
        <f>IF($V$11="Y",J3039*0.05,0)</f>
        <v>0</v>
      </c>
    </row>
    <row r="3040" s="671" customFormat="1" ht="13.5" customHeight="1">
      <c r="E3040" t="s" s="596">
        <v>1520</v>
      </c>
      <c r="F3040" t="s" s="675">
        <v>2347</v>
      </c>
      <c r="G3040" t="s" s="690">
        <f>G3031</f>
        <v>2004</v>
      </c>
      <c r="H3040" s="677">
        <v>0</v>
      </c>
      <c r="J3040" s="662">
        <f>H3040*I3040</f>
        <v>0</v>
      </c>
      <c r="K3040" s="662">
        <f>IF($V$11="Y",J3040*0.05,0)</f>
        <v>0</v>
      </c>
    </row>
    <row r="3041" s="671" customFormat="1" ht="13.5" customHeight="1">
      <c r="E3041" t="s" s="596">
        <v>1520</v>
      </c>
      <c r="F3041" t="s" s="675">
        <v>2347</v>
      </c>
      <c r="G3041" t="s" s="692">
        <f>G3032</f>
        <v>2005</v>
      </c>
      <c r="H3041" s="677">
        <v>0</v>
      </c>
      <c r="J3041" s="662">
        <f>H3041*I3041</f>
        <v>0</v>
      </c>
      <c r="K3041" s="662">
        <f>IF($V$11="Y",J3041*0.05,0)</f>
        <v>0</v>
      </c>
    </row>
    <row r="3042" s="671" customFormat="1" ht="13.5" customHeight="1">
      <c r="E3042" t="s" s="596">
        <v>1520</v>
      </c>
      <c r="F3042" t="s" s="675">
        <v>2347</v>
      </c>
      <c r="G3042" t="s" s="180">
        <f>G3033</f>
        <v>2006</v>
      </c>
      <c r="H3042" s="677">
        <v>0</v>
      </c>
      <c r="J3042" s="662">
        <f>H3042*I3042</f>
        <v>0</v>
      </c>
      <c r="K3042" s="662">
        <f>IF($V$11="Y",J3042*0.05,0)</f>
        <v>0</v>
      </c>
    </row>
    <row r="3043" s="671" customFormat="1" ht="13.5" customHeight="1">
      <c r="E3043" t="s" s="596">
        <v>1520</v>
      </c>
      <c r="F3043" t="s" s="675">
        <v>2347</v>
      </c>
      <c r="G3043" t="s" s="695">
        <f>G3034</f>
        <v>2007</v>
      </c>
      <c r="H3043" s="677">
        <v>0</v>
      </c>
      <c r="J3043" s="662">
        <f>H3043*I3043</f>
        <v>0</v>
      </c>
      <c r="K3043" s="662">
        <f>IF($V$11="Y",J3043*0.05,0)</f>
        <v>0</v>
      </c>
    </row>
    <row r="3044" s="671" customFormat="1" ht="13.5" customHeight="1">
      <c r="E3044" t="s" s="596">
        <v>1521</v>
      </c>
      <c r="F3044" t="s" s="675">
        <v>2348</v>
      </c>
      <c r="G3044" t="s" s="676">
        <f>G3035</f>
        <v>1996</v>
      </c>
      <c r="H3044" s="677">
        <v>0</v>
      </c>
      <c r="J3044" s="662">
        <f>H3044*I3044</f>
        <v>0</v>
      </c>
      <c r="K3044" s="662">
        <f>IF($V$11="Y",J3044*0.05,0)</f>
        <v>0</v>
      </c>
    </row>
    <row r="3045" s="671" customFormat="1" ht="13.5" customHeight="1">
      <c r="E3045" t="s" s="596">
        <v>1521</v>
      </c>
      <c r="F3045" t="s" s="675">
        <v>2348</v>
      </c>
      <c r="G3045" t="s" s="91">
        <f>G3036</f>
        <v>1998</v>
      </c>
      <c r="H3045" s="677">
        <v>0</v>
      </c>
      <c r="J3045" s="662">
        <f>H3045*I3045</f>
        <v>0</v>
      </c>
      <c r="K3045" s="662">
        <f>IF($V$11="Y",J3045*0.05,0)</f>
        <v>0</v>
      </c>
    </row>
    <row r="3046" s="671" customFormat="1" ht="13.5" customHeight="1">
      <c r="E3046" t="s" s="596">
        <v>1521</v>
      </c>
      <c r="F3046" t="s" s="675">
        <v>2348</v>
      </c>
      <c r="G3046" t="s" s="205">
        <f>G3037</f>
        <v>2000</v>
      </c>
      <c r="H3046" s="677">
        <v>0</v>
      </c>
      <c r="J3046" s="662">
        <f>H3046*I3046</f>
        <v>0</v>
      </c>
      <c r="K3046" s="662">
        <f>IF($V$11="Y",J3046*0.05,0)</f>
        <v>0</v>
      </c>
    </row>
    <row r="3047" s="671" customFormat="1" ht="13.5" customHeight="1">
      <c r="E3047" t="s" s="596">
        <v>1521</v>
      </c>
      <c r="F3047" t="s" s="675">
        <v>2348</v>
      </c>
      <c r="G3047" t="s" s="684">
        <f>G3038</f>
        <v>2001</v>
      </c>
      <c r="H3047" s="677">
        <v>0</v>
      </c>
      <c r="J3047" s="662">
        <f>H3047*I3047</f>
        <v>0</v>
      </c>
      <c r="K3047" s="662">
        <f>IF($V$11="Y",J3047*0.05,0)</f>
        <v>0</v>
      </c>
    </row>
    <row r="3048" s="671" customFormat="1" ht="13.5" customHeight="1">
      <c r="E3048" t="s" s="596">
        <v>1521</v>
      </c>
      <c r="F3048" t="s" s="675">
        <v>2348</v>
      </c>
      <c r="G3048" t="s" s="686">
        <f>G3039</f>
        <v>2003</v>
      </c>
      <c r="H3048" s="677">
        <v>0</v>
      </c>
      <c r="J3048" s="662">
        <f>H3048*I3048</f>
        <v>0</v>
      </c>
      <c r="K3048" s="662">
        <f>IF($V$11="Y",J3048*0.05,0)</f>
        <v>0</v>
      </c>
    </row>
    <row r="3049" s="671" customFormat="1" ht="13.5" customHeight="1">
      <c r="E3049" t="s" s="596">
        <v>1521</v>
      </c>
      <c r="F3049" t="s" s="675">
        <v>2348</v>
      </c>
      <c r="G3049" t="s" s="690">
        <f>G3040</f>
        <v>2004</v>
      </c>
      <c r="H3049" s="677">
        <v>0</v>
      </c>
      <c r="J3049" s="662">
        <f>H3049*I3049</f>
        <v>0</v>
      </c>
      <c r="K3049" s="662">
        <f>IF($V$11="Y",J3049*0.05,0)</f>
        <v>0</v>
      </c>
    </row>
    <row r="3050" s="671" customFormat="1" ht="13.5" customHeight="1">
      <c r="E3050" t="s" s="596">
        <v>1521</v>
      </c>
      <c r="F3050" t="s" s="675">
        <v>2348</v>
      </c>
      <c r="G3050" t="s" s="692">
        <f>G3041</f>
        <v>2005</v>
      </c>
      <c r="H3050" s="677">
        <v>0</v>
      </c>
      <c r="J3050" s="662">
        <f>H3050*I3050</f>
        <v>0</v>
      </c>
      <c r="K3050" s="662">
        <f>IF($V$11="Y",J3050*0.05,0)</f>
        <v>0</v>
      </c>
    </row>
    <row r="3051" s="671" customFormat="1" ht="13.5" customHeight="1">
      <c r="E3051" t="s" s="596">
        <v>1521</v>
      </c>
      <c r="F3051" t="s" s="675">
        <v>2348</v>
      </c>
      <c r="G3051" t="s" s="180">
        <f>G3042</f>
        <v>2006</v>
      </c>
      <c r="H3051" s="677">
        <v>0</v>
      </c>
      <c r="J3051" s="662">
        <f>H3051*I3051</f>
        <v>0</v>
      </c>
      <c r="K3051" s="662">
        <f>IF($V$11="Y",J3051*0.05,0)</f>
        <v>0</v>
      </c>
    </row>
    <row r="3052" s="671" customFormat="1" ht="13.5" customHeight="1">
      <c r="E3052" t="s" s="596">
        <v>1521</v>
      </c>
      <c r="F3052" t="s" s="675">
        <v>2348</v>
      </c>
      <c r="G3052" t="s" s="695">
        <f>G3043</f>
        <v>2007</v>
      </c>
      <c r="H3052" s="677">
        <v>0</v>
      </c>
      <c r="J3052" s="662">
        <f>H3052*I3052</f>
        <v>0</v>
      </c>
      <c r="K3052" s="662">
        <f>IF($V$11="Y",J3052*0.05,0)</f>
        <v>0</v>
      </c>
    </row>
    <row r="3053" s="671" customFormat="1" ht="13.5" customHeight="1">
      <c r="E3053" t="s" s="596">
        <v>1522</v>
      </c>
      <c r="F3053" t="s" s="675">
        <v>2349</v>
      </c>
      <c r="G3053" t="s" s="676">
        <f>G3044</f>
        <v>1996</v>
      </c>
      <c r="H3053" s="677">
        <v>0</v>
      </c>
      <c r="J3053" s="662">
        <f>H3053*I3053</f>
        <v>0</v>
      </c>
      <c r="K3053" s="662">
        <f>IF($V$11="Y",J3053*0.05,0)</f>
        <v>0</v>
      </c>
    </row>
    <row r="3054" s="671" customFormat="1" ht="13.5" customHeight="1">
      <c r="E3054" t="s" s="596">
        <v>1522</v>
      </c>
      <c r="F3054" t="s" s="675">
        <v>2349</v>
      </c>
      <c r="G3054" t="s" s="91">
        <f>G3045</f>
        <v>1998</v>
      </c>
      <c r="H3054" s="677">
        <v>0</v>
      </c>
      <c r="J3054" s="662">
        <f>H3054*I3054</f>
        <v>0</v>
      </c>
      <c r="K3054" s="662">
        <f>IF($V$11="Y",J3054*0.05,0)</f>
        <v>0</v>
      </c>
    </row>
    <row r="3055" s="671" customFormat="1" ht="13.5" customHeight="1">
      <c r="E3055" t="s" s="596">
        <v>1522</v>
      </c>
      <c r="F3055" t="s" s="675">
        <v>2349</v>
      </c>
      <c r="G3055" t="s" s="205">
        <f>G3046</f>
        <v>2000</v>
      </c>
      <c r="H3055" s="677">
        <v>0</v>
      </c>
      <c r="J3055" s="662">
        <f>H3055*I3055</f>
        <v>0</v>
      </c>
      <c r="K3055" s="662">
        <f>IF($V$11="Y",J3055*0.05,0)</f>
        <v>0</v>
      </c>
    </row>
    <row r="3056" s="671" customFormat="1" ht="13.5" customHeight="1">
      <c r="E3056" t="s" s="596">
        <v>1522</v>
      </c>
      <c r="F3056" t="s" s="675">
        <v>2349</v>
      </c>
      <c r="G3056" t="s" s="684">
        <f>G3047</f>
        <v>2001</v>
      </c>
      <c r="H3056" s="677">
        <v>0</v>
      </c>
      <c r="J3056" s="662">
        <f>H3056*I3056</f>
        <v>0</v>
      </c>
      <c r="K3056" s="662">
        <f>IF($V$11="Y",J3056*0.05,0)</f>
        <v>0</v>
      </c>
    </row>
    <row r="3057" s="671" customFormat="1" ht="13.5" customHeight="1">
      <c r="E3057" t="s" s="596">
        <v>1522</v>
      </c>
      <c r="F3057" t="s" s="675">
        <v>2349</v>
      </c>
      <c r="G3057" t="s" s="686">
        <f>G3048</f>
        <v>2003</v>
      </c>
      <c r="H3057" s="677">
        <v>0</v>
      </c>
      <c r="J3057" s="662">
        <f>H3057*I3057</f>
        <v>0</v>
      </c>
      <c r="K3057" s="662">
        <f>IF($V$11="Y",J3057*0.05,0)</f>
        <v>0</v>
      </c>
    </row>
    <row r="3058" s="671" customFormat="1" ht="13.5" customHeight="1">
      <c r="E3058" t="s" s="596">
        <v>1522</v>
      </c>
      <c r="F3058" t="s" s="675">
        <v>2349</v>
      </c>
      <c r="G3058" t="s" s="690">
        <f>G3049</f>
        <v>2004</v>
      </c>
      <c r="H3058" s="677">
        <v>0</v>
      </c>
      <c r="J3058" s="662">
        <f>H3058*I3058</f>
        <v>0</v>
      </c>
      <c r="K3058" s="662">
        <f>IF($V$11="Y",J3058*0.05,0)</f>
        <v>0</v>
      </c>
    </row>
    <row r="3059" s="671" customFormat="1" ht="13.5" customHeight="1">
      <c r="E3059" t="s" s="596">
        <v>1522</v>
      </c>
      <c r="F3059" t="s" s="675">
        <v>2349</v>
      </c>
      <c r="G3059" t="s" s="692">
        <f>G3050</f>
        <v>2005</v>
      </c>
      <c r="H3059" s="677">
        <v>0</v>
      </c>
      <c r="J3059" s="662">
        <f>H3059*I3059</f>
        <v>0</v>
      </c>
      <c r="K3059" s="662">
        <f>IF($V$11="Y",J3059*0.05,0)</f>
        <v>0</v>
      </c>
    </row>
    <row r="3060" s="671" customFormat="1" ht="13.5" customHeight="1">
      <c r="E3060" t="s" s="596">
        <v>1522</v>
      </c>
      <c r="F3060" t="s" s="675">
        <v>2349</v>
      </c>
      <c r="G3060" t="s" s="180">
        <f>G3051</f>
        <v>2006</v>
      </c>
      <c r="H3060" s="677">
        <v>0</v>
      </c>
      <c r="J3060" s="662">
        <f>H3060*I3060</f>
        <v>0</v>
      </c>
      <c r="K3060" s="662">
        <f>IF($V$11="Y",J3060*0.05,0)</f>
        <v>0</v>
      </c>
    </row>
    <row r="3061" s="671" customFormat="1" ht="13.5" customHeight="1">
      <c r="E3061" t="s" s="596">
        <v>1522</v>
      </c>
      <c r="F3061" t="s" s="675">
        <v>2349</v>
      </c>
      <c r="G3061" t="s" s="695">
        <f>G3052</f>
        <v>2007</v>
      </c>
      <c r="H3061" s="677">
        <v>0</v>
      </c>
      <c r="J3061" s="662">
        <f>H3061*I3061</f>
        <v>0</v>
      </c>
      <c r="K3061" s="662">
        <f>IF($V$11="Y",J3061*0.05,0)</f>
        <v>0</v>
      </c>
    </row>
    <row r="3062" s="671" customFormat="1" ht="13.5" customHeight="1">
      <c r="E3062" t="s" s="596">
        <v>1523</v>
      </c>
      <c r="F3062" t="s" s="675">
        <v>2350</v>
      </c>
      <c r="G3062" t="s" s="676">
        <f>G3053</f>
        <v>1996</v>
      </c>
      <c r="H3062" s="677">
        <v>0</v>
      </c>
      <c r="J3062" s="662">
        <f>H3062*I3062</f>
        <v>0</v>
      </c>
      <c r="K3062" s="662">
        <f>IF($V$11="Y",J3062*0.05,0)</f>
        <v>0</v>
      </c>
    </row>
    <row r="3063" s="671" customFormat="1" ht="13.5" customHeight="1">
      <c r="E3063" t="s" s="596">
        <v>1523</v>
      </c>
      <c r="F3063" t="s" s="675">
        <v>2350</v>
      </c>
      <c r="G3063" t="s" s="91">
        <f>G3054</f>
        <v>1998</v>
      </c>
      <c r="H3063" s="677">
        <v>0</v>
      </c>
      <c r="J3063" s="662">
        <f>H3063*I3063</f>
        <v>0</v>
      </c>
      <c r="K3063" s="662">
        <f>IF($V$11="Y",J3063*0.05,0)</f>
        <v>0</v>
      </c>
    </row>
    <row r="3064" s="671" customFormat="1" ht="13.5" customHeight="1">
      <c r="E3064" t="s" s="596">
        <v>1523</v>
      </c>
      <c r="F3064" t="s" s="675">
        <v>2350</v>
      </c>
      <c r="G3064" t="s" s="205">
        <f>G3055</f>
        <v>2000</v>
      </c>
      <c r="H3064" s="677">
        <v>0</v>
      </c>
      <c r="J3064" s="662">
        <f>H3064*I3064</f>
        <v>0</v>
      </c>
      <c r="K3064" s="662">
        <f>IF($V$11="Y",J3064*0.05,0)</f>
        <v>0</v>
      </c>
    </row>
    <row r="3065" s="671" customFormat="1" ht="13.5" customHeight="1">
      <c r="E3065" t="s" s="596">
        <v>1523</v>
      </c>
      <c r="F3065" t="s" s="675">
        <v>2350</v>
      </c>
      <c r="G3065" t="s" s="684">
        <f>G3056</f>
        <v>2001</v>
      </c>
      <c r="H3065" s="677">
        <v>0</v>
      </c>
      <c r="J3065" s="662">
        <f>H3065*I3065</f>
        <v>0</v>
      </c>
      <c r="K3065" s="662">
        <f>IF($V$11="Y",J3065*0.05,0)</f>
        <v>0</v>
      </c>
    </row>
    <row r="3066" s="671" customFormat="1" ht="13.5" customHeight="1">
      <c r="E3066" t="s" s="596">
        <v>1523</v>
      </c>
      <c r="F3066" t="s" s="675">
        <v>2350</v>
      </c>
      <c r="G3066" t="s" s="686">
        <f>G3057</f>
        <v>2003</v>
      </c>
      <c r="H3066" s="677">
        <v>0</v>
      </c>
      <c r="J3066" s="662">
        <f>H3066*I3066</f>
        <v>0</v>
      </c>
      <c r="K3066" s="662">
        <f>IF($V$11="Y",J3066*0.05,0)</f>
        <v>0</v>
      </c>
    </row>
    <row r="3067" s="671" customFormat="1" ht="13.5" customHeight="1">
      <c r="E3067" t="s" s="596">
        <v>1523</v>
      </c>
      <c r="F3067" t="s" s="675">
        <v>2350</v>
      </c>
      <c r="G3067" t="s" s="690">
        <f>G3058</f>
        <v>2004</v>
      </c>
      <c r="H3067" s="677">
        <v>0</v>
      </c>
      <c r="J3067" s="662">
        <f>H3067*I3067</f>
        <v>0</v>
      </c>
      <c r="K3067" s="662">
        <f>IF($V$11="Y",J3067*0.05,0)</f>
        <v>0</v>
      </c>
    </row>
    <row r="3068" s="671" customFormat="1" ht="13.5" customHeight="1">
      <c r="E3068" t="s" s="596">
        <v>1523</v>
      </c>
      <c r="F3068" t="s" s="675">
        <v>2350</v>
      </c>
      <c r="G3068" t="s" s="692">
        <f>G3059</f>
        <v>2005</v>
      </c>
      <c r="H3068" s="677">
        <v>0</v>
      </c>
      <c r="J3068" s="662">
        <f>H3068*I3068</f>
        <v>0</v>
      </c>
      <c r="K3068" s="662">
        <f>IF($V$11="Y",J3068*0.05,0)</f>
        <v>0</v>
      </c>
    </row>
    <row r="3069" s="671" customFormat="1" ht="13.5" customHeight="1">
      <c r="E3069" t="s" s="596">
        <v>1523</v>
      </c>
      <c r="F3069" t="s" s="675">
        <v>2350</v>
      </c>
      <c r="G3069" t="s" s="180">
        <f>G3060</f>
        <v>2006</v>
      </c>
      <c r="H3069" s="677">
        <v>0</v>
      </c>
      <c r="J3069" s="662">
        <f>H3069*I3069</f>
        <v>0</v>
      </c>
      <c r="K3069" s="662">
        <f>IF($V$11="Y",J3069*0.05,0)</f>
        <v>0</v>
      </c>
    </row>
    <row r="3070" s="671" customFormat="1" ht="13.5" customHeight="1">
      <c r="E3070" t="s" s="596">
        <v>1523</v>
      </c>
      <c r="F3070" t="s" s="675">
        <v>2350</v>
      </c>
      <c r="G3070" t="s" s="695">
        <f>G3061</f>
        <v>2007</v>
      </c>
      <c r="H3070" s="677">
        <v>0</v>
      </c>
      <c r="J3070" s="662">
        <f>H3070*I3070</f>
        <v>0</v>
      </c>
      <c r="K3070" s="662">
        <f>IF($V$11="Y",J3070*0.05,0)</f>
        <v>0</v>
      </c>
    </row>
    <row r="3071" s="671" customFormat="1" ht="13.5" customHeight="1">
      <c r="E3071" t="s" s="596">
        <v>1524</v>
      </c>
      <c r="F3071" t="s" s="675">
        <v>2351</v>
      </c>
      <c r="G3071" t="s" s="676">
        <f>G3053</f>
        <v>1996</v>
      </c>
      <c r="H3071" s="677">
        <v>0</v>
      </c>
      <c r="J3071" s="662">
        <f>H3071*I3071</f>
        <v>0</v>
      </c>
      <c r="K3071" s="662">
        <f>IF($V$11="Y",J3071*0.05,0)</f>
        <v>0</v>
      </c>
    </row>
    <row r="3072" s="671" customFormat="1" ht="13.5" customHeight="1">
      <c r="E3072" t="s" s="596">
        <v>1524</v>
      </c>
      <c r="F3072" t="s" s="675">
        <v>2351</v>
      </c>
      <c r="G3072" t="s" s="91">
        <f>G3054</f>
        <v>1998</v>
      </c>
      <c r="H3072" s="677">
        <v>0</v>
      </c>
      <c r="J3072" s="662">
        <f>H3072*I3072</f>
        <v>0</v>
      </c>
      <c r="K3072" s="662">
        <f>IF($V$11="Y",J3072*0.05,0)</f>
        <v>0</v>
      </c>
    </row>
    <row r="3073" s="671" customFormat="1" ht="13.5" customHeight="1">
      <c r="E3073" t="s" s="596">
        <v>1524</v>
      </c>
      <c r="F3073" t="s" s="675">
        <v>2351</v>
      </c>
      <c r="G3073" t="s" s="205">
        <f>G3055</f>
        <v>2000</v>
      </c>
      <c r="H3073" s="677">
        <v>0</v>
      </c>
      <c r="J3073" s="662">
        <f>H3073*I3073</f>
        <v>0</v>
      </c>
      <c r="K3073" s="662">
        <f>IF($V$11="Y",J3073*0.05,0)</f>
        <v>0</v>
      </c>
    </row>
    <row r="3074" s="671" customFormat="1" ht="13.5" customHeight="1">
      <c r="E3074" t="s" s="596">
        <v>1524</v>
      </c>
      <c r="F3074" t="s" s="675">
        <v>2351</v>
      </c>
      <c r="G3074" t="s" s="684">
        <f>G3056</f>
        <v>2001</v>
      </c>
      <c r="H3074" s="677">
        <v>0</v>
      </c>
      <c r="J3074" s="662">
        <f>H3074*I3074</f>
        <v>0</v>
      </c>
      <c r="K3074" s="662">
        <f>IF($V$11="Y",J3074*0.05,0)</f>
        <v>0</v>
      </c>
    </row>
    <row r="3075" s="671" customFormat="1" ht="13.5" customHeight="1">
      <c r="E3075" t="s" s="596">
        <v>1524</v>
      </c>
      <c r="F3075" t="s" s="675">
        <v>2351</v>
      </c>
      <c r="G3075" t="s" s="686">
        <f>G3057</f>
        <v>2003</v>
      </c>
      <c r="H3075" s="677">
        <v>0</v>
      </c>
      <c r="J3075" s="662">
        <f>H3075*I3075</f>
        <v>0</v>
      </c>
      <c r="K3075" s="662">
        <f>IF($V$11="Y",J3075*0.05,0)</f>
        <v>0</v>
      </c>
    </row>
    <row r="3076" s="671" customFormat="1" ht="13.5" customHeight="1">
      <c r="E3076" t="s" s="596">
        <v>1524</v>
      </c>
      <c r="F3076" t="s" s="675">
        <v>2351</v>
      </c>
      <c r="G3076" t="s" s="690">
        <f>G3058</f>
        <v>2004</v>
      </c>
      <c r="H3076" s="677">
        <v>0</v>
      </c>
      <c r="J3076" s="662">
        <f>H3076*I3076</f>
        <v>0</v>
      </c>
      <c r="K3076" s="662">
        <f>IF($V$11="Y",J3076*0.05,0)</f>
        <v>0</v>
      </c>
    </row>
    <row r="3077" s="671" customFormat="1" ht="13.5" customHeight="1">
      <c r="E3077" t="s" s="596">
        <v>1524</v>
      </c>
      <c r="F3077" t="s" s="675">
        <v>2351</v>
      </c>
      <c r="G3077" t="s" s="692">
        <f>G3059</f>
        <v>2005</v>
      </c>
      <c r="H3077" s="677">
        <v>0</v>
      </c>
      <c r="J3077" s="662">
        <f>H3077*I3077</f>
        <v>0</v>
      </c>
      <c r="K3077" s="662">
        <f>IF($V$11="Y",J3077*0.05,0)</f>
        <v>0</v>
      </c>
    </row>
    <row r="3078" s="671" customFormat="1" ht="13.5" customHeight="1">
      <c r="E3078" t="s" s="596">
        <v>1524</v>
      </c>
      <c r="F3078" t="s" s="675">
        <v>2351</v>
      </c>
      <c r="G3078" t="s" s="180">
        <f>G3060</f>
        <v>2006</v>
      </c>
      <c r="H3078" s="677">
        <v>0</v>
      </c>
      <c r="J3078" s="662">
        <f>H3078*I3078</f>
        <v>0</v>
      </c>
      <c r="K3078" s="662">
        <f>IF($V$11="Y",J3078*0.05,0)</f>
        <v>0</v>
      </c>
    </row>
    <row r="3079" s="671" customFormat="1" ht="13.5" customHeight="1">
      <c r="E3079" t="s" s="596">
        <v>1524</v>
      </c>
      <c r="F3079" t="s" s="675">
        <v>2351</v>
      </c>
      <c r="G3079" t="s" s="695">
        <f>G3061</f>
        <v>2007</v>
      </c>
      <c r="H3079" s="677">
        <v>0</v>
      </c>
      <c r="J3079" s="662">
        <f>H3079*I3079</f>
        <v>0</v>
      </c>
      <c r="K3079" s="662">
        <f>IF($V$11="Y",J3079*0.05,0)</f>
        <v>0</v>
      </c>
    </row>
    <row r="3080" s="671" customFormat="1" ht="13.5" customHeight="1">
      <c r="E3080" t="s" s="596">
        <v>1525</v>
      </c>
      <c r="F3080" t="s" s="675">
        <v>2352</v>
      </c>
      <c r="G3080" t="s" s="676">
        <f>G3062</f>
        <v>1996</v>
      </c>
      <c r="H3080" s="677">
        <v>0</v>
      </c>
      <c r="J3080" s="662">
        <f>H3080*I3080</f>
        <v>0</v>
      </c>
      <c r="K3080" s="662">
        <f>IF($V$11="Y",J3080*0.05,0)</f>
        <v>0</v>
      </c>
    </row>
    <row r="3081" s="671" customFormat="1" ht="13.5" customHeight="1">
      <c r="E3081" t="s" s="596">
        <v>1525</v>
      </c>
      <c r="F3081" t="s" s="675">
        <v>2352</v>
      </c>
      <c r="G3081" t="s" s="91">
        <f>G3063</f>
        <v>1998</v>
      </c>
      <c r="H3081" s="677">
        <v>0</v>
      </c>
      <c r="J3081" s="662">
        <f>H3081*I3081</f>
        <v>0</v>
      </c>
      <c r="K3081" s="662">
        <f>IF($V$11="Y",J3081*0.05,0)</f>
        <v>0</v>
      </c>
    </row>
    <row r="3082" s="671" customFormat="1" ht="13.5" customHeight="1">
      <c r="E3082" t="s" s="596">
        <v>1525</v>
      </c>
      <c r="F3082" t="s" s="675">
        <v>2352</v>
      </c>
      <c r="G3082" t="s" s="205">
        <f>G3064</f>
        <v>2000</v>
      </c>
      <c r="H3082" s="677">
        <v>0</v>
      </c>
      <c r="J3082" s="662">
        <f>H3082*I3082</f>
        <v>0</v>
      </c>
      <c r="K3082" s="662">
        <f>IF($V$11="Y",J3082*0.05,0)</f>
        <v>0</v>
      </c>
    </row>
    <row r="3083" s="671" customFormat="1" ht="13.5" customHeight="1">
      <c r="E3083" t="s" s="596">
        <v>1525</v>
      </c>
      <c r="F3083" t="s" s="675">
        <v>2352</v>
      </c>
      <c r="G3083" t="s" s="684">
        <f>G3065</f>
        <v>2001</v>
      </c>
      <c r="H3083" s="677">
        <v>0</v>
      </c>
      <c r="J3083" s="662">
        <f>H3083*I3083</f>
        <v>0</v>
      </c>
      <c r="K3083" s="662">
        <f>IF($V$11="Y",J3083*0.05,0)</f>
        <v>0</v>
      </c>
    </row>
    <row r="3084" s="671" customFormat="1" ht="13.5" customHeight="1">
      <c r="E3084" t="s" s="596">
        <v>1525</v>
      </c>
      <c r="F3084" t="s" s="675">
        <v>2352</v>
      </c>
      <c r="G3084" t="s" s="686">
        <f>G3066</f>
        <v>2003</v>
      </c>
      <c r="H3084" s="677">
        <v>0</v>
      </c>
      <c r="J3084" s="662">
        <f>H3084*I3084</f>
        <v>0</v>
      </c>
      <c r="K3084" s="662">
        <f>IF($V$11="Y",J3084*0.05,0)</f>
        <v>0</v>
      </c>
    </row>
    <row r="3085" s="671" customFormat="1" ht="13.5" customHeight="1">
      <c r="E3085" t="s" s="596">
        <v>1525</v>
      </c>
      <c r="F3085" t="s" s="675">
        <v>2352</v>
      </c>
      <c r="G3085" t="s" s="690">
        <f>G3067</f>
        <v>2004</v>
      </c>
      <c r="H3085" s="677">
        <v>0</v>
      </c>
      <c r="J3085" s="662">
        <f>H3085*I3085</f>
        <v>0</v>
      </c>
      <c r="K3085" s="662">
        <f>IF($V$11="Y",J3085*0.05,0)</f>
        <v>0</v>
      </c>
    </row>
    <row r="3086" s="671" customFormat="1" ht="13.5" customHeight="1">
      <c r="E3086" t="s" s="596">
        <v>1525</v>
      </c>
      <c r="F3086" t="s" s="675">
        <v>2352</v>
      </c>
      <c r="G3086" t="s" s="692">
        <f>G3068</f>
        <v>2005</v>
      </c>
      <c r="H3086" s="677">
        <v>0</v>
      </c>
      <c r="J3086" s="662">
        <f>H3086*I3086</f>
        <v>0</v>
      </c>
      <c r="K3086" s="662">
        <f>IF($V$11="Y",J3086*0.05,0)</f>
        <v>0</v>
      </c>
    </row>
    <row r="3087" s="671" customFormat="1" ht="13.5" customHeight="1">
      <c r="E3087" t="s" s="596">
        <v>1525</v>
      </c>
      <c r="F3087" t="s" s="675">
        <v>2352</v>
      </c>
      <c r="G3087" t="s" s="180">
        <f>G3069</f>
        <v>2006</v>
      </c>
      <c r="H3087" s="677">
        <v>0</v>
      </c>
      <c r="J3087" s="662">
        <f>H3087*I3087</f>
        <v>0</v>
      </c>
      <c r="K3087" s="662">
        <f>IF($V$11="Y",J3087*0.05,0)</f>
        <v>0</v>
      </c>
    </row>
    <row r="3088" s="671" customFormat="1" ht="13.5" customHeight="1">
      <c r="E3088" t="s" s="596">
        <v>1525</v>
      </c>
      <c r="F3088" t="s" s="675">
        <v>2352</v>
      </c>
      <c r="G3088" t="s" s="695">
        <f>G3070</f>
        <v>2007</v>
      </c>
      <c r="H3088" s="677">
        <v>0</v>
      </c>
      <c r="J3088" s="662">
        <f>H3088*I3088</f>
        <v>0</v>
      </c>
      <c r="K3088" s="662">
        <f>IF($V$11="Y",J3088*0.05,0)</f>
        <v>0</v>
      </c>
    </row>
    <row r="3089" s="671" customFormat="1" ht="13.5" customHeight="1">
      <c r="E3089" t="s" s="596">
        <v>1526</v>
      </c>
      <c r="F3089" t="s" s="675">
        <v>2353</v>
      </c>
      <c r="G3089" t="s" s="676">
        <f>G3071</f>
        <v>1996</v>
      </c>
      <c r="H3089" s="677">
        <v>0</v>
      </c>
      <c r="J3089" s="662">
        <f>H3089*I3089</f>
        <v>0</v>
      </c>
      <c r="K3089" s="662">
        <f>IF($V$11="Y",J3089*0.05,0)</f>
        <v>0</v>
      </c>
    </row>
    <row r="3090" s="671" customFormat="1" ht="13.5" customHeight="1">
      <c r="E3090" t="s" s="596">
        <v>1526</v>
      </c>
      <c r="F3090" t="s" s="675">
        <v>2353</v>
      </c>
      <c r="G3090" t="s" s="91">
        <f>G3072</f>
        <v>1998</v>
      </c>
      <c r="H3090" s="677">
        <v>0</v>
      </c>
      <c r="J3090" s="662">
        <f>H3090*I3090</f>
        <v>0</v>
      </c>
      <c r="K3090" s="662">
        <f>IF($V$11="Y",J3090*0.05,0)</f>
        <v>0</v>
      </c>
    </row>
    <row r="3091" s="671" customFormat="1" ht="13.5" customHeight="1">
      <c r="E3091" t="s" s="596">
        <v>1526</v>
      </c>
      <c r="F3091" t="s" s="675">
        <v>2353</v>
      </c>
      <c r="G3091" t="s" s="205">
        <f>G3073</f>
        <v>2000</v>
      </c>
      <c r="H3091" s="677">
        <v>0</v>
      </c>
      <c r="J3091" s="662">
        <f>H3091*I3091</f>
        <v>0</v>
      </c>
      <c r="K3091" s="662">
        <f>IF($V$11="Y",J3091*0.05,0)</f>
        <v>0</v>
      </c>
    </row>
    <row r="3092" s="671" customFormat="1" ht="13.5" customHeight="1">
      <c r="E3092" t="s" s="596">
        <v>1526</v>
      </c>
      <c r="F3092" t="s" s="675">
        <v>2353</v>
      </c>
      <c r="G3092" t="s" s="684">
        <f>G3074</f>
        <v>2001</v>
      </c>
      <c r="H3092" s="677">
        <v>0</v>
      </c>
      <c r="J3092" s="662">
        <f>H3092*I3092</f>
        <v>0</v>
      </c>
      <c r="K3092" s="662">
        <f>IF($V$11="Y",J3092*0.05,0)</f>
        <v>0</v>
      </c>
    </row>
    <row r="3093" s="671" customFormat="1" ht="13.5" customHeight="1">
      <c r="E3093" t="s" s="596">
        <v>1526</v>
      </c>
      <c r="F3093" t="s" s="675">
        <v>2353</v>
      </c>
      <c r="G3093" t="s" s="686">
        <f>G3075</f>
        <v>2003</v>
      </c>
      <c r="H3093" s="677">
        <v>0</v>
      </c>
      <c r="J3093" s="662">
        <f>H3093*I3093</f>
        <v>0</v>
      </c>
      <c r="K3093" s="662">
        <f>IF($V$11="Y",J3093*0.05,0)</f>
        <v>0</v>
      </c>
    </row>
    <row r="3094" s="671" customFormat="1" ht="13.5" customHeight="1">
      <c r="E3094" t="s" s="596">
        <v>1526</v>
      </c>
      <c r="F3094" t="s" s="675">
        <v>2353</v>
      </c>
      <c r="G3094" t="s" s="690">
        <f>G3076</f>
        <v>2004</v>
      </c>
      <c r="H3094" s="677">
        <v>0</v>
      </c>
      <c r="J3094" s="662">
        <f>H3094*I3094</f>
        <v>0</v>
      </c>
      <c r="K3094" s="662">
        <f>IF($V$11="Y",J3094*0.05,0)</f>
        <v>0</v>
      </c>
    </row>
    <row r="3095" s="671" customFormat="1" ht="13.5" customHeight="1">
      <c r="E3095" t="s" s="596">
        <v>1526</v>
      </c>
      <c r="F3095" t="s" s="675">
        <v>2353</v>
      </c>
      <c r="G3095" t="s" s="692">
        <f>G3077</f>
        <v>2005</v>
      </c>
      <c r="H3095" s="677">
        <v>0</v>
      </c>
      <c r="J3095" s="662">
        <f>H3095*I3095</f>
        <v>0</v>
      </c>
      <c r="K3095" s="662">
        <f>IF($V$11="Y",J3095*0.05,0)</f>
        <v>0</v>
      </c>
    </row>
    <row r="3096" s="671" customFormat="1" ht="13.5" customHeight="1">
      <c r="E3096" t="s" s="596">
        <v>1526</v>
      </c>
      <c r="F3096" t="s" s="675">
        <v>2353</v>
      </c>
      <c r="G3096" t="s" s="180">
        <f>G3078</f>
        <v>2006</v>
      </c>
      <c r="H3096" s="677">
        <v>0</v>
      </c>
      <c r="J3096" s="662">
        <f>H3096*I3096</f>
        <v>0</v>
      </c>
      <c r="K3096" s="662">
        <f>IF($V$11="Y",J3096*0.05,0)</f>
        <v>0</v>
      </c>
    </row>
    <row r="3097" s="671" customFormat="1" ht="13.5" customHeight="1">
      <c r="E3097" t="s" s="596">
        <v>1526</v>
      </c>
      <c r="F3097" t="s" s="675">
        <v>2353</v>
      </c>
      <c r="G3097" t="s" s="695">
        <f>G3079</f>
        <v>2007</v>
      </c>
      <c r="H3097" s="677">
        <v>0</v>
      </c>
      <c r="J3097" s="662">
        <f>H3097*I3097</f>
        <v>0</v>
      </c>
      <c r="K3097" s="662">
        <f>IF($V$11="Y",J3097*0.05,0)</f>
        <v>0</v>
      </c>
    </row>
    <row r="3098" s="671" customFormat="1" ht="13.5" customHeight="1">
      <c r="E3098" t="s" s="596">
        <v>1527</v>
      </c>
      <c r="F3098" t="s" s="675">
        <v>2354</v>
      </c>
      <c r="G3098" t="s" s="676">
        <f>G3080</f>
        <v>1996</v>
      </c>
      <c r="H3098" s="677">
        <v>0</v>
      </c>
      <c r="J3098" s="662">
        <f>H3098*I3098</f>
        <v>0</v>
      </c>
      <c r="K3098" s="662">
        <f>IF($V$11="Y",J3098*0.05,0)</f>
        <v>0</v>
      </c>
    </row>
    <row r="3099" s="671" customFormat="1" ht="13.5" customHeight="1">
      <c r="E3099" t="s" s="596">
        <v>1527</v>
      </c>
      <c r="F3099" t="s" s="675">
        <v>2354</v>
      </c>
      <c r="G3099" t="s" s="91">
        <f>G3081</f>
        <v>1998</v>
      </c>
      <c r="H3099" s="677">
        <v>0</v>
      </c>
      <c r="J3099" s="662">
        <f>H3099*I3099</f>
        <v>0</v>
      </c>
      <c r="K3099" s="662">
        <f>IF($V$11="Y",J3099*0.05,0)</f>
        <v>0</v>
      </c>
    </row>
    <row r="3100" s="671" customFormat="1" ht="13.5" customHeight="1">
      <c r="E3100" t="s" s="596">
        <v>1527</v>
      </c>
      <c r="F3100" t="s" s="675">
        <v>2354</v>
      </c>
      <c r="G3100" t="s" s="205">
        <f>G3082</f>
        <v>2000</v>
      </c>
      <c r="H3100" s="677">
        <v>0</v>
      </c>
      <c r="J3100" s="662">
        <f>H3100*I3100</f>
        <v>0</v>
      </c>
      <c r="K3100" s="662">
        <f>IF($V$11="Y",J3100*0.05,0)</f>
        <v>0</v>
      </c>
    </row>
    <row r="3101" s="671" customFormat="1" ht="13.5" customHeight="1">
      <c r="E3101" t="s" s="596">
        <v>1527</v>
      </c>
      <c r="F3101" t="s" s="675">
        <v>2354</v>
      </c>
      <c r="G3101" t="s" s="684">
        <f>G3083</f>
        <v>2001</v>
      </c>
      <c r="H3101" s="677">
        <v>0</v>
      </c>
      <c r="J3101" s="662">
        <f>H3101*I3101</f>
        <v>0</v>
      </c>
      <c r="K3101" s="662">
        <f>IF($V$11="Y",J3101*0.05,0)</f>
        <v>0</v>
      </c>
    </row>
    <row r="3102" s="671" customFormat="1" ht="13.5" customHeight="1">
      <c r="E3102" t="s" s="596">
        <v>1527</v>
      </c>
      <c r="F3102" t="s" s="675">
        <v>2354</v>
      </c>
      <c r="G3102" t="s" s="686">
        <f>G3084</f>
        <v>2003</v>
      </c>
      <c r="H3102" s="677">
        <v>0</v>
      </c>
      <c r="J3102" s="662">
        <f>H3102*I3102</f>
        <v>0</v>
      </c>
      <c r="K3102" s="662">
        <f>IF($V$11="Y",J3102*0.05,0)</f>
        <v>0</v>
      </c>
    </row>
    <row r="3103" s="671" customFormat="1" ht="13.5" customHeight="1">
      <c r="E3103" t="s" s="596">
        <v>1527</v>
      </c>
      <c r="F3103" t="s" s="675">
        <v>2354</v>
      </c>
      <c r="G3103" t="s" s="690">
        <f>G3085</f>
        <v>2004</v>
      </c>
      <c r="H3103" s="677">
        <v>0</v>
      </c>
      <c r="J3103" s="662">
        <f>H3103*I3103</f>
        <v>0</v>
      </c>
      <c r="K3103" s="662">
        <f>IF($V$11="Y",J3103*0.05,0)</f>
        <v>0</v>
      </c>
    </row>
    <row r="3104" s="671" customFormat="1" ht="13.5" customHeight="1">
      <c r="E3104" t="s" s="596">
        <v>1527</v>
      </c>
      <c r="F3104" t="s" s="675">
        <v>2354</v>
      </c>
      <c r="G3104" t="s" s="692">
        <f>G3086</f>
        <v>2005</v>
      </c>
      <c r="H3104" s="677">
        <v>0</v>
      </c>
      <c r="J3104" s="662">
        <f>H3104*I3104</f>
        <v>0</v>
      </c>
      <c r="K3104" s="662">
        <f>IF($V$11="Y",J3104*0.05,0)</f>
        <v>0</v>
      </c>
    </row>
    <row r="3105" s="671" customFormat="1" ht="13.5" customHeight="1">
      <c r="E3105" t="s" s="596">
        <v>1527</v>
      </c>
      <c r="F3105" t="s" s="675">
        <v>2354</v>
      </c>
      <c r="G3105" t="s" s="180">
        <f>G3087</f>
        <v>2006</v>
      </c>
      <c r="H3105" s="677">
        <v>0</v>
      </c>
      <c r="J3105" s="662">
        <f>H3105*I3105</f>
        <v>0</v>
      </c>
      <c r="K3105" s="662">
        <f>IF($V$11="Y",J3105*0.05,0)</f>
        <v>0</v>
      </c>
    </row>
    <row r="3106" s="671" customFormat="1" ht="13.5" customHeight="1">
      <c r="E3106" t="s" s="596">
        <v>1527</v>
      </c>
      <c r="F3106" t="s" s="675">
        <v>2354</v>
      </c>
      <c r="G3106" t="s" s="695">
        <f>G3088</f>
        <v>2007</v>
      </c>
      <c r="H3106" s="677">
        <v>0</v>
      </c>
      <c r="J3106" s="662">
        <f>H3106*I3106</f>
        <v>0</v>
      </c>
      <c r="K3106" s="662">
        <f>IF($V$11="Y",J3106*0.05,0)</f>
        <v>0</v>
      </c>
    </row>
    <row r="3107" s="671" customFormat="1" ht="13.5" customHeight="1">
      <c r="E3107" t="s" s="596">
        <v>1528</v>
      </c>
      <c r="F3107" t="s" s="675">
        <v>2355</v>
      </c>
      <c r="G3107" t="s" s="676">
        <f>G3089</f>
        <v>1996</v>
      </c>
      <c r="H3107" s="677">
        <v>0</v>
      </c>
      <c r="J3107" s="662">
        <f>H3107*I3107</f>
        <v>0</v>
      </c>
      <c r="K3107" s="662">
        <f>IF($V$11="Y",J3107*0.05,0)</f>
        <v>0</v>
      </c>
    </row>
    <row r="3108" s="671" customFormat="1" ht="13.5" customHeight="1">
      <c r="E3108" t="s" s="596">
        <v>1528</v>
      </c>
      <c r="F3108" t="s" s="675">
        <v>2355</v>
      </c>
      <c r="G3108" t="s" s="91">
        <f>G3090</f>
        <v>1998</v>
      </c>
      <c r="H3108" s="677">
        <v>0</v>
      </c>
      <c r="J3108" s="662">
        <f>H3108*I3108</f>
        <v>0</v>
      </c>
      <c r="K3108" s="662">
        <f>IF($V$11="Y",J3108*0.05,0)</f>
        <v>0</v>
      </c>
    </row>
    <row r="3109" s="671" customFormat="1" ht="13.5" customHeight="1">
      <c r="E3109" t="s" s="596">
        <v>1528</v>
      </c>
      <c r="F3109" t="s" s="675">
        <v>2355</v>
      </c>
      <c r="G3109" t="s" s="205">
        <f>G3091</f>
        <v>2000</v>
      </c>
      <c r="H3109" s="677">
        <v>0</v>
      </c>
      <c r="J3109" s="662">
        <f>H3109*I3109</f>
        <v>0</v>
      </c>
      <c r="K3109" s="662">
        <f>IF($V$11="Y",J3109*0.05,0)</f>
        <v>0</v>
      </c>
    </row>
    <row r="3110" s="671" customFormat="1" ht="13.5" customHeight="1">
      <c r="E3110" t="s" s="596">
        <v>1528</v>
      </c>
      <c r="F3110" t="s" s="675">
        <v>2355</v>
      </c>
      <c r="G3110" t="s" s="684">
        <f>G3092</f>
        <v>2001</v>
      </c>
      <c r="H3110" s="677">
        <v>0</v>
      </c>
      <c r="J3110" s="662">
        <f>H3110*I3110</f>
        <v>0</v>
      </c>
      <c r="K3110" s="662">
        <f>IF($V$11="Y",J3110*0.05,0)</f>
        <v>0</v>
      </c>
    </row>
    <row r="3111" s="671" customFormat="1" ht="13.5" customHeight="1">
      <c r="E3111" t="s" s="596">
        <v>1528</v>
      </c>
      <c r="F3111" t="s" s="675">
        <v>2355</v>
      </c>
      <c r="G3111" t="s" s="686">
        <f>G3093</f>
        <v>2003</v>
      </c>
      <c r="H3111" s="677">
        <v>0</v>
      </c>
      <c r="J3111" s="662">
        <f>H3111*I3111</f>
        <v>0</v>
      </c>
      <c r="K3111" s="662">
        <f>IF($V$11="Y",J3111*0.05,0)</f>
        <v>0</v>
      </c>
    </row>
    <row r="3112" s="671" customFormat="1" ht="13.5" customHeight="1">
      <c r="E3112" t="s" s="596">
        <v>1528</v>
      </c>
      <c r="F3112" t="s" s="675">
        <v>2355</v>
      </c>
      <c r="G3112" t="s" s="690">
        <f>G3094</f>
        <v>2004</v>
      </c>
      <c r="H3112" s="677">
        <v>0</v>
      </c>
      <c r="J3112" s="662">
        <f>H3112*I3112</f>
        <v>0</v>
      </c>
      <c r="K3112" s="662">
        <f>IF($V$11="Y",J3112*0.05,0)</f>
        <v>0</v>
      </c>
    </row>
    <row r="3113" s="671" customFormat="1" ht="13.5" customHeight="1">
      <c r="E3113" t="s" s="596">
        <v>1528</v>
      </c>
      <c r="F3113" t="s" s="675">
        <v>2355</v>
      </c>
      <c r="G3113" t="s" s="692">
        <f>G3095</f>
        <v>2005</v>
      </c>
      <c r="H3113" s="677">
        <v>0</v>
      </c>
      <c r="J3113" s="662">
        <f>H3113*I3113</f>
        <v>0</v>
      </c>
      <c r="K3113" s="662">
        <f>IF($V$11="Y",J3113*0.05,0)</f>
        <v>0</v>
      </c>
    </row>
    <row r="3114" s="671" customFormat="1" ht="13.5" customHeight="1">
      <c r="E3114" t="s" s="596">
        <v>1528</v>
      </c>
      <c r="F3114" t="s" s="675">
        <v>2355</v>
      </c>
      <c r="G3114" t="s" s="180">
        <f>G3096</f>
        <v>2006</v>
      </c>
      <c r="H3114" s="677">
        <v>0</v>
      </c>
      <c r="J3114" s="662">
        <f>H3114*I3114</f>
        <v>0</v>
      </c>
      <c r="K3114" s="662">
        <f>IF($V$11="Y",J3114*0.05,0)</f>
        <v>0</v>
      </c>
    </row>
    <row r="3115" s="671" customFormat="1" ht="13.5" customHeight="1">
      <c r="E3115" t="s" s="596">
        <v>1528</v>
      </c>
      <c r="F3115" t="s" s="675">
        <v>2355</v>
      </c>
      <c r="G3115" t="s" s="695">
        <f>G3097</f>
        <v>2007</v>
      </c>
      <c r="H3115" s="677">
        <v>0</v>
      </c>
      <c r="J3115" s="662">
        <f>H3115*I3115</f>
        <v>0</v>
      </c>
      <c r="K3115" s="662">
        <f>IF($V$11="Y",J3115*0.05,0)</f>
        <v>0</v>
      </c>
    </row>
    <row r="3116" s="671" customFormat="1" ht="13.5" customHeight="1">
      <c r="E3116" t="s" s="596">
        <v>1529</v>
      </c>
      <c r="F3116" t="s" s="675">
        <v>2356</v>
      </c>
      <c r="G3116" t="s" s="676">
        <f>G3080</f>
        <v>1996</v>
      </c>
      <c r="H3116" s="677">
        <v>0</v>
      </c>
      <c r="J3116" s="662">
        <f>H3116*I3116</f>
        <v>0</v>
      </c>
      <c r="K3116" s="662">
        <f>IF($V$11="Y",J3116*0.05,0)</f>
        <v>0</v>
      </c>
    </row>
    <row r="3117" s="671" customFormat="1" ht="13.5" customHeight="1">
      <c r="E3117" t="s" s="596">
        <v>1529</v>
      </c>
      <c r="F3117" t="s" s="675">
        <v>2356</v>
      </c>
      <c r="G3117" t="s" s="91">
        <f>G3081</f>
        <v>1998</v>
      </c>
      <c r="H3117" s="677">
        <v>0</v>
      </c>
      <c r="J3117" s="662">
        <f>H3117*I3117</f>
        <v>0</v>
      </c>
      <c r="K3117" s="662">
        <f>IF($V$11="Y",J3117*0.05,0)</f>
        <v>0</v>
      </c>
    </row>
    <row r="3118" s="671" customFormat="1" ht="13.5" customHeight="1">
      <c r="E3118" t="s" s="596">
        <v>1529</v>
      </c>
      <c r="F3118" t="s" s="675">
        <v>2356</v>
      </c>
      <c r="G3118" t="s" s="205">
        <f>G3082</f>
        <v>2000</v>
      </c>
      <c r="H3118" s="677">
        <v>0</v>
      </c>
      <c r="J3118" s="662">
        <f>H3118*I3118</f>
        <v>0</v>
      </c>
      <c r="K3118" s="662">
        <f>IF($V$11="Y",J3118*0.05,0)</f>
        <v>0</v>
      </c>
    </row>
    <row r="3119" s="671" customFormat="1" ht="13.5" customHeight="1">
      <c r="E3119" t="s" s="596">
        <v>1529</v>
      </c>
      <c r="F3119" t="s" s="675">
        <v>2356</v>
      </c>
      <c r="G3119" t="s" s="684">
        <f>G3083</f>
        <v>2001</v>
      </c>
      <c r="H3119" s="677">
        <v>0</v>
      </c>
      <c r="J3119" s="662">
        <f>H3119*I3119</f>
        <v>0</v>
      </c>
      <c r="K3119" s="662">
        <f>IF($V$11="Y",J3119*0.05,0)</f>
        <v>0</v>
      </c>
    </row>
    <row r="3120" s="671" customFormat="1" ht="13.5" customHeight="1">
      <c r="E3120" t="s" s="596">
        <v>1529</v>
      </c>
      <c r="F3120" t="s" s="675">
        <v>2356</v>
      </c>
      <c r="G3120" t="s" s="686">
        <f>G3084</f>
        <v>2003</v>
      </c>
      <c r="H3120" s="677">
        <v>0</v>
      </c>
      <c r="J3120" s="662">
        <f>H3120*I3120</f>
        <v>0</v>
      </c>
      <c r="K3120" s="662">
        <f>IF($V$11="Y",J3120*0.05,0)</f>
        <v>0</v>
      </c>
    </row>
    <row r="3121" s="671" customFormat="1" ht="13.5" customHeight="1">
      <c r="E3121" t="s" s="596">
        <v>1529</v>
      </c>
      <c r="F3121" t="s" s="675">
        <v>2356</v>
      </c>
      <c r="G3121" t="s" s="690">
        <f>G3085</f>
        <v>2004</v>
      </c>
      <c r="H3121" s="677">
        <v>0</v>
      </c>
      <c r="J3121" s="662">
        <f>H3121*I3121</f>
        <v>0</v>
      </c>
      <c r="K3121" s="662">
        <f>IF($V$11="Y",J3121*0.05,0)</f>
        <v>0</v>
      </c>
    </row>
    <row r="3122" s="671" customFormat="1" ht="13.5" customHeight="1">
      <c r="E3122" t="s" s="596">
        <v>1529</v>
      </c>
      <c r="F3122" t="s" s="675">
        <v>2356</v>
      </c>
      <c r="G3122" t="s" s="692">
        <f>G3086</f>
        <v>2005</v>
      </c>
      <c r="H3122" s="677">
        <v>0</v>
      </c>
      <c r="J3122" s="662">
        <f>H3122*I3122</f>
        <v>0</v>
      </c>
      <c r="K3122" s="662">
        <f>IF($V$11="Y",J3122*0.05,0)</f>
        <v>0</v>
      </c>
    </row>
    <row r="3123" s="671" customFormat="1" ht="13.5" customHeight="1">
      <c r="E3123" t="s" s="596">
        <v>1529</v>
      </c>
      <c r="F3123" t="s" s="675">
        <v>2356</v>
      </c>
      <c r="G3123" t="s" s="180">
        <f>G3087</f>
        <v>2006</v>
      </c>
      <c r="H3123" s="677">
        <v>0</v>
      </c>
      <c r="J3123" s="662">
        <f>H3123*I3123</f>
        <v>0</v>
      </c>
      <c r="K3123" s="662">
        <f>IF($V$11="Y",J3123*0.05,0)</f>
        <v>0</v>
      </c>
    </row>
    <row r="3124" s="671" customFormat="1" ht="13.5" customHeight="1">
      <c r="E3124" t="s" s="596">
        <v>1529</v>
      </c>
      <c r="F3124" t="s" s="675">
        <v>2356</v>
      </c>
      <c r="G3124" t="s" s="695">
        <f>G3088</f>
        <v>2007</v>
      </c>
      <c r="H3124" s="677">
        <v>0</v>
      </c>
      <c r="J3124" s="662">
        <f>H3124*I3124</f>
        <v>0</v>
      </c>
      <c r="K3124" s="662">
        <f>IF($V$11="Y",J3124*0.05,0)</f>
        <v>0</v>
      </c>
    </row>
    <row r="3125" s="671" customFormat="1" ht="13.5" customHeight="1">
      <c r="E3125" t="s" s="596">
        <v>1530</v>
      </c>
      <c r="F3125" t="s" s="675">
        <v>2357</v>
      </c>
      <c r="G3125" t="s" s="676">
        <f>G3089</f>
        <v>1996</v>
      </c>
      <c r="H3125" s="677">
        <v>0</v>
      </c>
      <c r="J3125" s="662">
        <f>H3125*I3125</f>
        <v>0</v>
      </c>
      <c r="K3125" s="662">
        <f>IF($V$11="Y",J3125*0.05,0)</f>
        <v>0</v>
      </c>
    </row>
    <row r="3126" s="671" customFormat="1" ht="13.5" customHeight="1">
      <c r="E3126" t="s" s="596">
        <v>1530</v>
      </c>
      <c r="F3126" t="s" s="675">
        <v>2357</v>
      </c>
      <c r="G3126" t="s" s="91">
        <f>G3090</f>
        <v>1998</v>
      </c>
      <c r="H3126" s="677">
        <v>0</v>
      </c>
      <c r="J3126" s="662">
        <f>H3126*I3126</f>
        <v>0</v>
      </c>
      <c r="K3126" s="662">
        <f>IF($V$11="Y",J3126*0.05,0)</f>
        <v>0</v>
      </c>
    </row>
    <row r="3127" s="671" customFormat="1" ht="13.5" customHeight="1">
      <c r="E3127" t="s" s="596">
        <v>1530</v>
      </c>
      <c r="F3127" t="s" s="675">
        <v>2357</v>
      </c>
      <c r="G3127" t="s" s="205">
        <f>G3091</f>
        <v>2000</v>
      </c>
      <c r="H3127" s="677">
        <v>0</v>
      </c>
      <c r="J3127" s="662">
        <f>H3127*I3127</f>
        <v>0</v>
      </c>
      <c r="K3127" s="662">
        <f>IF($V$11="Y",J3127*0.05,0)</f>
        <v>0</v>
      </c>
    </row>
    <row r="3128" s="671" customFormat="1" ht="13.5" customHeight="1">
      <c r="E3128" t="s" s="596">
        <v>1530</v>
      </c>
      <c r="F3128" t="s" s="675">
        <v>2357</v>
      </c>
      <c r="G3128" t="s" s="684">
        <f>G3092</f>
        <v>2001</v>
      </c>
      <c r="H3128" s="677">
        <v>0</v>
      </c>
      <c r="J3128" s="662">
        <f>H3128*I3128</f>
        <v>0</v>
      </c>
      <c r="K3128" s="662">
        <f>IF($V$11="Y",J3128*0.05,0)</f>
        <v>0</v>
      </c>
    </row>
    <row r="3129" s="671" customFormat="1" ht="13.5" customHeight="1">
      <c r="E3129" t="s" s="596">
        <v>1530</v>
      </c>
      <c r="F3129" t="s" s="675">
        <v>2357</v>
      </c>
      <c r="G3129" t="s" s="686">
        <f>G3093</f>
        <v>2003</v>
      </c>
      <c r="H3129" s="677">
        <v>0</v>
      </c>
      <c r="J3129" s="662">
        <f>H3129*I3129</f>
        <v>0</v>
      </c>
      <c r="K3129" s="662">
        <f>IF($V$11="Y",J3129*0.05,0)</f>
        <v>0</v>
      </c>
    </row>
    <row r="3130" s="671" customFormat="1" ht="13.5" customHeight="1">
      <c r="E3130" t="s" s="596">
        <v>1530</v>
      </c>
      <c r="F3130" t="s" s="675">
        <v>2357</v>
      </c>
      <c r="G3130" t="s" s="690">
        <f>G3094</f>
        <v>2004</v>
      </c>
      <c r="H3130" s="677">
        <v>0</v>
      </c>
      <c r="J3130" s="662">
        <f>H3130*I3130</f>
        <v>0</v>
      </c>
      <c r="K3130" s="662">
        <f>IF($V$11="Y",J3130*0.05,0)</f>
        <v>0</v>
      </c>
    </row>
    <row r="3131" s="671" customFormat="1" ht="13.5" customHeight="1">
      <c r="E3131" t="s" s="596">
        <v>1530</v>
      </c>
      <c r="F3131" t="s" s="675">
        <v>2357</v>
      </c>
      <c r="G3131" t="s" s="692">
        <f>G3095</f>
        <v>2005</v>
      </c>
      <c r="H3131" s="677">
        <v>0</v>
      </c>
      <c r="J3131" s="662">
        <f>H3131*I3131</f>
        <v>0</v>
      </c>
      <c r="K3131" s="662">
        <f>IF($V$11="Y",J3131*0.05,0)</f>
        <v>0</v>
      </c>
    </row>
    <row r="3132" s="671" customFormat="1" ht="13.5" customHeight="1">
      <c r="E3132" t="s" s="596">
        <v>1530</v>
      </c>
      <c r="F3132" t="s" s="675">
        <v>2357</v>
      </c>
      <c r="G3132" t="s" s="180">
        <f>G3096</f>
        <v>2006</v>
      </c>
      <c r="H3132" s="677">
        <v>0</v>
      </c>
      <c r="J3132" s="662">
        <f>H3132*I3132</f>
        <v>0</v>
      </c>
      <c r="K3132" s="662">
        <f>IF($V$11="Y",J3132*0.05,0)</f>
        <v>0</v>
      </c>
    </row>
    <row r="3133" s="671" customFormat="1" ht="13.5" customHeight="1">
      <c r="E3133" t="s" s="596">
        <v>1530</v>
      </c>
      <c r="F3133" t="s" s="675">
        <v>2357</v>
      </c>
      <c r="G3133" t="s" s="695">
        <f>G3097</f>
        <v>2007</v>
      </c>
      <c r="H3133" s="677">
        <v>0</v>
      </c>
      <c r="J3133" s="662">
        <f>H3133*I3133</f>
        <v>0</v>
      </c>
      <c r="K3133" s="662">
        <f>IF($V$11="Y",J3133*0.05,0)</f>
        <v>0</v>
      </c>
    </row>
    <row r="3134" s="671" customFormat="1" ht="13.5" customHeight="1">
      <c r="E3134" t="s" s="596">
        <v>1540</v>
      </c>
      <c r="F3134" t="s" s="675">
        <v>2358</v>
      </c>
      <c r="G3134" t="s" s="676">
        <f>G3098</f>
        <v>1996</v>
      </c>
      <c r="H3134" s="677">
        <v>0</v>
      </c>
      <c r="J3134" s="662">
        <f>H3134*I3134</f>
        <v>0</v>
      </c>
      <c r="K3134" s="662">
        <f>IF($V$11="Y",J3134*0.05,0)</f>
        <v>0</v>
      </c>
    </row>
    <row r="3135" s="671" customFormat="1" ht="13.5" customHeight="1">
      <c r="E3135" t="s" s="596">
        <v>1540</v>
      </c>
      <c r="F3135" t="s" s="675">
        <v>2358</v>
      </c>
      <c r="G3135" t="s" s="91">
        <f>G3099</f>
        <v>1998</v>
      </c>
      <c r="H3135" s="677">
        <v>0</v>
      </c>
      <c r="J3135" s="662">
        <f>H3135*I3135</f>
        <v>0</v>
      </c>
      <c r="K3135" s="662">
        <f>IF($V$11="Y",J3135*0.05,0)</f>
        <v>0</v>
      </c>
    </row>
    <row r="3136" s="671" customFormat="1" ht="13.5" customHeight="1">
      <c r="E3136" t="s" s="596">
        <v>1540</v>
      </c>
      <c r="F3136" t="s" s="675">
        <v>2358</v>
      </c>
      <c r="G3136" t="s" s="205">
        <f>G3100</f>
        <v>2000</v>
      </c>
      <c r="H3136" s="677">
        <v>0</v>
      </c>
      <c r="J3136" s="662">
        <f>H3136*I3136</f>
        <v>0</v>
      </c>
      <c r="K3136" s="662">
        <f>IF($V$11="Y",J3136*0.05,0)</f>
        <v>0</v>
      </c>
    </row>
    <row r="3137" s="671" customFormat="1" ht="13.5" customHeight="1">
      <c r="E3137" t="s" s="596">
        <v>1540</v>
      </c>
      <c r="F3137" t="s" s="675">
        <v>2358</v>
      </c>
      <c r="G3137" t="s" s="684">
        <f>G3101</f>
        <v>2001</v>
      </c>
      <c r="H3137" s="677">
        <v>0</v>
      </c>
      <c r="J3137" s="662">
        <f>H3137*I3137</f>
        <v>0</v>
      </c>
      <c r="K3137" s="662">
        <f>IF($V$11="Y",J3137*0.05,0)</f>
        <v>0</v>
      </c>
    </row>
    <row r="3138" s="671" customFormat="1" ht="13.5" customHeight="1">
      <c r="E3138" t="s" s="596">
        <v>1540</v>
      </c>
      <c r="F3138" t="s" s="675">
        <v>2358</v>
      </c>
      <c r="G3138" t="s" s="686">
        <f>G3102</f>
        <v>2003</v>
      </c>
      <c r="H3138" s="677">
        <v>0</v>
      </c>
      <c r="J3138" s="662">
        <f>H3138*I3138</f>
        <v>0</v>
      </c>
      <c r="K3138" s="662">
        <f>IF($V$11="Y",J3138*0.05,0)</f>
        <v>0</v>
      </c>
    </row>
    <row r="3139" s="671" customFormat="1" ht="13.5" customHeight="1">
      <c r="E3139" t="s" s="596">
        <v>1540</v>
      </c>
      <c r="F3139" t="s" s="675">
        <v>2358</v>
      </c>
      <c r="G3139" t="s" s="690">
        <f>G3103</f>
        <v>2004</v>
      </c>
      <c r="H3139" s="677">
        <v>0</v>
      </c>
      <c r="J3139" s="662">
        <f>H3139*I3139</f>
        <v>0</v>
      </c>
      <c r="K3139" s="662">
        <f>IF($V$11="Y",J3139*0.05,0)</f>
        <v>0</v>
      </c>
    </row>
    <row r="3140" s="671" customFormat="1" ht="13.5" customHeight="1">
      <c r="E3140" t="s" s="596">
        <v>1540</v>
      </c>
      <c r="F3140" t="s" s="675">
        <v>2358</v>
      </c>
      <c r="G3140" t="s" s="692">
        <f>G3104</f>
        <v>2005</v>
      </c>
      <c r="H3140" s="677">
        <v>0</v>
      </c>
      <c r="J3140" s="662">
        <f>H3140*I3140</f>
        <v>0</v>
      </c>
      <c r="K3140" s="662">
        <f>IF($V$11="Y",J3140*0.05,0)</f>
        <v>0</v>
      </c>
    </row>
    <row r="3141" s="671" customFormat="1" ht="13.5" customHeight="1">
      <c r="E3141" t="s" s="596">
        <v>1540</v>
      </c>
      <c r="F3141" t="s" s="675">
        <v>2358</v>
      </c>
      <c r="G3141" t="s" s="180">
        <f>G3105</f>
        <v>2006</v>
      </c>
      <c r="H3141" s="677">
        <v>0</v>
      </c>
      <c r="J3141" s="662">
        <f>H3141*I3141</f>
        <v>0</v>
      </c>
      <c r="K3141" s="662">
        <f>IF($V$11="Y",J3141*0.05,0)</f>
        <v>0</v>
      </c>
    </row>
    <row r="3142" s="671" customFormat="1" ht="13.5" customHeight="1">
      <c r="E3142" t="s" s="596">
        <v>1540</v>
      </c>
      <c r="F3142" t="s" s="675">
        <v>2358</v>
      </c>
      <c r="G3142" t="s" s="695">
        <f>G3106</f>
        <v>2007</v>
      </c>
      <c r="H3142" s="677">
        <v>0</v>
      </c>
      <c r="J3142" s="662">
        <f>H3142*I3142</f>
        <v>0</v>
      </c>
      <c r="K3142" s="662">
        <f>IF($V$11="Y",J3142*0.05,0)</f>
        <v>0</v>
      </c>
    </row>
    <row r="3143" s="671" customFormat="1" ht="13.5" customHeight="1">
      <c r="E3143" t="s" s="596">
        <v>1541</v>
      </c>
      <c r="F3143" t="s" s="675">
        <v>2359</v>
      </c>
      <c r="G3143" t="s" s="676">
        <f>G3107</f>
        <v>1996</v>
      </c>
      <c r="H3143" s="677">
        <v>0</v>
      </c>
      <c r="J3143" s="662">
        <f>H3143*I3143</f>
        <v>0</v>
      </c>
      <c r="K3143" s="662">
        <f>IF($V$11="Y",J3143*0.05,0)</f>
        <v>0</v>
      </c>
    </row>
    <row r="3144" s="671" customFormat="1" ht="13.5" customHeight="1">
      <c r="E3144" t="s" s="596">
        <v>1541</v>
      </c>
      <c r="F3144" t="s" s="675">
        <v>2359</v>
      </c>
      <c r="G3144" t="s" s="91">
        <f>G3108</f>
        <v>1998</v>
      </c>
      <c r="H3144" s="677">
        <v>0</v>
      </c>
      <c r="J3144" s="662">
        <f>H3144*I3144</f>
        <v>0</v>
      </c>
      <c r="K3144" s="662">
        <f>IF($V$11="Y",J3144*0.05,0)</f>
        <v>0</v>
      </c>
    </row>
    <row r="3145" s="671" customFormat="1" ht="13.5" customHeight="1">
      <c r="E3145" t="s" s="596">
        <v>1541</v>
      </c>
      <c r="F3145" t="s" s="675">
        <v>2359</v>
      </c>
      <c r="G3145" t="s" s="205">
        <f>G3109</f>
        <v>2000</v>
      </c>
      <c r="H3145" s="677">
        <v>0</v>
      </c>
      <c r="J3145" s="662">
        <f>H3145*I3145</f>
        <v>0</v>
      </c>
      <c r="K3145" s="662">
        <f>IF($V$11="Y",J3145*0.05,0)</f>
        <v>0</v>
      </c>
    </row>
    <row r="3146" s="671" customFormat="1" ht="13.5" customHeight="1">
      <c r="E3146" t="s" s="596">
        <v>1541</v>
      </c>
      <c r="F3146" t="s" s="675">
        <v>2359</v>
      </c>
      <c r="G3146" t="s" s="684">
        <f>G3110</f>
        <v>2001</v>
      </c>
      <c r="H3146" s="677">
        <v>0</v>
      </c>
      <c r="J3146" s="662">
        <f>H3146*I3146</f>
        <v>0</v>
      </c>
      <c r="K3146" s="662">
        <f>IF($V$11="Y",J3146*0.05,0)</f>
        <v>0</v>
      </c>
    </row>
    <row r="3147" s="671" customFormat="1" ht="13.5" customHeight="1">
      <c r="E3147" t="s" s="596">
        <v>1541</v>
      </c>
      <c r="F3147" t="s" s="675">
        <v>2359</v>
      </c>
      <c r="G3147" t="s" s="686">
        <f>G3111</f>
        <v>2003</v>
      </c>
      <c r="H3147" s="677">
        <v>0</v>
      </c>
      <c r="J3147" s="662">
        <f>H3147*I3147</f>
        <v>0</v>
      </c>
      <c r="K3147" s="662">
        <f>IF($V$11="Y",J3147*0.05,0)</f>
        <v>0</v>
      </c>
    </row>
    <row r="3148" s="671" customFormat="1" ht="13.5" customHeight="1">
      <c r="E3148" t="s" s="596">
        <v>1541</v>
      </c>
      <c r="F3148" t="s" s="675">
        <v>2359</v>
      </c>
      <c r="G3148" t="s" s="690">
        <f>G3112</f>
        <v>2004</v>
      </c>
      <c r="H3148" s="677">
        <v>0</v>
      </c>
      <c r="J3148" s="662">
        <f>H3148*I3148</f>
        <v>0</v>
      </c>
      <c r="K3148" s="662">
        <f>IF($V$11="Y",J3148*0.05,0)</f>
        <v>0</v>
      </c>
    </row>
    <row r="3149" s="671" customFormat="1" ht="13.5" customHeight="1">
      <c r="E3149" t="s" s="596">
        <v>1541</v>
      </c>
      <c r="F3149" t="s" s="675">
        <v>2359</v>
      </c>
      <c r="G3149" t="s" s="692">
        <f>G3113</f>
        <v>2005</v>
      </c>
      <c r="H3149" s="677">
        <v>0</v>
      </c>
      <c r="J3149" s="662">
        <f>H3149*I3149</f>
        <v>0</v>
      </c>
      <c r="K3149" s="662">
        <f>IF($V$11="Y",J3149*0.05,0)</f>
        <v>0</v>
      </c>
    </row>
    <row r="3150" s="671" customFormat="1" ht="13.5" customHeight="1">
      <c r="E3150" t="s" s="596">
        <v>1541</v>
      </c>
      <c r="F3150" t="s" s="675">
        <v>2359</v>
      </c>
      <c r="G3150" t="s" s="180">
        <f>G3114</f>
        <v>2006</v>
      </c>
      <c r="H3150" s="677">
        <v>0</v>
      </c>
      <c r="J3150" s="662">
        <f>H3150*I3150</f>
        <v>0</v>
      </c>
      <c r="K3150" s="662">
        <f>IF($V$11="Y",J3150*0.05,0)</f>
        <v>0</v>
      </c>
    </row>
    <row r="3151" s="671" customFormat="1" ht="13.5" customHeight="1">
      <c r="E3151" t="s" s="596">
        <v>1541</v>
      </c>
      <c r="F3151" t="s" s="675">
        <v>2359</v>
      </c>
      <c r="G3151" t="s" s="695">
        <f>G3115</f>
        <v>2007</v>
      </c>
      <c r="H3151" s="677">
        <v>0</v>
      </c>
      <c r="J3151" s="662">
        <f>H3151*I3151</f>
        <v>0</v>
      </c>
      <c r="K3151" s="662">
        <f>IF($V$11="Y",J3151*0.05,0)</f>
        <v>0</v>
      </c>
    </row>
    <row r="3152" s="671" customFormat="1" ht="13.5" customHeight="1">
      <c r="E3152" t="s" s="596">
        <v>1542</v>
      </c>
      <c r="F3152" t="s" s="675">
        <v>2360</v>
      </c>
      <c r="G3152" t="s" s="676">
        <f>G3116</f>
        <v>1996</v>
      </c>
      <c r="H3152" s="677">
        <v>0</v>
      </c>
      <c r="J3152" s="662">
        <f>H3152*I3152</f>
        <v>0</v>
      </c>
      <c r="K3152" s="662">
        <f>IF($V$11="Y",J3152*0.05,0)</f>
        <v>0</v>
      </c>
    </row>
    <row r="3153" s="671" customFormat="1" ht="13.5" customHeight="1">
      <c r="E3153" t="s" s="596">
        <v>1542</v>
      </c>
      <c r="F3153" t="s" s="675">
        <v>2360</v>
      </c>
      <c r="G3153" t="s" s="91">
        <f>G3117</f>
        <v>1998</v>
      </c>
      <c r="H3153" s="677">
        <v>0</v>
      </c>
      <c r="J3153" s="662">
        <f>H3153*I3153</f>
        <v>0</v>
      </c>
      <c r="K3153" s="662">
        <f>IF($V$11="Y",J3153*0.05,0)</f>
        <v>0</v>
      </c>
    </row>
    <row r="3154" s="671" customFormat="1" ht="13.5" customHeight="1">
      <c r="E3154" t="s" s="596">
        <v>1542</v>
      </c>
      <c r="F3154" t="s" s="675">
        <v>2360</v>
      </c>
      <c r="G3154" t="s" s="205">
        <f>G3118</f>
        <v>2000</v>
      </c>
      <c r="H3154" s="677">
        <v>0</v>
      </c>
      <c r="J3154" s="662">
        <f>H3154*I3154</f>
        <v>0</v>
      </c>
      <c r="K3154" s="662">
        <f>IF($V$11="Y",J3154*0.05,0)</f>
        <v>0</v>
      </c>
    </row>
    <row r="3155" s="671" customFormat="1" ht="13.5" customHeight="1">
      <c r="E3155" t="s" s="596">
        <v>1542</v>
      </c>
      <c r="F3155" t="s" s="675">
        <v>2360</v>
      </c>
      <c r="G3155" t="s" s="684">
        <f>G3119</f>
        <v>2001</v>
      </c>
      <c r="H3155" s="677">
        <v>0</v>
      </c>
      <c r="J3155" s="662">
        <f>H3155*I3155</f>
        <v>0</v>
      </c>
      <c r="K3155" s="662">
        <f>IF($V$11="Y",J3155*0.05,0)</f>
        <v>0</v>
      </c>
    </row>
    <row r="3156" s="671" customFormat="1" ht="13.5" customHeight="1">
      <c r="E3156" t="s" s="596">
        <v>1542</v>
      </c>
      <c r="F3156" t="s" s="675">
        <v>2360</v>
      </c>
      <c r="G3156" t="s" s="686">
        <f>G3120</f>
        <v>2003</v>
      </c>
      <c r="H3156" s="677">
        <v>0</v>
      </c>
      <c r="J3156" s="662">
        <f>H3156*I3156</f>
        <v>0</v>
      </c>
      <c r="K3156" s="662">
        <f>IF($V$11="Y",J3156*0.05,0)</f>
        <v>0</v>
      </c>
    </row>
    <row r="3157" s="671" customFormat="1" ht="13.5" customHeight="1">
      <c r="E3157" t="s" s="596">
        <v>1542</v>
      </c>
      <c r="F3157" t="s" s="675">
        <v>2360</v>
      </c>
      <c r="G3157" t="s" s="690">
        <f>G3121</f>
        <v>2004</v>
      </c>
      <c r="H3157" s="677">
        <v>0</v>
      </c>
      <c r="J3157" s="662">
        <f>H3157*I3157</f>
        <v>0</v>
      </c>
      <c r="K3157" s="662">
        <f>IF($V$11="Y",J3157*0.05,0)</f>
        <v>0</v>
      </c>
    </row>
    <row r="3158" s="671" customFormat="1" ht="13.5" customHeight="1">
      <c r="E3158" t="s" s="596">
        <v>1542</v>
      </c>
      <c r="F3158" t="s" s="675">
        <v>2360</v>
      </c>
      <c r="G3158" t="s" s="692">
        <f>G3122</f>
        <v>2005</v>
      </c>
      <c r="H3158" s="677">
        <v>0</v>
      </c>
      <c r="J3158" s="662">
        <f>H3158*I3158</f>
        <v>0</v>
      </c>
      <c r="K3158" s="662">
        <f>IF($V$11="Y",J3158*0.05,0)</f>
        <v>0</v>
      </c>
    </row>
    <row r="3159" s="671" customFormat="1" ht="13.5" customHeight="1">
      <c r="E3159" t="s" s="596">
        <v>1542</v>
      </c>
      <c r="F3159" t="s" s="675">
        <v>2360</v>
      </c>
      <c r="G3159" t="s" s="180">
        <f>G3123</f>
        <v>2006</v>
      </c>
      <c r="H3159" s="677">
        <v>0</v>
      </c>
      <c r="J3159" s="662">
        <f>H3159*I3159</f>
        <v>0</v>
      </c>
      <c r="K3159" s="662">
        <f>IF($V$11="Y",J3159*0.05,0)</f>
        <v>0</v>
      </c>
    </row>
    <row r="3160" s="671" customFormat="1" ht="13.5" customHeight="1">
      <c r="E3160" t="s" s="596">
        <v>1542</v>
      </c>
      <c r="F3160" t="s" s="675">
        <v>2360</v>
      </c>
      <c r="G3160" t="s" s="695">
        <f>G3124</f>
        <v>2007</v>
      </c>
      <c r="H3160" s="677">
        <v>0</v>
      </c>
      <c r="J3160" s="662">
        <f>H3160*I3160</f>
        <v>0</v>
      </c>
      <c r="K3160" s="662">
        <f>IF($V$11="Y",J3160*0.05,0)</f>
        <v>0</v>
      </c>
    </row>
    <row r="3161" s="671" customFormat="1" ht="13.5" customHeight="1">
      <c r="E3161" t="s" s="596">
        <v>1543</v>
      </c>
      <c r="F3161" t="s" s="675">
        <v>2361</v>
      </c>
      <c r="G3161" t="s" s="676">
        <f>G3125</f>
        <v>1996</v>
      </c>
      <c r="H3161" s="677">
        <v>0</v>
      </c>
      <c r="J3161" s="662">
        <f>H3161*I3161</f>
        <v>0</v>
      </c>
      <c r="K3161" s="662">
        <f>IF($V$11="Y",J3161*0.05,0)</f>
        <v>0</v>
      </c>
    </row>
    <row r="3162" s="671" customFormat="1" ht="13.5" customHeight="1">
      <c r="E3162" t="s" s="596">
        <v>1543</v>
      </c>
      <c r="F3162" t="s" s="675">
        <v>2361</v>
      </c>
      <c r="G3162" t="s" s="91">
        <f>G3126</f>
        <v>1998</v>
      </c>
      <c r="H3162" s="677">
        <v>0</v>
      </c>
      <c r="J3162" s="662">
        <f>H3162*I3162</f>
        <v>0</v>
      </c>
      <c r="K3162" s="662">
        <f>IF($V$11="Y",J3162*0.05,0)</f>
        <v>0</v>
      </c>
    </row>
    <row r="3163" s="671" customFormat="1" ht="13.5" customHeight="1">
      <c r="E3163" t="s" s="596">
        <v>1543</v>
      </c>
      <c r="F3163" t="s" s="675">
        <v>2361</v>
      </c>
      <c r="G3163" t="s" s="205">
        <f>G3127</f>
        <v>2000</v>
      </c>
      <c r="H3163" s="677">
        <v>0</v>
      </c>
      <c r="J3163" s="662">
        <f>H3163*I3163</f>
        <v>0</v>
      </c>
      <c r="K3163" s="662">
        <f>IF($V$11="Y",J3163*0.05,0)</f>
        <v>0</v>
      </c>
    </row>
    <row r="3164" s="671" customFormat="1" ht="13.5" customHeight="1">
      <c r="E3164" t="s" s="596">
        <v>1543</v>
      </c>
      <c r="F3164" t="s" s="675">
        <v>2361</v>
      </c>
      <c r="G3164" t="s" s="684">
        <f>G3128</f>
        <v>2001</v>
      </c>
      <c r="H3164" s="677">
        <v>0</v>
      </c>
      <c r="J3164" s="662">
        <f>H3164*I3164</f>
        <v>0</v>
      </c>
      <c r="K3164" s="662">
        <f>IF($V$11="Y",J3164*0.05,0)</f>
        <v>0</v>
      </c>
    </row>
    <row r="3165" s="671" customFormat="1" ht="13.5" customHeight="1">
      <c r="E3165" t="s" s="596">
        <v>1543</v>
      </c>
      <c r="F3165" t="s" s="675">
        <v>2361</v>
      </c>
      <c r="G3165" t="s" s="686">
        <f>G3129</f>
        <v>2003</v>
      </c>
      <c r="H3165" s="677">
        <v>0</v>
      </c>
      <c r="J3165" s="662">
        <f>H3165*I3165</f>
        <v>0</v>
      </c>
      <c r="K3165" s="662">
        <f>IF($V$11="Y",J3165*0.05,0)</f>
        <v>0</v>
      </c>
    </row>
    <row r="3166" s="671" customFormat="1" ht="13.5" customHeight="1">
      <c r="E3166" t="s" s="596">
        <v>1543</v>
      </c>
      <c r="F3166" t="s" s="675">
        <v>2361</v>
      </c>
      <c r="G3166" t="s" s="690">
        <f>G3130</f>
        <v>2004</v>
      </c>
      <c r="H3166" s="677">
        <v>0</v>
      </c>
      <c r="J3166" s="662">
        <f>H3166*I3166</f>
        <v>0</v>
      </c>
      <c r="K3166" s="662">
        <f>IF($V$11="Y",J3166*0.05,0)</f>
        <v>0</v>
      </c>
    </row>
    <row r="3167" s="671" customFormat="1" ht="13.5" customHeight="1">
      <c r="E3167" t="s" s="596">
        <v>1543</v>
      </c>
      <c r="F3167" t="s" s="675">
        <v>2361</v>
      </c>
      <c r="G3167" t="s" s="692">
        <f>G3131</f>
        <v>2005</v>
      </c>
      <c r="H3167" s="677">
        <v>0</v>
      </c>
      <c r="J3167" s="662">
        <f>H3167*I3167</f>
        <v>0</v>
      </c>
      <c r="K3167" s="662">
        <f>IF($V$11="Y",J3167*0.05,0)</f>
        <v>0</v>
      </c>
    </row>
    <row r="3168" s="671" customFormat="1" ht="13.5" customHeight="1">
      <c r="E3168" t="s" s="596">
        <v>1543</v>
      </c>
      <c r="F3168" t="s" s="675">
        <v>2361</v>
      </c>
      <c r="G3168" t="s" s="180">
        <f>G3132</f>
        <v>2006</v>
      </c>
      <c r="H3168" s="677">
        <v>0</v>
      </c>
      <c r="J3168" s="662">
        <f>H3168*I3168</f>
        <v>0</v>
      </c>
      <c r="K3168" s="662">
        <f>IF($V$11="Y",J3168*0.05,0)</f>
        <v>0</v>
      </c>
    </row>
    <row r="3169" s="671" customFormat="1" ht="13.5" customHeight="1">
      <c r="E3169" t="s" s="596">
        <v>1543</v>
      </c>
      <c r="F3169" t="s" s="675">
        <v>2361</v>
      </c>
      <c r="G3169" t="s" s="695">
        <f>G3133</f>
        <v>2007</v>
      </c>
      <c r="H3169" s="677">
        <v>0</v>
      </c>
      <c r="J3169" s="662">
        <f>H3169*I3169</f>
        <v>0</v>
      </c>
      <c r="K3169" s="662">
        <f>IF($V$11="Y",J3169*0.05,0)</f>
        <v>0</v>
      </c>
    </row>
    <row r="3170" s="671" customFormat="1" ht="13.5" customHeight="1">
      <c r="E3170" t="s" s="596">
        <v>1544</v>
      </c>
      <c r="F3170" t="s" s="675">
        <v>2362</v>
      </c>
      <c r="G3170" t="s" s="676">
        <f>G3134</f>
        <v>1996</v>
      </c>
      <c r="H3170" s="677">
        <v>0</v>
      </c>
      <c r="J3170" s="662">
        <f>H3170*I3170</f>
        <v>0</v>
      </c>
      <c r="K3170" s="662">
        <f>IF($V$11="Y",J3170*0.05,0)</f>
        <v>0</v>
      </c>
    </row>
    <row r="3171" s="671" customFormat="1" ht="13.5" customHeight="1">
      <c r="E3171" t="s" s="596">
        <v>1544</v>
      </c>
      <c r="F3171" t="s" s="675">
        <v>2362</v>
      </c>
      <c r="G3171" t="s" s="91">
        <f>G3135</f>
        <v>1998</v>
      </c>
      <c r="H3171" s="677">
        <v>0</v>
      </c>
      <c r="J3171" s="662">
        <f>H3171*I3171</f>
        <v>0</v>
      </c>
      <c r="K3171" s="662">
        <f>IF($V$11="Y",J3171*0.05,0)</f>
        <v>0</v>
      </c>
    </row>
    <row r="3172" s="671" customFormat="1" ht="13.5" customHeight="1">
      <c r="E3172" t="s" s="596">
        <v>1544</v>
      </c>
      <c r="F3172" t="s" s="675">
        <v>2362</v>
      </c>
      <c r="G3172" t="s" s="205">
        <f>G3136</f>
        <v>2000</v>
      </c>
      <c r="H3172" s="677">
        <v>0</v>
      </c>
      <c r="J3172" s="662">
        <f>H3172*I3172</f>
        <v>0</v>
      </c>
      <c r="K3172" s="662">
        <f>IF($V$11="Y",J3172*0.05,0)</f>
        <v>0</v>
      </c>
    </row>
    <row r="3173" s="671" customFormat="1" ht="13.5" customHeight="1">
      <c r="E3173" t="s" s="596">
        <v>1544</v>
      </c>
      <c r="F3173" t="s" s="675">
        <v>2362</v>
      </c>
      <c r="G3173" t="s" s="684">
        <f>G3137</f>
        <v>2001</v>
      </c>
      <c r="H3173" s="677">
        <v>0</v>
      </c>
      <c r="J3173" s="662">
        <f>H3173*I3173</f>
        <v>0</v>
      </c>
      <c r="K3173" s="662">
        <f>IF($V$11="Y",J3173*0.05,0)</f>
        <v>0</v>
      </c>
    </row>
    <row r="3174" s="671" customFormat="1" ht="13.5" customHeight="1">
      <c r="E3174" t="s" s="596">
        <v>1544</v>
      </c>
      <c r="F3174" t="s" s="675">
        <v>2362</v>
      </c>
      <c r="G3174" t="s" s="686">
        <f>G3138</f>
        <v>2003</v>
      </c>
      <c r="H3174" s="677">
        <v>0</v>
      </c>
      <c r="J3174" s="662">
        <f>H3174*I3174</f>
        <v>0</v>
      </c>
      <c r="K3174" s="662">
        <f>IF($V$11="Y",J3174*0.05,0)</f>
        <v>0</v>
      </c>
    </row>
    <row r="3175" s="671" customFormat="1" ht="13.5" customHeight="1">
      <c r="E3175" t="s" s="596">
        <v>1544</v>
      </c>
      <c r="F3175" t="s" s="675">
        <v>2362</v>
      </c>
      <c r="G3175" t="s" s="690">
        <f>G3139</f>
        <v>2004</v>
      </c>
      <c r="H3175" s="677">
        <v>0</v>
      </c>
      <c r="J3175" s="662">
        <f>H3175*I3175</f>
        <v>0</v>
      </c>
      <c r="K3175" s="662">
        <f>IF($V$11="Y",J3175*0.05,0)</f>
        <v>0</v>
      </c>
    </row>
    <row r="3176" s="671" customFormat="1" ht="13.5" customHeight="1">
      <c r="E3176" t="s" s="596">
        <v>1544</v>
      </c>
      <c r="F3176" t="s" s="675">
        <v>2362</v>
      </c>
      <c r="G3176" t="s" s="692">
        <f>G3140</f>
        <v>2005</v>
      </c>
      <c r="H3176" s="677">
        <v>0</v>
      </c>
      <c r="J3176" s="662">
        <f>H3176*I3176</f>
        <v>0</v>
      </c>
      <c r="K3176" s="662">
        <f>IF($V$11="Y",J3176*0.05,0)</f>
        <v>0</v>
      </c>
    </row>
    <row r="3177" s="671" customFormat="1" ht="13.5" customHeight="1">
      <c r="E3177" t="s" s="596">
        <v>1544</v>
      </c>
      <c r="F3177" t="s" s="675">
        <v>2362</v>
      </c>
      <c r="G3177" t="s" s="180">
        <f>G3141</f>
        <v>2006</v>
      </c>
      <c r="H3177" s="677">
        <v>0</v>
      </c>
      <c r="J3177" s="662">
        <f>H3177*I3177</f>
        <v>0</v>
      </c>
      <c r="K3177" s="662">
        <f>IF($V$11="Y",J3177*0.05,0)</f>
        <v>0</v>
      </c>
    </row>
    <row r="3178" s="671" customFormat="1" ht="13.5" customHeight="1">
      <c r="E3178" t="s" s="596">
        <v>1544</v>
      </c>
      <c r="F3178" t="s" s="675">
        <v>2362</v>
      </c>
      <c r="G3178" t="s" s="695">
        <f>G3142</f>
        <v>2007</v>
      </c>
      <c r="H3178" s="677">
        <v>0</v>
      </c>
      <c r="J3178" s="662">
        <f>H3178*I3178</f>
        <v>0</v>
      </c>
      <c r="K3178" s="662">
        <f>IF($V$11="Y",J3178*0.05,0)</f>
        <v>0</v>
      </c>
    </row>
    <row r="3179" s="671" customFormat="1" ht="13.5" customHeight="1">
      <c r="E3179" t="s" s="596">
        <v>1545</v>
      </c>
      <c r="F3179" t="s" s="675">
        <v>2363</v>
      </c>
      <c r="G3179" t="s" s="676">
        <f>G3143</f>
        <v>1996</v>
      </c>
      <c r="H3179" s="677">
        <v>0</v>
      </c>
      <c r="J3179" s="662">
        <f>H3179*I3179</f>
        <v>0</v>
      </c>
      <c r="K3179" s="662">
        <f>IF($V$11="Y",J3179*0.05,0)</f>
        <v>0</v>
      </c>
    </row>
    <row r="3180" s="671" customFormat="1" ht="13.5" customHeight="1">
      <c r="E3180" t="s" s="596">
        <v>1545</v>
      </c>
      <c r="F3180" t="s" s="675">
        <v>2363</v>
      </c>
      <c r="G3180" t="s" s="91">
        <f>G3144</f>
        <v>1998</v>
      </c>
      <c r="H3180" s="677">
        <v>0</v>
      </c>
      <c r="J3180" s="662">
        <f>H3180*I3180</f>
        <v>0</v>
      </c>
      <c r="K3180" s="662">
        <f>IF($V$11="Y",J3180*0.05,0)</f>
        <v>0</v>
      </c>
    </row>
    <row r="3181" s="671" customFormat="1" ht="13.5" customHeight="1">
      <c r="E3181" t="s" s="596">
        <v>1545</v>
      </c>
      <c r="F3181" t="s" s="675">
        <v>2363</v>
      </c>
      <c r="G3181" t="s" s="205">
        <f>G3145</f>
        <v>2000</v>
      </c>
      <c r="H3181" s="677">
        <v>0</v>
      </c>
      <c r="J3181" s="662">
        <f>H3181*I3181</f>
        <v>0</v>
      </c>
      <c r="K3181" s="662">
        <f>IF($V$11="Y",J3181*0.05,0)</f>
        <v>0</v>
      </c>
    </row>
    <row r="3182" s="671" customFormat="1" ht="13.5" customHeight="1">
      <c r="E3182" t="s" s="596">
        <v>1545</v>
      </c>
      <c r="F3182" t="s" s="675">
        <v>2363</v>
      </c>
      <c r="G3182" t="s" s="684">
        <f>G3146</f>
        <v>2001</v>
      </c>
      <c r="H3182" s="677">
        <v>0</v>
      </c>
      <c r="J3182" s="662">
        <f>H3182*I3182</f>
        <v>0</v>
      </c>
      <c r="K3182" s="662">
        <f>IF($V$11="Y",J3182*0.05,0)</f>
        <v>0</v>
      </c>
    </row>
    <row r="3183" s="671" customFormat="1" ht="13.5" customHeight="1">
      <c r="E3183" t="s" s="596">
        <v>1545</v>
      </c>
      <c r="F3183" t="s" s="675">
        <v>2363</v>
      </c>
      <c r="G3183" t="s" s="686">
        <f>G3147</f>
        <v>2003</v>
      </c>
      <c r="H3183" s="677">
        <v>0</v>
      </c>
      <c r="J3183" s="662">
        <f>H3183*I3183</f>
        <v>0</v>
      </c>
      <c r="K3183" s="662">
        <f>IF($V$11="Y",J3183*0.05,0)</f>
        <v>0</v>
      </c>
    </row>
    <row r="3184" s="671" customFormat="1" ht="13.5" customHeight="1">
      <c r="E3184" t="s" s="596">
        <v>1545</v>
      </c>
      <c r="F3184" t="s" s="675">
        <v>2363</v>
      </c>
      <c r="G3184" t="s" s="690">
        <f>G3148</f>
        <v>2004</v>
      </c>
      <c r="H3184" s="677">
        <v>0</v>
      </c>
      <c r="J3184" s="662">
        <f>H3184*I3184</f>
        <v>0</v>
      </c>
      <c r="K3184" s="662">
        <f>IF($V$11="Y",J3184*0.05,0)</f>
        <v>0</v>
      </c>
    </row>
    <row r="3185" s="671" customFormat="1" ht="13.5" customHeight="1">
      <c r="E3185" t="s" s="596">
        <v>1545</v>
      </c>
      <c r="F3185" t="s" s="675">
        <v>2363</v>
      </c>
      <c r="G3185" t="s" s="692">
        <f>G3149</f>
        <v>2005</v>
      </c>
      <c r="H3185" s="677">
        <v>0</v>
      </c>
      <c r="J3185" s="662">
        <f>H3185*I3185</f>
        <v>0</v>
      </c>
      <c r="K3185" s="662">
        <f>IF($V$11="Y",J3185*0.05,0)</f>
        <v>0</v>
      </c>
    </row>
    <row r="3186" s="671" customFormat="1" ht="13.5" customHeight="1">
      <c r="E3186" t="s" s="596">
        <v>1545</v>
      </c>
      <c r="F3186" t="s" s="675">
        <v>2363</v>
      </c>
      <c r="G3186" t="s" s="180">
        <f>G3150</f>
        <v>2006</v>
      </c>
      <c r="H3186" s="677">
        <v>0</v>
      </c>
      <c r="J3186" s="662">
        <f>H3186*I3186</f>
        <v>0</v>
      </c>
      <c r="K3186" s="662">
        <f>IF($V$11="Y",J3186*0.05,0)</f>
        <v>0</v>
      </c>
    </row>
    <row r="3187" s="671" customFormat="1" ht="13.5" customHeight="1">
      <c r="E3187" t="s" s="596">
        <v>1545</v>
      </c>
      <c r="F3187" t="s" s="675">
        <v>2363</v>
      </c>
      <c r="G3187" t="s" s="695">
        <f>G3151</f>
        <v>2007</v>
      </c>
      <c r="H3187" s="677">
        <v>0</v>
      </c>
      <c r="J3187" s="662">
        <f>H3187*I3187</f>
        <v>0</v>
      </c>
      <c r="K3187" s="662">
        <f>IF($V$11="Y",J3187*0.05,0)</f>
        <v>0</v>
      </c>
    </row>
    <row r="3188" s="671" customFormat="1" ht="13.5" customHeight="1">
      <c r="E3188" t="s" s="596">
        <v>1546</v>
      </c>
      <c r="F3188" t="s" s="675">
        <v>2364</v>
      </c>
      <c r="G3188" t="s" s="676">
        <f>G3152</f>
        <v>1996</v>
      </c>
      <c r="H3188" s="677">
        <v>0</v>
      </c>
      <c r="J3188" s="662">
        <f>H3188*I3188</f>
        <v>0</v>
      </c>
      <c r="K3188" s="662">
        <f>IF($V$11="Y",J3188*0.05,0)</f>
        <v>0</v>
      </c>
    </row>
    <row r="3189" s="671" customFormat="1" ht="13.5" customHeight="1">
      <c r="E3189" t="s" s="596">
        <v>1546</v>
      </c>
      <c r="F3189" t="s" s="675">
        <v>2364</v>
      </c>
      <c r="G3189" t="s" s="91">
        <f>G3153</f>
        <v>1998</v>
      </c>
      <c r="H3189" s="677">
        <v>0</v>
      </c>
      <c r="J3189" s="662">
        <f>H3189*I3189</f>
        <v>0</v>
      </c>
      <c r="K3189" s="662">
        <f>IF($V$11="Y",J3189*0.05,0)</f>
        <v>0</v>
      </c>
    </row>
    <row r="3190" s="671" customFormat="1" ht="13.5" customHeight="1">
      <c r="E3190" t="s" s="596">
        <v>1546</v>
      </c>
      <c r="F3190" t="s" s="675">
        <v>2364</v>
      </c>
      <c r="G3190" t="s" s="205">
        <f>G3154</f>
        <v>2000</v>
      </c>
      <c r="H3190" s="677">
        <v>0</v>
      </c>
      <c r="J3190" s="662">
        <f>H3190*I3190</f>
        <v>0</v>
      </c>
      <c r="K3190" s="662">
        <f>IF($V$11="Y",J3190*0.05,0)</f>
        <v>0</v>
      </c>
    </row>
    <row r="3191" s="671" customFormat="1" ht="13.5" customHeight="1">
      <c r="E3191" t="s" s="596">
        <v>1546</v>
      </c>
      <c r="F3191" t="s" s="675">
        <v>2364</v>
      </c>
      <c r="G3191" t="s" s="684">
        <f>G3155</f>
        <v>2001</v>
      </c>
      <c r="H3191" s="677">
        <v>0</v>
      </c>
      <c r="J3191" s="662">
        <f>H3191*I3191</f>
        <v>0</v>
      </c>
      <c r="K3191" s="662">
        <f>IF($V$11="Y",J3191*0.05,0)</f>
        <v>0</v>
      </c>
    </row>
    <row r="3192" s="671" customFormat="1" ht="13.5" customHeight="1">
      <c r="E3192" t="s" s="596">
        <v>1546</v>
      </c>
      <c r="F3192" t="s" s="675">
        <v>2364</v>
      </c>
      <c r="G3192" t="s" s="686">
        <f>G3156</f>
        <v>2003</v>
      </c>
      <c r="H3192" s="677">
        <v>0</v>
      </c>
      <c r="J3192" s="662">
        <f>H3192*I3192</f>
        <v>0</v>
      </c>
      <c r="K3192" s="662">
        <f>IF($V$11="Y",J3192*0.05,0)</f>
        <v>0</v>
      </c>
    </row>
    <row r="3193" s="671" customFormat="1" ht="13.5" customHeight="1">
      <c r="E3193" t="s" s="596">
        <v>1546</v>
      </c>
      <c r="F3193" t="s" s="675">
        <v>2364</v>
      </c>
      <c r="G3193" t="s" s="690">
        <f>G3157</f>
        <v>2004</v>
      </c>
      <c r="H3193" s="677">
        <v>0</v>
      </c>
      <c r="J3193" s="662">
        <f>H3193*I3193</f>
        <v>0</v>
      </c>
      <c r="K3193" s="662">
        <f>IF($V$11="Y",J3193*0.05,0)</f>
        <v>0</v>
      </c>
    </row>
    <row r="3194" s="671" customFormat="1" ht="13.5" customHeight="1">
      <c r="E3194" t="s" s="596">
        <v>1546</v>
      </c>
      <c r="F3194" t="s" s="675">
        <v>2364</v>
      </c>
      <c r="G3194" t="s" s="692">
        <f>G3158</f>
        <v>2005</v>
      </c>
      <c r="H3194" s="677">
        <v>0</v>
      </c>
      <c r="J3194" s="662">
        <f>H3194*I3194</f>
        <v>0</v>
      </c>
      <c r="K3194" s="662">
        <f>IF($V$11="Y",J3194*0.05,0)</f>
        <v>0</v>
      </c>
    </row>
    <row r="3195" s="671" customFormat="1" ht="13.5" customHeight="1">
      <c r="E3195" t="s" s="596">
        <v>1546</v>
      </c>
      <c r="F3195" t="s" s="675">
        <v>2364</v>
      </c>
      <c r="G3195" t="s" s="180">
        <f>G3159</f>
        <v>2006</v>
      </c>
      <c r="H3195" s="677">
        <v>0</v>
      </c>
      <c r="J3195" s="662">
        <f>H3195*I3195</f>
        <v>0</v>
      </c>
      <c r="K3195" s="662">
        <f>IF($V$11="Y",J3195*0.05,0)</f>
        <v>0</v>
      </c>
    </row>
    <row r="3196" s="671" customFormat="1" ht="13.5" customHeight="1">
      <c r="E3196" t="s" s="596">
        <v>1546</v>
      </c>
      <c r="F3196" t="s" s="675">
        <v>2364</v>
      </c>
      <c r="G3196" t="s" s="695">
        <f>G3160</f>
        <v>2007</v>
      </c>
      <c r="H3196" s="677">
        <v>0</v>
      </c>
      <c r="J3196" s="662">
        <f>H3196*I3196</f>
        <v>0</v>
      </c>
      <c r="K3196" s="662">
        <f>IF($V$11="Y",J3196*0.05,0)</f>
        <v>0</v>
      </c>
    </row>
    <row r="3197" s="671" customFormat="1" ht="13.5" customHeight="1">
      <c r="E3197" t="s" s="596">
        <v>1477</v>
      </c>
      <c r="F3197" t="s" s="675">
        <v>2365</v>
      </c>
      <c r="G3197" t="s" s="676">
        <f>G3152</f>
        <v>1996</v>
      </c>
      <c r="H3197" s="677">
        <v>0</v>
      </c>
      <c r="J3197" s="662">
        <f>H3197*I3197</f>
        <v>0</v>
      </c>
      <c r="K3197" s="662">
        <f>IF($V$11="Y",J3197*0.05,0)</f>
        <v>0</v>
      </c>
    </row>
    <row r="3198" s="671" customFormat="1" ht="13.5" customHeight="1">
      <c r="E3198" t="s" s="596">
        <v>1477</v>
      </c>
      <c r="F3198" t="s" s="675">
        <v>2365</v>
      </c>
      <c r="G3198" t="s" s="91">
        <f>G3153</f>
        <v>1998</v>
      </c>
      <c r="H3198" s="677">
        <v>0</v>
      </c>
      <c r="J3198" s="662">
        <f>H3198*I3198</f>
        <v>0</v>
      </c>
      <c r="K3198" s="662">
        <f>IF($V$11="Y",J3198*0.05,0)</f>
        <v>0</v>
      </c>
    </row>
    <row r="3199" s="671" customFormat="1" ht="13.5" customHeight="1">
      <c r="E3199" t="s" s="596">
        <v>1477</v>
      </c>
      <c r="F3199" t="s" s="675">
        <v>2365</v>
      </c>
      <c r="G3199" t="s" s="205">
        <f>G3154</f>
        <v>2000</v>
      </c>
      <c r="H3199" s="677">
        <v>0</v>
      </c>
      <c r="J3199" s="662">
        <f>H3199*I3199</f>
        <v>0</v>
      </c>
      <c r="K3199" s="662">
        <f>IF($V$11="Y",J3199*0.05,0)</f>
        <v>0</v>
      </c>
    </row>
    <row r="3200" s="671" customFormat="1" ht="13.5" customHeight="1">
      <c r="E3200" t="s" s="596">
        <v>1477</v>
      </c>
      <c r="F3200" t="s" s="675">
        <v>2365</v>
      </c>
      <c r="G3200" t="s" s="684">
        <f>G3155</f>
        <v>2001</v>
      </c>
      <c r="H3200" s="677">
        <v>0</v>
      </c>
      <c r="J3200" s="662">
        <f>H3200*I3200</f>
        <v>0</v>
      </c>
      <c r="K3200" s="662">
        <f>IF($V$11="Y",J3200*0.05,0)</f>
        <v>0</v>
      </c>
    </row>
    <row r="3201" s="671" customFormat="1" ht="13.5" customHeight="1">
      <c r="E3201" t="s" s="596">
        <v>1477</v>
      </c>
      <c r="F3201" t="s" s="675">
        <v>2365</v>
      </c>
      <c r="G3201" t="s" s="686">
        <f>G3156</f>
        <v>2003</v>
      </c>
      <c r="H3201" s="677">
        <v>0</v>
      </c>
      <c r="J3201" s="662">
        <f>H3201*I3201</f>
        <v>0</v>
      </c>
      <c r="K3201" s="662">
        <f>IF($V$11="Y",J3201*0.05,0)</f>
        <v>0</v>
      </c>
    </row>
    <row r="3202" s="671" customFormat="1" ht="13.5" customHeight="1">
      <c r="E3202" t="s" s="596">
        <v>1477</v>
      </c>
      <c r="F3202" t="s" s="675">
        <v>2365</v>
      </c>
      <c r="G3202" t="s" s="690">
        <f>G3157</f>
        <v>2004</v>
      </c>
      <c r="H3202" s="677">
        <v>0</v>
      </c>
      <c r="J3202" s="662">
        <f>H3202*I3202</f>
        <v>0</v>
      </c>
      <c r="K3202" s="662">
        <f>IF($V$11="Y",J3202*0.05,0)</f>
        <v>0</v>
      </c>
    </row>
    <row r="3203" s="671" customFormat="1" ht="13.5" customHeight="1">
      <c r="E3203" t="s" s="596">
        <v>1477</v>
      </c>
      <c r="F3203" t="s" s="675">
        <v>2365</v>
      </c>
      <c r="G3203" t="s" s="692">
        <f>G3158</f>
        <v>2005</v>
      </c>
      <c r="H3203" s="677">
        <v>0</v>
      </c>
      <c r="J3203" s="662">
        <f>H3203*I3203</f>
        <v>0</v>
      </c>
      <c r="K3203" s="662">
        <f>IF($V$11="Y",J3203*0.05,0)</f>
        <v>0</v>
      </c>
    </row>
    <row r="3204" s="671" customFormat="1" ht="13.5" customHeight="1">
      <c r="E3204" t="s" s="596">
        <v>1477</v>
      </c>
      <c r="F3204" t="s" s="675">
        <v>2365</v>
      </c>
      <c r="G3204" t="s" s="180">
        <f>G3159</f>
        <v>2006</v>
      </c>
      <c r="H3204" s="677">
        <v>0</v>
      </c>
      <c r="J3204" s="662">
        <f>H3204*I3204</f>
        <v>0</v>
      </c>
      <c r="K3204" s="662">
        <f>IF($V$11="Y",J3204*0.05,0)</f>
        <v>0</v>
      </c>
    </row>
    <row r="3205" s="671" customFormat="1" ht="13.5" customHeight="1">
      <c r="E3205" t="s" s="596">
        <v>1477</v>
      </c>
      <c r="F3205" t="s" s="675">
        <v>2365</v>
      </c>
      <c r="G3205" t="s" s="695">
        <f>G3160</f>
        <v>2007</v>
      </c>
      <c r="H3205" s="677">
        <v>0</v>
      </c>
      <c r="J3205" s="662">
        <f>H3205*I3205</f>
        <v>0</v>
      </c>
      <c r="K3205" s="662">
        <f>IF($V$11="Y",J3205*0.05,0)</f>
        <v>0</v>
      </c>
    </row>
    <row r="3206" s="671" customFormat="1" ht="13.5" customHeight="1">
      <c r="E3206" t="s" s="596">
        <v>1547</v>
      </c>
      <c r="F3206" t="s" s="675">
        <v>2366</v>
      </c>
      <c r="G3206" t="s" s="676">
        <f>G3152</f>
        <v>1996</v>
      </c>
      <c r="H3206" s="677">
        <v>0</v>
      </c>
      <c r="J3206" s="662">
        <f>H3206*I3206</f>
        <v>0</v>
      </c>
      <c r="K3206" s="662">
        <f>IF($V$11="Y",J3206*0.05,0)</f>
        <v>0</v>
      </c>
    </row>
    <row r="3207" s="671" customFormat="1" ht="13.5" customHeight="1">
      <c r="E3207" t="s" s="596">
        <v>1547</v>
      </c>
      <c r="F3207" t="s" s="675">
        <v>2366</v>
      </c>
      <c r="G3207" t="s" s="91">
        <f>G3153</f>
        <v>1998</v>
      </c>
      <c r="H3207" s="677">
        <v>0</v>
      </c>
      <c r="J3207" s="662">
        <f>H3207*I3207</f>
        <v>0</v>
      </c>
      <c r="K3207" s="662">
        <f>IF($V$11="Y",J3207*0.05,0)</f>
        <v>0</v>
      </c>
    </row>
    <row r="3208" s="671" customFormat="1" ht="13.5" customHeight="1">
      <c r="E3208" t="s" s="596">
        <v>1547</v>
      </c>
      <c r="F3208" t="s" s="675">
        <v>2366</v>
      </c>
      <c r="G3208" t="s" s="205">
        <f>G3154</f>
        <v>2000</v>
      </c>
      <c r="H3208" s="677">
        <v>0</v>
      </c>
      <c r="J3208" s="662">
        <f>H3208*I3208</f>
        <v>0</v>
      </c>
      <c r="K3208" s="662">
        <f>IF($V$11="Y",J3208*0.05,0)</f>
        <v>0</v>
      </c>
    </row>
    <row r="3209" s="671" customFormat="1" ht="13.5" customHeight="1">
      <c r="E3209" t="s" s="596">
        <v>1547</v>
      </c>
      <c r="F3209" t="s" s="675">
        <v>2366</v>
      </c>
      <c r="G3209" t="s" s="684">
        <f>G3155</f>
        <v>2001</v>
      </c>
      <c r="H3209" s="677">
        <v>0</v>
      </c>
      <c r="J3209" s="662">
        <f>H3209*I3209</f>
        <v>0</v>
      </c>
      <c r="K3209" s="662">
        <f>IF($V$11="Y",J3209*0.05,0)</f>
        <v>0</v>
      </c>
    </row>
    <row r="3210" s="671" customFormat="1" ht="13.5" customHeight="1">
      <c r="E3210" t="s" s="596">
        <v>1547</v>
      </c>
      <c r="F3210" t="s" s="675">
        <v>2366</v>
      </c>
      <c r="G3210" t="s" s="686">
        <f>G3156</f>
        <v>2003</v>
      </c>
      <c r="H3210" s="677">
        <v>0</v>
      </c>
      <c r="J3210" s="662">
        <f>H3210*I3210</f>
        <v>0</v>
      </c>
      <c r="K3210" s="662">
        <f>IF($V$11="Y",J3210*0.05,0)</f>
        <v>0</v>
      </c>
    </row>
    <row r="3211" s="671" customFormat="1" ht="13.5" customHeight="1">
      <c r="E3211" t="s" s="596">
        <v>1547</v>
      </c>
      <c r="F3211" t="s" s="675">
        <v>2366</v>
      </c>
      <c r="G3211" t="s" s="690">
        <f>G3157</f>
        <v>2004</v>
      </c>
      <c r="H3211" s="677">
        <v>0</v>
      </c>
      <c r="J3211" s="662">
        <f>H3211*I3211</f>
        <v>0</v>
      </c>
      <c r="K3211" s="662">
        <f>IF($V$11="Y",J3211*0.05,0)</f>
        <v>0</v>
      </c>
    </row>
    <row r="3212" s="671" customFormat="1" ht="13.5" customHeight="1">
      <c r="E3212" t="s" s="596">
        <v>1547</v>
      </c>
      <c r="F3212" t="s" s="675">
        <v>2366</v>
      </c>
      <c r="G3212" t="s" s="692">
        <f>G3158</f>
        <v>2005</v>
      </c>
      <c r="H3212" s="677">
        <v>0</v>
      </c>
      <c r="J3212" s="662">
        <f>H3212*I3212</f>
        <v>0</v>
      </c>
      <c r="K3212" s="662">
        <f>IF($V$11="Y",J3212*0.05,0)</f>
        <v>0</v>
      </c>
    </row>
    <row r="3213" s="671" customFormat="1" ht="13.5" customHeight="1">
      <c r="E3213" t="s" s="596">
        <v>1547</v>
      </c>
      <c r="F3213" t="s" s="675">
        <v>2366</v>
      </c>
      <c r="G3213" t="s" s="180">
        <f>G3159</f>
        <v>2006</v>
      </c>
      <c r="H3213" s="677">
        <v>0</v>
      </c>
      <c r="J3213" s="662">
        <f>H3213*I3213</f>
        <v>0</v>
      </c>
      <c r="K3213" s="662">
        <f>IF($V$11="Y",J3213*0.05,0)</f>
        <v>0</v>
      </c>
    </row>
    <row r="3214" s="671" customFormat="1" ht="13.5" customHeight="1">
      <c r="E3214" t="s" s="596">
        <v>1547</v>
      </c>
      <c r="F3214" t="s" s="675">
        <v>2366</v>
      </c>
      <c r="G3214" t="s" s="695">
        <f>G3160</f>
        <v>2007</v>
      </c>
      <c r="H3214" s="677">
        <v>0</v>
      </c>
      <c r="J3214" s="662">
        <f>H3214*I3214</f>
        <v>0</v>
      </c>
      <c r="K3214" s="662">
        <f>IF($V$11="Y",J3214*0.05,0)</f>
        <v>0</v>
      </c>
    </row>
    <row r="3215" s="671" customFormat="1" ht="13.5" customHeight="1">
      <c r="E3215" t="s" s="596">
        <v>1548</v>
      </c>
      <c r="F3215" t="s" s="675">
        <v>2367</v>
      </c>
      <c r="G3215" t="s" s="676">
        <f>G3161</f>
        <v>1996</v>
      </c>
      <c r="H3215" s="677">
        <v>0</v>
      </c>
      <c r="J3215" s="662">
        <f>H3215*I3215</f>
        <v>0</v>
      </c>
      <c r="K3215" s="662">
        <f>IF($V$11="Y",J3215*0.05,0)</f>
        <v>0</v>
      </c>
    </row>
    <row r="3216" s="671" customFormat="1" ht="13.5" customHeight="1">
      <c r="E3216" t="s" s="596">
        <v>1548</v>
      </c>
      <c r="F3216" t="s" s="675">
        <v>2367</v>
      </c>
      <c r="G3216" t="s" s="91">
        <f>G3162</f>
        <v>1998</v>
      </c>
      <c r="H3216" s="677">
        <v>0</v>
      </c>
      <c r="J3216" s="662">
        <f>H3216*I3216</f>
        <v>0</v>
      </c>
      <c r="K3216" s="662">
        <f>IF($V$11="Y",J3216*0.05,0)</f>
        <v>0</v>
      </c>
    </row>
    <row r="3217" s="671" customFormat="1" ht="13.5" customHeight="1">
      <c r="E3217" t="s" s="596">
        <v>1548</v>
      </c>
      <c r="F3217" t="s" s="675">
        <v>2367</v>
      </c>
      <c r="G3217" t="s" s="205">
        <f>G3163</f>
        <v>2000</v>
      </c>
      <c r="H3217" s="677">
        <v>0</v>
      </c>
      <c r="J3217" s="662">
        <f>H3217*I3217</f>
        <v>0</v>
      </c>
      <c r="K3217" s="662">
        <f>IF($V$11="Y",J3217*0.05,0)</f>
        <v>0</v>
      </c>
    </row>
    <row r="3218" s="671" customFormat="1" ht="13.5" customHeight="1">
      <c r="E3218" t="s" s="596">
        <v>1548</v>
      </c>
      <c r="F3218" t="s" s="675">
        <v>2367</v>
      </c>
      <c r="G3218" t="s" s="684">
        <f>G3164</f>
        <v>2001</v>
      </c>
      <c r="H3218" s="677">
        <v>0</v>
      </c>
      <c r="J3218" s="662">
        <f>H3218*I3218</f>
        <v>0</v>
      </c>
      <c r="K3218" s="662">
        <f>IF($V$11="Y",J3218*0.05,0)</f>
        <v>0</v>
      </c>
    </row>
    <row r="3219" s="671" customFormat="1" ht="13.5" customHeight="1">
      <c r="E3219" t="s" s="596">
        <v>1548</v>
      </c>
      <c r="F3219" t="s" s="675">
        <v>2367</v>
      </c>
      <c r="G3219" t="s" s="686">
        <f>G3165</f>
        <v>2003</v>
      </c>
      <c r="H3219" s="677">
        <v>0</v>
      </c>
      <c r="J3219" s="662">
        <f>H3219*I3219</f>
        <v>0</v>
      </c>
      <c r="K3219" s="662">
        <f>IF($V$11="Y",J3219*0.05,0)</f>
        <v>0</v>
      </c>
    </row>
    <row r="3220" s="671" customFormat="1" ht="13.5" customHeight="1">
      <c r="E3220" t="s" s="596">
        <v>1548</v>
      </c>
      <c r="F3220" t="s" s="675">
        <v>2367</v>
      </c>
      <c r="G3220" t="s" s="690">
        <f>G3166</f>
        <v>2004</v>
      </c>
      <c r="H3220" s="677">
        <v>0</v>
      </c>
      <c r="J3220" s="662">
        <f>H3220*I3220</f>
        <v>0</v>
      </c>
      <c r="K3220" s="662">
        <f>IF($V$11="Y",J3220*0.05,0)</f>
        <v>0</v>
      </c>
    </row>
    <row r="3221" s="671" customFormat="1" ht="13.5" customHeight="1">
      <c r="E3221" t="s" s="596">
        <v>1548</v>
      </c>
      <c r="F3221" t="s" s="675">
        <v>2367</v>
      </c>
      <c r="G3221" t="s" s="692">
        <f>G3167</f>
        <v>2005</v>
      </c>
      <c r="H3221" s="677">
        <v>0</v>
      </c>
      <c r="J3221" s="662">
        <f>H3221*I3221</f>
        <v>0</v>
      </c>
      <c r="K3221" s="662">
        <f>IF($V$11="Y",J3221*0.05,0)</f>
        <v>0</v>
      </c>
    </row>
    <row r="3222" s="671" customFormat="1" ht="13.5" customHeight="1">
      <c r="E3222" t="s" s="596">
        <v>1548</v>
      </c>
      <c r="F3222" t="s" s="675">
        <v>2367</v>
      </c>
      <c r="G3222" t="s" s="180">
        <f>G3168</f>
        <v>2006</v>
      </c>
      <c r="H3222" s="677">
        <v>0</v>
      </c>
      <c r="J3222" s="662">
        <f>H3222*I3222</f>
        <v>0</v>
      </c>
      <c r="K3222" s="662">
        <f>IF($V$11="Y",J3222*0.05,0)</f>
        <v>0</v>
      </c>
    </row>
    <row r="3223" s="671" customFormat="1" ht="13.5" customHeight="1">
      <c r="E3223" t="s" s="596">
        <v>1548</v>
      </c>
      <c r="F3223" t="s" s="675">
        <v>2367</v>
      </c>
      <c r="G3223" t="s" s="695">
        <f>G3169</f>
        <v>2007</v>
      </c>
      <c r="H3223" s="677">
        <v>0</v>
      </c>
      <c r="J3223" s="662">
        <f>H3223*I3223</f>
        <v>0</v>
      </c>
      <c r="K3223" s="662">
        <f>IF($V$11="Y",J3223*0.05,0)</f>
        <v>0</v>
      </c>
    </row>
    <row r="3224" s="671" customFormat="1" ht="13.5" customHeight="1">
      <c r="E3224" t="s" s="596">
        <v>1549</v>
      </c>
      <c r="F3224" t="s" s="675">
        <v>2368</v>
      </c>
      <c r="G3224" t="s" s="676">
        <f>G3170</f>
        <v>1996</v>
      </c>
      <c r="H3224" s="677">
        <v>0</v>
      </c>
      <c r="J3224" s="662">
        <f>H3224*I3224</f>
        <v>0</v>
      </c>
      <c r="K3224" s="662">
        <f>IF($V$11="Y",J3224*0.05,0)</f>
        <v>0</v>
      </c>
    </row>
    <row r="3225" s="671" customFormat="1" ht="13.5" customHeight="1">
      <c r="E3225" t="s" s="596">
        <v>1549</v>
      </c>
      <c r="F3225" t="s" s="675">
        <v>2368</v>
      </c>
      <c r="G3225" t="s" s="91">
        <f>G3171</f>
        <v>1998</v>
      </c>
      <c r="H3225" s="677">
        <v>0</v>
      </c>
      <c r="J3225" s="662">
        <f>H3225*I3225</f>
        <v>0</v>
      </c>
      <c r="K3225" s="662">
        <f>IF($V$11="Y",J3225*0.05,0)</f>
        <v>0</v>
      </c>
    </row>
    <row r="3226" s="671" customFormat="1" ht="13.5" customHeight="1">
      <c r="E3226" t="s" s="596">
        <v>1549</v>
      </c>
      <c r="F3226" t="s" s="675">
        <v>2368</v>
      </c>
      <c r="G3226" t="s" s="205">
        <f>G3172</f>
        <v>2000</v>
      </c>
      <c r="H3226" s="677">
        <v>0</v>
      </c>
      <c r="J3226" s="662">
        <f>H3226*I3226</f>
        <v>0</v>
      </c>
      <c r="K3226" s="662">
        <f>IF($V$11="Y",J3226*0.05,0)</f>
        <v>0</v>
      </c>
    </row>
    <row r="3227" s="671" customFormat="1" ht="13.5" customHeight="1">
      <c r="E3227" t="s" s="596">
        <v>1549</v>
      </c>
      <c r="F3227" t="s" s="675">
        <v>2368</v>
      </c>
      <c r="G3227" t="s" s="684">
        <f>G3173</f>
        <v>2001</v>
      </c>
      <c r="H3227" s="677">
        <v>0</v>
      </c>
      <c r="J3227" s="662">
        <f>H3227*I3227</f>
        <v>0</v>
      </c>
      <c r="K3227" s="662">
        <f>IF($V$11="Y",J3227*0.05,0)</f>
        <v>0</v>
      </c>
    </row>
    <row r="3228" s="671" customFormat="1" ht="13.5" customHeight="1">
      <c r="E3228" t="s" s="596">
        <v>1549</v>
      </c>
      <c r="F3228" t="s" s="675">
        <v>2368</v>
      </c>
      <c r="G3228" t="s" s="686">
        <f>G3174</f>
        <v>2003</v>
      </c>
      <c r="H3228" s="677">
        <v>0</v>
      </c>
      <c r="J3228" s="662">
        <f>H3228*I3228</f>
        <v>0</v>
      </c>
      <c r="K3228" s="662">
        <f>IF($V$11="Y",J3228*0.05,0)</f>
        <v>0</v>
      </c>
    </row>
    <row r="3229" s="671" customFormat="1" ht="13.5" customHeight="1">
      <c r="E3229" t="s" s="596">
        <v>1549</v>
      </c>
      <c r="F3229" t="s" s="675">
        <v>2368</v>
      </c>
      <c r="G3229" t="s" s="690">
        <f>G3175</f>
        <v>2004</v>
      </c>
      <c r="H3229" s="677">
        <v>0</v>
      </c>
      <c r="J3229" s="662">
        <f>H3229*I3229</f>
        <v>0</v>
      </c>
      <c r="K3229" s="662">
        <f>IF($V$11="Y",J3229*0.05,0)</f>
        <v>0</v>
      </c>
    </row>
    <row r="3230" s="671" customFormat="1" ht="13.5" customHeight="1">
      <c r="E3230" t="s" s="596">
        <v>1549</v>
      </c>
      <c r="F3230" t="s" s="675">
        <v>2368</v>
      </c>
      <c r="G3230" t="s" s="692">
        <f>G3176</f>
        <v>2005</v>
      </c>
      <c r="H3230" s="677">
        <v>0</v>
      </c>
      <c r="J3230" s="662">
        <f>H3230*I3230</f>
        <v>0</v>
      </c>
      <c r="K3230" s="662">
        <f>IF($V$11="Y",J3230*0.05,0)</f>
        <v>0</v>
      </c>
    </row>
    <row r="3231" s="671" customFormat="1" ht="13.5" customHeight="1">
      <c r="E3231" t="s" s="596">
        <v>1549</v>
      </c>
      <c r="F3231" t="s" s="675">
        <v>2368</v>
      </c>
      <c r="G3231" t="s" s="180">
        <f>G3177</f>
        <v>2006</v>
      </c>
      <c r="H3231" s="677">
        <v>0</v>
      </c>
      <c r="J3231" s="662">
        <f>H3231*I3231</f>
        <v>0</v>
      </c>
      <c r="K3231" s="662">
        <f>IF($V$11="Y",J3231*0.05,0)</f>
        <v>0</v>
      </c>
    </row>
    <row r="3232" s="671" customFormat="1" ht="13.5" customHeight="1">
      <c r="E3232" t="s" s="596">
        <v>1549</v>
      </c>
      <c r="F3232" t="s" s="675">
        <v>2368</v>
      </c>
      <c r="G3232" t="s" s="695">
        <f>G3178</f>
        <v>2007</v>
      </c>
      <c r="H3232" s="677">
        <v>0</v>
      </c>
      <c r="J3232" s="662">
        <f>H3232*I3232</f>
        <v>0</v>
      </c>
      <c r="K3232" s="662">
        <f>IF($V$11="Y",J3232*0.05,0)</f>
        <v>0</v>
      </c>
    </row>
    <row r="3233" s="671" customFormat="1" ht="13.5" customHeight="1">
      <c r="E3233" t="s" s="596">
        <v>1550</v>
      </c>
      <c r="F3233" t="s" s="675">
        <v>2369</v>
      </c>
      <c r="G3233" t="s" s="676">
        <f>G3179</f>
        <v>1996</v>
      </c>
      <c r="H3233" s="677">
        <v>0</v>
      </c>
      <c r="J3233" s="662">
        <f>H3233*I3233</f>
        <v>0</v>
      </c>
      <c r="K3233" s="662">
        <f>IF($V$11="Y",J3233*0.05,0)</f>
        <v>0</v>
      </c>
    </row>
    <row r="3234" s="671" customFormat="1" ht="13.5" customHeight="1">
      <c r="E3234" t="s" s="596">
        <v>1550</v>
      </c>
      <c r="F3234" t="s" s="675">
        <v>2369</v>
      </c>
      <c r="G3234" t="s" s="91">
        <f>G3180</f>
        <v>1998</v>
      </c>
      <c r="H3234" s="677">
        <v>0</v>
      </c>
      <c r="J3234" s="662">
        <f>H3234*I3234</f>
        <v>0</v>
      </c>
      <c r="K3234" s="662">
        <f>IF($V$11="Y",J3234*0.05,0)</f>
        <v>0</v>
      </c>
    </row>
    <row r="3235" s="671" customFormat="1" ht="13.5" customHeight="1">
      <c r="E3235" t="s" s="596">
        <v>1550</v>
      </c>
      <c r="F3235" t="s" s="675">
        <v>2369</v>
      </c>
      <c r="G3235" t="s" s="205">
        <f>G3181</f>
        <v>2000</v>
      </c>
      <c r="H3235" s="677">
        <v>0</v>
      </c>
      <c r="J3235" s="662">
        <f>H3235*I3235</f>
        <v>0</v>
      </c>
      <c r="K3235" s="662">
        <f>IF($V$11="Y",J3235*0.05,0)</f>
        <v>0</v>
      </c>
    </row>
    <row r="3236" s="671" customFormat="1" ht="13.5" customHeight="1">
      <c r="E3236" t="s" s="596">
        <v>1550</v>
      </c>
      <c r="F3236" t="s" s="675">
        <v>2369</v>
      </c>
      <c r="G3236" t="s" s="684">
        <f>G3182</f>
        <v>2001</v>
      </c>
      <c r="H3236" s="677">
        <v>0</v>
      </c>
      <c r="J3236" s="662">
        <f>H3236*I3236</f>
        <v>0</v>
      </c>
      <c r="K3236" s="662">
        <f>IF($V$11="Y",J3236*0.05,0)</f>
        <v>0</v>
      </c>
    </row>
    <row r="3237" s="671" customFormat="1" ht="13.5" customHeight="1">
      <c r="E3237" t="s" s="596">
        <v>1550</v>
      </c>
      <c r="F3237" t="s" s="675">
        <v>2369</v>
      </c>
      <c r="G3237" t="s" s="686">
        <f>G3183</f>
        <v>2003</v>
      </c>
      <c r="H3237" s="677">
        <v>0</v>
      </c>
      <c r="J3237" s="662">
        <f>H3237*I3237</f>
        <v>0</v>
      </c>
      <c r="K3237" s="662">
        <f>IF($V$11="Y",J3237*0.05,0)</f>
        <v>0</v>
      </c>
    </row>
    <row r="3238" s="671" customFormat="1" ht="13.5" customHeight="1">
      <c r="E3238" t="s" s="596">
        <v>1550</v>
      </c>
      <c r="F3238" t="s" s="675">
        <v>2369</v>
      </c>
      <c r="G3238" t="s" s="690">
        <f>G3184</f>
        <v>2004</v>
      </c>
      <c r="H3238" s="677">
        <v>0</v>
      </c>
      <c r="J3238" s="662">
        <f>H3238*I3238</f>
        <v>0</v>
      </c>
      <c r="K3238" s="662">
        <f>IF($V$11="Y",J3238*0.05,0)</f>
        <v>0</v>
      </c>
    </row>
    <row r="3239" s="671" customFormat="1" ht="13.5" customHeight="1">
      <c r="E3239" t="s" s="596">
        <v>1550</v>
      </c>
      <c r="F3239" t="s" s="675">
        <v>2369</v>
      </c>
      <c r="G3239" t="s" s="692">
        <f>G3185</f>
        <v>2005</v>
      </c>
      <c r="H3239" s="677">
        <v>0</v>
      </c>
      <c r="J3239" s="662">
        <f>H3239*I3239</f>
        <v>0</v>
      </c>
      <c r="K3239" s="662">
        <f>IF($V$11="Y",J3239*0.05,0)</f>
        <v>0</v>
      </c>
    </row>
    <row r="3240" s="671" customFormat="1" ht="13.5" customHeight="1">
      <c r="E3240" t="s" s="596">
        <v>1550</v>
      </c>
      <c r="F3240" t="s" s="675">
        <v>2369</v>
      </c>
      <c r="G3240" t="s" s="180">
        <f>G3186</f>
        <v>2006</v>
      </c>
      <c r="H3240" s="677">
        <v>0</v>
      </c>
      <c r="J3240" s="662">
        <f>H3240*I3240</f>
        <v>0</v>
      </c>
      <c r="K3240" s="662">
        <f>IF($V$11="Y",J3240*0.05,0)</f>
        <v>0</v>
      </c>
    </row>
    <row r="3241" s="671" customFormat="1" ht="13.5" customHeight="1">
      <c r="E3241" t="s" s="596">
        <v>1550</v>
      </c>
      <c r="F3241" t="s" s="675">
        <v>2369</v>
      </c>
      <c r="G3241" t="s" s="695">
        <f>G3187</f>
        <v>2007</v>
      </c>
      <c r="H3241" s="677">
        <v>0</v>
      </c>
      <c r="J3241" s="662">
        <f>H3241*I3241</f>
        <v>0</v>
      </c>
      <c r="K3241" s="662">
        <f>IF($V$11="Y",J3241*0.05,0)</f>
        <v>0</v>
      </c>
    </row>
    <row r="3242" s="671" customFormat="1" ht="13.5" customHeight="1">
      <c r="E3242" t="s" s="596">
        <v>1551</v>
      </c>
      <c r="F3242" t="s" s="675">
        <v>2370</v>
      </c>
      <c r="G3242" t="s" s="676">
        <f>G3197</f>
        <v>1996</v>
      </c>
      <c r="H3242" s="677">
        <v>0</v>
      </c>
      <c r="J3242" s="662">
        <f>H3242*I3242</f>
        <v>0</v>
      </c>
      <c r="K3242" s="662">
        <f>IF($V$11="Y",J3242*0.05,0)</f>
        <v>0</v>
      </c>
    </row>
    <row r="3243" s="671" customFormat="1" ht="13.5" customHeight="1">
      <c r="E3243" t="s" s="596">
        <v>1551</v>
      </c>
      <c r="F3243" t="s" s="675">
        <v>2370</v>
      </c>
      <c r="G3243" t="s" s="91">
        <f>G3198</f>
        <v>1998</v>
      </c>
      <c r="H3243" s="677">
        <v>0</v>
      </c>
      <c r="J3243" s="662">
        <f>H3243*I3243</f>
        <v>0</v>
      </c>
      <c r="K3243" s="662">
        <f>IF($V$11="Y",J3243*0.05,0)</f>
        <v>0</v>
      </c>
    </row>
    <row r="3244" s="671" customFormat="1" ht="13.5" customHeight="1">
      <c r="E3244" t="s" s="596">
        <v>1551</v>
      </c>
      <c r="F3244" t="s" s="675">
        <v>2370</v>
      </c>
      <c r="G3244" t="s" s="205">
        <f>G3199</f>
        <v>2000</v>
      </c>
      <c r="H3244" s="677">
        <v>0</v>
      </c>
      <c r="J3244" s="662">
        <f>H3244*I3244</f>
        <v>0</v>
      </c>
      <c r="K3244" s="662">
        <f>IF($V$11="Y",J3244*0.05,0)</f>
        <v>0</v>
      </c>
    </row>
    <row r="3245" s="671" customFormat="1" ht="13.5" customHeight="1">
      <c r="E3245" t="s" s="596">
        <v>1551</v>
      </c>
      <c r="F3245" t="s" s="675">
        <v>2370</v>
      </c>
      <c r="G3245" t="s" s="684">
        <f>G3200</f>
        <v>2001</v>
      </c>
      <c r="H3245" s="677">
        <v>0</v>
      </c>
      <c r="J3245" s="662">
        <f>H3245*I3245</f>
        <v>0</v>
      </c>
      <c r="K3245" s="662">
        <f>IF($V$11="Y",J3245*0.05,0)</f>
        <v>0</v>
      </c>
    </row>
    <row r="3246" s="671" customFormat="1" ht="13.5" customHeight="1">
      <c r="E3246" t="s" s="596">
        <v>1551</v>
      </c>
      <c r="F3246" t="s" s="675">
        <v>2370</v>
      </c>
      <c r="G3246" t="s" s="686">
        <f>G3201</f>
        <v>2003</v>
      </c>
      <c r="H3246" s="677">
        <v>0</v>
      </c>
      <c r="J3246" s="662">
        <f>H3246*I3246</f>
        <v>0</v>
      </c>
      <c r="K3246" s="662">
        <f>IF($V$11="Y",J3246*0.05,0)</f>
        <v>0</v>
      </c>
    </row>
    <row r="3247" s="671" customFormat="1" ht="13.5" customHeight="1">
      <c r="E3247" t="s" s="596">
        <v>1551</v>
      </c>
      <c r="F3247" t="s" s="675">
        <v>2370</v>
      </c>
      <c r="G3247" t="s" s="690">
        <f>G3202</f>
        <v>2004</v>
      </c>
      <c r="H3247" s="677">
        <v>0</v>
      </c>
      <c r="J3247" s="662">
        <f>H3247*I3247</f>
        <v>0</v>
      </c>
      <c r="K3247" s="662">
        <f>IF($V$11="Y",J3247*0.05,0)</f>
        <v>0</v>
      </c>
    </row>
    <row r="3248" s="671" customFormat="1" ht="13.5" customHeight="1">
      <c r="E3248" t="s" s="596">
        <v>1551</v>
      </c>
      <c r="F3248" t="s" s="675">
        <v>2370</v>
      </c>
      <c r="G3248" t="s" s="692">
        <f>G3203</f>
        <v>2005</v>
      </c>
      <c r="H3248" s="677">
        <v>0</v>
      </c>
      <c r="J3248" s="662">
        <f>H3248*I3248</f>
        <v>0</v>
      </c>
      <c r="K3248" s="662">
        <f>IF($V$11="Y",J3248*0.05,0)</f>
        <v>0</v>
      </c>
    </row>
    <row r="3249" s="671" customFormat="1" ht="13.5" customHeight="1">
      <c r="E3249" t="s" s="596">
        <v>1551</v>
      </c>
      <c r="F3249" t="s" s="675">
        <v>2370</v>
      </c>
      <c r="G3249" t="s" s="180">
        <f>G3204</f>
        <v>2006</v>
      </c>
      <c r="H3249" s="677">
        <v>0</v>
      </c>
      <c r="J3249" s="662">
        <f>H3249*I3249</f>
        <v>0</v>
      </c>
      <c r="K3249" s="662">
        <f>IF($V$11="Y",J3249*0.05,0)</f>
        <v>0</v>
      </c>
    </row>
    <row r="3250" s="671" customFormat="1" ht="13.5" customHeight="1">
      <c r="E3250" t="s" s="596">
        <v>1551</v>
      </c>
      <c r="F3250" t="s" s="675">
        <v>2370</v>
      </c>
      <c r="G3250" t="s" s="695">
        <f>G3205</f>
        <v>2007</v>
      </c>
      <c r="H3250" s="677">
        <v>0</v>
      </c>
      <c r="J3250" s="662">
        <f>H3250*I3250</f>
        <v>0</v>
      </c>
      <c r="K3250" s="662">
        <f>IF($V$11="Y",J3250*0.05,0)</f>
        <v>0</v>
      </c>
    </row>
    <row r="3251" s="671" customFormat="1" ht="13.5" customHeight="1">
      <c r="E3251" t="s" s="596">
        <v>1480</v>
      </c>
      <c r="F3251" t="s" s="675">
        <v>2371</v>
      </c>
      <c r="G3251" t="s" s="676">
        <f>G3206</f>
        <v>1996</v>
      </c>
      <c r="H3251" s="677">
        <v>0</v>
      </c>
      <c r="J3251" s="662">
        <f>H3251*I3251</f>
        <v>0</v>
      </c>
      <c r="K3251" s="662">
        <f>IF($V$11="Y",J3251*0.05,0)</f>
        <v>0</v>
      </c>
    </row>
    <row r="3252" s="671" customFormat="1" ht="13.5" customHeight="1">
      <c r="E3252" t="s" s="596">
        <v>1480</v>
      </c>
      <c r="F3252" t="s" s="675">
        <v>2371</v>
      </c>
      <c r="G3252" t="s" s="91">
        <f>G3207</f>
        <v>1998</v>
      </c>
      <c r="H3252" s="677">
        <v>0</v>
      </c>
      <c r="J3252" s="662">
        <f>H3252*I3252</f>
        <v>0</v>
      </c>
      <c r="K3252" s="662">
        <f>IF($V$11="Y",J3252*0.05,0)</f>
        <v>0</v>
      </c>
    </row>
    <row r="3253" s="671" customFormat="1" ht="13.5" customHeight="1">
      <c r="E3253" t="s" s="596">
        <v>1480</v>
      </c>
      <c r="F3253" t="s" s="675">
        <v>2371</v>
      </c>
      <c r="G3253" t="s" s="205">
        <f>G3208</f>
        <v>2000</v>
      </c>
      <c r="H3253" s="677">
        <v>0</v>
      </c>
      <c r="J3253" s="662">
        <f>H3253*I3253</f>
        <v>0</v>
      </c>
      <c r="K3253" s="662">
        <f>IF($V$11="Y",J3253*0.05,0)</f>
        <v>0</v>
      </c>
    </row>
    <row r="3254" s="671" customFormat="1" ht="13.5" customHeight="1">
      <c r="E3254" t="s" s="596">
        <v>1480</v>
      </c>
      <c r="F3254" t="s" s="675">
        <v>2371</v>
      </c>
      <c r="G3254" t="s" s="684">
        <f>G3209</f>
        <v>2001</v>
      </c>
      <c r="H3254" s="677">
        <v>0</v>
      </c>
      <c r="J3254" s="662">
        <f>H3254*I3254</f>
        <v>0</v>
      </c>
      <c r="K3254" s="662">
        <f>IF($V$11="Y",J3254*0.05,0)</f>
        <v>0</v>
      </c>
    </row>
    <row r="3255" s="671" customFormat="1" ht="13.5" customHeight="1">
      <c r="E3255" t="s" s="596">
        <v>1480</v>
      </c>
      <c r="F3255" t="s" s="675">
        <v>2371</v>
      </c>
      <c r="G3255" t="s" s="686">
        <f>G3210</f>
        <v>2003</v>
      </c>
      <c r="H3255" s="677">
        <v>0</v>
      </c>
      <c r="J3255" s="662">
        <f>H3255*I3255</f>
        <v>0</v>
      </c>
      <c r="K3255" s="662">
        <f>IF($V$11="Y",J3255*0.05,0)</f>
        <v>0</v>
      </c>
    </row>
    <row r="3256" s="671" customFormat="1" ht="13.5" customHeight="1">
      <c r="E3256" t="s" s="596">
        <v>1480</v>
      </c>
      <c r="F3256" t="s" s="675">
        <v>2371</v>
      </c>
      <c r="G3256" t="s" s="690">
        <f>G3211</f>
        <v>2004</v>
      </c>
      <c r="H3256" s="677">
        <v>0</v>
      </c>
      <c r="J3256" s="662">
        <f>H3256*I3256</f>
        <v>0</v>
      </c>
      <c r="K3256" s="662">
        <f>IF($V$11="Y",J3256*0.05,0)</f>
        <v>0</v>
      </c>
    </row>
    <row r="3257" s="671" customFormat="1" ht="13.5" customHeight="1">
      <c r="E3257" t="s" s="596">
        <v>1480</v>
      </c>
      <c r="F3257" t="s" s="675">
        <v>2371</v>
      </c>
      <c r="G3257" t="s" s="692">
        <f>G3212</f>
        <v>2005</v>
      </c>
      <c r="H3257" s="677">
        <v>0</v>
      </c>
      <c r="J3257" s="662">
        <f>H3257*I3257</f>
        <v>0</v>
      </c>
      <c r="K3257" s="662">
        <f>IF($V$11="Y",J3257*0.05,0)</f>
        <v>0</v>
      </c>
    </row>
    <row r="3258" s="671" customFormat="1" ht="13.5" customHeight="1">
      <c r="E3258" t="s" s="596">
        <v>1480</v>
      </c>
      <c r="F3258" t="s" s="675">
        <v>2371</v>
      </c>
      <c r="G3258" t="s" s="180">
        <f>G3213</f>
        <v>2006</v>
      </c>
      <c r="H3258" s="677">
        <v>0</v>
      </c>
      <c r="J3258" s="662">
        <f>H3258*I3258</f>
        <v>0</v>
      </c>
      <c r="K3258" s="662">
        <f>IF($V$11="Y",J3258*0.05,0)</f>
        <v>0</v>
      </c>
    </row>
    <row r="3259" s="671" customFormat="1" ht="13.5" customHeight="1">
      <c r="E3259" t="s" s="596">
        <v>1480</v>
      </c>
      <c r="F3259" t="s" s="675">
        <v>2371</v>
      </c>
      <c r="G3259" t="s" s="695">
        <f>G3214</f>
        <v>2007</v>
      </c>
      <c r="H3259" s="677">
        <v>0</v>
      </c>
      <c r="J3259" s="662">
        <f>H3259*I3259</f>
        <v>0</v>
      </c>
      <c r="K3259" s="662">
        <f>IF($V$11="Y",J3259*0.05,0)</f>
        <v>0</v>
      </c>
    </row>
    <row r="3260" s="671" customFormat="1" ht="13.5" customHeight="1">
      <c r="E3260" t="s" s="596">
        <v>1481</v>
      </c>
      <c r="F3260" t="s" s="675">
        <v>2372</v>
      </c>
      <c r="G3260" t="s" s="676">
        <f>G3215</f>
        <v>1996</v>
      </c>
      <c r="H3260" s="677">
        <v>0</v>
      </c>
      <c r="J3260" s="662">
        <f>H3260*I3260</f>
        <v>0</v>
      </c>
      <c r="K3260" s="662">
        <f>IF($V$11="Y",J3260*0.05,0)</f>
        <v>0</v>
      </c>
    </row>
    <row r="3261" s="671" customFormat="1" ht="13.5" customHeight="1">
      <c r="E3261" t="s" s="596">
        <v>1481</v>
      </c>
      <c r="F3261" t="s" s="675">
        <v>2372</v>
      </c>
      <c r="G3261" t="s" s="91">
        <f>G3216</f>
        <v>1998</v>
      </c>
      <c r="H3261" s="677">
        <v>0</v>
      </c>
      <c r="J3261" s="662">
        <f>H3261*I3261</f>
        <v>0</v>
      </c>
      <c r="K3261" s="662">
        <f>IF($V$11="Y",J3261*0.05,0)</f>
        <v>0</v>
      </c>
    </row>
    <row r="3262" s="671" customFormat="1" ht="13.5" customHeight="1">
      <c r="E3262" t="s" s="596">
        <v>1481</v>
      </c>
      <c r="F3262" t="s" s="675">
        <v>2372</v>
      </c>
      <c r="G3262" t="s" s="205">
        <f>G3217</f>
        <v>2000</v>
      </c>
      <c r="H3262" s="677">
        <v>0</v>
      </c>
      <c r="J3262" s="662">
        <f>H3262*I3262</f>
        <v>0</v>
      </c>
      <c r="K3262" s="662">
        <f>IF($V$11="Y",J3262*0.05,0)</f>
        <v>0</v>
      </c>
    </row>
    <row r="3263" s="671" customFormat="1" ht="13.5" customHeight="1">
      <c r="E3263" t="s" s="596">
        <v>1481</v>
      </c>
      <c r="F3263" t="s" s="675">
        <v>2372</v>
      </c>
      <c r="G3263" t="s" s="684">
        <f>G3218</f>
        <v>2001</v>
      </c>
      <c r="H3263" s="677">
        <v>0</v>
      </c>
      <c r="J3263" s="662">
        <f>H3263*I3263</f>
        <v>0</v>
      </c>
      <c r="K3263" s="662">
        <f>IF($V$11="Y",J3263*0.05,0)</f>
        <v>0</v>
      </c>
    </row>
    <row r="3264" s="671" customFormat="1" ht="13.5" customHeight="1">
      <c r="E3264" t="s" s="596">
        <v>1481</v>
      </c>
      <c r="F3264" t="s" s="675">
        <v>2372</v>
      </c>
      <c r="G3264" t="s" s="686">
        <f>G3219</f>
        <v>2003</v>
      </c>
      <c r="H3264" s="677">
        <v>0</v>
      </c>
      <c r="J3264" s="662">
        <f>H3264*I3264</f>
        <v>0</v>
      </c>
      <c r="K3264" s="662">
        <f>IF($V$11="Y",J3264*0.05,0)</f>
        <v>0</v>
      </c>
    </row>
    <row r="3265" s="671" customFormat="1" ht="13.5" customHeight="1">
      <c r="E3265" t="s" s="596">
        <v>1481</v>
      </c>
      <c r="F3265" t="s" s="675">
        <v>2372</v>
      </c>
      <c r="G3265" t="s" s="690">
        <f>G3220</f>
        <v>2004</v>
      </c>
      <c r="H3265" s="677">
        <v>0</v>
      </c>
      <c r="J3265" s="662">
        <f>H3265*I3265</f>
        <v>0</v>
      </c>
      <c r="K3265" s="662">
        <f>IF($V$11="Y",J3265*0.05,0)</f>
        <v>0</v>
      </c>
    </row>
    <row r="3266" s="671" customFormat="1" ht="13.5" customHeight="1">
      <c r="E3266" t="s" s="596">
        <v>1481</v>
      </c>
      <c r="F3266" t="s" s="675">
        <v>2372</v>
      </c>
      <c r="G3266" t="s" s="692">
        <f>G3221</f>
        <v>2005</v>
      </c>
      <c r="H3266" s="677">
        <v>0</v>
      </c>
      <c r="J3266" s="662">
        <f>H3266*I3266</f>
        <v>0</v>
      </c>
      <c r="K3266" s="662">
        <f>IF($V$11="Y",J3266*0.05,0)</f>
        <v>0</v>
      </c>
    </row>
    <row r="3267" s="671" customFormat="1" ht="13.5" customHeight="1">
      <c r="E3267" t="s" s="596">
        <v>1481</v>
      </c>
      <c r="F3267" t="s" s="675">
        <v>2372</v>
      </c>
      <c r="G3267" t="s" s="180">
        <f>G3222</f>
        <v>2006</v>
      </c>
      <c r="H3267" s="677">
        <v>0</v>
      </c>
      <c r="J3267" s="662">
        <f>H3267*I3267</f>
        <v>0</v>
      </c>
      <c r="K3267" s="662">
        <f>IF($V$11="Y",J3267*0.05,0)</f>
        <v>0</v>
      </c>
    </row>
    <row r="3268" s="671" customFormat="1" ht="13.5" customHeight="1">
      <c r="E3268" t="s" s="596">
        <v>1481</v>
      </c>
      <c r="F3268" t="s" s="675">
        <v>2372</v>
      </c>
      <c r="G3268" t="s" s="695">
        <f>G3223</f>
        <v>2007</v>
      </c>
      <c r="H3268" s="677">
        <v>0</v>
      </c>
      <c r="J3268" s="662">
        <f>H3268*I3268</f>
        <v>0</v>
      </c>
      <c r="K3268" s="662">
        <f>IF($V$11="Y",J3268*0.05,0)</f>
        <v>0</v>
      </c>
    </row>
    <row r="3269" s="671" customFormat="1" ht="13.5" customHeight="1">
      <c r="E3269" t="s" s="596">
        <v>1482</v>
      </c>
      <c r="F3269" t="s" s="675">
        <v>2373</v>
      </c>
      <c r="G3269" t="s" s="676">
        <f>G3224</f>
        <v>1996</v>
      </c>
      <c r="H3269" s="677">
        <v>0</v>
      </c>
      <c r="J3269" s="662">
        <f>H3269*I3269</f>
        <v>0</v>
      </c>
      <c r="K3269" s="662">
        <f>IF($V$11="Y",J3269*0.05,0)</f>
        <v>0</v>
      </c>
    </row>
    <row r="3270" s="671" customFormat="1" ht="13.5" customHeight="1">
      <c r="E3270" t="s" s="596">
        <v>1482</v>
      </c>
      <c r="F3270" t="s" s="675">
        <v>2373</v>
      </c>
      <c r="G3270" t="s" s="91">
        <f>G3225</f>
        <v>1998</v>
      </c>
      <c r="H3270" s="677">
        <v>0</v>
      </c>
      <c r="J3270" s="662">
        <f>H3270*I3270</f>
        <v>0</v>
      </c>
      <c r="K3270" s="662">
        <f>IF($V$11="Y",J3270*0.05,0)</f>
        <v>0</v>
      </c>
    </row>
    <row r="3271" s="671" customFormat="1" ht="13.5" customHeight="1">
      <c r="E3271" t="s" s="596">
        <v>1482</v>
      </c>
      <c r="F3271" t="s" s="675">
        <v>2373</v>
      </c>
      <c r="G3271" t="s" s="205">
        <f>G3226</f>
        <v>2000</v>
      </c>
      <c r="H3271" s="677">
        <v>0</v>
      </c>
      <c r="J3271" s="662">
        <f>H3271*I3271</f>
        <v>0</v>
      </c>
      <c r="K3271" s="662">
        <f>IF($V$11="Y",J3271*0.05,0)</f>
        <v>0</v>
      </c>
    </row>
    <row r="3272" s="671" customFormat="1" ht="13.5" customHeight="1">
      <c r="E3272" t="s" s="596">
        <v>1482</v>
      </c>
      <c r="F3272" t="s" s="675">
        <v>2373</v>
      </c>
      <c r="G3272" t="s" s="684">
        <f>G3227</f>
        <v>2001</v>
      </c>
      <c r="H3272" s="677">
        <v>0</v>
      </c>
      <c r="J3272" s="662">
        <f>H3272*I3272</f>
        <v>0</v>
      </c>
      <c r="K3272" s="662">
        <f>IF($V$11="Y",J3272*0.05,0)</f>
        <v>0</v>
      </c>
    </row>
    <row r="3273" s="671" customFormat="1" ht="13.5" customHeight="1">
      <c r="E3273" t="s" s="596">
        <v>1482</v>
      </c>
      <c r="F3273" t="s" s="675">
        <v>2373</v>
      </c>
      <c r="G3273" t="s" s="686">
        <f>G3228</f>
        <v>2003</v>
      </c>
      <c r="H3273" s="677">
        <v>0</v>
      </c>
      <c r="J3273" s="662">
        <f>H3273*I3273</f>
        <v>0</v>
      </c>
      <c r="K3273" s="662">
        <f>IF($V$11="Y",J3273*0.05,0)</f>
        <v>0</v>
      </c>
    </row>
    <row r="3274" s="671" customFormat="1" ht="13.5" customHeight="1">
      <c r="E3274" t="s" s="596">
        <v>1482</v>
      </c>
      <c r="F3274" t="s" s="675">
        <v>2373</v>
      </c>
      <c r="G3274" t="s" s="690">
        <f>G3229</f>
        <v>2004</v>
      </c>
      <c r="H3274" s="677">
        <v>0</v>
      </c>
      <c r="J3274" s="662">
        <f>H3274*I3274</f>
        <v>0</v>
      </c>
      <c r="K3274" s="662">
        <f>IF($V$11="Y",J3274*0.05,0)</f>
        <v>0</v>
      </c>
    </row>
    <row r="3275" s="671" customFormat="1" ht="13.5" customHeight="1">
      <c r="E3275" t="s" s="596">
        <v>1482</v>
      </c>
      <c r="F3275" t="s" s="675">
        <v>2373</v>
      </c>
      <c r="G3275" t="s" s="692">
        <f>G3230</f>
        <v>2005</v>
      </c>
      <c r="H3275" s="677">
        <v>0</v>
      </c>
      <c r="J3275" s="662">
        <f>H3275*I3275</f>
        <v>0</v>
      </c>
      <c r="K3275" s="662">
        <f>IF($V$11="Y",J3275*0.05,0)</f>
        <v>0</v>
      </c>
    </row>
    <row r="3276" s="671" customFormat="1" ht="13.5" customHeight="1">
      <c r="E3276" t="s" s="596">
        <v>1482</v>
      </c>
      <c r="F3276" t="s" s="675">
        <v>2373</v>
      </c>
      <c r="G3276" t="s" s="180">
        <f>G3231</f>
        <v>2006</v>
      </c>
      <c r="H3276" s="677">
        <v>0</v>
      </c>
      <c r="J3276" s="662">
        <f>H3276*I3276</f>
        <v>0</v>
      </c>
      <c r="K3276" s="662">
        <f>IF($V$11="Y",J3276*0.05,0)</f>
        <v>0</v>
      </c>
    </row>
    <row r="3277" s="671" customFormat="1" ht="13.5" customHeight="1">
      <c r="E3277" t="s" s="596">
        <v>1482</v>
      </c>
      <c r="F3277" t="s" s="675">
        <v>2373</v>
      </c>
      <c r="G3277" t="s" s="695">
        <f>G3232</f>
        <v>2007</v>
      </c>
      <c r="H3277" s="677">
        <v>0</v>
      </c>
      <c r="J3277" s="662">
        <f>H3277*I3277</f>
        <v>0</v>
      </c>
      <c r="K3277" s="662">
        <f>IF($V$11="Y",J3277*0.05,0)</f>
        <v>0</v>
      </c>
    </row>
    <row r="3278" s="671" customFormat="1" ht="13.5" customHeight="1">
      <c r="E3278" t="s" s="596">
        <v>1483</v>
      </c>
      <c r="F3278" t="s" s="675">
        <v>2374</v>
      </c>
      <c r="G3278" t="s" s="676">
        <f>G3233</f>
        <v>1996</v>
      </c>
      <c r="H3278" s="677">
        <v>0</v>
      </c>
      <c r="J3278" s="662">
        <f>H3278*I3278</f>
        <v>0</v>
      </c>
      <c r="K3278" s="662">
        <f>IF($V$11="Y",J3278*0.05,0)</f>
        <v>0</v>
      </c>
    </row>
    <row r="3279" s="671" customFormat="1" ht="13.5" customHeight="1">
      <c r="E3279" t="s" s="596">
        <v>1483</v>
      </c>
      <c r="F3279" t="s" s="675">
        <v>2374</v>
      </c>
      <c r="G3279" t="s" s="91">
        <f>G3234</f>
        <v>1998</v>
      </c>
      <c r="H3279" s="677">
        <v>0</v>
      </c>
      <c r="J3279" s="662">
        <f>H3279*I3279</f>
        <v>0</v>
      </c>
      <c r="K3279" s="662">
        <f>IF($V$11="Y",J3279*0.05,0)</f>
        <v>0</v>
      </c>
    </row>
    <row r="3280" s="671" customFormat="1" ht="13.5" customHeight="1">
      <c r="E3280" t="s" s="596">
        <v>1483</v>
      </c>
      <c r="F3280" t="s" s="675">
        <v>2374</v>
      </c>
      <c r="G3280" t="s" s="205">
        <f>G3235</f>
        <v>2000</v>
      </c>
      <c r="H3280" s="677">
        <v>0</v>
      </c>
      <c r="J3280" s="662">
        <f>H3280*I3280</f>
        <v>0</v>
      </c>
      <c r="K3280" s="662">
        <f>IF($V$11="Y",J3280*0.05,0)</f>
        <v>0</v>
      </c>
    </row>
    <row r="3281" s="671" customFormat="1" ht="13.5" customHeight="1">
      <c r="E3281" t="s" s="596">
        <v>1483</v>
      </c>
      <c r="F3281" t="s" s="675">
        <v>2374</v>
      </c>
      <c r="G3281" t="s" s="684">
        <f>G3236</f>
        <v>2001</v>
      </c>
      <c r="H3281" s="677">
        <v>0</v>
      </c>
      <c r="J3281" s="662">
        <f>H3281*I3281</f>
        <v>0</v>
      </c>
      <c r="K3281" s="662">
        <f>IF($V$11="Y",J3281*0.05,0)</f>
        <v>0</v>
      </c>
    </row>
    <row r="3282" s="671" customFormat="1" ht="13.5" customHeight="1">
      <c r="E3282" t="s" s="596">
        <v>1483</v>
      </c>
      <c r="F3282" t="s" s="675">
        <v>2374</v>
      </c>
      <c r="G3282" t="s" s="686">
        <f>G3237</f>
        <v>2003</v>
      </c>
      <c r="H3282" s="677">
        <v>0</v>
      </c>
      <c r="J3282" s="662">
        <f>H3282*I3282</f>
        <v>0</v>
      </c>
      <c r="K3282" s="662">
        <f>IF($V$11="Y",J3282*0.05,0)</f>
        <v>0</v>
      </c>
    </row>
    <row r="3283" s="671" customFormat="1" ht="13.5" customHeight="1">
      <c r="E3283" t="s" s="596">
        <v>1483</v>
      </c>
      <c r="F3283" t="s" s="675">
        <v>2374</v>
      </c>
      <c r="G3283" t="s" s="690">
        <f>G3238</f>
        <v>2004</v>
      </c>
      <c r="H3283" s="677">
        <v>0</v>
      </c>
      <c r="J3283" s="662">
        <f>H3283*I3283</f>
        <v>0</v>
      </c>
      <c r="K3283" s="662">
        <f>IF($V$11="Y",J3283*0.05,0)</f>
        <v>0</v>
      </c>
    </row>
    <row r="3284" s="671" customFormat="1" ht="13.5" customHeight="1">
      <c r="E3284" t="s" s="596">
        <v>1483</v>
      </c>
      <c r="F3284" t="s" s="675">
        <v>2374</v>
      </c>
      <c r="G3284" t="s" s="692">
        <f>G3239</f>
        <v>2005</v>
      </c>
      <c r="H3284" s="677">
        <v>0</v>
      </c>
      <c r="J3284" s="662">
        <f>H3284*I3284</f>
        <v>0</v>
      </c>
      <c r="K3284" s="662">
        <f>IF($V$11="Y",J3284*0.05,0)</f>
        <v>0</v>
      </c>
    </row>
    <row r="3285" s="671" customFormat="1" ht="13.5" customHeight="1">
      <c r="E3285" t="s" s="596">
        <v>1483</v>
      </c>
      <c r="F3285" t="s" s="675">
        <v>2374</v>
      </c>
      <c r="G3285" t="s" s="180">
        <f>G3240</f>
        <v>2006</v>
      </c>
      <c r="H3285" s="677">
        <v>0</v>
      </c>
      <c r="J3285" s="662">
        <f>H3285*I3285</f>
        <v>0</v>
      </c>
      <c r="K3285" s="662">
        <f>IF($V$11="Y",J3285*0.05,0)</f>
        <v>0</v>
      </c>
    </row>
    <row r="3286" s="671" customFormat="1" ht="13.5" customHeight="1">
      <c r="E3286" t="s" s="596">
        <v>1483</v>
      </c>
      <c r="F3286" t="s" s="675">
        <v>2374</v>
      </c>
      <c r="G3286" t="s" s="695">
        <f>G3241</f>
        <v>2007</v>
      </c>
      <c r="H3286" s="677">
        <v>0</v>
      </c>
      <c r="J3286" s="662">
        <f>H3286*I3286</f>
        <v>0</v>
      </c>
      <c r="K3286" s="662">
        <f>IF($V$11="Y",J3286*0.05,0)</f>
        <v>0</v>
      </c>
    </row>
    <row r="3287" s="671" customFormat="1" ht="13.5" customHeight="1">
      <c r="E3287" t="s" s="596">
        <v>1478</v>
      </c>
      <c r="F3287" t="s" s="675">
        <v>2375</v>
      </c>
      <c r="G3287" t="s" s="676">
        <f>G3206</f>
        <v>1996</v>
      </c>
      <c r="H3287" s="677">
        <v>0</v>
      </c>
      <c r="J3287" s="662">
        <f>H3287*I3287</f>
        <v>0</v>
      </c>
      <c r="K3287" s="662">
        <f>IF($V$11="Y",J3287*0.05,0)</f>
        <v>0</v>
      </c>
    </row>
    <row r="3288" s="671" customFormat="1" ht="13.5" customHeight="1">
      <c r="E3288" t="s" s="596">
        <v>1478</v>
      </c>
      <c r="F3288" t="s" s="675">
        <v>2375</v>
      </c>
      <c r="G3288" t="s" s="91">
        <f>G3207</f>
        <v>1998</v>
      </c>
      <c r="H3288" s="677">
        <v>0</v>
      </c>
      <c r="J3288" s="662">
        <f>H3288*I3288</f>
        <v>0</v>
      </c>
      <c r="K3288" s="662">
        <f>IF($V$11="Y",J3288*0.05,0)</f>
        <v>0</v>
      </c>
    </row>
    <row r="3289" s="671" customFormat="1" ht="13.5" customHeight="1">
      <c r="E3289" t="s" s="596">
        <v>1478</v>
      </c>
      <c r="F3289" t="s" s="675">
        <v>2375</v>
      </c>
      <c r="G3289" t="s" s="205">
        <f>G3208</f>
        <v>2000</v>
      </c>
      <c r="H3289" s="677">
        <v>0</v>
      </c>
      <c r="J3289" s="662">
        <f>H3289*I3289</f>
        <v>0</v>
      </c>
      <c r="K3289" s="662">
        <f>IF($V$11="Y",J3289*0.05,0)</f>
        <v>0</v>
      </c>
    </row>
    <row r="3290" s="671" customFormat="1" ht="13.5" customHeight="1">
      <c r="E3290" t="s" s="596">
        <v>1478</v>
      </c>
      <c r="F3290" t="s" s="675">
        <v>2375</v>
      </c>
      <c r="G3290" t="s" s="684">
        <f>G3209</f>
        <v>2001</v>
      </c>
      <c r="H3290" s="677">
        <v>0</v>
      </c>
      <c r="J3290" s="662">
        <f>H3290*I3290</f>
        <v>0</v>
      </c>
      <c r="K3290" s="662">
        <f>IF($V$11="Y",J3290*0.05,0)</f>
        <v>0</v>
      </c>
    </row>
    <row r="3291" s="671" customFormat="1" ht="13.5" customHeight="1">
      <c r="E3291" t="s" s="596">
        <v>1478</v>
      </c>
      <c r="F3291" t="s" s="675">
        <v>2375</v>
      </c>
      <c r="G3291" t="s" s="686">
        <f>G3210</f>
        <v>2003</v>
      </c>
      <c r="H3291" s="677">
        <v>0</v>
      </c>
      <c r="J3291" s="662">
        <f>H3291*I3291</f>
        <v>0</v>
      </c>
      <c r="K3291" s="662">
        <f>IF($V$11="Y",J3291*0.05,0)</f>
        <v>0</v>
      </c>
    </row>
    <row r="3292" s="671" customFormat="1" ht="13.5" customHeight="1">
      <c r="E3292" t="s" s="596">
        <v>1478</v>
      </c>
      <c r="F3292" t="s" s="675">
        <v>2375</v>
      </c>
      <c r="G3292" t="s" s="690">
        <f>G3211</f>
        <v>2004</v>
      </c>
      <c r="H3292" s="677">
        <v>0</v>
      </c>
      <c r="J3292" s="662">
        <f>H3292*I3292</f>
        <v>0</v>
      </c>
      <c r="K3292" s="662">
        <f>IF($V$11="Y",J3292*0.05,0)</f>
        <v>0</v>
      </c>
    </row>
    <row r="3293" s="671" customFormat="1" ht="13.5" customHeight="1">
      <c r="E3293" t="s" s="596">
        <v>1478</v>
      </c>
      <c r="F3293" t="s" s="675">
        <v>2375</v>
      </c>
      <c r="G3293" t="s" s="692">
        <f>G3212</f>
        <v>2005</v>
      </c>
      <c r="H3293" s="677">
        <v>0</v>
      </c>
      <c r="J3293" s="662">
        <f>H3293*I3293</f>
        <v>0</v>
      </c>
      <c r="K3293" s="662">
        <f>IF($V$11="Y",J3293*0.05,0)</f>
        <v>0</v>
      </c>
    </row>
    <row r="3294" s="671" customFormat="1" ht="13.5" customHeight="1">
      <c r="E3294" t="s" s="596">
        <v>1478</v>
      </c>
      <c r="F3294" t="s" s="675">
        <v>2375</v>
      </c>
      <c r="G3294" t="s" s="180">
        <f>G3213</f>
        <v>2006</v>
      </c>
      <c r="H3294" s="677">
        <v>0</v>
      </c>
      <c r="J3294" s="662">
        <f>H3294*I3294</f>
        <v>0</v>
      </c>
      <c r="K3294" s="662">
        <f>IF($V$11="Y",J3294*0.05,0)</f>
        <v>0</v>
      </c>
    </row>
    <row r="3295" s="671" customFormat="1" ht="13.5" customHeight="1">
      <c r="E3295" t="s" s="596">
        <v>1478</v>
      </c>
      <c r="F3295" t="s" s="675">
        <v>2375</v>
      </c>
      <c r="G3295" t="s" s="695">
        <f>G3214</f>
        <v>2007</v>
      </c>
      <c r="H3295" s="677">
        <v>0</v>
      </c>
      <c r="J3295" s="662">
        <f>H3295*I3295</f>
        <v>0</v>
      </c>
      <c r="K3295" s="662">
        <f>IF($V$11="Y",J3295*0.05,0)</f>
        <v>0</v>
      </c>
    </row>
    <row r="3296" s="671" customFormat="1" ht="13.5" customHeight="1">
      <c r="E3296" t="s" s="596">
        <v>1484</v>
      </c>
      <c r="F3296" t="s" s="675">
        <v>2376</v>
      </c>
      <c r="G3296" t="s" s="676">
        <f>G3215</f>
        <v>1996</v>
      </c>
      <c r="H3296" s="677">
        <v>0</v>
      </c>
      <c r="J3296" s="662">
        <f>H3296*I3296</f>
        <v>0</v>
      </c>
      <c r="K3296" s="662">
        <f>IF($V$11="Y",J3296*0.05,0)</f>
        <v>0</v>
      </c>
    </row>
    <row r="3297" s="671" customFormat="1" ht="13.5" customHeight="1">
      <c r="E3297" t="s" s="596">
        <v>1484</v>
      </c>
      <c r="F3297" t="s" s="675">
        <v>2376</v>
      </c>
      <c r="G3297" t="s" s="91">
        <f>G3216</f>
        <v>1998</v>
      </c>
      <c r="H3297" s="677">
        <v>0</v>
      </c>
      <c r="J3297" s="662">
        <f>H3297*I3297</f>
        <v>0</v>
      </c>
      <c r="K3297" s="662">
        <f>IF($V$11="Y",J3297*0.05,0)</f>
        <v>0</v>
      </c>
    </row>
    <row r="3298" s="671" customFormat="1" ht="13.5" customHeight="1">
      <c r="E3298" t="s" s="596">
        <v>1484</v>
      </c>
      <c r="F3298" t="s" s="675">
        <v>2376</v>
      </c>
      <c r="G3298" t="s" s="205">
        <f>G3217</f>
        <v>2000</v>
      </c>
      <c r="H3298" s="677">
        <v>0</v>
      </c>
      <c r="J3298" s="662">
        <f>H3298*I3298</f>
        <v>0</v>
      </c>
      <c r="K3298" s="662">
        <f>IF($V$11="Y",J3298*0.05,0)</f>
        <v>0</v>
      </c>
    </row>
    <row r="3299" s="671" customFormat="1" ht="13.5" customHeight="1">
      <c r="E3299" t="s" s="596">
        <v>1484</v>
      </c>
      <c r="F3299" t="s" s="675">
        <v>2376</v>
      </c>
      <c r="G3299" t="s" s="684">
        <f>G3218</f>
        <v>2001</v>
      </c>
      <c r="H3299" s="677">
        <v>0</v>
      </c>
      <c r="J3299" s="662">
        <f>H3299*I3299</f>
        <v>0</v>
      </c>
      <c r="K3299" s="662">
        <f>IF($V$11="Y",J3299*0.05,0)</f>
        <v>0</v>
      </c>
    </row>
    <row r="3300" s="671" customFormat="1" ht="13.5" customHeight="1">
      <c r="E3300" t="s" s="596">
        <v>1484</v>
      </c>
      <c r="F3300" t="s" s="675">
        <v>2376</v>
      </c>
      <c r="G3300" t="s" s="686">
        <f>G3219</f>
        <v>2003</v>
      </c>
      <c r="H3300" s="677">
        <v>0</v>
      </c>
      <c r="J3300" s="662">
        <f>H3300*I3300</f>
        <v>0</v>
      </c>
      <c r="K3300" s="662">
        <f>IF($V$11="Y",J3300*0.05,0)</f>
        <v>0</v>
      </c>
    </row>
    <row r="3301" s="671" customFormat="1" ht="13.5" customHeight="1">
      <c r="E3301" t="s" s="596">
        <v>1484</v>
      </c>
      <c r="F3301" t="s" s="675">
        <v>2376</v>
      </c>
      <c r="G3301" t="s" s="690">
        <f>G3220</f>
        <v>2004</v>
      </c>
      <c r="H3301" s="677">
        <v>0</v>
      </c>
      <c r="J3301" s="662">
        <f>H3301*I3301</f>
        <v>0</v>
      </c>
      <c r="K3301" s="662">
        <f>IF($V$11="Y",J3301*0.05,0)</f>
        <v>0</v>
      </c>
    </row>
    <row r="3302" s="671" customFormat="1" ht="13.5" customHeight="1">
      <c r="E3302" t="s" s="596">
        <v>1484</v>
      </c>
      <c r="F3302" t="s" s="675">
        <v>2376</v>
      </c>
      <c r="G3302" t="s" s="692">
        <f>G3221</f>
        <v>2005</v>
      </c>
      <c r="H3302" s="677">
        <v>0</v>
      </c>
      <c r="J3302" s="662">
        <f>H3302*I3302</f>
        <v>0</v>
      </c>
      <c r="K3302" s="662">
        <f>IF($V$11="Y",J3302*0.05,0)</f>
        <v>0</v>
      </c>
    </row>
    <row r="3303" s="671" customFormat="1" ht="13.5" customHeight="1">
      <c r="E3303" t="s" s="596">
        <v>1484</v>
      </c>
      <c r="F3303" t="s" s="675">
        <v>2376</v>
      </c>
      <c r="G3303" t="s" s="180">
        <f>G3222</f>
        <v>2006</v>
      </c>
      <c r="H3303" s="677">
        <v>0</v>
      </c>
      <c r="J3303" s="662">
        <f>H3303*I3303</f>
        <v>0</v>
      </c>
      <c r="K3303" s="662">
        <f>IF($V$11="Y",J3303*0.05,0)</f>
        <v>0</v>
      </c>
    </row>
    <row r="3304" s="671" customFormat="1" ht="13.5" customHeight="1">
      <c r="E3304" t="s" s="596">
        <v>1484</v>
      </c>
      <c r="F3304" t="s" s="675">
        <v>2376</v>
      </c>
      <c r="G3304" t="s" s="695">
        <f>G3223</f>
        <v>2007</v>
      </c>
      <c r="H3304" s="677">
        <v>0</v>
      </c>
      <c r="J3304" s="662">
        <f>H3304*I3304</f>
        <v>0</v>
      </c>
      <c r="K3304" s="662">
        <f>IF($V$11="Y",J3304*0.05,0)</f>
        <v>0</v>
      </c>
    </row>
    <row r="3305" s="671" customFormat="1" ht="13.5" customHeight="1">
      <c r="E3305" t="s" s="596">
        <v>1485</v>
      </c>
      <c r="F3305" t="s" s="675">
        <v>2377</v>
      </c>
      <c r="G3305" t="s" s="676">
        <f>G3224</f>
        <v>1996</v>
      </c>
      <c r="H3305" s="677">
        <v>0</v>
      </c>
      <c r="J3305" s="662">
        <f>H3305*I3305</f>
        <v>0</v>
      </c>
      <c r="K3305" s="662">
        <f>IF($V$11="Y",J3305*0.05,0)</f>
        <v>0</v>
      </c>
    </row>
    <row r="3306" s="671" customFormat="1" ht="13.5" customHeight="1">
      <c r="E3306" t="s" s="596">
        <v>1485</v>
      </c>
      <c r="F3306" t="s" s="675">
        <v>2377</v>
      </c>
      <c r="G3306" t="s" s="91">
        <f>G3225</f>
        <v>1998</v>
      </c>
      <c r="H3306" s="677">
        <v>0</v>
      </c>
      <c r="J3306" s="662">
        <f>H3306*I3306</f>
        <v>0</v>
      </c>
      <c r="K3306" s="662">
        <f>IF($V$11="Y",J3306*0.05,0)</f>
        <v>0</v>
      </c>
    </row>
    <row r="3307" s="671" customFormat="1" ht="13.5" customHeight="1">
      <c r="E3307" t="s" s="596">
        <v>1485</v>
      </c>
      <c r="F3307" t="s" s="675">
        <v>2377</v>
      </c>
      <c r="G3307" t="s" s="205">
        <f>G3226</f>
        <v>2000</v>
      </c>
      <c r="H3307" s="677">
        <v>0</v>
      </c>
      <c r="J3307" s="662">
        <f>H3307*I3307</f>
        <v>0</v>
      </c>
      <c r="K3307" s="662">
        <f>IF($V$11="Y",J3307*0.05,0)</f>
        <v>0</v>
      </c>
    </row>
    <row r="3308" s="671" customFormat="1" ht="13.5" customHeight="1">
      <c r="E3308" t="s" s="596">
        <v>1485</v>
      </c>
      <c r="F3308" t="s" s="675">
        <v>2377</v>
      </c>
      <c r="G3308" t="s" s="684">
        <f>G3227</f>
        <v>2001</v>
      </c>
      <c r="H3308" s="677">
        <v>0</v>
      </c>
      <c r="J3308" s="662">
        <f>H3308*I3308</f>
        <v>0</v>
      </c>
      <c r="K3308" s="662">
        <f>IF($V$11="Y",J3308*0.05,0)</f>
        <v>0</v>
      </c>
    </row>
    <row r="3309" s="671" customFormat="1" ht="13.5" customHeight="1">
      <c r="E3309" t="s" s="596">
        <v>1485</v>
      </c>
      <c r="F3309" t="s" s="675">
        <v>2377</v>
      </c>
      <c r="G3309" t="s" s="686">
        <f>G3228</f>
        <v>2003</v>
      </c>
      <c r="H3309" s="677">
        <v>0</v>
      </c>
      <c r="J3309" s="662">
        <f>H3309*I3309</f>
        <v>0</v>
      </c>
      <c r="K3309" s="662">
        <f>IF($V$11="Y",J3309*0.05,0)</f>
        <v>0</v>
      </c>
    </row>
    <row r="3310" s="671" customFormat="1" ht="13.5" customHeight="1">
      <c r="E3310" t="s" s="596">
        <v>1485</v>
      </c>
      <c r="F3310" t="s" s="675">
        <v>2377</v>
      </c>
      <c r="G3310" t="s" s="690">
        <f>G3229</f>
        <v>2004</v>
      </c>
      <c r="H3310" s="677">
        <v>0</v>
      </c>
      <c r="J3310" s="662">
        <f>H3310*I3310</f>
        <v>0</v>
      </c>
      <c r="K3310" s="662">
        <f>IF($V$11="Y",J3310*0.05,0)</f>
        <v>0</v>
      </c>
    </row>
    <row r="3311" s="671" customFormat="1" ht="13.5" customHeight="1">
      <c r="E3311" t="s" s="596">
        <v>1485</v>
      </c>
      <c r="F3311" t="s" s="675">
        <v>2377</v>
      </c>
      <c r="G3311" t="s" s="692">
        <f>G3230</f>
        <v>2005</v>
      </c>
      <c r="H3311" s="677">
        <v>0</v>
      </c>
      <c r="J3311" s="662">
        <f>H3311*I3311</f>
        <v>0</v>
      </c>
      <c r="K3311" s="662">
        <f>IF($V$11="Y",J3311*0.05,0)</f>
        <v>0</v>
      </c>
    </row>
    <row r="3312" s="671" customFormat="1" ht="13.5" customHeight="1">
      <c r="E3312" t="s" s="596">
        <v>1485</v>
      </c>
      <c r="F3312" t="s" s="675">
        <v>2377</v>
      </c>
      <c r="G3312" t="s" s="180">
        <f>G3231</f>
        <v>2006</v>
      </c>
      <c r="H3312" s="677">
        <v>0</v>
      </c>
      <c r="J3312" s="662">
        <f>H3312*I3312</f>
        <v>0</v>
      </c>
      <c r="K3312" s="662">
        <f>IF($V$11="Y",J3312*0.05,0)</f>
        <v>0</v>
      </c>
    </row>
    <row r="3313" s="671" customFormat="1" ht="13.5" customHeight="1">
      <c r="E3313" t="s" s="596">
        <v>1485</v>
      </c>
      <c r="F3313" t="s" s="675">
        <v>2377</v>
      </c>
      <c r="G3313" t="s" s="695">
        <f>G3232</f>
        <v>2007</v>
      </c>
      <c r="H3313" s="677">
        <v>0</v>
      </c>
      <c r="J3313" s="662">
        <f>H3313*I3313</f>
        <v>0</v>
      </c>
      <c r="K3313" s="662">
        <f>IF($V$11="Y",J3313*0.05,0)</f>
        <v>0</v>
      </c>
    </row>
    <row r="3314" s="671" customFormat="1" ht="13.5" customHeight="1">
      <c r="E3314" t="s" s="596">
        <v>1486</v>
      </c>
      <c r="F3314" t="s" s="675">
        <v>2378</v>
      </c>
      <c r="G3314" t="s" s="676">
        <f>G3233</f>
        <v>1996</v>
      </c>
      <c r="H3314" s="677">
        <v>0</v>
      </c>
      <c r="J3314" s="662">
        <f>H3314*I3314</f>
        <v>0</v>
      </c>
      <c r="K3314" s="662">
        <f>IF($V$11="Y",J3314*0.05,0)</f>
        <v>0</v>
      </c>
    </row>
    <row r="3315" s="671" customFormat="1" ht="13.5" customHeight="1">
      <c r="E3315" t="s" s="596">
        <v>1486</v>
      </c>
      <c r="F3315" t="s" s="675">
        <v>2378</v>
      </c>
      <c r="G3315" t="s" s="91">
        <f>G3234</f>
        <v>1998</v>
      </c>
      <c r="H3315" s="677">
        <v>0</v>
      </c>
      <c r="J3315" s="662">
        <f>H3315*I3315</f>
        <v>0</v>
      </c>
      <c r="K3315" s="662">
        <f>IF($V$11="Y",J3315*0.05,0)</f>
        <v>0</v>
      </c>
    </row>
    <row r="3316" s="671" customFormat="1" ht="13.5" customHeight="1">
      <c r="E3316" t="s" s="596">
        <v>1486</v>
      </c>
      <c r="F3316" t="s" s="675">
        <v>2378</v>
      </c>
      <c r="G3316" t="s" s="205">
        <f>G3235</f>
        <v>2000</v>
      </c>
      <c r="H3316" s="677">
        <v>0</v>
      </c>
      <c r="J3316" s="662">
        <f>H3316*I3316</f>
        <v>0</v>
      </c>
      <c r="K3316" s="662">
        <f>IF($V$11="Y",J3316*0.05,0)</f>
        <v>0</v>
      </c>
    </row>
    <row r="3317" s="671" customFormat="1" ht="13.5" customHeight="1">
      <c r="E3317" t="s" s="596">
        <v>1486</v>
      </c>
      <c r="F3317" t="s" s="675">
        <v>2378</v>
      </c>
      <c r="G3317" t="s" s="684">
        <f>G3236</f>
        <v>2001</v>
      </c>
      <c r="H3317" s="677">
        <v>0</v>
      </c>
      <c r="J3317" s="662">
        <f>H3317*I3317</f>
        <v>0</v>
      </c>
      <c r="K3317" s="662">
        <f>IF($V$11="Y",J3317*0.05,0)</f>
        <v>0</v>
      </c>
    </row>
    <row r="3318" s="671" customFormat="1" ht="13.5" customHeight="1">
      <c r="E3318" t="s" s="596">
        <v>1486</v>
      </c>
      <c r="F3318" t="s" s="675">
        <v>2378</v>
      </c>
      <c r="G3318" t="s" s="686">
        <f>G3237</f>
        <v>2003</v>
      </c>
      <c r="H3318" s="677">
        <v>0</v>
      </c>
      <c r="J3318" s="662">
        <f>H3318*I3318</f>
        <v>0</v>
      </c>
      <c r="K3318" s="662">
        <f>IF($V$11="Y",J3318*0.05,0)</f>
        <v>0</v>
      </c>
    </row>
    <row r="3319" s="671" customFormat="1" ht="13.5" customHeight="1">
      <c r="E3319" t="s" s="596">
        <v>1486</v>
      </c>
      <c r="F3319" t="s" s="675">
        <v>2378</v>
      </c>
      <c r="G3319" t="s" s="690">
        <f>G3238</f>
        <v>2004</v>
      </c>
      <c r="H3319" s="677">
        <v>0</v>
      </c>
      <c r="J3319" s="662">
        <f>H3319*I3319</f>
        <v>0</v>
      </c>
      <c r="K3319" s="662">
        <f>IF($V$11="Y",J3319*0.05,0)</f>
        <v>0</v>
      </c>
    </row>
    <row r="3320" s="671" customFormat="1" ht="13.5" customHeight="1">
      <c r="E3320" t="s" s="596">
        <v>1486</v>
      </c>
      <c r="F3320" t="s" s="675">
        <v>2378</v>
      </c>
      <c r="G3320" t="s" s="692">
        <f>G3239</f>
        <v>2005</v>
      </c>
      <c r="H3320" s="677">
        <v>0</v>
      </c>
      <c r="J3320" s="662">
        <f>H3320*I3320</f>
        <v>0</v>
      </c>
      <c r="K3320" s="662">
        <f>IF($V$11="Y",J3320*0.05,0)</f>
        <v>0</v>
      </c>
    </row>
    <row r="3321" s="671" customFormat="1" ht="13.5" customHeight="1">
      <c r="E3321" t="s" s="596">
        <v>1486</v>
      </c>
      <c r="F3321" t="s" s="675">
        <v>2378</v>
      </c>
      <c r="G3321" t="s" s="180">
        <f>G3240</f>
        <v>2006</v>
      </c>
      <c r="H3321" s="677">
        <v>0</v>
      </c>
      <c r="J3321" s="662">
        <f>H3321*I3321</f>
        <v>0</v>
      </c>
      <c r="K3321" s="662">
        <f>IF($V$11="Y",J3321*0.05,0)</f>
        <v>0</v>
      </c>
    </row>
    <row r="3322" s="671" customFormat="1" ht="13.5" customHeight="1">
      <c r="E3322" t="s" s="596">
        <v>1486</v>
      </c>
      <c r="F3322" t="s" s="675">
        <v>2378</v>
      </c>
      <c r="G3322" t="s" s="695">
        <f>G3241</f>
        <v>2007</v>
      </c>
      <c r="H3322" s="677">
        <v>0</v>
      </c>
      <c r="J3322" s="662">
        <f>H3322*I3322</f>
        <v>0</v>
      </c>
      <c r="K3322" s="662">
        <f>IF($V$11="Y",J3322*0.05,0)</f>
        <v>0</v>
      </c>
    </row>
    <row r="3323" s="671" customFormat="1" ht="13.5" customHeight="1">
      <c r="E3323" t="s" s="596">
        <v>1479</v>
      </c>
      <c r="F3323" t="s" s="675">
        <v>2379</v>
      </c>
      <c r="G3323" t="s" s="676">
        <f>G3242</f>
        <v>1996</v>
      </c>
      <c r="H3323" s="677">
        <v>0</v>
      </c>
      <c r="J3323" s="662">
        <f>H3323*I3323</f>
        <v>0</v>
      </c>
      <c r="K3323" s="662">
        <f>IF($V$11="Y",J3323*0.05,0)</f>
        <v>0</v>
      </c>
    </row>
    <row r="3324" s="671" customFormat="1" ht="13.5" customHeight="1">
      <c r="E3324" t="s" s="596">
        <v>1479</v>
      </c>
      <c r="F3324" t="s" s="675">
        <v>2379</v>
      </c>
      <c r="G3324" t="s" s="91">
        <f>G3243</f>
        <v>1998</v>
      </c>
      <c r="H3324" s="677">
        <v>0</v>
      </c>
      <c r="J3324" s="662">
        <f>H3324*I3324</f>
        <v>0</v>
      </c>
      <c r="K3324" s="662">
        <f>IF($V$11="Y",J3324*0.05,0)</f>
        <v>0</v>
      </c>
    </row>
    <row r="3325" s="671" customFormat="1" ht="13.5" customHeight="1">
      <c r="E3325" t="s" s="596">
        <v>1479</v>
      </c>
      <c r="F3325" t="s" s="675">
        <v>2379</v>
      </c>
      <c r="G3325" t="s" s="205">
        <f>G3244</f>
        <v>2000</v>
      </c>
      <c r="H3325" s="677">
        <v>0</v>
      </c>
      <c r="J3325" s="662">
        <f>H3325*I3325</f>
        <v>0</v>
      </c>
      <c r="K3325" s="662">
        <f>IF($V$11="Y",J3325*0.05,0)</f>
        <v>0</v>
      </c>
    </row>
    <row r="3326" s="671" customFormat="1" ht="13.5" customHeight="1">
      <c r="E3326" t="s" s="596">
        <v>1479</v>
      </c>
      <c r="F3326" t="s" s="675">
        <v>2379</v>
      </c>
      <c r="G3326" t="s" s="684">
        <f>G3245</f>
        <v>2001</v>
      </c>
      <c r="H3326" s="677">
        <v>0</v>
      </c>
      <c r="J3326" s="662">
        <f>H3326*I3326</f>
        <v>0</v>
      </c>
      <c r="K3326" s="662">
        <f>IF($V$11="Y",J3326*0.05,0)</f>
        <v>0</v>
      </c>
    </row>
    <row r="3327" s="671" customFormat="1" ht="13.5" customHeight="1">
      <c r="E3327" t="s" s="596">
        <v>1479</v>
      </c>
      <c r="F3327" t="s" s="675">
        <v>2379</v>
      </c>
      <c r="G3327" t="s" s="686">
        <f>G3246</f>
        <v>2003</v>
      </c>
      <c r="H3327" s="677">
        <v>0</v>
      </c>
      <c r="J3327" s="662">
        <f>H3327*I3327</f>
        <v>0</v>
      </c>
      <c r="K3327" s="662">
        <f>IF($V$11="Y",J3327*0.05,0)</f>
        <v>0</v>
      </c>
    </row>
    <row r="3328" s="671" customFormat="1" ht="13.5" customHeight="1">
      <c r="E3328" t="s" s="596">
        <v>1479</v>
      </c>
      <c r="F3328" t="s" s="675">
        <v>2379</v>
      </c>
      <c r="G3328" t="s" s="690">
        <f>G3247</f>
        <v>2004</v>
      </c>
      <c r="H3328" s="677">
        <v>0</v>
      </c>
      <c r="J3328" s="662">
        <f>H3328*I3328</f>
        <v>0</v>
      </c>
      <c r="K3328" s="662">
        <f>IF($V$11="Y",J3328*0.05,0)</f>
        <v>0</v>
      </c>
    </row>
    <row r="3329" s="671" customFormat="1" ht="13.5" customHeight="1">
      <c r="E3329" t="s" s="596">
        <v>1479</v>
      </c>
      <c r="F3329" t="s" s="675">
        <v>2379</v>
      </c>
      <c r="G3329" t="s" s="692">
        <f>G3248</f>
        <v>2005</v>
      </c>
      <c r="H3329" s="677">
        <v>0</v>
      </c>
      <c r="J3329" s="662">
        <f>H3329*I3329</f>
        <v>0</v>
      </c>
      <c r="K3329" s="662">
        <f>IF($V$11="Y",J3329*0.05,0)</f>
        <v>0</v>
      </c>
    </row>
    <row r="3330" s="671" customFormat="1" ht="13.5" customHeight="1">
      <c r="E3330" t="s" s="596">
        <v>1479</v>
      </c>
      <c r="F3330" t="s" s="675">
        <v>2379</v>
      </c>
      <c r="G3330" t="s" s="180">
        <f>G3249</f>
        <v>2006</v>
      </c>
      <c r="H3330" s="677">
        <v>0</v>
      </c>
      <c r="J3330" s="662">
        <f>H3330*I3330</f>
        <v>0</v>
      </c>
      <c r="K3330" s="662">
        <f>IF($V$11="Y",J3330*0.05,0)</f>
        <v>0</v>
      </c>
    </row>
    <row r="3331" s="671" customFormat="1" ht="13.5" customHeight="1">
      <c r="E3331" t="s" s="596">
        <v>1479</v>
      </c>
      <c r="F3331" t="s" s="675">
        <v>2379</v>
      </c>
      <c r="G3331" t="s" s="695">
        <f>G3250</f>
        <v>2007</v>
      </c>
      <c r="H3331" s="677">
        <v>0</v>
      </c>
      <c r="J3331" s="662">
        <f>H3331*I3331</f>
        <v>0</v>
      </c>
      <c r="K3331" s="662">
        <f>IF($V$11="Y",J3331*0.05,0)</f>
        <v>0</v>
      </c>
    </row>
    <row r="3332" s="671" customFormat="1" ht="13.5" customHeight="1">
      <c r="E3332" t="s" s="596">
        <v>1487</v>
      </c>
      <c r="F3332" t="s" s="675">
        <v>2380</v>
      </c>
      <c r="G3332" t="s" s="676">
        <f>G3287</f>
        <v>1996</v>
      </c>
      <c r="H3332" s="677">
        <v>0</v>
      </c>
      <c r="J3332" s="662">
        <f>H3332*I3332</f>
        <v>0</v>
      </c>
      <c r="K3332" s="662">
        <f>IF($V$11="Y",J3332*0.05,0)</f>
        <v>0</v>
      </c>
    </row>
    <row r="3333" s="671" customFormat="1" ht="13.5" customHeight="1">
      <c r="E3333" t="s" s="596">
        <v>1487</v>
      </c>
      <c r="F3333" t="s" s="675">
        <v>2380</v>
      </c>
      <c r="G3333" t="s" s="91">
        <f>G3288</f>
        <v>1998</v>
      </c>
      <c r="H3333" s="677">
        <v>0</v>
      </c>
      <c r="J3333" s="662">
        <f>H3333*I3333</f>
        <v>0</v>
      </c>
      <c r="K3333" s="662">
        <f>IF($V$11="Y",J3333*0.05,0)</f>
        <v>0</v>
      </c>
    </row>
    <row r="3334" s="671" customFormat="1" ht="13.5" customHeight="1">
      <c r="E3334" t="s" s="596">
        <v>1487</v>
      </c>
      <c r="F3334" t="s" s="675">
        <v>2380</v>
      </c>
      <c r="G3334" t="s" s="205">
        <f>G3289</f>
        <v>2000</v>
      </c>
      <c r="H3334" s="677">
        <v>0</v>
      </c>
      <c r="J3334" s="662">
        <f>H3334*I3334</f>
        <v>0</v>
      </c>
      <c r="K3334" s="662">
        <f>IF($V$11="Y",J3334*0.05,0)</f>
        <v>0</v>
      </c>
    </row>
    <row r="3335" s="671" customFormat="1" ht="13.5" customHeight="1">
      <c r="E3335" t="s" s="596">
        <v>1487</v>
      </c>
      <c r="F3335" t="s" s="675">
        <v>2380</v>
      </c>
      <c r="G3335" t="s" s="684">
        <f>G3290</f>
        <v>2001</v>
      </c>
      <c r="H3335" s="677">
        <v>0</v>
      </c>
      <c r="J3335" s="662">
        <f>H3335*I3335</f>
        <v>0</v>
      </c>
      <c r="K3335" s="662">
        <f>IF($V$11="Y",J3335*0.05,0)</f>
        <v>0</v>
      </c>
    </row>
    <row r="3336" s="671" customFormat="1" ht="13.5" customHeight="1">
      <c r="E3336" t="s" s="596">
        <v>1487</v>
      </c>
      <c r="F3336" t="s" s="675">
        <v>2380</v>
      </c>
      <c r="G3336" t="s" s="686">
        <f>G3291</f>
        <v>2003</v>
      </c>
      <c r="H3336" s="677">
        <v>0</v>
      </c>
      <c r="J3336" s="662">
        <f>H3336*I3336</f>
        <v>0</v>
      </c>
      <c r="K3336" s="662">
        <f>IF($V$11="Y",J3336*0.05,0)</f>
        <v>0</v>
      </c>
    </row>
    <row r="3337" s="671" customFormat="1" ht="13.5" customHeight="1">
      <c r="E3337" t="s" s="596">
        <v>1487</v>
      </c>
      <c r="F3337" t="s" s="675">
        <v>2380</v>
      </c>
      <c r="G3337" t="s" s="690">
        <f>G3292</f>
        <v>2004</v>
      </c>
      <c r="H3337" s="677">
        <v>0</v>
      </c>
      <c r="J3337" s="662">
        <f>H3337*I3337</f>
        <v>0</v>
      </c>
      <c r="K3337" s="662">
        <f>IF($V$11="Y",J3337*0.05,0)</f>
        <v>0</v>
      </c>
    </row>
    <row r="3338" s="671" customFormat="1" ht="13.5" customHeight="1">
      <c r="E3338" t="s" s="596">
        <v>1487</v>
      </c>
      <c r="F3338" t="s" s="675">
        <v>2380</v>
      </c>
      <c r="G3338" t="s" s="692">
        <f>G3293</f>
        <v>2005</v>
      </c>
      <c r="H3338" s="677">
        <v>0</v>
      </c>
      <c r="J3338" s="662">
        <f>H3338*I3338</f>
        <v>0</v>
      </c>
      <c r="K3338" s="662">
        <f>IF($V$11="Y",J3338*0.05,0)</f>
        <v>0</v>
      </c>
    </row>
    <row r="3339" s="671" customFormat="1" ht="13.5" customHeight="1">
      <c r="E3339" t="s" s="596">
        <v>1487</v>
      </c>
      <c r="F3339" t="s" s="675">
        <v>2380</v>
      </c>
      <c r="G3339" t="s" s="180">
        <f>G3294</f>
        <v>2006</v>
      </c>
      <c r="H3339" s="677">
        <v>0</v>
      </c>
      <c r="J3339" s="662">
        <f>H3339*I3339</f>
        <v>0</v>
      </c>
      <c r="K3339" s="662">
        <f>IF($V$11="Y",J3339*0.05,0)</f>
        <v>0</v>
      </c>
    </row>
    <row r="3340" s="671" customFormat="1" ht="13.5" customHeight="1">
      <c r="E3340" t="s" s="596">
        <v>1487</v>
      </c>
      <c r="F3340" t="s" s="675">
        <v>2380</v>
      </c>
      <c r="G3340" t="s" s="695">
        <f>G3295</f>
        <v>2007</v>
      </c>
      <c r="H3340" s="677">
        <v>0</v>
      </c>
      <c r="J3340" s="662">
        <f>H3340*I3340</f>
        <v>0</v>
      </c>
      <c r="K3340" s="662">
        <f>IF($V$11="Y",J3340*0.05,0)</f>
        <v>0</v>
      </c>
    </row>
    <row r="3341" s="671" customFormat="1" ht="13.5" customHeight="1">
      <c r="E3341" t="s" s="596">
        <v>1488</v>
      </c>
      <c r="F3341" t="s" s="675">
        <v>2381</v>
      </c>
      <c r="G3341" t="s" s="676">
        <f>G3296</f>
        <v>1996</v>
      </c>
      <c r="H3341" s="677">
        <v>0</v>
      </c>
      <c r="J3341" s="662">
        <f>H3341*I3341</f>
        <v>0</v>
      </c>
      <c r="K3341" s="662">
        <f>IF($V$11="Y",J3341*0.05,0)</f>
        <v>0</v>
      </c>
    </row>
    <row r="3342" s="671" customFormat="1" ht="13.5" customHeight="1">
      <c r="E3342" t="s" s="596">
        <v>1488</v>
      </c>
      <c r="F3342" t="s" s="675">
        <v>2381</v>
      </c>
      <c r="G3342" t="s" s="91">
        <f>G3297</f>
        <v>1998</v>
      </c>
      <c r="H3342" s="677">
        <v>0</v>
      </c>
      <c r="J3342" s="662">
        <f>H3342*I3342</f>
        <v>0</v>
      </c>
      <c r="K3342" s="662">
        <f>IF($V$11="Y",J3342*0.05,0)</f>
        <v>0</v>
      </c>
    </row>
    <row r="3343" s="671" customFormat="1" ht="13.5" customHeight="1">
      <c r="E3343" t="s" s="596">
        <v>1488</v>
      </c>
      <c r="F3343" t="s" s="675">
        <v>2381</v>
      </c>
      <c r="G3343" t="s" s="205">
        <f>G3298</f>
        <v>2000</v>
      </c>
      <c r="H3343" s="677">
        <v>0</v>
      </c>
      <c r="J3343" s="662">
        <f>H3343*I3343</f>
        <v>0</v>
      </c>
      <c r="K3343" s="662">
        <f>IF($V$11="Y",J3343*0.05,0)</f>
        <v>0</v>
      </c>
    </row>
    <row r="3344" s="671" customFormat="1" ht="13.5" customHeight="1">
      <c r="E3344" t="s" s="596">
        <v>1488</v>
      </c>
      <c r="F3344" t="s" s="675">
        <v>2381</v>
      </c>
      <c r="G3344" t="s" s="684">
        <f>G3299</f>
        <v>2001</v>
      </c>
      <c r="H3344" s="677">
        <v>0</v>
      </c>
      <c r="J3344" s="662">
        <f>H3344*I3344</f>
        <v>0</v>
      </c>
      <c r="K3344" s="662">
        <f>IF($V$11="Y",J3344*0.05,0)</f>
        <v>0</v>
      </c>
    </row>
    <row r="3345" s="671" customFormat="1" ht="13.5" customHeight="1">
      <c r="E3345" t="s" s="596">
        <v>1488</v>
      </c>
      <c r="F3345" t="s" s="675">
        <v>2381</v>
      </c>
      <c r="G3345" t="s" s="686">
        <f>G3300</f>
        <v>2003</v>
      </c>
      <c r="H3345" s="677">
        <v>0</v>
      </c>
      <c r="J3345" s="662">
        <f>H3345*I3345</f>
        <v>0</v>
      </c>
      <c r="K3345" s="662">
        <f>IF($V$11="Y",J3345*0.05,0)</f>
        <v>0</v>
      </c>
    </row>
    <row r="3346" s="671" customFormat="1" ht="13.5" customHeight="1">
      <c r="E3346" t="s" s="596">
        <v>1488</v>
      </c>
      <c r="F3346" t="s" s="675">
        <v>2381</v>
      </c>
      <c r="G3346" t="s" s="690">
        <f>G3301</f>
        <v>2004</v>
      </c>
      <c r="H3346" s="677">
        <v>0</v>
      </c>
      <c r="J3346" s="662">
        <f>H3346*I3346</f>
        <v>0</v>
      </c>
      <c r="K3346" s="662">
        <f>IF($V$11="Y",J3346*0.05,0)</f>
        <v>0</v>
      </c>
    </row>
    <row r="3347" s="671" customFormat="1" ht="13.5" customHeight="1">
      <c r="E3347" t="s" s="596">
        <v>1488</v>
      </c>
      <c r="F3347" t="s" s="675">
        <v>2381</v>
      </c>
      <c r="G3347" t="s" s="692">
        <f>G3302</f>
        <v>2005</v>
      </c>
      <c r="H3347" s="677">
        <v>0</v>
      </c>
      <c r="J3347" s="662">
        <f>H3347*I3347</f>
        <v>0</v>
      </c>
      <c r="K3347" s="662">
        <f>IF($V$11="Y",J3347*0.05,0)</f>
        <v>0</v>
      </c>
    </row>
    <row r="3348" s="671" customFormat="1" ht="13.5" customHeight="1">
      <c r="E3348" t="s" s="596">
        <v>1488</v>
      </c>
      <c r="F3348" t="s" s="675">
        <v>2381</v>
      </c>
      <c r="G3348" t="s" s="180">
        <f>G3303</f>
        <v>2006</v>
      </c>
      <c r="H3348" s="677">
        <v>0</v>
      </c>
      <c r="J3348" s="662">
        <f>H3348*I3348</f>
        <v>0</v>
      </c>
      <c r="K3348" s="662">
        <f>IF($V$11="Y",J3348*0.05,0)</f>
        <v>0</v>
      </c>
    </row>
    <row r="3349" s="671" customFormat="1" ht="13.5" customHeight="1">
      <c r="E3349" t="s" s="596">
        <v>1488</v>
      </c>
      <c r="F3349" t="s" s="675">
        <v>2381</v>
      </c>
      <c r="G3349" t="s" s="695">
        <f>G3304</f>
        <v>2007</v>
      </c>
      <c r="H3349" s="677">
        <v>0</v>
      </c>
      <c r="J3349" s="662">
        <f>H3349*I3349</f>
        <v>0</v>
      </c>
      <c r="K3349" s="662">
        <f>IF($V$11="Y",J3349*0.05,0)</f>
        <v>0</v>
      </c>
    </row>
    <row r="3350" s="671" customFormat="1" ht="13.5" customHeight="1">
      <c r="E3350" t="s" s="596">
        <v>1489</v>
      </c>
      <c r="F3350" t="s" s="675">
        <v>2382</v>
      </c>
      <c r="G3350" t="s" s="676">
        <f>G3305</f>
        <v>1996</v>
      </c>
      <c r="H3350" s="677">
        <v>0</v>
      </c>
      <c r="J3350" s="662">
        <f>H3350*I3350</f>
        <v>0</v>
      </c>
      <c r="K3350" s="662">
        <f>IF($V$11="Y",J3350*0.05,0)</f>
        <v>0</v>
      </c>
    </row>
    <row r="3351" s="671" customFormat="1" ht="13.5" customHeight="1">
      <c r="E3351" t="s" s="596">
        <v>1489</v>
      </c>
      <c r="F3351" t="s" s="675">
        <v>2382</v>
      </c>
      <c r="G3351" t="s" s="91">
        <f>G3306</f>
        <v>1998</v>
      </c>
      <c r="H3351" s="677">
        <v>0</v>
      </c>
      <c r="J3351" s="662">
        <f>H3351*I3351</f>
        <v>0</v>
      </c>
      <c r="K3351" s="662">
        <f>IF($V$11="Y",J3351*0.05,0)</f>
        <v>0</v>
      </c>
    </row>
    <row r="3352" s="671" customFormat="1" ht="13.5" customHeight="1">
      <c r="E3352" t="s" s="596">
        <v>1489</v>
      </c>
      <c r="F3352" t="s" s="675">
        <v>2382</v>
      </c>
      <c r="G3352" t="s" s="205">
        <f>G3307</f>
        <v>2000</v>
      </c>
      <c r="H3352" s="677">
        <v>0</v>
      </c>
      <c r="J3352" s="662">
        <f>H3352*I3352</f>
        <v>0</v>
      </c>
      <c r="K3352" s="662">
        <f>IF($V$11="Y",J3352*0.05,0)</f>
        <v>0</v>
      </c>
    </row>
    <row r="3353" s="671" customFormat="1" ht="13.5" customHeight="1">
      <c r="E3353" t="s" s="596">
        <v>1489</v>
      </c>
      <c r="F3353" t="s" s="675">
        <v>2382</v>
      </c>
      <c r="G3353" t="s" s="684">
        <f>G3308</f>
        <v>2001</v>
      </c>
      <c r="H3353" s="677">
        <v>0</v>
      </c>
      <c r="J3353" s="662">
        <f>H3353*I3353</f>
        <v>0</v>
      </c>
      <c r="K3353" s="662">
        <f>IF($V$11="Y",J3353*0.05,0)</f>
        <v>0</v>
      </c>
    </row>
    <row r="3354" s="671" customFormat="1" ht="13.5" customHeight="1">
      <c r="E3354" t="s" s="596">
        <v>1489</v>
      </c>
      <c r="F3354" t="s" s="675">
        <v>2382</v>
      </c>
      <c r="G3354" t="s" s="686">
        <f>G3309</f>
        <v>2003</v>
      </c>
      <c r="H3354" s="677">
        <v>0</v>
      </c>
      <c r="J3354" s="662">
        <f>H3354*I3354</f>
        <v>0</v>
      </c>
      <c r="K3354" s="662">
        <f>IF($V$11="Y",J3354*0.05,0)</f>
        <v>0</v>
      </c>
    </row>
    <row r="3355" s="671" customFormat="1" ht="13.5" customHeight="1">
      <c r="E3355" t="s" s="596">
        <v>1489</v>
      </c>
      <c r="F3355" t="s" s="675">
        <v>2382</v>
      </c>
      <c r="G3355" t="s" s="690">
        <f>G3310</f>
        <v>2004</v>
      </c>
      <c r="H3355" s="677">
        <v>0</v>
      </c>
      <c r="J3355" s="662">
        <f>H3355*I3355</f>
        <v>0</v>
      </c>
      <c r="K3355" s="662">
        <f>IF($V$11="Y",J3355*0.05,0)</f>
        <v>0</v>
      </c>
    </row>
    <row r="3356" s="671" customFormat="1" ht="13.5" customHeight="1">
      <c r="E3356" t="s" s="596">
        <v>1489</v>
      </c>
      <c r="F3356" t="s" s="675">
        <v>2382</v>
      </c>
      <c r="G3356" t="s" s="692">
        <f>G3311</f>
        <v>2005</v>
      </c>
      <c r="H3356" s="677">
        <v>0</v>
      </c>
      <c r="J3356" s="662">
        <f>H3356*I3356</f>
        <v>0</v>
      </c>
      <c r="K3356" s="662">
        <f>IF($V$11="Y",J3356*0.05,0)</f>
        <v>0</v>
      </c>
    </row>
    <row r="3357" s="671" customFormat="1" ht="13.5" customHeight="1">
      <c r="E3357" t="s" s="596">
        <v>1489</v>
      </c>
      <c r="F3357" t="s" s="675">
        <v>2382</v>
      </c>
      <c r="G3357" t="s" s="180">
        <f>G3312</f>
        <v>2006</v>
      </c>
      <c r="H3357" s="677">
        <v>0</v>
      </c>
      <c r="J3357" s="662">
        <f>H3357*I3357</f>
        <v>0</v>
      </c>
      <c r="K3357" s="662">
        <f>IF($V$11="Y",J3357*0.05,0)</f>
        <v>0</v>
      </c>
    </row>
    <row r="3358" s="671" customFormat="1" ht="13.5" customHeight="1">
      <c r="E3358" t="s" s="596">
        <v>1489</v>
      </c>
      <c r="F3358" t="s" s="675">
        <v>2382</v>
      </c>
      <c r="G3358" t="s" s="695">
        <f>G3313</f>
        <v>2007</v>
      </c>
      <c r="H3358" s="677">
        <v>0</v>
      </c>
      <c r="J3358" s="662">
        <f>H3358*I3358</f>
        <v>0</v>
      </c>
      <c r="K3358" s="662">
        <f>IF($V$11="Y",J3358*0.05,0)</f>
        <v>0</v>
      </c>
    </row>
    <row r="3359" s="671" customFormat="1" ht="13.5" customHeight="1">
      <c r="E3359" t="s" s="596">
        <v>1490</v>
      </c>
      <c r="F3359" t="s" s="675">
        <v>2383</v>
      </c>
      <c r="G3359" t="s" s="676">
        <f>G3314</f>
        <v>1996</v>
      </c>
      <c r="H3359" s="677">
        <v>0</v>
      </c>
      <c r="J3359" s="662">
        <f>H3359*I3359</f>
        <v>0</v>
      </c>
      <c r="K3359" s="662">
        <f>IF($V$11="Y",J3359*0.05,0)</f>
        <v>0</v>
      </c>
    </row>
    <row r="3360" s="671" customFormat="1" ht="13.5" customHeight="1">
      <c r="E3360" t="s" s="596">
        <v>1490</v>
      </c>
      <c r="F3360" t="s" s="675">
        <v>2383</v>
      </c>
      <c r="G3360" t="s" s="91">
        <f>G3315</f>
        <v>1998</v>
      </c>
      <c r="H3360" s="677">
        <v>0</v>
      </c>
      <c r="J3360" s="662">
        <f>H3360*I3360</f>
        <v>0</v>
      </c>
      <c r="K3360" s="662">
        <f>IF($V$11="Y",J3360*0.05,0)</f>
        <v>0</v>
      </c>
    </row>
    <row r="3361" s="671" customFormat="1" ht="13.5" customHeight="1">
      <c r="E3361" t="s" s="596">
        <v>1490</v>
      </c>
      <c r="F3361" t="s" s="675">
        <v>2383</v>
      </c>
      <c r="G3361" t="s" s="205">
        <f>G3316</f>
        <v>2000</v>
      </c>
      <c r="H3361" s="677">
        <v>0</v>
      </c>
      <c r="J3361" s="662">
        <f>H3361*I3361</f>
        <v>0</v>
      </c>
      <c r="K3361" s="662">
        <f>IF($V$11="Y",J3361*0.05,0)</f>
        <v>0</v>
      </c>
    </row>
    <row r="3362" s="671" customFormat="1" ht="13.5" customHeight="1">
      <c r="E3362" t="s" s="596">
        <v>1490</v>
      </c>
      <c r="F3362" t="s" s="675">
        <v>2383</v>
      </c>
      <c r="G3362" t="s" s="684">
        <f>G3317</f>
        <v>2001</v>
      </c>
      <c r="H3362" s="677">
        <v>0</v>
      </c>
      <c r="J3362" s="662">
        <f>H3362*I3362</f>
        <v>0</v>
      </c>
      <c r="K3362" s="662">
        <f>IF($V$11="Y",J3362*0.05,0)</f>
        <v>0</v>
      </c>
    </row>
    <row r="3363" s="671" customFormat="1" ht="13.5" customHeight="1">
      <c r="E3363" t="s" s="596">
        <v>1490</v>
      </c>
      <c r="F3363" t="s" s="675">
        <v>2383</v>
      </c>
      <c r="G3363" t="s" s="686">
        <f>G3318</f>
        <v>2003</v>
      </c>
      <c r="H3363" s="677">
        <v>0</v>
      </c>
      <c r="J3363" s="662">
        <f>H3363*I3363</f>
        <v>0</v>
      </c>
      <c r="K3363" s="662">
        <f>IF($V$11="Y",J3363*0.05,0)</f>
        <v>0</v>
      </c>
    </row>
    <row r="3364" s="671" customFormat="1" ht="13.5" customHeight="1">
      <c r="E3364" t="s" s="596">
        <v>1490</v>
      </c>
      <c r="F3364" t="s" s="675">
        <v>2383</v>
      </c>
      <c r="G3364" t="s" s="690">
        <f>G3319</f>
        <v>2004</v>
      </c>
      <c r="H3364" s="677">
        <v>0</v>
      </c>
      <c r="J3364" s="662">
        <f>H3364*I3364</f>
        <v>0</v>
      </c>
      <c r="K3364" s="662">
        <f>IF($V$11="Y",J3364*0.05,0)</f>
        <v>0</v>
      </c>
    </row>
    <row r="3365" s="671" customFormat="1" ht="13.5" customHeight="1">
      <c r="E3365" t="s" s="596">
        <v>1490</v>
      </c>
      <c r="F3365" t="s" s="675">
        <v>2383</v>
      </c>
      <c r="G3365" t="s" s="692">
        <f>G3320</f>
        <v>2005</v>
      </c>
      <c r="H3365" s="677">
        <v>0</v>
      </c>
      <c r="J3365" s="662">
        <f>H3365*I3365</f>
        <v>0</v>
      </c>
      <c r="K3365" s="662">
        <f>IF($V$11="Y",J3365*0.05,0)</f>
        <v>0</v>
      </c>
    </row>
    <row r="3366" s="671" customFormat="1" ht="13.5" customHeight="1">
      <c r="E3366" t="s" s="596">
        <v>1490</v>
      </c>
      <c r="F3366" t="s" s="675">
        <v>2383</v>
      </c>
      <c r="G3366" t="s" s="180">
        <f>G3321</f>
        <v>2006</v>
      </c>
      <c r="H3366" s="677">
        <v>0</v>
      </c>
      <c r="J3366" s="662">
        <f>H3366*I3366</f>
        <v>0</v>
      </c>
      <c r="K3366" s="662">
        <f>IF($V$11="Y",J3366*0.05,0)</f>
        <v>0</v>
      </c>
    </row>
    <row r="3367" s="671" customFormat="1" ht="13.5" customHeight="1">
      <c r="E3367" t="s" s="596">
        <v>1490</v>
      </c>
      <c r="F3367" t="s" s="675">
        <v>2383</v>
      </c>
      <c r="G3367" t="s" s="695">
        <f>G3322</f>
        <v>2007</v>
      </c>
      <c r="H3367" s="677">
        <v>0</v>
      </c>
      <c r="J3367" s="662">
        <f>H3367*I3367</f>
        <v>0</v>
      </c>
      <c r="K3367" s="662">
        <f>IF($V$11="Y",J3367*0.05,0)</f>
        <v>0</v>
      </c>
    </row>
    <row r="3368" s="671" customFormat="1" ht="13.5" customHeight="1">
      <c r="E3368" t="s" s="596">
        <v>1491</v>
      </c>
      <c r="F3368" t="s" s="675">
        <v>2384</v>
      </c>
      <c r="G3368" t="s" s="676">
        <f>G3323</f>
        <v>1996</v>
      </c>
      <c r="H3368" s="677">
        <v>0</v>
      </c>
      <c r="J3368" s="662">
        <f>H3368*I3368</f>
        <v>0</v>
      </c>
      <c r="K3368" s="662">
        <f>IF($V$11="Y",J3368*0.05,0)</f>
        <v>0</v>
      </c>
    </row>
    <row r="3369" s="671" customFormat="1" ht="13.5" customHeight="1">
      <c r="E3369" t="s" s="596">
        <v>1491</v>
      </c>
      <c r="F3369" t="s" s="675">
        <v>2384</v>
      </c>
      <c r="G3369" t="s" s="91">
        <f>G3324</f>
        <v>1998</v>
      </c>
      <c r="H3369" s="677">
        <v>0</v>
      </c>
      <c r="J3369" s="662">
        <f>H3369*I3369</f>
        <v>0</v>
      </c>
      <c r="K3369" s="662">
        <f>IF($V$11="Y",J3369*0.05,0)</f>
        <v>0</v>
      </c>
    </row>
    <row r="3370" s="671" customFormat="1" ht="13.5" customHeight="1">
      <c r="E3370" t="s" s="596">
        <v>1491</v>
      </c>
      <c r="F3370" t="s" s="675">
        <v>2384</v>
      </c>
      <c r="G3370" t="s" s="205">
        <f>G3325</f>
        <v>2000</v>
      </c>
      <c r="H3370" s="677">
        <v>0</v>
      </c>
      <c r="J3370" s="662">
        <f>H3370*I3370</f>
        <v>0</v>
      </c>
      <c r="K3370" s="662">
        <f>IF($V$11="Y",J3370*0.05,0)</f>
        <v>0</v>
      </c>
    </row>
    <row r="3371" s="671" customFormat="1" ht="13.5" customHeight="1">
      <c r="E3371" t="s" s="596">
        <v>1491</v>
      </c>
      <c r="F3371" t="s" s="675">
        <v>2384</v>
      </c>
      <c r="G3371" t="s" s="684">
        <f>G3326</f>
        <v>2001</v>
      </c>
      <c r="H3371" s="677">
        <v>0</v>
      </c>
      <c r="J3371" s="662">
        <f>H3371*I3371</f>
        <v>0</v>
      </c>
      <c r="K3371" s="662">
        <f>IF($V$11="Y",J3371*0.05,0)</f>
        <v>0</v>
      </c>
    </row>
    <row r="3372" s="671" customFormat="1" ht="13.5" customHeight="1">
      <c r="E3372" t="s" s="596">
        <v>1491</v>
      </c>
      <c r="F3372" t="s" s="675">
        <v>2384</v>
      </c>
      <c r="G3372" t="s" s="686">
        <f>G3327</f>
        <v>2003</v>
      </c>
      <c r="H3372" s="677">
        <v>0</v>
      </c>
      <c r="J3372" s="662">
        <f>H3372*I3372</f>
        <v>0</v>
      </c>
      <c r="K3372" s="662">
        <f>IF($V$11="Y",J3372*0.05,0)</f>
        <v>0</v>
      </c>
    </row>
    <row r="3373" s="671" customFormat="1" ht="13.5" customHeight="1">
      <c r="E3373" t="s" s="596">
        <v>1491</v>
      </c>
      <c r="F3373" t="s" s="675">
        <v>2384</v>
      </c>
      <c r="G3373" t="s" s="690">
        <f>G3328</f>
        <v>2004</v>
      </c>
      <c r="H3373" s="677">
        <v>0</v>
      </c>
      <c r="J3373" s="662">
        <f>H3373*I3373</f>
        <v>0</v>
      </c>
      <c r="K3373" s="662">
        <f>IF($V$11="Y",J3373*0.05,0)</f>
        <v>0</v>
      </c>
    </row>
    <row r="3374" s="671" customFormat="1" ht="13.5" customHeight="1">
      <c r="E3374" t="s" s="596">
        <v>1491</v>
      </c>
      <c r="F3374" t="s" s="675">
        <v>2384</v>
      </c>
      <c r="G3374" t="s" s="692">
        <f>G3329</f>
        <v>2005</v>
      </c>
      <c r="H3374" s="677">
        <v>0</v>
      </c>
      <c r="J3374" s="662">
        <f>H3374*I3374</f>
        <v>0</v>
      </c>
      <c r="K3374" s="662">
        <f>IF($V$11="Y",J3374*0.05,0)</f>
        <v>0</v>
      </c>
    </row>
    <row r="3375" s="671" customFormat="1" ht="13.5" customHeight="1">
      <c r="E3375" t="s" s="596">
        <v>1491</v>
      </c>
      <c r="F3375" t="s" s="675">
        <v>2384</v>
      </c>
      <c r="G3375" t="s" s="180">
        <f>G3330</f>
        <v>2006</v>
      </c>
      <c r="H3375" s="677">
        <v>0</v>
      </c>
      <c r="J3375" s="662">
        <f>H3375*I3375</f>
        <v>0</v>
      </c>
      <c r="K3375" s="662">
        <f>IF($V$11="Y",J3375*0.05,0)</f>
        <v>0</v>
      </c>
    </row>
    <row r="3376" s="671" customFormat="1" ht="13.5" customHeight="1">
      <c r="E3376" t="s" s="596">
        <v>1491</v>
      </c>
      <c r="F3376" t="s" s="675">
        <v>2384</v>
      </c>
      <c r="G3376" t="s" s="695">
        <f>G3331</f>
        <v>2007</v>
      </c>
      <c r="H3376" s="677">
        <v>0</v>
      </c>
      <c r="J3376" s="662">
        <f>H3376*I3376</f>
        <v>0</v>
      </c>
      <c r="K3376" s="662">
        <f>IF($V$11="Y",J3376*0.05,0)</f>
        <v>0</v>
      </c>
    </row>
    <row r="3377" s="671" customFormat="1" ht="13.5" customHeight="1">
      <c r="E3377" t="s" s="596">
        <v>1492</v>
      </c>
      <c r="F3377" t="s" s="675">
        <v>2385</v>
      </c>
      <c r="G3377" t="s" s="676">
        <f>G3332</f>
        <v>1996</v>
      </c>
      <c r="H3377" s="677">
        <v>0</v>
      </c>
      <c r="J3377" s="662">
        <f>H3377*I3377</f>
        <v>0</v>
      </c>
      <c r="K3377" s="662">
        <f>IF($V$11="Y",J3377*0.05,0)</f>
        <v>0</v>
      </c>
    </row>
    <row r="3378" s="671" customFormat="1" ht="13.5" customHeight="1">
      <c r="E3378" t="s" s="596">
        <v>1492</v>
      </c>
      <c r="F3378" t="s" s="675">
        <v>2385</v>
      </c>
      <c r="G3378" t="s" s="91">
        <f>G3333</f>
        <v>1998</v>
      </c>
      <c r="H3378" s="677">
        <v>0</v>
      </c>
      <c r="J3378" s="662">
        <f>H3378*I3378</f>
        <v>0</v>
      </c>
      <c r="K3378" s="662">
        <f>IF($V$11="Y",J3378*0.05,0)</f>
        <v>0</v>
      </c>
    </row>
    <row r="3379" s="671" customFormat="1" ht="13.5" customHeight="1">
      <c r="E3379" t="s" s="596">
        <v>1492</v>
      </c>
      <c r="F3379" t="s" s="675">
        <v>2385</v>
      </c>
      <c r="G3379" t="s" s="205">
        <f>G3334</f>
        <v>2000</v>
      </c>
      <c r="H3379" s="677">
        <v>0</v>
      </c>
      <c r="J3379" s="662">
        <f>H3379*I3379</f>
        <v>0</v>
      </c>
      <c r="K3379" s="662">
        <f>IF($V$11="Y",J3379*0.05,0)</f>
        <v>0</v>
      </c>
    </row>
    <row r="3380" s="671" customFormat="1" ht="13.5" customHeight="1">
      <c r="E3380" t="s" s="596">
        <v>1492</v>
      </c>
      <c r="F3380" t="s" s="675">
        <v>2385</v>
      </c>
      <c r="G3380" t="s" s="684">
        <f>G3335</f>
        <v>2001</v>
      </c>
      <c r="H3380" s="677">
        <v>0</v>
      </c>
      <c r="J3380" s="662">
        <f>H3380*I3380</f>
        <v>0</v>
      </c>
      <c r="K3380" s="662">
        <f>IF($V$11="Y",J3380*0.05,0)</f>
        <v>0</v>
      </c>
    </row>
    <row r="3381" s="671" customFormat="1" ht="13.5" customHeight="1">
      <c r="E3381" t="s" s="596">
        <v>1492</v>
      </c>
      <c r="F3381" t="s" s="675">
        <v>2385</v>
      </c>
      <c r="G3381" t="s" s="686">
        <f>G3336</f>
        <v>2003</v>
      </c>
      <c r="H3381" s="677">
        <v>0</v>
      </c>
      <c r="J3381" s="662">
        <f>H3381*I3381</f>
        <v>0</v>
      </c>
      <c r="K3381" s="662">
        <f>IF($V$11="Y",J3381*0.05,0)</f>
        <v>0</v>
      </c>
    </row>
    <row r="3382" s="671" customFormat="1" ht="13.5" customHeight="1">
      <c r="E3382" t="s" s="596">
        <v>1492</v>
      </c>
      <c r="F3382" t="s" s="675">
        <v>2385</v>
      </c>
      <c r="G3382" t="s" s="690">
        <f>G3337</f>
        <v>2004</v>
      </c>
      <c r="H3382" s="677">
        <v>0</v>
      </c>
      <c r="J3382" s="662">
        <f>H3382*I3382</f>
        <v>0</v>
      </c>
      <c r="K3382" s="662">
        <f>IF($V$11="Y",J3382*0.05,0)</f>
        <v>0</v>
      </c>
    </row>
    <row r="3383" s="671" customFormat="1" ht="13.5" customHeight="1">
      <c r="E3383" t="s" s="596">
        <v>1492</v>
      </c>
      <c r="F3383" t="s" s="675">
        <v>2385</v>
      </c>
      <c r="G3383" t="s" s="692">
        <f>G3338</f>
        <v>2005</v>
      </c>
      <c r="H3383" s="677">
        <v>0</v>
      </c>
      <c r="J3383" s="662">
        <f>H3383*I3383</f>
        <v>0</v>
      </c>
      <c r="K3383" s="662">
        <f>IF($V$11="Y",J3383*0.05,0)</f>
        <v>0</v>
      </c>
    </row>
    <row r="3384" s="671" customFormat="1" ht="13.5" customHeight="1">
      <c r="E3384" t="s" s="596">
        <v>1492</v>
      </c>
      <c r="F3384" t="s" s="675">
        <v>2385</v>
      </c>
      <c r="G3384" t="s" s="180">
        <f>G3339</f>
        <v>2006</v>
      </c>
      <c r="H3384" s="677">
        <v>0</v>
      </c>
      <c r="J3384" s="662">
        <f>H3384*I3384</f>
        <v>0</v>
      </c>
      <c r="K3384" s="662">
        <f>IF($V$11="Y",J3384*0.05,0)</f>
        <v>0</v>
      </c>
    </row>
    <row r="3385" s="671" customFormat="1" ht="13.5" customHeight="1">
      <c r="E3385" t="s" s="596">
        <v>1492</v>
      </c>
      <c r="F3385" t="s" s="675">
        <v>2385</v>
      </c>
      <c r="G3385" t="s" s="695">
        <f>G3340</f>
        <v>2007</v>
      </c>
      <c r="H3385" s="677">
        <v>0</v>
      </c>
      <c r="J3385" s="662">
        <f>H3385*I3385</f>
        <v>0</v>
      </c>
      <c r="K3385" s="662">
        <f>IF($V$11="Y",J3385*0.05,0)</f>
        <v>0</v>
      </c>
    </row>
    <row r="3386" s="671" customFormat="1" ht="13.5" customHeight="1">
      <c r="E3386" t="s" s="596">
        <v>1493</v>
      </c>
      <c r="F3386" t="s" s="675">
        <v>2386</v>
      </c>
      <c r="G3386" t="s" s="676">
        <f>G3341</f>
        <v>1996</v>
      </c>
      <c r="H3386" s="677">
        <v>0</v>
      </c>
      <c r="J3386" s="662">
        <f>H3386*I3386</f>
        <v>0</v>
      </c>
      <c r="K3386" s="662">
        <f>IF($V$11="Y",J3386*0.05,0)</f>
        <v>0</v>
      </c>
    </row>
    <row r="3387" s="671" customFormat="1" ht="13.5" customHeight="1">
      <c r="E3387" t="s" s="596">
        <v>1493</v>
      </c>
      <c r="F3387" t="s" s="675">
        <v>2386</v>
      </c>
      <c r="G3387" t="s" s="91">
        <f>G3342</f>
        <v>1998</v>
      </c>
      <c r="H3387" s="677">
        <v>0</v>
      </c>
      <c r="J3387" s="662">
        <f>H3387*I3387</f>
        <v>0</v>
      </c>
      <c r="K3387" s="662">
        <f>IF($V$11="Y",J3387*0.05,0)</f>
        <v>0</v>
      </c>
    </row>
    <row r="3388" s="671" customFormat="1" ht="13.5" customHeight="1">
      <c r="E3388" t="s" s="596">
        <v>1493</v>
      </c>
      <c r="F3388" t="s" s="675">
        <v>2386</v>
      </c>
      <c r="G3388" t="s" s="205">
        <f>G3343</f>
        <v>2000</v>
      </c>
      <c r="H3388" s="677">
        <v>0</v>
      </c>
      <c r="J3388" s="662">
        <f>H3388*I3388</f>
        <v>0</v>
      </c>
      <c r="K3388" s="662">
        <f>IF($V$11="Y",J3388*0.05,0)</f>
        <v>0</v>
      </c>
    </row>
    <row r="3389" s="671" customFormat="1" ht="13.5" customHeight="1">
      <c r="E3389" t="s" s="596">
        <v>1493</v>
      </c>
      <c r="F3389" t="s" s="675">
        <v>2386</v>
      </c>
      <c r="G3389" t="s" s="684">
        <f>G3344</f>
        <v>2001</v>
      </c>
      <c r="H3389" s="677">
        <v>0</v>
      </c>
      <c r="J3389" s="662">
        <f>H3389*I3389</f>
        <v>0</v>
      </c>
      <c r="K3389" s="662">
        <f>IF($V$11="Y",J3389*0.05,0)</f>
        <v>0</v>
      </c>
    </row>
    <row r="3390" s="671" customFormat="1" ht="13.5" customHeight="1">
      <c r="E3390" t="s" s="596">
        <v>1493</v>
      </c>
      <c r="F3390" t="s" s="675">
        <v>2386</v>
      </c>
      <c r="G3390" t="s" s="686">
        <f>G3345</f>
        <v>2003</v>
      </c>
      <c r="H3390" s="677">
        <v>0</v>
      </c>
      <c r="J3390" s="662">
        <f>H3390*I3390</f>
        <v>0</v>
      </c>
      <c r="K3390" s="662">
        <f>IF($V$11="Y",J3390*0.05,0)</f>
        <v>0</v>
      </c>
    </row>
    <row r="3391" s="671" customFormat="1" ht="13.5" customHeight="1">
      <c r="E3391" t="s" s="596">
        <v>1493</v>
      </c>
      <c r="F3391" t="s" s="675">
        <v>2386</v>
      </c>
      <c r="G3391" t="s" s="690">
        <f>G3346</f>
        <v>2004</v>
      </c>
      <c r="H3391" s="677">
        <v>0</v>
      </c>
      <c r="J3391" s="662">
        <f>H3391*I3391</f>
        <v>0</v>
      </c>
      <c r="K3391" s="662">
        <f>IF($V$11="Y",J3391*0.05,0)</f>
        <v>0</v>
      </c>
    </row>
    <row r="3392" s="671" customFormat="1" ht="13.5" customHeight="1">
      <c r="E3392" t="s" s="596">
        <v>1493</v>
      </c>
      <c r="F3392" t="s" s="675">
        <v>2386</v>
      </c>
      <c r="G3392" t="s" s="692">
        <f>G3347</f>
        <v>2005</v>
      </c>
      <c r="H3392" s="677">
        <v>0</v>
      </c>
      <c r="J3392" s="662">
        <f>H3392*I3392</f>
        <v>0</v>
      </c>
      <c r="K3392" s="662">
        <f>IF($V$11="Y",J3392*0.05,0)</f>
        <v>0</v>
      </c>
    </row>
    <row r="3393" s="671" customFormat="1" ht="13.5" customHeight="1">
      <c r="E3393" t="s" s="596">
        <v>1493</v>
      </c>
      <c r="F3393" t="s" s="675">
        <v>2386</v>
      </c>
      <c r="G3393" t="s" s="180">
        <f>G3348</f>
        <v>2006</v>
      </c>
      <c r="H3393" s="677">
        <v>0</v>
      </c>
      <c r="J3393" s="662">
        <f>H3393*I3393</f>
        <v>0</v>
      </c>
      <c r="K3393" s="662">
        <f>IF($V$11="Y",J3393*0.05,0)</f>
        <v>0</v>
      </c>
    </row>
    <row r="3394" s="671" customFormat="1" ht="13.5" customHeight="1">
      <c r="E3394" t="s" s="596">
        <v>1493</v>
      </c>
      <c r="F3394" t="s" s="675">
        <v>2386</v>
      </c>
      <c r="G3394" t="s" s="695">
        <f>G3349</f>
        <v>2007</v>
      </c>
      <c r="H3394" s="677">
        <v>0</v>
      </c>
      <c r="J3394" s="662">
        <f>H3394*I3394</f>
        <v>0</v>
      </c>
      <c r="K3394" s="662">
        <f>IF($V$11="Y",J3394*0.05,0)</f>
        <v>0</v>
      </c>
    </row>
    <row r="3395" s="671" customFormat="1" ht="13.5" customHeight="1">
      <c r="E3395" t="s" s="596">
        <v>1494</v>
      </c>
      <c r="F3395" t="s" s="675">
        <v>2387</v>
      </c>
      <c r="G3395" t="s" s="676">
        <f>G3350</f>
        <v>1996</v>
      </c>
      <c r="H3395" s="677">
        <v>0</v>
      </c>
      <c r="J3395" s="662">
        <f>H3395*I3395</f>
        <v>0</v>
      </c>
      <c r="K3395" s="662">
        <f>IF($V$11="Y",J3395*0.05,0)</f>
        <v>0</v>
      </c>
    </row>
    <row r="3396" s="671" customFormat="1" ht="13.5" customHeight="1">
      <c r="E3396" t="s" s="596">
        <v>1494</v>
      </c>
      <c r="F3396" t="s" s="675">
        <v>2387</v>
      </c>
      <c r="G3396" t="s" s="91">
        <f>G3351</f>
        <v>1998</v>
      </c>
      <c r="H3396" s="677">
        <v>0</v>
      </c>
      <c r="J3396" s="662">
        <f>H3396*I3396</f>
        <v>0</v>
      </c>
      <c r="K3396" s="662">
        <f>IF($V$11="Y",J3396*0.05,0)</f>
        <v>0</v>
      </c>
    </row>
    <row r="3397" s="671" customFormat="1" ht="13.5" customHeight="1">
      <c r="E3397" t="s" s="596">
        <v>1494</v>
      </c>
      <c r="F3397" t="s" s="675">
        <v>2387</v>
      </c>
      <c r="G3397" t="s" s="205">
        <f>G3352</f>
        <v>2000</v>
      </c>
      <c r="H3397" s="677">
        <v>0</v>
      </c>
      <c r="J3397" s="662">
        <f>H3397*I3397</f>
        <v>0</v>
      </c>
      <c r="K3397" s="662">
        <f>IF($V$11="Y",J3397*0.05,0)</f>
        <v>0</v>
      </c>
    </row>
    <row r="3398" s="671" customFormat="1" ht="13.5" customHeight="1">
      <c r="E3398" t="s" s="596">
        <v>1494</v>
      </c>
      <c r="F3398" t="s" s="675">
        <v>2387</v>
      </c>
      <c r="G3398" t="s" s="684">
        <f>G3353</f>
        <v>2001</v>
      </c>
      <c r="H3398" s="677">
        <v>0</v>
      </c>
      <c r="J3398" s="662">
        <f>H3398*I3398</f>
        <v>0</v>
      </c>
      <c r="K3398" s="662">
        <f>IF($V$11="Y",J3398*0.05,0)</f>
        <v>0</v>
      </c>
    </row>
    <row r="3399" s="671" customFormat="1" ht="13.5" customHeight="1">
      <c r="E3399" t="s" s="596">
        <v>1494</v>
      </c>
      <c r="F3399" t="s" s="675">
        <v>2387</v>
      </c>
      <c r="G3399" t="s" s="686">
        <f>G3354</f>
        <v>2003</v>
      </c>
      <c r="H3399" s="677">
        <v>0</v>
      </c>
      <c r="J3399" s="662">
        <f>H3399*I3399</f>
        <v>0</v>
      </c>
      <c r="K3399" s="662">
        <f>IF($V$11="Y",J3399*0.05,0)</f>
        <v>0</v>
      </c>
    </row>
    <row r="3400" s="671" customFormat="1" ht="13.5" customHeight="1">
      <c r="E3400" t="s" s="596">
        <v>1494</v>
      </c>
      <c r="F3400" t="s" s="675">
        <v>2387</v>
      </c>
      <c r="G3400" t="s" s="690">
        <f>G3355</f>
        <v>2004</v>
      </c>
      <c r="H3400" s="677">
        <v>0</v>
      </c>
      <c r="J3400" s="662">
        <f>H3400*I3400</f>
        <v>0</v>
      </c>
      <c r="K3400" s="662">
        <f>IF($V$11="Y",J3400*0.05,0)</f>
        <v>0</v>
      </c>
    </row>
    <row r="3401" s="671" customFormat="1" ht="13.5" customHeight="1">
      <c r="E3401" t="s" s="596">
        <v>1494</v>
      </c>
      <c r="F3401" t="s" s="675">
        <v>2387</v>
      </c>
      <c r="G3401" t="s" s="692">
        <f>G3356</f>
        <v>2005</v>
      </c>
      <c r="H3401" s="677">
        <v>0</v>
      </c>
      <c r="J3401" s="662">
        <f>H3401*I3401</f>
        <v>0</v>
      </c>
      <c r="K3401" s="662">
        <f>IF($V$11="Y",J3401*0.05,0)</f>
        <v>0</v>
      </c>
    </row>
    <row r="3402" s="671" customFormat="1" ht="13.5" customHeight="1">
      <c r="E3402" t="s" s="596">
        <v>1494</v>
      </c>
      <c r="F3402" t="s" s="675">
        <v>2387</v>
      </c>
      <c r="G3402" t="s" s="180">
        <f>G3357</f>
        <v>2006</v>
      </c>
      <c r="H3402" s="677">
        <v>0</v>
      </c>
      <c r="J3402" s="662">
        <f>H3402*I3402</f>
        <v>0</v>
      </c>
      <c r="K3402" s="662">
        <f>IF($V$11="Y",J3402*0.05,0)</f>
        <v>0</v>
      </c>
    </row>
    <row r="3403" s="671" customFormat="1" ht="13.5" customHeight="1">
      <c r="E3403" t="s" s="596">
        <v>1494</v>
      </c>
      <c r="F3403" t="s" s="675">
        <v>2387</v>
      </c>
      <c r="G3403" t="s" s="695">
        <f>G3358</f>
        <v>2007</v>
      </c>
      <c r="H3403" s="677">
        <v>0</v>
      </c>
      <c r="J3403" s="662">
        <f>H3403*I3403</f>
        <v>0</v>
      </c>
      <c r="K3403" s="662">
        <f>IF($V$11="Y",J3403*0.05,0)</f>
        <v>0</v>
      </c>
    </row>
    <row r="3404" s="671" customFormat="1" ht="13.5" customHeight="1">
      <c r="E3404" t="s" s="596">
        <v>1495</v>
      </c>
      <c r="F3404" t="s" s="675">
        <v>2388</v>
      </c>
      <c r="G3404" t="s" s="676">
        <f>G3359</f>
        <v>1996</v>
      </c>
      <c r="H3404" s="677">
        <v>0</v>
      </c>
      <c r="J3404" s="662">
        <f>H3404*I3404</f>
        <v>0</v>
      </c>
      <c r="K3404" s="662">
        <f>IF($V$11="Y",J3404*0.05,0)</f>
        <v>0</v>
      </c>
    </row>
    <row r="3405" s="671" customFormat="1" ht="13.5" customHeight="1">
      <c r="E3405" t="s" s="596">
        <v>1495</v>
      </c>
      <c r="F3405" t="s" s="675">
        <v>2388</v>
      </c>
      <c r="G3405" t="s" s="91">
        <f>G3360</f>
        <v>1998</v>
      </c>
      <c r="H3405" s="677">
        <v>0</v>
      </c>
      <c r="J3405" s="662">
        <f>H3405*I3405</f>
        <v>0</v>
      </c>
      <c r="K3405" s="662">
        <f>IF($V$11="Y",J3405*0.05,0)</f>
        <v>0</v>
      </c>
    </row>
    <row r="3406" s="671" customFormat="1" ht="13.5" customHeight="1">
      <c r="E3406" t="s" s="596">
        <v>1495</v>
      </c>
      <c r="F3406" t="s" s="675">
        <v>2388</v>
      </c>
      <c r="G3406" t="s" s="205">
        <f>G3361</f>
        <v>2000</v>
      </c>
      <c r="H3406" s="677">
        <v>0</v>
      </c>
      <c r="J3406" s="662">
        <f>H3406*I3406</f>
        <v>0</v>
      </c>
      <c r="K3406" s="662">
        <f>IF($V$11="Y",J3406*0.05,0)</f>
        <v>0</v>
      </c>
    </row>
    <row r="3407" s="671" customFormat="1" ht="13.5" customHeight="1">
      <c r="E3407" t="s" s="596">
        <v>1495</v>
      </c>
      <c r="F3407" t="s" s="675">
        <v>2388</v>
      </c>
      <c r="G3407" t="s" s="684">
        <f>G3362</f>
        <v>2001</v>
      </c>
      <c r="H3407" s="677">
        <v>0</v>
      </c>
      <c r="J3407" s="662">
        <f>H3407*I3407</f>
        <v>0</v>
      </c>
      <c r="K3407" s="662">
        <f>IF($V$11="Y",J3407*0.05,0)</f>
        <v>0</v>
      </c>
    </row>
    <row r="3408" s="671" customFormat="1" ht="13.5" customHeight="1">
      <c r="E3408" t="s" s="596">
        <v>1495</v>
      </c>
      <c r="F3408" t="s" s="675">
        <v>2388</v>
      </c>
      <c r="G3408" t="s" s="686">
        <f>G3363</f>
        <v>2003</v>
      </c>
      <c r="H3408" s="677">
        <v>0</v>
      </c>
      <c r="J3408" s="662">
        <f>H3408*I3408</f>
        <v>0</v>
      </c>
      <c r="K3408" s="662">
        <f>IF($V$11="Y",J3408*0.05,0)</f>
        <v>0</v>
      </c>
    </row>
    <row r="3409" s="671" customFormat="1" ht="13.5" customHeight="1">
      <c r="E3409" t="s" s="596">
        <v>1495</v>
      </c>
      <c r="F3409" t="s" s="675">
        <v>2388</v>
      </c>
      <c r="G3409" t="s" s="690">
        <f>G3364</f>
        <v>2004</v>
      </c>
      <c r="H3409" s="677">
        <v>0</v>
      </c>
      <c r="J3409" s="662">
        <f>H3409*I3409</f>
        <v>0</v>
      </c>
      <c r="K3409" s="662">
        <f>IF($V$11="Y",J3409*0.05,0)</f>
        <v>0</v>
      </c>
    </row>
    <row r="3410" s="671" customFormat="1" ht="13.5" customHeight="1">
      <c r="E3410" t="s" s="596">
        <v>1495</v>
      </c>
      <c r="F3410" t="s" s="675">
        <v>2388</v>
      </c>
      <c r="G3410" t="s" s="692">
        <f>G3365</f>
        <v>2005</v>
      </c>
      <c r="H3410" s="677">
        <v>0</v>
      </c>
      <c r="J3410" s="662">
        <f>H3410*I3410</f>
        <v>0</v>
      </c>
      <c r="K3410" s="662">
        <f>IF($V$11="Y",J3410*0.05,0)</f>
        <v>0</v>
      </c>
    </row>
    <row r="3411" s="671" customFormat="1" ht="13.5" customHeight="1">
      <c r="E3411" t="s" s="596">
        <v>1495</v>
      </c>
      <c r="F3411" t="s" s="675">
        <v>2388</v>
      </c>
      <c r="G3411" t="s" s="180">
        <f>G3366</f>
        <v>2006</v>
      </c>
      <c r="H3411" s="677">
        <v>0</v>
      </c>
      <c r="J3411" s="662">
        <f>H3411*I3411</f>
        <v>0</v>
      </c>
      <c r="K3411" s="662">
        <f>IF($V$11="Y",J3411*0.05,0)</f>
        <v>0</v>
      </c>
    </row>
    <row r="3412" s="671" customFormat="1" ht="13.5" customHeight="1">
      <c r="E3412" t="s" s="596">
        <v>1495</v>
      </c>
      <c r="F3412" t="s" s="675">
        <v>2388</v>
      </c>
      <c r="G3412" t="s" s="695">
        <f>G3367</f>
        <v>2007</v>
      </c>
      <c r="H3412" s="677">
        <v>0</v>
      </c>
      <c r="J3412" s="662">
        <f>H3412*I3412</f>
        <v>0</v>
      </c>
      <c r="K3412" s="662">
        <f>IF($V$11="Y",J3412*0.05,0)</f>
        <v>0</v>
      </c>
    </row>
    <row r="3413" s="671" customFormat="1" ht="13.5" customHeight="1">
      <c r="E3413" t="s" s="596">
        <v>1496</v>
      </c>
      <c r="F3413" t="s" s="675">
        <v>2389</v>
      </c>
      <c r="G3413" t="s" s="676">
        <f>G3368</f>
        <v>1996</v>
      </c>
      <c r="H3413" s="677">
        <v>0</v>
      </c>
      <c r="J3413" s="662">
        <f>H3413*I3413</f>
        <v>0</v>
      </c>
      <c r="K3413" s="662">
        <f>IF($V$11="Y",J3413*0.05,0)</f>
        <v>0</v>
      </c>
    </row>
    <row r="3414" s="671" customFormat="1" ht="13.5" customHeight="1">
      <c r="E3414" t="s" s="596">
        <v>1496</v>
      </c>
      <c r="F3414" t="s" s="675">
        <v>2389</v>
      </c>
      <c r="G3414" t="s" s="91">
        <f>G3369</f>
        <v>1998</v>
      </c>
      <c r="H3414" s="677">
        <v>0</v>
      </c>
      <c r="J3414" s="662">
        <f>H3414*I3414</f>
        <v>0</v>
      </c>
      <c r="K3414" s="662">
        <f>IF($V$11="Y",J3414*0.05,0)</f>
        <v>0</v>
      </c>
    </row>
    <row r="3415" s="671" customFormat="1" ht="13.5" customHeight="1">
      <c r="E3415" t="s" s="596">
        <v>1496</v>
      </c>
      <c r="F3415" t="s" s="675">
        <v>2389</v>
      </c>
      <c r="G3415" t="s" s="205">
        <f>G3370</f>
        <v>2000</v>
      </c>
      <c r="H3415" s="677">
        <v>0</v>
      </c>
      <c r="J3415" s="662">
        <f>H3415*I3415</f>
        <v>0</v>
      </c>
      <c r="K3415" s="662">
        <f>IF($V$11="Y",J3415*0.05,0)</f>
        <v>0</v>
      </c>
    </row>
    <row r="3416" s="671" customFormat="1" ht="13.5" customHeight="1">
      <c r="E3416" t="s" s="596">
        <v>1496</v>
      </c>
      <c r="F3416" t="s" s="675">
        <v>2389</v>
      </c>
      <c r="G3416" t="s" s="684">
        <f>G3371</f>
        <v>2001</v>
      </c>
      <c r="H3416" s="677">
        <v>0</v>
      </c>
      <c r="J3416" s="662">
        <f>H3416*I3416</f>
        <v>0</v>
      </c>
      <c r="K3416" s="662">
        <f>IF($V$11="Y",J3416*0.05,0)</f>
        <v>0</v>
      </c>
    </row>
    <row r="3417" s="671" customFormat="1" ht="13.5" customHeight="1">
      <c r="E3417" t="s" s="596">
        <v>1496</v>
      </c>
      <c r="F3417" t="s" s="675">
        <v>2389</v>
      </c>
      <c r="G3417" t="s" s="686">
        <f>G3372</f>
        <v>2003</v>
      </c>
      <c r="H3417" s="677">
        <v>0</v>
      </c>
      <c r="J3417" s="662">
        <f>H3417*I3417</f>
        <v>0</v>
      </c>
      <c r="K3417" s="662">
        <f>IF($V$11="Y",J3417*0.05,0)</f>
        <v>0</v>
      </c>
    </row>
    <row r="3418" s="671" customFormat="1" ht="13.5" customHeight="1">
      <c r="E3418" t="s" s="596">
        <v>1496</v>
      </c>
      <c r="F3418" t="s" s="675">
        <v>2389</v>
      </c>
      <c r="G3418" t="s" s="690">
        <f>G3373</f>
        <v>2004</v>
      </c>
      <c r="H3418" s="677">
        <v>0</v>
      </c>
      <c r="J3418" s="662">
        <f>H3418*I3418</f>
        <v>0</v>
      </c>
      <c r="K3418" s="662">
        <f>IF($V$11="Y",J3418*0.05,0)</f>
        <v>0</v>
      </c>
    </row>
    <row r="3419" s="671" customFormat="1" ht="13.5" customHeight="1">
      <c r="E3419" t="s" s="596">
        <v>1496</v>
      </c>
      <c r="F3419" t="s" s="675">
        <v>2389</v>
      </c>
      <c r="G3419" t="s" s="692">
        <f>G3374</f>
        <v>2005</v>
      </c>
      <c r="H3419" s="677">
        <v>0</v>
      </c>
      <c r="J3419" s="662">
        <f>H3419*I3419</f>
        <v>0</v>
      </c>
      <c r="K3419" s="662">
        <f>IF($V$11="Y",J3419*0.05,0)</f>
        <v>0</v>
      </c>
    </row>
    <row r="3420" s="671" customFormat="1" ht="13.5" customHeight="1">
      <c r="E3420" t="s" s="596">
        <v>1496</v>
      </c>
      <c r="F3420" t="s" s="675">
        <v>2389</v>
      </c>
      <c r="G3420" t="s" s="180">
        <f>G3375</f>
        <v>2006</v>
      </c>
      <c r="H3420" s="677">
        <v>0</v>
      </c>
      <c r="J3420" s="662">
        <f>H3420*I3420</f>
        <v>0</v>
      </c>
      <c r="K3420" s="662">
        <f>IF($V$11="Y",J3420*0.05,0)</f>
        <v>0</v>
      </c>
    </row>
    <row r="3421" s="671" customFormat="1" ht="13.5" customHeight="1">
      <c r="E3421" t="s" s="596">
        <v>1496</v>
      </c>
      <c r="F3421" t="s" s="675">
        <v>2389</v>
      </c>
      <c r="G3421" t="s" s="695">
        <f>G3376</f>
        <v>2007</v>
      </c>
      <c r="H3421" s="677">
        <v>0</v>
      </c>
      <c r="J3421" s="662">
        <f>H3421*I3421</f>
        <v>0</v>
      </c>
      <c r="K3421" s="662">
        <f>IF($V$11="Y",J3421*0.05,0)</f>
        <v>0</v>
      </c>
    </row>
    <row r="3422" s="671" customFormat="1" ht="13.5" customHeight="1">
      <c r="E3422" t="s" s="596">
        <v>1497</v>
      </c>
      <c r="F3422" t="s" s="675">
        <v>2390</v>
      </c>
      <c r="G3422" t="s" s="676">
        <f>G3377</f>
        <v>1996</v>
      </c>
      <c r="H3422" s="677">
        <v>0</v>
      </c>
      <c r="J3422" s="662">
        <f>H3422*I3422</f>
        <v>0</v>
      </c>
      <c r="K3422" s="662">
        <f>IF($V$11="Y",J3422*0.05,0)</f>
        <v>0</v>
      </c>
    </row>
    <row r="3423" s="671" customFormat="1" ht="13.5" customHeight="1">
      <c r="E3423" t="s" s="596">
        <v>1497</v>
      </c>
      <c r="F3423" t="s" s="675">
        <v>2390</v>
      </c>
      <c r="G3423" t="s" s="91">
        <f>G3378</f>
        <v>1998</v>
      </c>
      <c r="H3423" s="677">
        <v>0</v>
      </c>
      <c r="J3423" s="662">
        <f>H3423*I3423</f>
        <v>0</v>
      </c>
      <c r="K3423" s="662">
        <f>IF($V$11="Y",J3423*0.05,0)</f>
        <v>0</v>
      </c>
    </row>
    <row r="3424" s="671" customFormat="1" ht="13.5" customHeight="1">
      <c r="E3424" t="s" s="596">
        <v>1497</v>
      </c>
      <c r="F3424" t="s" s="675">
        <v>2390</v>
      </c>
      <c r="G3424" t="s" s="205">
        <f>G3379</f>
        <v>2000</v>
      </c>
      <c r="H3424" s="677">
        <v>0</v>
      </c>
      <c r="J3424" s="662">
        <f>H3424*I3424</f>
        <v>0</v>
      </c>
      <c r="K3424" s="662">
        <f>IF($V$11="Y",J3424*0.05,0)</f>
        <v>0</v>
      </c>
    </row>
    <row r="3425" s="671" customFormat="1" ht="13.5" customHeight="1">
      <c r="E3425" t="s" s="596">
        <v>1497</v>
      </c>
      <c r="F3425" t="s" s="675">
        <v>2390</v>
      </c>
      <c r="G3425" t="s" s="684">
        <f>G3380</f>
        <v>2001</v>
      </c>
      <c r="H3425" s="677">
        <v>0</v>
      </c>
      <c r="J3425" s="662">
        <f>H3425*I3425</f>
        <v>0</v>
      </c>
      <c r="K3425" s="662">
        <f>IF($V$11="Y",J3425*0.05,0)</f>
        <v>0</v>
      </c>
    </row>
    <row r="3426" s="671" customFormat="1" ht="13.5" customHeight="1">
      <c r="E3426" t="s" s="596">
        <v>1497</v>
      </c>
      <c r="F3426" t="s" s="675">
        <v>2390</v>
      </c>
      <c r="G3426" t="s" s="686">
        <f>G3381</f>
        <v>2003</v>
      </c>
      <c r="H3426" s="677">
        <v>0</v>
      </c>
      <c r="J3426" s="662">
        <f>H3426*I3426</f>
        <v>0</v>
      </c>
      <c r="K3426" s="662">
        <f>IF($V$11="Y",J3426*0.05,0)</f>
        <v>0</v>
      </c>
    </row>
    <row r="3427" s="671" customFormat="1" ht="13.5" customHeight="1">
      <c r="E3427" t="s" s="596">
        <v>1497</v>
      </c>
      <c r="F3427" t="s" s="675">
        <v>2390</v>
      </c>
      <c r="G3427" t="s" s="690">
        <f>G3382</f>
        <v>2004</v>
      </c>
      <c r="H3427" s="677">
        <v>0</v>
      </c>
      <c r="J3427" s="662">
        <f>H3427*I3427</f>
        <v>0</v>
      </c>
      <c r="K3427" s="662">
        <f>IF($V$11="Y",J3427*0.05,0)</f>
        <v>0</v>
      </c>
    </row>
    <row r="3428" s="671" customFormat="1" ht="13.5" customHeight="1">
      <c r="E3428" t="s" s="596">
        <v>1497</v>
      </c>
      <c r="F3428" t="s" s="675">
        <v>2390</v>
      </c>
      <c r="G3428" t="s" s="692">
        <f>G3383</f>
        <v>2005</v>
      </c>
      <c r="H3428" s="677">
        <v>0</v>
      </c>
      <c r="J3428" s="662">
        <f>H3428*I3428</f>
        <v>0</v>
      </c>
      <c r="K3428" s="662">
        <f>IF($V$11="Y",J3428*0.05,0)</f>
        <v>0</v>
      </c>
    </row>
    <row r="3429" s="671" customFormat="1" ht="13.5" customHeight="1">
      <c r="E3429" t="s" s="596">
        <v>1497</v>
      </c>
      <c r="F3429" t="s" s="675">
        <v>2390</v>
      </c>
      <c r="G3429" t="s" s="180">
        <f>G3384</f>
        <v>2006</v>
      </c>
      <c r="H3429" s="677">
        <v>0</v>
      </c>
      <c r="J3429" s="662">
        <f>H3429*I3429</f>
        <v>0</v>
      </c>
      <c r="K3429" s="662">
        <f>IF($V$11="Y",J3429*0.05,0)</f>
        <v>0</v>
      </c>
    </row>
    <row r="3430" s="671" customFormat="1" ht="13.5" customHeight="1">
      <c r="E3430" t="s" s="596">
        <v>1497</v>
      </c>
      <c r="F3430" t="s" s="675">
        <v>2390</v>
      </c>
      <c r="G3430" t="s" s="695">
        <f>G3385</f>
        <v>2007</v>
      </c>
      <c r="H3430" s="677">
        <v>0</v>
      </c>
      <c r="J3430" s="662">
        <f>H3430*I3430</f>
        <v>0</v>
      </c>
      <c r="K3430" s="662">
        <f>IF($V$11="Y",J3430*0.05,0)</f>
        <v>0</v>
      </c>
    </row>
    <row r="3431" s="671" customFormat="1" ht="13.5" customHeight="1">
      <c r="E3431" t="s" s="596">
        <v>1451</v>
      </c>
      <c r="F3431" t="s" s="675">
        <v>2391</v>
      </c>
      <c r="G3431" t="s" s="676">
        <f>G3386</f>
        <v>1996</v>
      </c>
      <c r="H3431" s="677">
        <v>0</v>
      </c>
      <c r="J3431" s="662">
        <f>H3431*I3431</f>
        <v>0</v>
      </c>
      <c r="K3431" s="662">
        <f>IF($V$11="Y",J3431*0.05,0)</f>
        <v>0</v>
      </c>
    </row>
    <row r="3432" s="671" customFormat="1" ht="13.5" customHeight="1">
      <c r="E3432" t="s" s="596">
        <v>1451</v>
      </c>
      <c r="F3432" t="s" s="675">
        <v>2391</v>
      </c>
      <c r="G3432" t="s" s="91">
        <f>G3387</f>
        <v>1998</v>
      </c>
      <c r="H3432" s="677">
        <v>0</v>
      </c>
      <c r="J3432" s="662">
        <f>H3432*I3432</f>
        <v>0</v>
      </c>
      <c r="K3432" s="662">
        <f>IF($V$11="Y",J3432*0.05,0)</f>
        <v>0</v>
      </c>
    </row>
    <row r="3433" s="671" customFormat="1" ht="13.5" customHeight="1">
      <c r="E3433" t="s" s="596">
        <v>1451</v>
      </c>
      <c r="F3433" t="s" s="675">
        <v>2391</v>
      </c>
      <c r="G3433" t="s" s="205">
        <f>G3388</f>
        <v>2000</v>
      </c>
      <c r="H3433" s="677">
        <v>0</v>
      </c>
      <c r="J3433" s="662">
        <f>H3433*I3433</f>
        <v>0</v>
      </c>
      <c r="K3433" s="662">
        <f>IF($V$11="Y",J3433*0.05,0)</f>
        <v>0</v>
      </c>
    </row>
    <row r="3434" s="671" customFormat="1" ht="13.5" customHeight="1">
      <c r="E3434" t="s" s="596">
        <v>1451</v>
      </c>
      <c r="F3434" t="s" s="675">
        <v>2391</v>
      </c>
      <c r="G3434" t="s" s="684">
        <f>G3389</f>
        <v>2001</v>
      </c>
      <c r="H3434" s="677">
        <v>0</v>
      </c>
      <c r="J3434" s="662">
        <f>H3434*I3434</f>
        <v>0</v>
      </c>
      <c r="K3434" s="662">
        <f>IF($V$11="Y",J3434*0.05,0)</f>
        <v>0</v>
      </c>
    </row>
    <row r="3435" s="671" customFormat="1" ht="13.5" customHeight="1">
      <c r="E3435" t="s" s="596">
        <v>1451</v>
      </c>
      <c r="F3435" t="s" s="675">
        <v>2391</v>
      </c>
      <c r="G3435" t="s" s="686">
        <f>G3390</f>
        <v>2003</v>
      </c>
      <c r="H3435" s="677">
        <v>0</v>
      </c>
      <c r="J3435" s="662">
        <f>H3435*I3435</f>
        <v>0</v>
      </c>
      <c r="K3435" s="662">
        <f>IF($V$11="Y",J3435*0.05,0)</f>
        <v>0</v>
      </c>
    </row>
    <row r="3436" s="671" customFormat="1" ht="13.5" customHeight="1">
      <c r="E3436" t="s" s="596">
        <v>1451</v>
      </c>
      <c r="F3436" t="s" s="675">
        <v>2391</v>
      </c>
      <c r="G3436" t="s" s="690">
        <f>G3391</f>
        <v>2004</v>
      </c>
      <c r="H3436" s="677">
        <v>0</v>
      </c>
      <c r="J3436" s="662">
        <f>H3436*I3436</f>
        <v>0</v>
      </c>
      <c r="K3436" s="662">
        <f>IF($V$11="Y",J3436*0.05,0)</f>
        <v>0</v>
      </c>
    </row>
    <row r="3437" s="671" customFormat="1" ht="13.5" customHeight="1">
      <c r="E3437" t="s" s="596">
        <v>1451</v>
      </c>
      <c r="F3437" t="s" s="675">
        <v>2391</v>
      </c>
      <c r="G3437" t="s" s="692">
        <f>G3392</f>
        <v>2005</v>
      </c>
      <c r="H3437" s="677">
        <v>0</v>
      </c>
      <c r="J3437" s="662">
        <f>H3437*I3437</f>
        <v>0</v>
      </c>
      <c r="K3437" s="662">
        <f>IF($V$11="Y",J3437*0.05,0)</f>
        <v>0</v>
      </c>
    </row>
    <row r="3438" s="671" customFormat="1" ht="13.5" customHeight="1">
      <c r="E3438" t="s" s="596">
        <v>1451</v>
      </c>
      <c r="F3438" t="s" s="675">
        <v>2391</v>
      </c>
      <c r="G3438" t="s" s="180">
        <f>G3393</f>
        <v>2006</v>
      </c>
      <c r="H3438" s="677">
        <v>0</v>
      </c>
      <c r="J3438" s="662">
        <f>H3438*I3438</f>
        <v>0</v>
      </c>
      <c r="K3438" s="662">
        <f>IF($V$11="Y",J3438*0.05,0)</f>
        <v>0</v>
      </c>
    </row>
    <row r="3439" s="671" customFormat="1" ht="13.5" customHeight="1">
      <c r="E3439" t="s" s="596">
        <v>1451</v>
      </c>
      <c r="F3439" t="s" s="675">
        <v>2391</v>
      </c>
      <c r="G3439" t="s" s="695">
        <f>G3394</f>
        <v>2007</v>
      </c>
      <c r="H3439" s="677">
        <v>0</v>
      </c>
      <c r="J3439" s="662">
        <f>H3439*I3439</f>
        <v>0</v>
      </c>
      <c r="K3439" s="662">
        <f>IF($V$11="Y",J3439*0.05,0)</f>
        <v>0</v>
      </c>
    </row>
    <row r="3440" s="671" customFormat="1" ht="13.5" customHeight="1">
      <c r="E3440" t="s" s="596">
        <v>1452</v>
      </c>
      <c r="F3440" t="s" s="675">
        <v>2392</v>
      </c>
      <c r="G3440" t="s" s="676">
        <f>G3395</f>
        <v>1996</v>
      </c>
      <c r="H3440" s="677">
        <v>0</v>
      </c>
      <c r="J3440" s="662">
        <f>H3440*I3440</f>
        <v>0</v>
      </c>
      <c r="K3440" s="662">
        <f>IF($V$11="Y",J3440*0.05,0)</f>
        <v>0</v>
      </c>
    </row>
    <row r="3441" s="671" customFormat="1" ht="13.5" customHeight="1">
      <c r="E3441" t="s" s="596">
        <v>1452</v>
      </c>
      <c r="F3441" t="s" s="675">
        <v>2392</v>
      </c>
      <c r="G3441" t="s" s="91">
        <f>G3396</f>
        <v>1998</v>
      </c>
      <c r="H3441" s="677">
        <v>0</v>
      </c>
      <c r="J3441" s="662">
        <f>H3441*I3441</f>
        <v>0</v>
      </c>
      <c r="K3441" s="662">
        <f>IF($V$11="Y",J3441*0.05,0)</f>
        <v>0</v>
      </c>
    </row>
    <row r="3442" s="671" customFormat="1" ht="13.5" customHeight="1">
      <c r="E3442" t="s" s="596">
        <v>1452</v>
      </c>
      <c r="F3442" t="s" s="675">
        <v>2392</v>
      </c>
      <c r="G3442" t="s" s="205">
        <f>G3397</f>
        <v>2000</v>
      </c>
      <c r="H3442" s="677">
        <v>0</v>
      </c>
      <c r="J3442" s="662">
        <f>H3442*I3442</f>
        <v>0</v>
      </c>
      <c r="K3442" s="662">
        <f>IF($V$11="Y",J3442*0.05,0)</f>
        <v>0</v>
      </c>
    </row>
    <row r="3443" s="671" customFormat="1" ht="13.5" customHeight="1">
      <c r="E3443" t="s" s="596">
        <v>1452</v>
      </c>
      <c r="F3443" t="s" s="675">
        <v>2392</v>
      </c>
      <c r="G3443" t="s" s="684">
        <f>G3398</f>
        <v>2001</v>
      </c>
      <c r="H3443" s="677">
        <v>0</v>
      </c>
      <c r="J3443" s="662">
        <f>H3443*I3443</f>
        <v>0</v>
      </c>
      <c r="K3443" s="662">
        <f>IF($V$11="Y",J3443*0.05,0)</f>
        <v>0</v>
      </c>
    </row>
    <row r="3444" s="671" customFormat="1" ht="13.5" customHeight="1">
      <c r="E3444" t="s" s="596">
        <v>1452</v>
      </c>
      <c r="F3444" t="s" s="675">
        <v>2392</v>
      </c>
      <c r="G3444" t="s" s="686">
        <f>G3399</f>
        <v>2003</v>
      </c>
      <c r="H3444" s="677">
        <v>0</v>
      </c>
      <c r="J3444" s="662">
        <f>H3444*I3444</f>
        <v>0</v>
      </c>
      <c r="K3444" s="662">
        <f>IF($V$11="Y",J3444*0.05,0)</f>
        <v>0</v>
      </c>
    </row>
    <row r="3445" s="671" customFormat="1" ht="13.5" customHeight="1">
      <c r="E3445" t="s" s="596">
        <v>1452</v>
      </c>
      <c r="F3445" t="s" s="675">
        <v>2392</v>
      </c>
      <c r="G3445" t="s" s="690">
        <f>G3400</f>
        <v>2004</v>
      </c>
      <c r="H3445" s="677">
        <v>0</v>
      </c>
      <c r="J3445" s="662">
        <f>H3445*I3445</f>
        <v>0</v>
      </c>
      <c r="K3445" s="662">
        <f>IF($V$11="Y",J3445*0.05,0)</f>
        <v>0</v>
      </c>
    </row>
    <row r="3446" s="671" customFormat="1" ht="13.5" customHeight="1">
      <c r="E3446" t="s" s="596">
        <v>1452</v>
      </c>
      <c r="F3446" t="s" s="675">
        <v>2392</v>
      </c>
      <c r="G3446" t="s" s="692">
        <f>G3401</f>
        <v>2005</v>
      </c>
      <c r="H3446" s="677">
        <v>0</v>
      </c>
      <c r="J3446" s="662">
        <f>H3446*I3446</f>
        <v>0</v>
      </c>
      <c r="K3446" s="662">
        <f>IF($V$11="Y",J3446*0.05,0)</f>
        <v>0</v>
      </c>
    </row>
    <row r="3447" s="671" customFormat="1" ht="13.5" customHeight="1">
      <c r="E3447" t="s" s="596">
        <v>1452</v>
      </c>
      <c r="F3447" t="s" s="675">
        <v>2392</v>
      </c>
      <c r="G3447" t="s" s="180">
        <f>G3402</f>
        <v>2006</v>
      </c>
      <c r="H3447" s="677">
        <v>0</v>
      </c>
      <c r="J3447" s="662">
        <f>H3447*I3447</f>
        <v>0</v>
      </c>
      <c r="K3447" s="662">
        <f>IF($V$11="Y",J3447*0.05,0)</f>
        <v>0</v>
      </c>
    </row>
    <row r="3448" s="671" customFormat="1" ht="13.5" customHeight="1">
      <c r="E3448" t="s" s="596">
        <v>1452</v>
      </c>
      <c r="F3448" t="s" s="675">
        <v>2392</v>
      </c>
      <c r="G3448" t="s" s="695">
        <f>G3403</f>
        <v>2007</v>
      </c>
      <c r="H3448" s="677">
        <v>0</v>
      </c>
      <c r="J3448" s="662">
        <f>H3448*I3448</f>
        <v>0</v>
      </c>
      <c r="K3448" s="662">
        <f>IF($V$11="Y",J3448*0.05,0)</f>
        <v>0</v>
      </c>
    </row>
    <row r="3449" s="671" customFormat="1" ht="13.5" customHeight="1">
      <c r="E3449" t="s" s="596">
        <v>1453</v>
      </c>
      <c r="F3449" t="s" s="675">
        <v>2393</v>
      </c>
      <c r="G3449" t="s" s="676">
        <f>G3404</f>
        <v>1996</v>
      </c>
      <c r="H3449" s="677">
        <v>0</v>
      </c>
      <c r="J3449" s="662">
        <f>H3449*I3449</f>
        <v>0</v>
      </c>
      <c r="K3449" s="662">
        <f>IF($V$11="Y",J3449*0.05,0)</f>
        <v>0</v>
      </c>
    </row>
    <row r="3450" s="671" customFormat="1" ht="13.5" customHeight="1">
      <c r="E3450" t="s" s="596">
        <v>1453</v>
      </c>
      <c r="F3450" t="s" s="675">
        <v>2393</v>
      </c>
      <c r="G3450" t="s" s="91">
        <f>G3405</f>
        <v>1998</v>
      </c>
      <c r="H3450" s="677">
        <v>0</v>
      </c>
      <c r="J3450" s="662">
        <f>H3450*I3450</f>
        <v>0</v>
      </c>
      <c r="K3450" s="662">
        <f>IF($V$11="Y",J3450*0.05,0)</f>
        <v>0</v>
      </c>
    </row>
    <row r="3451" s="671" customFormat="1" ht="13.5" customHeight="1">
      <c r="E3451" t="s" s="596">
        <v>1453</v>
      </c>
      <c r="F3451" t="s" s="675">
        <v>2393</v>
      </c>
      <c r="G3451" t="s" s="205">
        <f>G3406</f>
        <v>2000</v>
      </c>
      <c r="H3451" s="677">
        <v>0</v>
      </c>
      <c r="J3451" s="662">
        <f>H3451*I3451</f>
        <v>0</v>
      </c>
      <c r="K3451" s="662">
        <f>IF($V$11="Y",J3451*0.05,0)</f>
        <v>0</v>
      </c>
    </row>
    <row r="3452" s="671" customFormat="1" ht="13.5" customHeight="1">
      <c r="E3452" t="s" s="596">
        <v>1453</v>
      </c>
      <c r="F3452" t="s" s="675">
        <v>2393</v>
      </c>
      <c r="G3452" t="s" s="684">
        <f>G3407</f>
        <v>2001</v>
      </c>
      <c r="H3452" s="677">
        <v>0</v>
      </c>
      <c r="J3452" s="662">
        <f>H3452*I3452</f>
        <v>0</v>
      </c>
      <c r="K3452" s="662">
        <f>IF($V$11="Y",J3452*0.05,0)</f>
        <v>0</v>
      </c>
    </row>
    <row r="3453" s="671" customFormat="1" ht="13.5" customHeight="1">
      <c r="E3453" t="s" s="596">
        <v>1453</v>
      </c>
      <c r="F3453" t="s" s="675">
        <v>2393</v>
      </c>
      <c r="G3453" t="s" s="686">
        <f>G3408</f>
        <v>2003</v>
      </c>
      <c r="H3453" s="677">
        <v>0</v>
      </c>
      <c r="J3453" s="662">
        <f>H3453*I3453</f>
        <v>0</v>
      </c>
      <c r="K3453" s="662">
        <f>IF($V$11="Y",J3453*0.05,0)</f>
        <v>0</v>
      </c>
    </row>
    <row r="3454" s="671" customFormat="1" ht="13.5" customHeight="1">
      <c r="E3454" t="s" s="596">
        <v>1453</v>
      </c>
      <c r="F3454" t="s" s="675">
        <v>2393</v>
      </c>
      <c r="G3454" t="s" s="690">
        <f>G3409</f>
        <v>2004</v>
      </c>
      <c r="H3454" s="677">
        <v>0</v>
      </c>
      <c r="J3454" s="662">
        <f>H3454*I3454</f>
        <v>0</v>
      </c>
      <c r="K3454" s="662">
        <f>IF($V$11="Y",J3454*0.05,0)</f>
        <v>0</v>
      </c>
    </row>
    <row r="3455" s="671" customFormat="1" ht="13.5" customHeight="1">
      <c r="E3455" t="s" s="596">
        <v>1453</v>
      </c>
      <c r="F3455" t="s" s="675">
        <v>2393</v>
      </c>
      <c r="G3455" t="s" s="692">
        <f>G3410</f>
        <v>2005</v>
      </c>
      <c r="H3455" s="677">
        <v>0</v>
      </c>
      <c r="J3455" s="662">
        <f>H3455*I3455</f>
        <v>0</v>
      </c>
      <c r="K3455" s="662">
        <f>IF($V$11="Y",J3455*0.05,0)</f>
        <v>0</v>
      </c>
    </row>
    <row r="3456" s="671" customFormat="1" ht="13.5" customHeight="1">
      <c r="E3456" t="s" s="596">
        <v>1453</v>
      </c>
      <c r="F3456" t="s" s="675">
        <v>2393</v>
      </c>
      <c r="G3456" t="s" s="180">
        <f>G3411</f>
        <v>2006</v>
      </c>
      <c r="H3456" s="677">
        <v>0</v>
      </c>
      <c r="J3456" s="662">
        <f>H3456*I3456</f>
        <v>0</v>
      </c>
      <c r="K3456" s="662">
        <f>IF($V$11="Y",J3456*0.05,0)</f>
        <v>0</v>
      </c>
    </row>
    <row r="3457" s="671" customFormat="1" ht="13.5" customHeight="1">
      <c r="E3457" t="s" s="596">
        <v>1453</v>
      </c>
      <c r="F3457" t="s" s="675">
        <v>2393</v>
      </c>
      <c r="G3457" t="s" s="695">
        <f>G3412</f>
        <v>2007</v>
      </c>
      <c r="H3457" s="677">
        <v>0</v>
      </c>
      <c r="J3457" s="662">
        <f>H3457*I3457</f>
        <v>0</v>
      </c>
      <c r="K3457" s="662">
        <f>IF($V$11="Y",J3457*0.05,0)</f>
        <v>0</v>
      </c>
    </row>
    <row r="3458" s="671" customFormat="1" ht="13.5" customHeight="1">
      <c r="E3458" t="s" s="596">
        <v>1454</v>
      </c>
      <c r="F3458" t="s" s="675">
        <v>2394</v>
      </c>
      <c r="G3458" t="s" s="676">
        <f>G3413</f>
        <v>1996</v>
      </c>
      <c r="H3458" s="677">
        <v>0</v>
      </c>
      <c r="J3458" s="662">
        <f>H3458*I3458</f>
        <v>0</v>
      </c>
      <c r="K3458" s="662">
        <f>IF($V$11="Y",J3458*0.05,0)</f>
        <v>0</v>
      </c>
    </row>
    <row r="3459" s="671" customFormat="1" ht="13.5" customHeight="1">
      <c r="E3459" t="s" s="596">
        <v>1454</v>
      </c>
      <c r="F3459" t="s" s="675">
        <v>2394</v>
      </c>
      <c r="G3459" t="s" s="91">
        <f>G3414</f>
        <v>1998</v>
      </c>
      <c r="H3459" s="677">
        <v>0</v>
      </c>
      <c r="J3459" s="662">
        <f>H3459*I3459</f>
        <v>0</v>
      </c>
      <c r="K3459" s="662">
        <f>IF($V$11="Y",J3459*0.05,0)</f>
        <v>0</v>
      </c>
    </row>
    <row r="3460" s="671" customFormat="1" ht="13.5" customHeight="1">
      <c r="E3460" t="s" s="596">
        <v>1454</v>
      </c>
      <c r="F3460" t="s" s="675">
        <v>2394</v>
      </c>
      <c r="G3460" t="s" s="205">
        <f>G3415</f>
        <v>2000</v>
      </c>
      <c r="H3460" s="677">
        <v>0</v>
      </c>
      <c r="J3460" s="662">
        <f>H3460*I3460</f>
        <v>0</v>
      </c>
      <c r="K3460" s="662">
        <f>IF($V$11="Y",J3460*0.05,0)</f>
        <v>0</v>
      </c>
    </row>
    <row r="3461" s="671" customFormat="1" ht="13.5" customHeight="1">
      <c r="E3461" t="s" s="596">
        <v>1454</v>
      </c>
      <c r="F3461" t="s" s="675">
        <v>2394</v>
      </c>
      <c r="G3461" t="s" s="684">
        <f>G3416</f>
        <v>2001</v>
      </c>
      <c r="H3461" s="677">
        <v>0</v>
      </c>
      <c r="J3461" s="662">
        <f>H3461*I3461</f>
        <v>0</v>
      </c>
      <c r="K3461" s="662">
        <f>IF($V$11="Y",J3461*0.05,0)</f>
        <v>0</v>
      </c>
    </row>
    <row r="3462" s="671" customFormat="1" ht="13.5" customHeight="1">
      <c r="E3462" t="s" s="596">
        <v>1454</v>
      </c>
      <c r="F3462" t="s" s="675">
        <v>2394</v>
      </c>
      <c r="G3462" t="s" s="686">
        <f>G3417</f>
        <v>2003</v>
      </c>
      <c r="H3462" s="677">
        <v>0</v>
      </c>
      <c r="J3462" s="662">
        <f>H3462*I3462</f>
        <v>0</v>
      </c>
      <c r="K3462" s="662">
        <f>IF($V$11="Y",J3462*0.05,0)</f>
        <v>0</v>
      </c>
    </row>
    <row r="3463" s="671" customFormat="1" ht="13.5" customHeight="1">
      <c r="E3463" t="s" s="596">
        <v>1454</v>
      </c>
      <c r="F3463" t="s" s="675">
        <v>2394</v>
      </c>
      <c r="G3463" t="s" s="690">
        <f>G3418</f>
        <v>2004</v>
      </c>
      <c r="H3463" s="677">
        <v>0</v>
      </c>
      <c r="J3463" s="662">
        <f>H3463*I3463</f>
        <v>0</v>
      </c>
      <c r="K3463" s="662">
        <f>IF($V$11="Y",J3463*0.05,0)</f>
        <v>0</v>
      </c>
    </row>
    <row r="3464" s="671" customFormat="1" ht="13.5" customHeight="1">
      <c r="E3464" t="s" s="596">
        <v>1454</v>
      </c>
      <c r="F3464" t="s" s="675">
        <v>2394</v>
      </c>
      <c r="G3464" t="s" s="692">
        <f>G3419</f>
        <v>2005</v>
      </c>
      <c r="H3464" s="677">
        <v>0</v>
      </c>
      <c r="J3464" s="662">
        <f>H3464*I3464</f>
        <v>0</v>
      </c>
      <c r="K3464" s="662">
        <f>IF($V$11="Y",J3464*0.05,0)</f>
        <v>0</v>
      </c>
    </row>
    <row r="3465" s="671" customFormat="1" ht="13.5" customHeight="1">
      <c r="E3465" t="s" s="596">
        <v>1454</v>
      </c>
      <c r="F3465" t="s" s="675">
        <v>2394</v>
      </c>
      <c r="G3465" t="s" s="180">
        <f>G3420</f>
        <v>2006</v>
      </c>
      <c r="H3465" s="677">
        <v>0</v>
      </c>
      <c r="J3465" s="662">
        <f>H3465*I3465</f>
        <v>0</v>
      </c>
      <c r="K3465" s="662">
        <f>IF($V$11="Y",J3465*0.05,0)</f>
        <v>0</v>
      </c>
    </row>
    <row r="3466" s="671" customFormat="1" ht="13.5" customHeight="1">
      <c r="E3466" t="s" s="596">
        <v>1454</v>
      </c>
      <c r="F3466" t="s" s="675">
        <v>2394</v>
      </c>
      <c r="G3466" t="s" s="695">
        <f>G3421</f>
        <v>2007</v>
      </c>
      <c r="H3466" s="677">
        <v>0</v>
      </c>
      <c r="J3466" s="662">
        <f>H3466*I3466</f>
        <v>0</v>
      </c>
      <c r="K3466" s="662">
        <f>IF($V$11="Y",J3466*0.05,0)</f>
        <v>0</v>
      </c>
    </row>
    <row r="3467" s="671" customFormat="1" ht="13.5" customHeight="1">
      <c r="E3467" t="s" s="596">
        <v>1455</v>
      </c>
      <c r="F3467" t="s" s="675">
        <v>2395</v>
      </c>
      <c r="G3467" t="s" s="676">
        <f>G3422</f>
        <v>1996</v>
      </c>
      <c r="H3467" s="677">
        <v>0</v>
      </c>
      <c r="J3467" s="662">
        <f>H3467*I3467</f>
        <v>0</v>
      </c>
      <c r="K3467" s="662">
        <f>IF($V$11="Y",J3467*0.05,0)</f>
        <v>0</v>
      </c>
    </row>
    <row r="3468" s="671" customFormat="1" ht="13.5" customHeight="1">
      <c r="E3468" t="s" s="596">
        <v>1455</v>
      </c>
      <c r="F3468" t="s" s="675">
        <v>2395</v>
      </c>
      <c r="G3468" t="s" s="91">
        <f>G3423</f>
        <v>1998</v>
      </c>
      <c r="H3468" s="677">
        <v>0</v>
      </c>
      <c r="J3468" s="662">
        <f>H3468*I3468</f>
        <v>0</v>
      </c>
      <c r="K3468" s="662">
        <f>IF($V$11="Y",J3468*0.05,0)</f>
        <v>0</v>
      </c>
    </row>
    <row r="3469" s="671" customFormat="1" ht="13.5" customHeight="1">
      <c r="E3469" t="s" s="596">
        <v>1455</v>
      </c>
      <c r="F3469" t="s" s="675">
        <v>2395</v>
      </c>
      <c r="G3469" t="s" s="205">
        <f>G3424</f>
        <v>2000</v>
      </c>
      <c r="H3469" s="677">
        <v>0</v>
      </c>
      <c r="J3469" s="662">
        <f>H3469*I3469</f>
        <v>0</v>
      </c>
      <c r="K3469" s="662">
        <f>IF($V$11="Y",J3469*0.05,0)</f>
        <v>0</v>
      </c>
    </row>
    <row r="3470" s="671" customFormat="1" ht="13.5" customHeight="1">
      <c r="E3470" t="s" s="596">
        <v>1455</v>
      </c>
      <c r="F3470" t="s" s="675">
        <v>2395</v>
      </c>
      <c r="G3470" t="s" s="684">
        <f>G3425</f>
        <v>2001</v>
      </c>
      <c r="H3470" s="677">
        <v>0</v>
      </c>
      <c r="J3470" s="662">
        <f>H3470*I3470</f>
        <v>0</v>
      </c>
      <c r="K3470" s="662">
        <f>IF($V$11="Y",J3470*0.05,0)</f>
        <v>0</v>
      </c>
    </row>
    <row r="3471" s="671" customFormat="1" ht="13.5" customHeight="1">
      <c r="E3471" t="s" s="596">
        <v>1455</v>
      </c>
      <c r="F3471" t="s" s="675">
        <v>2395</v>
      </c>
      <c r="G3471" t="s" s="686">
        <f>G3426</f>
        <v>2003</v>
      </c>
      <c r="H3471" s="677">
        <v>0</v>
      </c>
      <c r="J3471" s="662">
        <f>H3471*I3471</f>
        <v>0</v>
      </c>
      <c r="K3471" s="662">
        <f>IF($V$11="Y",J3471*0.05,0)</f>
        <v>0</v>
      </c>
    </row>
    <row r="3472" s="671" customFormat="1" ht="13.5" customHeight="1">
      <c r="E3472" t="s" s="596">
        <v>1455</v>
      </c>
      <c r="F3472" t="s" s="675">
        <v>2395</v>
      </c>
      <c r="G3472" t="s" s="690">
        <f>G3427</f>
        <v>2004</v>
      </c>
      <c r="H3472" s="677">
        <v>0</v>
      </c>
      <c r="J3472" s="662">
        <f>H3472*I3472</f>
        <v>0</v>
      </c>
      <c r="K3472" s="662">
        <f>IF($V$11="Y",J3472*0.05,0)</f>
        <v>0</v>
      </c>
    </row>
    <row r="3473" s="671" customFormat="1" ht="13.5" customHeight="1">
      <c r="E3473" t="s" s="596">
        <v>1455</v>
      </c>
      <c r="F3473" t="s" s="675">
        <v>2395</v>
      </c>
      <c r="G3473" t="s" s="692">
        <f>G3428</f>
        <v>2005</v>
      </c>
      <c r="H3473" s="677">
        <v>0</v>
      </c>
      <c r="J3473" s="662">
        <f>H3473*I3473</f>
        <v>0</v>
      </c>
      <c r="K3473" s="662">
        <f>IF($V$11="Y",J3473*0.05,0)</f>
        <v>0</v>
      </c>
    </row>
    <row r="3474" s="671" customFormat="1" ht="13.5" customHeight="1">
      <c r="E3474" t="s" s="596">
        <v>1455</v>
      </c>
      <c r="F3474" t="s" s="675">
        <v>2395</v>
      </c>
      <c r="G3474" t="s" s="180">
        <f>G3429</f>
        <v>2006</v>
      </c>
      <c r="H3474" s="677">
        <v>0</v>
      </c>
      <c r="J3474" s="662">
        <f>H3474*I3474</f>
        <v>0</v>
      </c>
      <c r="K3474" s="662">
        <f>IF($V$11="Y",J3474*0.05,0)</f>
        <v>0</v>
      </c>
    </row>
    <row r="3475" s="671" customFormat="1" ht="13.5" customHeight="1">
      <c r="E3475" t="s" s="596">
        <v>1455</v>
      </c>
      <c r="F3475" t="s" s="675">
        <v>2395</v>
      </c>
      <c r="G3475" t="s" s="695">
        <f>G3430</f>
        <v>2007</v>
      </c>
      <c r="H3475" s="677">
        <v>0</v>
      </c>
      <c r="J3475" s="662">
        <f>H3475*I3475</f>
        <v>0</v>
      </c>
      <c r="K3475" s="662">
        <f>IF($V$11="Y",J3475*0.05,0)</f>
        <v>0</v>
      </c>
    </row>
    <row r="3476" s="671" customFormat="1" ht="13.5" customHeight="1">
      <c r="E3476" t="s" s="596">
        <v>1456</v>
      </c>
      <c r="F3476" t="s" s="675">
        <v>2396</v>
      </c>
      <c r="G3476" t="s" s="676">
        <f>G3431</f>
        <v>1996</v>
      </c>
      <c r="H3476" s="677">
        <v>0</v>
      </c>
      <c r="J3476" s="662">
        <f>H3476*I3476</f>
        <v>0</v>
      </c>
      <c r="K3476" s="662">
        <f>IF($V$11="Y",J3476*0.05,0)</f>
        <v>0</v>
      </c>
    </row>
    <row r="3477" s="671" customFormat="1" ht="13.5" customHeight="1">
      <c r="E3477" t="s" s="596">
        <v>1456</v>
      </c>
      <c r="F3477" t="s" s="675">
        <v>2396</v>
      </c>
      <c r="G3477" t="s" s="91">
        <f>G3432</f>
        <v>1998</v>
      </c>
      <c r="H3477" s="677">
        <v>0</v>
      </c>
      <c r="J3477" s="662">
        <f>H3477*I3477</f>
        <v>0</v>
      </c>
      <c r="K3477" s="662">
        <f>IF($V$11="Y",J3477*0.05,0)</f>
        <v>0</v>
      </c>
    </row>
    <row r="3478" s="671" customFormat="1" ht="13.5" customHeight="1">
      <c r="E3478" t="s" s="596">
        <v>1456</v>
      </c>
      <c r="F3478" t="s" s="675">
        <v>2396</v>
      </c>
      <c r="G3478" t="s" s="205">
        <f>G3433</f>
        <v>2000</v>
      </c>
      <c r="H3478" s="677">
        <v>0</v>
      </c>
      <c r="J3478" s="662">
        <f>H3478*I3478</f>
        <v>0</v>
      </c>
      <c r="K3478" s="662">
        <f>IF($V$11="Y",J3478*0.05,0)</f>
        <v>0</v>
      </c>
    </row>
    <row r="3479" s="671" customFormat="1" ht="13.5" customHeight="1">
      <c r="E3479" t="s" s="596">
        <v>1456</v>
      </c>
      <c r="F3479" t="s" s="675">
        <v>2396</v>
      </c>
      <c r="G3479" t="s" s="684">
        <f>G3434</f>
        <v>2001</v>
      </c>
      <c r="H3479" s="677">
        <v>0</v>
      </c>
      <c r="J3479" s="662">
        <f>H3479*I3479</f>
        <v>0</v>
      </c>
      <c r="K3479" s="662">
        <f>IF($V$11="Y",J3479*0.05,0)</f>
        <v>0</v>
      </c>
    </row>
    <row r="3480" s="671" customFormat="1" ht="13.5" customHeight="1">
      <c r="E3480" t="s" s="596">
        <v>1456</v>
      </c>
      <c r="F3480" t="s" s="675">
        <v>2396</v>
      </c>
      <c r="G3480" t="s" s="686">
        <f>G3435</f>
        <v>2003</v>
      </c>
      <c r="H3480" s="677">
        <v>0</v>
      </c>
      <c r="J3480" s="662">
        <f>H3480*I3480</f>
        <v>0</v>
      </c>
      <c r="K3480" s="662">
        <f>IF($V$11="Y",J3480*0.05,0)</f>
        <v>0</v>
      </c>
    </row>
    <row r="3481" s="671" customFormat="1" ht="13.5" customHeight="1">
      <c r="E3481" t="s" s="596">
        <v>1456</v>
      </c>
      <c r="F3481" t="s" s="675">
        <v>2396</v>
      </c>
      <c r="G3481" t="s" s="690">
        <f>G3436</f>
        <v>2004</v>
      </c>
      <c r="H3481" s="677">
        <v>0</v>
      </c>
      <c r="J3481" s="662">
        <f>H3481*I3481</f>
        <v>0</v>
      </c>
      <c r="K3481" s="662">
        <f>IF($V$11="Y",J3481*0.05,0)</f>
        <v>0</v>
      </c>
    </row>
    <row r="3482" s="671" customFormat="1" ht="13.5" customHeight="1">
      <c r="E3482" t="s" s="596">
        <v>1456</v>
      </c>
      <c r="F3482" t="s" s="675">
        <v>2396</v>
      </c>
      <c r="G3482" t="s" s="692">
        <f>G3437</f>
        <v>2005</v>
      </c>
      <c r="H3482" s="677">
        <v>0</v>
      </c>
      <c r="J3482" s="662">
        <f>H3482*I3482</f>
        <v>0</v>
      </c>
      <c r="K3482" s="662">
        <f>IF($V$11="Y",J3482*0.05,0)</f>
        <v>0</v>
      </c>
    </row>
    <row r="3483" s="671" customFormat="1" ht="13.5" customHeight="1">
      <c r="E3483" t="s" s="596">
        <v>1456</v>
      </c>
      <c r="F3483" t="s" s="675">
        <v>2396</v>
      </c>
      <c r="G3483" t="s" s="180">
        <f>G3438</f>
        <v>2006</v>
      </c>
      <c r="H3483" s="677">
        <v>0</v>
      </c>
      <c r="J3483" s="662">
        <f>H3483*I3483</f>
        <v>0</v>
      </c>
      <c r="K3483" s="662">
        <f>IF($V$11="Y",J3483*0.05,0)</f>
        <v>0</v>
      </c>
    </row>
    <row r="3484" s="671" customFormat="1" ht="13.5" customHeight="1">
      <c r="E3484" t="s" s="596">
        <v>1456</v>
      </c>
      <c r="F3484" t="s" s="675">
        <v>2396</v>
      </c>
      <c r="G3484" t="s" s="695">
        <f>G3439</f>
        <v>2007</v>
      </c>
      <c r="H3484" s="677">
        <v>0</v>
      </c>
      <c r="J3484" s="662">
        <f>H3484*I3484</f>
        <v>0</v>
      </c>
      <c r="K3484" s="662">
        <f>IF($V$11="Y",J3484*0.05,0)</f>
        <v>0</v>
      </c>
    </row>
    <row r="3485" s="671" customFormat="1" ht="13.5" customHeight="1">
      <c r="E3485" t="s" s="596">
        <v>1457</v>
      </c>
      <c r="F3485" t="s" s="675">
        <v>2397</v>
      </c>
      <c r="G3485" t="s" s="676">
        <f>G3440</f>
        <v>1996</v>
      </c>
      <c r="H3485" s="677">
        <v>0</v>
      </c>
      <c r="J3485" s="662">
        <f>H3485*I3485</f>
        <v>0</v>
      </c>
      <c r="K3485" s="662">
        <f>IF($V$11="Y",J3485*0.05,0)</f>
        <v>0</v>
      </c>
    </row>
    <row r="3486" s="671" customFormat="1" ht="13.5" customHeight="1">
      <c r="E3486" t="s" s="596">
        <v>1457</v>
      </c>
      <c r="F3486" t="s" s="675">
        <v>2397</v>
      </c>
      <c r="G3486" t="s" s="91">
        <f>G3441</f>
        <v>1998</v>
      </c>
      <c r="H3486" s="677">
        <v>0</v>
      </c>
      <c r="J3486" s="662">
        <f>H3486*I3486</f>
        <v>0</v>
      </c>
      <c r="K3486" s="662">
        <f>IF($V$11="Y",J3486*0.05,0)</f>
        <v>0</v>
      </c>
    </row>
    <row r="3487" s="671" customFormat="1" ht="13.5" customHeight="1">
      <c r="E3487" t="s" s="596">
        <v>1457</v>
      </c>
      <c r="F3487" t="s" s="675">
        <v>2397</v>
      </c>
      <c r="G3487" t="s" s="205">
        <f>G3442</f>
        <v>2000</v>
      </c>
      <c r="H3487" s="677">
        <v>0</v>
      </c>
      <c r="J3487" s="662">
        <f>H3487*I3487</f>
        <v>0</v>
      </c>
      <c r="K3487" s="662">
        <f>IF($V$11="Y",J3487*0.05,0)</f>
        <v>0</v>
      </c>
    </row>
    <row r="3488" s="671" customFormat="1" ht="13.5" customHeight="1">
      <c r="E3488" t="s" s="596">
        <v>1457</v>
      </c>
      <c r="F3488" t="s" s="675">
        <v>2397</v>
      </c>
      <c r="G3488" t="s" s="684">
        <f>G3443</f>
        <v>2001</v>
      </c>
      <c r="H3488" s="677">
        <v>0</v>
      </c>
      <c r="J3488" s="662">
        <f>H3488*I3488</f>
        <v>0</v>
      </c>
      <c r="K3488" s="662">
        <f>IF($V$11="Y",J3488*0.05,0)</f>
        <v>0</v>
      </c>
    </row>
    <row r="3489" s="671" customFormat="1" ht="13.5" customHeight="1">
      <c r="E3489" t="s" s="596">
        <v>1457</v>
      </c>
      <c r="F3489" t="s" s="675">
        <v>2397</v>
      </c>
      <c r="G3489" t="s" s="686">
        <f>G3444</f>
        <v>2003</v>
      </c>
      <c r="H3489" s="677">
        <v>0</v>
      </c>
      <c r="J3489" s="662">
        <f>H3489*I3489</f>
        <v>0</v>
      </c>
      <c r="K3489" s="662">
        <f>IF($V$11="Y",J3489*0.05,0)</f>
        <v>0</v>
      </c>
    </row>
    <row r="3490" s="671" customFormat="1" ht="13.5" customHeight="1">
      <c r="E3490" t="s" s="596">
        <v>1457</v>
      </c>
      <c r="F3490" t="s" s="675">
        <v>2397</v>
      </c>
      <c r="G3490" t="s" s="690">
        <f>G3445</f>
        <v>2004</v>
      </c>
      <c r="H3490" s="677">
        <v>0</v>
      </c>
      <c r="J3490" s="662">
        <f>H3490*I3490</f>
        <v>0</v>
      </c>
      <c r="K3490" s="662">
        <f>IF($V$11="Y",J3490*0.05,0)</f>
        <v>0</v>
      </c>
    </row>
    <row r="3491" s="671" customFormat="1" ht="13.5" customHeight="1">
      <c r="E3491" t="s" s="596">
        <v>1457</v>
      </c>
      <c r="F3491" t="s" s="675">
        <v>2397</v>
      </c>
      <c r="G3491" t="s" s="692">
        <f>G3446</f>
        <v>2005</v>
      </c>
      <c r="H3491" s="677">
        <v>0</v>
      </c>
      <c r="J3491" s="662">
        <f>H3491*I3491</f>
        <v>0</v>
      </c>
      <c r="K3491" s="662">
        <f>IF($V$11="Y",J3491*0.05,0)</f>
        <v>0</v>
      </c>
    </row>
    <row r="3492" s="671" customFormat="1" ht="13.5" customHeight="1">
      <c r="E3492" t="s" s="596">
        <v>1457</v>
      </c>
      <c r="F3492" t="s" s="675">
        <v>2397</v>
      </c>
      <c r="G3492" t="s" s="180">
        <f>G3447</f>
        <v>2006</v>
      </c>
      <c r="H3492" s="677">
        <v>0</v>
      </c>
      <c r="J3492" s="662">
        <f>H3492*I3492</f>
        <v>0</v>
      </c>
      <c r="K3492" s="662">
        <f>IF($V$11="Y",J3492*0.05,0)</f>
        <v>0</v>
      </c>
    </row>
    <row r="3493" s="671" customFormat="1" ht="13.5" customHeight="1">
      <c r="E3493" t="s" s="596">
        <v>1457</v>
      </c>
      <c r="F3493" t="s" s="675">
        <v>2397</v>
      </c>
      <c r="G3493" t="s" s="695">
        <f>G3448</f>
        <v>2007</v>
      </c>
      <c r="H3493" s="677">
        <v>0</v>
      </c>
      <c r="J3493" s="662">
        <f>H3493*I3493</f>
        <v>0</v>
      </c>
      <c r="K3493" s="662">
        <f>IF($V$11="Y",J3493*0.05,0)</f>
        <v>0</v>
      </c>
    </row>
    <row r="3494" s="671" customFormat="1" ht="13.5" customHeight="1">
      <c r="E3494" t="s" s="596">
        <v>1458</v>
      </c>
      <c r="F3494" t="s" s="675">
        <v>2398</v>
      </c>
      <c r="G3494" t="s" s="676">
        <f>G3449</f>
        <v>1996</v>
      </c>
      <c r="H3494" s="677">
        <v>0</v>
      </c>
      <c r="J3494" s="662">
        <f>H3494*I3494</f>
        <v>0</v>
      </c>
      <c r="K3494" s="662">
        <f>IF($V$11="Y",J3494*0.05,0)</f>
        <v>0</v>
      </c>
    </row>
    <row r="3495" s="671" customFormat="1" ht="13.5" customHeight="1">
      <c r="E3495" t="s" s="596">
        <v>1458</v>
      </c>
      <c r="F3495" t="s" s="675">
        <v>2398</v>
      </c>
      <c r="G3495" t="s" s="91">
        <f>G3450</f>
        <v>1998</v>
      </c>
      <c r="H3495" s="677">
        <v>0</v>
      </c>
      <c r="J3495" s="662">
        <f>H3495*I3495</f>
        <v>0</v>
      </c>
      <c r="K3495" s="662">
        <f>IF($V$11="Y",J3495*0.05,0)</f>
        <v>0</v>
      </c>
    </row>
    <row r="3496" s="671" customFormat="1" ht="13.5" customHeight="1">
      <c r="E3496" t="s" s="596">
        <v>1458</v>
      </c>
      <c r="F3496" t="s" s="675">
        <v>2398</v>
      </c>
      <c r="G3496" t="s" s="205">
        <f>G3451</f>
        <v>2000</v>
      </c>
      <c r="H3496" s="677">
        <v>0</v>
      </c>
      <c r="J3496" s="662">
        <f>H3496*I3496</f>
        <v>0</v>
      </c>
      <c r="K3496" s="662">
        <f>IF($V$11="Y",J3496*0.05,0)</f>
        <v>0</v>
      </c>
    </row>
    <row r="3497" s="671" customFormat="1" ht="13.5" customHeight="1">
      <c r="E3497" t="s" s="596">
        <v>1458</v>
      </c>
      <c r="F3497" t="s" s="675">
        <v>2398</v>
      </c>
      <c r="G3497" t="s" s="684">
        <f>G3452</f>
        <v>2001</v>
      </c>
      <c r="H3497" s="677">
        <v>0</v>
      </c>
      <c r="J3497" s="662">
        <f>H3497*I3497</f>
        <v>0</v>
      </c>
      <c r="K3497" s="662">
        <f>IF($V$11="Y",J3497*0.05,0)</f>
        <v>0</v>
      </c>
    </row>
    <row r="3498" s="671" customFormat="1" ht="13.5" customHeight="1">
      <c r="E3498" t="s" s="596">
        <v>1458</v>
      </c>
      <c r="F3498" t="s" s="675">
        <v>2398</v>
      </c>
      <c r="G3498" t="s" s="686">
        <f>G3453</f>
        <v>2003</v>
      </c>
      <c r="H3498" s="677">
        <v>0</v>
      </c>
      <c r="J3498" s="662">
        <f>H3498*I3498</f>
        <v>0</v>
      </c>
      <c r="K3498" s="662">
        <f>IF($V$11="Y",J3498*0.05,0)</f>
        <v>0</v>
      </c>
    </row>
    <row r="3499" s="671" customFormat="1" ht="13.5" customHeight="1">
      <c r="E3499" t="s" s="596">
        <v>1458</v>
      </c>
      <c r="F3499" t="s" s="675">
        <v>2398</v>
      </c>
      <c r="G3499" t="s" s="690">
        <f>G3454</f>
        <v>2004</v>
      </c>
      <c r="H3499" s="677">
        <v>0</v>
      </c>
      <c r="J3499" s="662">
        <f>H3499*I3499</f>
        <v>0</v>
      </c>
      <c r="K3499" s="662">
        <f>IF($V$11="Y",J3499*0.05,0)</f>
        <v>0</v>
      </c>
    </row>
    <row r="3500" s="671" customFormat="1" ht="13.5" customHeight="1">
      <c r="E3500" t="s" s="596">
        <v>1458</v>
      </c>
      <c r="F3500" t="s" s="675">
        <v>2398</v>
      </c>
      <c r="G3500" t="s" s="692">
        <f>G3455</f>
        <v>2005</v>
      </c>
      <c r="H3500" s="677">
        <v>0</v>
      </c>
      <c r="J3500" s="662">
        <f>H3500*I3500</f>
        <v>0</v>
      </c>
      <c r="K3500" s="662">
        <f>IF($V$11="Y",J3500*0.05,0)</f>
        <v>0</v>
      </c>
    </row>
    <row r="3501" s="671" customFormat="1" ht="13.5" customHeight="1">
      <c r="E3501" t="s" s="596">
        <v>1458</v>
      </c>
      <c r="F3501" t="s" s="675">
        <v>2398</v>
      </c>
      <c r="G3501" t="s" s="180">
        <f>G3456</f>
        <v>2006</v>
      </c>
      <c r="H3501" s="677">
        <v>0</v>
      </c>
      <c r="J3501" s="662">
        <f>H3501*I3501</f>
        <v>0</v>
      </c>
      <c r="K3501" s="662">
        <f>IF($V$11="Y",J3501*0.05,0)</f>
        <v>0</v>
      </c>
    </row>
    <row r="3502" s="671" customFormat="1" ht="13.5" customHeight="1">
      <c r="E3502" t="s" s="596">
        <v>1458</v>
      </c>
      <c r="F3502" t="s" s="675">
        <v>2398</v>
      </c>
      <c r="G3502" t="s" s="695">
        <f>G3457</f>
        <v>2007</v>
      </c>
      <c r="H3502" s="677">
        <v>0</v>
      </c>
      <c r="J3502" s="662">
        <f>H3502*I3502</f>
        <v>0</v>
      </c>
      <c r="K3502" s="662">
        <f>IF($V$11="Y",J3502*0.05,0)</f>
        <v>0</v>
      </c>
    </row>
    <row r="3503" s="671" customFormat="1" ht="13.5" customHeight="1">
      <c r="E3503" t="s" s="596">
        <v>1459</v>
      </c>
      <c r="F3503" t="s" s="675">
        <v>2399</v>
      </c>
      <c r="G3503" t="s" s="676">
        <f>G3458</f>
        <v>1996</v>
      </c>
      <c r="H3503" s="677">
        <v>0</v>
      </c>
      <c r="J3503" s="662">
        <f>H3503*I3503</f>
        <v>0</v>
      </c>
      <c r="K3503" s="662">
        <f>IF($V$11="Y",J3503*0.05,0)</f>
        <v>0</v>
      </c>
    </row>
    <row r="3504" s="671" customFormat="1" ht="13.5" customHeight="1">
      <c r="E3504" t="s" s="596">
        <v>1459</v>
      </c>
      <c r="F3504" t="s" s="675">
        <v>2399</v>
      </c>
      <c r="G3504" t="s" s="91">
        <f>G3459</f>
        <v>1998</v>
      </c>
      <c r="H3504" s="677">
        <v>0</v>
      </c>
      <c r="J3504" s="662">
        <f>H3504*I3504</f>
        <v>0</v>
      </c>
      <c r="K3504" s="662">
        <f>IF($V$11="Y",J3504*0.05,0)</f>
        <v>0</v>
      </c>
    </row>
    <row r="3505" s="671" customFormat="1" ht="13.5" customHeight="1">
      <c r="E3505" t="s" s="596">
        <v>1459</v>
      </c>
      <c r="F3505" t="s" s="675">
        <v>2399</v>
      </c>
      <c r="G3505" t="s" s="205">
        <f>G3460</f>
        <v>2000</v>
      </c>
      <c r="H3505" s="677">
        <v>0</v>
      </c>
      <c r="J3505" s="662">
        <f>H3505*I3505</f>
        <v>0</v>
      </c>
      <c r="K3505" s="662">
        <f>IF($V$11="Y",J3505*0.05,0)</f>
        <v>0</v>
      </c>
    </row>
    <row r="3506" s="671" customFormat="1" ht="13.5" customHeight="1">
      <c r="E3506" t="s" s="596">
        <v>1459</v>
      </c>
      <c r="F3506" t="s" s="675">
        <v>2399</v>
      </c>
      <c r="G3506" t="s" s="684">
        <f>G3461</f>
        <v>2001</v>
      </c>
      <c r="H3506" s="677">
        <v>0</v>
      </c>
      <c r="J3506" s="662">
        <f>H3506*I3506</f>
        <v>0</v>
      </c>
      <c r="K3506" s="662">
        <f>IF($V$11="Y",J3506*0.05,0)</f>
        <v>0</v>
      </c>
    </row>
    <row r="3507" s="671" customFormat="1" ht="13.5" customHeight="1">
      <c r="E3507" t="s" s="596">
        <v>1459</v>
      </c>
      <c r="F3507" t="s" s="675">
        <v>2399</v>
      </c>
      <c r="G3507" t="s" s="686">
        <f>G3462</f>
        <v>2003</v>
      </c>
      <c r="H3507" s="677">
        <v>0</v>
      </c>
      <c r="J3507" s="662">
        <f>H3507*I3507</f>
        <v>0</v>
      </c>
      <c r="K3507" s="662">
        <f>IF($V$11="Y",J3507*0.05,0)</f>
        <v>0</v>
      </c>
    </row>
    <row r="3508" s="671" customFormat="1" ht="13.5" customHeight="1">
      <c r="E3508" t="s" s="596">
        <v>1459</v>
      </c>
      <c r="F3508" t="s" s="675">
        <v>2399</v>
      </c>
      <c r="G3508" t="s" s="690">
        <f>G3463</f>
        <v>2004</v>
      </c>
      <c r="H3508" s="677">
        <v>0</v>
      </c>
      <c r="J3508" s="662">
        <f>H3508*I3508</f>
        <v>0</v>
      </c>
      <c r="K3508" s="662">
        <f>IF($V$11="Y",J3508*0.05,0)</f>
        <v>0</v>
      </c>
    </row>
    <row r="3509" s="671" customFormat="1" ht="13.5" customHeight="1">
      <c r="E3509" t="s" s="596">
        <v>1459</v>
      </c>
      <c r="F3509" t="s" s="675">
        <v>2399</v>
      </c>
      <c r="G3509" t="s" s="692">
        <f>G3464</f>
        <v>2005</v>
      </c>
      <c r="H3509" s="677">
        <v>0</v>
      </c>
      <c r="J3509" s="662">
        <f>H3509*I3509</f>
        <v>0</v>
      </c>
      <c r="K3509" s="662">
        <f>IF($V$11="Y",J3509*0.05,0)</f>
        <v>0</v>
      </c>
    </row>
    <row r="3510" s="671" customFormat="1" ht="13.5" customHeight="1">
      <c r="E3510" t="s" s="596">
        <v>1459</v>
      </c>
      <c r="F3510" t="s" s="675">
        <v>2399</v>
      </c>
      <c r="G3510" t="s" s="180">
        <f>G3465</f>
        <v>2006</v>
      </c>
      <c r="H3510" s="677">
        <v>0</v>
      </c>
      <c r="J3510" s="662">
        <f>H3510*I3510</f>
        <v>0</v>
      </c>
      <c r="K3510" s="662">
        <f>IF($V$11="Y",J3510*0.05,0)</f>
        <v>0</v>
      </c>
    </row>
    <row r="3511" s="671" customFormat="1" ht="13.5" customHeight="1">
      <c r="E3511" t="s" s="596">
        <v>1459</v>
      </c>
      <c r="F3511" t="s" s="675">
        <v>2399</v>
      </c>
      <c r="G3511" t="s" s="695">
        <f>G3466</f>
        <v>2007</v>
      </c>
      <c r="H3511" s="677">
        <v>0</v>
      </c>
      <c r="J3511" s="662">
        <f>H3511*I3511</f>
        <v>0</v>
      </c>
      <c r="K3511" s="662">
        <f>IF($V$11="Y",J3511*0.05,0)</f>
        <v>0</v>
      </c>
    </row>
    <row r="3512" s="671" customFormat="1" ht="13.5" customHeight="1">
      <c r="E3512" t="s" s="596">
        <v>1460</v>
      </c>
      <c r="F3512" t="s" s="675">
        <v>2400</v>
      </c>
      <c r="G3512" t="s" s="676">
        <f>G3467</f>
        <v>1996</v>
      </c>
      <c r="H3512" s="677">
        <v>0</v>
      </c>
      <c r="J3512" s="662">
        <f>H3512*I3512</f>
        <v>0</v>
      </c>
      <c r="K3512" s="662">
        <f>IF($V$11="Y",J3512*0.05,0)</f>
        <v>0</v>
      </c>
    </row>
    <row r="3513" s="671" customFormat="1" ht="13.5" customHeight="1">
      <c r="E3513" t="s" s="596">
        <v>1460</v>
      </c>
      <c r="F3513" t="s" s="675">
        <v>2400</v>
      </c>
      <c r="G3513" t="s" s="91">
        <f>G3468</f>
        <v>1998</v>
      </c>
      <c r="H3513" s="677">
        <v>0</v>
      </c>
      <c r="J3513" s="662">
        <f>H3513*I3513</f>
        <v>0</v>
      </c>
      <c r="K3513" s="662">
        <f>IF($V$11="Y",J3513*0.05,0)</f>
        <v>0</v>
      </c>
    </row>
    <row r="3514" s="671" customFormat="1" ht="13.5" customHeight="1">
      <c r="E3514" t="s" s="596">
        <v>1460</v>
      </c>
      <c r="F3514" t="s" s="675">
        <v>2400</v>
      </c>
      <c r="G3514" t="s" s="205">
        <f>G3469</f>
        <v>2000</v>
      </c>
      <c r="H3514" s="677">
        <v>0</v>
      </c>
      <c r="J3514" s="662">
        <f>H3514*I3514</f>
        <v>0</v>
      </c>
      <c r="K3514" s="662">
        <f>IF($V$11="Y",J3514*0.05,0)</f>
        <v>0</v>
      </c>
    </row>
    <row r="3515" s="671" customFormat="1" ht="13.5" customHeight="1">
      <c r="E3515" t="s" s="596">
        <v>1460</v>
      </c>
      <c r="F3515" t="s" s="675">
        <v>2400</v>
      </c>
      <c r="G3515" t="s" s="684">
        <f>G3470</f>
        <v>2001</v>
      </c>
      <c r="H3515" s="677">
        <v>0</v>
      </c>
      <c r="J3515" s="662">
        <f>H3515*I3515</f>
        <v>0</v>
      </c>
      <c r="K3515" s="662">
        <f>IF($V$11="Y",J3515*0.05,0)</f>
        <v>0</v>
      </c>
    </row>
    <row r="3516" s="671" customFormat="1" ht="13.5" customHeight="1">
      <c r="E3516" t="s" s="596">
        <v>1460</v>
      </c>
      <c r="F3516" t="s" s="675">
        <v>2400</v>
      </c>
      <c r="G3516" t="s" s="686">
        <f>G3471</f>
        <v>2003</v>
      </c>
      <c r="H3516" s="677">
        <v>0</v>
      </c>
      <c r="J3516" s="662">
        <f>H3516*I3516</f>
        <v>0</v>
      </c>
      <c r="K3516" s="662">
        <f>IF($V$11="Y",J3516*0.05,0)</f>
        <v>0</v>
      </c>
    </row>
    <row r="3517" s="671" customFormat="1" ht="13.5" customHeight="1">
      <c r="E3517" t="s" s="596">
        <v>1460</v>
      </c>
      <c r="F3517" t="s" s="675">
        <v>2400</v>
      </c>
      <c r="G3517" t="s" s="690">
        <f>G3472</f>
        <v>2004</v>
      </c>
      <c r="H3517" s="677">
        <v>0</v>
      </c>
      <c r="J3517" s="662">
        <f>H3517*I3517</f>
        <v>0</v>
      </c>
      <c r="K3517" s="662">
        <f>IF($V$11="Y",J3517*0.05,0)</f>
        <v>0</v>
      </c>
    </row>
    <row r="3518" s="671" customFormat="1" ht="13.5" customHeight="1">
      <c r="E3518" t="s" s="596">
        <v>1460</v>
      </c>
      <c r="F3518" t="s" s="675">
        <v>2400</v>
      </c>
      <c r="G3518" t="s" s="692">
        <f>G3473</f>
        <v>2005</v>
      </c>
      <c r="H3518" s="677">
        <v>0</v>
      </c>
      <c r="J3518" s="662">
        <f>H3518*I3518</f>
        <v>0</v>
      </c>
      <c r="K3518" s="662">
        <f>IF($V$11="Y",J3518*0.05,0)</f>
        <v>0</v>
      </c>
    </row>
    <row r="3519" s="671" customFormat="1" ht="13.5" customHeight="1">
      <c r="E3519" t="s" s="596">
        <v>1460</v>
      </c>
      <c r="F3519" t="s" s="675">
        <v>2400</v>
      </c>
      <c r="G3519" t="s" s="180">
        <f>G3474</f>
        <v>2006</v>
      </c>
      <c r="H3519" s="677">
        <v>0</v>
      </c>
      <c r="J3519" s="662">
        <f>H3519*I3519</f>
        <v>0</v>
      </c>
      <c r="K3519" s="662">
        <f>IF($V$11="Y",J3519*0.05,0)</f>
        <v>0</v>
      </c>
    </row>
    <row r="3520" s="671" customFormat="1" ht="13.5" customHeight="1">
      <c r="E3520" t="s" s="596">
        <v>1460</v>
      </c>
      <c r="F3520" t="s" s="675">
        <v>2400</v>
      </c>
      <c r="G3520" t="s" s="695">
        <f>G3475</f>
        <v>2007</v>
      </c>
      <c r="H3520" s="677">
        <v>0</v>
      </c>
      <c r="J3520" s="662">
        <f>H3520*I3520</f>
        <v>0</v>
      </c>
      <c r="K3520" s="662">
        <f>IF($V$11="Y",J3520*0.05,0)</f>
        <v>0</v>
      </c>
    </row>
    <row r="3521" s="671" customFormat="1" ht="13.5" customHeight="1">
      <c r="E3521" t="s" s="596">
        <v>1461</v>
      </c>
      <c r="F3521" t="s" s="675">
        <v>2401</v>
      </c>
      <c r="G3521" t="s" s="676">
        <f>G3476</f>
        <v>1996</v>
      </c>
      <c r="H3521" s="677">
        <v>0</v>
      </c>
      <c r="J3521" s="662">
        <f>H3521*I3521</f>
        <v>0</v>
      </c>
      <c r="K3521" s="662">
        <f>IF($V$11="Y",J3521*0.05,0)</f>
        <v>0</v>
      </c>
    </row>
    <row r="3522" s="671" customFormat="1" ht="13.5" customHeight="1">
      <c r="E3522" t="s" s="596">
        <v>1461</v>
      </c>
      <c r="F3522" t="s" s="675">
        <v>2401</v>
      </c>
      <c r="G3522" t="s" s="91">
        <f>G3477</f>
        <v>1998</v>
      </c>
      <c r="H3522" s="677">
        <v>0</v>
      </c>
      <c r="J3522" s="662">
        <f>H3522*I3522</f>
        <v>0</v>
      </c>
      <c r="K3522" s="662">
        <f>IF($V$11="Y",J3522*0.05,0)</f>
        <v>0</v>
      </c>
    </row>
    <row r="3523" s="671" customFormat="1" ht="13.5" customHeight="1">
      <c r="E3523" t="s" s="596">
        <v>1461</v>
      </c>
      <c r="F3523" t="s" s="675">
        <v>2401</v>
      </c>
      <c r="G3523" t="s" s="205">
        <f>G3478</f>
        <v>2000</v>
      </c>
      <c r="H3523" s="677">
        <v>0</v>
      </c>
      <c r="J3523" s="662">
        <f>H3523*I3523</f>
        <v>0</v>
      </c>
      <c r="K3523" s="662">
        <f>IF($V$11="Y",J3523*0.05,0)</f>
        <v>0</v>
      </c>
    </row>
    <row r="3524" s="671" customFormat="1" ht="13.5" customHeight="1">
      <c r="E3524" t="s" s="596">
        <v>1461</v>
      </c>
      <c r="F3524" t="s" s="675">
        <v>2401</v>
      </c>
      <c r="G3524" t="s" s="684">
        <f>G3479</f>
        <v>2001</v>
      </c>
      <c r="H3524" s="677">
        <v>0</v>
      </c>
      <c r="J3524" s="662">
        <f>H3524*I3524</f>
        <v>0</v>
      </c>
      <c r="K3524" s="662">
        <f>IF($V$11="Y",J3524*0.05,0)</f>
        <v>0</v>
      </c>
    </row>
    <row r="3525" s="671" customFormat="1" ht="13.5" customHeight="1">
      <c r="E3525" t="s" s="596">
        <v>1461</v>
      </c>
      <c r="F3525" t="s" s="675">
        <v>2401</v>
      </c>
      <c r="G3525" t="s" s="686">
        <f>G3480</f>
        <v>2003</v>
      </c>
      <c r="H3525" s="677">
        <v>0</v>
      </c>
      <c r="J3525" s="662">
        <f>H3525*I3525</f>
        <v>0</v>
      </c>
      <c r="K3525" s="662">
        <f>IF($V$11="Y",J3525*0.05,0)</f>
        <v>0</v>
      </c>
    </row>
    <row r="3526" s="671" customFormat="1" ht="13.5" customHeight="1">
      <c r="E3526" t="s" s="596">
        <v>1461</v>
      </c>
      <c r="F3526" t="s" s="675">
        <v>2401</v>
      </c>
      <c r="G3526" t="s" s="690">
        <f>G3481</f>
        <v>2004</v>
      </c>
      <c r="H3526" s="677">
        <v>0</v>
      </c>
      <c r="J3526" s="662">
        <f>H3526*I3526</f>
        <v>0</v>
      </c>
      <c r="K3526" s="662">
        <f>IF($V$11="Y",J3526*0.05,0)</f>
        <v>0</v>
      </c>
    </row>
    <row r="3527" s="671" customFormat="1" ht="13.5" customHeight="1">
      <c r="E3527" t="s" s="596">
        <v>1461</v>
      </c>
      <c r="F3527" t="s" s="675">
        <v>2401</v>
      </c>
      <c r="G3527" t="s" s="692">
        <f>G3482</f>
        <v>2005</v>
      </c>
      <c r="H3527" s="677">
        <v>0</v>
      </c>
      <c r="J3527" s="662">
        <f>H3527*I3527</f>
        <v>0</v>
      </c>
      <c r="K3527" s="662">
        <f>IF($V$11="Y",J3527*0.05,0)</f>
        <v>0</v>
      </c>
    </row>
    <row r="3528" s="671" customFormat="1" ht="13.5" customHeight="1">
      <c r="E3528" t="s" s="596">
        <v>1461</v>
      </c>
      <c r="F3528" t="s" s="675">
        <v>2401</v>
      </c>
      <c r="G3528" t="s" s="180">
        <f>G3483</f>
        <v>2006</v>
      </c>
      <c r="H3528" s="677">
        <v>0</v>
      </c>
      <c r="J3528" s="662">
        <f>H3528*I3528</f>
        <v>0</v>
      </c>
      <c r="K3528" s="662">
        <f>IF($V$11="Y",J3528*0.05,0)</f>
        <v>0</v>
      </c>
    </row>
    <row r="3529" s="671" customFormat="1" ht="13.5" customHeight="1">
      <c r="E3529" t="s" s="596">
        <v>1461</v>
      </c>
      <c r="F3529" t="s" s="675">
        <v>2401</v>
      </c>
      <c r="G3529" t="s" s="695">
        <f>G3484</f>
        <v>2007</v>
      </c>
      <c r="H3529" s="677">
        <v>0</v>
      </c>
      <c r="J3529" s="662">
        <f>H3529*I3529</f>
        <v>0</v>
      </c>
      <c r="K3529" s="662">
        <f>IF($V$11="Y",J3529*0.05,0)</f>
        <v>0</v>
      </c>
    </row>
    <row r="3530" s="671" customFormat="1" ht="13.5" customHeight="1">
      <c r="E3530" t="s" s="596">
        <v>1462</v>
      </c>
      <c r="F3530" t="s" s="675">
        <v>2402</v>
      </c>
      <c r="G3530" t="s" s="676">
        <f>G3485</f>
        <v>1996</v>
      </c>
      <c r="H3530" s="677">
        <v>0</v>
      </c>
      <c r="J3530" s="662">
        <f>H3530*I3530</f>
        <v>0</v>
      </c>
      <c r="K3530" s="662">
        <f>IF($V$11="Y",J3530*0.05,0)</f>
        <v>0</v>
      </c>
    </row>
    <row r="3531" s="671" customFormat="1" ht="13.5" customHeight="1">
      <c r="E3531" t="s" s="596">
        <v>1462</v>
      </c>
      <c r="F3531" t="s" s="675">
        <v>2402</v>
      </c>
      <c r="G3531" t="s" s="91">
        <f>G3486</f>
        <v>1998</v>
      </c>
      <c r="H3531" s="677">
        <v>0</v>
      </c>
      <c r="J3531" s="662">
        <f>H3531*I3531</f>
        <v>0</v>
      </c>
      <c r="K3531" s="662">
        <f>IF($V$11="Y",J3531*0.05,0)</f>
        <v>0</v>
      </c>
    </row>
    <row r="3532" s="671" customFormat="1" ht="13.5" customHeight="1">
      <c r="E3532" t="s" s="596">
        <v>1462</v>
      </c>
      <c r="F3532" t="s" s="675">
        <v>2402</v>
      </c>
      <c r="G3532" t="s" s="205">
        <f>G3487</f>
        <v>2000</v>
      </c>
      <c r="H3532" s="677">
        <v>0</v>
      </c>
      <c r="J3532" s="662">
        <f>H3532*I3532</f>
        <v>0</v>
      </c>
      <c r="K3532" s="662">
        <f>IF($V$11="Y",J3532*0.05,0)</f>
        <v>0</v>
      </c>
    </row>
    <row r="3533" s="671" customFormat="1" ht="13.5" customHeight="1">
      <c r="E3533" t="s" s="596">
        <v>1462</v>
      </c>
      <c r="F3533" t="s" s="675">
        <v>2402</v>
      </c>
      <c r="G3533" t="s" s="684">
        <f>G3488</f>
        <v>2001</v>
      </c>
      <c r="H3533" s="677">
        <v>0</v>
      </c>
      <c r="J3533" s="662">
        <f>H3533*I3533</f>
        <v>0</v>
      </c>
      <c r="K3533" s="662">
        <f>IF($V$11="Y",J3533*0.05,0)</f>
        <v>0</v>
      </c>
    </row>
    <row r="3534" s="671" customFormat="1" ht="13.5" customHeight="1">
      <c r="E3534" t="s" s="596">
        <v>1462</v>
      </c>
      <c r="F3534" t="s" s="675">
        <v>2402</v>
      </c>
      <c r="G3534" t="s" s="686">
        <f>G3489</f>
        <v>2003</v>
      </c>
      <c r="H3534" s="677">
        <v>0</v>
      </c>
      <c r="J3534" s="662">
        <f>H3534*I3534</f>
        <v>0</v>
      </c>
      <c r="K3534" s="662">
        <f>IF($V$11="Y",J3534*0.05,0)</f>
        <v>0</v>
      </c>
    </row>
    <row r="3535" s="671" customFormat="1" ht="13.5" customHeight="1">
      <c r="E3535" t="s" s="596">
        <v>1462</v>
      </c>
      <c r="F3535" t="s" s="675">
        <v>2402</v>
      </c>
      <c r="G3535" t="s" s="690">
        <f>G3490</f>
        <v>2004</v>
      </c>
      <c r="H3535" s="677">
        <v>0</v>
      </c>
      <c r="J3535" s="662">
        <f>H3535*I3535</f>
        <v>0</v>
      </c>
      <c r="K3535" s="662">
        <f>IF($V$11="Y",J3535*0.05,0)</f>
        <v>0</v>
      </c>
    </row>
    <row r="3536" s="671" customFormat="1" ht="13.5" customHeight="1">
      <c r="E3536" t="s" s="596">
        <v>1462</v>
      </c>
      <c r="F3536" t="s" s="675">
        <v>2402</v>
      </c>
      <c r="G3536" t="s" s="692">
        <f>G3491</f>
        <v>2005</v>
      </c>
      <c r="H3536" s="677">
        <v>0</v>
      </c>
      <c r="J3536" s="662">
        <f>H3536*I3536</f>
        <v>0</v>
      </c>
      <c r="K3536" s="662">
        <f>IF($V$11="Y",J3536*0.05,0)</f>
        <v>0</v>
      </c>
    </row>
    <row r="3537" s="671" customFormat="1" ht="13.5" customHeight="1">
      <c r="E3537" t="s" s="596">
        <v>1462</v>
      </c>
      <c r="F3537" t="s" s="675">
        <v>2402</v>
      </c>
      <c r="G3537" t="s" s="180">
        <f>G3492</f>
        <v>2006</v>
      </c>
      <c r="H3537" s="677">
        <v>0</v>
      </c>
      <c r="J3537" s="662">
        <f>H3537*I3537</f>
        <v>0</v>
      </c>
      <c r="K3537" s="662">
        <f>IF($V$11="Y",J3537*0.05,0)</f>
        <v>0</v>
      </c>
    </row>
    <row r="3538" s="671" customFormat="1" ht="13.5" customHeight="1">
      <c r="E3538" t="s" s="596">
        <v>1462</v>
      </c>
      <c r="F3538" t="s" s="675">
        <v>2402</v>
      </c>
      <c r="G3538" t="s" s="695">
        <f>G3493</f>
        <v>2007</v>
      </c>
      <c r="H3538" s="677">
        <v>0</v>
      </c>
      <c r="J3538" s="662">
        <f>H3538*I3538</f>
        <v>0</v>
      </c>
      <c r="K3538" s="662">
        <f>IF($V$11="Y",J3538*0.05,0)</f>
        <v>0</v>
      </c>
    </row>
    <row r="3539" s="671" customFormat="1" ht="13.5" customHeight="1">
      <c r="E3539" t="s" s="596">
        <v>1463</v>
      </c>
      <c r="F3539" t="s" s="675">
        <v>2403</v>
      </c>
      <c r="G3539" t="s" s="676">
        <f>G3494</f>
        <v>1996</v>
      </c>
      <c r="H3539" s="677">
        <v>0</v>
      </c>
      <c r="J3539" s="662">
        <f>H3539*I3539</f>
        <v>0</v>
      </c>
      <c r="K3539" s="662">
        <f>IF($V$11="Y",J3539*0.05,0)</f>
        <v>0</v>
      </c>
    </row>
    <row r="3540" s="671" customFormat="1" ht="13.5" customHeight="1">
      <c r="E3540" t="s" s="596">
        <v>1463</v>
      </c>
      <c r="F3540" t="s" s="675">
        <v>2403</v>
      </c>
      <c r="G3540" t="s" s="91">
        <f>G3495</f>
        <v>1998</v>
      </c>
      <c r="H3540" s="677">
        <v>0</v>
      </c>
      <c r="J3540" s="662">
        <f>H3540*I3540</f>
        <v>0</v>
      </c>
      <c r="K3540" s="662">
        <f>IF($V$11="Y",J3540*0.05,0)</f>
        <v>0</v>
      </c>
    </row>
    <row r="3541" s="671" customFormat="1" ht="13.5" customHeight="1">
      <c r="E3541" t="s" s="596">
        <v>1463</v>
      </c>
      <c r="F3541" t="s" s="675">
        <v>2403</v>
      </c>
      <c r="G3541" t="s" s="205">
        <f>G3496</f>
        <v>2000</v>
      </c>
      <c r="H3541" s="677">
        <v>0</v>
      </c>
      <c r="J3541" s="662">
        <f>H3541*I3541</f>
        <v>0</v>
      </c>
      <c r="K3541" s="662">
        <f>IF($V$11="Y",J3541*0.05,0)</f>
        <v>0</v>
      </c>
    </row>
    <row r="3542" s="671" customFormat="1" ht="13.5" customHeight="1">
      <c r="E3542" t="s" s="596">
        <v>1463</v>
      </c>
      <c r="F3542" t="s" s="675">
        <v>2403</v>
      </c>
      <c r="G3542" t="s" s="684">
        <f>G3497</f>
        <v>2001</v>
      </c>
      <c r="H3542" s="677">
        <v>0</v>
      </c>
      <c r="J3542" s="662">
        <f>H3542*I3542</f>
        <v>0</v>
      </c>
      <c r="K3542" s="662">
        <f>IF($V$11="Y",J3542*0.05,0)</f>
        <v>0</v>
      </c>
    </row>
    <row r="3543" s="671" customFormat="1" ht="13.5" customHeight="1">
      <c r="E3543" t="s" s="596">
        <v>1463</v>
      </c>
      <c r="F3543" t="s" s="675">
        <v>2403</v>
      </c>
      <c r="G3543" t="s" s="686">
        <f>G3498</f>
        <v>2003</v>
      </c>
      <c r="H3543" s="677">
        <v>0</v>
      </c>
      <c r="J3543" s="662">
        <f>H3543*I3543</f>
        <v>0</v>
      </c>
      <c r="K3543" s="662">
        <f>IF($V$11="Y",J3543*0.05,0)</f>
        <v>0</v>
      </c>
    </row>
    <row r="3544" s="671" customFormat="1" ht="13.5" customHeight="1">
      <c r="E3544" t="s" s="596">
        <v>1463</v>
      </c>
      <c r="F3544" t="s" s="675">
        <v>2403</v>
      </c>
      <c r="G3544" t="s" s="690">
        <f>G3499</f>
        <v>2004</v>
      </c>
      <c r="H3544" s="677">
        <v>0</v>
      </c>
      <c r="J3544" s="662">
        <f>H3544*I3544</f>
        <v>0</v>
      </c>
      <c r="K3544" s="662">
        <f>IF($V$11="Y",J3544*0.05,0)</f>
        <v>0</v>
      </c>
    </row>
    <row r="3545" s="671" customFormat="1" ht="13.5" customHeight="1">
      <c r="E3545" t="s" s="596">
        <v>1463</v>
      </c>
      <c r="F3545" t="s" s="675">
        <v>2403</v>
      </c>
      <c r="G3545" t="s" s="692">
        <f>G3500</f>
        <v>2005</v>
      </c>
      <c r="H3545" s="677">
        <v>0</v>
      </c>
      <c r="J3545" s="662">
        <f>H3545*I3545</f>
        <v>0</v>
      </c>
      <c r="K3545" s="662">
        <f>IF($V$11="Y",J3545*0.05,0)</f>
        <v>0</v>
      </c>
    </row>
    <row r="3546" s="671" customFormat="1" ht="13.5" customHeight="1">
      <c r="E3546" t="s" s="596">
        <v>1463</v>
      </c>
      <c r="F3546" t="s" s="675">
        <v>2403</v>
      </c>
      <c r="G3546" t="s" s="180">
        <f>G3501</f>
        <v>2006</v>
      </c>
      <c r="H3546" s="677">
        <v>0</v>
      </c>
      <c r="J3546" s="662">
        <f>H3546*I3546</f>
        <v>0</v>
      </c>
      <c r="K3546" s="662">
        <f>IF($V$11="Y",J3546*0.05,0)</f>
        <v>0</v>
      </c>
    </row>
    <row r="3547" s="671" customFormat="1" ht="13.5" customHeight="1">
      <c r="E3547" t="s" s="596">
        <v>1463</v>
      </c>
      <c r="F3547" t="s" s="675">
        <v>2403</v>
      </c>
      <c r="G3547" t="s" s="695">
        <f>G3502</f>
        <v>2007</v>
      </c>
      <c r="H3547" s="677">
        <v>0</v>
      </c>
      <c r="J3547" s="662">
        <f>H3547*I3547</f>
        <v>0</v>
      </c>
      <c r="K3547" s="662">
        <f>IF($V$11="Y",J3547*0.05,0)</f>
        <v>0</v>
      </c>
    </row>
    <row r="3548" s="671" customFormat="1" ht="13.5" customHeight="1">
      <c r="E3548" t="s" s="596">
        <v>1464</v>
      </c>
      <c r="F3548" t="s" s="675">
        <v>2404</v>
      </c>
      <c r="G3548" t="s" s="676">
        <f>G3494</f>
        <v>1996</v>
      </c>
      <c r="H3548" s="677">
        <v>0</v>
      </c>
      <c r="J3548" s="662">
        <f>H3548*I3548</f>
        <v>0</v>
      </c>
      <c r="K3548" s="662">
        <f>IF($V$11="Y",J3548*0.05,0)</f>
        <v>0</v>
      </c>
    </row>
    <row r="3549" s="671" customFormat="1" ht="13.5" customHeight="1">
      <c r="E3549" t="s" s="596">
        <v>1464</v>
      </c>
      <c r="F3549" t="s" s="675">
        <v>2404</v>
      </c>
      <c r="G3549" t="s" s="91">
        <f>G3495</f>
        <v>1998</v>
      </c>
      <c r="H3549" s="677">
        <v>0</v>
      </c>
      <c r="J3549" s="662">
        <f>H3549*I3549</f>
        <v>0</v>
      </c>
      <c r="K3549" s="662">
        <f>IF($V$11="Y",J3549*0.05,0)</f>
        <v>0</v>
      </c>
    </row>
    <row r="3550" s="671" customFormat="1" ht="13.5" customHeight="1">
      <c r="E3550" t="s" s="596">
        <v>1464</v>
      </c>
      <c r="F3550" t="s" s="675">
        <v>2404</v>
      </c>
      <c r="G3550" t="s" s="205">
        <f>G3496</f>
        <v>2000</v>
      </c>
      <c r="H3550" s="677">
        <v>0</v>
      </c>
      <c r="J3550" s="662">
        <f>H3550*I3550</f>
        <v>0</v>
      </c>
      <c r="K3550" s="662">
        <f>IF($V$11="Y",J3550*0.05,0)</f>
        <v>0</v>
      </c>
    </row>
    <row r="3551" s="671" customFormat="1" ht="13.5" customHeight="1">
      <c r="E3551" t="s" s="596">
        <v>1464</v>
      </c>
      <c r="F3551" t="s" s="675">
        <v>2404</v>
      </c>
      <c r="G3551" t="s" s="684">
        <f>G3497</f>
        <v>2001</v>
      </c>
      <c r="H3551" s="677">
        <v>0</v>
      </c>
      <c r="J3551" s="662">
        <f>H3551*I3551</f>
        <v>0</v>
      </c>
      <c r="K3551" s="662">
        <f>IF($V$11="Y",J3551*0.05,0)</f>
        <v>0</v>
      </c>
    </row>
    <row r="3552" s="671" customFormat="1" ht="13.5" customHeight="1">
      <c r="E3552" t="s" s="596">
        <v>1464</v>
      </c>
      <c r="F3552" t="s" s="675">
        <v>2404</v>
      </c>
      <c r="G3552" t="s" s="686">
        <f>G3498</f>
        <v>2003</v>
      </c>
      <c r="H3552" s="677">
        <v>0</v>
      </c>
      <c r="J3552" s="662">
        <f>H3552*I3552</f>
        <v>0</v>
      </c>
      <c r="K3552" s="662">
        <f>IF($V$11="Y",J3552*0.05,0)</f>
        <v>0</v>
      </c>
    </row>
    <row r="3553" s="671" customFormat="1" ht="13.5" customHeight="1">
      <c r="E3553" t="s" s="596">
        <v>1464</v>
      </c>
      <c r="F3553" t="s" s="675">
        <v>2404</v>
      </c>
      <c r="G3553" t="s" s="690">
        <f>G3499</f>
        <v>2004</v>
      </c>
      <c r="H3553" s="677">
        <v>0</v>
      </c>
      <c r="J3553" s="662">
        <f>H3553*I3553</f>
        <v>0</v>
      </c>
      <c r="K3553" s="662">
        <f>IF($V$11="Y",J3553*0.05,0)</f>
        <v>0</v>
      </c>
    </row>
    <row r="3554" s="671" customFormat="1" ht="13.5" customHeight="1">
      <c r="E3554" t="s" s="596">
        <v>1464</v>
      </c>
      <c r="F3554" t="s" s="675">
        <v>2404</v>
      </c>
      <c r="G3554" t="s" s="692">
        <f>G3500</f>
        <v>2005</v>
      </c>
      <c r="H3554" s="677">
        <v>0</v>
      </c>
      <c r="J3554" s="662">
        <f>H3554*I3554</f>
        <v>0</v>
      </c>
      <c r="K3554" s="662">
        <f>IF($V$11="Y",J3554*0.05,0)</f>
        <v>0</v>
      </c>
    </row>
    <row r="3555" s="671" customFormat="1" ht="13.5" customHeight="1">
      <c r="E3555" t="s" s="596">
        <v>1464</v>
      </c>
      <c r="F3555" t="s" s="675">
        <v>2404</v>
      </c>
      <c r="G3555" t="s" s="180">
        <f>G3501</f>
        <v>2006</v>
      </c>
      <c r="H3555" s="677">
        <v>0</v>
      </c>
      <c r="J3555" s="662">
        <f>H3555*I3555</f>
        <v>0</v>
      </c>
      <c r="K3555" s="662">
        <f>IF($V$11="Y",J3555*0.05,0)</f>
        <v>0</v>
      </c>
    </row>
    <row r="3556" s="671" customFormat="1" ht="13.5" customHeight="1">
      <c r="E3556" t="s" s="596">
        <v>1464</v>
      </c>
      <c r="F3556" t="s" s="675">
        <v>2404</v>
      </c>
      <c r="G3556" t="s" s="695">
        <f>G3502</f>
        <v>2007</v>
      </c>
      <c r="H3556" s="677">
        <v>0</v>
      </c>
      <c r="J3556" s="662">
        <f>H3556*I3556</f>
        <v>0</v>
      </c>
      <c r="K3556" s="662">
        <f>IF($V$11="Y",J3556*0.05,0)</f>
        <v>0</v>
      </c>
    </row>
    <row r="3557" s="671" customFormat="1" ht="13.5" customHeight="1">
      <c r="E3557" t="s" s="596">
        <v>1465</v>
      </c>
      <c r="F3557" t="s" s="675">
        <v>2405</v>
      </c>
      <c r="G3557" t="s" s="676">
        <f>G3125</f>
        <v>1996</v>
      </c>
      <c r="H3557" s="677">
        <v>0</v>
      </c>
      <c r="J3557" s="662">
        <f>H3557*I3557</f>
        <v>0</v>
      </c>
      <c r="K3557" s="662">
        <f>IF($V$11="Y",J3557*0.05,0)</f>
        <v>0</v>
      </c>
    </row>
    <row r="3558" s="671" customFormat="1" ht="13.5" customHeight="1">
      <c r="E3558" t="s" s="596">
        <v>1465</v>
      </c>
      <c r="F3558" t="s" s="675">
        <v>2405</v>
      </c>
      <c r="G3558" t="s" s="91">
        <f>G3009</f>
        <v>1998</v>
      </c>
      <c r="H3558" s="677">
        <v>0</v>
      </c>
      <c r="J3558" s="662">
        <f>H3558*I3558</f>
        <v>0</v>
      </c>
      <c r="K3558" s="662">
        <f>IF($V$11="Y",J3558*0.05,0)</f>
        <v>0</v>
      </c>
    </row>
    <row r="3559" s="671" customFormat="1" ht="13.5" customHeight="1">
      <c r="E3559" t="s" s="596">
        <v>1465</v>
      </c>
      <c r="F3559" t="s" s="675">
        <v>2405</v>
      </c>
      <c r="G3559" t="s" s="205">
        <f>G3010</f>
        <v>2000</v>
      </c>
      <c r="H3559" s="677">
        <v>0</v>
      </c>
      <c r="J3559" s="662">
        <f>H3559*I3559</f>
        <v>0</v>
      </c>
      <c r="K3559" s="662">
        <f>IF($V$11="Y",J3559*0.05,0)</f>
        <v>0</v>
      </c>
    </row>
    <row r="3560" s="671" customFormat="1" ht="13.5" customHeight="1">
      <c r="E3560" t="s" s="596">
        <v>1465</v>
      </c>
      <c r="F3560" t="s" s="675">
        <v>2405</v>
      </c>
      <c r="G3560" t="s" s="684">
        <f>G3011</f>
        <v>2001</v>
      </c>
      <c r="H3560" s="677">
        <v>0</v>
      </c>
      <c r="J3560" s="662">
        <f>H3560*I3560</f>
        <v>0</v>
      </c>
      <c r="K3560" s="662">
        <f>IF($V$11="Y",J3560*0.05,0)</f>
        <v>0</v>
      </c>
    </row>
    <row r="3561" s="671" customFormat="1" ht="13.5" customHeight="1">
      <c r="E3561" t="s" s="596">
        <v>1465</v>
      </c>
      <c r="F3561" t="s" s="675">
        <v>2405</v>
      </c>
      <c r="G3561" t="s" s="686">
        <f>G3012</f>
        <v>2003</v>
      </c>
      <c r="H3561" s="677">
        <v>0</v>
      </c>
      <c r="J3561" s="662">
        <f>H3561*I3561</f>
        <v>0</v>
      </c>
      <c r="K3561" s="662">
        <f>IF($V$11="Y",J3561*0.05,0)</f>
        <v>0</v>
      </c>
    </row>
    <row r="3562" s="671" customFormat="1" ht="13.5" customHeight="1">
      <c r="E3562" t="s" s="596">
        <v>1465</v>
      </c>
      <c r="F3562" t="s" s="675">
        <v>2405</v>
      </c>
      <c r="G3562" t="s" s="690">
        <f>G3013</f>
        <v>2004</v>
      </c>
      <c r="H3562" s="677">
        <v>0</v>
      </c>
      <c r="J3562" s="662">
        <f>H3562*I3562</f>
        <v>0</v>
      </c>
      <c r="K3562" s="662">
        <f>IF($V$11="Y",J3562*0.05,0)</f>
        <v>0</v>
      </c>
    </row>
    <row r="3563" s="671" customFormat="1" ht="13.5" customHeight="1">
      <c r="E3563" t="s" s="596">
        <v>1465</v>
      </c>
      <c r="F3563" t="s" s="675">
        <v>2405</v>
      </c>
      <c r="G3563" t="s" s="692">
        <f>G3014</f>
        <v>2005</v>
      </c>
      <c r="H3563" s="677">
        <v>0</v>
      </c>
      <c r="J3563" s="662">
        <f>H3563*I3563</f>
        <v>0</v>
      </c>
      <c r="K3563" s="662">
        <f>IF($V$11="Y",J3563*0.05,0)</f>
        <v>0</v>
      </c>
    </row>
    <row r="3564" s="671" customFormat="1" ht="13.5" customHeight="1">
      <c r="E3564" t="s" s="596">
        <v>1465</v>
      </c>
      <c r="F3564" t="s" s="675">
        <v>2405</v>
      </c>
      <c r="G3564" t="s" s="180">
        <f>G3015</f>
        <v>2006</v>
      </c>
      <c r="H3564" s="677">
        <v>0</v>
      </c>
      <c r="J3564" s="662">
        <f>H3564*I3564</f>
        <v>0</v>
      </c>
      <c r="K3564" s="662">
        <f>IF($V$11="Y",J3564*0.05,0)</f>
        <v>0</v>
      </c>
    </row>
    <row r="3565" s="671" customFormat="1" ht="13.5" customHeight="1">
      <c r="E3565" t="s" s="596">
        <v>1465</v>
      </c>
      <c r="F3565" t="s" s="675">
        <v>2405</v>
      </c>
      <c r="G3565" t="s" s="695">
        <f>G3016</f>
        <v>2007</v>
      </c>
      <c r="H3565" s="677">
        <v>0</v>
      </c>
      <c r="J3565" s="662">
        <f>H3565*I3565</f>
        <v>0</v>
      </c>
      <c r="K3565" s="662">
        <f>IF($V$11="Y",J3565*0.05,0)</f>
        <v>0</v>
      </c>
    </row>
    <row r="3566" s="671" customFormat="1" ht="13.5" customHeight="1">
      <c r="E3566" t="s" s="596">
        <v>1466</v>
      </c>
      <c r="F3566" t="s" s="675">
        <v>2406</v>
      </c>
      <c r="G3566" t="s" s="676">
        <f>G3134</f>
        <v>1996</v>
      </c>
      <c r="H3566" s="677">
        <v>0</v>
      </c>
      <c r="J3566" s="662">
        <f>H3566*I3566</f>
        <v>0</v>
      </c>
      <c r="K3566" s="662">
        <f>IF($V$11="Y",J3566*0.05,0)</f>
        <v>0</v>
      </c>
    </row>
    <row r="3567" s="671" customFormat="1" ht="13.5" customHeight="1">
      <c r="E3567" t="s" s="596">
        <v>1466</v>
      </c>
      <c r="F3567" t="s" s="675">
        <v>2406</v>
      </c>
      <c r="G3567" t="s" s="91">
        <f>G3018</f>
        <v>1998</v>
      </c>
      <c r="H3567" s="677">
        <v>0</v>
      </c>
      <c r="J3567" s="662">
        <f>H3567*I3567</f>
        <v>0</v>
      </c>
      <c r="K3567" s="662">
        <f>IF($V$11="Y",J3567*0.05,0)</f>
        <v>0</v>
      </c>
    </row>
    <row r="3568" s="671" customFormat="1" ht="13.5" customHeight="1">
      <c r="E3568" t="s" s="596">
        <v>1466</v>
      </c>
      <c r="F3568" t="s" s="675">
        <v>2406</v>
      </c>
      <c r="G3568" t="s" s="205">
        <f>G3019</f>
        <v>2000</v>
      </c>
      <c r="H3568" s="677">
        <v>0</v>
      </c>
      <c r="J3568" s="662">
        <f>H3568*I3568</f>
        <v>0</v>
      </c>
      <c r="K3568" s="662">
        <f>IF($V$11="Y",J3568*0.05,0)</f>
        <v>0</v>
      </c>
    </row>
    <row r="3569" s="671" customFormat="1" ht="13.5" customHeight="1">
      <c r="E3569" t="s" s="596">
        <v>1466</v>
      </c>
      <c r="F3569" t="s" s="675">
        <v>2406</v>
      </c>
      <c r="G3569" t="s" s="684">
        <f>G3020</f>
        <v>2001</v>
      </c>
      <c r="H3569" s="677">
        <v>0</v>
      </c>
      <c r="J3569" s="662">
        <f>H3569*I3569</f>
        <v>0</v>
      </c>
      <c r="K3569" s="662">
        <f>IF($V$11="Y",J3569*0.05,0)</f>
        <v>0</v>
      </c>
    </row>
    <row r="3570" s="671" customFormat="1" ht="13.5" customHeight="1">
      <c r="E3570" t="s" s="596">
        <v>1466</v>
      </c>
      <c r="F3570" t="s" s="675">
        <v>2406</v>
      </c>
      <c r="G3570" t="s" s="686">
        <f>G3021</f>
        <v>2003</v>
      </c>
      <c r="H3570" s="677">
        <v>0</v>
      </c>
      <c r="J3570" s="662">
        <f>H3570*I3570</f>
        <v>0</v>
      </c>
      <c r="K3570" s="662">
        <f>IF($V$11="Y",J3570*0.05,0)</f>
        <v>0</v>
      </c>
    </row>
    <row r="3571" s="671" customFormat="1" ht="13.5" customHeight="1">
      <c r="E3571" t="s" s="596">
        <v>1466</v>
      </c>
      <c r="F3571" t="s" s="675">
        <v>2406</v>
      </c>
      <c r="G3571" t="s" s="690">
        <f>G3022</f>
        <v>2004</v>
      </c>
      <c r="H3571" s="677">
        <v>0</v>
      </c>
      <c r="J3571" s="662">
        <f>H3571*I3571</f>
        <v>0</v>
      </c>
      <c r="K3571" s="662">
        <f>IF($V$11="Y",J3571*0.05,0)</f>
        <v>0</v>
      </c>
    </row>
    <row r="3572" s="671" customFormat="1" ht="13.5" customHeight="1">
      <c r="E3572" t="s" s="596">
        <v>1466</v>
      </c>
      <c r="F3572" t="s" s="675">
        <v>2406</v>
      </c>
      <c r="G3572" t="s" s="692">
        <f>G3023</f>
        <v>2005</v>
      </c>
      <c r="H3572" s="677">
        <v>0</v>
      </c>
      <c r="J3572" s="662">
        <f>H3572*I3572</f>
        <v>0</v>
      </c>
      <c r="K3572" s="662">
        <f>IF($V$11="Y",J3572*0.05,0)</f>
        <v>0</v>
      </c>
    </row>
    <row r="3573" s="671" customFormat="1" ht="13.5" customHeight="1">
      <c r="E3573" t="s" s="596">
        <v>1466</v>
      </c>
      <c r="F3573" t="s" s="675">
        <v>2406</v>
      </c>
      <c r="G3573" t="s" s="180">
        <f>G3024</f>
        <v>2006</v>
      </c>
      <c r="H3573" s="677">
        <v>0</v>
      </c>
      <c r="J3573" s="662">
        <f>H3573*I3573</f>
        <v>0</v>
      </c>
      <c r="K3573" s="662">
        <f>IF($V$11="Y",J3573*0.05,0)</f>
        <v>0</v>
      </c>
    </row>
    <row r="3574" s="671" customFormat="1" ht="13.5" customHeight="1">
      <c r="E3574" t="s" s="596">
        <v>1466</v>
      </c>
      <c r="F3574" t="s" s="675">
        <v>2406</v>
      </c>
      <c r="G3574" t="s" s="695">
        <f>G3025</f>
        <v>2007</v>
      </c>
      <c r="H3574" s="677">
        <v>0</v>
      </c>
      <c r="J3574" s="662">
        <f>H3574*I3574</f>
        <v>0</v>
      </c>
      <c r="K3574" s="662">
        <f>IF($V$11="Y",J3574*0.05,0)</f>
        <v>0</v>
      </c>
    </row>
    <row r="3575" s="671" customFormat="1" ht="13.5" customHeight="1">
      <c r="E3575" t="s" s="596">
        <v>1467</v>
      </c>
      <c r="F3575" t="s" s="675">
        <v>2407</v>
      </c>
      <c r="G3575" t="s" s="676">
        <f>G3143</f>
        <v>1996</v>
      </c>
      <c r="H3575" s="677">
        <v>0</v>
      </c>
      <c r="J3575" s="662">
        <f>H3575*I3575</f>
        <v>0</v>
      </c>
      <c r="K3575" s="662">
        <f>IF($V$11="Y",J3575*0.05,0)</f>
        <v>0</v>
      </c>
    </row>
    <row r="3576" s="671" customFormat="1" ht="13.5" customHeight="1">
      <c r="E3576" t="s" s="596">
        <v>1467</v>
      </c>
      <c r="F3576" t="s" s="675">
        <v>2407</v>
      </c>
      <c r="G3576" t="s" s="91">
        <f>G3027</f>
        <v>1998</v>
      </c>
      <c r="H3576" s="677">
        <v>0</v>
      </c>
      <c r="J3576" s="662">
        <f>H3576*I3576</f>
        <v>0</v>
      </c>
      <c r="K3576" s="662">
        <f>IF($V$11="Y",J3576*0.05,0)</f>
        <v>0</v>
      </c>
    </row>
    <row r="3577" s="671" customFormat="1" ht="13.5" customHeight="1">
      <c r="E3577" t="s" s="596">
        <v>1467</v>
      </c>
      <c r="F3577" t="s" s="675">
        <v>2407</v>
      </c>
      <c r="G3577" t="s" s="205">
        <f>G3028</f>
        <v>2000</v>
      </c>
      <c r="H3577" s="677">
        <v>0</v>
      </c>
      <c r="J3577" s="662">
        <f>H3577*I3577</f>
        <v>0</v>
      </c>
      <c r="K3577" s="662">
        <f>IF($V$11="Y",J3577*0.05,0)</f>
        <v>0</v>
      </c>
    </row>
    <row r="3578" s="671" customFormat="1" ht="13.5" customHeight="1">
      <c r="E3578" t="s" s="596">
        <v>1467</v>
      </c>
      <c r="F3578" t="s" s="675">
        <v>2407</v>
      </c>
      <c r="G3578" t="s" s="684">
        <f>G3029</f>
        <v>2001</v>
      </c>
      <c r="H3578" s="677">
        <v>0</v>
      </c>
      <c r="J3578" s="662">
        <f>H3578*I3578</f>
        <v>0</v>
      </c>
      <c r="K3578" s="662">
        <f>IF($V$11="Y",J3578*0.05,0)</f>
        <v>0</v>
      </c>
    </row>
    <row r="3579" s="671" customFormat="1" ht="13.5" customHeight="1">
      <c r="E3579" t="s" s="596">
        <v>1467</v>
      </c>
      <c r="F3579" t="s" s="675">
        <v>2407</v>
      </c>
      <c r="G3579" t="s" s="686">
        <f>G3030</f>
        <v>2003</v>
      </c>
      <c r="H3579" s="677">
        <v>0</v>
      </c>
      <c r="J3579" s="662">
        <f>H3579*I3579</f>
        <v>0</v>
      </c>
      <c r="K3579" s="662">
        <f>IF($V$11="Y",J3579*0.05,0)</f>
        <v>0</v>
      </c>
    </row>
    <row r="3580" s="671" customFormat="1" ht="13.5" customHeight="1">
      <c r="E3580" t="s" s="596">
        <v>1467</v>
      </c>
      <c r="F3580" t="s" s="675">
        <v>2407</v>
      </c>
      <c r="G3580" t="s" s="690">
        <f>G3031</f>
        <v>2004</v>
      </c>
      <c r="H3580" s="677">
        <v>0</v>
      </c>
      <c r="J3580" s="662">
        <f>H3580*I3580</f>
        <v>0</v>
      </c>
      <c r="K3580" s="662">
        <f>IF($V$11="Y",J3580*0.05,0)</f>
        <v>0</v>
      </c>
    </row>
    <row r="3581" s="671" customFormat="1" ht="13.5" customHeight="1">
      <c r="E3581" t="s" s="596">
        <v>1467</v>
      </c>
      <c r="F3581" t="s" s="675">
        <v>2407</v>
      </c>
      <c r="G3581" t="s" s="692">
        <f>G3032</f>
        <v>2005</v>
      </c>
      <c r="H3581" s="677">
        <v>0</v>
      </c>
      <c r="J3581" s="662">
        <f>H3581*I3581</f>
        <v>0</v>
      </c>
      <c r="K3581" s="662">
        <f>IF($V$11="Y",J3581*0.05,0)</f>
        <v>0</v>
      </c>
    </row>
    <row r="3582" s="671" customFormat="1" ht="13.5" customHeight="1">
      <c r="E3582" t="s" s="596">
        <v>1467</v>
      </c>
      <c r="F3582" t="s" s="675">
        <v>2407</v>
      </c>
      <c r="G3582" t="s" s="180">
        <f>G3033</f>
        <v>2006</v>
      </c>
      <c r="H3582" s="677">
        <v>0</v>
      </c>
      <c r="J3582" s="662">
        <f>H3582*I3582</f>
        <v>0</v>
      </c>
      <c r="K3582" s="662">
        <f>IF($V$11="Y",J3582*0.05,0)</f>
        <v>0</v>
      </c>
    </row>
    <row r="3583" s="671" customFormat="1" ht="13.5" customHeight="1">
      <c r="E3583" t="s" s="596">
        <v>1467</v>
      </c>
      <c r="F3583" t="s" s="675">
        <v>2407</v>
      </c>
      <c r="G3583" t="s" s="695">
        <f>G3034</f>
        <v>2007</v>
      </c>
      <c r="H3583" s="677">
        <v>0</v>
      </c>
      <c r="J3583" s="662">
        <f>H3583*I3583</f>
        <v>0</v>
      </c>
      <c r="K3583" s="662">
        <f>IF($V$11="Y",J3583*0.05,0)</f>
        <v>0</v>
      </c>
    </row>
    <row r="3584" s="671" customFormat="1" ht="13.5" customHeight="1">
      <c r="E3584" t="s" s="596">
        <v>1468</v>
      </c>
      <c r="F3584" t="s" s="675">
        <v>2408</v>
      </c>
      <c r="G3584" t="s" s="676">
        <f>G3152</f>
        <v>1996</v>
      </c>
      <c r="H3584" s="677">
        <v>0</v>
      </c>
      <c r="J3584" s="662">
        <f>H3584*I3584</f>
        <v>0</v>
      </c>
      <c r="K3584" s="662">
        <f>IF($V$11="Y",J3584*0.05,0)</f>
        <v>0</v>
      </c>
    </row>
    <row r="3585" s="671" customFormat="1" ht="13.5" customHeight="1">
      <c r="E3585" t="s" s="596">
        <v>1468</v>
      </c>
      <c r="F3585" t="s" s="675">
        <v>2408</v>
      </c>
      <c r="G3585" t="s" s="91">
        <f>G3036</f>
        <v>1998</v>
      </c>
      <c r="H3585" s="677">
        <v>0</v>
      </c>
      <c r="J3585" s="662">
        <f>H3585*I3585</f>
        <v>0</v>
      </c>
      <c r="K3585" s="662">
        <f>IF($V$11="Y",J3585*0.05,0)</f>
        <v>0</v>
      </c>
    </row>
    <row r="3586" s="671" customFormat="1" ht="13.5" customHeight="1">
      <c r="E3586" t="s" s="596">
        <v>1468</v>
      </c>
      <c r="F3586" t="s" s="675">
        <v>2408</v>
      </c>
      <c r="G3586" t="s" s="205">
        <f>G3037</f>
        <v>2000</v>
      </c>
      <c r="H3586" s="677">
        <v>0</v>
      </c>
      <c r="J3586" s="662">
        <f>H3586*I3586</f>
        <v>0</v>
      </c>
      <c r="K3586" s="662">
        <f>IF($V$11="Y",J3586*0.05,0)</f>
        <v>0</v>
      </c>
    </row>
    <row r="3587" s="671" customFormat="1" ht="13.5" customHeight="1">
      <c r="E3587" t="s" s="596">
        <v>1468</v>
      </c>
      <c r="F3587" t="s" s="675">
        <v>2408</v>
      </c>
      <c r="G3587" t="s" s="684">
        <f>G3038</f>
        <v>2001</v>
      </c>
      <c r="H3587" s="677">
        <v>0</v>
      </c>
      <c r="J3587" s="662">
        <f>H3587*I3587</f>
        <v>0</v>
      </c>
      <c r="K3587" s="662">
        <f>IF($V$11="Y",J3587*0.05,0)</f>
        <v>0</v>
      </c>
    </row>
    <row r="3588" s="671" customFormat="1" ht="13.5" customHeight="1">
      <c r="E3588" t="s" s="596">
        <v>1468</v>
      </c>
      <c r="F3588" t="s" s="675">
        <v>2408</v>
      </c>
      <c r="G3588" t="s" s="686">
        <f>G3039</f>
        <v>2003</v>
      </c>
      <c r="H3588" s="677">
        <v>0</v>
      </c>
      <c r="J3588" s="662">
        <f>H3588*I3588</f>
        <v>0</v>
      </c>
      <c r="K3588" s="662">
        <f>IF($V$11="Y",J3588*0.05,0)</f>
        <v>0</v>
      </c>
    </row>
    <row r="3589" s="671" customFormat="1" ht="13.5" customHeight="1">
      <c r="E3589" t="s" s="596">
        <v>1468</v>
      </c>
      <c r="F3589" t="s" s="675">
        <v>2408</v>
      </c>
      <c r="G3589" t="s" s="690">
        <f>G3040</f>
        <v>2004</v>
      </c>
      <c r="H3589" s="677">
        <v>0</v>
      </c>
      <c r="J3589" s="662">
        <f>H3589*I3589</f>
        <v>0</v>
      </c>
      <c r="K3589" s="662">
        <f>IF($V$11="Y",J3589*0.05,0)</f>
        <v>0</v>
      </c>
    </row>
    <row r="3590" s="671" customFormat="1" ht="13.5" customHeight="1">
      <c r="E3590" t="s" s="596">
        <v>1468</v>
      </c>
      <c r="F3590" t="s" s="675">
        <v>2408</v>
      </c>
      <c r="G3590" t="s" s="692">
        <f>G3041</f>
        <v>2005</v>
      </c>
      <c r="H3590" s="677">
        <v>0</v>
      </c>
      <c r="J3590" s="662">
        <f>H3590*I3590</f>
        <v>0</v>
      </c>
      <c r="K3590" s="662">
        <f>IF($V$11="Y",J3590*0.05,0)</f>
        <v>0</v>
      </c>
    </row>
    <row r="3591" s="671" customFormat="1" ht="13.5" customHeight="1">
      <c r="E3591" t="s" s="596">
        <v>1468</v>
      </c>
      <c r="F3591" t="s" s="675">
        <v>2408</v>
      </c>
      <c r="G3591" t="s" s="180">
        <f>G3042</f>
        <v>2006</v>
      </c>
      <c r="H3591" s="677">
        <v>0</v>
      </c>
      <c r="J3591" s="662">
        <f>H3591*I3591</f>
        <v>0</v>
      </c>
      <c r="K3591" s="662">
        <f>IF($V$11="Y",J3591*0.05,0)</f>
        <v>0</v>
      </c>
    </row>
    <row r="3592" s="671" customFormat="1" ht="13.5" customHeight="1">
      <c r="E3592" t="s" s="596">
        <v>1468</v>
      </c>
      <c r="F3592" t="s" s="675">
        <v>2408</v>
      </c>
      <c r="G3592" t="s" s="695">
        <f>G3043</f>
        <v>2007</v>
      </c>
      <c r="H3592" s="677">
        <v>0</v>
      </c>
      <c r="J3592" s="662">
        <f>H3592*I3592</f>
        <v>0</v>
      </c>
      <c r="K3592" s="662">
        <f>IF($V$11="Y",J3592*0.05,0)</f>
        <v>0</v>
      </c>
    </row>
    <row r="3593" s="671" customFormat="1" ht="13.5" customHeight="1">
      <c r="E3593" t="s" s="596">
        <v>1469</v>
      </c>
      <c r="F3593" t="s" s="675">
        <v>2409</v>
      </c>
      <c r="G3593" t="s" s="676">
        <f>G3161</f>
        <v>1996</v>
      </c>
      <c r="H3593" s="677">
        <v>0</v>
      </c>
      <c r="J3593" s="662">
        <f>H3593*I3593</f>
        <v>0</v>
      </c>
      <c r="K3593" s="662">
        <f>IF($V$11="Y",J3593*0.05,0)</f>
        <v>0</v>
      </c>
    </row>
    <row r="3594" s="671" customFormat="1" ht="13.5" customHeight="1">
      <c r="E3594" t="s" s="596">
        <v>1469</v>
      </c>
      <c r="F3594" t="s" s="675">
        <v>2409</v>
      </c>
      <c r="G3594" t="s" s="91">
        <f>G3045</f>
        <v>1998</v>
      </c>
      <c r="H3594" s="677">
        <v>0</v>
      </c>
      <c r="J3594" s="662">
        <f>H3594*I3594</f>
        <v>0</v>
      </c>
      <c r="K3594" s="662">
        <f>IF($V$11="Y",J3594*0.05,0)</f>
        <v>0</v>
      </c>
    </row>
    <row r="3595" s="671" customFormat="1" ht="13.5" customHeight="1">
      <c r="E3595" t="s" s="596">
        <v>1469</v>
      </c>
      <c r="F3595" t="s" s="675">
        <v>2409</v>
      </c>
      <c r="G3595" t="s" s="205">
        <f>G3046</f>
        <v>2000</v>
      </c>
      <c r="H3595" s="677">
        <v>0</v>
      </c>
      <c r="J3595" s="662">
        <f>H3595*I3595</f>
        <v>0</v>
      </c>
      <c r="K3595" s="662">
        <f>IF($V$11="Y",J3595*0.05,0)</f>
        <v>0</v>
      </c>
    </row>
    <row r="3596" s="671" customFormat="1" ht="13.5" customHeight="1">
      <c r="E3596" t="s" s="596">
        <v>1469</v>
      </c>
      <c r="F3596" t="s" s="675">
        <v>2409</v>
      </c>
      <c r="G3596" t="s" s="684">
        <f>G3047</f>
        <v>2001</v>
      </c>
      <c r="H3596" s="677">
        <v>0</v>
      </c>
      <c r="J3596" s="662">
        <f>H3596*I3596</f>
        <v>0</v>
      </c>
      <c r="K3596" s="662">
        <f>IF($V$11="Y",J3596*0.05,0)</f>
        <v>0</v>
      </c>
    </row>
    <row r="3597" s="671" customFormat="1" ht="13.5" customHeight="1">
      <c r="E3597" t="s" s="596">
        <v>1469</v>
      </c>
      <c r="F3597" t="s" s="675">
        <v>2409</v>
      </c>
      <c r="G3597" t="s" s="686">
        <f>G3048</f>
        <v>2003</v>
      </c>
      <c r="H3597" s="677">
        <v>0</v>
      </c>
      <c r="J3597" s="662">
        <f>H3597*I3597</f>
        <v>0</v>
      </c>
      <c r="K3597" s="662">
        <f>IF($V$11="Y",J3597*0.05,0)</f>
        <v>0</v>
      </c>
    </row>
    <row r="3598" s="671" customFormat="1" ht="13.5" customHeight="1">
      <c r="E3598" t="s" s="596">
        <v>1469</v>
      </c>
      <c r="F3598" t="s" s="675">
        <v>2409</v>
      </c>
      <c r="G3598" t="s" s="690">
        <f>G3049</f>
        <v>2004</v>
      </c>
      <c r="H3598" s="677">
        <v>0</v>
      </c>
      <c r="J3598" s="662">
        <f>H3598*I3598</f>
        <v>0</v>
      </c>
      <c r="K3598" s="662">
        <f>IF($V$11="Y",J3598*0.05,0)</f>
        <v>0</v>
      </c>
    </row>
    <row r="3599" s="671" customFormat="1" ht="13.5" customHeight="1">
      <c r="E3599" t="s" s="596">
        <v>1469</v>
      </c>
      <c r="F3599" t="s" s="675">
        <v>2409</v>
      </c>
      <c r="G3599" t="s" s="692">
        <f>G3050</f>
        <v>2005</v>
      </c>
      <c r="H3599" s="677">
        <v>0</v>
      </c>
      <c r="J3599" s="662">
        <f>H3599*I3599</f>
        <v>0</v>
      </c>
      <c r="K3599" s="662">
        <f>IF($V$11="Y",J3599*0.05,0)</f>
        <v>0</v>
      </c>
    </row>
    <row r="3600" s="671" customFormat="1" ht="13.5" customHeight="1">
      <c r="E3600" t="s" s="596">
        <v>1469</v>
      </c>
      <c r="F3600" t="s" s="675">
        <v>2409</v>
      </c>
      <c r="G3600" t="s" s="180">
        <f>G3051</f>
        <v>2006</v>
      </c>
      <c r="H3600" s="677">
        <v>0</v>
      </c>
      <c r="J3600" s="662">
        <f>H3600*I3600</f>
        <v>0</v>
      </c>
      <c r="K3600" s="662">
        <f>IF($V$11="Y",J3600*0.05,0)</f>
        <v>0</v>
      </c>
    </row>
    <row r="3601" s="671" customFormat="1" ht="13.5" customHeight="1">
      <c r="E3601" t="s" s="596">
        <v>1469</v>
      </c>
      <c r="F3601" t="s" s="675">
        <v>2409</v>
      </c>
      <c r="G3601" t="s" s="695">
        <f>G3052</f>
        <v>2007</v>
      </c>
      <c r="H3601" s="677">
        <v>0</v>
      </c>
      <c r="J3601" s="662">
        <f>H3601*I3601</f>
        <v>0</v>
      </c>
      <c r="K3601" s="662">
        <f>IF($V$11="Y",J3601*0.05,0)</f>
        <v>0</v>
      </c>
    </row>
    <row r="3602" s="671" customFormat="1" ht="13.5" customHeight="1">
      <c r="E3602" t="s" s="596">
        <v>1552</v>
      </c>
      <c r="F3602" t="s" s="675">
        <v>2410</v>
      </c>
      <c r="G3602" t="s" s="676">
        <f>G3152</f>
        <v>1996</v>
      </c>
      <c r="H3602" s="677">
        <v>0</v>
      </c>
      <c r="J3602" s="662">
        <f>H3602*I3602</f>
        <v>0</v>
      </c>
      <c r="K3602" s="662">
        <f>IF($V$11="Y",J3602*0.05,0)</f>
        <v>0</v>
      </c>
    </row>
    <row r="3603" s="671" customFormat="1" ht="13.5" customHeight="1">
      <c r="E3603" t="s" s="596">
        <v>1552</v>
      </c>
      <c r="F3603" t="s" s="675">
        <v>2410</v>
      </c>
      <c r="G3603" t="s" s="91">
        <f>G3036</f>
        <v>1998</v>
      </c>
      <c r="H3603" s="677">
        <v>0</v>
      </c>
      <c r="J3603" s="662">
        <f>H3603*I3603</f>
        <v>0</v>
      </c>
      <c r="K3603" s="662">
        <f>IF($V$11="Y",J3603*0.05,0)</f>
        <v>0</v>
      </c>
    </row>
    <row r="3604" s="671" customFormat="1" ht="13.5" customHeight="1">
      <c r="E3604" t="s" s="596">
        <v>1552</v>
      </c>
      <c r="F3604" t="s" s="675">
        <v>2410</v>
      </c>
      <c r="G3604" t="s" s="205">
        <f>G3037</f>
        <v>2000</v>
      </c>
      <c r="H3604" s="677">
        <v>0</v>
      </c>
      <c r="J3604" s="662">
        <f>H3604*I3604</f>
        <v>0</v>
      </c>
      <c r="K3604" s="662">
        <f>IF($V$11="Y",J3604*0.05,0)</f>
        <v>0</v>
      </c>
    </row>
    <row r="3605" s="671" customFormat="1" ht="13.5" customHeight="1">
      <c r="E3605" t="s" s="596">
        <v>1552</v>
      </c>
      <c r="F3605" t="s" s="675">
        <v>2410</v>
      </c>
      <c r="G3605" t="s" s="684">
        <f>G3038</f>
        <v>2001</v>
      </c>
      <c r="H3605" s="677">
        <v>0</v>
      </c>
      <c r="J3605" s="662">
        <f>H3605*I3605</f>
        <v>0</v>
      </c>
      <c r="K3605" s="662">
        <f>IF($V$11="Y",J3605*0.05,0)</f>
        <v>0</v>
      </c>
    </row>
    <row r="3606" s="671" customFormat="1" ht="13.5" customHeight="1">
      <c r="E3606" t="s" s="596">
        <v>1552</v>
      </c>
      <c r="F3606" t="s" s="675">
        <v>2410</v>
      </c>
      <c r="G3606" t="s" s="686">
        <f>G3039</f>
        <v>2003</v>
      </c>
      <c r="H3606" s="677">
        <v>0</v>
      </c>
      <c r="J3606" s="662">
        <f>H3606*I3606</f>
        <v>0</v>
      </c>
      <c r="K3606" s="662">
        <f>IF($V$11="Y",J3606*0.05,0)</f>
        <v>0</v>
      </c>
    </row>
    <row r="3607" s="671" customFormat="1" ht="13.5" customHeight="1">
      <c r="E3607" t="s" s="596">
        <v>1552</v>
      </c>
      <c r="F3607" t="s" s="675">
        <v>2410</v>
      </c>
      <c r="G3607" t="s" s="690">
        <f>G3040</f>
        <v>2004</v>
      </c>
      <c r="H3607" s="677">
        <v>0</v>
      </c>
      <c r="J3607" s="662">
        <f>H3607*I3607</f>
        <v>0</v>
      </c>
      <c r="K3607" s="662">
        <f>IF($V$11="Y",J3607*0.05,0)</f>
        <v>0</v>
      </c>
    </row>
    <row r="3608" s="671" customFormat="1" ht="13.5" customHeight="1">
      <c r="E3608" t="s" s="596">
        <v>1552</v>
      </c>
      <c r="F3608" t="s" s="675">
        <v>2410</v>
      </c>
      <c r="G3608" t="s" s="692">
        <f>G3041</f>
        <v>2005</v>
      </c>
      <c r="H3608" s="677">
        <v>0</v>
      </c>
      <c r="J3608" s="662">
        <f>H3608*I3608</f>
        <v>0</v>
      </c>
      <c r="K3608" s="662">
        <f>IF($V$11="Y",J3608*0.05,0)</f>
        <v>0</v>
      </c>
    </row>
    <row r="3609" s="671" customFormat="1" ht="13.5" customHeight="1">
      <c r="E3609" t="s" s="596">
        <v>1552</v>
      </c>
      <c r="F3609" t="s" s="675">
        <v>2410</v>
      </c>
      <c r="G3609" t="s" s="180">
        <f>G3042</f>
        <v>2006</v>
      </c>
      <c r="H3609" s="677">
        <v>0</v>
      </c>
      <c r="J3609" s="662">
        <f>H3609*I3609</f>
        <v>0</v>
      </c>
      <c r="K3609" s="662">
        <f>IF($V$11="Y",J3609*0.05,0)</f>
        <v>0</v>
      </c>
    </row>
    <row r="3610" s="671" customFormat="1" ht="13.5" customHeight="1">
      <c r="E3610" t="s" s="596">
        <v>1552</v>
      </c>
      <c r="F3610" t="s" s="675">
        <v>2410</v>
      </c>
      <c r="G3610" t="s" s="695">
        <f>G3043</f>
        <v>2007</v>
      </c>
      <c r="H3610" s="677">
        <v>0</v>
      </c>
      <c r="J3610" s="662">
        <f>H3610*I3610</f>
        <v>0</v>
      </c>
      <c r="K3610" s="662">
        <f>IF($V$11="Y",J3610*0.05,0)</f>
        <v>0</v>
      </c>
    </row>
    <row r="3611" s="671" customFormat="1" ht="13.5" customHeight="1">
      <c r="E3611" t="s" s="596">
        <v>1553</v>
      </c>
      <c r="F3611" t="s" s="675">
        <v>2411</v>
      </c>
      <c r="G3611" t="s" s="676">
        <f>G3602</f>
        <v>1996</v>
      </c>
      <c r="H3611" s="677">
        <v>0</v>
      </c>
      <c r="J3611" s="662">
        <f>H3611*I3611</f>
        <v>0</v>
      </c>
      <c r="K3611" s="662">
        <f>IF($V$11="Y",J3611*0.05,0)</f>
        <v>0</v>
      </c>
    </row>
    <row r="3612" s="671" customFormat="1" ht="13.5" customHeight="1">
      <c r="E3612" t="s" s="596">
        <v>1553</v>
      </c>
      <c r="F3612" t="s" s="675">
        <v>2411</v>
      </c>
      <c r="G3612" t="s" s="91">
        <f>G3603</f>
        <v>1998</v>
      </c>
      <c r="H3612" s="677">
        <v>0</v>
      </c>
      <c r="J3612" s="662">
        <f>H3612*I3612</f>
        <v>0</v>
      </c>
      <c r="K3612" s="662">
        <f>IF($V$11="Y",J3612*0.05,0)</f>
        <v>0</v>
      </c>
    </row>
    <row r="3613" s="671" customFormat="1" ht="13.5" customHeight="1">
      <c r="E3613" t="s" s="596">
        <v>1553</v>
      </c>
      <c r="F3613" t="s" s="675">
        <v>2411</v>
      </c>
      <c r="G3613" t="s" s="205">
        <f>G3604</f>
        <v>2000</v>
      </c>
      <c r="H3613" s="677">
        <v>0</v>
      </c>
      <c r="J3613" s="662">
        <f>H3613*I3613</f>
        <v>0</v>
      </c>
      <c r="K3613" s="662">
        <f>IF($V$11="Y",J3613*0.05,0)</f>
        <v>0</v>
      </c>
    </row>
    <row r="3614" s="671" customFormat="1" ht="13.5" customHeight="1">
      <c r="E3614" t="s" s="596">
        <v>1553</v>
      </c>
      <c r="F3614" t="s" s="675">
        <v>2411</v>
      </c>
      <c r="G3614" t="s" s="684">
        <f>G3605</f>
        <v>2001</v>
      </c>
      <c r="H3614" s="677">
        <v>0</v>
      </c>
      <c r="J3614" s="662">
        <f>H3614*I3614</f>
        <v>0</v>
      </c>
      <c r="K3614" s="662">
        <f>IF($V$11="Y",J3614*0.05,0)</f>
        <v>0</v>
      </c>
    </row>
    <row r="3615" s="671" customFormat="1" ht="13.5" customHeight="1">
      <c r="E3615" t="s" s="596">
        <v>1553</v>
      </c>
      <c r="F3615" t="s" s="675">
        <v>2411</v>
      </c>
      <c r="G3615" t="s" s="686">
        <f>G3606</f>
        <v>2003</v>
      </c>
      <c r="H3615" s="677">
        <v>0</v>
      </c>
      <c r="J3615" s="662">
        <f>H3615*I3615</f>
        <v>0</v>
      </c>
      <c r="K3615" s="662">
        <f>IF($V$11="Y",J3615*0.05,0)</f>
        <v>0</v>
      </c>
    </row>
    <row r="3616" s="671" customFormat="1" ht="13.5" customHeight="1">
      <c r="E3616" t="s" s="596">
        <v>1553</v>
      </c>
      <c r="F3616" t="s" s="675">
        <v>2411</v>
      </c>
      <c r="G3616" t="s" s="690">
        <f>G3607</f>
        <v>2004</v>
      </c>
      <c r="H3616" s="677">
        <v>0</v>
      </c>
      <c r="J3616" s="662">
        <f>H3616*I3616</f>
        <v>0</v>
      </c>
      <c r="K3616" s="662">
        <f>IF($V$11="Y",J3616*0.05,0)</f>
        <v>0</v>
      </c>
    </row>
    <row r="3617" s="671" customFormat="1" ht="13.5" customHeight="1">
      <c r="E3617" t="s" s="596">
        <v>1553</v>
      </c>
      <c r="F3617" t="s" s="675">
        <v>2411</v>
      </c>
      <c r="G3617" t="s" s="692">
        <f>G3608</f>
        <v>2005</v>
      </c>
      <c r="H3617" s="677">
        <v>0</v>
      </c>
      <c r="J3617" s="662">
        <f>H3617*I3617</f>
        <v>0</v>
      </c>
      <c r="K3617" s="662">
        <f>IF($V$11="Y",J3617*0.05,0)</f>
        <v>0</v>
      </c>
    </row>
    <row r="3618" s="671" customFormat="1" ht="13.5" customHeight="1">
      <c r="E3618" t="s" s="596">
        <v>1553</v>
      </c>
      <c r="F3618" t="s" s="675">
        <v>2411</v>
      </c>
      <c r="G3618" t="s" s="180">
        <f>G3609</f>
        <v>2006</v>
      </c>
      <c r="H3618" s="677">
        <v>0</v>
      </c>
      <c r="J3618" s="662">
        <f>H3618*I3618</f>
        <v>0</v>
      </c>
      <c r="K3618" s="662">
        <f>IF($V$11="Y",J3618*0.05,0)</f>
        <v>0</v>
      </c>
    </row>
    <row r="3619" s="671" customFormat="1" ht="13.5" customHeight="1">
      <c r="E3619" t="s" s="596">
        <v>1553</v>
      </c>
      <c r="F3619" t="s" s="675">
        <v>2411</v>
      </c>
      <c r="G3619" t="s" s="695">
        <f>G3610</f>
        <v>2007</v>
      </c>
      <c r="H3619" s="677">
        <v>0</v>
      </c>
      <c r="J3619" s="662">
        <f>H3619*I3619</f>
        <v>0</v>
      </c>
      <c r="K3619" s="662">
        <f>IF($V$11="Y",J3619*0.05,0)</f>
        <v>0</v>
      </c>
    </row>
    <row r="3620" s="671" customFormat="1" ht="13.5" customHeight="1">
      <c r="E3620" t="s" s="596">
        <v>1554</v>
      </c>
      <c r="F3620" t="s" s="675">
        <v>2412</v>
      </c>
      <c r="G3620" t="s" s="676">
        <f>G3611</f>
        <v>1996</v>
      </c>
      <c r="H3620" s="677">
        <v>0</v>
      </c>
      <c r="J3620" s="662">
        <f>H3620*I3620</f>
        <v>0</v>
      </c>
      <c r="K3620" s="662">
        <f>IF($V$11="Y",J3620*0.05,0)</f>
        <v>0</v>
      </c>
    </row>
    <row r="3621" s="671" customFormat="1" ht="13.5" customHeight="1">
      <c r="E3621" t="s" s="596">
        <v>1554</v>
      </c>
      <c r="F3621" t="s" s="675">
        <v>2412</v>
      </c>
      <c r="G3621" t="s" s="91">
        <f>G3612</f>
        <v>1998</v>
      </c>
      <c r="H3621" s="677">
        <v>0</v>
      </c>
      <c r="J3621" s="662">
        <f>H3621*I3621</f>
        <v>0</v>
      </c>
      <c r="K3621" s="662">
        <f>IF($V$11="Y",J3621*0.05,0)</f>
        <v>0</v>
      </c>
    </row>
    <row r="3622" s="671" customFormat="1" ht="13.5" customHeight="1">
      <c r="E3622" t="s" s="596">
        <v>1554</v>
      </c>
      <c r="F3622" t="s" s="675">
        <v>2412</v>
      </c>
      <c r="G3622" t="s" s="205">
        <f>G3613</f>
        <v>2000</v>
      </c>
      <c r="H3622" s="677">
        <v>0</v>
      </c>
      <c r="J3622" s="662">
        <f>H3622*I3622</f>
        <v>0</v>
      </c>
      <c r="K3622" s="662">
        <f>IF($V$11="Y",J3622*0.05,0)</f>
        <v>0</v>
      </c>
    </row>
    <row r="3623" s="671" customFormat="1" ht="13.5" customHeight="1">
      <c r="E3623" t="s" s="596">
        <v>1554</v>
      </c>
      <c r="F3623" t="s" s="675">
        <v>2412</v>
      </c>
      <c r="G3623" t="s" s="684">
        <f>G3614</f>
        <v>2001</v>
      </c>
      <c r="H3623" s="677">
        <v>0</v>
      </c>
      <c r="J3623" s="662">
        <f>H3623*I3623</f>
        <v>0</v>
      </c>
      <c r="K3623" s="662">
        <f>IF($V$11="Y",J3623*0.05,0)</f>
        <v>0</v>
      </c>
    </row>
    <row r="3624" s="671" customFormat="1" ht="13.5" customHeight="1">
      <c r="E3624" t="s" s="596">
        <v>1554</v>
      </c>
      <c r="F3624" t="s" s="675">
        <v>2412</v>
      </c>
      <c r="G3624" t="s" s="686">
        <f>G3615</f>
        <v>2003</v>
      </c>
      <c r="H3624" s="677">
        <v>0</v>
      </c>
      <c r="J3624" s="662">
        <f>H3624*I3624</f>
        <v>0</v>
      </c>
      <c r="K3624" s="662">
        <f>IF($V$11="Y",J3624*0.05,0)</f>
        <v>0</v>
      </c>
    </row>
    <row r="3625" s="671" customFormat="1" ht="13.5" customHeight="1">
      <c r="E3625" t="s" s="596">
        <v>1554</v>
      </c>
      <c r="F3625" t="s" s="675">
        <v>2412</v>
      </c>
      <c r="G3625" t="s" s="690">
        <f>G3616</f>
        <v>2004</v>
      </c>
      <c r="H3625" s="677">
        <v>0</v>
      </c>
      <c r="J3625" s="662">
        <f>H3625*I3625</f>
        <v>0</v>
      </c>
      <c r="K3625" s="662">
        <f>IF($V$11="Y",J3625*0.05,0)</f>
        <v>0</v>
      </c>
    </row>
    <row r="3626" s="671" customFormat="1" ht="13.5" customHeight="1">
      <c r="E3626" t="s" s="596">
        <v>1554</v>
      </c>
      <c r="F3626" t="s" s="675">
        <v>2412</v>
      </c>
      <c r="G3626" t="s" s="692">
        <f>G3617</f>
        <v>2005</v>
      </c>
      <c r="H3626" s="677">
        <v>0</v>
      </c>
      <c r="J3626" s="662">
        <f>H3626*I3626</f>
        <v>0</v>
      </c>
      <c r="K3626" s="662">
        <f>IF($V$11="Y",J3626*0.05,0)</f>
        <v>0</v>
      </c>
    </row>
    <row r="3627" s="671" customFormat="1" ht="13.5" customHeight="1">
      <c r="E3627" t="s" s="596">
        <v>1554</v>
      </c>
      <c r="F3627" t="s" s="675">
        <v>2412</v>
      </c>
      <c r="G3627" t="s" s="180">
        <f>G3618</f>
        <v>2006</v>
      </c>
      <c r="H3627" s="677">
        <v>0</v>
      </c>
      <c r="J3627" s="662">
        <f>H3627*I3627</f>
        <v>0</v>
      </c>
      <c r="K3627" s="662">
        <f>IF($V$11="Y",J3627*0.05,0)</f>
        <v>0</v>
      </c>
    </row>
    <row r="3628" s="671" customFormat="1" ht="13.5" customHeight="1">
      <c r="E3628" t="s" s="596">
        <v>1554</v>
      </c>
      <c r="F3628" t="s" s="675">
        <v>2412</v>
      </c>
      <c r="G3628" t="s" s="695">
        <f>G3619</f>
        <v>2007</v>
      </c>
      <c r="H3628" s="677">
        <v>0</v>
      </c>
      <c r="J3628" s="662">
        <f>H3628*I3628</f>
        <v>0</v>
      </c>
      <c r="K3628" s="662">
        <f>IF($V$11="Y",J3628*0.05,0)</f>
        <v>0</v>
      </c>
    </row>
    <row r="3629" s="671" customFormat="1" ht="13.5" customHeight="1">
      <c r="E3629" t="s" s="596">
        <v>1555</v>
      </c>
      <c r="F3629" t="s" s="675">
        <v>2413</v>
      </c>
      <c r="G3629" t="s" s="676">
        <f>G3620</f>
        <v>1996</v>
      </c>
      <c r="H3629" s="677">
        <v>0</v>
      </c>
      <c r="J3629" s="662">
        <f>H3629*I3629</f>
        <v>0</v>
      </c>
      <c r="K3629" s="662">
        <f>IF($V$11="Y",J3629*0.05,0)</f>
        <v>0</v>
      </c>
    </row>
    <row r="3630" s="671" customFormat="1" ht="13.5" customHeight="1">
      <c r="E3630" t="s" s="596">
        <v>1555</v>
      </c>
      <c r="F3630" t="s" s="675">
        <v>2413</v>
      </c>
      <c r="G3630" t="s" s="91">
        <f>G3621</f>
        <v>1998</v>
      </c>
      <c r="H3630" s="677">
        <v>0</v>
      </c>
      <c r="J3630" s="662">
        <f>H3630*I3630</f>
        <v>0</v>
      </c>
      <c r="K3630" s="662">
        <f>IF($V$11="Y",J3630*0.05,0)</f>
        <v>0</v>
      </c>
    </row>
    <row r="3631" s="671" customFormat="1" ht="13.5" customHeight="1">
      <c r="E3631" t="s" s="596">
        <v>1555</v>
      </c>
      <c r="F3631" t="s" s="675">
        <v>2413</v>
      </c>
      <c r="G3631" t="s" s="205">
        <f>G3622</f>
        <v>2000</v>
      </c>
      <c r="H3631" s="677">
        <v>0</v>
      </c>
      <c r="J3631" s="662">
        <f>H3631*I3631</f>
        <v>0</v>
      </c>
      <c r="K3631" s="662">
        <f>IF($V$11="Y",J3631*0.05,0)</f>
        <v>0</v>
      </c>
    </row>
    <row r="3632" s="671" customFormat="1" ht="13.5" customHeight="1">
      <c r="E3632" t="s" s="596">
        <v>1555</v>
      </c>
      <c r="F3632" t="s" s="675">
        <v>2413</v>
      </c>
      <c r="G3632" t="s" s="684">
        <f>G3623</f>
        <v>2001</v>
      </c>
      <c r="H3632" s="677">
        <v>0</v>
      </c>
      <c r="J3632" s="662">
        <f>H3632*I3632</f>
        <v>0</v>
      </c>
      <c r="K3632" s="662">
        <f>IF($V$11="Y",J3632*0.05,0)</f>
        <v>0</v>
      </c>
    </row>
    <row r="3633" s="671" customFormat="1" ht="13.5" customHeight="1">
      <c r="E3633" t="s" s="596">
        <v>1555</v>
      </c>
      <c r="F3633" t="s" s="675">
        <v>2413</v>
      </c>
      <c r="G3633" t="s" s="686">
        <f>G3624</f>
        <v>2003</v>
      </c>
      <c r="H3633" s="677">
        <v>0</v>
      </c>
      <c r="J3633" s="662">
        <f>H3633*I3633</f>
        <v>0</v>
      </c>
      <c r="K3633" s="662">
        <f>IF($V$11="Y",J3633*0.05,0)</f>
        <v>0</v>
      </c>
    </row>
    <row r="3634" s="671" customFormat="1" ht="13.5" customHeight="1">
      <c r="E3634" t="s" s="596">
        <v>1555</v>
      </c>
      <c r="F3634" t="s" s="675">
        <v>2413</v>
      </c>
      <c r="G3634" t="s" s="690">
        <f>G3625</f>
        <v>2004</v>
      </c>
      <c r="H3634" s="677">
        <v>0</v>
      </c>
      <c r="J3634" s="662">
        <f>H3634*I3634</f>
        <v>0</v>
      </c>
      <c r="K3634" s="662">
        <f>IF($V$11="Y",J3634*0.05,0)</f>
        <v>0</v>
      </c>
    </row>
    <row r="3635" s="671" customFormat="1" ht="13.5" customHeight="1">
      <c r="E3635" t="s" s="596">
        <v>1555</v>
      </c>
      <c r="F3635" t="s" s="675">
        <v>2413</v>
      </c>
      <c r="G3635" t="s" s="692">
        <f>G3626</f>
        <v>2005</v>
      </c>
      <c r="H3635" s="677">
        <v>0</v>
      </c>
      <c r="J3635" s="662">
        <f>H3635*I3635</f>
        <v>0</v>
      </c>
      <c r="K3635" s="662">
        <f>IF($V$11="Y",J3635*0.05,0)</f>
        <v>0</v>
      </c>
    </row>
    <row r="3636" s="671" customFormat="1" ht="13.5" customHeight="1">
      <c r="E3636" t="s" s="596">
        <v>1555</v>
      </c>
      <c r="F3636" t="s" s="675">
        <v>2413</v>
      </c>
      <c r="G3636" t="s" s="180">
        <f>G3627</f>
        <v>2006</v>
      </c>
      <c r="H3636" s="677">
        <v>0</v>
      </c>
      <c r="J3636" s="662">
        <f>H3636*I3636</f>
        <v>0</v>
      </c>
      <c r="K3636" s="662">
        <f>IF($V$11="Y",J3636*0.05,0)</f>
        <v>0</v>
      </c>
    </row>
    <row r="3637" s="671" customFormat="1" ht="13.5" customHeight="1">
      <c r="E3637" t="s" s="596">
        <v>1555</v>
      </c>
      <c r="F3637" t="s" s="675">
        <v>2413</v>
      </c>
      <c r="G3637" t="s" s="695">
        <f>G3628</f>
        <v>2007</v>
      </c>
      <c r="H3637" s="677">
        <v>0</v>
      </c>
      <c r="J3637" s="662">
        <f>H3637*I3637</f>
        <v>0</v>
      </c>
      <c r="K3637" s="662">
        <f>IF($V$11="Y",J3637*0.05,0)</f>
        <v>0</v>
      </c>
    </row>
    <row r="3638" s="671" customFormat="1" ht="13.5" customHeight="1">
      <c r="E3638" t="s" s="596">
        <v>1556</v>
      </c>
      <c r="F3638" t="s" s="675">
        <v>2414</v>
      </c>
      <c r="G3638" t="s" s="676">
        <f>G3629</f>
        <v>1996</v>
      </c>
      <c r="H3638" s="677">
        <v>0</v>
      </c>
      <c r="J3638" s="662">
        <f>H3638*I3638</f>
        <v>0</v>
      </c>
      <c r="K3638" s="662">
        <f>IF($V$11="Y",J3638*0.05,0)</f>
        <v>0</v>
      </c>
    </row>
    <row r="3639" s="671" customFormat="1" ht="13.5" customHeight="1">
      <c r="E3639" t="s" s="596">
        <v>1556</v>
      </c>
      <c r="F3639" t="s" s="675">
        <v>2414</v>
      </c>
      <c r="G3639" t="s" s="91">
        <f>G3630</f>
        <v>1998</v>
      </c>
      <c r="H3639" s="677">
        <v>0</v>
      </c>
      <c r="J3639" s="662">
        <f>H3639*I3639</f>
        <v>0</v>
      </c>
      <c r="K3639" s="662">
        <f>IF($V$11="Y",J3639*0.05,0)</f>
        <v>0</v>
      </c>
    </row>
    <row r="3640" s="671" customFormat="1" ht="13.5" customHeight="1">
      <c r="E3640" t="s" s="596">
        <v>1556</v>
      </c>
      <c r="F3640" t="s" s="675">
        <v>2414</v>
      </c>
      <c r="G3640" t="s" s="205">
        <f>G3631</f>
        <v>2000</v>
      </c>
      <c r="H3640" s="677">
        <v>0</v>
      </c>
      <c r="J3640" s="662">
        <f>H3640*I3640</f>
        <v>0</v>
      </c>
      <c r="K3640" s="662">
        <f>IF($V$11="Y",J3640*0.05,0)</f>
        <v>0</v>
      </c>
    </row>
    <row r="3641" s="671" customFormat="1" ht="13.5" customHeight="1">
      <c r="E3641" t="s" s="596">
        <v>1556</v>
      </c>
      <c r="F3641" t="s" s="675">
        <v>2414</v>
      </c>
      <c r="G3641" t="s" s="684">
        <f>G3632</f>
        <v>2001</v>
      </c>
      <c r="H3641" s="677">
        <v>0</v>
      </c>
      <c r="J3641" s="662">
        <f>H3641*I3641</f>
        <v>0</v>
      </c>
      <c r="K3641" s="662">
        <f>IF($V$11="Y",J3641*0.05,0)</f>
        <v>0</v>
      </c>
    </row>
    <row r="3642" s="671" customFormat="1" ht="13.5" customHeight="1">
      <c r="E3642" t="s" s="596">
        <v>1556</v>
      </c>
      <c r="F3642" t="s" s="675">
        <v>2414</v>
      </c>
      <c r="G3642" t="s" s="686">
        <f>G3633</f>
        <v>2003</v>
      </c>
      <c r="H3642" s="677">
        <v>0</v>
      </c>
      <c r="J3642" s="662">
        <f>H3642*I3642</f>
        <v>0</v>
      </c>
      <c r="K3642" s="662">
        <f>IF($V$11="Y",J3642*0.05,0)</f>
        <v>0</v>
      </c>
    </row>
    <row r="3643" s="671" customFormat="1" ht="13.5" customHeight="1">
      <c r="E3643" t="s" s="596">
        <v>1556</v>
      </c>
      <c r="F3643" t="s" s="675">
        <v>2414</v>
      </c>
      <c r="G3643" t="s" s="690">
        <f>G3634</f>
        <v>2004</v>
      </c>
      <c r="H3643" s="677">
        <v>0</v>
      </c>
      <c r="J3643" s="662">
        <f>H3643*I3643</f>
        <v>0</v>
      </c>
      <c r="K3643" s="662">
        <f>IF($V$11="Y",J3643*0.05,0)</f>
        <v>0</v>
      </c>
    </row>
    <row r="3644" s="671" customFormat="1" ht="13.5" customHeight="1">
      <c r="E3644" t="s" s="596">
        <v>1556</v>
      </c>
      <c r="F3644" t="s" s="675">
        <v>2414</v>
      </c>
      <c r="G3644" t="s" s="692">
        <f>G3635</f>
        <v>2005</v>
      </c>
      <c r="H3644" s="677">
        <v>0</v>
      </c>
      <c r="J3644" s="662">
        <f>H3644*I3644</f>
        <v>0</v>
      </c>
      <c r="K3644" s="662">
        <f>IF($V$11="Y",J3644*0.05,0)</f>
        <v>0</v>
      </c>
    </row>
    <row r="3645" s="671" customFormat="1" ht="13.5" customHeight="1">
      <c r="E3645" t="s" s="596">
        <v>1556</v>
      </c>
      <c r="F3645" t="s" s="675">
        <v>2414</v>
      </c>
      <c r="G3645" t="s" s="180">
        <f>G3636</f>
        <v>2006</v>
      </c>
      <c r="H3645" s="677">
        <v>0</v>
      </c>
      <c r="J3645" s="662">
        <f>H3645*I3645</f>
        <v>0</v>
      </c>
      <c r="K3645" s="662">
        <f>IF($V$11="Y",J3645*0.05,0)</f>
        <v>0</v>
      </c>
    </row>
    <row r="3646" s="671" customFormat="1" ht="13.5" customHeight="1">
      <c r="E3646" t="s" s="596">
        <v>1556</v>
      </c>
      <c r="F3646" t="s" s="675">
        <v>2414</v>
      </c>
      <c r="G3646" t="s" s="695">
        <f>G3637</f>
        <v>2007</v>
      </c>
      <c r="H3646" s="677">
        <v>0</v>
      </c>
      <c r="J3646" s="662">
        <f>H3646*I3646</f>
        <v>0</v>
      </c>
      <c r="K3646" s="662">
        <f>IF($V$11="Y",J3646*0.05,0)</f>
        <v>0</v>
      </c>
    </row>
    <row r="3647" s="671" customFormat="1" ht="13.5" customHeight="1">
      <c r="E3647" t="s" s="596">
        <v>1563</v>
      </c>
      <c r="F3647" t="s" s="675">
        <v>2415</v>
      </c>
      <c r="G3647" t="s" s="676">
        <f>G3638</f>
        <v>1996</v>
      </c>
      <c r="H3647" s="677">
        <v>0</v>
      </c>
      <c r="J3647" s="662">
        <f>H3647*I3647</f>
        <v>0</v>
      </c>
      <c r="K3647" s="662">
        <f>IF($V$11="Y",J3647*0.05,0)</f>
        <v>0</v>
      </c>
    </row>
    <row r="3648" s="671" customFormat="1" ht="13.5" customHeight="1">
      <c r="E3648" t="s" s="596">
        <v>1563</v>
      </c>
      <c r="F3648" t="s" s="675">
        <v>2415</v>
      </c>
      <c r="G3648" t="s" s="91">
        <f>G3639</f>
        <v>1998</v>
      </c>
      <c r="H3648" s="677">
        <v>0</v>
      </c>
      <c r="J3648" s="662">
        <f>H3648*I3648</f>
        <v>0</v>
      </c>
      <c r="K3648" s="662">
        <f>IF($V$11="Y",J3648*0.05,0)</f>
        <v>0</v>
      </c>
    </row>
    <row r="3649" s="671" customFormat="1" ht="13.5" customHeight="1">
      <c r="E3649" t="s" s="596">
        <v>1563</v>
      </c>
      <c r="F3649" t="s" s="675">
        <v>2415</v>
      </c>
      <c r="G3649" t="s" s="205">
        <f>G3640</f>
        <v>2000</v>
      </c>
      <c r="H3649" s="677">
        <v>0</v>
      </c>
      <c r="J3649" s="662">
        <f>H3649*I3649</f>
        <v>0</v>
      </c>
      <c r="K3649" s="662">
        <f>IF($V$11="Y",J3649*0.05,0)</f>
        <v>0</v>
      </c>
    </row>
    <row r="3650" s="671" customFormat="1" ht="13.5" customHeight="1">
      <c r="E3650" t="s" s="596">
        <v>1563</v>
      </c>
      <c r="F3650" t="s" s="675">
        <v>2415</v>
      </c>
      <c r="G3650" t="s" s="684">
        <f>G3641</f>
        <v>2001</v>
      </c>
      <c r="H3650" s="677">
        <v>0</v>
      </c>
      <c r="J3650" s="662">
        <f>H3650*I3650</f>
        <v>0</v>
      </c>
      <c r="K3650" s="662">
        <f>IF($V$11="Y",J3650*0.05,0)</f>
        <v>0</v>
      </c>
    </row>
    <row r="3651" s="671" customFormat="1" ht="13.5" customHeight="1">
      <c r="E3651" t="s" s="596">
        <v>1563</v>
      </c>
      <c r="F3651" t="s" s="675">
        <v>2415</v>
      </c>
      <c r="G3651" t="s" s="686">
        <f>G3642</f>
        <v>2003</v>
      </c>
      <c r="H3651" s="677">
        <v>0</v>
      </c>
      <c r="J3651" s="662">
        <f>H3651*I3651</f>
        <v>0</v>
      </c>
      <c r="K3651" s="662">
        <f>IF($V$11="Y",J3651*0.05,0)</f>
        <v>0</v>
      </c>
    </row>
    <row r="3652" s="671" customFormat="1" ht="13.5" customHeight="1">
      <c r="E3652" t="s" s="596">
        <v>1563</v>
      </c>
      <c r="F3652" t="s" s="675">
        <v>2415</v>
      </c>
      <c r="G3652" t="s" s="690">
        <f>G3643</f>
        <v>2004</v>
      </c>
      <c r="H3652" s="677">
        <v>0</v>
      </c>
      <c r="J3652" s="662">
        <f>H3652*I3652</f>
        <v>0</v>
      </c>
      <c r="K3652" s="662">
        <f>IF($V$11="Y",J3652*0.05,0)</f>
        <v>0</v>
      </c>
    </row>
    <row r="3653" s="671" customFormat="1" ht="13.5" customHeight="1">
      <c r="E3653" t="s" s="596">
        <v>1563</v>
      </c>
      <c r="F3653" t="s" s="675">
        <v>2415</v>
      </c>
      <c r="G3653" t="s" s="692">
        <f>G3644</f>
        <v>2005</v>
      </c>
      <c r="H3653" s="677">
        <v>0</v>
      </c>
      <c r="J3653" s="662">
        <f>H3653*I3653</f>
        <v>0</v>
      </c>
      <c r="K3653" s="662">
        <f>IF($V$11="Y",J3653*0.05,0)</f>
        <v>0</v>
      </c>
    </row>
    <row r="3654" s="671" customFormat="1" ht="13.5" customHeight="1">
      <c r="E3654" t="s" s="596">
        <v>1563</v>
      </c>
      <c r="F3654" t="s" s="675">
        <v>2415</v>
      </c>
      <c r="G3654" t="s" s="180">
        <f>G3645</f>
        <v>2006</v>
      </c>
      <c r="H3654" s="677">
        <v>0</v>
      </c>
      <c r="J3654" s="662">
        <f>H3654*I3654</f>
        <v>0</v>
      </c>
      <c r="K3654" s="662">
        <f>IF($V$11="Y",J3654*0.05,0)</f>
        <v>0</v>
      </c>
    </row>
    <row r="3655" s="671" customFormat="1" ht="13.5" customHeight="1">
      <c r="E3655" t="s" s="596">
        <v>1563</v>
      </c>
      <c r="F3655" t="s" s="675">
        <v>2415</v>
      </c>
      <c r="G3655" t="s" s="695">
        <f>G3646</f>
        <v>2007</v>
      </c>
      <c r="H3655" s="677">
        <v>0</v>
      </c>
      <c r="J3655" s="662">
        <f>H3655*I3655</f>
        <v>0</v>
      </c>
      <c r="K3655" s="662">
        <f>IF($V$11="Y",J3655*0.05,0)</f>
        <v>0</v>
      </c>
    </row>
    <row r="3656" s="671" customFormat="1" ht="13.5" customHeight="1">
      <c r="E3656" t="s" s="596">
        <v>1565</v>
      </c>
      <c r="F3656" t="s" s="675">
        <v>2416</v>
      </c>
      <c r="G3656" t="s" s="676">
        <f>G3647</f>
        <v>1996</v>
      </c>
      <c r="H3656" s="677">
        <v>0</v>
      </c>
      <c r="J3656" s="662">
        <f>H3656*I3656</f>
        <v>0</v>
      </c>
      <c r="K3656" s="662">
        <f>IF($V$11="Y",J3656*0.05,0)</f>
        <v>0</v>
      </c>
    </row>
    <row r="3657" s="671" customFormat="1" ht="13.5" customHeight="1">
      <c r="E3657" t="s" s="596">
        <v>1565</v>
      </c>
      <c r="F3657" t="s" s="675">
        <v>2416</v>
      </c>
      <c r="G3657" t="s" s="91">
        <f>G3648</f>
        <v>1998</v>
      </c>
      <c r="H3657" s="677">
        <v>0</v>
      </c>
      <c r="J3657" s="662">
        <f>H3657*I3657</f>
        <v>0</v>
      </c>
      <c r="K3657" s="662">
        <f>IF($V$11="Y",J3657*0.05,0)</f>
        <v>0</v>
      </c>
    </row>
    <row r="3658" s="671" customFormat="1" ht="13.5" customHeight="1">
      <c r="E3658" t="s" s="596">
        <v>1565</v>
      </c>
      <c r="F3658" t="s" s="675">
        <v>2416</v>
      </c>
      <c r="G3658" t="s" s="205">
        <f>G3649</f>
        <v>2000</v>
      </c>
      <c r="H3658" s="677">
        <v>0</v>
      </c>
      <c r="J3658" s="662">
        <f>H3658*I3658</f>
        <v>0</v>
      </c>
      <c r="K3658" s="662">
        <f>IF($V$11="Y",J3658*0.05,0)</f>
        <v>0</v>
      </c>
    </row>
    <row r="3659" s="671" customFormat="1" ht="13.5" customHeight="1">
      <c r="E3659" t="s" s="596">
        <v>1565</v>
      </c>
      <c r="F3659" t="s" s="675">
        <v>2416</v>
      </c>
      <c r="G3659" t="s" s="684">
        <f>G3650</f>
        <v>2001</v>
      </c>
      <c r="H3659" s="677">
        <v>0</v>
      </c>
      <c r="J3659" s="662">
        <f>H3659*I3659</f>
        <v>0</v>
      </c>
      <c r="K3659" s="662">
        <f>IF($V$11="Y",J3659*0.05,0)</f>
        <v>0</v>
      </c>
    </row>
    <row r="3660" s="671" customFormat="1" ht="13.5" customHeight="1">
      <c r="E3660" t="s" s="596">
        <v>1565</v>
      </c>
      <c r="F3660" t="s" s="675">
        <v>2416</v>
      </c>
      <c r="G3660" t="s" s="686">
        <f>G3651</f>
        <v>2003</v>
      </c>
      <c r="H3660" s="677">
        <v>0</v>
      </c>
      <c r="J3660" s="662">
        <f>H3660*I3660</f>
        <v>0</v>
      </c>
      <c r="K3660" s="662">
        <f>IF($V$11="Y",J3660*0.05,0)</f>
        <v>0</v>
      </c>
    </row>
    <row r="3661" s="671" customFormat="1" ht="13.5" customHeight="1">
      <c r="E3661" t="s" s="596">
        <v>1565</v>
      </c>
      <c r="F3661" t="s" s="675">
        <v>2416</v>
      </c>
      <c r="G3661" t="s" s="690">
        <f>G3652</f>
        <v>2004</v>
      </c>
      <c r="H3661" s="677">
        <v>0</v>
      </c>
      <c r="J3661" s="662">
        <f>H3661*I3661</f>
        <v>0</v>
      </c>
      <c r="K3661" s="662">
        <f>IF($V$11="Y",J3661*0.05,0)</f>
        <v>0</v>
      </c>
    </row>
    <row r="3662" s="671" customFormat="1" ht="13.5" customHeight="1">
      <c r="E3662" t="s" s="596">
        <v>1565</v>
      </c>
      <c r="F3662" t="s" s="675">
        <v>2416</v>
      </c>
      <c r="G3662" t="s" s="692">
        <f>G3653</f>
        <v>2005</v>
      </c>
      <c r="H3662" s="677">
        <v>0</v>
      </c>
      <c r="J3662" s="662">
        <f>H3662*I3662</f>
        <v>0</v>
      </c>
      <c r="K3662" s="662">
        <f>IF($V$11="Y",J3662*0.05,0)</f>
        <v>0</v>
      </c>
    </row>
    <row r="3663" s="671" customFormat="1" ht="13.5" customHeight="1">
      <c r="E3663" t="s" s="596">
        <v>1565</v>
      </c>
      <c r="F3663" t="s" s="675">
        <v>2416</v>
      </c>
      <c r="G3663" t="s" s="180">
        <f>G3654</f>
        <v>2006</v>
      </c>
      <c r="H3663" s="677">
        <v>0</v>
      </c>
      <c r="J3663" s="662">
        <f>H3663*I3663</f>
        <v>0</v>
      </c>
      <c r="K3663" s="662">
        <f>IF($V$11="Y",J3663*0.05,0)</f>
        <v>0</v>
      </c>
    </row>
    <row r="3664" s="671" customFormat="1" ht="13.5" customHeight="1">
      <c r="E3664" t="s" s="596">
        <v>1565</v>
      </c>
      <c r="F3664" t="s" s="675">
        <v>2416</v>
      </c>
      <c r="G3664" t="s" s="695">
        <f>G3655</f>
        <v>2007</v>
      </c>
      <c r="H3664" s="677">
        <v>0</v>
      </c>
      <c r="J3664" s="662">
        <f>H3664*I3664</f>
        <v>0</v>
      </c>
      <c r="K3664" s="662">
        <f>IF($V$11="Y",J3664*0.05,0)</f>
        <v>0</v>
      </c>
    </row>
    <row r="3665" s="671" customFormat="1" ht="13.5" customHeight="1">
      <c r="E3665" t="s" s="596">
        <v>2417</v>
      </c>
      <c r="F3665" t="s" s="675">
        <v>2418</v>
      </c>
      <c r="G3665" t="s" s="676">
        <f>G3656</f>
        <v>1996</v>
      </c>
      <c r="H3665" s="677">
        <v>0</v>
      </c>
      <c r="J3665" s="662">
        <f>H3665*I3665</f>
        <v>0</v>
      </c>
      <c r="K3665" s="662">
        <f>IF($V$11="Y",J3665*0.05,0)</f>
        <v>0</v>
      </c>
    </row>
    <row r="3666" s="671" customFormat="1" ht="13.5" customHeight="1">
      <c r="E3666" t="s" s="596">
        <v>2417</v>
      </c>
      <c r="F3666" t="s" s="675">
        <v>2418</v>
      </c>
      <c r="G3666" t="s" s="91">
        <f>G3657</f>
        <v>1998</v>
      </c>
      <c r="H3666" s="677">
        <v>0</v>
      </c>
      <c r="J3666" s="662">
        <f>H3666*I3666</f>
        <v>0</v>
      </c>
      <c r="K3666" s="662">
        <f>IF($V$11="Y",J3666*0.05,0)</f>
        <v>0</v>
      </c>
    </row>
    <row r="3667" s="671" customFormat="1" ht="13.5" customHeight="1">
      <c r="E3667" t="s" s="596">
        <v>2417</v>
      </c>
      <c r="F3667" t="s" s="675">
        <v>2418</v>
      </c>
      <c r="G3667" t="s" s="205">
        <f>G3658</f>
        <v>2000</v>
      </c>
      <c r="H3667" s="677">
        <v>0</v>
      </c>
      <c r="J3667" s="662">
        <f>H3667*I3667</f>
        <v>0</v>
      </c>
      <c r="K3667" s="662">
        <f>IF($V$11="Y",J3667*0.05,0)</f>
        <v>0</v>
      </c>
    </row>
    <row r="3668" s="671" customFormat="1" ht="13.5" customHeight="1">
      <c r="E3668" t="s" s="596">
        <v>2417</v>
      </c>
      <c r="F3668" t="s" s="675">
        <v>2418</v>
      </c>
      <c r="G3668" t="s" s="684">
        <f>G3659</f>
        <v>2001</v>
      </c>
      <c r="H3668" s="677">
        <v>0</v>
      </c>
      <c r="J3668" s="662">
        <f>H3668*I3668</f>
        <v>0</v>
      </c>
      <c r="K3668" s="662">
        <f>IF($V$11="Y",J3668*0.05,0)</f>
        <v>0</v>
      </c>
    </row>
    <row r="3669" s="671" customFormat="1" ht="13.5" customHeight="1">
      <c r="E3669" t="s" s="596">
        <v>2417</v>
      </c>
      <c r="F3669" t="s" s="675">
        <v>2418</v>
      </c>
      <c r="G3669" t="s" s="686">
        <f>G3660</f>
        <v>2003</v>
      </c>
      <c r="H3669" s="677">
        <v>0</v>
      </c>
      <c r="J3669" s="662">
        <f>H3669*I3669</f>
        <v>0</v>
      </c>
      <c r="K3669" s="662">
        <f>IF($V$11="Y",J3669*0.05,0)</f>
        <v>0</v>
      </c>
    </row>
    <row r="3670" s="671" customFormat="1" ht="13.5" customHeight="1">
      <c r="E3670" t="s" s="596">
        <v>2417</v>
      </c>
      <c r="F3670" t="s" s="675">
        <v>2418</v>
      </c>
      <c r="G3670" t="s" s="690">
        <f>G3661</f>
        <v>2004</v>
      </c>
      <c r="H3670" s="677">
        <v>0</v>
      </c>
      <c r="J3670" s="662">
        <f>H3670*I3670</f>
        <v>0</v>
      </c>
      <c r="K3670" s="662">
        <f>IF($V$11="Y",J3670*0.05,0)</f>
        <v>0</v>
      </c>
    </row>
    <row r="3671" s="671" customFormat="1" ht="13.5" customHeight="1">
      <c r="E3671" t="s" s="596">
        <v>2417</v>
      </c>
      <c r="F3671" t="s" s="675">
        <v>2418</v>
      </c>
      <c r="G3671" t="s" s="692">
        <f>G3662</f>
        <v>2005</v>
      </c>
      <c r="H3671" s="677">
        <v>0</v>
      </c>
      <c r="J3671" s="662">
        <f>H3671*I3671</f>
        <v>0</v>
      </c>
      <c r="K3671" s="662">
        <f>IF($V$11="Y",J3671*0.05,0)</f>
        <v>0</v>
      </c>
    </row>
    <row r="3672" s="671" customFormat="1" ht="13.5" customHeight="1">
      <c r="E3672" t="s" s="596">
        <v>2417</v>
      </c>
      <c r="F3672" t="s" s="675">
        <v>2418</v>
      </c>
      <c r="G3672" t="s" s="180">
        <f>G3663</f>
        <v>2006</v>
      </c>
      <c r="H3672" s="677">
        <v>0</v>
      </c>
      <c r="J3672" s="662">
        <f>H3672*I3672</f>
        <v>0</v>
      </c>
      <c r="K3672" s="662">
        <f>IF($V$11="Y",J3672*0.05,0)</f>
        <v>0</v>
      </c>
    </row>
    <row r="3673" s="671" customFormat="1" ht="13.5" customHeight="1">
      <c r="E3673" t="s" s="596">
        <v>2417</v>
      </c>
      <c r="F3673" t="s" s="675">
        <v>2418</v>
      </c>
      <c r="G3673" t="s" s="695">
        <f>G3664</f>
        <v>2007</v>
      </c>
      <c r="H3673" s="677">
        <v>0</v>
      </c>
      <c r="J3673" s="662">
        <f>H3673*I3673</f>
        <v>0</v>
      </c>
      <c r="K3673" s="662">
        <f>IF($V$11="Y",J3673*0.05,0)</f>
        <v>0</v>
      </c>
    </row>
    <row r="3674" s="671" customFormat="1" ht="13.5" customHeight="1">
      <c r="E3674" t="s" s="596">
        <v>1531</v>
      </c>
      <c r="F3674" t="s" s="675">
        <v>2419</v>
      </c>
      <c r="G3674" t="s" s="676">
        <f>G3665</f>
        <v>1996</v>
      </c>
      <c r="H3674" s="677">
        <v>0</v>
      </c>
      <c r="J3674" s="662">
        <f>H3674*I3674</f>
        <v>0</v>
      </c>
      <c r="K3674" s="662">
        <f>IF($V$11="Y",J3674*0.05,0)</f>
        <v>0</v>
      </c>
    </row>
    <row r="3675" s="671" customFormat="1" ht="13.5" customHeight="1">
      <c r="E3675" t="s" s="596">
        <v>1531</v>
      </c>
      <c r="F3675" t="s" s="675">
        <v>2419</v>
      </c>
      <c r="G3675" t="s" s="91">
        <f>G3666</f>
        <v>1998</v>
      </c>
      <c r="H3675" s="677">
        <v>0</v>
      </c>
      <c r="J3675" s="662">
        <f>H3675*I3675</f>
        <v>0</v>
      </c>
      <c r="K3675" s="662">
        <f>IF($V$11="Y",J3675*0.05,0)</f>
        <v>0</v>
      </c>
    </row>
    <row r="3676" s="671" customFormat="1" ht="13.5" customHeight="1">
      <c r="E3676" t="s" s="596">
        <v>1531</v>
      </c>
      <c r="F3676" t="s" s="675">
        <v>2419</v>
      </c>
      <c r="G3676" t="s" s="205">
        <f>G3667</f>
        <v>2000</v>
      </c>
      <c r="H3676" s="677">
        <v>0</v>
      </c>
      <c r="J3676" s="662">
        <f>H3676*I3676</f>
        <v>0</v>
      </c>
      <c r="K3676" s="662">
        <f>IF($V$11="Y",J3676*0.05,0)</f>
        <v>0</v>
      </c>
    </row>
    <row r="3677" s="671" customFormat="1" ht="13.5" customHeight="1">
      <c r="E3677" t="s" s="596">
        <v>1531</v>
      </c>
      <c r="F3677" t="s" s="675">
        <v>2419</v>
      </c>
      <c r="G3677" t="s" s="684">
        <f>G3668</f>
        <v>2001</v>
      </c>
      <c r="H3677" s="677">
        <v>0</v>
      </c>
      <c r="J3677" s="662">
        <f>H3677*I3677</f>
        <v>0</v>
      </c>
      <c r="K3677" s="662">
        <f>IF($V$11="Y",J3677*0.05,0)</f>
        <v>0</v>
      </c>
    </row>
    <row r="3678" s="671" customFormat="1" ht="13.5" customHeight="1">
      <c r="E3678" t="s" s="596">
        <v>1531</v>
      </c>
      <c r="F3678" t="s" s="675">
        <v>2419</v>
      </c>
      <c r="G3678" t="s" s="686">
        <f>G3669</f>
        <v>2003</v>
      </c>
      <c r="H3678" s="677">
        <v>0</v>
      </c>
      <c r="J3678" s="662">
        <f>H3678*I3678</f>
        <v>0</v>
      </c>
      <c r="K3678" s="662">
        <f>IF($V$11="Y",J3678*0.05,0)</f>
        <v>0</v>
      </c>
    </row>
    <row r="3679" s="671" customFormat="1" ht="13.5" customHeight="1">
      <c r="E3679" t="s" s="596">
        <v>1531</v>
      </c>
      <c r="F3679" t="s" s="675">
        <v>2419</v>
      </c>
      <c r="G3679" t="s" s="690">
        <f>G3670</f>
        <v>2004</v>
      </c>
      <c r="H3679" s="677">
        <v>0</v>
      </c>
      <c r="J3679" s="662">
        <f>H3679*I3679</f>
        <v>0</v>
      </c>
      <c r="K3679" s="662">
        <f>IF($V$11="Y",J3679*0.05,0)</f>
        <v>0</v>
      </c>
    </row>
    <row r="3680" s="671" customFormat="1" ht="13.5" customHeight="1">
      <c r="E3680" t="s" s="596">
        <v>1531</v>
      </c>
      <c r="F3680" t="s" s="675">
        <v>2419</v>
      </c>
      <c r="G3680" t="s" s="692">
        <f>G3671</f>
        <v>2005</v>
      </c>
      <c r="H3680" s="677">
        <v>0</v>
      </c>
      <c r="J3680" s="662">
        <f>H3680*I3680</f>
        <v>0</v>
      </c>
      <c r="K3680" s="662">
        <f>IF($V$11="Y",J3680*0.05,0)</f>
        <v>0</v>
      </c>
    </row>
    <row r="3681" s="671" customFormat="1" ht="13.5" customHeight="1">
      <c r="E3681" t="s" s="596">
        <v>1531</v>
      </c>
      <c r="F3681" t="s" s="675">
        <v>2419</v>
      </c>
      <c r="G3681" t="s" s="180">
        <f>G3672</f>
        <v>2006</v>
      </c>
      <c r="H3681" s="677">
        <v>0</v>
      </c>
      <c r="J3681" s="662">
        <f>H3681*I3681</f>
        <v>0</v>
      </c>
      <c r="K3681" s="662">
        <f>IF($V$11="Y",J3681*0.05,0)</f>
        <v>0</v>
      </c>
    </row>
    <row r="3682" s="671" customFormat="1" ht="13.5" customHeight="1">
      <c r="E3682" t="s" s="596">
        <v>1531</v>
      </c>
      <c r="F3682" t="s" s="675">
        <v>2419</v>
      </c>
      <c r="G3682" t="s" s="695">
        <f>G3673</f>
        <v>2007</v>
      </c>
      <c r="H3682" s="677">
        <v>0</v>
      </c>
      <c r="J3682" s="662">
        <f>H3682*I3682</f>
        <v>0</v>
      </c>
      <c r="K3682" s="662">
        <f>IF($V$11="Y",J3682*0.05,0)</f>
        <v>0</v>
      </c>
    </row>
    <row r="3683" s="671" customFormat="1" ht="13.5" customHeight="1">
      <c r="E3683" t="s" s="596">
        <v>1532</v>
      </c>
      <c r="F3683" t="s" s="675">
        <v>2420</v>
      </c>
      <c r="G3683" t="s" s="676">
        <f>G3674</f>
        <v>1996</v>
      </c>
      <c r="H3683" s="677">
        <v>0</v>
      </c>
      <c r="J3683" s="662">
        <f>H3683*I3683</f>
        <v>0</v>
      </c>
      <c r="K3683" s="662">
        <f>IF($V$11="Y",J3683*0.05,0)</f>
        <v>0</v>
      </c>
    </row>
    <row r="3684" s="671" customFormat="1" ht="13.5" customHeight="1">
      <c r="E3684" t="s" s="596">
        <v>1532</v>
      </c>
      <c r="F3684" t="s" s="675">
        <v>2420</v>
      </c>
      <c r="G3684" t="s" s="91">
        <f>G3675</f>
        <v>1998</v>
      </c>
      <c r="H3684" s="677">
        <v>0</v>
      </c>
      <c r="J3684" s="662">
        <f>H3684*I3684</f>
        <v>0</v>
      </c>
      <c r="K3684" s="662">
        <f>IF($V$11="Y",J3684*0.05,0)</f>
        <v>0</v>
      </c>
    </row>
    <row r="3685" s="671" customFormat="1" ht="13.5" customHeight="1">
      <c r="E3685" t="s" s="596">
        <v>1532</v>
      </c>
      <c r="F3685" t="s" s="675">
        <v>2420</v>
      </c>
      <c r="G3685" t="s" s="205">
        <f>G3676</f>
        <v>2000</v>
      </c>
      <c r="H3685" s="677">
        <v>0</v>
      </c>
      <c r="J3685" s="662">
        <f>H3685*I3685</f>
        <v>0</v>
      </c>
      <c r="K3685" s="662">
        <f>IF($V$11="Y",J3685*0.05,0)</f>
        <v>0</v>
      </c>
    </row>
    <row r="3686" s="671" customFormat="1" ht="13.5" customHeight="1">
      <c r="E3686" t="s" s="596">
        <v>1532</v>
      </c>
      <c r="F3686" t="s" s="675">
        <v>2420</v>
      </c>
      <c r="G3686" t="s" s="684">
        <f>G3677</f>
        <v>2001</v>
      </c>
      <c r="H3686" s="677">
        <v>0</v>
      </c>
      <c r="J3686" s="662">
        <f>H3686*I3686</f>
        <v>0</v>
      </c>
      <c r="K3686" s="662">
        <f>IF($V$11="Y",J3686*0.05,0)</f>
        <v>0</v>
      </c>
    </row>
    <row r="3687" s="671" customFormat="1" ht="13.5" customHeight="1">
      <c r="E3687" t="s" s="596">
        <v>1532</v>
      </c>
      <c r="F3687" t="s" s="675">
        <v>2420</v>
      </c>
      <c r="G3687" t="s" s="686">
        <f>G3678</f>
        <v>2003</v>
      </c>
      <c r="H3687" s="677">
        <v>0</v>
      </c>
      <c r="J3687" s="662">
        <f>H3687*I3687</f>
        <v>0</v>
      </c>
      <c r="K3687" s="662">
        <f>IF($V$11="Y",J3687*0.05,0)</f>
        <v>0</v>
      </c>
    </row>
    <row r="3688" s="671" customFormat="1" ht="13.5" customHeight="1">
      <c r="E3688" t="s" s="596">
        <v>1532</v>
      </c>
      <c r="F3688" t="s" s="675">
        <v>2420</v>
      </c>
      <c r="G3688" t="s" s="690">
        <f>G3679</f>
        <v>2004</v>
      </c>
      <c r="H3688" s="677">
        <v>0</v>
      </c>
      <c r="J3688" s="662">
        <f>H3688*I3688</f>
        <v>0</v>
      </c>
      <c r="K3688" s="662">
        <f>IF($V$11="Y",J3688*0.05,0)</f>
        <v>0</v>
      </c>
    </row>
    <row r="3689" s="671" customFormat="1" ht="13.5" customHeight="1">
      <c r="E3689" t="s" s="596">
        <v>1532</v>
      </c>
      <c r="F3689" t="s" s="675">
        <v>2420</v>
      </c>
      <c r="G3689" t="s" s="692">
        <f>G3680</f>
        <v>2005</v>
      </c>
      <c r="H3689" s="677">
        <v>0</v>
      </c>
      <c r="J3689" s="662">
        <f>H3689*I3689</f>
        <v>0</v>
      </c>
      <c r="K3689" s="662">
        <f>IF($V$11="Y",J3689*0.05,0)</f>
        <v>0</v>
      </c>
    </row>
    <row r="3690" s="671" customFormat="1" ht="13.5" customHeight="1">
      <c r="E3690" t="s" s="596">
        <v>1532</v>
      </c>
      <c r="F3690" t="s" s="675">
        <v>2420</v>
      </c>
      <c r="G3690" t="s" s="180">
        <f>G3681</f>
        <v>2006</v>
      </c>
      <c r="H3690" s="677">
        <v>0</v>
      </c>
      <c r="J3690" s="662">
        <f>H3690*I3690</f>
        <v>0</v>
      </c>
      <c r="K3690" s="662">
        <f>IF($V$11="Y",J3690*0.05,0)</f>
        <v>0</v>
      </c>
    </row>
    <row r="3691" s="671" customFormat="1" ht="13.5" customHeight="1">
      <c r="E3691" t="s" s="596">
        <v>1532</v>
      </c>
      <c r="F3691" t="s" s="675">
        <v>2420</v>
      </c>
      <c r="G3691" t="s" s="695">
        <f>G3682</f>
        <v>2007</v>
      </c>
      <c r="H3691" s="677">
        <v>0</v>
      </c>
      <c r="J3691" s="662">
        <f>H3691*I3691</f>
        <v>0</v>
      </c>
      <c r="K3691" s="662">
        <f>IF($V$11="Y",J3691*0.05,0)</f>
        <v>0</v>
      </c>
    </row>
    <row r="3692" s="671" customFormat="1" ht="13.5" customHeight="1">
      <c r="E3692" t="s" s="596">
        <v>1533</v>
      </c>
      <c r="F3692" t="s" s="675">
        <v>2421</v>
      </c>
      <c r="G3692" t="s" s="676">
        <f>G3683</f>
        <v>1996</v>
      </c>
      <c r="H3692" s="677">
        <v>0</v>
      </c>
      <c r="J3692" s="662">
        <f>H3692*I3692</f>
        <v>0</v>
      </c>
      <c r="K3692" s="662">
        <f>IF($V$11="Y",J3692*0.05,0)</f>
        <v>0</v>
      </c>
    </row>
    <row r="3693" s="671" customFormat="1" ht="13.5" customHeight="1">
      <c r="E3693" t="s" s="596">
        <v>1533</v>
      </c>
      <c r="F3693" t="s" s="675">
        <v>2421</v>
      </c>
      <c r="G3693" t="s" s="91">
        <f>G3684</f>
        <v>1998</v>
      </c>
      <c r="H3693" s="677">
        <v>0</v>
      </c>
      <c r="J3693" s="662">
        <f>H3693*I3693</f>
        <v>0</v>
      </c>
      <c r="K3693" s="662">
        <f>IF($V$11="Y",J3693*0.05,0)</f>
        <v>0</v>
      </c>
    </row>
    <row r="3694" s="671" customFormat="1" ht="13.5" customHeight="1">
      <c r="E3694" t="s" s="596">
        <v>1533</v>
      </c>
      <c r="F3694" t="s" s="675">
        <v>2421</v>
      </c>
      <c r="G3694" t="s" s="205">
        <f>G3685</f>
        <v>2000</v>
      </c>
      <c r="H3694" s="677">
        <v>0</v>
      </c>
      <c r="J3694" s="662">
        <f>H3694*I3694</f>
        <v>0</v>
      </c>
      <c r="K3694" s="662">
        <f>IF($V$11="Y",J3694*0.05,0)</f>
        <v>0</v>
      </c>
    </row>
    <row r="3695" s="671" customFormat="1" ht="13.5" customHeight="1">
      <c r="E3695" t="s" s="596">
        <v>1533</v>
      </c>
      <c r="F3695" t="s" s="675">
        <v>2421</v>
      </c>
      <c r="G3695" t="s" s="684">
        <f>G3686</f>
        <v>2001</v>
      </c>
      <c r="H3695" s="677">
        <v>0</v>
      </c>
      <c r="J3695" s="662">
        <f>H3695*I3695</f>
        <v>0</v>
      </c>
      <c r="K3695" s="662">
        <f>IF($V$11="Y",J3695*0.05,0)</f>
        <v>0</v>
      </c>
    </row>
    <row r="3696" s="671" customFormat="1" ht="13.5" customHeight="1">
      <c r="E3696" t="s" s="596">
        <v>1533</v>
      </c>
      <c r="F3696" t="s" s="675">
        <v>2421</v>
      </c>
      <c r="G3696" t="s" s="686">
        <f>G3687</f>
        <v>2003</v>
      </c>
      <c r="H3696" s="677">
        <v>0</v>
      </c>
      <c r="J3696" s="662">
        <f>H3696*I3696</f>
        <v>0</v>
      </c>
      <c r="K3696" s="662">
        <f>IF($V$11="Y",J3696*0.05,0)</f>
        <v>0</v>
      </c>
    </row>
    <row r="3697" s="671" customFormat="1" ht="13.5" customHeight="1">
      <c r="E3697" t="s" s="596">
        <v>1533</v>
      </c>
      <c r="F3697" t="s" s="675">
        <v>2421</v>
      </c>
      <c r="G3697" t="s" s="690">
        <f>G3688</f>
        <v>2004</v>
      </c>
      <c r="H3697" s="677">
        <v>0</v>
      </c>
      <c r="J3697" s="662">
        <f>H3697*I3697</f>
        <v>0</v>
      </c>
      <c r="K3697" s="662">
        <f>IF($V$11="Y",J3697*0.05,0)</f>
        <v>0</v>
      </c>
    </row>
    <row r="3698" s="671" customFormat="1" ht="13.5" customHeight="1">
      <c r="E3698" t="s" s="596">
        <v>1533</v>
      </c>
      <c r="F3698" t="s" s="675">
        <v>2421</v>
      </c>
      <c r="G3698" t="s" s="692">
        <f>G3689</f>
        <v>2005</v>
      </c>
      <c r="H3698" s="677">
        <v>0</v>
      </c>
      <c r="J3698" s="662">
        <f>H3698*I3698</f>
        <v>0</v>
      </c>
      <c r="K3698" s="662">
        <f>IF($V$11="Y",J3698*0.05,0)</f>
        <v>0</v>
      </c>
    </row>
    <row r="3699" s="671" customFormat="1" ht="13.5" customHeight="1">
      <c r="E3699" t="s" s="596">
        <v>1533</v>
      </c>
      <c r="F3699" t="s" s="675">
        <v>2421</v>
      </c>
      <c r="G3699" t="s" s="180">
        <f>G3690</f>
        <v>2006</v>
      </c>
      <c r="H3699" s="677">
        <v>0</v>
      </c>
      <c r="J3699" s="662">
        <f>H3699*I3699</f>
        <v>0</v>
      </c>
      <c r="K3699" s="662">
        <f>IF($V$11="Y",J3699*0.05,0)</f>
        <v>0</v>
      </c>
    </row>
    <row r="3700" s="671" customFormat="1" ht="13.5" customHeight="1">
      <c r="E3700" t="s" s="596">
        <v>1533</v>
      </c>
      <c r="F3700" t="s" s="675">
        <v>2421</v>
      </c>
      <c r="G3700" t="s" s="695">
        <f>G3691</f>
        <v>2007</v>
      </c>
      <c r="H3700" s="677">
        <v>0</v>
      </c>
      <c r="J3700" s="662">
        <f>H3700*I3700</f>
        <v>0</v>
      </c>
      <c r="K3700" s="662">
        <f>IF($V$11="Y",J3700*0.05,0)</f>
        <v>0</v>
      </c>
    </row>
    <row r="3701" s="671" customFormat="1" ht="13.5" customHeight="1">
      <c r="E3701" t="s" s="596">
        <v>1534</v>
      </c>
      <c r="F3701" t="s" s="675">
        <v>2422</v>
      </c>
      <c r="G3701" t="s" s="676">
        <f>G3692</f>
        <v>1996</v>
      </c>
      <c r="H3701" s="677">
        <v>0</v>
      </c>
      <c r="J3701" s="662">
        <f>H3701*I3701</f>
        <v>0</v>
      </c>
      <c r="K3701" s="662">
        <f>IF($V$11="Y",J3701*0.05,0)</f>
        <v>0</v>
      </c>
    </row>
    <row r="3702" s="671" customFormat="1" ht="13.5" customHeight="1">
      <c r="E3702" t="s" s="596">
        <v>1534</v>
      </c>
      <c r="F3702" t="s" s="675">
        <v>2422</v>
      </c>
      <c r="G3702" t="s" s="91">
        <f>G3693</f>
        <v>1998</v>
      </c>
      <c r="H3702" s="677">
        <v>0</v>
      </c>
      <c r="J3702" s="662">
        <f>H3702*I3702</f>
        <v>0</v>
      </c>
      <c r="K3702" s="662">
        <f>IF($V$11="Y",J3702*0.05,0)</f>
        <v>0</v>
      </c>
    </row>
    <row r="3703" s="671" customFormat="1" ht="13.5" customHeight="1">
      <c r="E3703" t="s" s="596">
        <v>1534</v>
      </c>
      <c r="F3703" t="s" s="675">
        <v>2422</v>
      </c>
      <c r="G3703" t="s" s="205">
        <f>G3694</f>
        <v>2000</v>
      </c>
      <c r="H3703" s="677">
        <v>0</v>
      </c>
      <c r="J3703" s="662">
        <f>H3703*I3703</f>
        <v>0</v>
      </c>
      <c r="K3703" s="662">
        <f>IF($V$11="Y",J3703*0.05,0)</f>
        <v>0</v>
      </c>
    </row>
    <row r="3704" s="671" customFormat="1" ht="13.5" customHeight="1">
      <c r="E3704" t="s" s="596">
        <v>1534</v>
      </c>
      <c r="F3704" t="s" s="675">
        <v>2422</v>
      </c>
      <c r="G3704" t="s" s="684">
        <f>G3695</f>
        <v>2001</v>
      </c>
      <c r="H3704" s="677">
        <v>0</v>
      </c>
      <c r="J3704" s="662">
        <f>H3704*I3704</f>
        <v>0</v>
      </c>
      <c r="K3704" s="662">
        <f>IF($V$11="Y",J3704*0.05,0)</f>
        <v>0</v>
      </c>
    </row>
    <row r="3705" s="671" customFormat="1" ht="13.5" customHeight="1">
      <c r="E3705" t="s" s="596">
        <v>1534</v>
      </c>
      <c r="F3705" t="s" s="675">
        <v>2422</v>
      </c>
      <c r="G3705" t="s" s="686">
        <f>G3696</f>
        <v>2003</v>
      </c>
      <c r="H3705" s="677">
        <v>0</v>
      </c>
      <c r="J3705" s="662">
        <f>H3705*I3705</f>
        <v>0</v>
      </c>
      <c r="K3705" s="662">
        <f>IF($V$11="Y",J3705*0.05,0)</f>
        <v>0</v>
      </c>
    </row>
    <row r="3706" s="671" customFormat="1" ht="13.5" customHeight="1">
      <c r="E3706" t="s" s="596">
        <v>1534</v>
      </c>
      <c r="F3706" t="s" s="675">
        <v>2422</v>
      </c>
      <c r="G3706" t="s" s="690">
        <f>G3697</f>
        <v>2004</v>
      </c>
      <c r="H3706" s="677">
        <v>0</v>
      </c>
      <c r="J3706" s="662">
        <f>H3706*I3706</f>
        <v>0</v>
      </c>
      <c r="K3706" s="662">
        <f>IF($V$11="Y",J3706*0.05,0)</f>
        <v>0</v>
      </c>
    </row>
    <row r="3707" s="671" customFormat="1" ht="13.5" customHeight="1">
      <c r="E3707" t="s" s="596">
        <v>1534</v>
      </c>
      <c r="F3707" t="s" s="675">
        <v>2422</v>
      </c>
      <c r="G3707" t="s" s="692">
        <f>G3698</f>
        <v>2005</v>
      </c>
      <c r="H3707" s="677">
        <v>0</v>
      </c>
      <c r="J3707" s="662">
        <f>H3707*I3707</f>
        <v>0</v>
      </c>
      <c r="K3707" s="662">
        <f>IF($V$11="Y",J3707*0.05,0)</f>
        <v>0</v>
      </c>
    </row>
    <row r="3708" s="671" customFormat="1" ht="13.5" customHeight="1">
      <c r="E3708" t="s" s="596">
        <v>1534</v>
      </c>
      <c r="F3708" t="s" s="675">
        <v>2422</v>
      </c>
      <c r="G3708" t="s" s="180">
        <f>G3699</f>
        <v>2006</v>
      </c>
      <c r="H3708" s="677">
        <v>0</v>
      </c>
      <c r="J3708" s="662">
        <f>H3708*I3708</f>
        <v>0</v>
      </c>
      <c r="K3708" s="662">
        <f>IF($V$11="Y",J3708*0.05,0)</f>
        <v>0</v>
      </c>
    </row>
    <row r="3709" s="671" customFormat="1" ht="13.5" customHeight="1">
      <c r="E3709" t="s" s="596">
        <v>1534</v>
      </c>
      <c r="F3709" t="s" s="675">
        <v>2422</v>
      </c>
      <c r="G3709" t="s" s="695">
        <f>G3700</f>
        <v>2007</v>
      </c>
      <c r="H3709" s="677">
        <v>0</v>
      </c>
      <c r="J3709" s="662">
        <f>H3709*I3709</f>
        <v>0</v>
      </c>
      <c r="K3709" s="662">
        <f>IF($V$11="Y",J3709*0.05,0)</f>
        <v>0</v>
      </c>
    </row>
    <row r="3710" s="671" customFormat="1" ht="13.5" customHeight="1">
      <c r="E3710" t="s" s="596">
        <v>1535</v>
      </c>
      <c r="F3710" t="s" s="675">
        <v>2423</v>
      </c>
      <c r="G3710" t="s" s="676">
        <f>G3701</f>
        <v>1996</v>
      </c>
      <c r="H3710" s="677">
        <v>0</v>
      </c>
      <c r="J3710" s="662">
        <f>H3710*I3710</f>
        <v>0</v>
      </c>
      <c r="K3710" s="662">
        <f>IF($V$11="Y",J3710*0.05,0)</f>
        <v>0</v>
      </c>
    </row>
    <row r="3711" s="671" customFormat="1" ht="13.5" customHeight="1">
      <c r="E3711" t="s" s="596">
        <v>1535</v>
      </c>
      <c r="F3711" t="s" s="675">
        <v>2423</v>
      </c>
      <c r="G3711" t="s" s="91">
        <f>G3702</f>
        <v>1998</v>
      </c>
      <c r="H3711" s="677">
        <v>0</v>
      </c>
      <c r="J3711" s="662">
        <f>H3711*I3711</f>
        <v>0</v>
      </c>
      <c r="K3711" s="662">
        <f>IF($V$11="Y",J3711*0.05,0)</f>
        <v>0</v>
      </c>
    </row>
    <row r="3712" s="671" customFormat="1" ht="13.5" customHeight="1">
      <c r="E3712" t="s" s="596">
        <v>1535</v>
      </c>
      <c r="F3712" t="s" s="675">
        <v>2423</v>
      </c>
      <c r="G3712" t="s" s="205">
        <f>G3703</f>
        <v>2000</v>
      </c>
      <c r="H3712" s="677">
        <v>0</v>
      </c>
      <c r="J3712" s="662">
        <f>H3712*I3712</f>
        <v>0</v>
      </c>
      <c r="K3712" s="662">
        <f>IF($V$11="Y",J3712*0.05,0)</f>
        <v>0</v>
      </c>
    </row>
    <row r="3713" s="671" customFormat="1" ht="13.5" customHeight="1">
      <c r="E3713" t="s" s="596">
        <v>1535</v>
      </c>
      <c r="F3713" t="s" s="675">
        <v>2423</v>
      </c>
      <c r="G3713" t="s" s="684">
        <f>G3704</f>
        <v>2001</v>
      </c>
      <c r="H3713" s="677">
        <v>0</v>
      </c>
      <c r="J3713" s="662">
        <f>H3713*I3713</f>
        <v>0</v>
      </c>
      <c r="K3713" s="662">
        <f>IF($V$11="Y",J3713*0.05,0)</f>
        <v>0</v>
      </c>
    </row>
    <row r="3714" s="671" customFormat="1" ht="13.5" customHeight="1">
      <c r="E3714" t="s" s="596">
        <v>1535</v>
      </c>
      <c r="F3714" t="s" s="675">
        <v>2423</v>
      </c>
      <c r="G3714" t="s" s="686">
        <f>G3705</f>
        <v>2003</v>
      </c>
      <c r="H3714" s="677">
        <v>0</v>
      </c>
      <c r="J3714" s="662">
        <f>H3714*I3714</f>
        <v>0</v>
      </c>
      <c r="K3714" s="662">
        <f>IF($V$11="Y",J3714*0.05,0)</f>
        <v>0</v>
      </c>
    </row>
    <row r="3715" s="671" customFormat="1" ht="13.5" customHeight="1">
      <c r="E3715" t="s" s="596">
        <v>1535</v>
      </c>
      <c r="F3715" t="s" s="675">
        <v>2423</v>
      </c>
      <c r="G3715" t="s" s="690">
        <f>G3706</f>
        <v>2004</v>
      </c>
      <c r="H3715" s="677">
        <v>0</v>
      </c>
      <c r="J3715" s="662">
        <f>H3715*I3715</f>
        <v>0</v>
      </c>
      <c r="K3715" s="662">
        <f>IF($V$11="Y",J3715*0.05,0)</f>
        <v>0</v>
      </c>
    </row>
    <row r="3716" s="671" customFormat="1" ht="13.5" customHeight="1">
      <c r="E3716" t="s" s="596">
        <v>1535</v>
      </c>
      <c r="F3716" t="s" s="675">
        <v>2423</v>
      </c>
      <c r="G3716" t="s" s="692">
        <f>G3707</f>
        <v>2005</v>
      </c>
      <c r="H3716" s="677">
        <v>0</v>
      </c>
      <c r="J3716" s="662">
        <f>H3716*I3716</f>
        <v>0</v>
      </c>
      <c r="K3716" s="662">
        <f>IF($V$11="Y",J3716*0.05,0)</f>
        <v>0</v>
      </c>
    </row>
    <row r="3717" s="671" customFormat="1" ht="13.5" customHeight="1">
      <c r="E3717" t="s" s="596">
        <v>1535</v>
      </c>
      <c r="F3717" t="s" s="675">
        <v>2423</v>
      </c>
      <c r="G3717" t="s" s="180">
        <f>G3708</f>
        <v>2006</v>
      </c>
      <c r="H3717" s="677">
        <v>0</v>
      </c>
      <c r="J3717" s="662">
        <f>H3717*I3717</f>
        <v>0</v>
      </c>
      <c r="K3717" s="662">
        <f>IF($V$11="Y",J3717*0.05,0)</f>
        <v>0</v>
      </c>
    </row>
    <row r="3718" s="671" customFormat="1" ht="13.5" customHeight="1">
      <c r="E3718" t="s" s="596">
        <v>1535</v>
      </c>
      <c r="F3718" t="s" s="675">
        <v>2423</v>
      </c>
      <c r="G3718" t="s" s="695">
        <f>G3709</f>
        <v>2007</v>
      </c>
      <c r="H3718" s="677">
        <v>0</v>
      </c>
      <c r="J3718" s="662">
        <f>H3718*I3718</f>
        <v>0</v>
      </c>
      <c r="K3718" s="662">
        <f>IF($V$11="Y",J3718*0.05,0)</f>
        <v>0</v>
      </c>
    </row>
    <row r="3719" s="671" customFormat="1" ht="13.5" customHeight="1">
      <c r="E3719" t="s" s="596">
        <v>1536</v>
      </c>
      <c r="F3719" t="s" s="675">
        <v>2424</v>
      </c>
      <c r="G3719" t="s" s="676">
        <f>G3710</f>
        <v>1996</v>
      </c>
      <c r="H3719" s="677">
        <v>0</v>
      </c>
      <c r="J3719" s="662">
        <f>H3719*I3719</f>
        <v>0</v>
      </c>
      <c r="K3719" s="662">
        <f>IF($V$11="Y",J3719*0.05,0)</f>
        <v>0</v>
      </c>
    </row>
    <row r="3720" s="671" customFormat="1" ht="13.5" customHeight="1">
      <c r="E3720" t="s" s="596">
        <v>1536</v>
      </c>
      <c r="F3720" t="s" s="675">
        <v>2424</v>
      </c>
      <c r="G3720" t="s" s="91">
        <f>G3711</f>
        <v>1998</v>
      </c>
      <c r="H3720" s="677">
        <v>0</v>
      </c>
      <c r="J3720" s="662">
        <f>H3720*I3720</f>
        <v>0</v>
      </c>
      <c r="K3720" s="662">
        <f>IF($V$11="Y",J3720*0.05,0)</f>
        <v>0</v>
      </c>
    </row>
    <row r="3721" s="671" customFormat="1" ht="13.5" customHeight="1">
      <c r="E3721" t="s" s="596">
        <v>1536</v>
      </c>
      <c r="F3721" t="s" s="675">
        <v>2424</v>
      </c>
      <c r="G3721" t="s" s="205">
        <f>G3712</f>
        <v>2000</v>
      </c>
      <c r="H3721" s="677">
        <v>0</v>
      </c>
      <c r="J3721" s="662">
        <f>H3721*I3721</f>
        <v>0</v>
      </c>
      <c r="K3721" s="662">
        <f>IF($V$11="Y",J3721*0.05,0)</f>
        <v>0</v>
      </c>
    </row>
    <row r="3722" s="671" customFormat="1" ht="13.5" customHeight="1">
      <c r="E3722" t="s" s="596">
        <v>1536</v>
      </c>
      <c r="F3722" t="s" s="675">
        <v>2424</v>
      </c>
      <c r="G3722" t="s" s="684">
        <f>G3713</f>
        <v>2001</v>
      </c>
      <c r="H3722" s="677">
        <v>0</v>
      </c>
      <c r="J3722" s="662">
        <f>H3722*I3722</f>
        <v>0</v>
      </c>
      <c r="K3722" s="662">
        <f>IF($V$11="Y",J3722*0.05,0)</f>
        <v>0</v>
      </c>
    </row>
    <row r="3723" s="671" customFormat="1" ht="13.5" customHeight="1">
      <c r="E3723" t="s" s="596">
        <v>1536</v>
      </c>
      <c r="F3723" t="s" s="675">
        <v>2424</v>
      </c>
      <c r="G3723" t="s" s="686">
        <f>G3714</f>
        <v>2003</v>
      </c>
      <c r="H3723" s="677">
        <v>0</v>
      </c>
      <c r="J3723" s="662">
        <f>H3723*I3723</f>
        <v>0</v>
      </c>
      <c r="K3723" s="662">
        <f>IF($V$11="Y",J3723*0.05,0)</f>
        <v>0</v>
      </c>
    </row>
    <row r="3724" s="671" customFormat="1" ht="13.5" customHeight="1">
      <c r="E3724" t="s" s="596">
        <v>1536</v>
      </c>
      <c r="F3724" t="s" s="675">
        <v>2424</v>
      </c>
      <c r="G3724" t="s" s="690">
        <f>G3715</f>
        <v>2004</v>
      </c>
      <c r="H3724" s="677">
        <v>0</v>
      </c>
      <c r="J3724" s="662">
        <f>H3724*I3724</f>
        <v>0</v>
      </c>
      <c r="K3724" s="662">
        <f>IF($V$11="Y",J3724*0.05,0)</f>
        <v>0</v>
      </c>
    </row>
    <row r="3725" s="671" customFormat="1" ht="13.5" customHeight="1">
      <c r="E3725" t="s" s="596">
        <v>1536</v>
      </c>
      <c r="F3725" t="s" s="675">
        <v>2424</v>
      </c>
      <c r="G3725" t="s" s="692">
        <f>G3716</f>
        <v>2005</v>
      </c>
      <c r="H3725" s="677">
        <v>0</v>
      </c>
      <c r="J3725" s="662">
        <f>H3725*I3725</f>
        <v>0</v>
      </c>
      <c r="K3725" s="662">
        <f>IF($V$11="Y",J3725*0.05,0)</f>
        <v>0</v>
      </c>
    </row>
    <row r="3726" s="671" customFormat="1" ht="13.5" customHeight="1">
      <c r="E3726" t="s" s="596">
        <v>1536</v>
      </c>
      <c r="F3726" t="s" s="675">
        <v>2424</v>
      </c>
      <c r="G3726" t="s" s="180">
        <f>G3717</f>
        <v>2006</v>
      </c>
      <c r="H3726" s="677">
        <v>0</v>
      </c>
      <c r="J3726" s="662">
        <f>H3726*I3726</f>
        <v>0</v>
      </c>
      <c r="K3726" s="662">
        <f>IF($V$11="Y",J3726*0.05,0)</f>
        <v>0</v>
      </c>
    </row>
    <row r="3727" s="671" customFormat="1" ht="13.5" customHeight="1">
      <c r="E3727" t="s" s="596">
        <v>1536</v>
      </c>
      <c r="F3727" t="s" s="675">
        <v>2424</v>
      </c>
      <c r="G3727" t="s" s="695">
        <f>G3718</f>
        <v>2007</v>
      </c>
      <c r="H3727" s="677">
        <v>0</v>
      </c>
      <c r="J3727" s="662">
        <f>H3727*I3727</f>
        <v>0</v>
      </c>
      <c r="K3727" s="662">
        <f>IF($V$11="Y",J3727*0.05,0)</f>
        <v>0</v>
      </c>
    </row>
    <row r="3728" s="671" customFormat="1" ht="13.5" customHeight="1">
      <c r="E3728" t="s" s="596">
        <v>2425</v>
      </c>
      <c r="F3728" t="s" s="675">
        <v>2426</v>
      </c>
      <c r="G3728" t="s" s="676">
        <f>G3719</f>
        <v>1996</v>
      </c>
      <c r="H3728" s="677">
        <v>0</v>
      </c>
      <c r="J3728" s="662">
        <f>H3728*I3728</f>
        <v>0</v>
      </c>
      <c r="K3728" s="662">
        <f>IF($V$11="Y",J3728*0.05,0)</f>
        <v>0</v>
      </c>
    </row>
    <row r="3729" s="671" customFormat="1" ht="13.5" customHeight="1">
      <c r="E3729" t="s" s="596">
        <v>2425</v>
      </c>
      <c r="F3729" t="s" s="675">
        <v>2426</v>
      </c>
      <c r="G3729" t="s" s="91">
        <f>G3720</f>
        <v>1998</v>
      </c>
      <c r="H3729" s="677">
        <v>0</v>
      </c>
      <c r="J3729" s="662">
        <f>H3729*I3729</f>
        <v>0</v>
      </c>
      <c r="K3729" s="662">
        <f>IF($V$11="Y",J3729*0.05,0)</f>
        <v>0</v>
      </c>
    </row>
    <row r="3730" s="671" customFormat="1" ht="13.5" customHeight="1">
      <c r="E3730" t="s" s="596">
        <v>2425</v>
      </c>
      <c r="F3730" t="s" s="675">
        <v>2426</v>
      </c>
      <c r="G3730" t="s" s="205">
        <f>G3721</f>
        <v>2000</v>
      </c>
      <c r="H3730" s="677">
        <v>0</v>
      </c>
      <c r="J3730" s="662">
        <f>H3730*I3730</f>
        <v>0</v>
      </c>
      <c r="K3730" s="662">
        <f>IF($V$11="Y",J3730*0.05,0)</f>
        <v>0</v>
      </c>
    </row>
    <row r="3731" s="671" customFormat="1" ht="13.5" customHeight="1">
      <c r="E3731" t="s" s="596">
        <v>2425</v>
      </c>
      <c r="F3731" t="s" s="675">
        <v>2426</v>
      </c>
      <c r="G3731" t="s" s="684">
        <f>G3722</f>
        <v>2001</v>
      </c>
      <c r="H3731" s="677">
        <v>0</v>
      </c>
      <c r="J3731" s="662">
        <f>H3731*I3731</f>
        <v>0</v>
      </c>
      <c r="K3731" s="662">
        <f>IF($V$11="Y",J3731*0.05,0)</f>
        <v>0</v>
      </c>
    </row>
    <row r="3732" s="671" customFormat="1" ht="13.5" customHeight="1">
      <c r="E3732" t="s" s="596">
        <v>2425</v>
      </c>
      <c r="F3732" t="s" s="675">
        <v>2426</v>
      </c>
      <c r="G3732" t="s" s="686">
        <f>G3723</f>
        <v>2003</v>
      </c>
      <c r="H3732" s="677">
        <v>0</v>
      </c>
      <c r="J3732" s="662">
        <f>H3732*I3732</f>
        <v>0</v>
      </c>
      <c r="K3732" s="662">
        <f>IF($V$11="Y",J3732*0.05,0)</f>
        <v>0</v>
      </c>
    </row>
    <row r="3733" s="671" customFormat="1" ht="13.5" customHeight="1">
      <c r="E3733" t="s" s="596">
        <v>2425</v>
      </c>
      <c r="F3733" t="s" s="675">
        <v>2426</v>
      </c>
      <c r="G3733" t="s" s="690">
        <f>G3724</f>
        <v>2004</v>
      </c>
      <c r="H3733" s="677">
        <v>0</v>
      </c>
      <c r="J3733" s="662">
        <f>H3733*I3733</f>
        <v>0</v>
      </c>
      <c r="K3733" s="662">
        <f>IF($V$11="Y",J3733*0.05,0)</f>
        <v>0</v>
      </c>
    </row>
    <row r="3734" s="671" customFormat="1" ht="13.5" customHeight="1">
      <c r="E3734" t="s" s="596">
        <v>2425</v>
      </c>
      <c r="F3734" t="s" s="675">
        <v>2426</v>
      </c>
      <c r="G3734" t="s" s="692">
        <f>G3725</f>
        <v>2005</v>
      </c>
      <c r="H3734" s="677">
        <v>0</v>
      </c>
      <c r="J3734" s="662">
        <f>H3734*I3734</f>
        <v>0</v>
      </c>
      <c r="K3734" s="662">
        <f>IF($V$11="Y",J3734*0.05,0)</f>
        <v>0</v>
      </c>
    </row>
    <row r="3735" s="671" customFormat="1" ht="13.5" customHeight="1">
      <c r="E3735" t="s" s="596">
        <v>2425</v>
      </c>
      <c r="F3735" t="s" s="675">
        <v>2426</v>
      </c>
      <c r="G3735" t="s" s="180">
        <f>G3726</f>
        <v>2006</v>
      </c>
      <c r="H3735" s="677">
        <v>0</v>
      </c>
      <c r="J3735" s="662">
        <f>H3735*I3735</f>
        <v>0</v>
      </c>
      <c r="K3735" s="662">
        <f>IF($V$11="Y",J3735*0.05,0)</f>
        <v>0</v>
      </c>
    </row>
    <row r="3736" s="671" customFormat="1" ht="13.5" customHeight="1">
      <c r="E3736" t="s" s="596">
        <v>2425</v>
      </c>
      <c r="F3736" t="s" s="675">
        <v>2426</v>
      </c>
      <c r="G3736" t="s" s="695">
        <f>G3727</f>
        <v>2007</v>
      </c>
      <c r="H3736" s="677">
        <v>0</v>
      </c>
      <c r="J3736" s="662">
        <f>H3736*I3736</f>
        <v>0</v>
      </c>
      <c r="K3736" s="662">
        <f>IF($V$11="Y",J3736*0.05,0)</f>
        <v>0</v>
      </c>
    </row>
    <row r="3737" s="671" customFormat="1" ht="13.5" customHeight="1">
      <c r="E3737" t="s" s="596">
        <v>1537</v>
      </c>
      <c r="F3737" t="s" s="675">
        <v>2427</v>
      </c>
      <c r="G3737" t="s" s="676">
        <f>G3728</f>
        <v>1996</v>
      </c>
      <c r="H3737" s="677">
        <v>0</v>
      </c>
      <c r="J3737" s="662">
        <f>H3737*I3737</f>
        <v>0</v>
      </c>
      <c r="K3737" s="662">
        <f>IF($V$11="Y",J3737*0.05,0)</f>
        <v>0</v>
      </c>
    </row>
    <row r="3738" s="671" customFormat="1" ht="13.5" customHeight="1">
      <c r="E3738" t="s" s="596">
        <v>1537</v>
      </c>
      <c r="F3738" t="s" s="675">
        <v>2427</v>
      </c>
      <c r="G3738" t="s" s="91">
        <f>G3729</f>
        <v>1998</v>
      </c>
      <c r="H3738" s="677">
        <v>0</v>
      </c>
      <c r="J3738" s="662">
        <f>H3738*I3738</f>
        <v>0</v>
      </c>
      <c r="K3738" s="662">
        <f>IF($V$11="Y",J3738*0.05,0)</f>
        <v>0</v>
      </c>
    </row>
    <row r="3739" s="671" customFormat="1" ht="13.5" customHeight="1">
      <c r="E3739" t="s" s="596">
        <v>1537</v>
      </c>
      <c r="F3739" t="s" s="675">
        <v>2427</v>
      </c>
      <c r="G3739" t="s" s="205">
        <f>G3730</f>
        <v>2000</v>
      </c>
      <c r="H3739" s="677">
        <v>0</v>
      </c>
      <c r="J3739" s="662">
        <f>H3739*I3739</f>
        <v>0</v>
      </c>
      <c r="K3739" s="662">
        <f>IF($V$11="Y",J3739*0.05,0)</f>
        <v>0</v>
      </c>
    </row>
    <row r="3740" s="671" customFormat="1" ht="13.5" customHeight="1">
      <c r="E3740" t="s" s="596">
        <v>1537</v>
      </c>
      <c r="F3740" t="s" s="675">
        <v>2427</v>
      </c>
      <c r="G3740" t="s" s="684">
        <f>G3731</f>
        <v>2001</v>
      </c>
      <c r="H3740" s="677">
        <v>0</v>
      </c>
      <c r="J3740" s="662">
        <f>H3740*I3740</f>
        <v>0</v>
      </c>
      <c r="K3740" s="662">
        <f>IF($V$11="Y",J3740*0.05,0)</f>
        <v>0</v>
      </c>
    </row>
    <row r="3741" s="671" customFormat="1" ht="13.5" customHeight="1">
      <c r="E3741" t="s" s="596">
        <v>1537</v>
      </c>
      <c r="F3741" t="s" s="675">
        <v>2427</v>
      </c>
      <c r="G3741" t="s" s="686">
        <f>G3732</f>
        <v>2003</v>
      </c>
      <c r="H3741" s="677">
        <v>0</v>
      </c>
      <c r="J3741" s="662">
        <f>H3741*I3741</f>
        <v>0</v>
      </c>
      <c r="K3741" s="662">
        <f>IF($V$11="Y",J3741*0.05,0)</f>
        <v>0</v>
      </c>
    </row>
    <row r="3742" s="671" customFormat="1" ht="13.5" customHeight="1">
      <c r="E3742" t="s" s="596">
        <v>1537</v>
      </c>
      <c r="F3742" t="s" s="675">
        <v>2427</v>
      </c>
      <c r="G3742" t="s" s="690">
        <f>G3733</f>
        <v>2004</v>
      </c>
      <c r="H3742" s="677">
        <v>0</v>
      </c>
      <c r="J3742" s="662">
        <f>H3742*I3742</f>
        <v>0</v>
      </c>
      <c r="K3742" s="662">
        <f>IF($V$11="Y",J3742*0.05,0)</f>
        <v>0</v>
      </c>
    </row>
    <row r="3743" s="671" customFormat="1" ht="13.5" customHeight="1">
      <c r="E3743" t="s" s="596">
        <v>1537</v>
      </c>
      <c r="F3743" t="s" s="675">
        <v>2427</v>
      </c>
      <c r="G3743" t="s" s="692">
        <f>G3734</f>
        <v>2005</v>
      </c>
      <c r="H3743" s="677">
        <v>0</v>
      </c>
      <c r="J3743" s="662">
        <f>H3743*I3743</f>
        <v>0</v>
      </c>
      <c r="K3743" s="662">
        <f>IF($V$11="Y",J3743*0.05,0)</f>
        <v>0</v>
      </c>
    </row>
    <row r="3744" s="671" customFormat="1" ht="13.5" customHeight="1">
      <c r="E3744" t="s" s="596">
        <v>1537</v>
      </c>
      <c r="F3744" t="s" s="675">
        <v>2427</v>
      </c>
      <c r="G3744" t="s" s="180">
        <f>G3735</f>
        <v>2006</v>
      </c>
      <c r="H3744" s="677">
        <v>0</v>
      </c>
      <c r="J3744" s="662">
        <f>H3744*I3744</f>
        <v>0</v>
      </c>
      <c r="K3744" s="662">
        <f>IF($V$11="Y",J3744*0.05,0)</f>
        <v>0</v>
      </c>
    </row>
    <row r="3745" s="671" customFormat="1" ht="13.5" customHeight="1">
      <c r="E3745" t="s" s="596">
        <v>1537</v>
      </c>
      <c r="F3745" t="s" s="675">
        <v>2427</v>
      </c>
      <c r="G3745" t="s" s="695">
        <f>G3736</f>
        <v>2007</v>
      </c>
      <c r="H3745" s="677">
        <v>0</v>
      </c>
      <c r="J3745" s="662">
        <f>H3745*I3745</f>
        <v>0</v>
      </c>
      <c r="K3745" s="662">
        <f>IF($V$11="Y",J3745*0.05,0)</f>
        <v>0</v>
      </c>
    </row>
    <row r="3746" s="671" customFormat="1" ht="13.5" customHeight="1">
      <c r="E3746" t="s" s="596">
        <v>2428</v>
      </c>
      <c r="F3746" t="s" s="675">
        <v>2429</v>
      </c>
      <c r="G3746" t="s" s="676">
        <f>G3737</f>
        <v>1996</v>
      </c>
      <c r="H3746" s="677">
        <v>0</v>
      </c>
      <c r="J3746" s="662">
        <f>H3746*I3746</f>
        <v>0</v>
      </c>
      <c r="K3746" s="662">
        <f>IF($V$11="Y",J3746*0.05,0)</f>
        <v>0</v>
      </c>
    </row>
    <row r="3747" s="671" customFormat="1" ht="13.5" customHeight="1">
      <c r="E3747" t="s" s="596">
        <v>2428</v>
      </c>
      <c r="F3747" t="s" s="675">
        <v>2429</v>
      </c>
      <c r="G3747" t="s" s="91">
        <f>G3738</f>
        <v>1998</v>
      </c>
      <c r="H3747" s="677">
        <v>0</v>
      </c>
      <c r="J3747" s="662">
        <f>H3747*I3747</f>
        <v>0</v>
      </c>
      <c r="K3747" s="662">
        <f>IF($V$11="Y",J3747*0.05,0)</f>
        <v>0</v>
      </c>
    </row>
    <row r="3748" s="671" customFormat="1" ht="13.5" customHeight="1">
      <c r="E3748" t="s" s="596">
        <v>2428</v>
      </c>
      <c r="F3748" t="s" s="675">
        <v>2429</v>
      </c>
      <c r="G3748" t="s" s="205">
        <f>G3739</f>
        <v>2000</v>
      </c>
      <c r="H3748" s="677">
        <v>0</v>
      </c>
      <c r="J3748" s="662">
        <f>H3748*I3748</f>
        <v>0</v>
      </c>
      <c r="K3748" s="662">
        <f>IF($V$11="Y",J3748*0.05,0)</f>
        <v>0</v>
      </c>
    </row>
    <row r="3749" s="671" customFormat="1" ht="13.5" customHeight="1">
      <c r="E3749" t="s" s="596">
        <v>2428</v>
      </c>
      <c r="F3749" t="s" s="675">
        <v>2429</v>
      </c>
      <c r="G3749" t="s" s="684">
        <f>G3740</f>
        <v>2001</v>
      </c>
      <c r="H3749" s="677">
        <v>0</v>
      </c>
      <c r="J3749" s="662">
        <f>H3749*I3749</f>
        <v>0</v>
      </c>
      <c r="K3749" s="662">
        <f>IF($V$11="Y",J3749*0.05,0)</f>
        <v>0</v>
      </c>
    </row>
    <row r="3750" s="671" customFormat="1" ht="13.5" customHeight="1">
      <c r="E3750" t="s" s="596">
        <v>2428</v>
      </c>
      <c r="F3750" t="s" s="675">
        <v>2429</v>
      </c>
      <c r="G3750" t="s" s="686">
        <f>G3741</f>
        <v>2003</v>
      </c>
      <c r="H3750" s="677">
        <v>0</v>
      </c>
      <c r="J3750" s="662">
        <f>H3750*I3750</f>
        <v>0</v>
      </c>
      <c r="K3750" s="662">
        <f>IF($V$11="Y",J3750*0.05,0)</f>
        <v>0</v>
      </c>
    </row>
    <row r="3751" s="671" customFormat="1" ht="13.5" customHeight="1">
      <c r="E3751" t="s" s="596">
        <v>2428</v>
      </c>
      <c r="F3751" t="s" s="675">
        <v>2429</v>
      </c>
      <c r="G3751" t="s" s="690">
        <f>G3742</f>
        <v>2004</v>
      </c>
      <c r="H3751" s="677">
        <v>0</v>
      </c>
      <c r="J3751" s="662">
        <f>H3751*I3751</f>
        <v>0</v>
      </c>
      <c r="K3751" s="662">
        <f>IF($V$11="Y",J3751*0.05,0)</f>
        <v>0</v>
      </c>
    </row>
    <row r="3752" s="671" customFormat="1" ht="13.5" customHeight="1">
      <c r="E3752" t="s" s="596">
        <v>2428</v>
      </c>
      <c r="F3752" t="s" s="675">
        <v>2429</v>
      </c>
      <c r="G3752" t="s" s="692">
        <f>G3743</f>
        <v>2005</v>
      </c>
      <c r="H3752" s="677">
        <v>0</v>
      </c>
      <c r="J3752" s="662">
        <f>H3752*I3752</f>
        <v>0</v>
      </c>
      <c r="K3752" s="662">
        <f>IF($V$11="Y",J3752*0.05,0)</f>
        <v>0</v>
      </c>
    </row>
    <row r="3753" s="671" customFormat="1" ht="13.5" customHeight="1">
      <c r="E3753" t="s" s="596">
        <v>2428</v>
      </c>
      <c r="F3753" t="s" s="675">
        <v>2429</v>
      </c>
      <c r="G3753" t="s" s="180">
        <f>G3744</f>
        <v>2006</v>
      </c>
      <c r="H3753" s="677">
        <v>0</v>
      </c>
      <c r="J3753" s="662">
        <f>H3753*I3753</f>
        <v>0</v>
      </c>
      <c r="K3753" s="662">
        <f>IF($V$11="Y",J3753*0.05,0)</f>
        <v>0</v>
      </c>
    </row>
    <row r="3754" s="671" customFormat="1" ht="13.5" customHeight="1">
      <c r="E3754" t="s" s="596">
        <v>2428</v>
      </c>
      <c r="F3754" t="s" s="675">
        <v>2429</v>
      </c>
      <c r="G3754" t="s" s="695">
        <f>G3745</f>
        <v>2007</v>
      </c>
      <c r="H3754" s="677">
        <v>0</v>
      </c>
      <c r="J3754" s="662">
        <f>H3754*I3754</f>
        <v>0</v>
      </c>
      <c r="K3754" s="662">
        <f>IF($V$11="Y",J3754*0.05,0)</f>
        <v>0</v>
      </c>
    </row>
    <row r="3755" s="671" customFormat="1" ht="13.5" customHeight="1">
      <c r="E3755" t="s" s="596">
        <v>1539</v>
      </c>
      <c r="F3755" t="s" s="675">
        <v>2430</v>
      </c>
      <c r="G3755" t="s" s="676">
        <f>G3746</f>
        <v>1996</v>
      </c>
      <c r="H3755" s="677">
        <v>0</v>
      </c>
      <c r="J3755" s="662">
        <f>H3755*I3755</f>
        <v>0</v>
      </c>
      <c r="K3755" s="662">
        <f>IF($V$11="Y",J3755*0.05,0)</f>
        <v>0</v>
      </c>
    </row>
    <row r="3756" s="671" customFormat="1" ht="13.5" customHeight="1">
      <c r="E3756" t="s" s="596">
        <v>1539</v>
      </c>
      <c r="F3756" t="s" s="675">
        <v>2430</v>
      </c>
      <c r="G3756" t="s" s="91">
        <f>G3747</f>
        <v>1998</v>
      </c>
      <c r="H3756" s="677">
        <v>0</v>
      </c>
      <c r="J3756" s="662">
        <f>H3756*I3756</f>
        <v>0</v>
      </c>
      <c r="K3756" s="662">
        <f>IF($V$11="Y",J3756*0.05,0)</f>
        <v>0</v>
      </c>
    </row>
    <row r="3757" s="671" customFormat="1" ht="13.5" customHeight="1">
      <c r="E3757" t="s" s="596">
        <v>1539</v>
      </c>
      <c r="F3757" t="s" s="675">
        <v>2430</v>
      </c>
      <c r="G3757" t="s" s="205">
        <f>G3748</f>
        <v>2000</v>
      </c>
      <c r="H3757" s="677">
        <v>0</v>
      </c>
      <c r="J3757" s="662">
        <f>H3757*I3757</f>
        <v>0</v>
      </c>
      <c r="K3757" s="662">
        <f>IF($V$11="Y",J3757*0.05,0)</f>
        <v>0</v>
      </c>
    </row>
    <row r="3758" s="671" customFormat="1" ht="13.5" customHeight="1">
      <c r="E3758" t="s" s="596">
        <v>1539</v>
      </c>
      <c r="F3758" t="s" s="675">
        <v>2430</v>
      </c>
      <c r="G3758" t="s" s="684">
        <f>G3749</f>
        <v>2001</v>
      </c>
      <c r="H3758" s="677">
        <v>0</v>
      </c>
      <c r="J3758" s="662">
        <f>H3758*I3758</f>
        <v>0</v>
      </c>
      <c r="K3758" s="662">
        <f>IF($V$11="Y",J3758*0.05,0)</f>
        <v>0</v>
      </c>
    </row>
    <row r="3759" s="671" customFormat="1" ht="13.5" customHeight="1">
      <c r="E3759" t="s" s="596">
        <v>1539</v>
      </c>
      <c r="F3759" t="s" s="675">
        <v>2430</v>
      </c>
      <c r="G3759" t="s" s="686">
        <f>G3750</f>
        <v>2003</v>
      </c>
      <c r="H3759" s="677">
        <v>0</v>
      </c>
      <c r="J3759" s="662">
        <f>H3759*I3759</f>
        <v>0</v>
      </c>
      <c r="K3759" s="662">
        <f>IF($V$11="Y",J3759*0.05,0)</f>
        <v>0</v>
      </c>
    </row>
    <row r="3760" s="671" customFormat="1" ht="13.5" customHeight="1">
      <c r="E3760" t="s" s="596">
        <v>1539</v>
      </c>
      <c r="F3760" t="s" s="675">
        <v>2430</v>
      </c>
      <c r="G3760" t="s" s="690">
        <f>G3751</f>
        <v>2004</v>
      </c>
      <c r="H3760" s="677">
        <v>0</v>
      </c>
      <c r="J3760" s="662">
        <f>H3760*I3760</f>
        <v>0</v>
      </c>
      <c r="K3760" s="662">
        <f>IF($V$11="Y",J3760*0.05,0)</f>
        <v>0</v>
      </c>
    </row>
    <row r="3761" s="671" customFormat="1" ht="13.5" customHeight="1">
      <c r="E3761" t="s" s="596">
        <v>1539</v>
      </c>
      <c r="F3761" t="s" s="675">
        <v>2430</v>
      </c>
      <c r="G3761" t="s" s="692">
        <f>G3752</f>
        <v>2005</v>
      </c>
      <c r="H3761" s="677">
        <v>0</v>
      </c>
      <c r="J3761" s="662">
        <f>H3761*I3761</f>
        <v>0</v>
      </c>
      <c r="K3761" s="662">
        <f>IF($V$11="Y",J3761*0.05,0)</f>
        <v>0</v>
      </c>
    </row>
    <row r="3762" s="671" customFormat="1" ht="13.5" customHeight="1">
      <c r="E3762" t="s" s="596">
        <v>1539</v>
      </c>
      <c r="F3762" t="s" s="675">
        <v>2430</v>
      </c>
      <c r="G3762" t="s" s="180">
        <f>G3753</f>
        <v>2006</v>
      </c>
      <c r="H3762" s="677">
        <v>0</v>
      </c>
      <c r="J3762" s="662">
        <f>H3762*I3762</f>
        <v>0</v>
      </c>
      <c r="K3762" s="662">
        <f>IF($V$11="Y",J3762*0.05,0)</f>
        <v>0</v>
      </c>
    </row>
    <row r="3763" s="671" customFormat="1" ht="13.5" customHeight="1">
      <c r="E3763" t="s" s="596">
        <v>1539</v>
      </c>
      <c r="F3763" t="s" s="675">
        <v>2430</v>
      </c>
      <c r="G3763" t="s" s="695">
        <f>G3754</f>
        <v>2007</v>
      </c>
      <c r="H3763" s="677">
        <v>0</v>
      </c>
      <c r="J3763" s="662">
        <f>H3763*I3763</f>
        <v>0</v>
      </c>
      <c r="K3763" s="662">
        <f>IF($V$11="Y",J3763*0.05,0)</f>
        <v>0</v>
      </c>
    </row>
    <row r="3764" s="671" customFormat="1" ht="13.5" customHeight="1">
      <c r="E3764" t="s" s="596">
        <v>1538</v>
      </c>
      <c r="F3764" t="s" s="675">
        <v>2431</v>
      </c>
      <c r="G3764" t="s" s="676">
        <f>G3755</f>
        <v>1996</v>
      </c>
      <c r="H3764" s="677">
        <v>0</v>
      </c>
      <c r="J3764" s="662">
        <f>H3764*I3764</f>
        <v>0</v>
      </c>
      <c r="K3764" s="662">
        <f>IF($V$11="Y",J3764*0.05,0)</f>
        <v>0</v>
      </c>
    </row>
    <row r="3765" s="671" customFormat="1" ht="13.5" customHeight="1">
      <c r="E3765" t="s" s="596">
        <v>1538</v>
      </c>
      <c r="F3765" t="s" s="675">
        <v>2431</v>
      </c>
      <c r="G3765" t="s" s="91">
        <f>G3756</f>
        <v>1998</v>
      </c>
      <c r="H3765" s="677">
        <v>0</v>
      </c>
      <c r="J3765" s="662">
        <f>H3765*I3765</f>
        <v>0</v>
      </c>
      <c r="K3765" s="662">
        <f>IF($V$11="Y",J3765*0.05,0)</f>
        <v>0</v>
      </c>
    </row>
    <row r="3766" s="671" customFormat="1" ht="13.5" customHeight="1">
      <c r="E3766" t="s" s="596">
        <v>1538</v>
      </c>
      <c r="F3766" t="s" s="675">
        <v>2431</v>
      </c>
      <c r="G3766" t="s" s="205">
        <f>G3757</f>
        <v>2000</v>
      </c>
      <c r="H3766" s="677">
        <v>0</v>
      </c>
      <c r="J3766" s="662">
        <f>H3766*I3766</f>
        <v>0</v>
      </c>
      <c r="K3766" s="662">
        <f>IF($V$11="Y",J3766*0.05,0)</f>
        <v>0</v>
      </c>
    </row>
    <row r="3767" s="671" customFormat="1" ht="13.5" customHeight="1">
      <c r="E3767" t="s" s="596">
        <v>1538</v>
      </c>
      <c r="F3767" t="s" s="675">
        <v>2431</v>
      </c>
      <c r="G3767" t="s" s="684">
        <f>G3758</f>
        <v>2001</v>
      </c>
      <c r="H3767" s="677">
        <v>0</v>
      </c>
      <c r="J3767" s="662">
        <f>H3767*I3767</f>
        <v>0</v>
      </c>
      <c r="K3767" s="662">
        <f>IF($V$11="Y",J3767*0.05,0)</f>
        <v>0</v>
      </c>
    </row>
    <row r="3768" s="671" customFormat="1" ht="13.5" customHeight="1">
      <c r="E3768" t="s" s="596">
        <v>1538</v>
      </c>
      <c r="F3768" t="s" s="675">
        <v>2431</v>
      </c>
      <c r="G3768" t="s" s="686">
        <f>G3759</f>
        <v>2003</v>
      </c>
      <c r="H3768" s="677">
        <v>0</v>
      </c>
      <c r="J3768" s="662">
        <f>H3768*I3768</f>
        <v>0</v>
      </c>
      <c r="K3768" s="662">
        <f>IF($V$11="Y",J3768*0.05,0)</f>
        <v>0</v>
      </c>
    </row>
    <row r="3769" s="671" customFormat="1" ht="13.5" customHeight="1">
      <c r="E3769" t="s" s="596">
        <v>1538</v>
      </c>
      <c r="F3769" t="s" s="675">
        <v>2431</v>
      </c>
      <c r="G3769" t="s" s="690">
        <f>G3760</f>
        <v>2004</v>
      </c>
      <c r="H3769" s="677">
        <v>0</v>
      </c>
      <c r="J3769" s="662">
        <f>H3769*I3769</f>
        <v>0</v>
      </c>
      <c r="K3769" s="662">
        <f>IF($V$11="Y",J3769*0.05,0)</f>
        <v>0</v>
      </c>
    </row>
    <row r="3770" s="671" customFormat="1" ht="13.5" customHeight="1">
      <c r="E3770" t="s" s="596">
        <v>1538</v>
      </c>
      <c r="F3770" t="s" s="675">
        <v>2431</v>
      </c>
      <c r="G3770" t="s" s="692">
        <f>G3761</f>
        <v>2005</v>
      </c>
      <c r="H3770" s="677">
        <v>0</v>
      </c>
      <c r="J3770" s="662">
        <f>H3770*I3770</f>
        <v>0</v>
      </c>
      <c r="K3770" s="662">
        <f>IF($V$11="Y",J3770*0.05,0)</f>
        <v>0</v>
      </c>
    </row>
    <row r="3771" s="671" customFormat="1" ht="13.5" customHeight="1">
      <c r="E3771" t="s" s="596">
        <v>1538</v>
      </c>
      <c r="F3771" t="s" s="675">
        <v>2431</v>
      </c>
      <c r="G3771" t="s" s="180">
        <f>G3762</f>
        <v>2006</v>
      </c>
      <c r="H3771" s="677">
        <v>0</v>
      </c>
      <c r="J3771" s="662">
        <f>H3771*I3771</f>
        <v>0</v>
      </c>
      <c r="K3771" s="662">
        <f>IF($V$11="Y",J3771*0.05,0)</f>
        <v>0</v>
      </c>
    </row>
    <row r="3772" s="671" customFormat="1" ht="13.5" customHeight="1">
      <c r="E3772" t="s" s="596">
        <v>1538</v>
      </c>
      <c r="F3772" t="s" s="675">
        <v>2431</v>
      </c>
      <c r="G3772" t="s" s="695">
        <f>G3763</f>
        <v>2007</v>
      </c>
      <c r="H3772" s="677">
        <v>0</v>
      </c>
      <c r="J3772" s="662">
        <f>H3772*I3772</f>
        <v>0</v>
      </c>
      <c r="K3772" s="662">
        <f>IF($V$11="Y",J3772*0.05,0)</f>
        <v>0</v>
      </c>
    </row>
    <row r="3773" s="671" customFormat="1" ht="13.5" customHeight="1">
      <c r="E3773" t="s" s="596">
        <v>1558</v>
      </c>
      <c r="F3773" t="s" s="675">
        <v>2432</v>
      </c>
      <c r="G3773" t="s" s="676">
        <f>G3629</f>
        <v>1996</v>
      </c>
      <c r="H3773" s="677">
        <v>0</v>
      </c>
      <c r="J3773" s="662">
        <f>H3773*I3773</f>
        <v>0</v>
      </c>
      <c r="K3773" s="662">
        <f>IF($V$11="Y",J3773*0.05,0)</f>
        <v>0</v>
      </c>
    </row>
    <row r="3774" s="671" customFormat="1" ht="13.5" customHeight="1">
      <c r="E3774" t="s" s="596">
        <v>1558</v>
      </c>
      <c r="F3774" t="s" s="675">
        <v>2432</v>
      </c>
      <c r="G3774" t="s" s="91">
        <f>G3630</f>
        <v>1998</v>
      </c>
      <c r="H3774" s="677">
        <v>0</v>
      </c>
      <c r="J3774" s="662">
        <f>H3774*I3774</f>
        <v>0</v>
      </c>
      <c r="K3774" s="662">
        <f>IF($V$11="Y",J3774*0.05,0)</f>
        <v>0</v>
      </c>
    </row>
    <row r="3775" s="671" customFormat="1" ht="13.5" customHeight="1">
      <c r="E3775" t="s" s="596">
        <v>1558</v>
      </c>
      <c r="F3775" t="s" s="675">
        <v>2432</v>
      </c>
      <c r="G3775" t="s" s="205">
        <f>G3631</f>
        <v>2000</v>
      </c>
      <c r="H3775" s="677">
        <v>0</v>
      </c>
      <c r="J3775" s="662">
        <f>H3775*I3775</f>
        <v>0</v>
      </c>
      <c r="K3775" s="662">
        <f>IF($V$11="Y",J3775*0.05,0)</f>
        <v>0</v>
      </c>
    </row>
    <row r="3776" s="671" customFormat="1" ht="13.5" customHeight="1">
      <c r="E3776" t="s" s="596">
        <v>1558</v>
      </c>
      <c r="F3776" t="s" s="675">
        <v>2432</v>
      </c>
      <c r="G3776" t="s" s="684">
        <f>G3632</f>
        <v>2001</v>
      </c>
      <c r="H3776" s="677">
        <v>0</v>
      </c>
      <c r="J3776" s="662">
        <f>H3776*I3776</f>
        <v>0</v>
      </c>
      <c r="K3776" s="662">
        <f>IF($V$11="Y",J3776*0.05,0)</f>
        <v>0</v>
      </c>
    </row>
    <row r="3777" s="671" customFormat="1" ht="13.5" customHeight="1">
      <c r="E3777" t="s" s="596">
        <v>1558</v>
      </c>
      <c r="F3777" t="s" s="675">
        <v>2432</v>
      </c>
      <c r="G3777" t="s" s="686">
        <f>G3633</f>
        <v>2003</v>
      </c>
      <c r="H3777" s="677">
        <v>0</v>
      </c>
      <c r="J3777" s="662">
        <f>H3777*I3777</f>
        <v>0</v>
      </c>
      <c r="K3777" s="662">
        <f>IF($V$11="Y",J3777*0.05,0)</f>
        <v>0</v>
      </c>
    </row>
    <row r="3778" s="671" customFormat="1" ht="13.5" customHeight="1">
      <c r="E3778" t="s" s="596">
        <v>1558</v>
      </c>
      <c r="F3778" t="s" s="675">
        <v>2432</v>
      </c>
      <c r="G3778" t="s" s="690">
        <f>G3634</f>
        <v>2004</v>
      </c>
      <c r="H3778" s="677">
        <v>0</v>
      </c>
      <c r="J3778" s="662">
        <f>H3778*I3778</f>
        <v>0</v>
      </c>
      <c r="K3778" s="662">
        <f>IF($V$11="Y",J3778*0.05,0)</f>
        <v>0</v>
      </c>
    </row>
    <row r="3779" s="671" customFormat="1" ht="13.5" customHeight="1">
      <c r="E3779" t="s" s="596">
        <v>1558</v>
      </c>
      <c r="F3779" t="s" s="675">
        <v>2432</v>
      </c>
      <c r="G3779" t="s" s="692">
        <f>G3635</f>
        <v>2005</v>
      </c>
      <c r="H3779" s="677">
        <v>0</v>
      </c>
      <c r="J3779" s="662">
        <f>H3779*I3779</f>
        <v>0</v>
      </c>
      <c r="K3779" s="662">
        <f>IF($V$11="Y",J3779*0.05,0)</f>
        <v>0</v>
      </c>
    </row>
    <row r="3780" s="671" customFormat="1" ht="13.5" customHeight="1">
      <c r="E3780" t="s" s="596">
        <v>1558</v>
      </c>
      <c r="F3780" t="s" s="675">
        <v>2432</v>
      </c>
      <c r="G3780" t="s" s="180">
        <f>G3636</f>
        <v>2006</v>
      </c>
      <c r="H3780" s="677">
        <v>0</v>
      </c>
      <c r="J3780" s="662">
        <f>H3780*I3780</f>
        <v>0</v>
      </c>
      <c r="K3780" s="662">
        <f>IF($V$11="Y",J3780*0.05,0)</f>
        <v>0</v>
      </c>
    </row>
    <row r="3781" s="671" customFormat="1" ht="13.5" customHeight="1">
      <c r="E3781" t="s" s="596">
        <v>1558</v>
      </c>
      <c r="F3781" t="s" s="675">
        <v>2432</v>
      </c>
      <c r="G3781" t="s" s="695">
        <f>G3637</f>
        <v>2007</v>
      </c>
      <c r="H3781" s="677">
        <v>0</v>
      </c>
      <c r="J3781" s="662">
        <f>H3781*I3781</f>
        <v>0</v>
      </c>
      <c r="K3781" s="662">
        <f>IF($V$11="Y",J3781*0.05,0)</f>
        <v>0</v>
      </c>
    </row>
    <row r="3782" s="671" customFormat="1" ht="13.5" customHeight="1">
      <c r="E3782" t="s" s="596">
        <v>1559</v>
      </c>
      <c r="F3782" t="s" s="675">
        <v>2433</v>
      </c>
      <c r="G3782" t="s" s="676">
        <f>G3773</f>
        <v>1996</v>
      </c>
      <c r="H3782" s="677">
        <v>0</v>
      </c>
      <c r="J3782" s="662">
        <f>H3782*I3782</f>
        <v>0</v>
      </c>
      <c r="K3782" s="662">
        <f>IF($V$11="Y",J3782*0.05,0)</f>
        <v>0</v>
      </c>
    </row>
    <row r="3783" s="671" customFormat="1" ht="13.5" customHeight="1">
      <c r="E3783" t="s" s="596">
        <v>1559</v>
      </c>
      <c r="F3783" t="s" s="675">
        <v>2433</v>
      </c>
      <c r="G3783" t="s" s="91">
        <f>G3774</f>
        <v>1998</v>
      </c>
      <c r="H3783" s="677">
        <v>0</v>
      </c>
      <c r="J3783" s="662">
        <f>H3783*I3783</f>
        <v>0</v>
      </c>
      <c r="K3783" s="662">
        <f>IF($V$11="Y",J3783*0.05,0)</f>
        <v>0</v>
      </c>
    </row>
    <row r="3784" s="671" customFormat="1" ht="13.5" customHeight="1">
      <c r="E3784" t="s" s="596">
        <v>1559</v>
      </c>
      <c r="F3784" t="s" s="675">
        <v>2433</v>
      </c>
      <c r="G3784" t="s" s="205">
        <f>G3775</f>
        <v>2000</v>
      </c>
      <c r="H3784" s="677">
        <v>0</v>
      </c>
      <c r="J3784" s="662">
        <f>H3784*I3784</f>
        <v>0</v>
      </c>
      <c r="K3784" s="662">
        <f>IF($V$11="Y",J3784*0.05,0)</f>
        <v>0</v>
      </c>
    </row>
    <row r="3785" s="671" customFormat="1" ht="13.5" customHeight="1">
      <c r="E3785" t="s" s="596">
        <v>1559</v>
      </c>
      <c r="F3785" t="s" s="675">
        <v>2433</v>
      </c>
      <c r="G3785" t="s" s="684">
        <f>G3776</f>
        <v>2001</v>
      </c>
      <c r="H3785" s="677">
        <v>0</v>
      </c>
      <c r="J3785" s="662">
        <f>H3785*I3785</f>
        <v>0</v>
      </c>
      <c r="K3785" s="662">
        <f>IF($V$11="Y",J3785*0.05,0)</f>
        <v>0</v>
      </c>
    </row>
    <row r="3786" s="671" customFormat="1" ht="13.5" customHeight="1">
      <c r="E3786" t="s" s="596">
        <v>1559</v>
      </c>
      <c r="F3786" t="s" s="675">
        <v>2433</v>
      </c>
      <c r="G3786" t="s" s="686">
        <f>G3777</f>
        <v>2003</v>
      </c>
      <c r="H3786" s="677">
        <v>0</v>
      </c>
      <c r="J3786" s="662">
        <f>H3786*I3786</f>
        <v>0</v>
      </c>
      <c r="K3786" s="662">
        <f>IF($V$11="Y",J3786*0.05,0)</f>
        <v>0</v>
      </c>
    </row>
    <row r="3787" s="671" customFormat="1" ht="13.5" customHeight="1">
      <c r="E3787" t="s" s="596">
        <v>1559</v>
      </c>
      <c r="F3787" t="s" s="675">
        <v>2433</v>
      </c>
      <c r="G3787" t="s" s="690">
        <f>G3778</f>
        <v>2004</v>
      </c>
      <c r="H3787" s="677">
        <v>0</v>
      </c>
      <c r="J3787" s="662">
        <f>H3787*I3787</f>
        <v>0</v>
      </c>
      <c r="K3787" s="662">
        <f>IF($V$11="Y",J3787*0.05,0)</f>
        <v>0</v>
      </c>
    </row>
    <row r="3788" s="671" customFormat="1" ht="13.5" customHeight="1">
      <c r="E3788" t="s" s="596">
        <v>1559</v>
      </c>
      <c r="F3788" t="s" s="675">
        <v>2433</v>
      </c>
      <c r="G3788" t="s" s="692">
        <f>G3779</f>
        <v>2005</v>
      </c>
      <c r="H3788" s="677">
        <v>0</v>
      </c>
      <c r="J3788" s="662">
        <f>H3788*I3788</f>
        <v>0</v>
      </c>
      <c r="K3788" s="662">
        <f>IF($V$11="Y",J3788*0.05,0)</f>
        <v>0</v>
      </c>
    </row>
    <row r="3789" s="671" customFormat="1" ht="13.5" customHeight="1">
      <c r="E3789" t="s" s="596">
        <v>1559</v>
      </c>
      <c r="F3789" t="s" s="675">
        <v>2433</v>
      </c>
      <c r="G3789" t="s" s="180">
        <f>G3780</f>
        <v>2006</v>
      </c>
      <c r="H3789" s="677">
        <v>0</v>
      </c>
      <c r="J3789" s="662">
        <f>H3789*I3789</f>
        <v>0</v>
      </c>
      <c r="K3789" s="662">
        <f>IF($V$11="Y",J3789*0.05,0)</f>
        <v>0</v>
      </c>
    </row>
    <row r="3790" s="671" customFormat="1" ht="13.5" customHeight="1">
      <c r="E3790" t="s" s="596">
        <v>1559</v>
      </c>
      <c r="F3790" t="s" s="675">
        <v>2433</v>
      </c>
      <c r="G3790" t="s" s="695">
        <f>G3781</f>
        <v>2007</v>
      </c>
      <c r="H3790" s="677">
        <v>0</v>
      </c>
      <c r="J3790" s="662">
        <f>H3790*I3790</f>
        <v>0</v>
      </c>
      <c r="K3790" s="662">
        <f>IF($V$11="Y",J3790*0.05,0)</f>
        <v>0</v>
      </c>
    </row>
    <row r="3791" s="671" customFormat="1" ht="13.5" customHeight="1">
      <c r="E3791" t="s" s="596">
        <v>1560</v>
      </c>
      <c r="F3791" t="s" s="675">
        <v>2434</v>
      </c>
      <c r="G3791" t="s" s="676">
        <f>G3782</f>
        <v>1996</v>
      </c>
      <c r="H3791" s="677">
        <v>0</v>
      </c>
      <c r="J3791" s="662">
        <f>H3791*I3791</f>
        <v>0</v>
      </c>
      <c r="K3791" s="662">
        <f>IF($V$11="Y",J3791*0.05,0)</f>
        <v>0</v>
      </c>
    </row>
    <row r="3792" s="671" customFormat="1" ht="13.5" customHeight="1">
      <c r="E3792" t="s" s="596">
        <v>1560</v>
      </c>
      <c r="F3792" t="s" s="675">
        <v>2434</v>
      </c>
      <c r="G3792" t="s" s="91">
        <f>G3783</f>
        <v>1998</v>
      </c>
      <c r="H3792" s="677">
        <v>0</v>
      </c>
      <c r="J3792" s="662">
        <f>H3792*I3792</f>
        <v>0</v>
      </c>
      <c r="K3792" s="662">
        <f>IF($V$11="Y",J3792*0.05,0)</f>
        <v>0</v>
      </c>
    </row>
    <row r="3793" s="671" customFormat="1" ht="13.5" customHeight="1">
      <c r="E3793" t="s" s="596">
        <v>1560</v>
      </c>
      <c r="F3793" t="s" s="675">
        <v>2434</v>
      </c>
      <c r="G3793" t="s" s="205">
        <f>G3784</f>
        <v>2000</v>
      </c>
      <c r="H3793" s="677">
        <v>0</v>
      </c>
      <c r="J3793" s="662">
        <f>H3793*I3793</f>
        <v>0</v>
      </c>
      <c r="K3793" s="662">
        <f>IF($V$11="Y",J3793*0.05,0)</f>
        <v>0</v>
      </c>
    </row>
    <row r="3794" s="671" customFormat="1" ht="13.5" customHeight="1">
      <c r="E3794" t="s" s="596">
        <v>1560</v>
      </c>
      <c r="F3794" t="s" s="675">
        <v>2434</v>
      </c>
      <c r="G3794" t="s" s="684">
        <f>G3785</f>
        <v>2001</v>
      </c>
      <c r="H3794" s="677">
        <v>0</v>
      </c>
      <c r="J3794" s="662">
        <f>H3794*I3794</f>
        <v>0</v>
      </c>
      <c r="K3794" s="662">
        <f>IF($V$11="Y",J3794*0.05,0)</f>
        <v>0</v>
      </c>
    </row>
    <row r="3795" s="671" customFormat="1" ht="13.5" customHeight="1">
      <c r="E3795" t="s" s="596">
        <v>1560</v>
      </c>
      <c r="F3795" t="s" s="675">
        <v>2434</v>
      </c>
      <c r="G3795" t="s" s="686">
        <f>G3786</f>
        <v>2003</v>
      </c>
      <c r="H3795" s="677">
        <v>0</v>
      </c>
      <c r="J3795" s="662">
        <f>H3795*I3795</f>
        <v>0</v>
      </c>
      <c r="K3795" s="662">
        <f>IF($V$11="Y",J3795*0.05,0)</f>
        <v>0</v>
      </c>
    </row>
    <row r="3796" s="671" customFormat="1" ht="13.5" customHeight="1">
      <c r="E3796" t="s" s="596">
        <v>1560</v>
      </c>
      <c r="F3796" t="s" s="675">
        <v>2434</v>
      </c>
      <c r="G3796" t="s" s="690">
        <f>G3787</f>
        <v>2004</v>
      </c>
      <c r="H3796" s="677">
        <v>0</v>
      </c>
      <c r="J3796" s="662">
        <f>H3796*I3796</f>
        <v>0</v>
      </c>
      <c r="K3796" s="662">
        <f>IF($V$11="Y",J3796*0.05,0)</f>
        <v>0</v>
      </c>
    </row>
    <row r="3797" s="671" customFormat="1" ht="13.5" customHeight="1">
      <c r="E3797" t="s" s="596">
        <v>1560</v>
      </c>
      <c r="F3797" t="s" s="675">
        <v>2434</v>
      </c>
      <c r="G3797" t="s" s="692">
        <f>G3788</f>
        <v>2005</v>
      </c>
      <c r="H3797" s="677">
        <v>0</v>
      </c>
      <c r="J3797" s="662">
        <f>H3797*I3797</f>
        <v>0</v>
      </c>
      <c r="K3797" s="662">
        <f>IF($V$11="Y",J3797*0.05,0)</f>
        <v>0</v>
      </c>
    </row>
    <row r="3798" s="671" customFormat="1" ht="13.5" customHeight="1">
      <c r="E3798" t="s" s="596">
        <v>1560</v>
      </c>
      <c r="F3798" t="s" s="675">
        <v>2434</v>
      </c>
      <c r="G3798" t="s" s="180">
        <f>G3789</f>
        <v>2006</v>
      </c>
      <c r="H3798" s="677">
        <v>0</v>
      </c>
      <c r="J3798" s="662">
        <f>H3798*I3798</f>
        <v>0</v>
      </c>
      <c r="K3798" s="662">
        <f>IF($V$11="Y",J3798*0.05,0)</f>
        <v>0</v>
      </c>
    </row>
    <row r="3799" s="671" customFormat="1" ht="13.5" customHeight="1">
      <c r="E3799" t="s" s="596">
        <v>1560</v>
      </c>
      <c r="F3799" t="s" s="675">
        <v>2434</v>
      </c>
      <c r="G3799" t="s" s="695">
        <f>G3790</f>
        <v>2007</v>
      </c>
      <c r="H3799" s="677">
        <v>0</v>
      </c>
      <c r="J3799" s="662">
        <f>H3799*I3799</f>
        <v>0</v>
      </c>
      <c r="K3799" s="662">
        <f>IF($V$11="Y",J3799*0.05,0)</f>
        <v>0</v>
      </c>
    </row>
    <row r="3800" s="671" customFormat="1" ht="13.5" customHeight="1">
      <c r="E3800" t="s" s="596">
        <v>1561</v>
      </c>
      <c r="F3800" t="s" s="675">
        <v>2435</v>
      </c>
      <c r="G3800" t="s" s="676">
        <f>G3791</f>
        <v>1996</v>
      </c>
      <c r="H3800" s="677">
        <v>0</v>
      </c>
      <c r="J3800" s="662">
        <f>H3800*I3800</f>
        <v>0</v>
      </c>
      <c r="K3800" s="662">
        <f>IF($V$11="Y",J3800*0.05,0)</f>
        <v>0</v>
      </c>
    </row>
    <row r="3801" s="671" customFormat="1" ht="13.5" customHeight="1">
      <c r="E3801" t="s" s="596">
        <v>1561</v>
      </c>
      <c r="F3801" t="s" s="675">
        <v>2435</v>
      </c>
      <c r="G3801" t="s" s="91">
        <f>G3792</f>
        <v>1998</v>
      </c>
      <c r="H3801" s="677">
        <v>0</v>
      </c>
      <c r="J3801" s="662">
        <f>H3801*I3801</f>
        <v>0</v>
      </c>
      <c r="K3801" s="662">
        <f>IF($V$11="Y",J3801*0.05,0)</f>
        <v>0</v>
      </c>
    </row>
    <row r="3802" s="671" customFormat="1" ht="13.5" customHeight="1">
      <c r="E3802" t="s" s="596">
        <v>1561</v>
      </c>
      <c r="F3802" t="s" s="675">
        <v>2435</v>
      </c>
      <c r="G3802" t="s" s="205">
        <f>G3793</f>
        <v>2000</v>
      </c>
      <c r="H3802" s="677">
        <v>0</v>
      </c>
      <c r="J3802" s="662">
        <f>H3802*I3802</f>
        <v>0</v>
      </c>
      <c r="K3802" s="662">
        <f>IF($V$11="Y",J3802*0.05,0)</f>
        <v>0</v>
      </c>
    </row>
    <row r="3803" s="671" customFormat="1" ht="13.5" customHeight="1">
      <c r="E3803" t="s" s="596">
        <v>1561</v>
      </c>
      <c r="F3803" t="s" s="675">
        <v>2435</v>
      </c>
      <c r="G3803" t="s" s="684">
        <f>G3794</f>
        <v>2001</v>
      </c>
      <c r="H3803" s="677">
        <v>0</v>
      </c>
      <c r="J3803" s="662">
        <f>H3803*I3803</f>
        <v>0</v>
      </c>
      <c r="K3803" s="662">
        <f>IF($V$11="Y",J3803*0.05,0)</f>
        <v>0</v>
      </c>
    </row>
    <row r="3804" s="671" customFormat="1" ht="13.5" customHeight="1">
      <c r="E3804" t="s" s="596">
        <v>1561</v>
      </c>
      <c r="F3804" t="s" s="675">
        <v>2435</v>
      </c>
      <c r="G3804" t="s" s="686">
        <f>G3795</f>
        <v>2003</v>
      </c>
      <c r="H3804" s="677">
        <v>0</v>
      </c>
      <c r="J3804" s="662">
        <f>H3804*I3804</f>
        <v>0</v>
      </c>
      <c r="K3804" s="662">
        <f>IF($V$11="Y",J3804*0.05,0)</f>
        <v>0</v>
      </c>
    </row>
    <row r="3805" s="671" customFormat="1" ht="13.5" customHeight="1">
      <c r="E3805" t="s" s="596">
        <v>1561</v>
      </c>
      <c r="F3805" t="s" s="675">
        <v>2435</v>
      </c>
      <c r="G3805" t="s" s="690">
        <f>G3796</f>
        <v>2004</v>
      </c>
      <c r="H3805" s="677">
        <v>0</v>
      </c>
      <c r="J3805" s="662">
        <f>H3805*I3805</f>
        <v>0</v>
      </c>
      <c r="K3805" s="662">
        <f>IF($V$11="Y",J3805*0.05,0)</f>
        <v>0</v>
      </c>
    </row>
    <row r="3806" s="671" customFormat="1" ht="13.5" customHeight="1">
      <c r="E3806" t="s" s="596">
        <v>1561</v>
      </c>
      <c r="F3806" t="s" s="675">
        <v>2435</v>
      </c>
      <c r="G3806" t="s" s="692">
        <f>G3797</f>
        <v>2005</v>
      </c>
      <c r="H3806" s="677">
        <v>0</v>
      </c>
      <c r="J3806" s="662">
        <f>H3806*I3806</f>
        <v>0</v>
      </c>
      <c r="K3806" s="662">
        <f>IF($V$11="Y",J3806*0.05,0)</f>
        <v>0</v>
      </c>
    </row>
    <row r="3807" s="671" customFormat="1" ht="13.5" customHeight="1">
      <c r="E3807" t="s" s="596">
        <v>1561</v>
      </c>
      <c r="F3807" t="s" s="675">
        <v>2435</v>
      </c>
      <c r="G3807" t="s" s="180">
        <f>G3798</f>
        <v>2006</v>
      </c>
      <c r="H3807" s="677">
        <v>0</v>
      </c>
      <c r="J3807" s="662">
        <f>H3807*I3807</f>
        <v>0</v>
      </c>
      <c r="K3807" s="662">
        <f>IF($V$11="Y",J3807*0.05,0)</f>
        <v>0</v>
      </c>
    </row>
    <row r="3808" s="671" customFormat="1" ht="13.5" customHeight="1">
      <c r="E3808" t="s" s="596">
        <v>1561</v>
      </c>
      <c r="F3808" t="s" s="675">
        <v>2435</v>
      </c>
      <c r="G3808" t="s" s="695">
        <f>G3799</f>
        <v>2007</v>
      </c>
      <c r="H3808" s="677">
        <v>0</v>
      </c>
      <c r="J3808" s="662">
        <f>H3808*I3808</f>
        <v>0</v>
      </c>
      <c r="K3808" s="662">
        <f>IF($V$11="Y",J3808*0.05,0)</f>
        <v>0</v>
      </c>
    </row>
    <row r="3809" s="671" customFormat="1" ht="13.5" customHeight="1">
      <c r="E3809" t="s" s="596">
        <v>1562</v>
      </c>
      <c r="F3809" t="s" s="675">
        <v>2436</v>
      </c>
      <c r="G3809" t="s" s="676">
        <f>G3800</f>
        <v>1996</v>
      </c>
      <c r="H3809" s="677">
        <v>0</v>
      </c>
      <c r="J3809" s="662">
        <f>H3809*I3809</f>
        <v>0</v>
      </c>
      <c r="K3809" s="662">
        <f>IF($V$11="Y",J3809*0.05,0)</f>
        <v>0</v>
      </c>
    </row>
    <row r="3810" s="671" customFormat="1" ht="13.5" customHeight="1">
      <c r="E3810" t="s" s="596">
        <v>1562</v>
      </c>
      <c r="F3810" t="s" s="675">
        <v>2436</v>
      </c>
      <c r="G3810" t="s" s="91">
        <f>G3801</f>
        <v>1998</v>
      </c>
      <c r="H3810" s="677">
        <v>0</v>
      </c>
      <c r="J3810" s="662">
        <f>H3810*I3810</f>
        <v>0</v>
      </c>
      <c r="K3810" s="662">
        <f>IF($V$11="Y",J3810*0.05,0)</f>
        <v>0</v>
      </c>
    </row>
    <row r="3811" s="671" customFormat="1" ht="13.5" customHeight="1">
      <c r="E3811" t="s" s="596">
        <v>1562</v>
      </c>
      <c r="F3811" t="s" s="675">
        <v>2436</v>
      </c>
      <c r="G3811" t="s" s="205">
        <f>G3802</f>
        <v>2000</v>
      </c>
      <c r="H3811" s="677">
        <v>0</v>
      </c>
      <c r="J3811" s="662">
        <f>H3811*I3811</f>
        <v>0</v>
      </c>
      <c r="K3811" s="662">
        <f>IF($V$11="Y",J3811*0.05,0)</f>
        <v>0</v>
      </c>
    </row>
    <row r="3812" s="671" customFormat="1" ht="13.5" customHeight="1">
      <c r="E3812" t="s" s="596">
        <v>1562</v>
      </c>
      <c r="F3812" t="s" s="675">
        <v>2436</v>
      </c>
      <c r="G3812" t="s" s="684">
        <f>G3803</f>
        <v>2001</v>
      </c>
      <c r="H3812" s="677">
        <v>0</v>
      </c>
      <c r="J3812" s="662">
        <f>H3812*I3812</f>
        <v>0</v>
      </c>
      <c r="K3812" s="662">
        <f>IF($V$11="Y",J3812*0.05,0)</f>
        <v>0</v>
      </c>
    </row>
    <row r="3813" s="671" customFormat="1" ht="13.5" customHeight="1">
      <c r="E3813" t="s" s="596">
        <v>1562</v>
      </c>
      <c r="F3813" t="s" s="675">
        <v>2436</v>
      </c>
      <c r="G3813" t="s" s="686">
        <f>G3804</f>
        <v>2003</v>
      </c>
      <c r="H3813" s="677">
        <v>0</v>
      </c>
      <c r="J3813" s="662">
        <f>H3813*I3813</f>
        <v>0</v>
      </c>
      <c r="K3813" s="662">
        <f>IF($V$11="Y",J3813*0.05,0)</f>
        <v>0</v>
      </c>
    </row>
    <row r="3814" s="671" customFormat="1" ht="13.5" customHeight="1">
      <c r="E3814" t="s" s="596">
        <v>1562</v>
      </c>
      <c r="F3814" t="s" s="675">
        <v>2436</v>
      </c>
      <c r="G3814" t="s" s="690">
        <f>G3805</f>
        <v>2004</v>
      </c>
      <c r="H3814" s="677">
        <v>0</v>
      </c>
      <c r="J3814" s="662">
        <f>H3814*I3814</f>
        <v>0</v>
      </c>
      <c r="K3814" s="662">
        <f>IF($V$11="Y",J3814*0.05,0)</f>
        <v>0</v>
      </c>
    </row>
    <row r="3815" s="671" customFormat="1" ht="13.5" customHeight="1">
      <c r="E3815" t="s" s="596">
        <v>1562</v>
      </c>
      <c r="F3815" t="s" s="675">
        <v>2436</v>
      </c>
      <c r="G3815" t="s" s="692">
        <f>G3806</f>
        <v>2005</v>
      </c>
      <c r="H3815" s="677">
        <v>0</v>
      </c>
      <c r="J3815" s="662">
        <f>H3815*I3815</f>
        <v>0</v>
      </c>
      <c r="K3815" s="662">
        <f>IF($V$11="Y",J3815*0.05,0)</f>
        <v>0</v>
      </c>
    </row>
    <row r="3816" s="671" customFormat="1" ht="13.5" customHeight="1">
      <c r="E3816" t="s" s="596">
        <v>1562</v>
      </c>
      <c r="F3816" t="s" s="675">
        <v>2436</v>
      </c>
      <c r="G3816" t="s" s="180">
        <f>G3807</f>
        <v>2006</v>
      </c>
      <c r="H3816" s="677">
        <v>0</v>
      </c>
      <c r="J3816" s="662">
        <f>H3816*I3816</f>
        <v>0</v>
      </c>
      <c r="K3816" s="662">
        <f>IF($V$11="Y",J3816*0.05,0)</f>
        <v>0</v>
      </c>
    </row>
    <row r="3817" s="671" customFormat="1" ht="13.5" customHeight="1">
      <c r="E3817" t="s" s="596">
        <v>1562</v>
      </c>
      <c r="F3817" t="s" s="675">
        <v>2436</v>
      </c>
      <c r="G3817" t="s" s="695">
        <f>G3808</f>
        <v>2007</v>
      </c>
      <c r="H3817" s="677">
        <v>0</v>
      </c>
      <c r="J3817" s="662">
        <f>H3817*I3817</f>
        <v>0</v>
      </c>
      <c r="K3817" s="662">
        <f>IF($V$11="Y",J3817*0.05,0)</f>
        <v>0</v>
      </c>
    </row>
    <row r="3818" s="671" customFormat="1" ht="13.5" customHeight="1">
      <c r="E3818" t="s" s="596">
        <v>1566</v>
      </c>
      <c r="F3818" t="s" s="675">
        <v>2437</v>
      </c>
      <c r="G3818" t="s" s="676">
        <f>G3809</f>
        <v>1996</v>
      </c>
      <c r="H3818" s="677">
        <v>0</v>
      </c>
      <c r="J3818" s="662">
        <f>H3818*I3818</f>
        <v>0</v>
      </c>
      <c r="K3818" s="662">
        <f>IF($V$11="Y",J3818*0.05,0)</f>
        <v>0</v>
      </c>
    </row>
    <row r="3819" s="671" customFormat="1" ht="13.5" customHeight="1">
      <c r="E3819" t="s" s="596">
        <v>1566</v>
      </c>
      <c r="F3819" t="s" s="675">
        <v>2437</v>
      </c>
      <c r="G3819" t="s" s="91">
        <f>G3810</f>
        <v>1998</v>
      </c>
      <c r="H3819" s="677">
        <v>0</v>
      </c>
      <c r="J3819" s="662">
        <f>H3819*I3819</f>
        <v>0</v>
      </c>
      <c r="K3819" s="662">
        <f>IF($V$11="Y",J3819*0.05,0)</f>
        <v>0</v>
      </c>
    </row>
    <row r="3820" s="671" customFormat="1" ht="13.5" customHeight="1">
      <c r="E3820" t="s" s="596">
        <v>1566</v>
      </c>
      <c r="F3820" t="s" s="675">
        <v>2437</v>
      </c>
      <c r="G3820" t="s" s="205">
        <f>G3811</f>
        <v>2000</v>
      </c>
      <c r="H3820" s="677">
        <v>0</v>
      </c>
      <c r="J3820" s="662">
        <f>H3820*I3820</f>
        <v>0</v>
      </c>
      <c r="K3820" s="662">
        <f>IF($V$11="Y",J3820*0.05,0)</f>
        <v>0</v>
      </c>
    </row>
    <row r="3821" s="671" customFormat="1" ht="13.5" customHeight="1">
      <c r="E3821" t="s" s="596">
        <v>1566</v>
      </c>
      <c r="F3821" t="s" s="675">
        <v>2437</v>
      </c>
      <c r="G3821" t="s" s="684">
        <f>G3812</f>
        <v>2001</v>
      </c>
      <c r="H3821" s="677">
        <v>0</v>
      </c>
      <c r="J3821" s="662">
        <f>H3821*I3821</f>
        <v>0</v>
      </c>
      <c r="K3821" s="662">
        <f>IF($V$11="Y",J3821*0.05,0)</f>
        <v>0</v>
      </c>
    </row>
    <row r="3822" s="671" customFormat="1" ht="13.5" customHeight="1">
      <c r="E3822" t="s" s="596">
        <v>1566</v>
      </c>
      <c r="F3822" t="s" s="675">
        <v>2437</v>
      </c>
      <c r="G3822" t="s" s="686">
        <f>G3813</f>
        <v>2003</v>
      </c>
      <c r="H3822" s="677">
        <v>0</v>
      </c>
      <c r="J3822" s="662">
        <f>H3822*I3822</f>
        <v>0</v>
      </c>
      <c r="K3822" s="662">
        <f>IF($V$11="Y",J3822*0.05,0)</f>
        <v>0</v>
      </c>
    </row>
    <row r="3823" s="671" customFormat="1" ht="13.5" customHeight="1">
      <c r="E3823" t="s" s="596">
        <v>1566</v>
      </c>
      <c r="F3823" t="s" s="675">
        <v>2437</v>
      </c>
      <c r="G3823" t="s" s="690">
        <f>G3814</f>
        <v>2004</v>
      </c>
      <c r="H3823" s="677">
        <v>0</v>
      </c>
      <c r="J3823" s="662">
        <f>H3823*I3823</f>
        <v>0</v>
      </c>
      <c r="K3823" s="662">
        <f>IF($V$11="Y",J3823*0.05,0)</f>
        <v>0</v>
      </c>
    </row>
    <row r="3824" s="671" customFormat="1" ht="13.5" customHeight="1">
      <c r="E3824" t="s" s="596">
        <v>1566</v>
      </c>
      <c r="F3824" t="s" s="675">
        <v>2437</v>
      </c>
      <c r="G3824" t="s" s="692">
        <f>G3815</f>
        <v>2005</v>
      </c>
      <c r="H3824" s="677">
        <v>0</v>
      </c>
      <c r="J3824" s="662">
        <f>H3824*I3824</f>
        <v>0</v>
      </c>
      <c r="K3824" s="662">
        <f>IF($V$11="Y",J3824*0.05,0)</f>
        <v>0</v>
      </c>
    </row>
    <row r="3825" s="671" customFormat="1" ht="13.5" customHeight="1">
      <c r="E3825" t="s" s="596">
        <v>1566</v>
      </c>
      <c r="F3825" t="s" s="675">
        <v>2437</v>
      </c>
      <c r="G3825" t="s" s="180">
        <f>G3816</f>
        <v>2006</v>
      </c>
      <c r="H3825" s="677">
        <v>0</v>
      </c>
      <c r="J3825" s="662">
        <f>H3825*I3825</f>
        <v>0</v>
      </c>
      <c r="K3825" s="662">
        <f>IF($V$11="Y",J3825*0.05,0)</f>
        <v>0</v>
      </c>
    </row>
    <row r="3826" s="671" customFormat="1" ht="13.5" customHeight="1">
      <c r="E3826" t="s" s="596">
        <v>1566</v>
      </c>
      <c r="F3826" t="s" s="675">
        <v>2437</v>
      </c>
      <c r="G3826" t="s" s="695">
        <f>G3817</f>
        <v>2007</v>
      </c>
      <c r="H3826" s="677">
        <v>0</v>
      </c>
      <c r="J3826" s="662">
        <f>H3826*I3826</f>
        <v>0</v>
      </c>
      <c r="K3826" s="662">
        <f>IF($V$11="Y",J3826*0.05,0)</f>
        <v>0</v>
      </c>
    </row>
    <row r="3827" s="671" customFormat="1" ht="13.5" customHeight="1">
      <c r="E3827" t="s" s="596">
        <v>1567</v>
      </c>
      <c r="F3827" t="s" s="675">
        <v>2438</v>
      </c>
      <c r="G3827" t="s" s="676">
        <f>G3818</f>
        <v>1996</v>
      </c>
      <c r="H3827" s="677">
        <v>0</v>
      </c>
      <c r="J3827" s="662">
        <f>H3827*I3827</f>
        <v>0</v>
      </c>
      <c r="K3827" s="662">
        <f>IF($V$11="Y",J3827*0.05,0)</f>
        <v>0</v>
      </c>
    </row>
    <row r="3828" s="671" customFormat="1" ht="13.5" customHeight="1">
      <c r="E3828" t="s" s="596">
        <v>1567</v>
      </c>
      <c r="F3828" t="s" s="675">
        <v>2438</v>
      </c>
      <c r="G3828" t="s" s="91">
        <f>G3819</f>
        <v>1998</v>
      </c>
      <c r="H3828" s="677">
        <v>0</v>
      </c>
      <c r="J3828" s="662">
        <f>H3828*I3828</f>
        <v>0</v>
      </c>
      <c r="K3828" s="662">
        <f>IF($V$11="Y",J3828*0.05,0)</f>
        <v>0</v>
      </c>
    </row>
    <row r="3829" s="671" customFormat="1" ht="13.5" customHeight="1">
      <c r="E3829" t="s" s="596">
        <v>1567</v>
      </c>
      <c r="F3829" t="s" s="675">
        <v>2438</v>
      </c>
      <c r="G3829" t="s" s="205">
        <f>G3820</f>
        <v>2000</v>
      </c>
      <c r="H3829" s="677">
        <v>0</v>
      </c>
      <c r="J3829" s="662">
        <f>H3829*I3829</f>
        <v>0</v>
      </c>
      <c r="K3829" s="662">
        <f>IF($V$11="Y",J3829*0.05,0)</f>
        <v>0</v>
      </c>
    </row>
    <row r="3830" s="671" customFormat="1" ht="13.5" customHeight="1">
      <c r="E3830" t="s" s="596">
        <v>1567</v>
      </c>
      <c r="F3830" t="s" s="675">
        <v>2438</v>
      </c>
      <c r="G3830" t="s" s="684">
        <f>G3821</f>
        <v>2001</v>
      </c>
      <c r="H3830" s="677">
        <v>0</v>
      </c>
      <c r="J3830" s="662">
        <f>H3830*I3830</f>
        <v>0</v>
      </c>
      <c r="K3830" s="662">
        <f>IF($V$11="Y",J3830*0.05,0)</f>
        <v>0</v>
      </c>
    </row>
    <row r="3831" s="671" customFormat="1" ht="13.5" customHeight="1">
      <c r="E3831" t="s" s="596">
        <v>1567</v>
      </c>
      <c r="F3831" t="s" s="675">
        <v>2438</v>
      </c>
      <c r="G3831" t="s" s="686">
        <f>G3822</f>
        <v>2003</v>
      </c>
      <c r="H3831" s="677">
        <v>0</v>
      </c>
      <c r="J3831" s="662">
        <f>H3831*I3831</f>
        <v>0</v>
      </c>
      <c r="K3831" s="662">
        <f>IF($V$11="Y",J3831*0.05,0)</f>
        <v>0</v>
      </c>
    </row>
    <row r="3832" s="671" customFormat="1" ht="13.5" customHeight="1">
      <c r="E3832" t="s" s="596">
        <v>1567</v>
      </c>
      <c r="F3832" t="s" s="675">
        <v>2438</v>
      </c>
      <c r="G3832" t="s" s="690">
        <f>G3823</f>
        <v>2004</v>
      </c>
      <c r="H3832" s="677">
        <v>0</v>
      </c>
      <c r="J3832" s="662">
        <f>H3832*I3832</f>
        <v>0</v>
      </c>
      <c r="K3832" s="662">
        <f>IF($V$11="Y",J3832*0.05,0)</f>
        <v>0</v>
      </c>
    </row>
    <row r="3833" s="671" customFormat="1" ht="13.5" customHeight="1">
      <c r="E3833" t="s" s="596">
        <v>1567</v>
      </c>
      <c r="F3833" t="s" s="675">
        <v>2438</v>
      </c>
      <c r="G3833" t="s" s="692">
        <f>G3824</f>
        <v>2005</v>
      </c>
      <c r="H3833" s="677">
        <v>0</v>
      </c>
      <c r="J3833" s="662">
        <f>H3833*I3833</f>
        <v>0</v>
      </c>
      <c r="K3833" s="662">
        <f>IF($V$11="Y",J3833*0.05,0)</f>
        <v>0</v>
      </c>
    </row>
    <row r="3834" s="671" customFormat="1" ht="13.5" customHeight="1">
      <c r="E3834" t="s" s="596">
        <v>1567</v>
      </c>
      <c r="F3834" t="s" s="675">
        <v>2438</v>
      </c>
      <c r="G3834" t="s" s="180">
        <f>G3825</f>
        <v>2006</v>
      </c>
      <c r="H3834" s="677">
        <v>0</v>
      </c>
      <c r="J3834" s="662">
        <f>H3834*I3834</f>
        <v>0</v>
      </c>
      <c r="K3834" s="662">
        <f>IF($V$11="Y",J3834*0.05,0)</f>
        <v>0</v>
      </c>
    </row>
    <row r="3835" s="671" customFormat="1" ht="13.5" customHeight="1">
      <c r="E3835" t="s" s="596">
        <v>1567</v>
      </c>
      <c r="F3835" t="s" s="675">
        <v>2438</v>
      </c>
      <c r="G3835" t="s" s="695">
        <f>G3826</f>
        <v>2007</v>
      </c>
      <c r="H3835" s="677">
        <v>0</v>
      </c>
      <c r="J3835" s="662">
        <f>H3835*I3835</f>
        <v>0</v>
      </c>
      <c r="K3835" s="662">
        <f>IF($V$11="Y",J3835*0.05,0)</f>
        <v>0</v>
      </c>
    </row>
    <row r="3836" s="671" customFormat="1" ht="13.5" customHeight="1">
      <c r="E3836" t="s" s="596">
        <v>1568</v>
      </c>
      <c r="F3836" t="s" s="675">
        <v>2439</v>
      </c>
      <c r="G3836" t="s" s="676">
        <f>G3827</f>
        <v>1996</v>
      </c>
      <c r="H3836" s="677">
        <v>0</v>
      </c>
      <c r="J3836" s="662">
        <f>H3836*I3836</f>
        <v>0</v>
      </c>
      <c r="K3836" s="662">
        <f>IF($V$11="Y",J3836*0.05,0)</f>
        <v>0</v>
      </c>
    </row>
    <row r="3837" s="671" customFormat="1" ht="13.5" customHeight="1">
      <c r="E3837" t="s" s="596">
        <v>1568</v>
      </c>
      <c r="F3837" t="s" s="675">
        <v>2439</v>
      </c>
      <c r="G3837" t="s" s="91">
        <f>G3828</f>
        <v>1998</v>
      </c>
      <c r="H3837" s="677">
        <v>0</v>
      </c>
      <c r="J3837" s="662">
        <f>H3837*I3837</f>
        <v>0</v>
      </c>
      <c r="K3837" s="662">
        <f>IF($V$11="Y",J3837*0.05,0)</f>
        <v>0</v>
      </c>
    </row>
    <row r="3838" s="671" customFormat="1" ht="13.5" customHeight="1">
      <c r="E3838" t="s" s="596">
        <v>1568</v>
      </c>
      <c r="F3838" t="s" s="675">
        <v>2439</v>
      </c>
      <c r="G3838" t="s" s="205">
        <f>G3829</f>
        <v>2000</v>
      </c>
      <c r="H3838" s="677">
        <v>0</v>
      </c>
      <c r="J3838" s="662">
        <f>H3838*I3838</f>
        <v>0</v>
      </c>
      <c r="K3838" s="662">
        <f>IF($V$11="Y",J3838*0.05,0)</f>
        <v>0</v>
      </c>
    </row>
    <row r="3839" s="671" customFormat="1" ht="13.5" customHeight="1">
      <c r="E3839" t="s" s="596">
        <v>1568</v>
      </c>
      <c r="F3839" t="s" s="675">
        <v>2439</v>
      </c>
      <c r="G3839" t="s" s="684">
        <f>G3830</f>
        <v>2001</v>
      </c>
      <c r="H3839" s="677">
        <v>0</v>
      </c>
      <c r="J3839" s="662">
        <f>H3839*I3839</f>
        <v>0</v>
      </c>
      <c r="K3839" s="662">
        <f>IF($V$11="Y",J3839*0.05,0)</f>
        <v>0</v>
      </c>
    </row>
    <row r="3840" s="671" customFormat="1" ht="13.5" customHeight="1">
      <c r="E3840" t="s" s="596">
        <v>1568</v>
      </c>
      <c r="F3840" t="s" s="675">
        <v>2439</v>
      </c>
      <c r="G3840" t="s" s="686">
        <f>G3831</f>
        <v>2003</v>
      </c>
      <c r="H3840" s="677">
        <v>0</v>
      </c>
      <c r="J3840" s="662">
        <f>H3840*I3840</f>
        <v>0</v>
      </c>
      <c r="K3840" s="662">
        <f>IF($V$11="Y",J3840*0.05,0)</f>
        <v>0</v>
      </c>
    </row>
    <row r="3841" s="671" customFormat="1" ht="13.5" customHeight="1">
      <c r="E3841" t="s" s="596">
        <v>1568</v>
      </c>
      <c r="F3841" t="s" s="675">
        <v>2439</v>
      </c>
      <c r="G3841" t="s" s="690">
        <f>G3832</f>
        <v>2004</v>
      </c>
      <c r="H3841" s="677">
        <v>0</v>
      </c>
      <c r="J3841" s="662">
        <f>H3841*I3841</f>
        <v>0</v>
      </c>
      <c r="K3841" s="662">
        <f>IF($V$11="Y",J3841*0.05,0)</f>
        <v>0</v>
      </c>
    </row>
    <row r="3842" s="671" customFormat="1" ht="13.5" customHeight="1">
      <c r="E3842" t="s" s="596">
        <v>1568</v>
      </c>
      <c r="F3842" t="s" s="675">
        <v>2439</v>
      </c>
      <c r="G3842" t="s" s="692">
        <f>G3833</f>
        <v>2005</v>
      </c>
      <c r="H3842" s="677">
        <v>0</v>
      </c>
      <c r="J3842" s="662">
        <f>H3842*I3842</f>
        <v>0</v>
      </c>
      <c r="K3842" s="662">
        <f>IF($V$11="Y",J3842*0.05,0)</f>
        <v>0</v>
      </c>
    </row>
    <row r="3843" s="671" customFormat="1" ht="13.5" customHeight="1">
      <c r="E3843" t="s" s="596">
        <v>1568</v>
      </c>
      <c r="F3843" t="s" s="675">
        <v>2439</v>
      </c>
      <c r="G3843" t="s" s="180">
        <f>G3834</f>
        <v>2006</v>
      </c>
      <c r="H3843" s="677">
        <v>0</v>
      </c>
      <c r="J3843" s="662">
        <f>H3843*I3843</f>
        <v>0</v>
      </c>
      <c r="K3843" s="662">
        <f>IF($V$11="Y",J3843*0.05,0)</f>
        <v>0</v>
      </c>
    </row>
    <row r="3844" s="671" customFormat="1" ht="13.5" customHeight="1">
      <c r="E3844" t="s" s="596">
        <v>1568</v>
      </c>
      <c r="F3844" t="s" s="675">
        <v>2439</v>
      </c>
      <c r="G3844" t="s" s="695">
        <f>G3835</f>
        <v>2007</v>
      </c>
      <c r="H3844" s="677">
        <v>0</v>
      </c>
      <c r="J3844" s="662">
        <f>H3844*I3844</f>
        <v>0</v>
      </c>
      <c r="K3844" s="662">
        <f>IF($V$11="Y",J3844*0.05,0)</f>
        <v>0</v>
      </c>
    </row>
    <row r="3845" s="671" customFormat="1" ht="13.5" customHeight="1">
      <c r="E3845" t="s" s="596">
        <v>1569</v>
      </c>
      <c r="F3845" t="s" s="675">
        <v>2440</v>
      </c>
      <c r="G3845" t="s" s="676">
        <f>G3836</f>
        <v>1996</v>
      </c>
      <c r="H3845" s="677">
        <v>0</v>
      </c>
      <c r="J3845" s="662">
        <f>H3845*I3845</f>
        <v>0</v>
      </c>
      <c r="K3845" s="662">
        <f>IF($V$11="Y",J3845*0.05,0)</f>
        <v>0</v>
      </c>
    </row>
    <row r="3846" s="671" customFormat="1" ht="13.5" customHeight="1">
      <c r="E3846" t="s" s="596">
        <v>1569</v>
      </c>
      <c r="F3846" t="s" s="675">
        <v>2440</v>
      </c>
      <c r="G3846" t="s" s="91">
        <f>G3837</f>
        <v>1998</v>
      </c>
      <c r="H3846" s="677">
        <v>0</v>
      </c>
      <c r="J3846" s="662">
        <f>H3846*I3846</f>
        <v>0</v>
      </c>
      <c r="K3846" s="662">
        <f>IF($V$11="Y",J3846*0.05,0)</f>
        <v>0</v>
      </c>
    </row>
    <row r="3847" s="671" customFormat="1" ht="13.5" customHeight="1">
      <c r="E3847" t="s" s="596">
        <v>1569</v>
      </c>
      <c r="F3847" t="s" s="675">
        <v>2440</v>
      </c>
      <c r="G3847" t="s" s="205">
        <f>G3838</f>
        <v>2000</v>
      </c>
      <c r="H3847" s="677">
        <v>0</v>
      </c>
      <c r="J3847" s="662">
        <f>H3847*I3847</f>
        <v>0</v>
      </c>
      <c r="K3847" s="662">
        <f>IF($V$11="Y",J3847*0.05,0)</f>
        <v>0</v>
      </c>
    </row>
    <row r="3848" s="671" customFormat="1" ht="13.5" customHeight="1">
      <c r="E3848" t="s" s="596">
        <v>1569</v>
      </c>
      <c r="F3848" t="s" s="675">
        <v>2440</v>
      </c>
      <c r="G3848" t="s" s="684">
        <f>G3839</f>
        <v>2001</v>
      </c>
      <c r="H3848" s="677">
        <v>0</v>
      </c>
      <c r="J3848" s="662">
        <f>H3848*I3848</f>
        <v>0</v>
      </c>
      <c r="K3848" s="662">
        <f>IF($V$11="Y",J3848*0.05,0)</f>
        <v>0</v>
      </c>
    </row>
    <row r="3849" s="671" customFormat="1" ht="13.5" customHeight="1">
      <c r="E3849" t="s" s="596">
        <v>1569</v>
      </c>
      <c r="F3849" t="s" s="675">
        <v>2440</v>
      </c>
      <c r="G3849" t="s" s="686">
        <f>G3840</f>
        <v>2003</v>
      </c>
      <c r="H3849" s="677">
        <v>0</v>
      </c>
      <c r="J3849" s="662">
        <f>H3849*I3849</f>
        <v>0</v>
      </c>
      <c r="K3849" s="662">
        <f>IF($V$11="Y",J3849*0.05,0)</f>
        <v>0</v>
      </c>
    </row>
    <row r="3850" s="671" customFormat="1" ht="13.5" customHeight="1">
      <c r="E3850" t="s" s="596">
        <v>1569</v>
      </c>
      <c r="F3850" t="s" s="675">
        <v>2440</v>
      </c>
      <c r="G3850" t="s" s="690">
        <f>G3841</f>
        <v>2004</v>
      </c>
      <c r="H3850" s="677">
        <v>0</v>
      </c>
      <c r="J3850" s="662">
        <f>H3850*I3850</f>
        <v>0</v>
      </c>
      <c r="K3850" s="662">
        <f>IF($V$11="Y",J3850*0.05,0)</f>
        <v>0</v>
      </c>
    </row>
    <row r="3851" s="671" customFormat="1" ht="13.5" customHeight="1">
      <c r="E3851" t="s" s="596">
        <v>1569</v>
      </c>
      <c r="F3851" t="s" s="675">
        <v>2440</v>
      </c>
      <c r="G3851" t="s" s="692">
        <f>G3842</f>
        <v>2005</v>
      </c>
      <c r="H3851" s="677">
        <v>0</v>
      </c>
      <c r="J3851" s="662">
        <f>H3851*I3851</f>
        <v>0</v>
      </c>
      <c r="K3851" s="662">
        <f>IF($V$11="Y",J3851*0.05,0)</f>
        <v>0</v>
      </c>
    </row>
    <row r="3852" s="671" customFormat="1" ht="13.5" customHeight="1">
      <c r="E3852" t="s" s="596">
        <v>1569</v>
      </c>
      <c r="F3852" t="s" s="675">
        <v>2440</v>
      </c>
      <c r="G3852" t="s" s="180">
        <f>G3843</f>
        <v>2006</v>
      </c>
      <c r="H3852" s="677">
        <v>0</v>
      </c>
      <c r="J3852" s="662">
        <f>H3852*I3852</f>
        <v>0</v>
      </c>
      <c r="K3852" s="662">
        <f>IF($V$11="Y",J3852*0.05,0)</f>
        <v>0</v>
      </c>
    </row>
    <row r="3853" s="671" customFormat="1" ht="13.5" customHeight="1">
      <c r="E3853" t="s" s="596">
        <v>1569</v>
      </c>
      <c r="F3853" t="s" s="675">
        <v>2440</v>
      </c>
      <c r="G3853" t="s" s="695">
        <f>G3844</f>
        <v>2007</v>
      </c>
      <c r="H3853" s="677">
        <v>0</v>
      </c>
      <c r="J3853" s="662">
        <f>H3853*I3853</f>
        <v>0</v>
      </c>
      <c r="K3853" s="662">
        <f>IF($V$11="Y",J3853*0.05,0)</f>
        <v>0</v>
      </c>
    </row>
    <row r="3854" s="671" customFormat="1" ht="13.5" customHeight="1">
      <c r="E3854" t="s" s="596">
        <v>1570</v>
      </c>
      <c r="F3854" t="s" s="675">
        <v>2441</v>
      </c>
      <c r="G3854" t="s" s="676">
        <f>G3845</f>
        <v>1996</v>
      </c>
      <c r="H3854" s="677">
        <v>0</v>
      </c>
      <c r="J3854" s="662">
        <f>H3854*I3854</f>
        <v>0</v>
      </c>
      <c r="K3854" s="662">
        <f>IF($V$11="Y",J3854*0.05,0)</f>
        <v>0</v>
      </c>
    </row>
    <row r="3855" s="671" customFormat="1" ht="13.5" customHeight="1">
      <c r="E3855" t="s" s="596">
        <v>1570</v>
      </c>
      <c r="F3855" t="s" s="675">
        <v>2441</v>
      </c>
      <c r="G3855" t="s" s="91">
        <f>G3846</f>
        <v>1998</v>
      </c>
      <c r="H3855" s="677">
        <v>0</v>
      </c>
      <c r="J3855" s="662">
        <f>H3855*I3855</f>
        <v>0</v>
      </c>
      <c r="K3855" s="662">
        <f>IF($V$11="Y",J3855*0.05,0)</f>
        <v>0</v>
      </c>
    </row>
    <row r="3856" s="671" customFormat="1" ht="13.5" customHeight="1">
      <c r="E3856" t="s" s="596">
        <v>1570</v>
      </c>
      <c r="F3856" t="s" s="675">
        <v>2441</v>
      </c>
      <c r="G3856" t="s" s="205">
        <f>G3847</f>
        <v>2000</v>
      </c>
      <c r="H3856" s="677">
        <v>0</v>
      </c>
      <c r="J3856" s="662">
        <f>H3856*I3856</f>
        <v>0</v>
      </c>
      <c r="K3856" s="662">
        <f>IF($V$11="Y",J3856*0.05,0)</f>
        <v>0</v>
      </c>
    </row>
    <row r="3857" s="671" customFormat="1" ht="13.5" customHeight="1">
      <c r="E3857" t="s" s="596">
        <v>1570</v>
      </c>
      <c r="F3857" t="s" s="675">
        <v>2441</v>
      </c>
      <c r="G3857" t="s" s="684">
        <f>G3848</f>
        <v>2001</v>
      </c>
      <c r="H3857" s="677">
        <v>0</v>
      </c>
      <c r="J3857" s="662">
        <f>H3857*I3857</f>
        <v>0</v>
      </c>
      <c r="K3857" s="662">
        <f>IF($V$11="Y",J3857*0.05,0)</f>
        <v>0</v>
      </c>
    </row>
    <row r="3858" s="671" customFormat="1" ht="13.5" customHeight="1">
      <c r="E3858" t="s" s="596">
        <v>1570</v>
      </c>
      <c r="F3858" t="s" s="675">
        <v>2441</v>
      </c>
      <c r="G3858" t="s" s="686">
        <f>G3849</f>
        <v>2003</v>
      </c>
      <c r="H3858" s="677">
        <v>0</v>
      </c>
      <c r="J3858" s="662">
        <f>H3858*I3858</f>
        <v>0</v>
      </c>
      <c r="K3858" s="662">
        <f>IF($V$11="Y",J3858*0.05,0)</f>
        <v>0</v>
      </c>
    </row>
    <row r="3859" s="671" customFormat="1" ht="13.5" customHeight="1">
      <c r="E3859" t="s" s="596">
        <v>1570</v>
      </c>
      <c r="F3859" t="s" s="675">
        <v>2441</v>
      </c>
      <c r="G3859" t="s" s="690">
        <f>G3850</f>
        <v>2004</v>
      </c>
      <c r="H3859" s="677">
        <v>0</v>
      </c>
      <c r="J3859" s="662">
        <f>H3859*I3859</f>
        <v>0</v>
      </c>
      <c r="K3859" s="662">
        <f>IF($V$11="Y",J3859*0.05,0)</f>
        <v>0</v>
      </c>
    </row>
    <row r="3860" s="671" customFormat="1" ht="13.5" customHeight="1">
      <c r="E3860" t="s" s="596">
        <v>1570</v>
      </c>
      <c r="F3860" t="s" s="675">
        <v>2441</v>
      </c>
      <c r="G3860" t="s" s="692">
        <f>G3851</f>
        <v>2005</v>
      </c>
      <c r="H3860" s="677">
        <v>0</v>
      </c>
      <c r="J3860" s="662">
        <f>H3860*I3860</f>
        <v>0</v>
      </c>
      <c r="K3860" s="662">
        <f>IF($V$11="Y",J3860*0.05,0)</f>
        <v>0</v>
      </c>
    </row>
    <row r="3861" s="671" customFormat="1" ht="13.5" customHeight="1">
      <c r="E3861" t="s" s="596">
        <v>1570</v>
      </c>
      <c r="F3861" t="s" s="675">
        <v>2441</v>
      </c>
      <c r="G3861" t="s" s="180">
        <f>G3852</f>
        <v>2006</v>
      </c>
      <c r="H3861" s="677">
        <v>0</v>
      </c>
      <c r="J3861" s="662">
        <f>H3861*I3861</f>
        <v>0</v>
      </c>
      <c r="K3861" s="662">
        <f>IF($V$11="Y",J3861*0.05,0)</f>
        <v>0</v>
      </c>
    </row>
    <row r="3862" s="671" customFormat="1" ht="13.5" customHeight="1">
      <c r="E3862" t="s" s="596">
        <v>1570</v>
      </c>
      <c r="F3862" t="s" s="675">
        <v>2441</v>
      </c>
      <c r="G3862" t="s" s="695">
        <f>G3853</f>
        <v>2007</v>
      </c>
      <c r="H3862" s="677">
        <v>0</v>
      </c>
      <c r="J3862" s="662">
        <f>H3862*I3862</f>
        <v>0</v>
      </c>
      <c r="K3862" s="662">
        <f>IF($V$11="Y",J3862*0.05,0)</f>
        <v>0</v>
      </c>
    </row>
    <row r="3863" s="671" customFormat="1" ht="13.5" customHeight="1">
      <c r="E3863" t="s" s="596">
        <v>1571</v>
      </c>
      <c r="F3863" t="s" s="675">
        <v>2442</v>
      </c>
      <c r="G3863" t="s" s="676">
        <f>G3854</f>
        <v>1996</v>
      </c>
      <c r="H3863" s="677">
        <v>0</v>
      </c>
      <c r="J3863" s="662">
        <f>H3863*I3863</f>
        <v>0</v>
      </c>
      <c r="K3863" s="662">
        <f>IF($V$11="Y",J3863*0.05,0)</f>
        <v>0</v>
      </c>
    </row>
    <row r="3864" s="671" customFormat="1" ht="13.5" customHeight="1">
      <c r="E3864" t="s" s="596">
        <v>1571</v>
      </c>
      <c r="F3864" t="s" s="675">
        <v>2442</v>
      </c>
      <c r="G3864" t="s" s="91">
        <f>G3855</f>
        <v>1998</v>
      </c>
      <c r="H3864" s="677">
        <v>0</v>
      </c>
      <c r="J3864" s="662">
        <f>H3864*I3864</f>
        <v>0</v>
      </c>
      <c r="K3864" s="662">
        <f>IF($V$11="Y",J3864*0.05,0)</f>
        <v>0</v>
      </c>
    </row>
    <row r="3865" s="671" customFormat="1" ht="13.5" customHeight="1">
      <c r="E3865" t="s" s="596">
        <v>1571</v>
      </c>
      <c r="F3865" t="s" s="675">
        <v>2442</v>
      </c>
      <c r="G3865" t="s" s="205">
        <f>G3856</f>
        <v>2000</v>
      </c>
      <c r="H3865" s="677">
        <v>0</v>
      </c>
      <c r="J3865" s="662">
        <f>H3865*I3865</f>
        <v>0</v>
      </c>
      <c r="K3865" s="662">
        <f>IF($V$11="Y",J3865*0.05,0)</f>
        <v>0</v>
      </c>
    </row>
    <row r="3866" s="671" customFormat="1" ht="13.5" customHeight="1">
      <c r="E3866" t="s" s="596">
        <v>1571</v>
      </c>
      <c r="F3866" t="s" s="675">
        <v>2442</v>
      </c>
      <c r="G3866" t="s" s="684">
        <f>G3857</f>
        <v>2001</v>
      </c>
      <c r="H3866" s="677">
        <v>0</v>
      </c>
      <c r="J3866" s="662">
        <f>H3866*I3866</f>
        <v>0</v>
      </c>
      <c r="K3866" s="662">
        <f>IF($V$11="Y",J3866*0.05,0)</f>
        <v>0</v>
      </c>
    </row>
    <row r="3867" s="671" customFormat="1" ht="13.5" customHeight="1">
      <c r="E3867" t="s" s="596">
        <v>1571</v>
      </c>
      <c r="F3867" t="s" s="675">
        <v>2442</v>
      </c>
      <c r="G3867" t="s" s="686">
        <f>G3858</f>
        <v>2003</v>
      </c>
      <c r="H3867" s="677">
        <v>0</v>
      </c>
      <c r="J3867" s="662">
        <f>H3867*I3867</f>
        <v>0</v>
      </c>
      <c r="K3867" s="662">
        <f>IF($V$11="Y",J3867*0.05,0)</f>
        <v>0</v>
      </c>
    </row>
    <row r="3868" s="671" customFormat="1" ht="13.5" customHeight="1">
      <c r="E3868" t="s" s="596">
        <v>1571</v>
      </c>
      <c r="F3868" t="s" s="675">
        <v>2442</v>
      </c>
      <c r="G3868" t="s" s="690">
        <f>G3859</f>
        <v>2004</v>
      </c>
      <c r="H3868" s="677">
        <v>0</v>
      </c>
      <c r="J3868" s="662">
        <f>H3868*I3868</f>
        <v>0</v>
      </c>
      <c r="K3868" s="662">
        <f>IF($V$11="Y",J3868*0.05,0)</f>
        <v>0</v>
      </c>
    </row>
    <row r="3869" s="671" customFormat="1" ht="13.5" customHeight="1">
      <c r="E3869" t="s" s="596">
        <v>1571</v>
      </c>
      <c r="F3869" t="s" s="675">
        <v>2442</v>
      </c>
      <c r="G3869" t="s" s="692">
        <f>G3860</f>
        <v>2005</v>
      </c>
      <c r="H3869" s="677">
        <v>0</v>
      </c>
      <c r="J3869" s="662">
        <f>H3869*I3869</f>
        <v>0</v>
      </c>
      <c r="K3869" s="662">
        <f>IF($V$11="Y",J3869*0.05,0)</f>
        <v>0</v>
      </c>
    </row>
    <row r="3870" s="671" customFormat="1" ht="13.5" customHeight="1">
      <c r="E3870" t="s" s="596">
        <v>1571</v>
      </c>
      <c r="F3870" t="s" s="675">
        <v>2442</v>
      </c>
      <c r="G3870" t="s" s="180">
        <f>G3861</f>
        <v>2006</v>
      </c>
      <c r="H3870" s="677">
        <v>0</v>
      </c>
      <c r="J3870" s="662">
        <f>H3870*I3870</f>
        <v>0</v>
      </c>
      <c r="K3870" s="662">
        <f>IF($V$11="Y",J3870*0.05,0)</f>
        <v>0</v>
      </c>
    </row>
    <row r="3871" s="671" customFormat="1" ht="13.5" customHeight="1">
      <c r="E3871" t="s" s="596">
        <v>1571</v>
      </c>
      <c r="F3871" t="s" s="675">
        <v>2442</v>
      </c>
      <c r="G3871" t="s" s="695">
        <f>G3862</f>
        <v>2007</v>
      </c>
      <c r="H3871" s="677">
        <v>0</v>
      </c>
      <c r="J3871" s="662">
        <f>H3871*I3871</f>
        <v>0</v>
      </c>
      <c r="K3871" s="662">
        <f>IF($V$11="Y",J3871*0.05,0)</f>
        <v>0</v>
      </c>
    </row>
    <row r="3872" s="671" customFormat="1" ht="13.5" customHeight="1">
      <c r="E3872" t="s" s="596">
        <v>1572</v>
      </c>
      <c r="F3872" t="s" s="675">
        <v>2443</v>
      </c>
      <c r="G3872" t="s" s="676">
        <f>G3863</f>
        <v>1996</v>
      </c>
      <c r="H3872" s="677">
        <v>0</v>
      </c>
      <c r="J3872" s="662">
        <f>H3872*I3872</f>
        <v>0</v>
      </c>
      <c r="K3872" s="662">
        <f>IF($V$11="Y",J3872*0.05,0)</f>
        <v>0</v>
      </c>
    </row>
    <row r="3873" s="671" customFormat="1" ht="13.5" customHeight="1">
      <c r="E3873" t="s" s="596">
        <v>1572</v>
      </c>
      <c r="F3873" t="s" s="675">
        <v>2443</v>
      </c>
      <c r="G3873" t="s" s="91">
        <f>G3864</f>
        <v>1998</v>
      </c>
      <c r="H3873" s="677">
        <v>0</v>
      </c>
      <c r="J3873" s="662">
        <f>H3873*I3873</f>
        <v>0</v>
      </c>
      <c r="K3873" s="662">
        <f>IF($V$11="Y",J3873*0.05,0)</f>
        <v>0</v>
      </c>
    </row>
    <row r="3874" s="671" customFormat="1" ht="13.5" customHeight="1">
      <c r="E3874" t="s" s="596">
        <v>1572</v>
      </c>
      <c r="F3874" t="s" s="675">
        <v>2443</v>
      </c>
      <c r="G3874" t="s" s="205">
        <f>G3865</f>
        <v>2000</v>
      </c>
      <c r="H3874" s="677">
        <v>0</v>
      </c>
      <c r="J3874" s="662">
        <f>H3874*I3874</f>
        <v>0</v>
      </c>
      <c r="K3874" s="662">
        <f>IF($V$11="Y",J3874*0.05,0)</f>
        <v>0</v>
      </c>
    </row>
    <row r="3875" s="671" customFormat="1" ht="13.5" customHeight="1">
      <c r="E3875" t="s" s="596">
        <v>1572</v>
      </c>
      <c r="F3875" t="s" s="675">
        <v>2443</v>
      </c>
      <c r="G3875" t="s" s="684">
        <f>G3866</f>
        <v>2001</v>
      </c>
      <c r="H3875" s="677">
        <v>0</v>
      </c>
      <c r="J3875" s="662">
        <f>H3875*I3875</f>
        <v>0</v>
      </c>
      <c r="K3875" s="662">
        <f>IF($V$11="Y",J3875*0.05,0)</f>
        <v>0</v>
      </c>
    </row>
    <row r="3876" s="671" customFormat="1" ht="13.5" customHeight="1">
      <c r="E3876" t="s" s="596">
        <v>1572</v>
      </c>
      <c r="F3876" t="s" s="675">
        <v>2443</v>
      </c>
      <c r="G3876" t="s" s="686">
        <f>G3867</f>
        <v>2003</v>
      </c>
      <c r="H3876" s="677">
        <v>0</v>
      </c>
      <c r="J3876" s="662">
        <f>H3876*I3876</f>
        <v>0</v>
      </c>
      <c r="K3876" s="662">
        <f>IF($V$11="Y",J3876*0.05,0)</f>
        <v>0</v>
      </c>
    </row>
    <row r="3877" s="671" customFormat="1" ht="13.5" customHeight="1">
      <c r="E3877" t="s" s="596">
        <v>1572</v>
      </c>
      <c r="F3877" t="s" s="675">
        <v>2443</v>
      </c>
      <c r="G3877" t="s" s="690">
        <f>G3868</f>
        <v>2004</v>
      </c>
      <c r="H3877" s="677">
        <v>0</v>
      </c>
      <c r="J3877" s="662">
        <f>H3877*I3877</f>
        <v>0</v>
      </c>
      <c r="K3877" s="662">
        <f>IF($V$11="Y",J3877*0.05,0)</f>
        <v>0</v>
      </c>
    </row>
    <row r="3878" s="671" customFormat="1" ht="13.5" customHeight="1">
      <c r="E3878" t="s" s="596">
        <v>1572</v>
      </c>
      <c r="F3878" t="s" s="675">
        <v>2443</v>
      </c>
      <c r="G3878" t="s" s="692">
        <f>G3869</f>
        <v>2005</v>
      </c>
      <c r="H3878" s="677">
        <v>0</v>
      </c>
      <c r="J3878" s="662">
        <f>H3878*I3878</f>
        <v>0</v>
      </c>
      <c r="K3878" s="662">
        <f>IF($V$11="Y",J3878*0.05,0)</f>
        <v>0</v>
      </c>
    </row>
    <row r="3879" s="671" customFormat="1" ht="13.5" customHeight="1">
      <c r="E3879" t="s" s="596">
        <v>1572</v>
      </c>
      <c r="F3879" t="s" s="675">
        <v>2443</v>
      </c>
      <c r="G3879" t="s" s="180">
        <f>G3870</f>
        <v>2006</v>
      </c>
      <c r="H3879" s="677">
        <v>0</v>
      </c>
      <c r="J3879" s="662">
        <f>H3879*I3879</f>
        <v>0</v>
      </c>
      <c r="K3879" s="662">
        <f>IF($V$11="Y",J3879*0.05,0)</f>
        <v>0</v>
      </c>
    </row>
    <row r="3880" s="671" customFormat="1" ht="13.5" customHeight="1">
      <c r="E3880" t="s" s="596">
        <v>1572</v>
      </c>
      <c r="F3880" t="s" s="675">
        <v>2443</v>
      </c>
      <c r="G3880" t="s" s="695">
        <f>G3871</f>
        <v>2007</v>
      </c>
      <c r="H3880" s="677">
        <v>0</v>
      </c>
      <c r="J3880" s="662">
        <f>H3880*I3880</f>
        <v>0</v>
      </c>
      <c r="K3880" s="662">
        <f>IF($V$11="Y",J3880*0.05,0)</f>
        <v>0</v>
      </c>
    </row>
    <row r="3881" s="671" customFormat="1" ht="13.5" customHeight="1">
      <c r="E3881" t="s" s="596">
        <v>1573</v>
      </c>
      <c r="F3881" t="s" s="675">
        <v>2444</v>
      </c>
      <c r="G3881" t="s" s="676">
        <f>G3872</f>
        <v>1996</v>
      </c>
      <c r="H3881" s="677">
        <v>0</v>
      </c>
      <c r="J3881" s="662">
        <f>H3881*I3881</f>
        <v>0</v>
      </c>
      <c r="K3881" s="662">
        <f>IF($V$11="Y",J3881*0.05,0)</f>
        <v>0</v>
      </c>
    </row>
    <row r="3882" s="671" customFormat="1" ht="13.5" customHeight="1">
      <c r="E3882" t="s" s="596">
        <v>1573</v>
      </c>
      <c r="F3882" t="s" s="675">
        <v>2444</v>
      </c>
      <c r="G3882" t="s" s="91">
        <f>G3873</f>
        <v>1998</v>
      </c>
      <c r="H3882" s="677">
        <v>0</v>
      </c>
      <c r="J3882" s="662">
        <f>H3882*I3882</f>
        <v>0</v>
      </c>
      <c r="K3882" s="662">
        <f>IF($V$11="Y",J3882*0.05,0)</f>
        <v>0</v>
      </c>
    </row>
    <row r="3883" s="671" customFormat="1" ht="13.5" customHeight="1">
      <c r="E3883" t="s" s="596">
        <v>1573</v>
      </c>
      <c r="F3883" t="s" s="675">
        <v>2444</v>
      </c>
      <c r="G3883" t="s" s="205">
        <f>G3874</f>
        <v>2000</v>
      </c>
      <c r="H3883" s="677">
        <v>0</v>
      </c>
      <c r="J3883" s="662">
        <f>H3883*I3883</f>
        <v>0</v>
      </c>
      <c r="K3883" s="662">
        <f>IF($V$11="Y",J3883*0.05,0)</f>
        <v>0</v>
      </c>
    </row>
    <row r="3884" s="671" customFormat="1" ht="13.5" customHeight="1">
      <c r="E3884" t="s" s="596">
        <v>1573</v>
      </c>
      <c r="F3884" t="s" s="675">
        <v>2444</v>
      </c>
      <c r="G3884" t="s" s="684">
        <f>G3875</f>
        <v>2001</v>
      </c>
      <c r="H3884" s="677">
        <v>0</v>
      </c>
      <c r="J3884" s="662">
        <f>H3884*I3884</f>
        <v>0</v>
      </c>
      <c r="K3884" s="662">
        <f>IF($V$11="Y",J3884*0.05,0)</f>
        <v>0</v>
      </c>
    </row>
    <row r="3885" s="671" customFormat="1" ht="13.5" customHeight="1">
      <c r="E3885" t="s" s="596">
        <v>1573</v>
      </c>
      <c r="F3885" t="s" s="675">
        <v>2444</v>
      </c>
      <c r="G3885" t="s" s="686">
        <f>G3876</f>
        <v>2003</v>
      </c>
      <c r="H3885" s="677">
        <v>0</v>
      </c>
      <c r="J3885" s="662">
        <f>H3885*I3885</f>
        <v>0</v>
      </c>
      <c r="K3885" s="662">
        <f>IF($V$11="Y",J3885*0.05,0)</f>
        <v>0</v>
      </c>
    </row>
    <row r="3886" s="671" customFormat="1" ht="13.5" customHeight="1">
      <c r="E3886" t="s" s="596">
        <v>1573</v>
      </c>
      <c r="F3886" t="s" s="675">
        <v>2444</v>
      </c>
      <c r="G3886" t="s" s="690">
        <f>G3877</f>
        <v>2004</v>
      </c>
      <c r="H3886" s="677">
        <v>0</v>
      </c>
      <c r="J3886" s="662">
        <f>H3886*I3886</f>
        <v>0</v>
      </c>
      <c r="K3886" s="662">
        <f>IF($V$11="Y",J3886*0.05,0)</f>
        <v>0</v>
      </c>
    </row>
    <row r="3887" s="671" customFormat="1" ht="13.5" customHeight="1">
      <c r="E3887" t="s" s="596">
        <v>1573</v>
      </c>
      <c r="F3887" t="s" s="675">
        <v>2444</v>
      </c>
      <c r="G3887" t="s" s="692">
        <f>G3878</f>
        <v>2005</v>
      </c>
      <c r="H3887" s="677">
        <v>0</v>
      </c>
      <c r="J3887" s="662">
        <f>H3887*I3887</f>
        <v>0</v>
      </c>
      <c r="K3887" s="662">
        <f>IF($V$11="Y",J3887*0.05,0)</f>
        <v>0</v>
      </c>
    </row>
    <row r="3888" s="671" customFormat="1" ht="13.5" customHeight="1">
      <c r="E3888" t="s" s="596">
        <v>1573</v>
      </c>
      <c r="F3888" t="s" s="675">
        <v>2444</v>
      </c>
      <c r="G3888" t="s" s="180">
        <f>G3879</f>
        <v>2006</v>
      </c>
      <c r="H3888" s="677">
        <v>0</v>
      </c>
      <c r="J3888" s="662">
        <f>H3888*I3888</f>
        <v>0</v>
      </c>
      <c r="K3888" s="662">
        <f>IF($V$11="Y",J3888*0.05,0)</f>
        <v>0</v>
      </c>
    </row>
    <row r="3889" s="671" customFormat="1" ht="13.5" customHeight="1">
      <c r="E3889" t="s" s="596">
        <v>1573</v>
      </c>
      <c r="F3889" t="s" s="675">
        <v>2444</v>
      </c>
      <c r="G3889" t="s" s="695">
        <f>G3880</f>
        <v>2007</v>
      </c>
      <c r="H3889" s="677">
        <v>0</v>
      </c>
      <c r="J3889" s="662">
        <f>H3889*I3889</f>
        <v>0</v>
      </c>
      <c r="K3889" s="662">
        <f>IF($V$11="Y",J3889*0.05,0)</f>
        <v>0</v>
      </c>
    </row>
    <row r="3890" s="671" customFormat="1" ht="13.5" customHeight="1">
      <c r="E3890" t="s" s="596">
        <v>1574</v>
      </c>
      <c r="F3890" t="s" s="675">
        <v>2445</v>
      </c>
      <c r="G3890" t="s" s="676">
        <f>G3881</f>
        <v>1996</v>
      </c>
      <c r="H3890" s="677">
        <v>0</v>
      </c>
      <c r="J3890" s="662">
        <f>H3890*I3890</f>
        <v>0</v>
      </c>
      <c r="K3890" s="662">
        <f>IF($V$11="Y",J3890*0.05,0)</f>
        <v>0</v>
      </c>
    </row>
    <row r="3891" s="671" customFormat="1" ht="13.5" customHeight="1">
      <c r="E3891" t="s" s="596">
        <v>1574</v>
      </c>
      <c r="F3891" t="s" s="675">
        <v>2445</v>
      </c>
      <c r="G3891" t="s" s="91">
        <f>G3882</f>
        <v>1998</v>
      </c>
      <c r="H3891" s="677">
        <v>0</v>
      </c>
      <c r="J3891" s="662">
        <f>H3891*I3891</f>
        <v>0</v>
      </c>
      <c r="K3891" s="662">
        <f>IF($V$11="Y",J3891*0.05,0)</f>
        <v>0</v>
      </c>
    </row>
    <row r="3892" s="671" customFormat="1" ht="13.5" customHeight="1">
      <c r="E3892" t="s" s="596">
        <v>1574</v>
      </c>
      <c r="F3892" t="s" s="675">
        <v>2445</v>
      </c>
      <c r="G3892" t="s" s="205">
        <f>G3883</f>
        <v>2000</v>
      </c>
      <c r="H3892" s="677">
        <v>0</v>
      </c>
      <c r="J3892" s="662">
        <f>H3892*I3892</f>
        <v>0</v>
      </c>
      <c r="K3892" s="662">
        <f>IF($V$11="Y",J3892*0.05,0)</f>
        <v>0</v>
      </c>
    </row>
    <row r="3893" s="671" customFormat="1" ht="13.5" customHeight="1">
      <c r="E3893" t="s" s="596">
        <v>1574</v>
      </c>
      <c r="F3893" t="s" s="675">
        <v>2445</v>
      </c>
      <c r="G3893" t="s" s="684">
        <f>G3884</f>
        <v>2001</v>
      </c>
      <c r="H3893" s="677">
        <v>0</v>
      </c>
      <c r="J3893" s="662">
        <f>H3893*I3893</f>
        <v>0</v>
      </c>
      <c r="K3893" s="662">
        <f>IF($V$11="Y",J3893*0.05,0)</f>
        <v>0</v>
      </c>
    </row>
    <row r="3894" s="671" customFormat="1" ht="13.5" customHeight="1">
      <c r="E3894" t="s" s="596">
        <v>1574</v>
      </c>
      <c r="F3894" t="s" s="675">
        <v>2445</v>
      </c>
      <c r="G3894" t="s" s="686">
        <f>G3885</f>
        <v>2003</v>
      </c>
      <c r="H3894" s="677">
        <v>0</v>
      </c>
      <c r="J3894" s="662">
        <f>H3894*I3894</f>
        <v>0</v>
      </c>
      <c r="K3894" s="662">
        <f>IF($V$11="Y",J3894*0.05,0)</f>
        <v>0</v>
      </c>
    </row>
    <row r="3895" s="671" customFormat="1" ht="13.5" customHeight="1">
      <c r="E3895" t="s" s="596">
        <v>1574</v>
      </c>
      <c r="F3895" t="s" s="675">
        <v>2445</v>
      </c>
      <c r="G3895" t="s" s="690">
        <f>G3886</f>
        <v>2004</v>
      </c>
      <c r="H3895" s="677">
        <v>0</v>
      </c>
      <c r="J3895" s="662">
        <f>H3895*I3895</f>
        <v>0</v>
      </c>
      <c r="K3895" s="662">
        <f>IF($V$11="Y",J3895*0.05,0)</f>
        <v>0</v>
      </c>
    </row>
    <row r="3896" s="671" customFormat="1" ht="13.5" customHeight="1">
      <c r="E3896" t="s" s="596">
        <v>1574</v>
      </c>
      <c r="F3896" t="s" s="675">
        <v>2445</v>
      </c>
      <c r="G3896" t="s" s="692">
        <f>G3887</f>
        <v>2005</v>
      </c>
      <c r="H3896" s="677">
        <v>0</v>
      </c>
      <c r="J3896" s="662">
        <f>H3896*I3896</f>
        <v>0</v>
      </c>
      <c r="K3896" s="662">
        <f>IF($V$11="Y",J3896*0.05,0)</f>
        <v>0</v>
      </c>
    </row>
    <row r="3897" s="671" customFormat="1" ht="13.5" customHeight="1">
      <c r="E3897" t="s" s="596">
        <v>1574</v>
      </c>
      <c r="F3897" t="s" s="675">
        <v>2445</v>
      </c>
      <c r="G3897" t="s" s="180">
        <f>G3888</f>
        <v>2006</v>
      </c>
      <c r="H3897" s="677">
        <v>0</v>
      </c>
      <c r="J3897" s="662">
        <f>H3897*I3897</f>
        <v>0</v>
      </c>
      <c r="K3897" s="662">
        <f>IF($V$11="Y",J3897*0.05,0)</f>
        <v>0</v>
      </c>
    </row>
    <row r="3898" s="671" customFormat="1" ht="13.5" customHeight="1">
      <c r="E3898" t="s" s="596">
        <v>1574</v>
      </c>
      <c r="F3898" t="s" s="675">
        <v>2445</v>
      </c>
      <c r="G3898" t="s" s="695">
        <f>G3889</f>
        <v>2007</v>
      </c>
      <c r="H3898" s="677">
        <v>0</v>
      </c>
      <c r="J3898" s="662">
        <f>H3898*I3898</f>
        <v>0</v>
      </c>
      <c r="K3898" s="662">
        <f>IF($V$11="Y",J3898*0.05,0)</f>
        <v>0</v>
      </c>
    </row>
    <row r="3899" s="671" customFormat="1" ht="13.5" customHeight="1">
      <c r="E3899" t="s" s="596">
        <v>1575</v>
      </c>
      <c r="F3899" t="s" s="675">
        <v>2446</v>
      </c>
      <c r="G3899" t="s" s="676">
        <f>G3890</f>
        <v>1996</v>
      </c>
      <c r="H3899" s="677">
        <v>0</v>
      </c>
      <c r="J3899" s="662">
        <f>H3899*I3899</f>
        <v>0</v>
      </c>
      <c r="K3899" s="662">
        <f>IF($V$11="Y",J3899*0.05,0)</f>
        <v>0</v>
      </c>
    </row>
    <row r="3900" s="671" customFormat="1" ht="13.5" customHeight="1">
      <c r="E3900" t="s" s="596">
        <v>1575</v>
      </c>
      <c r="F3900" t="s" s="675">
        <v>2446</v>
      </c>
      <c r="G3900" t="s" s="91">
        <f>G3891</f>
        <v>1998</v>
      </c>
      <c r="H3900" s="677">
        <v>0</v>
      </c>
      <c r="J3900" s="662">
        <f>H3900*I3900</f>
        <v>0</v>
      </c>
      <c r="K3900" s="662">
        <f>IF($V$11="Y",J3900*0.05,0)</f>
        <v>0</v>
      </c>
    </row>
    <row r="3901" s="671" customFormat="1" ht="13.5" customHeight="1">
      <c r="E3901" t="s" s="596">
        <v>1575</v>
      </c>
      <c r="F3901" t="s" s="675">
        <v>2446</v>
      </c>
      <c r="G3901" t="s" s="205">
        <f>G3892</f>
        <v>2000</v>
      </c>
      <c r="H3901" s="677">
        <v>0</v>
      </c>
      <c r="J3901" s="662">
        <f>H3901*I3901</f>
        <v>0</v>
      </c>
      <c r="K3901" s="662">
        <f>IF($V$11="Y",J3901*0.05,0)</f>
        <v>0</v>
      </c>
    </row>
    <row r="3902" s="671" customFormat="1" ht="13.5" customHeight="1">
      <c r="E3902" t="s" s="596">
        <v>1575</v>
      </c>
      <c r="F3902" t="s" s="675">
        <v>2446</v>
      </c>
      <c r="G3902" t="s" s="684">
        <f>G3893</f>
        <v>2001</v>
      </c>
      <c r="H3902" s="677">
        <v>0</v>
      </c>
      <c r="J3902" s="662">
        <f>H3902*I3902</f>
        <v>0</v>
      </c>
      <c r="K3902" s="662">
        <f>IF($V$11="Y",J3902*0.05,0)</f>
        <v>0</v>
      </c>
    </row>
    <row r="3903" s="671" customFormat="1" ht="13.5" customHeight="1">
      <c r="E3903" t="s" s="596">
        <v>1575</v>
      </c>
      <c r="F3903" t="s" s="675">
        <v>2446</v>
      </c>
      <c r="G3903" t="s" s="686">
        <f>G3894</f>
        <v>2003</v>
      </c>
      <c r="H3903" s="677">
        <v>0</v>
      </c>
      <c r="J3903" s="662">
        <f>H3903*I3903</f>
        <v>0</v>
      </c>
      <c r="K3903" s="662">
        <f>IF($V$11="Y",J3903*0.05,0)</f>
        <v>0</v>
      </c>
    </row>
    <row r="3904" s="671" customFormat="1" ht="13.5" customHeight="1">
      <c r="E3904" t="s" s="596">
        <v>1575</v>
      </c>
      <c r="F3904" t="s" s="675">
        <v>2446</v>
      </c>
      <c r="G3904" t="s" s="690">
        <f>G3895</f>
        <v>2004</v>
      </c>
      <c r="H3904" s="677">
        <v>0</v>
      </c>
      <c r="J3904" s="662">
        <f>H3904*I3904</f>
        <v>0</v>
      </c>
      <c r="K3904" s="662">
        <f>IF($V$11="Y",J3904*0.05,0)</f>
        <v>0</v>
      </c>
    </row>
    <row r="3905" s="671" customFormat="1" ht="13.5" customHeight="1">
      <c r="E3905" t="s" s="596">
        <v>1575</v>
      </c>
      <c r="F3905" t="s" s="675">
        <v>2446</v>
      </c>
      <c r="G3905" t="s" s="692">
        <f>G3896</f>
        <v>2005</v>
      </c>
      <c r="H3905" s="677">
        <v>0</v>
      </c>
      <c r="J3905" s="662">
        <f>H3905*I3905</f>
        <v>0</v>
      </c>
      <c r="K3905" s="662">
        <f>IF($V$11="Y",J3905*0.05,0)</f>
        <v>0</v>
      </c>
    </row>
    <row r="3906" s="671" customFormat="1" ht="13.5" customHeight="1">
      <c r="E3906" t="s" s="596">
        <v>1575</v>
      </c>
      <c r="F3906" t="s" s="675">
        <v>2446</v>
      </c>
      <c r="G3906" t="s" s="180">
        <f>G3897</f>
        <v>2006</v>
      </c>
      <c r="H3906" s="677">
        <v>0</v>
      </c>
      <c r="J3906" s="662">
        <f>H3906*I3906</f>
        <v>0</v>
      </c>
      <c r="K3906" s="662">
        <f>IF($V$11="Y",J3906*0.05,0)</f>
        <v>0</v>
      </c>
    </row>
    <row r="3907" s="671" customFormat="1" ht="13.5" customHeight="1">
      <c r="E3907" t="s" s="596">
        <v>1575</v>
      </c>
      <c r="F3907" t="s" s="675">
        <v>2446</v>
      </c>
      <c r="G3907" t="s" s="695">
        <f>G3898</f>
        <v>2007</v>
      </c>
      <c r="H3907" s="677">
        <v>0</v>
      </c>
      <c r="J3907" s="662">
        <f>H3907*I3907</f>
        <v>0</v>
      </c>
      <c r="K3907" s="662">
        <f>IF($V$11="Y",J3907*0.05,0)</f>
        <v>0</v>
      </c>
    </row>
    <row r="3908" s="671" customFormat="1" ht="13.5" customHeight="1">
      <c r="E3908" t="s" s="596">
        <v>1576</v>
      </c>
      <c r="F3908" t="s" s="675">
        <v>2447</v>
      </c>
      <c r="G3908" t="s" s="676">
        <f>G3899</f>
        <v>1996</v>
      </c>
      <c r="H3908" s="677">
        <v>0</v>
      </c>
      <c r="J3908" s="662">
        <f>H3908*I3908</f>
        <v>0</v>
      </c>
      <c r="K3908" s="662">
        <f>IF($V$11="Y",J3908*0.05,0)</f>
        <v>0</v>
      </c>
    </row>
    <row r="3909" s="671" customFormat="1" ht="13.5" customHeight="1">
      <c r="E3909" t="s" s="596">
        <v>1576</v>
      </c>
      <c r="F3909" t="s" s="675">
        <v>2447</v>
      </c>
      <c r="G3909" t="s" s="91">
        <f>G3900</f>
        <v>1998</v>
      </c>
      <c r="H3909" s="677">
        <v>0</v>
      </c>
      <c r="J3909" s="662">
        <f>H3909*I3909</f>
        <v>0</v>
      </c>
      <c r="K3909" s="662">
        <f>IF($V$11="Y",J3909*0.05,0)</f>
        <v>0</v>
      </c>
    </row>
    <row r="3910" s="671" customFormat="1" ht="13.5" customHeight="1">
      <c r="E3910" t="s" s="596">
        <v>1576</v>
      </c>
      <c r="F3910" t="s" s="675">
        <v>2447</v>
      </c>
      <c r="G3910" t="s" s="205">
        <f>G3901</f>
        <v>2000</v>
      </c>
      <c r="H3910" s="677">
        <v>0</v>
      </c>
      <c r="J3910" s="662">
        <f>H3910*I3910</f>
        <v>0</v>
      </c>
      <c r="K3910" s="662">
        <f>IF($V$11="Y",J3910*0.05,0)</f>
        <v>0</v>
      </c>
    </row>
    <row r="3911" s="671" customFormat="1" ht="13.5" customHeight="1">
      <c r="E3911" t="s" s="596">
        <v>1576</v>
      </c>
      <c r="F3911" t="s" s="675">
        <v>2447</v>
      </c>
      <c r="G3911" t="s" s="684">
        <f>G3902</f>
        <v>2001</v>
      </c>
      <c r="H3911" s="677">
        <v>0</v>
      </c>
      <c r="J3911" s="662">
        <f>H3911*I3911</f>
        <v>0</v>
      </c>
      <c r="K3911" s="662">
        <f>IF($V$11="Y",J3911*0.05,0)</f>
        <v>0</v>
      </c>
    </row>
    <row r="3912" s="671" customFormat="1" ht="13.5" customHeight="1">
      <c r="E3912" t="s" s="596">
        <v>1576</v>
      </c>
      <c r="F3912" t="s" s="675">
        <v>2447</v>
      </c>
      <c r="G3912" t="s" s="686">
        <f>G3903</f>
        <v>2003</v>
      </c>
      <c r="H3912" s="677">
        <v>0</v>
      </c>
      <c r="J3912" s="662">
        <f>H3912*I3912</f>
        <v>0</v>
      </c>
      <c r="K3912" s="662">
        <f>IF($V$11="Y",J3912*0.05,0)</f>
        <v>0</v>
      </c>
    </row>
    <row r="3913" s="671" customFormat="1" ht="13.5" customHeight="1">
      <c r="E3913" t="s" s="596">
        <v>1576</v>
      </c>
      <c r="F3913" t="s" s="675">
        <v>2447</v>
      </c>
      <c r="G3913" t="s" s="690">
        <f>G3904</f>
        <v>2004</v>
      </c>
      <c r="H3913" s="677">
        <v>0</v>
      </c>
      <c r="J3913" s="662">
        <f>H3913*I3913</f>
        <v>0</v>
      </c>
      <c r="K3913" s="662">
        <f>IF($V$11="Y",J3913*0.05,0)</f>
        <v>0</v>
      </c>
    </row>
    <row r="3914" s="671" customFormat="1" ht="13.5" customHeight="1">
      <c r="E3914" t="s" s="596">
        <v>1576</v>
      </c>
      <c r="F3914" t="s" s="675">
        <v>2447</v>
      </c>
      <c r="G3914" t="s" s="692">
        <f>G3905</f>
        <v>2005</v>
      </c>
      <c r="H3914" s="677">
        <v>0</v>
      </c>
      <c r="J3914" s="662">
        <f>H3914*I3914</f>
        <v>0</v>
      </c>
      <c r="K3914" s="662">
        <f>IF($V$11="Y",J3914*0.05,0)</f>
        <v>0</v>
      </c>
    </row>
    <row r="3915" s="671" customFormat="1" ht="13.5" customHeight="1">
      <c r="E3915" t="s" s="596">
        <v>1576</v>
      </c>
      <c r="F3915" t="s" s="675">
        <v>2447</v>
      </c>
      <c r="G3915" t="s" s="180">
        <f>G3906</f>
        <v>2006</v>
      </c>
      <c r="H3915" s="677">
        <v>0</v>
      </c>
      <c r="J3915" s="662">
        <f>H3915*I3915</f>
        <v>0</v>
      </c>
      <c r="K3915" s="662">
        <f>IF($V$11="Y",J3915*0.05,0)</f>
        <v>0</v>
      </c>
    </row>
    <row r="3916" s="671" customFormat="1" ht="13.5" customHeight="1">
      <c r="E3916" t="s" s="596">
        <v>1576</v>
      </c>
      <c r="F3916" t="s" s="675">
        <v>2447</v>
      </c>
      <c r="G3916" t="s" s="695">
        <f>G3907</f>
        <v>2007</v>
      </c>
      <c r="H3916" s="677">
        <v>0</v>
      </c>
      <c r="J3916" s="662">
        <f>H3916*I3916</f>
        <v>0</v>
      </c>
      <c r="K3916" s="662">
        <f>IF($V$11="Y",J3916*0.05,0)</f>
        <v>0</v>
      </c>
    </row>
    <row r="3917" s="671" customFormat="1" ht="13.5" customHeight="1">
      <c r="E3917" t="s" s="596">
        <v>1577</v>
      </c>
      <c r="F3917" t="s" s="675">
        <v>2448</v>
      </c>
      <c r="G3917" t="s" s="676">
        <f>G3908</f>
        <v>1996</v>
      </c>
      <c r="H3917" s="677">
        <v>0</v>
      </c>
      <c r="J3917" s="662">
        <f>H3917*I3917</f>
        <v>0</v>
      </c>
      <c r="K3917" s="662">
        <f>IF($V$11="Y",J3917*0.05,0)</f>
        <v>0</v>
      </c>
    </row>
    <row r="3918" s="671" customFormat="1" ht="13.5" customHeight="1">
      <c r="E3918" t="s" s="596">
        <v>1577</v>
      </c>
      <c r="F3918" t="s" s="675">
        <v>2448</v>
      </c>
      <c r="G3918" t="s" s="91">
        <f>G3909</f>
        <v>1998</v>
      </c>
      <c r="H3918" s="677">
        <v>0</v>
      </c>
      <c r="J3918" s="662">
        <f>H3918*I3918</f>
        <v>0</v>
      </c>
      <c r="K3918" s="662">
        <f>IF($V$11="Y",J3918*0.05,0)</f>
        <v>0</v>
      </c>
    </row>
    <row r="3919" s="671" customFormat="1" ht="13.5" customHeight="1">
      <c r="E3919" t="s" s="596">
        <v>1577</v>
      </c>
      <c r="F3919" t="s" s="675">
        <v>2448</v>
      </c>
      <c r="G3919" t="s" s="205">
        <f>G3910</f>
        <v>2000</v>
      </c>
      <c r="H3919" s="677">
        <v>0</v>
      </c>
      <c r="J3919" s="662">
        <f>H3919*I3919</f>
        <v>0</v>
      </c>
      <c r="K3919" s="662">
        <f>IF($V$11="Y",J3919*0.05,0)</f>
        <v>0</v>
      </c>
    </row>
    <row r="3920" s="671" customFormat="1" ht="13.5" customHeight="1">
      <c r="E3920" t="s" s="596">
        <v>1577</v>
      </c>
      <c r="F3920" t="s" s="675">
        <v>2448</v>
      </c>
      <c r="G3920" t="s" s="684">
        <f>G3911</f>
        <v>2001</v>
      </c>
      <c r="H3920" s="677">
        <v>0</v>
      </c>
      <c r="J3920" s="662">
        <f>H3920*I3920</f>
        <v>0</v>
      </c>
      <c r="K3920" s="662">
        <f>IF($V$11="Y",J3920*0.05,0)</f>
        <v>0</v>
      </c>
    </row>
    <row r="3921" s="671" customFormat="1" ht="13.5" customHeight="1">
      <c r="E3921" t="s" s="596">
        <v>1577</v>
      </c>
      <c r="F3921" t="s" s="675">
        <v>2448</v>
      </c>
      <c r="G3921" t="s" s="686">
        <f>G3912</f>
        <v>2003</v>
      </c>
      <c r="H3921" s="677">
        <v>0</v>
      </c>
      <c r="J3921" s="662">
        <f>H3921*I3921</f>
        <v>0</v>
      </c>
      <c r="K3921" s="662">
        <f>IF($V$11="Y",J3921*0.05,0)</f>
        <v>0</v>
      </c>
    </row>
    <row r="3922" s="671" customFormat="1" ht="13.5" customHeight="1">
      <c r="E3922" t="s" s="596">
        <v>1577</v>
      </c>
      <c r="F3922" t="s" s="675">
        <v>2448</v>
      </c>
      <c r="G3922" t="s" s="690">
        <f>G3913</f>
        <v>2004</v>
      </c>
      <c r="H3922" s="677">
        <v>0</v>
      </c>
      <c r="J3922" s="662">
        <f>H3922*I3922</f>
        <v>0</v>
      </c>
      <c r="K3922" s="662">
        <f>IF($V$11="Y",J3922*0.05,0)</f>
        <v>0</v>
      </c>
    </row>
    <row r="3923" s="671" customFormat="1" ht="13.5" customHeight="1">
      <c r="E3923" t="s" s="596">
        <v>1577</v>
      </c>
      <c r="F3923" t="s" s="675">
        <v>2448</v>
      </c>
      <c r="G3923" t="s" s="692">
        <f>G3914</f>
        <v>2005</v>
      </c>
      <c r="H3923" s="677">
        <v>0</v>
      </c>
      <c r="J3923" s="662">
        <f>H3923*I3923</f>
        <v>0</v>
      </c>
      <c r="K3923" s="662">
        <f>IF($V$11="Y",J3923*0.05,0)</f>
        <v>0</v>
      </c>
    </row>
    <row r="3924" s="671" customFormat="1" ht="13.5" customHeight="1">
      <c r="E3924" t="s" s="596">
        <v>1577</v>
      </c>
      <c r="F3924" t="s" s="675">
        <v>2448</v>
      </c>
      <c r="G3924" t="s" s="180">
        <f>G3915</f>
        <v>2006</v>
      </c>
      <c r="H3924" s="677">
        <v>0</v>
      </c>
      <c r="J3924" s="662">
        <f>H3924*I3924</f>
        <v>0</v>
      </c>
      <c r="K3924" s="662">
        <f>IF($V$11="Y",J3924*0.05,0)</f>
        <v>0</v>
      </c>
    </row>
    <row r="3925" s="671" customFormat="1" ht="13.5" customHeight="1">
      <c r="E3925" t="s" s="596">
        <v>1577</v>
      </c>
      <c r="F3925" t="s" s="675">
        <v>2448</v>
      </c>
      <c r="G3925" t="s" s="695">
        <f>G3916</f>
        <v>2007</v>
      </c>
      <c r="H3925" s="677">
        <v>0</v>
      </c>
      <c r="J3925" s="662">
        <f>H3925*I3925</f>
        <v>0</v>
      </c>
      <c r="K3925" s="662">
        <f>IF($V$11="Y",J3925*0.05,0)</f>
        <v>0</v>
      </c>
    </row>
    <row r="3926" s="671" customFormat="1" ht="13.5" customHeight="1">
      <c r="E3926" t="s" s="596">
        <v>1578</v>
      </c>
      <c r="F3926" t="s" s="675">
        <v>2449</v>
      </c>
      <c r="G3926" t="s" s="676">
        <f>G3917</f>
        <v>1996</v>
      </c>
      <c r="H3926" s="677">
        <v>0</v>
      </c>
      <c r="J3926" s="662">
        <f>H3926*I3926</f>
        <v>0</v>
      </c>
      <c r="K3926" s="662">
        <f>IF($V$11="Y",J3926*0.05,0)</f>
        <v>0</v>
      </c>
    </row>
    <row r="3927" s="671" customFormat="1" ht="13.5" customHeight="1">
      <c r="E3927" t="s" s="596">
        <v>1578</v>
      </c>
      <c r="F3927" t="s" s="675">
        <v>2449</v>
      </c>
      <c r="G3927" t="s" s="91">
        <f>G3918</f>
        <v>1998</v>
      </c>
      <c r="H3927" s="677">
        <v>0</v>
      </c>
      <c r="J3927" s="662">
        <f>H3927*I3927</f>
        <v>0</v>
      </c>
      <c r="K3927" s="662">
        <f>IF($V$11="Y",J3927*0.05,0)</f>
        <v>0</v>
      </c>
    </row>
    <row r="3928" s="671" customFormat="1" ht="13.5" customHeight="1">
      <c r="E3928" t="s" s="596">
        <v>1578</v>
      </c>
      <c r="F3928" t="s" s="675">
        <v>2449</v>
      </c>
      <c r="G3928" t="s" s="205">
        <f>G3919</f>
        <v>2000</v>
      </c>
      <c r="H3928" s="677">
        <v>0</v>
      </c>
      <c r="J3928" s="662">
        <f>H3928*I3928</f>
        <v>0</v>
      </c>
      <c r="K3928" s="662">
        <f>IF($V$11="Y",J3928*0.05,0)</f>
        <v>0</v>
      </c>
    </row>
    <row r="3929" s="671" customFormat="1" ht="13.5" customHeight="1">
      <c r="E3929" t="s" s="596">
        <v>1578</v>
      </c>
      <c r="F3929" t="s" s="675">
        <v>2449</v>
      </c>
      <c r="G3929" t="s" s="684">
        <f>G3920</f>
        <v>2001</v>
      </c>
      <c r="H3929" s="677">
        <v>0</v>
      </c>
      <c r="J3929" s="662">
        <f>H3929*I3929</f>
        <v>0</v>
      </c>
      <c r="K3929" s="662">
        <f>IF($V$11="Y",J3929*0.05,0)</f>
        <v>0</v>
      </c>
    </row>
    <row r="3930" s="671" customFormat="1" ht="13.5" customHeight="1">
      <c r="E3930" t="s" s="596">
        <v>1578</v>
      </c>
      <c r="F3930" t="s" s="675">
        <v>2449</v>
      </c>
      <c r="G3930" t="s" s="686">
        <f>G3921</f>
        <v>2003</v>
      </c>
      <c r="H3930" s="677">
        <v>0</v>
      </c>
      <c r="J3930" s="662">
        <f>H3930*I3930</f>
        <v>0</v>
      </c>
      <c r="K3930" s="662">
        <f>IF($V$11="Y",J3930*0.05,0)</f>
        <v>0</v>
      </c>
    </row>
    <row r="3931" s="671" customFormat="1" ht="13.5" customHeight="1">
      <c r="E3931" t="s" s="596">
        <v>1578</v>
      </c>
      <c r="F3931" t="s" s="675">
        <v>2449</v>
      </c>
      <c r="G3931" t="s" s="690">
        <f>G3922</f>
        <v>2004</v>
      </c>
      <c r="H3931" s="677">
        <v>0</v>
      </c>
      <c r="J3931" s="662">
        <f>H3931*I3931</f>
        <v>0</v>
      </c>
      <c r="K3931" s="662">
        <f>IF($V$11="Y",J3931*0.05,0)</f>
        <v>0</v>
      </c>
    </row>
    <row r="3932" s="671" customFormat="1" ht="13.5" customHeight="1">
      <c r="E3932" t="s" s="596">
        <v>1578</v>
      </c>
      <c r="F3932" t="s" s="675">
        <v>2449</v>
      </c>
      <c r="G3932" t="s" s="692">
        <f>G3923</f>
        <v>2005</v>
      </c>
      <c r="H3932" s="677">
        <v>0</v>
      </c>
      <c r="J3932" s="662">
        <f>H3932*I3932</f>
        <v>0</v>
      </c>
      <c r="K3932" s="662">
        <f>IF($V$11="Y",J3932*0.05,0)</f>
        <v>0</v>
      </c>
    </row>
    <row r="3933" s="671" customFormat="1" ht="13.5" customHeight="1">
      <c r="E3933" t="s" s="596">
        <v>1578</v>
      </c>
      <c r="F3933" t="s" s="675">
        <v>2449</v>
      </c>
      <c r="G3933" t="s" s="180">
        <f>G3924</f>
        <v>2006</v>
      </c>
      <c r="H3933" s="677">
        <v>0</v>
      </c>
      <c r="J3933" s="662">
        <f>H3933*I3933</f>
        <v>0</v>
      </c>
      <c r="K3933" s="662">
        <f>IF($V$11="Y",J3933*0.05,0)</f>
        <v>0</v>
      </c>
    </row>
    <row r="3934" s="671" customFormat="1" ht="13.5" customHeight="1">
      <c r="E3934" t="s" s="596">
        <v>1578</v>
      </c>
      <c r="F3934" t="s" s="675">
        <v>2449</v>
      </c>
      <c r="G3934" t="s" s="695">
        <f>G3925</f>
        <v>2007</v>
      </c>
      <c r="H3934" s="677">
        <v>0</v>
      </c>
      <c r="J3934" s="662">
        <f>H3934*I3934</f>
        <v>0</v>
      </c>
      <c r="K3934" s="662">
        <f>IF($V$11="Y",J3934*0.05,0)</f>
        <v>0</v>
      </c>
    </row>
    <row r="3935" s="671" customFormat="1" ht="13.5" customHeight="1">
      <c r="E3935" t="s" s="596">
        <v>1579</v>
      </c>
      <c r="F3935" t="s" s="675">
        <v>2450</v>
      </c>
      <c r="G3935" t="s" s="676">
        <f>G3926</f>
        <v>1996</v>
      </c>
      <c r="H3935" s="677">
        <v>0</v>
      </c>
      <c r="J3935" s="662">
        <f>H3935*I3935</f>
        <v>0</v>
      </c>
      <c r="K3935" s="662">
        <f>IF($V$11="Y",J3935*0.05,0)</f>
        <v>0</v>
      </c>
    </row>
    <row r="3936" s="671" customFormat="1" ht="13.5" customHeight="1">
      <c r="E3936" t="s" s="596">
        <v>1579</v>
      </c>
      <c r="F3936" t="s" s="675">
        <v>2450</v>
      </c>
      <c r="G3936" t="s" s="91">
        <f>G3927</f>
        <v>1998</v>
      </c>
      <c r="H3936" s="677">
        <v>0</v>
      </c>
      <c r="J3936" s="662">
        <f>H3936*I3936</f>
        <v>0</v>
      </c>
      <c r="K3936" s="662">
        <f>IF($V$11="Y",J3936*0.05,0)</f>
        <v>0</v>
      </c>
    </row>
    <row r="3937" s="671" customFormat="1" ht="13.5" customHeight="1">
      <c r="E3937" t="s" s="596">
        <v>1579</v>
      </c>
      <c r="F3937" t="s" s="675">
        <v>2450</v>
      </c>
      <c r="G3937" t="s" s="205">
        <f>G3928</f>
        <v>2000</v>
      </c>
      <c r="H3937" s="677">
        <v>0</v>
      </c>
      <c r="J3937" s="662">
        <f>H3937*I3937</f>
        <v>0</v>
      </c>
      <c r="K3937" s="662">
        <f>IF($V$11="Y",J3937*0.05,0)</f>
        <v>0</v>
      </c>
    </row>
    <row r="3938" s="671" customFormat="1" ht="13.5" customHeight="1">
      <c r="E3938" t="s" s="596">
        <v>1579</v>
      </c>
      <c r="F3938" t="s" s="675">
        <v>2450</v>
      </c>
      <c r="G3938" t="s" s="684">
        <f>G3929</f>
        <v>2001</v>
      </c>
      <c r="H3938" s="677">
        <v>0</v>
      </c>
      <c r="J3938" s="662">
        <f>H3938*I3938</f>
        <v>0</v>
      </c>
      <c r="K3938" s="662">
        <f>IF($V$11="Y",J3938*0.05,0)</f>
        <v>0</v>
      </c>
    </row>
    <row r="3939" s="671" customFormat="1" ht="13.5" customHeight="1">
      <c r="E3939" t="s" s="596">
        <v>1579</v>
      </c>
      <c r="F3939" t="s" s="675">
        <v>2450</v>
      </c>
      <c r="G3939" t="s" s="686">
        <f>G3930</f>
        <v>2003</v>
      </c>
      <c r="H3939" s="677">
        <v>0</v>
      </c>
      <c r="J3939" s="662">
        <f>H3939*I3939</f>
        <v>0</v>
      </c>
      <c r="K3939" s="662">
        <f>IF($V$11="Y",J3939*0.05,0)</f>
        <v>0</v>
      </c>
    </row>
    <row r="3940" s="671" customFormat="1" ht="13.5" customHeight="1">
      <c r="E3940" t="s" s="596">
        <v>1579</v>
      </c>
      <c r="F3940" t="s" s="675">
        <v>2450</v>
      </c>
      <c r="G3940" t="s" s="690">
        <f>G3931</f>
        <v>2004</v>
      </c>
      <c r="H3940" s="677">
        <v>0</v>
      </c>
      <c r="J3940" s="662">
        <f>H3940*I3940</f>
        <v>0</v>
      </c>
      <c r="K3940" s="662">
        <f>IF($V$11="Y",J3940*0.05,0)</f>
        <v>0</v>
      </c>
    </row>
    <row r="3941" s="671" customFormat="1" ht="13.5" customHeight="1">
      <c r="E3941" t="s" s="596">
        <v>1579</v>
      </c>
      <c r="F3941" t="s" s="675">
        <v>2450</v>
      </c>
      <c r="G3941" t="s" s="692">
        <f>G3932</f>
        <v>2005</v>
      </c>
      <c r="H3941" s="677">
        <v>0</v>
      </c>
      <c r="J3941" s="662">
        <f>H3941*I3941</f>
        <v>0</v>
      </c>
      <c r="K3941" s="662">
        <f>IF($V$11="Y",J3941*0.05,0)</f>
        <v>0</v>
      </c>
    </row>
    <row r="3942" s="671" customFormat="1" ht="13.5" customHeight="1">
      <c r="E3942" t="s" s="596">
        <v>1579</v>
      </c>
      <c r="F3942" t="s" s="675">
        <v>2450</v>
      </c>
      <c r="G3942" t="s" s="180">
        <f>G3933</f>
        <v>2006</v>
      </c>
      <c r="H3942" s="677">
        <v>0</v>
      </c>
      <c r="J3942" s="662">
        <f>H3942*I3942</f>
        <v>0</v>
      </c>
      <c r="K3942" s="662">
        <f>IF($V$11="Y",J3942*0.05,0)</f>
        <v>0</v>
      </c>
    </row>
    <row r="3943" s="671" customFormat="1" ht="13.5" customHeight="1">
      <c r="E3943" t="s" s="596">
        <v>1579</v>
      </c>
      <c r="F3943" t="s" s="675">
        <v>2450</v>
      </c>
      <c r="G3943" t="s" s="695">
        <f>G3934</f>
        <v>2007</v>
      </c>
      <c r="H3943" s="677">
        <v>0</v>
      </c>
      <c r="J3943" s="662">
        <f>H3943*I3943</f>
        <v>0</v>
      </c>
      <c r="K3943" s="662">
        <f>IF($V$11="Y",J3943*0.05,0)</f>
        <v>0</v>
      </c>
    </row>
    <row r="3944" s="671" customFormat="1" ht="13.5" customHeight="1">
      <c r="E3944" t="s" s="596">
        <v>1580</v>
      </c>
      <c r="F3944" t="s" s="675">
        <v>2451</v>
      </c>
      <c r="G3944" t="s" s="676">
        <f>G3935</f>
        <v>1996</v>
      </c>
      <c r="H3944" s="677">
        <v>0</v>
      </c>
      <c r="J3944" s="662">
        <f>H3944*I3944</f>
        <v>0</v>
      </c>
      <c r="K3944" s="662">
        <f>IF($V$11="Y",J3944*0.05,0)</f>
        <v>0</v>
      </c>
    </row>
    <row r="3945" s="671" customFormat="1" ht="13.5" customHeight="1">
      <c r="E3945" t="s" s="596">
        <v>1580</v>
      </c>
      <c r="F3945" t="s" s="675">
        <v>2451</v>
      </c>
      <c r="G3945" t="s" s="91">
        <f>G3936</f>
        <v>1998</v>
      </c>
      <c r="H3945" s="677">
        <v>0</v>
      </c>
      <c r="J3945" s="662">
        <f>H3945*I3945</f>
        <v>0</v>
      </c>
      <c r="K3945" s="662">
        <f>IF($V$11="Y",J3945*0.05,0)</f>
        <v>0</v>
      </c>
    </row>
    <row r="3946" s="671" customFormat="1" ht="13.5" customHeight="1">
      <c r="E3946" t="s" s="596">
        <v>1580</v>
      </c>
      <c r="F3946" t="s" s="675">
        <v>2451</v>
      </c>
      <c r="G3946" t="s" s="205">
        <f>G3937</f>
        <v>2000</v>
      </c>
      <c r="H3946" s="677">
        <v>0</v>
      </c>
      <c r="J3946" s="662">
        <f>H3946*I3946</f>
        <v>0</v>
      </c>
      <c r="K3946" s="662">
        <f>IF($V$11="Y",J3946*0.05,0)</f>
        <v>0</v>
      </c>
    </row>
    <row r="3947" s="671" customFormat="1" ht="13.5" customHeight="1">
      <c r="E3947" t="s" s="596">
        <v>1580</v>
      </c>
      <c r="F3947" t="s" s="675">
        <v>2451</v>
      </c>
      <c r="G3947" t="s" s="684">
        <f>G3938</f>
        <v>2001</v>
      </c>
      <c r="H3947" s="677">
        <v>0</v>
      </c>
      <c r="J3947" s="662">
        <f>H3947*I3947</f>
        <v>0</v>
      </c>
      <c r="K3947" s="662">
        <f>IF($V$11="Y",J3947*0.05,0)</f>
        <v>0</v>
      </c>
    </row>
    <row r="3948" s="671" customFormat="1" ht="13.5" customHeight="1">
      <c r="E3948" t="s" s="596">
        <v>1580</v>
      </c>
      <c r="F3948" t="s" s="675">
        <v>2451</v>
      </c>
      <c r="G3948" t="s" s="686">
        <f>G3939</f>
        <v>2003</v>
      </c>
      <c r="H3948" s="677">
        <v>0</v>
      </c>
      <c r="J3948" s="662">
        <f>H3948*I3948</f>
        <v>0</v>
      </c>
      <c r="K3948" s="662">
        <f>IF($V$11="Y",J3948*0.05,0)</f>
        <v>0</v>
      </c>
    </row>
    <row r="3949" s="671" customFormat="1" ht="13.5" customHeight="1">
      <c r="E3949" t="s" s="596">
        <v>1580</v>
      </c>
      <c r="F3949" t="s" s="675">
        <v>2451</v>
      </c>
      <c r="G3949" t="s" s="690">
        <f>G3940</f>
        <v>2004</v>
      </c>
      <c r="H3949" s="677">
        <v>0</v>
      </c>
      <c r="J3949" s="662">
        <f>H3949*I3949</f>
        <v>0</v>
      </c>
      <c r="K3949" s="662">
        <f>IF($V$11="Y",J3949*0.05,0)</f>
        <v>0</v>
      </c>
    </row>
    <row r="3950" s="671" customFormat="1" ht="13.5" customHeight="1">
      <c r="E3950" t="s" s="596">
        <v>1580</v>
      </c>
      <c r="F3950" t="s" s="675">
        <v>2451</v>
      </c>
      <c r="G3950" t="s" s="692">
        <f>G3941</f>
        <v>2005</v>
      </c>
      <c r="H3950" s="677">
        <v>0</v>
      </c>
      <c r="J3950" s="662">
        <f>H3950*I3950</f>
        <v>0</v>
      </c>
      <c r="K3950" s="662">
        <f>IF($V$11="Y",J3950*0.05,0)</f>
        <v>0</v>
      </c>
    </row>
    <row r="3951" s="671" customFormat="1" ht="13.5" customHeight="1">
      <c r="E3951" t="s" s="596">
        <v>1580</v>
      </c>
      <c r="F3951" t="s" s="675">
        <v>2451</v>
      </c>
      <c r="G3951" t="s" s="180">
        <f>G3942</f>
        <v>2006</v>
      </c>
      <c r="H3951" s="677">
        <v>0</v>
      </c>
      <c r="J3951" s="662">
        <f>H3951*I3951</f>
        <v>0</v>
      </c>
      <c r="K3951" s="662">
        <f>IF($V$11="Y",J3951*0.05,0)</f>
        <v>0</v>
      </c>
    </row>
    <row r="3952" s="671" customFormat="1" ht="13.5" customHeight="1">
      <c r="E3952" t="s" s="596">
        <v>1580</v>
      </c>
      <c r="F3952" t="s" s="675">
        <v>2451</v>
      </c>
      <c r="G3952" t="s" s="695">
        <f>G3943</f>
        <v>2007</v>
      </c>
      <c r="H3952" s="677">
        <v>0</v>
      </c>
      <c r="J3952" s="662">
        <f>H3952*I3952</f>
        <v>0</v>
      </c>
      <c r="K3952" s="662">
        <f>IF($V$11="Y",J3952*0.05,0)</f>
        <v>0</v>
      </c>
    </row>
    <row r="3953" s="671" customFormat="1" ht="13.5" customHeight="1">
      <c r="E3953" t="s" s="596">
        <v>1581</v>
      </c>
      <c r="F3953" t="s" s="675">
        <v>2452</v>
      </c>
      <c r="G3953" t="s" s="676">
        <f>G3944</f>
        <v>1996</v>
      </c>
      <c r="H3953" s="677">
        <v>0</v>
      </c>
      <c r="J3953" s="662">
        <f>H3953*I3953</f>
        <v>0</v>
      </c>
      <c r="K3953" s="662">
        <f>IF($V$11="Y",J3953*0.05,0)</f>
        <v>0</v>
      </c>
    </row>
    <row r="3954" s="671" customFormat="1" ht="13.5" customHeight="1">
      <c r="E3954" t="s" s="596">
        <v>1581</v>
      </c>
      <c r="F3954" t="s" s="675">
        <v>2452</v>
      </c>
      <c r="G3954" t="s" s="91">
        <f>G3945</f>
        <v>1998</v>
      </c>
      <c r="H3954" s="677">
        <v>0</v>
      </c>
      <c r="J3954" s="662">
        <f>H3954*I3954</f>
        <v>0</v>
      </c>
      <c r="K3954" s="662">
        <f>IF($V$11="Y",J3954*0.05,0)</f>
        <v>0</v>
      </c>
    </row>
    <row r="3955" s="671" customFormat="1" ht="13.5" customHeight="1">
      <c r="E3955" t="s" s="596">
        <v>1581</v>
      </c>
      <c r="F3955" t="s" s="675">
        <v>2452</v>
      </c>
      <c r="G3955" t="s" s="205">
        <f>G3946</f>
        <v>2000</v>
      </c>
      <c r="H3955" s="677">
        <v>0</v>
      </c>
      <c r="J3955" s="662">
        <f>H3955*I3955</f>
        <v>0</v>
      </c>
      <c r="K3955" s="662">
        <f>IF($V$11="Y",J3955*0.05,0)</f>
        <v>0</v>
      </c>
    </row>
    <row r="3956" s="671" customFormat="1" ht="13.5" customHeight="1">
      <c r="E3956" t="s" s="596">
        <v>1581</v>
      </c>
      <c r="F3956" t="s" s="675">
        <v>2452</v>
      </c>
      <c r="G3956" t="s" s="684">
        <f>G3947</f>
        <v>2001</v>
      </c>
      <c r="H3956" s="677">
        <v>0</v>
      </c>
      <c r="J3956" s="662">
        <f>H3956*I3956</f>
        <v>0</v>
      </c>
      <c r="K3956" s="662">
        <f>IF($V$11="Y",J3956*0.05,0)</f>
        <v>0</v>
      </c>
    </row>
    <row r="3957" s="671" customFormat="1" ht="13.5" customHeight="1">
      <c r="E3957" t="s" s="596">
        <v>1581</v>
      </c>
      <c r="F3957" t="s" s="675">
        <v>2452</v>
      </c>
      <c r="G3957" t="s" s="686">
        <f>G3948</f>
        <v>2003</v>
      </c>
      <c r="H3957" s="677">
        <v>0</v>
      </c>
      <c r="J3957" s="662">
        <f>H3957*I3957</f>
        <v>0</v>
      </c>
      <c r="K3957" s="662">
        <f>IF($V$11="Y",J3957*0.05,0)</f>
        <v>0</v>
      </c>
    </row>
    <row r="3958" s="671" customFormat="1" ht="13.5" customHeight="1">
      <c r="E3958" t="s" s="596">
        <v>1581</v>
      </c>
      <c r="F3958" t="s" s="675">
        <v>2452</v>
      </c>
      <c r="G3958" t="s" s="690">
        <f>G3949</f>
        <v>2004</v>
      </c>
      <c r="H3958" s="677">
        <v>0</v>
      </c>
      <c r="J3958" s="662">
        <f>H3958*I3958</f>
        <v>0</v>
      </c>
      <c r="K3958" s="662">
        <f>IF($V$11="Y",J3958*0.05,0)</f>
        <v>0</v>
      </c>
    </row>
    <row r="3959" s="671" customFormat="1" ht="13.5" customHeight="1">
      <c r="E3959" t="s" s="596">
        <v>1581</v>
      </c>
      <c r="F3959" t="s" s="675">
        <v>2452</v>
      </c>
      <c r="G3959" t="s" s="692">
        <f>G3950</f>
        <v>2005</v>
      </c>
      <c r="H3959" s="677">
        <v>0</v>
      </c>
      <c r="J3959" s="662">
        <f>H3959*I3959</f>
        <v>0</v>
      </c>
      <c r="K3959" s="662">
        <f>IF($V$11="Y",J3959*0.05,0)</f>
        <v>0</v>
      </c>
    </row>
    <row r="3960" s="671" customFormat="1" ht="13.5" customHeight="1">
      <c r="E3960" t="s" s="596">
        <v>1581</v>
      </c>
      <c r="F3960" t="s" s="675">
        <v>2452</v>
      </c>
      <c r="G3960" t="s" s="180">
        <f>G3951</f>
        <v>2006</v>
      </c>
      <c r="H3960" s="677">
        <v>0</v>
      </c>
      <c r="J3960" s="662">
        <f>H3960*I3960</f>
        <v>0</v>
      </c>
      <c r="K3960" s="662">
        <f>IF($V$11="Y",J3960*0.05,0)</f>
        <v>0</v>
      </c>
    </row>
    <row r="3961" s="671" customFormat="1" ht="13.5" customHeight="1">
      <c r="E3961" t="s" s="596">
        <v>1581</v>
      </c>
      <c r="F3961" t="s" s="675">
        <v>2452</v>
      </c>
      <c r="G3961" t="s" s="695">
        <f>G3952</f>
        <v>2007</v>
      </c>
      <c r="H3961" s="677">
        <v>0</v>
      </c>
      <c r="J3961" s="662">
        <f>H3961*I3961</f>
        <v>0</v>
      </c>
      <c r="K3961" s="662">
        <f>IF($V$11="Y",J3961*0.05,0)</f>
        <v>0</v>
      </c>
    </row>
    <row r="3962" s="671" customFormat="1" ht="13.5" customHeight="1">
      <c r="E3962" t="s" s="596">
        <v>1582</v>
      </c>
      <c r="F3962" t="s" s="675">
        <v>2453</v>
      </c>
      <c r="G3962" t="s" s="676">
        <f>G3953</f>
        <v>1996</v>
      </c>
      <c r="H3962" s="677">
        <v>0</v>
      </c>
      <c r="J3962" s="662">
        <f>H3962*I3962</f>
        <v>0</v>
      </c>
      <c r="K3962" s="662">
        <f>IF($V$11="Y",J3962*0.05,0)</f>
        <v>0</v>
      </c>
    </row>
    <row r="3963" s="671" customFormat="1" ht="13.5" customHeight="1">
      <c r="E3963" t="s" s="596">
        <v>1582</v>
      </c>
      <c r="F3963" t="s" s="675">
        <v>2453</v>
      </c>
      <c r="G3963" t="s" s="91">
        <f>G3954</f>
        <v>1998</v>
      </c>
      <c r="H3963" s="677">
        <v>0</v>
      </c>
      <c r="J3963" s="662">
        <f>H3963*I3963</f>
        <v>0</v>
      </c>
      <c r="K3963" s="662">
        <f>IF($V$11="Y",J3963*0.05,0)</f>
        <v>0</v>
      </c>
    </row>
    <row r="3964" s="671" customFormat="1" ht="13.5" customHeight="1">
      <c r="E3964" t="s" s="596">
        <v>1582</v>
      </c>
      <c r="F3964" t="s" s="675">
        <v>2453</v>
      </c>
      <c r="G3964" t="s" s="205">
        <f>G3955</f>
        <v>2000</v>
      </c>
      <c r="H3964" s="677">
        <v>0</v>
      </c>
      <c r="J3964" s="662">
        <f>H3964*I3964</f>
        <v>0</v>
      </c>
      <c r="K3964" s="662">
        <f>IF($V$11="Y",J3964*0.05,0)</f>
        <v>0</v>
      </c>
    </row>
    <row r="3965" s="671" customFormat="1" ht="13.5" customHeight="1">
      <c r="E3965" t="s" s="596">
        <v>1582</v>
      </c>
      <c r="F3965" t="s" s="675">
        <v>2453</v>
      </c>
      <c r="G3965" t="s" s="684">
        <f>G3956</f>
        <v>2001</v>
      </c>
      <c r="H3965" s="677">
        <v>0</v>
      </c>
      <c r="J3965" s="662">
        <f>H3965*I3965</f>
        <v>0</v>
      </c>
      <c r="K3965" s="662">
        <f>IF($V$11="Y",J3965*0.05,0)</f>
        <v>0</v>
      </c>
    </row>
    <row r="3966" s="671" customFormat="1" ht="13.5" customHeight="1">
      <c r="E3966" t="s" s="596">
        <v>1582</v>
      </c>
      <c r="F3966" t="s" s="675">
        <v>2453</v>
      </c>
      <c r="G3966" t="s" s="686">
        <f>G3957</f>
        <v>2003</v>
      </c>
      <c r="H3966" s="677">
        <v>0</v>
      </c>
      <c r="J3966" s="662">
        <f>H3966*I3966</f>
        <v>0</v>
      </c>
      <c r="K3966" s="662">
        <f>IF($V$11="Y",J3966*0.05,0)</f>
        <v>0</v>
      </c>
    </row>
    <row r="3967" s="671" customFormat="1" ht="13.5" customHeight="1">
      <c r="E3967" t="s" s="596">
        <v>1582</v>
      </c>
      <c r="F3967" t="s" s="675">
        <v>2453</v>
      </c>
      <c r="G3967" t="s" s="690">
        <f>G3958</f>
        <v>2004</v>
      </c>
      <c r="H3967" s="677">
        <v>0</v>
      </c>
      <c r="J3967" s="662">
        <f>H3967*I3967</f>
        <v>0</v>
      </c>
      <c r="K3967" s="662">
        <f>IF($V$11="Y",J3967*0.05,0)</f>
        <v>0</v>
      </c>
    </row>
    <row r="3968" s="671" customFormat="1" ht="13.5" customHeight="1">
      <c r="E3968" t="s" s="596">
        <v>1582</v>
      </c>
      <c r="F3968" t="s" s="675">
        <v>2453</v>
      </c>
      <c r="G3968" t="s" s="692">
        <f>G3959</f>
        <v>2005</v>
      </c>
      <c r="H3968" s="677">
        <v>0</v>
      </c>
      <c r="J3968" s="662">
        <f>H3968*I3968</f>
        <v>0</v>
      </c>
      <c r="K3968" s="662">
        <f>IF($V$11="Y",J3968*0.05,0)</f>
        <v>0</v>
      </c>
    </row>
    <row r="3969" s="671" customFormat="1" ht="13.5" customHeight="1">
      <c r="E3969" t="s" s="596">
        <v>1582</v>
      </c>
      <c r="F3969" t="s" s="675">
        <v>2453</v>
      </c>
      <c r="G3969" t="s" s="180">
        <f>G3960</f>
        <v>2006</v>
      </c>
      <c r="H3969" s="677">
        <v>0</v>
      </c>
      <c r="J3969" s="662">
        <f>H3969*I3969</f>
        <v>0</v>
      </c>
      <c r="K3969" s="662">
        <f>IF($V$11="Y",J3969*0.05,0)</f>
        <v>0</v>
      </c>
    </row>
    <row r="3970" s="671" customFormat="1" ht="13.5" customHeight="1">
      <c r="E3970" t="s" s="596">
        <v>1582</v>
      </c>
      <c r="F3970" t="s" s="675">
        <v>2453</v>
      </c>
      <c r="G3970" t="s" s="695">
        <f>G3961</f>
        <v>2007</v>
      </c>
      <c r="H3970" s="677">
        <v>0</v>
      </c>
      <c r="J3970" s="662">
        <f>H3970*I3970</f>
        <v>0</v>
      </c>
      <c r="K3970" s="662">
        <f>IF($V$11="Y",J3970*0.05,0)</f>
        <v>0</v>
      </c>
    </row>
    <row r="3971" s="671" customFormat="1" ht="13.5" customHeight="1">
      <c r="E3971" t="s" s="596">
        <v>1583</v>
      </c>
      <c r="F3971" t="s" s="675">
        <v>2454</v>
      </c>
      <c r="G3971" t="s" s="676">
        <f>G3962</f>
        <v>1996</v>
      </c>
      <c r="H3971" s="677">
        <v>0</v>
      </c>
      <c r="J3971" s="662">
        <f>H3971*I3971</f>
        <v>0</v>
      </c>
      <c r="K3971" s="662">
        <f>IF($V$11="Y",J3971*0.05,0)</f>
        <v>0</v>
      </c>
    </row>
    <row r="3972" s="671" customFormat="1" ht="13.5" customHeight="1">
      <c r="E3972" t="s" s="596">
        <v>1583</v>
      </c>
      <c r="F3972" t="s" s="675">
        <v>2454</v>
      </c>
      <c r="G3972" t="s" s="91">
        <f>G3963</f>
        <v>1998</v>
      </c>
      <c r="H3972" s="677">
        <v>0</v>
      </c>
      <c r="J3972" s="662">
        <f>H3972*I3972</f>
        <v>0</v>
      </c>
      <c r="K3972" s="662">
        <f>IF($V$11="Y",J3972*0.05,0)</f>
        <v>0</v>
      </c>
    </row>
    <row r="3973" s="671" customFormat="1" ht="13.5" customHeight="1">
      <c r="E3973" t="s" s="596">
        <v>1583</v>
      </c>
      <c r="F3973" t="s" s="675">
        <v>2454</v>
      </c>
      <c r="G3973" t="s" s="205">
        <f>G3964</f>
        <v>2000</v>
      </c>
      <c r="H3973" s="677">
        <v>0</v>
      </c>
      <c r="J3973" s="662">
        <f>H3973*I3973</f>
        <v>0</v>
      </c>
      <c r="K3973" s="662">
        <f>IF($V$11="Y",J3973*0.05,0)</f>
        <v>0</v>
      </c>
    </row>
    <row r="3974" s="671" customFormat="1" ht="13.5" customHeight="1">
      <c r="E3974" t="s" s="596">
        <v>1583</v>
      </c>
      <c r="F3974" t="s" s="675">
        <v>2454</v>
      </c>
      <c r="G3974" t="s" s="684">
        <f>G3965</f>
        <v>2001</v>
      </c>
      <c r="H3974" s="677">
        <v>0</v>
      </c>
      <c r="J3974" s="662">
        <f>H3974*I3974</f>
        <v>0</v>
      </c>
      <c r="K3974" s="662">
        <f>IF($V$11="Y",J3974*0.05,0)</f>
        <v>0</v>
      </c>
    </row>
    <row r="3975" s="671" customFormat="1" ht="13.5" customHeight="1">
      <c r="E3975" t="s" s="596">
        <v>1583</v>
      </c>
      <c r="F3975" t="s" s="675">
        <v>2454</v>
      </c>
      <c r="G3975" t="s" s="686">
        <f>G3966</f>
        <v>2003</v>
      </c>
      <c r="H3975" s="677">
        <v>0</v>
      </c>
      <c r="J3975" s="662">
        <f>H3975*I3975</f>
        <v>0</v>
      </c>
      <c r="K3975" s="662">
        <f>IF($V$11="Y",J3975*0.05,0)</f>
        <v>0</v>
      </c>
    </row>
    <row r="3976" s="671" customFormat="1" ht="13.5" customHeight="1">
      <c r="E3976" t="s" s="596">
        <v>1583</v>
      </c>
      <c r="F3976" t="s" s="675">
        <v>2454</v>
      </c>
      <c r="G3976" t="s" s="690">
        <f>G3967</f>
        <v>2004</v>
      </c>
      <c r="H3976" s="677">
        <v>0</v>
      </c>
      <c r="J3976" s="662">
        <f>H3976*I3976</f>
        <v>0</v>
      </c>
      <c r="K3976" s="662">
        <f>IF($V$11="Y",J3976*0.05,0)</f>
        <v>0</v>
      </c>
    </row>
    <row r="3977" s="671" customFormat="1" ht="13.5" customHeight="1">
      <c r="E3977" t="s" s="596">
        <v>1583</v>
      </c>
      <c r="F3977" t="s" s="675">
        <v>2454</v>
      </c>
      <c r="G3977" t="s" s="692">
        <f>G3968</f>
        <v>2005</v>
      </c>
      <c r="H3977" s="677">
        <v>0</v>
      </c>
      <c r="J3977" s="662">
        <f>H3977*I3977</f>
        <v>0</v>
      </c>
      <c r="K3977" s="662">
        <f>IF($V$11="Y",J3977*0.05,0)</f>
        <v>0</v>
      </c>
    </row>
    <row r="3978" s="671" customFormat="1" ht="13.5" customHeight="1">
      <c r="E3978" t="s" s="596">
        <v>1583</v>
      </c>
      <c r="F3978" t="s" s="675">
        <v>2454</v>
      </c>
      <c r="G3978" t="s" s="180">
        <f>G3969</f>
        <v>2006</v>
      </c>
      <c r="H3978" s="677">
        <v>0</v>
      </c>
      <c r="J3978" s="662">
        <f>H3978*I3978</f>
        <v>0</v>
      </c>
      <c r="K3978" s="662">
        <f>IF($V$11="Y",J3978*0.05,0)</f>
        <v>0</v>
      </c>
    </row>
    <row r="3979" s="671" customFormat="1" ht="13.5" customHeight="1">
      <c r="E3979" t="s" s="596">
        <v>1583</v>
      </c>
      <c r="F3979" t="s" s="675">
        <v>2454</v>
      </c>
      <c r="G3979" t="s" s="695">
        <f>G3970</f>
        <v>2007</v>
      </c>
      <c r="H3979" s="677">
        <v>0</v>
      </c>
      <c r="J3979" s="662">
        <f>H3979*I3979</f>
        <v>0</v>
      </c>
      <c r="K3979" s="662">
        <f>IF($V$11="Y",J3979*0.05,0)</f>
        <v>0</v>
      </c>
    </row>
    <row r="3980" s="671" customFormat="1" ht="13.5" customHeight="1">
      <c r="E3980" t="s" s="596">
        <v>1584</v>
      </c>
      <c r="F3980" t="s" s="675">
        <v>2455</v>
      </c>
      <c r="G3980" t="s" s="676">
        <f>G3971</f>
        <v>1996</v>
      </c>
      <c r="H3980" s="677">
        <v>0</v>
      </c>
      <c r="J3980" s="662">
        <f>H3980*I3980</f>
        <v>0</v>
      </c>
      <c r="K3980" s="662">
        <f>IF($V$11="Y",J3980*0.05,0)</f>
        <v>0</v>
      </c>
    </row>
    <row r="3981" s="671" customFormat="1" ht="13.5" customHeight="1">
      <c r="E3981" t="s" s="596">
        <v>1584</v>
      </c>
      <c r="F3981" t="s" s="675">
        <v>2455</v>
      </c>
      <c r="G3981" t="s" s="91">
        <f>G3972</f>
        <v>1998</v>
      </c>
      <c r="H3981" s="677">
        <v>0</v>
      </c>
      <c r="J3981" s="662">
        <f>H3981*I3981</f>
        <v>0</v>
      </c>
      <c r="K3981" s="662">
        <f>IF($V$11="Y",J3981*0.05,0)</f>
        <v>0</v>
      </c>
    </row>
    <row r="3982" s="671" customFormat="1" ht="13.5" customHeight="1">
      <c r="E3982" t="s" s="596">
        <v>1584</v>
      </c>
      <c r="F3982" t="s" s="675">
        <v>2455</v>
      </c>
      <c r="G3982" t="s" s="205">
        <f>G3973</f>
        <v>2000</v>
      </c>
      <c r="H3982" s="677">
        <v>0</v>
      </c>
      <c r="J3982" s="662">
        <f>H3982*I3982</f>
        <v>0</v>
      </c>
      <c r="K3982" s="662">
        <f>IF($V$11="Y",J3982*0.05,0)</f>
        <v>0</v>
      </c>
    </row>
    <row r="3983" s="671" customFormat="1" ht="13.5" customHeight="1">
      <c r="E3983" t="s" s="596">
        <v>1584</v>
      </c>
      <c r="F3983" t="s" s="675">
        <v>2455</v>
      </c>
      <c r="G3983" t="s" s="684">
        <f>G3974</f>
        <v>2001</v>
      </c>
      <c r="H3983" s="677">
        <v>0</v>
      </c>
      <c r="J3983" s="662">
        <f>H3983*I3983</f>
        <v>0</v>
      </c>
      <c r="K3983" s="662">
        <f>IF($V$11="Y",J3983*0.05,0)</f>
        <v>0</v>
      </c>
    </row>
    <row r="3984" s="671" customFormat="1" ht="13.5" customHeight="1">
      <c r="E3984" t="s" s="596">
        <v>1584</v>
      </c>
      <c r="F3984" t="s" s="675">
        <v>2455</v>
      </c>
      <c r="G3984" t="s" s="686">
        <f>G3975</f>
        <v>2003</v>
      </c>
      <c r="H3984" s="677">
        <v>0</v>
      </c>
      <c r="J3984" s="662">
        <f>H3984*I3984</f>
        <v>0</v>
      </c>
      <c r="K3984" s="662">
        <f>IF($V$11="Y",J3984*0.05,0)</f>
        <v>0</v>
      </c>
    </row>
    <row r="3985" s="671" customFormat="1" ht="13.5" customHeight="1">
      <c r="E3985" t="s" s="596">
        <v>1584</v>
      </c>
      <c r="F3985" t="s" s="675">
        <v>2455</v>
      </c>
      <c r="G3985" t="s" s="690">
        <f>G3976</f>
        <v>2004</v>
      </c>
      <c r="H3985" s="677">
        <v>0</v>
      </c>
      <c r="J3985" s="662">
        <f>H3985*I3985</f>
        <v>0</v>
      </c>
      <c r="K3985" s="662">
        <f>IF($V$11="Y",J3985*0.05,0)</f>
        <v>0</v>
      </c>
    </row>
    <row r="3986" s="671" customFormat="1" ht="13.5" customHeight="1">
      <c r="E3986" t="s" s="596">
        <v>1584</v>
      </c>
      <c r="F3986" t="s" s="675">
        <v>2455</v>
      </c>
      <c r="G3986" t="s" s="692">
        <f>G3977</f>
        <v>2005</v>
      </c>
      <c r="H3986" s="677">
        <v>0</v>
      </c>
      <c r="J3986" s="662">
        <f>H3986*I3986</f>
        <v>0</v>
      </c>
      <c r="K3986" s="662">
        <f>IF($V$11="Y",J3986*0.05,0)</f>
        <v>0</v>
      </c>
    </row>
    <row r="3987" s="671" customFormat="1" ht="13.5" customHeight="1">
      <c r="E3987" t="s" s="596">
        <v>1584</v>
      </c>
      <c r="F3987" t="s" s="675">
        <v>2455</v>
      </c>
      <c r="G3987" t="s" s="180">
        <f>G3978</f>
        <v>2006</v>
      </c>
      <c r="H3987" s="677">
        <v>0</v>
      </c>
      <c r="J3987" s="662">
        <f>H3987*I3987</f>
        <v>0</v>
      </c>
      <c r="K3987" s="662">
        <f>IF($V$11="Y",J3987*0.05,0)</f>
        <v>0</v>
      </c>
    </row>
    <row r="3988" s="671" customFormat="1" ht="13.5" customHeight="1">
      <c r="E3988" t="s" s="596">
        <v>1584</v>
      </c>
      <c r="F3988" t="s" s="675">
        <v>2455</v>
      </c>
      <c r="G3988" t="s" s="695">
        <f>G3979</f>
        <v>2007</v>
      </c>
      <c r="H3988" s="677">
        <v>0</v>
      </c>
      <c r="J3988" s="662">
        <f>H3988*I3988</f>
        <v>0</v>
      </c>
      <c r="K3988" s="662">
        <f>IF($V$11="Y",J3988*0.05,0)</f>
        <v>0</v>
      </c>
    </row>
    <row r="3989" s="671" customFormat="1" ht="13.5" customHeight="1">
      <c r="E3989" t="s" s="596">
        <v>1585</v>
      </c>
      <c r="F3989" t="s" s="675">
        <v>2456</v>
      </c>
      <c r="G3989" t="s" s="676">
        <f>G3917</f>
        <v>1996</v>
      </c>
      <c r="H3989" s="677">
        <v>0</v>
      </c>
      <c r="J3989" s="662">
        <f>H3989*I3989</f>
        <v>0</v>
      </c>
      <c r="K3989" s="662">
        <f>IF($V$11="Y",J3989*0.05,0)</f>
        <v>0</v>
      </c>
    </row>
    <row r="3990" s="671" customFormat="1" ht="13.5" customHeight="1">
      <c r="E3990" t="s" s="596">
        <v>1585</v>
      </c>
      <c r="F3990" t="s" s="675">
        <v>2456</v>
      </c>
      <c r="G3990" t="s" s="91">
        <f>G3918</f>
        <v>1998</v>
      </c>
      <c r="H3990" s="677">
        <v>0</v>
      </c>
      <c r="J3990" s="662">
        <f>H3990*I3990</f>
        <v>0</v>
      </c>
      <c r="K3990" s="662">
        <f>IF($V$11="Y",J3990*0.05,0)</f>
        <v>0</v>
      </c>
    </row>
    <row r="3991" s="671" customFormat="1" ht="13.5" customHeight="1">
      <c r="E3991" t="s" s="596">
        <v>1585</v>
      </c>
      <c r="F3991" t="s" s="675">
        <v>2456</v>
      </c>
      <c r="G3991" t="s" s="205">
        <f>G3919</f>
        <v>2000</v>
      </c>
      <c r="H3991" s="677">
        <v>0</v>
      </c>
      <c r="J3991" s="662">
        <f>H3991*I3991</f>
        <v>0</v>
      </c>
      <c r="K3991" s="662">
        <f>IF($V$11="Y",J3991*0.05,0)</f>
        <v>0</v>
      </c>
    </row>
    <row r="3992" s="671" customFormat="1" ht="13.5" customHeight="1">
      <c r="E3992" t="s" s="596">
        <v>1585</v>
      </c>
      <c r="F3992" t="s" s="675">
        <v>2456</v>
      </c>
      <c r="G3992" t="s" s="684">
        <f>G3920</f>
        <v>2001</v>
      </c>
      <c r="H3992" s="677">
        <v>0</v>
      </c>
      <c r="J3992" s="662">
        <f>H3992*I3992</f>
        <v>0</v>
      </c>
      <c r="K3992" s="662">
        <f>IF($V$11="Y",J3992*0.05,0)</f>
        <v>0</v>
      </c>
    </row>
    <row r="3993" s="671" customFormat="1" ht="13.5" customHeight="1">
      <c r="E3993" t="s" s="596">
        <v>1585</v>
      </c>
      <c r="F3993" t="s" s="675">
        <v>2456</v>
      </c>
      <c r="G3993" t="s" s="686">
        <f>G3921</f>
        <v>2003</v>
      </c>
      <c r="H3993" s="677">
        <v>0</v>
      </c>
      <c r="J3993" s="662">
        <f>H3993*I3993</f>
        <v>0</v>
      </c>
      <c r="K3993" s="662">
        <f>IF($V$11="Y",J3993*0.05,0)</f>
        <v>0</v>
      </c>
    </row>
    <row r="3994" s="671" customFormat="1" ht="13.5" customHeight="1">
      <c r="E3994" t="s" s="596">
        <v>1585</v>
      </c>
      <c r="F3994" t="s" s="675">
        <v>2456</v>
      </c>
      <c r="G3994" t="s" s="690">
        <f>G3922</f>
        <v>2004</v>
      </c>
      <c r="H3994" s="677">
        <v>0</v>
      </c>
      <c r="J3994" s="662">
        <f>H3994*I3994</f>
        <v>0</v>
      </c>
      <c r="K3994" s="662">
        <f>IF($V$11="Y",J3994*0.05,0)</f>
        <v>0</v>
      </c>
    </row>
    <row r="3995" s="671" customFormat="1" ht="13.5" customHeight="1">
      <c r="E3995" t="s" s="596">
        <v>1585</v>
      </c>
      <c r="F3995" t="s" s="675">
        <v>2456</v>
      </c>
      <c r="G3995" t="s" s="692">
        <f>G3923</f>
        <v>2005</v>
      </c>
      <c r="H3995" s="677">
        <v>0</v>
      </c>
      <c r="J3995" s="662">
        <f>H3995*I3995</f>
        <v>0</v>
      </c>
      <c r="K3995" s="662">
        <f>IF($V$11="Y",J3995*0.05,0)</f>
        <v>0</v>
      </c>
    </row>
    <row r="3996" s="671" customFormat="1" ht="13.5" customHeight="1">
      <c r="E3996" t="s" s="596">
        <v>1585</v>
      </c>
      <c r="F3996" t="s" s="675">
        <v>2456</v>
      </c>
      <c r="G3996" t="s" s="180">
        <f>G3924</f>
        <v>2006</v>
      </c>
      <c r="H3996" s="677">
        <v>0</v>
      </c>
      <c r="J3996" s="662">
        <f>H3996*I3996</f>
        <v>0</v>
      </c>
      <c r="K3996" s="662">
        <f>IF($V$11="Y",J3996*0.05,0)</f>
        <v>0</v>
      </c>
    </row>
    <row r="3997" s="671" customFormat="1" ht="13.5" customHeight="1">
      <c r="E3997" t="s" s="596">
        <v>1585</v>
      </c>
      <c r="F3997" t="s" s="675">
        <v>2456</v>
      </c>
      <c r="G3997" t="s" s="695">
        <f>G3925</f>
        <v>2007</v>
      </c>
      <c r="H3997" s="677">
        <v>0</v>
      </c>
      <c r="J3997" s="662">
        <f>H3997*I3997</f>
        <v>0</v>
      </c>
      <c r="K3997" s="662">
        <f>IF($V$11="Y",J3997*0.05,0)</f>
        <v>0</v>
      </c>
    </row>
    <row r="3998" s="671" customFormat="1" ht="13.5" customHeight="1">
      <c r="E3998" t="s" s="596">
        <v>1586</v>
      </c>
      <c r="F3998" t="s" s="675">
        <v>2457</v>
      </c>
      <c r="G3998" t="s" s="676">
        <f>G3989</f>
        <v>1996</v>
      </c>
      <c r="H3998" s="677">
        <v>0</v>
      </c>
      <c r="J3998" s="662">
        <f>H3998*I3998</f>
        <v>0</v>
      </c>
      <c r="K3998" s="662">
        <f>IF($V$11="Y",J3998*0.05,0)</f>
        <v>0</v>
      </c>
    </row>
    <row r="3999" s="671" customFormat="1" ht="13.5" customHeight="1">
      <c r="E3999" t="s" s="596">
        <v>1586</v>
      </c>
      <c r="F3999" t="s" s="675">
        <v>2457</v>
      </c>
      <c r="G3999" t="s" s="91">
        <f>G3990</f>
        <v>1998</v>
      </c>
      <c r="H3999" s="677">
        <v>0</v>
      </c>
      <c r="J3999" s="662">
        <f>H3999*I3999</f>
        <v>0</v>
      </c>
      <c r="K3999" s="662">
        <f>IF($V$11="Y",J3999*0.05,0)</f>
        <v>0</v>
      </c>
    </row>
    <row r="4000" s="671" customFormat="1" ht="13.5" customHeight="1">
      <c r="E4000" t="s" s="596">
        <v>1586</v>
      </c>
      <c r="F4000" t="s" s="675">
        <v>2457</v>
      </c>
      <c r="G4000" t="s" s="205">
        <f>G3991</f>
        <v>2000</v>
      </c>
      <c r="H4000" s="677">
        <v>0</v>
      </c>
      <c r="J4000" s="662">
        <f>H4000*I4000</f>
        <v>0</v>
      </c>
      <c r="K4000" s="662">
        <f>IF($V$11="Y",J4000*0.05,0)</f>
        <v>0</v>
      </c>
    </row>
    <row r="4001" s="671" customFormat="1" ht="13.5" customHeight="1">
      <c r="E4001" t="s" s="596">
        <v>1586</v>
      </c>
      <c r="F4001" t="s" s="675">
        <v>2457</v>
      </c>
      <c r="G4001" t="s" s="684">
        <f>G3992</f>
        <v>2001</v>
      </c>
      <c r="H4001" s="677">
        <v>0</v>
      </c>
      <c r="J4001" s="662">
        <f>H4001*I4001</f>
        <v>0</v>
      </c>
      <c r="K4001" s="662">
        <f>IF($V$11="Y",J4001*0.05,0)</f>
        <v>0</v>
      </c>
    </row>
    <row r="4002" s="671" customFormat="1" ht="13.5" customHeight="1">
      <c r="E4002" t="s" s="596">
        <v>1586</v>
      </c>
      <c r="F4002" t="s" s="675">
        <v>2457</v>
      </c>
      <c r="G4002" t="s" s="686">
        <f>G3993</f>
        <v>2003</v>
      </c>
      <c r="H4002" s="677">
        <v>0</v>
      </c>
      <c r="J4002" s="662">
        <f>H4002*I4002</f>
        <v>0</v>
      </c>
      <c r="K4002" s="662">
        <f>IF($V$11="Y",J4002*0.05,0)</f>
        <v>0</v>
      </c>
    </row>
    <row r="4003" s="671" customFormat="1" ht="13.5" customHeight="1">
      <c r="E4003" t="s" s="596">
        <v>1586</v>
      </c>
      <c r="F4003" t="s" s="675">
        <v>2457</v>
      </c>
      <c r="G4003" t="s" s="690">
        <f>G3994</f>
        <v>2004</v>
      </c>
      <c r="H4003" s="677">
        <v>0</v>
      </c>
      <c r="J4003" s="662">
        <f>H4003*I4003</f>
        <v>0</v>
      </c>
      <c r="K4003" s="662">
        <f>IF($V$11="Y",J4003*0.05,0)</f>
        <v>0</v>
      </c>
    </row>
    <row r="4004" s="671" customFormat="1" ht="13.5" customHeight="1">
      <c r="E4004" t="s" s="596">
        <v>1586</v>
      </c>
      <c r="F4004" t="s" s="675">
        <v>2457</v>
      </c>
      <c r="G4004" t="s" s="692">
        <f>G3995</f>
        <v>2005</v>
      </c>
      <c r="H4004" s="677">
        <v>0</v>
      </c>
      <c r="J4004" s="662">
        <f>H4004*I4004</f>
        <v>0</v>
      </c>
      <c r="K4004" s="662">
        <f>IF($V$11="Y",J4004*0.05,0)</f>
        <v>0</v>
      </c>
    </row>
    <row r="4005" s="671" customFormat="1" ht="13.5" customHeight="1">
      <c r="E4005" t="s" s="596">
        <v>1586</v>
      </c>
      <c r="F4005" t="s" s="675">
        <v>2457</v>
      </c>
      <c r="G4005" t="s" s="180">
        <f>G3996</f>
        <v>2006</v>
      </c>
      <c r="H4005" s="677">
        <v>0</v>
      </c>
      <c r="J4005" s="662">
        <f>H4005*I4005</f>
        <v>0</v>
      </c>
      <c r="K4005" s="662">
        <f>IF($V$11="Y",J4005*0.05,0)</f>
        <v>0</v>
      </c>
    </row>
    <row r="4006" s="671" customFormat="1" ht="13.5" customHeight="1">
      <c r="E4006" t="s" s="596">
        <v>1586</v>
      </c>
      <c r="F4006" t="s" s="675">
        <v>2457</v>
      </c>
      <c r="G4006" t="s" s="695">
        <f>G3997</f>
        <v>2007</v>
      </c>
      <c r="H4006" s="677">
        <v>0</v>
      </c>
      <c r="J4006" s="662">
        <f>H4006*I4006</f>
        <v>0</v>
      </c>
      <c r="K4006" s="662">
        <f>IF($V$11="Y",J4006*0.05,0)</f>
        <v>0</v>
      </c>
    </row>
    <row r="4007" s="671" customFormat="1" ht="13.5" customHeight="1">
      <c r="E4007" t="s" s="596">
        <v>1587</v>
      </c>
      <c r="F4007" t="s" s="675">
        <v>2458</v>
      </c>
      <c r="G4007" t="s" s="676">
        <f>G3998</f>
        <v>1996</v>
      </c>
      <c r="H4007" s="677">
        <v>0</v>
      </c>
      <c r="J4007" s="662">
        <f>H4007*I4007</f>
        <v>0</v>
      </c>
      <c r="K4007" s="662">
        <f>IF($V$11="Y",J4007*0.05,0)</f>
        <v>0</v>
      </c>
    </row>
    <row r="4008" s="671" customFormat="1" ht="13.5" customHeight="1">
      <c r="E4008" t="s" s="596">
        <v>1587</v>
      </c>
      <c r="F4008" t="s" s="675">
        <v>2458</v>
      </c>
      <c r="G4008" t="s" s="91">
        <f>G3999</f>
        <v>1998</v>
      </c>
      <c r="H4008" s="677">
        <v>0</v>
      </c>
      <c r="J4008" s="662">
        <f>H4008*I4008</f>
        <v>0</v>
      </c>
      <c r="K4008" s="662">
        <f>IF($V$11="Y",J4008*0.05,0)</f>
        <v>0</v>
      </c>
    </row>
    <row r="4009" s="671" customFormat="1" ht="13.5" customHeight="1">
      <c r="E4009" t="s" s="596">
        <v>1587</v>
      </c>
      <c r="F4009" t="s" s="675">
        <v>2458</v>
      </c>
      <c r="G4009" t="s" s="205">
        <f>G4000</f>
        <v>2000</v>
      </c>
      <c r="H4009" s="677">
        <v>0</v>
      </c>
      <c r="J4009" s="662">
        <f>H4009*I4009</f>
        <v>0</v>
      </c>
      <c r="K4009" s="662">
        <f>IF($V$11="Y",J4009*0.05,0)</f>
        <v>0</v>
      </c>
    </row>
    <row r="4010" s="671" customFormat="1" ht="13.5" customHeight="1">
      <c r="E4010" t="s" s="596">
        <v>1587</v>
      </c>
      <c r="F4010" t="s" s="675">
        <v>2458</v>
      </c>
      <c r="G4010" t="s" s="684">
        <f>G4001</f>
        <v>2001</v>
      </c>
      <c r="H4010" s="677">
        <v>0</v>
      </c>
      <c r="J4010" s="662">
        <f>H4010*I4010</f>
        <v>0</v>
      </c>
      <c r="K4010" s="662">
        <f>IF($V$11="Y",J4010*0.05,0)</f>
        <v>0</v>
      </c>
    </row>
    <row r="4011" s="671" customFormat="1" ht="13.5" customHeight="1">
      <c r="E4011" t="s" s="596">
        <v>1587</v>
      </c>
      <c r="F4011" t="s" s="675">
        <v>2458</v>
      </c>
      <c r="G4011" t="s" s="686">
        <f>G4002</f>
        <v>2003</v>
      </c>
      <c r="H4011" s="677">
        <v>0</v>
      </c>
      <c r="J4011" s="662">
        <f>H4011*I4011</f>
        <v>0</v>
      </c>
      <c r="K4011" s="662">
        <f>IF($V$11="Y",J4011*0.05,0)</f>
        <v>0</v>
      </c>
    </row>
    <row r="4012" s="671" customFormat="1" ht="13.5" customHeight="1">
      <c r="E4012" t="s" s="596">
        <v>1587</v>
      </c>
      <c r="F4012" t="s" s="675">
        <v>2458</v>
      </c>
      <c r="G4012" t="s" s="690">
        <f>G4003</f>
        <v>2004</v>
      </c>
      <c r="H4012" s="677">
        <v>0</v>
      </c>
      <c r="J4012" s="662">
        <f>H4012*I4012</f>
        <v>0</v>
      </c>
      <c r="K4012" s="662">
        <f>IF($V$11="Y",J4012*0.05,0)</f>
        <v>0</v>
      </c>
    </row>
    <row r="4013" s="671" customFormat="1" ht="13.5" customHeight="1">
      <c r="E4013" t="s" s="596">
        <v>1587</v>
      </c>
      <c r="F4013" t="s" s="675">
        <v>2458</v>
      </c>
      <c r="G4013" t="s" s="692">
        <f>G4004</f>
        <v>2005</v>
      </c>
      <c r="H4013" s="677">
        <v>0</v>
      </c>
      <c r="J4013" s="662">
        <f>H4013*I4013</f>
        <v>0</v>
      </c>
      <c r="K4013" s="662">
        <f>IF($V$11="Y",J4013*0.05,0)</f>
        <v>0</v>
      </c>
    </row>
    <row r="4014" s="671" customFormat="1" ht="13.5" customHeight="1">
      <c r="E4014" t="s" s="596">
        <v>1587</v>
      </c>
      <c r="F4014" t="s" s="675">
        <v>2458</v>
      </c>
      <c r="G4014" t="s" s="180">
        <f>G4005</f>
        <v>2006</v>
      </c>
      <c r="H4014" s="677">
        <v>0</v>
      </c>
      <c r="J4014" s="662">
        <f>H4014*I4014</f>
        <v>0</v>
      </c>
      <c r="K4014" s="662">
        <f>IF($V$11="Y",J4014*0.05,0)</f>
        <v>0</v>
      </c>
    </row>
    <row r="4015" s="671" customFormat="1" ht="13.5" customHeight="1">
      <c r="E4015" t="s" s="596">
        <v>1587</v>
      </c>
      <c r="F4015" t="s" s="675">
        <v>2458</v>
      </c>
      <c r="G4015" t="s" s="695">
        <f>G4006</f>
        <v>2007</v>
      </c>
      <c r="H4015" s="677">
        <v>0</v>
      </c>
      <c r="J4015" s="662">
        <f>H4015*I4015</f>
        <v>0</v>
      </c>
      <c r="K4015" s="662">
        <f>IF($V$11="Y",J4015*0.05,0)</f>
        <v>0</v>
      </c>
    </row>
    <row r="4016" s="671" customFormat="1" ht="13.5" customHeight="1">
      <c r="E4016" t="s" s="596">
        <v>1588</v>
      </c>
      <c r="F4016" t="s" s="675">
        <v>2459</v>
      </c>
      <c r="G4016" t="s" s="676">
        <f>G4007</f>
        <v>1996</v>
      </c>
      <c r="H4016" s="677">
        <v>0</v>
      </c>
      <c r="J4016" s="662">
        <f>H4016*I4016</f>
        <v>0</v>
      </c>
      <c r="K4016" s="662">
        <f>IF($V$11="Y",J4016*0.05,0)</f>
        <v>0</v>
      </c>
    </row>
    <row r="4017" s="671" customFormat="1" ht="13.5" customHeight="1">
      <c r="E4017" t="s" s="596">
        <v>1588</v>
      </c>
      <c r="F4017" t="s" s="675">
        <v>2459</v>
      </c>
      <c r="G4017" t="s" s="91">
        <f>G4008</f>
        <v>1998</v>
      </c>
      <c r="H4017" s="677">
        <v>0</v>
      </c>
      <c r="J4017" s="662">
        <f>H4017*I4017</f>
        <v>0</v>
      </c>
      <c r="K4017" s="662">
        <f>IF($V$11="Y",J4017*0.05,0)</f>
        <v>0</v>
      </c>
    </row>
    <row r="4018" s="671" customFormat="1" ht="13.5" customHeight="1">
      <c r="E4018" t="s" s="596">
        <v>1588</v>
      </c>
      <c r="F4018" t="s" s="675">
        <v>2459</v>
      </c>
      <c r="G4018" t="s" s="205">
        <f>G4009</f>
        <v>2000</v>
      </c>
      <c r="H4018" s="677">
        <v>0</v>
      </c>
      <c r="J4018" s="662">
        <f>H4018*I4018</f>
        <v>0</v>
      </c>
      <c r="K4018" s="662">
        <f>IF($V$11="Y",J4018*0.05,0)</f>
        <v>0</v>
      </c>
    </row>
    <row r="4019" s="671" customFormat="1" ht="13.5" customHeight="1">
      <c r="E4019" t="s" s="596">
        <v>1588</v>
      </c>
      <c r="F4019" t="s" s="675">
        <v>2459</v>
      </c>
      <c r="G4019" t="s" s="684">
        <f>G4010</f>
        <v>2001</v>
      </c>
      <c r="H4019" s="677">
        <v>0</v>
      </c>
      <c r="J4019" s="662">
        <f>H4019*I4019</f>
        <v>0</v>
      </c>
      <c r="K4019" s="662">
        <f>IF($V$11="Y",J4019*0.05,0)</f>
        <v>0</v>
      </c>
    </row>
    <row r="4020" s="671" customFormat="1" ht="13.5" customHeight="1">
      <c r="E4020" t="s" s="596">
        <v>1588</v>
      </c>
      <c r="F4020" t="s" s="675">
        <v>2459</v>
      </c>
      <c r="G4020" t="s" s="686">
        <f>G4011</f>
        <v>2003</v>
      </c>
      <c r="H4020" s="677">
        <v>0</v>
      </c>
      <c r="J4020" s="662">
        <f>H4020*I4020</f>
        <v>0</v>
      </c>
      <c r="K4020" s="662">
        <f>IF($V$11="Y",J4020*0.05,0)</f>
        <v>0</v>
      </c>
    </row>
    <row r="4021" s="671" customFormat="1" ht="13.5" customHeight="1">
      <c r="E4021" t="s" s="596">
        <v>1588</v>
      </c>
      <c r="F4021" t="s" s="675">
        <v>2459</v>
      </c>
      <c r="G4021" t="s" s="690">
        <f>G4012</f>
        <v>2004</v>
      </c>
      <c r="H4021" s="677">
        <v>0</v>
      </c>
      <c r="J4021" s="662">
        <f>H4021*I4021</f>
        <v>0</v>
      </c>
      <c r="K4021" s="662">
        <f>IF($V$11="Y",J4021*0.05,0)</f>
        <v>0</v>
      </c>
    </row>
    <row r="4022" s="671" customFormat="1" ht="13.5" customHeight="1">
      <c r="E4022" t="s" s="596">
        <v>1588</v>
      </c>
      <c r="F4022" t="s" s="675">
        <v>2459</v>
      </c>
      <c r="G4022" t="s" s="692">
        <f>G4013</f>
        <v>2005</v>
      </c>
      <c r="H4022" s="677">
        <v>0</v>
      </c>
      <c r="J4022" s="662">
        <f>H4022*I4022</f>
        <v>0</v>
      </c>
      <c r="K4022" s="662">
        <f>IF($V$11="Y",J4022*0.05,0)</f>
        <v>0</v>
      </c>
    </row>
    <row r="4023" s="671" customFormat="1" ht="13.5" customHeight="1">
      <c r="E4023" t="s" s="596">
        <v>1588</v>
      </c>
      <c r="F4023" t="s" s="675">
        <v>2459</v>
      </c>
      <c r="G4023" t="s" s="180">
        <f>G4014</f>
        <v>2006</v>
      </c>
      <c r="H4023" s="677">
        <v>0</v>
      </c>
      <c r="J4023" s="662">
        <f>H4023*I4023</f>
        <v>0</v>
      </c>
      <c r="K4023" s="662">
        <f>IF($V$11="Y",J4023*0.05,0)</f>
        <v>0</v>
      </c>
    </row>
    <row r="4024" s="671" customFormat="1" ht="13.5" customHeight="1">
      <c r="E4024" t="s" s="596">
        <v>1588</v>
      </c>
      <c r="F4024" t="s" s="675">
        <v>2459</v>
      </c>
      <c r="G4024" t="s" s="695">
        <f>G4015</f>
        <v>2007</v>
      </c>
      <c r="H4024" s="677">
        <v>0</v>
      </c>
      <c r="J4024" s="662">
        <f>H4024*I4024</f>
        <v>0</v>
      </c>
      <c r="K4024" s="662">
        <f>IF($V$11="Y",J4024*0.05,0)</f>
        <v>0</v>
      </c>
    </row>
    <row r="4025" s="671" customFormat="1" ht="13.5" customHeight="1">
      <c r="E4025" t="s" s="596">
        <v>1589</v>
      </c>
      <c r="F4025" t="s" s="675">
        <v>2460</v>
      </c>
      <c r="G4025" t="s" s="676">
        <f>G4016</f>
        <v>1996</v>
      </c>
      <c r="H4025" s="677">
        <v>0</v>
      </c>
      <c r="J4025" s="662">
        <f>H4025*I4025</f>
        <v>0</v>
      </c>
      <c r="K4025" s="662">
        <f>IF($V$11="Y",J4025*0.05,0)</f>
        <v>0</v>
      </c>
    </row>
    <row r="4026" s="671" customFormat="1" ht="13.5" customHeight="1">
      <c r="E4026" t="s" s="596">
        <v>1589</v>
      </c>
      <c r="F4026" t="s" s="675">
        <v>2460</v>
      </c>
      <c r="G4026" t="s" s="91">
        <f>G4017</f>
        <v>1998</v>
      </c>
      <c r="H4026" s="677">
        <v>0</v>
      </c>
      <c r="J4026" s="662">
        <f>H4026*I4026</f>
        <v>0</v>
      </c>
      <c r="K4026" s="662">
        <f>IF($V$11="Y",J4026*0.05,0)</f>
        <v>0</v>
      </c>
    </row>
    <row r="4027" s="671" customFormat="1" ht="13.5" customHeight="1">
      <c r="E4027" t="s" s="596">
        <v>1589</v>
      </c>
      <c r="F4027" t="s" s="675">
        <v>2460</v>
      </c>
      <c r="G4027" t="s" s="205">
        <f>G4018</f>
        <v>2000</v>
      </c>
      <c r="H4027" s="677">
        <v>0</v>
      </c>
      <c r="J4027" s="662">
        <f>H4027*I4027</f>
        <v>0</v>
      </c>
      <c r="K4027" s="662">
        <f>IF($V$11="Y",J4027*0.05,0)</f>
        <v>0</v>
      </c>
    </row>
    <row r="4028" s="671" customFormat="1" ht="13.5" customHeight="1">
      <c r="E4028" t="s" s="596">
        <v>1589</v>
      </c>
      <c r="F4028" t="s" s="675">
        <v>2460</v>
      </c>
      <c r="G4028" t="s" s="684">
        <f>G4019</f>
        <v>2001</v>
      </c>
      <c r="H4028" s="677">
        <v>0</v>
      </c>
      <c r="J4028" s="662">
        <f>H4028*I4028</f>
        <v>0</v>
      </c>
      <c r="K4028" s="662">
        <f>IF($V$11="Y",J4028*0.05,0)</f>
        <v>0</v>
      </c>
    </row>
    <row r="4029" s="671" customFormat="1" ht="13.5" customHeight="1">
      <c r="E4029" t="s" s="596">
        <v>1589</v>
      </c>
      <c r="F4029" t="s" s="675">
        <v>2460</v>
      </c>
      <c r="G4029" t="s" s="686">
        <f>G4020</f>
        <v>2003</v>
      </c>
      <c r="H4029" s="677">
        <v>0</v>
      </c>
      <c r="J4029" s="662">
        <f>H4029*I4029</f>
        <v>0</v>
      </c>
      <c r="K4029" s="662">
        <f>IF($V$11="Y",J4029*0.05,0)</f>
        <v>0</v>
      </c>
    </row>
    <row r="4030" s="671" customFormat="1" ht="13.5" customHeight="1">
      <c r="E4030" t="s" s="596">
        <v>1589</v>
      </c>
      <c r="F4030" t="s" s="675">
        <v>2460</v>
      </c>
      <c r="G4030" t="s" s="690">
        <f>G4021</f>
        <v>2004</v>
      </c>
      <c r="H4030" s="677">
        <v>0</v>
      </c>
      <c r="J4030" s="662">
        <f>H4030*I4030</f>
        <v>0</v>
      </c>
      <c r="K4030" s="662">
        <f>IF($V$11="Y",J4030*0.05,0)</f>
        <v>0</v>
      </c>
    </row>
    <row r="4031" s="671" customFormat="1" ht="13.5" customHeight="1">
      <c r="E4031" t="s" s="596">
        <v>1589</v>
      </c>
      <c r="F4031" t="s" s="675">
        <v>2460</v>
      </c>
      <c r="G4031" t="s" s="692">
        <f>G4022</f>
        <v>2005</v>
      </c>
      <c r="H4031" s="677">
        <v>0</v>
      </c>
      <c r="J4031" s="662">
        <f>H4031*I4031</f>
        <v>0</v>
      </c>
      <c r="K4031" s="662">
        <f>IF($V$11="Y",J4031*0.05,0)</f>
        <v>0</v>
      </c>
    </row>
    <row r="4032" s="671" customFormat="1" ht="13.5" customHeight="1">
      <c r="E4032" t="s" s="596">
        <v>1589</v>
      </c>
      <c r="F4032" t="s" s="675">
        <v>2460</v>
      </c>
      <c r="G4032" t="s" s="180">
        <f>G4023</f>
        <v>2006</v>
      </c>
      <c r="H4032" s="677">
        <v>0</v>
      </c>
      <c r="J4032" s="662">
        <f>H4032*I4032</f>
        <v>0</v>
      </c>
      <c r="K4032" s="662">
        <f>IF($V$11="Y",J4032*0.05,0)</f>
        <v>0</v>
      </c>
    </row>
    <row r="4033" s="671" customFormat="1" ht="13.5" customHeight="1">
      <c r="E4033" t="s" s="596">
        <v>1589</v>
      </c>
      <c r="F4033" t="s" s="675">
        <v>2460</v>
      </c>
      <c r="G4033" t="s" s="695">
        <f>G4024</f>
        <v>2007</v>
      </c>
      <c r="H4033" s="677">
        <v>0</v>
      </c>
      <c r="J4033" s="662">
        <f>H4033*I4033</f>
        <v>0</v>
      </c>
      <c r="K4033" s="662">
        <f>IF($V$11="Y",J4033*0.05,0)</f>
        <v>0</v>
      </c>
    </row>
    <row r="4034" s="671" customFormat="1" ht="13.5" customHeight="1">
      <c r="E4034" t="s" s="596">
        <v>1590</v>
      </c>
      <c r="F4034" t="s" s="675">
        <v>2461</v>
      </c>
      <c r="G4034" t="s" s="676">
        <f>G4025</f>
        <v>1996</v>
      </c>
      <c r="H4034" s="677">
        <v>0</v>
      </c>
      <c r="J4034" s="662">
        <f>H4034*I4034</f>
        <v>0</v>
      </c>
      <c r="K4034" s="662">
        <f>IF($V$11="Y",J4034*0.05,0)</f>
        <v>0</v>
      </c>
    </row>
    <row r="4035" s="671" customFormat="1" ht="13.5" customHeight="1">
      <c r="E4035" t="s" s="596">
        <v>1590</v>
      </c>
      <c r="F4035" t="s" s="675">
        <v>2461</v>
      </c>
      <c r="G4035" t="s" s="91">
        <f>G4026</f>
        <v>1998</v>
      </c>
      <c r="H4035" s="677">
        <v>0</v>
      </c>
      <c r="J4035" s="662">
        <f>H4035*I4035</f>
        <v>0</v>
      </c>
      <c r="K4035" s="662">
        <f>IF($V$11="Y",J4035*0.05,0)</f>
        <v>0</v>
      </c>
    </row>
    <row r="4036" s="671" customFormat="1" ht="13.5" customHeight="1">
      <c r="E4036" t="s" s="596">
        <v>1590</v>
      </c>
      <c r="F4036" t="s" s="675">
        <v>2461</v>
      </c>
      <c r="G4036" t="s" s="205">
        <f>G4027</f>
        <v>2000</v>
      </c>
      <c r="H4036" s="677">
        <v>0</v>
      </c>
      <c r="J4036" s="662">
        <f>H4036*I4036</f>
        <v>0</v>
      </c>
      <c r="K4036" s="662">
        <f>IF($V$11="Y",J4036*0.05,0)</f>
        <v>0</v>
      </c>
    </row>
    <row r="4037" s="671" customFormat="1" ht="13.5" customHeight="1">
      <c r="E4037" t="s" s="596">
        <v>1590</v>
      </c>
      <c r="F4037" t="s" s="675">
        <v>2461</v>
      </c>
      <c r="G4037" t="s" s="684">
        <f>G4028</f>
        <v>2001</v>
      </c>
      <c r="H4037" s="677">
        <v>0</v>
      </c>
      <c r="J4037" s="662">
        <f>H4037*I4037</f>
        <v>0</v>
      </c>
      <c r="K4037" s="662">
        <f>IF($V$11="Y",J4037*0.05,0)</f>
        <v>0</v>
      </c>
    </row>
    <row r="4038" s="671" customFormat="1" ht="13.5" customHeight="1">
      <c r="E4038" t="s" s="596">
        <v>1590</v>
      </c>
      <c r="F4038" t="s" s="675">
        <v>2461</v>
      </c>
      <c r="G4038" t="s" s="686">
        <f>G4029</f>
        <v>2003</v>
      </c>
      <c r="H4038" s="677">
        <v>0</v>
      </c>
      <c r="J4038" s="662">
        <f>H4038*I4038</f>
        <v>0</v>
      </c>
      <c r="K4038" s="662">
        <f>IF($V$11="Y",J4038*0.05,0)</f>
        <v>0</v>
      </c>
    </row>
    <row r="4039" s="671" customFormat="1" ht="13.5" customHeight="1">
      <c r="E4039" t="s" s="596">
        <v>1590</v>
      </c>
      <c r="F4039" t="s" s="675">
        <v>2461</v>
      </c>
      <c r="G4039" t="s" s="690">
        <f>G4030</f>
        <v>2004</v>
      </c>
      <c r="H4039" s="677">
        <v>0</v>
      </c>
      <c r="J4039" s="662">
        <f>H4039*I4039</f>
        <v>0</v>
      </c>
      <c r="K4039" s="662">
        <f>IF($V$11="Y",J4039*0.05,0)</f>
        <v>0</v>
      </c>
    </row>
    <row r="4040" s="671" customFormat="1" ht="13.5" customHeight="1">
      <c r="E4040" t="s" s="596">
        <v>1590</v>
      </c>
      <c r="F4040" t="s" s="675">
        <v>2461</v>
      </c>
      <c r="G4040" t="s" s="692">
        <f>G4031</f>
        <v>2005</v>
      </c>
      <c r="H4040" s="677">
        <v>0</v>
      </c>
      <c r="J4040" s="662">
        <f>H4040*I4040</f>
        <v>0</v>
      </c>
      <c r="K4040" s="662">
        <f>IF($V$11="Y",J4040*0.05,0)</f>
        <v>0</v>
      </c>
    </row>
    <row r="4041" s="671" customFormat="1" ht="13.5" customHeight="1">
      <c r="E4041" t="s" s="596">
        <v>1590</v>
      </c>
      <c r="F4041" t="s" s="675">
        <v>2461</v>
      </c>
      <c r="G4041" t="s" s="180">
        <f>G4032</f>
        <v>2006</v>
      </c>
      <c r="H4041" s="677">
        <v>0</v>
      </c>
      <c r="J4041" s="662">
        <f>H4041*I4041</f>
        <v>0</v>
      </c>
      <c r="K4041" s="662">
        <f>IF($V$11="Y",J4041*0.05,0)</f>
        <v>0</v>
      </c>
    </row>
    <row r="4042" s="671" customFormat="1" ht="13.5" customHeight="1">
      <c r="E4042" t="s" s="596">
        <v>1590</v>
      </c>
      <c r="F4042" t="s" s="675">
        <v>2461</v>
      </c>
      <c r="G4042" t="s" s="695">
        <f>G4033</f>
        <v>2007</v>
      </c>
      <c r="H4042" s="677">
        <v>0</v>
      </c>
      <c r="J4042" s="662">
        <f>H4042*I4042</f>
        <v>0</v>
      </c>
      <c r="K4042" s="662">
        <f>IF($V$11="Y",J4042*0.05,0)</f>
        <v>0</v>
      </c>
    </row>
    <row r="4043" s="671" customFormat="1" ht="13.5" customHeight="1">
      <c r="E4043" t="s" s="596">
        <v>1591</v>
      </c>
      <c r="F4043" t="s" s="675">
        <v>2462</v>
      </c>
      <c r="G4043" t="s" s="676">
        <f>G4034</f>
        <v>1996</v>
      </c>
      <c r="H4043" s="677">
        <v>0</v>
      </c>
      <c r="J4043" s="662">
        <f>H4043*I4043</f>
        <v>0</v>
      </c>
      <c r="K4043" s="662">
        <f>IF($V$11="Y",J4043*0.05,0)</f>
        <v>0</v>
      </c>
    </row>
    <row r="4044" s="671" customFormat="1" ht="13.5" customHeight="1">
      <c r="E4044" t="s" s="596">
        <v>1591</v>
      </c>
      <c r="F4044" t="s" s="675">
        <v>2462</v>
      </c>
      <c r="G4044" t="s" s="91">
        <f>G4035</f>
        <v>1998</v>
      </c>
      <c r="H4044" s="677">
        <v>0</v>
      </c>
      <c r="J4044" s="662">
        <f>H4044*I4044</f>
        <v>0</v>
      </c>
      <c r="K4044" s="662">
        <f>IF($V$11="Y",J4044*0.05,0)</f>
        <v>0</v>
      </c>
    </row>
    <row r="4045" s="671" customFormat="1" ht="13.5" customHeight="1">
      <c r="E4045" t="s" s="596">
        <v>1591</v>
      </c>
      <c r="F4045" t="s" s="675">
        <v>2462</v>
      </c>
      <c r="G4045" t="s" s="205">
        <f>G4036</f>
        <v>2000</v>
      </c>
      <c r="H4045" s="677">
        <v>0</v>
      </c>
      <c r="J4045" s="662">
        <f>H4045*I4045</f>
        <v>0</v>
      </c>
      <c r="K4045" s="662">
        <f>IF($V$11="Y",J4045*0.05,0)</f>
        <v>0</v>
      </c>
    </row>
    <row r="4046" s="671" customFormat="1" ht="13.5" customHeight="1">
      <c r="E4046" t="s" s="596">
        <v>1591</v>
      </c>
      <c r="F4046" t="s" s="675">
        <v>2462</v>
      </c>
      <c r="G4046" t="s" s="684">
        <f>G4037</f>
        <v>2001</v>
      </c>
      <c r="H4046" s="677">
        <v>0</v>
      </c>
      <c r="J4046" s="662">
        <f>H4046*I4046</f>
        <v>0</v>
      </c>
      <c r="K4046" s="662">
        <f>IF($V$11="Y",J4046*0.05,0)</f>
        <v>0</v>
      </c>
    </row>
    <row r="4047" s="671" customFormat="1" ht="13.5" customHeight="1">
      <c r="E4047" t="s" s="596">
        <v>1591</v>
      </c>
      <c r="F4047" t="s" s="675">
        <v>2462</v>
      </c>
      <c r="G4047" t="s" s="686">
        <f>G4038</f>
        <v>2003</v>
      </c>
      <c r="H4047" s="677">
        <v>0</v>
      </c>
      <c r="J4047" s="662">
        <f>H4047*I4047</f>
        <v>0</v>
      </c>
      <c r="K4047" s="662">
        <f>IF($V$11="Y",J4047*0.05,0)</f>
        <v>0</v>
      </c>
    </row>
    <row r="4048" s="671" customFormat="1" ht="13.5" customHeight="1">
      <c r="E4048" t="s" s="596">
        <v>1591</v>
      </c>
      <c r="F4048" t="s" s="675">
        <v>2462</v>
      </c>
      <c r="G4048" t="s" s="690">
        <f>G4039</f>
        <v>2004</v>
      </c>
      <c r="H4048" s="677">
        <v>0</v>
      </c>
      <c r="J4048" s="662">
        <f>H4048*I4048</f>
        <v>0</v>
      </c>
      <c r="K4048" s="662">
        <f>IF($V$11="Y",J4048*0.05,0)</f>
        <v>0</v>
      </c>
    </row>
    <row r="4049" s="671" customFormat="1" ht="13.5" customHeight="1">
      <c r="E4049" t="s" s="596">
        <v>1591</v>
      </c>
      <c r="F4049" t="s" s="675">
        <v>2462</v>
      </c>
      <c r="G4049" t="s" s="692">
        <f>G4040</f>
        <v>2005</v>
      </c>
      <c r="H4049" s="677">
        <v>0</v>
      </c>
      <c r="J4049" s="662">
        <f>H4049*I4049</f>
        <v>0</v>
      </c>
      <c r="K4049" s="662">
        <f>IF($V$11="Y",J4049*0.05,0)</f>
        <v>0</v>
      </c>
    </row>
    <row r="4050" s="671" customFormat="1" ht="13.5" customHeight="1">
      <c r="E4050" t="s" s="596">
        <v>1591</v>
      </c>
      <c r="F4050" t="s" s="675">
        <v>2462</v>
      </c>
      <c r="G4050" t="s" s="180">
        <f>G4041</f>
        <v>2006</v>
      </c>
      <c r="H4050" s="677">
        <v>0</v>
      </c>
      <c r="J4050" s="662">
        <f>H4050*I4050</f>
        <v>0</v>
      </c>
      <c r="K4050" s="662">
        <f>IF($V$11="Y",J4050*0.05,0)</f>
        <v>0</v>
      </c>
    </row>
    <row r="4051" s="671" customFormat="1" ht="13.5" customHeight="1">
      <c r="E4051" t="s" s="596">
        <v>1591</v>
      </c>
      <c r="F4051" t="s" s="675">
        <v>2462</v>
      </c>
      <c r="G4051" t="s" s="695">
        <f>G4042</f>
        <v>2007</v>
      </c>
      <c r="H4051" s="677">
        <v>0</v>
      </c>
      <c r="J4051" s="662">
        <f>H4051*I4051</f>
        <v>0</v>
      </c>
      <c r="K4051" s="662">
        <f>IF($V$11="Y",J4051*0.05,0)</f>
        <v>0</v>
      </c>
    </row>
    <row r="4052" s="671" customFormat="1" ht="13.5" customHeight="1">
      <c r="E4052" t="s" s="596">
        <v>1592</v>
      </c>
      <c r="F4052" t="s" s="675">
        <v>2463</v>
      </c>
      <c r="G4052" t="s" s="676">
        <f>G4043</f>
        <v>1996</v>
      </c>
      <c r="H4052" s="677">
        <v>0</v>
      </c>
      <c r="J4052" s="662">
        <f>H4052*I4052</f>
        <v>0</v>
      </c>
      <c r="K4052" s="662">
        <f>IF($V$11="Y",J4052*0.05,0)</f>
        <v>0</v>
      </c>
    </row>
    <row r="4053" s="671" customFormat="1" ht="13.5" customHeight="1">
      <c r="E4053" t="s" s="596">
        <v>1592</v>
      </c>
      <c r="F4053" t="s" s="675">
        <v>2463</v>
      </c>
      <c r="G4053" t="s" s="91">
        <f>G4044</f>
        <v>1998</v>
      </c>
      <c r="H4053" s="677">
        <v>0</v>
      </c>
      <c r="J4053" s="662">
        <f>H4053*I4053</f>
        <v>0</v>
      </c>
      <c r="K4053" s="662">
        <f>IF($V$11="Y",J4053*0.05,0)</f>
        <v>0</v>
      </c>
    </row>
    <row r="4054" s="671" customFormat="1" ht="13.5" customHeight="1">
      <c r="E4054" t="s" s="596">
        <v>1592</v>
      </c>
      <c r="F4054" t="s" s="675">
        <v>2463</v>
      </c>
      <c r="G4054" t="s" s="205">
        <f>G4045</f>
        <v>2000</v>
      </c>
      <c r="H4054" s="677">
        <v>0</v>
      </c>
      <c r="J4054" s="662">
        <f>H4054*I4054</f>
        <v>0</v>
      </c>
      <c r="K4054" s="662">
        <f>IF($V$11="Y",J4054*0.05,0)</f>
        <v>0</v>
      </c>
    </row>
    <row r="4055" s="671" customFormat="1" ht="13.5" customHeight="1">
      <c r="E4055" t="s" s="596">
        <v>1592</v>
      </c>
      <c r="F4055" t="s" s="675">
        <v>2463</v>
      </c>
      <c r="G4055" t="s" s="684">
        <f>G4046</f>
        <v>2001</v>
      </c>
      <c r="H4055" s="677">
        <v>0</v>
      </c>
      <c r="J4055" s="662">
        <f>H4055*I4055</f>
        <v>0</v>
      </c>
      <c r="K4055" s="662">
        <f>IF($V$11="Y",J4055*0.05,0)</f>
        <v>0</v>
      </c>
    </row>
    <row r="4056" s="671" customFormat="1" ht="13.5" customHeight="1">
      <c r="E4056" t="s" s="596">
        <v>1592</v>
      </c>
      <c r="F4056" t="s" s="675">
        <v>2463</v>
      </c>
      <c r="G4056" t="s" s="686">
        <f>G4047</f>
        <v>2003</v>
      </c>
      <c r="H4056" s="677">
        <v>0</v>
      </c>
      <c r="J4056" s="662">
        <f>H4056*I4056</f>
        <v>0</v>
      </c>
      <c r="K4056" s="662">
        <f>IF($V$11="Y",J4056*0.05,0)</f>
        <v>0</v>
      </c>
    </row>
    <row r="4057" s="671" customFormat="1" ht="13.5" customHeight="1">
      <c r="E4057" t="s" s="596">
        <v>1592</v>
      </c>
      <c r="F4057" t="s" s="675">
        <v>2463</v>
      </c>
      <c r="G4057" t="s" s="690">
        <f>G4048</f>
        <v>2004</v>
      </c>
      <c r="H4057" s="677">
        <v>0</v>
      </c>
      <c r="J4057" s="662">
        <f>H4057*I4057</f>
        <v>0</v>
      </c>
      <c r="K4057" s="662">
        <f>IF($V$11="Y",J4057*0.05,0)</f>
        <v>0</v>
      </c>
    </row>
    <row r="4058" s="671" customFormat="1" ht="13.5" customHeight="1">
      <c r="E4058" t="s" s="596">
        <v>1592</v>
      </c>
      <c r="F4058" t="s" s="675">
        <v>2463</v>
      </c>
      <c r="G4058" t="s" s="692">
        <f>G4049</f>
        <v>2005</v>
      </c>
      <c r="H4058" s="677">
        <v>0</v>
      </c>
      <c r="J4058" s="662">
        <f>H4058*I4058</f>
        <v>0</v>
      </c>
      <c r="K4058" s="662">
        <f>IF($V$11="Y",J4058*0.05,0)</f>
        <v>0</v>
      </c>
    </row>
    <row r="4059" s="671" customFormat="1" ht="13.5" customHeight="1">
      <c r="E4059" t="s" s="596">
        <v>1592</v>
      </c>
      <c r="F4059" t="s" s="675">
        <v>2463</v>
      </c>
      <c r="G4059" t="s" s="180">
        <f>G4050</f>
        <v>2006</v>
      </c>
      <c r="H4059" s="677">
        <v>0</v>
      </c>
      <c r="J4059" s="662">
        <f>H4059*I4059</f>
        <v>0</v>
      </c>
      <c r="K4059" s="662">
        <f>IF($V$11="Y",J4059*0.05,0)</f>
        <v>0</v>
      </c>
    </row>
    <row r="4060" s="671" customFormat="1" ht="13.5" customHeight="1">
      <c r="E4060" t="s" s="596">
        <v>1592</v>
      </c>
      <c r="F4060" t="s" s="675">
        <v>2463</v>
      </c>
      <c r="G4060" t="s" s="695">
        <f>G4051</f>
        <v>2007</v>
      </c>
      <c r="H4060" s="677">
        <v>0</v>
      </c>
      <c r="J4060" s="662">
        <f>H4060*I4060</f>
        <v>0</v>
      </c>
      <c r="K4060" s="662">
        <f>IF($V$11="Y",J4060*0.05,0)</f>
        <v>0</v>
      </c>
    </row>
    <row r="4061" s="671" customFormat="1" ht="13.5" customHeight="1">
      <c r="E4061" t="s" s="596">
        <v>1593</v>
      </c>
      <c r="F4061" t="s" s="675">
        <v>2464</v>
      </c>
      <c r="G4061" t="s" s="676">
        <f>G4052</f>
        <v>1996</v>
      </c>
      <c r="H4061" s="677">
        <v>0</v>
      </c>
      <c r="J4061" s="662">
        <f>H4061*I4061</f>
        <v>0</v>
      </c>
      <c r="K4061" s="662">
        <f>IF($V$11="Y",J4061*0.05,0)</f>
        <v>0</v>
      </c>
    </row>
    <row r="4062" s="671" customFormat="1" ht="13.5" customHeight="1">
      <c r="E4062" t="s" s="596">
        <v>1593</v>
      </c>
      <c r="F4062" t="s" s="675">
        <v>2464</v>
      </c>
      <c r="G4062" t="s" s="91">
        <f>G4053</f>
        <v>1998</v>
      </c>
      <c r="H4062" s="677">
        <v>0</v>
      </c>
      <c r="J4062" s="662">
        <f>H4062*I4062</f>
        <v>0</v>
      </c>
      <c r="K4062" s="662">
        <f>IF($V$11="Y",J4062*0.05,0)</f>
        <v>0</v>
      </c>
    </row>
    <row r="4063" s="671" customFormat="1" ht="13.5" customHeight="1">
      <c r="E4063" t="s" s="596">
        <v>1593</v>
      </c>
      <c r="F4063" t="s" s="675">
        <v>2464</v>
      </c>
      <c r="G4063" t="s" s="205">
        <f>G4054</f>
        <v>2000</v>
      </c>
      <c r="H4063" s="677">
        <v>0</v>
      </c>
      <c r="J4063" s="662">
        <f>H4063*I4063</f>
        <v>0</v>
      </c>
      <c r="K4063" s="662">
        <f>IF($V$11="Y",J4063*0.05,0)</f>
        <v>0</v>
      </c>
    </row>
    <row r="4064" s="671" customFormat="1" ht="13.5" customHeight="1">
      <c r="E4064" t="s" s="596">
        <v>1593</v>
      </c>
      <c r="F4064" t="s" s="675">
        <v>2464</v>
      </c>
      <c r="G4064" t="s" s="684">
        <f>G4055</f>
        <v>2001</v>
      </c>
      <c r="H4064" s="677">
        <v>0</v>
      </c>
      <c r="J4064" s="662">
        <f>H4064*I4064</f>
        <v>0</v>
      </c>
      <c r="K4064" s="662">
        <f>IF($V$11="Y",J4064*0.05,0)</f>
        <v>0</v>
      </c>
    </row>
    <row r="4065" s="671" customFormat="1" ht="13.5" customHeight="1">
      <c r="E4065" t="s" s="596">
        <v>1593</v>
      </c>
      <c r="F4065" t="s" s="675">
        <v>2464</v>
      </c>
      <c r="G4065" t="s" s="686">
        <f>G4056</f>
        <v>2003</v>
      </c>
      <c r="H4065" s="677">
        <v>0</v>
      </c>
      <c r="J4065" s="662">
        <f>H4065*I4065</f>
        <v>0</v>
      </c>
      <c r="K4065" s="662">
        <f>IF($V$11="Y",J4065*0.05,0)</f>
        <v>0</v>
      </c>
    </row>
    <row r="4066" s="671" customFormat="1" ht="13.5" customHeight="1">
      <c r="E4066" t="s" s="596">
        <v>1593</v>
      </c>
      <c r="F4066" t="s" s="675">
        <v>2464</v>
      </c>
      <c r="G4066" t="s" s="690">
        <f>G4057</f>
        <v>2004</v>
      </c>
      <c r="H4066" s="677">
        <v>0</v>
      </c>
      <c r="J4066" s="662">
        <f>H4066*I4066</f>
        <v>0</v>
      </c>
      <c r="K4066" s="662">
        <f>IF($V$11="Y",J4066*0.05,0)</f>
        <v>0</v>
      </c>
    </row>
    <row r="4067" s="671" customFormat="1" ht="13.5" customHeight="1">
      <c r="E4067" t="s" s="596">
        <v>1593</v>
      </c>
      <c r="F4067" t="s" s="675">
        <v>2464</v>
      </c>
      <c r="G4067" t="s" s="692">
        <f>G4058</f>
        <v>2005</v>
      </c>
      <c r="H4067" s="677">
        <v>0</v>
      </c>
      <c r="J4067" s="662">
        <f>H4067*I4067</f>
        <v>0</v>
      </c>
      <c r="K4067" s="662">
        <f>IF($V$11="Y",J4067*0.05,0)</f>
        <v>0</v>
      </c>
    </row>
    <row r="4068" s="671" customFormat="1" ht="13.5" customHeight="1">
      <c r="E4068" t="s" s="596">
        <v>1593</v>
      </c>
      <c r="F4068" t="s" s="675">
        <v>2464</v>
      </c>
      <c r="G4068" t="s" s="180">
        <f>G4059</f>
        <v>2006</v>
      </c>
      <c r="H4068" s="677">
        <v>0</v>
      </c>
      <c r="J4068" s="662">
        <f>H4068*I4068</f>
        <v>0</v>
      </c>
      <c r="K4068" s="662">
        <f>IF($V$11="Y",J4068*0.05,0)</f>
        <v>0</v>
      </c>
    </row>
    <row r="4069" s="671" customFormat="1" ht="13.5" customHeight="1">
      <c r="E4069" t="s" s="596">
        <v>1593</v>
      </c>
      <c r="F4069" t="s" s="675">
        <v>2464</v>
      </c>
      <c r="G4069" t="s" s="695">
        <f>G4060</f>
        <v>2007</v>
      </c>
      <c r="H4069" s="677">
        <v>0</v>
      </c>
      <c r="J4069" s="662">
        <f>H4069*I4069</f>
        <v>0</v>
      </c>
      <c r="K4069" s="662">
        <f>IF($V$11="Y",J4069*0.05,0)</f>
        <v>0</v>
      </c>
    </row>
    <row r="4070" s="671" customFormat="1" ht="13.5" customHeight="1">
      <c r="E4070" t="s" s="596">
        <v>1594</v>
      </c>
      <c r="F4070" t="s" s="675">
        <v>2465</v>
      </c>
      <c r="G4070" t="s" s="676">
        <f>G4061</f>
        <v>1996</v>
      </c>
      <c r="H4070" s="677">
        <v>0</v>
      </c>
      <c r="J4070" s="662">
        <f>H4070*I4070</f>
        <v>0</v>
      </c>
      <c r="K4070" s="662">
        <f>IF($V$11="Y",J4070*0.05,0)</f>
        <v>0</v>
      </c>
    </row>
    <row r="4071" s="671" customFormat="1" ht="13.5" customHeight="1">
      <c r="E4071" t="s" s="596">
        <v>1594</v>
      </c>
      <c r="F4071" t="s" s="675">
        <v>2465</v>
      </c>
      <c r="G4071" t="s" s="91">
        <f>G4062</f>
        <v>1998</v>
      </c>
      <c r="H4071" s="677">
        <v>0</v>
      </c>
      <c r="J4071" s="662">
        <f>H4071*I4071</f>
        <v>0</v>
      </c>
      <c r="K4071" s="662">
        <f>IF($V$11="Y",J4071*0.05,0)</f>
        <v>0</v>
      </c>
    </row>
    <row r="4072" s="671" customFormat="1" ht="13.5" customHeight="1">
      <c r="E4072" t="s" s="596">
        <v>1594</v>
      </c>
      <c r="F4072" t="s" s="675">
        <v>2465</v>
      </c>
      <c r="G4072" t="s" s="205">
        <f>G4063</f>
        <v>2000</v>
      </c>
      <c r="H4072" s="677">
        <v>0</v>
      </c>
      <c r="J4072" s="662">
        <f>H4072*I4072</f>
        <v>0</v>
      </c>
      <c r="K4072" s="662">
        <f>IF($V$11="Y",J4072*0.05,0)</f>
        <v>0</v>
      </c>
    </row>
    <row r="4073" s="671" customFormat="1" ht="13.5" customHeight="1">
      <c r="E4073" t="s" s="596">
        <v>1594</v>
      </c>
      <c r="F4073" t="s" s="675">
        <v>2465</v>
      </c>
      <c r="G4073" t="s" s="684">
        <f>G4064</f>
        <v>2001</v>
      </c>
      <c r="H4073" s="677">
        <v>0</v>
      </c>
      <c r="J4073" s="662">
        <f>H4073*I4073</f>
        <v>0</v>
      </c>
      <c r="K4073" s="662">
        <f>IF($V$11="Y",J4073*0.05,0)</f>
        <v>0</v>
      </c>
    </row>
    <row r="4074" s="671" customFormat="1" ht="13.5" customHeight="1">
      <c r="E4074" t="s" s="596">
        <v>1594</v>
      </c>
      <c r="F4074" t="s" s="675">
        <v>2465</v>
      </c>
      <c r="G4074" t="s" s="686">
        <f>G4065</f>
        <v>2003</v>
      </c>
      <c r="H4074" s="677">
        <v>0</v>
      </c>
      <c r="J4074" s="662">
        <f>H4074*I4074</f>
        <v>0</v>
      </c>
      <c r="K4074" s="662">
        <f>IF($V$11="Y",J4074*0.05,0)</f>
        <v>0</v>
      </c>
    </row>
    <row r="4075" s="671" customFormat="1" ht="13.5" customHeight="1">
      <c r="E4075" t="s" s="596">
        <v>1594</v>
      </c>
      <c r="F4075" t="s" s="675">
        <v>2465</v>
      </c>
      <c r="G4075" t="s" s="690">
        <f>G4066</f>
        <v>2004</v>
      </c>
      <c r="H4075" s="677">
        <v>0</v>
      </c>
      <c r="J4075" s="662">
        <f>H4075*I4075</f>
        <v>0</v>
      </c>
      <c r="K4075" s="662">
        <f>IF($V$11="Y",J4075*0.05,0)</f>
        <v>0</v>
      </c>
    </row>
    <row r="4076" s="671" customFormat="1" ht="13.5" customHeight="1">
      <c r="E4076" t="s" s="596">
        <v>1594</v>
      </c>
      <c r="F4076" t="s" s="675">
        <v>2465</v>
      </c>
      <c r="G4076" t="s" s="692">
        <f>G4067</f>
        <v>2005</v>
      </c>
      <c r="H4076" s="677">
        <v>0</v>
      </c>
      <c r="J4076" s="662">
        <f>H4076*I4076</f>
        <v>0</v>
      </c>
      <c r="K4076" s="662">
        <f>IF($V$11="Y",J4076*0.05,0)</f>
        <v>0</v>
      </c>
    </row>
    <row r="4077" s="671" customFormat="1" ht="13.5" customHeight="1">
      <c r="E4077" t="s" s="596">
        <v>1594</v>
      </c>
      <c r="F4077" t="s" s="675">
        <v>2465</v>
      </c>
      <c r="G4077" t="s" s="180">
        <f>G4068</f>
        <v>2006</v>
      </c>
      <c r="H4077" s="677">
        <v>0</v>
      </c>
      <c r="J4077" s="662">
        <f>H4077*I4077</f>
        <v>0</v>
      </c>
      <c r="K4077" s="662">
        <f>IF($V$11="Y",J4077*0.05,0)</f>
        <v>0</v>
      </c>
    </row>
    <row r="4078" s="671" customFormat="1" ht="13.5" customHeight="1">
      <c r="E4078" t="s" s="596">
        <v>1594</v>
      </c>
      <c r="F4078" t="s" s="675">
        <v>2465</v>
      </c>
      <c r="G4078" t="s" s="695">
        <f>G4069</f>
        <v>2007</v>
      </c>
      <c r="H4078" s="677">
        <v>0</v>
      </c>
      <c r="J4078" s="662">
        <f>H4078*I4078</f>
        <v>0</v>
      </c>
      <c r="K4078" s="662">
        <f>IF($V$11="Y",J4078*0.05,0)</f>
        <v>0</v>
      </c>
    </row>
    <row r="4079" s="671" customFormat="1" ht="13.5" customHeight="1">
      <c r="A4079" t="s" s="596">
        <v>1618</v>
      </c>
      <c r="E4079" t="s" s="596">
        <v>1595</v>
      </c>
      <c r="F4079" t="s" s="675">
        <v>2466</v>
      </c>
      <c r="G4079" t="s" s="676">
        <f>G4070</f>
        <v>1996</v>
      </c>
      <c r="H4079" s="677">
        <v>0</v>
      </c>
      <c r="J4079" s="662">
        <f>H4079*I4079</f>
        <v>0</v>
      </c>
      <c r="K4079" s="662">
        <f>IF($V$11="Y",J4079*0.05,0)</f>
        <v>0</v>
      </c>
    </row>
    <row r="4080" s="671" customFormat="1" ht="13.5" customHeight="1">
      <c r="A4080" t="s" s="596">
        <v>1618</v>
      </c>
      <c r="E4080" t="s" s="596">
        <v>1595</v>
      </c>
      <c r="F4080" t="s" s="675">
        <v>2466</v>
      </c>
      <c r="G4080" t="s" s="91">
        <f>G4071</f>
        <v>1998</v>
      </c>
      <c r="H4080" s="677">
        <v>0</v>
      </c>
      <c r="J4080" s="662">
        <f>H4080*I4080</f>
        <v>0</v>
      </c>
      <c r="K4080" s="662">
        <f>IF($V$11="Y",J4080*0.05,0)</f>
        <v>0</v>
      </c>
    </row>
    <row r="4081" s="671" customFormat="1" ht="13.5" customHeight="1">
      <c r="A4081" t="s" s="596">
        <v>1618</v>
      </c>
      <c r="E4081" t="s" s="596">
        <v>1595</v>
      </c>
      <c r="F4081" t="s" s="675">
        <v>2466</v>
      </c>
      <c r="G4081" t="s" s="205">
        <f>G4072</f>
        <v>2000</v>
      </c>
      <c r="H4081" s="677">
        <v>0</v>
      </c>
      <c r="J4081" s="662">
        <f>H4081*I4081</f>
        <v>0</v>
      </c>
      <c r="K4081" s="662">
        <f>IF($V$11="Y",J4081*0.05,0)</f>
        <v>0</v>
      </c>
    </row>
    <row r="4082" s="671" customFormat="1" ht="13.5" customHeight="1">
      <c r="A4082" t="s" s="596">
        <v>1618</v>
      </c>
      <c r="E4082" t="s" s="596">
        <v>1595</v>
      </c>
      <c r="F4082" t="s" s="675">
        <v>2466</v>
      </c>
      <c r="G4082" t="s" s="684">
        <f>G4073</f>
        <v>2001</v>
      </c>
      <c r="H4082" s="677">
        <v>0</v>
      </c>
      <c r="J4082" s="662">
        <f>H4082*I4082</f>
        <v>0</v>
      </c>
      <c r="K4082" s="662">
        <f>IF($V$11="Y",J4082*0.05,0)</f>
        <v>0</v>
      </c>
    </row>
    <row r="4083" s="671" customFormat="1" ht="13.5" customHeight="1">
      <c r="A4083" t="s" s="596">
        <v>1618</v>
      </c>
      <c r="E4083" t="s" s="596">
        <v>1595</v>
      </c>
      <c r="F4083" t="s" s="675">
        <v>2466</v>
      </c>
      <c r="G4083" t="s" s="686">
        <f>G4074</f>
        <v>2003</v>
      </c>
      <c r="H4083" s="677">
        <v>0</v>
      </c>
      <c r="J4083" s="662">
        <f>H4083*I4083</f>
        <v>0</v>
      </c>
      <c r="K4083" s="662">
        <f>IF($V$11="Y",J4083*0.05,0)</f>
        <v>0</v>
      </c>
    </row>
    <row r="4084" s="671" customFormat="1" ht="13.5" customHeight="1">
      <c r="A4084" t="s" s="596">
        <v>1618</v>
      </c>
      <c r="E4084" t="s" s="596">
        <v>1595</v>
      </c>
      <c r="F4084" t="s" s="675">
        <v>2466</v>
      </c>
      <c r="G4084" t="s" s="690">
        <f>G4075</f>
        <v>2004</v>
      </c>
      <c r="H4084" s="677">
        <v>0</v>
      </c>
      <c r="J4084" s="662">
        <f>H4084*I4084</f>
        <v>0</v>
      </c>
      <c r="K4084" s="662">
        <f>IF($V$11="Y",J4084*0.05,0)</f>
        <v>0</v>
      </c>
    </row>
    <row r="4085" s="671" customFormat="1" ht="13.5" customHeight="1">
      <c r="A4085" t="s" s="596">
        <v>1618</v>
      </c>
      <c r="E4085" t="s" s="596">
        <v>1595</v>
      </c>
      <c r="F4085" t="s" s="675">
        <v>2466</v>
      </c>
      <c r="G4085" t="s" s="692">
        <f>G4076</f>
        <v>2005</v>
      </c>
      <c r="H4085" s="677">
        <v>0</v>
      </c>
      <c r="J4085" s="662">
        <f>H4085*I4085</f>
        <v>0</v>
      </c>
      <c r="K4085" s="662">
        <f>IF($V$11="Y",J4085*0.05,0)</f>
        <v>0</v>
      </c>
    </row>
    <row r="4086" s="671" customFormat="1" ht="13.5" customHeight="1">
      <c r="A4086" t="s" s="596">
        <v>1618</v>
      </c>
      <c r="E4086" t="s" s="596">
        <v>1595</v>
      </c>
      <c r="F4086" t="s" s="675">
        <v>2466</v>
      </c>
      <c r="G4086" t="s" s="180">
        <f>G4077</f>
        <v>2006</v>
      </c>
      <c r="H4086" s="677">
        <v>0</v>
      </c>
      <c r="J4086" s="662">
        <f>H4086*I4086</f>
        <v>0</v>
      </c>
      <c r="K4086" s="662">
        <f>IF($V$11="Y",J4086*0.05,0)</f>
        <v>0</v>
      </c>
    </row>
    <row r="4087" s="671" customFormat="1" ht="13.5" customHeight="1">
      <c r="A4087" t="s" s="596">
        <v>1618</v>
      </c>
      <c r="E4087" t="s" s="596">
        <v>1595</v>
      </c>
      <c r="F4087" t="s" s="675">
        <v>2466</v>
      </c>
      <c r="G4087" t="s" s="695">
        <f>G4078</f>
        <v>2007</v>
      </c>
      <c r="H4087" s="677">
        <v>0</v>
      </c>
      <c r="J4087" s="662">
        <f>H4087*I4087</f>
        <v>0</v>
      </c>
      <c r="K4087" s="662">
        <f>IF($V$11="Y",J4087*0.05,0)</f>
        <v>0</v>
      </c>
    </row>
    <row r="4088" s="671" customFormat="1" ht="13.5" customHeight="1">
      <c r="A4088" t="s" s="596">
        <v>1616</v>
      </c>
      <c r="B4088" t="s" s="596">
        <v>1617</v>
      </c>
      <c r="C4088" t="s" s="596">
        <v>1618</v>
      </c>
      <c r="D4088" t="s" s="596">
        <v>1619</v>
      </c>
      <c r="E4088" t="s" s="596">
        <v>1596</v>
      </c>
      <c r="F4088" t="s" s="675">
        <v>2467</v>
      </c>
      <c r="G4088" t="s" s="676">
        <f>G4079</f>
        <v>1996</v>
      </c>
      <c r="H4088" s="677">
        <v>0</v>
      </c>
      <c r="J4088" s="662">
        <f>H4088*I4088</f>
        <v>0</v>
      </c>
      <c r="K4088" s="662">
        <f>IF($V$11="Y",J4088*0.05,0)</f>
        <v>0</v>
      </c>
    </row>
    <row r="4089" s="671" customFormat="1" ht="13.5" customHeight="1">
      <c r="A4089" t="s" s="596">
        <v>1616</v>
      </c>
      <c r="B4089" t="s" s="596">
        <v>1617</v>
      </c>
      <c r="C4089" t="s" s="596">
        <v>1618</v>
      </c>
      <c r="D4089" t="s" s="596">
        <v>1619</v>
      </c>
      <c r="E4089" t="s" s="596">
        <v>1596</v>
      </c>
      <c r="F4089" t="s" s="675">
        <v>2467</v>
      </c>
      <c r="G4089" t="s" s="91">
        <f>G4080</f>
        <v>1998</v>
      </c>
      <c r="H4089" s="677">
        <v>0</v>
      </c>
      <c r="J4089" s="662">
        <f>H4089*I4089</f>
        <v>0</v>
      </c>
      <c r="K4089" s="662">
        <f>IF($V$11="Y",J4089*0.05,0)</f>
        <v>0</v>
      </c>
    </row>
    <row r="4090" s="671" customFormat="1" ht="13.5" customHeight="1">
      <c r="A4090" t="s" s="596">
        <v>1616</v>
      </c>
      <c r="B4090" t="s" s="596">
        <v>1617</v>
      </c>
      <c r="C4090" t="s" s="596">
        <v>1618</v>
      </c>
      <c r="D4090" t="s" s="596">
        <v>1619</v>
      </c>
      <c r="E4090" t="s" s="596">
        <v>1596</v>
      </c>
      <c r="F4090" t="s" s="675">
        <v>2467</v>
      </c>
      <c r="G4090" t="s" s="205">
        <f>G4081</f>
        <v>2000</v>
      </c>
      <c r="H4090" s="677">
        <v>0</v>
      </c>
      <c r="J4090" s="662">
        <f>H4090*I4090</f>
        <v>0</v>
      </c>
      <c r="K4090" s="662">
        <f>IF($V$11="Y",J4090*0.05,0)</f>
        <v>0</v>
      </c>
    </row>
    <row r="4091" s="671" customFormat="1" ht="13.5" customHeight="1">
      <c r="A4091" t="s" s="596">
        <v>1616</v>
      </c>
      <c r="B4091" t="s" s="596">
        <v>1617</v>
      </c>
      <c r="C4091" t="s" s="596">
        <v>1618</v>
      </c>
      <c r="D4091" t="s" s="596">
        <v>1619</v>
      </c>
      <c r="E4091" t="s" s="596">
        <v>1596</v>
      </c>
      <c r="F4091" t="s" s="675">
        <v>2467</v>
      </c>
      <c r="G4091" t="s" s="684">
        <f>G4082</f>
        <v>2001</v>
      </c>
      <c r="H4091" s="677">
        <v>0</v>
      </c>
      <c r="J4091" s="662">
        <f>H4091*I4091</f>
        <v>0</v>
      </c>
      <c r="K4091" s="662">
        <f>IF($V$11="Y",J4091*0.05,0)</f>
        <v>0</v>
      </c>
    </row>
    <row r="4092" s="671" customFormat="1" ht="13.5" customHeight="1">
      <c r="A4092" t="s" s="596">
        <v>1616</v>
      </c>
      <c r="B4092" t="s" s="596">
        <v>1617</v>
      </c>
      <c r="C4092" t="s" s="596">
        <v>1618</v>
      </c>
      <c r="D4092" t="s" s="596">
        <v>1619</v>
      </c>
      <c r="E4092" t="s" s="596">
        <v>1596</v>
      </c>
      <c r="F4092" t="s" s="675">
        <v>2467</v>
      </c>
      <c r="G4092" t="s" s="686">
        <f>G4083</f>
        <v>2003</v>
      </c>
      <c r="H4092" s="677">
        <v>0</v>
      </c>
      <c r="J4092" s="662">
        <f>H4092*I4092</f>
        <v>0</v>
      </c>
      <c r="K4092" s="662">
        <f>IF($V$11="Y",J4092*0.05,0)</f>
        <v>0</v>
      </c>
    </row>
    <row r="4093" s="671" customFormat="1" ht="13.5" customHeight="1">
      <c r="A4093" t="s" s="596">
        <v>1616</v>
      </c>
      <c r="B4093" t="s" s="596">
        <v>1617</v>
      </c>
      <c r="C4093" t="s" s="596">
        <v>1618</v>
      </c>
      <c r="D4093" t="s" s="596">
        <v>1619</v>
      </c>
      <c r="E4093" t="s" s="596">
        <v>1596</v>
      </c>
      <c r="F4093" t="s" s="675">
        <v>2467</v>
      </c>
      <c r="G4093" t="s" s="690">
        <f>G4084</f>
        <v>2004</v>
      </c>
      <c r="H4093" s="677">
        <v>0</v>
      </c>
      <c r="J4093" s="662">
        <f>H4093*I4093</f>
        <v>0</v>
      </c>
      <c r="K4093" s="662">
        <f>IF($V$11="Y",J4093*0.05,0)</f>
        <v>0</v>
      </c>
    </row>
    <row r="4094" s="671" customFormat="1" ht="13.5" customHeight="1">
      <c r="A4094" t="s" s="596">
        <v>1616</v>
      </c>
      <c r="B4094" t="s" s="596">
        <v>1617</v>
      </c>
      <c r="C4094" t="s" s="596">
        <v>1618</v>
      </c>
      <c r="D4094" t="s" s="596">
        <v>1619</v>
      </c>
      <c r="E4094" t="s" s="596">
        <v>1596</v>
      </c>
      <c r="F4094" t="s" s="675">
        <v>2467</v>
      </c>
      <c r="G4094" t="s" s="692">
        <f>G4085</f>
        <v>2005</v>
      </c>
      <c r="H4094" s="677">
        <v>0</v>
      </c>
      <c r="J4094" s="662">
        <f>H4094*I4094</f>
        <v>0</v>
      </c>
      <c r="K4094" s="662">
        <f>IF($V$11="Y",J4094*0.05,0)</f>
        <v>0</v>
      </c>
    </row>
    <row r="4095" s="671" customFormat="1" ht="13.5" customHeight="1">
      <c r="A4095" t="s" s="596">
        <v>1616</v>
      </c>
      <c r="B4095" t="s" s="596">
        <v>1617</v>
      </c>
      <c r="C4095" t="s" s="596">
        <v>1618</v>
      </c>
      <c r="D4095" t="s" s="596">
        <v>1619</v>
      </c>
      <c r="E4095" t="s" s="596">
        <v>1596</v>
      </c>
      <c r="F4095" t="s" s="675">
        <v>2467</v>
      </c>
      <c r="G4095" t="s" s="180">
        <f>G4086</f>
        <v>2006</v>
      </c>
      <c r="H4095" s="677">
        <v>0</v>
      </c>
      <c r="J4095" s="662">
        <f>H4095*I4095</f>
        <v>0</v>
      </c>
      <c r="K4095" s="662">
        <f>IF($V$11="Y",J4095*0.05,0)</f>
        <v>0</v>
      </c>
    </row>
    <row r="4096" s="671" customFormat="1" ht="13.5" customHeight="1">
      <c r="A4096" t="s" s="596">
        <v>1616</v>
      </c>
      <c r="B4096" t="s" s="596">
        <v>1617</v>
      </c>
      <c r="C4096" t="s" s="596">
        <v>1618</v>
      </c>
      <c r="D4096" t="s" s="596">
        <v>1619</v>
      </c>
      <c r="E4096" t="s" s="596">
        <v>1596</v>
      </c>
      <c r="F4096" t="s" s="675">
        <v>2467</v>
      </c>
      <c r="G4096" t="s" s="695">
        <f>G4087</f>
        <v>2007</v>
      </c>
      <c r="H4096" s="677">
        <v>0</v>
      </c>
      <c r="J4096" s="662">
        <f>H4096*I4096</f>
        <v>0</v>
      </c>
      <c r="K4096" s="662">
        <f>IF($V$11="Y",J4096*0.05,0)</f>
        <v>0</v>
      </c>
    </row>
    <row r="4097" s="671" customFormat="1" ht="13.5" customHeight="1">
      <c r="E4097" t="s" s="596">
        <v>1597</v>
      </c>
      <c r="F4097" t="s" s="675">
        <v>2468</v>
      </c>
      <c r="G4097" t="s" s="676">
        <f>G4088</f>
        <v>1996</v>
      </c>
      <c r="H4097" s="677">
        <v>0</v>
      </c>
      <c r="J4097" s="662">
        <f>H4097*I4097</f>
        <v>0</v>
      </c>
      <c r="K4097" s="662">
        <f>IF($V$11="Y",J4097*0.05,0)</f>
        <v>0</v>
      </c>
    </row>
    <row r="4098" s="671" customFormat="1" ht="13.5" customHeight="1">
      <c r="E4098" t="s" s="596">
        <v>1597</v>
      </c>
      <c r="F4098" t="s" s="675">
        <v>2468</v>
      </c>
      <c r="G4098" t="s" s="91">
        <f>G4089</f>
        <v>1998</v>
      </c>
      <c r="H4098" s="677">
        <v>0</v>
      </c>
      <c r="J4098" s="662">
        <f>H4098*I4098</f>
        <v>0</v>
      </c>
      <c r="K4098" s="662">
        <f>IF($V$11="Y",J4098*0.05,0)</f>
        <v>0</v>
      </c>
    </row>
    <row r="4099" s="671" customFormat="1" ht="13.5" customHeight="1">
      <c r="E4099" t="s" s="596">
        <v>1597</v>
      </c>
      <c r="F4099" t="s" s="675">
        <v>2468</v>
      </c>
      <c r="G4099" t="s" s="205">
        <f>G4090</f>
        <v>2000</v>
      </c>
      <c r="H4099" s="677">
        <v>0</v>
      </c>
      <c r="J4099" s="662">
        <f>H4099*I4099</f>
        <v>0</v>
      </c>
      <c r="K4099" s="662">
        <f>IF($V$11="Y",J4099*0.05,0)</f>
        <v>0</v>
      </c>
    </row>
    <row r="4100" s="671" customFormat="1" ht="13.5" customHeight="1">
      <c r="E4100" t="s" s="596">
        <v>1597</v>
      </c>
      <c r="F4100" t="s" s="675">
        <v>2468</v>
      </c>
      <c r="G4100" t="s" s="684">
        <f>G4091</f>
        <v>2001</v>
      </c>
      <c r="H4100" s="677">
        <v>0</v>
      </c>
      <c r="J4100" s="662">
        <f>H4100*I4100</f>
        <v>0</v>
      </c>
      <c r="K4100" s="662">
        <f>IF($V$11="Y",J4100*0.05,0)</f>
        <v>0</v>
      </c>
    </row>
    <row r="4101" s="671" customFormat="1" ht="13.5" customHeight="1">
      <c r="E4101" t="s" s="596">
        <v>1597</v>
      </c>
      <c r="F4101" t="s" s="675">
        <v>2468</v>
      </c>
      <c r="G4101" t="s" s="686">
        <f>G4092</f>
        <v>2003</v>
      </c>
      <c r="H4101" s="677">
        <v>0</v>
      </c>
      <c r="J4101" s="662">
        <f>H4101*I4101</f>
        <v>0</v>
      </c>
      <c r="K4101" s="662">
        <f>IF($V$11="Y",J4101*0.05,0)</f>
        <v>0</v>
      </c>
    </row>
    <row r="4102" s="671" customFormat="1" ht="13.5" customHeight="1">
      <c r="E4102" t="s" s="596">
        <v>1597</v>
      </c>
      <c r="F4102" t="s" s="675">
        <v>2468</v>
      </c>
      <c r="G4102" t="s" s="690">
        <f>G4093</f>
        <v>2004</v>
      </c>
      <c r="H4102" s="677">
        <v>0</v>
      </c>
      <c r="J4102" s="662">
        <f>H4102*I4102</f>
        <v>0</v>
      </c>
      <c r="K4102" s="662">
        <f>IF($V$11="Y",J4102*0.05,0)</f>
        <v>0</v>
      </c>
    </row>
    <row r="4103" s="671" customFormat="1" ht="13.5" customHeight="1">
      <c r="E4103" t="s" s="596">
        <v>1597</v>
      </c>
      <c r="F4103" t="s" s="675">
        <v>2468</v>
      </c>
      <c r="G4103" t="s" s="692">
        <f>G4094</f>
        <v>2005</v>
      </c>
      <c r="H4103" s="677">
        <v>0</v>
      </c>
      <c r="J4103" s="662">
        <f>H4103*I4103</f>
        <v>0</v>
      </c>
      <c r="K4103" s="662">
        <f>IF($V$11="Y",J4103*0.05,0)</f>
        <v>0</v>
      </c>
    </row>
    <row r="4104" s="671" customFormat="1" ht="13.5" customHeight="1">
      <c r="E4104" t="s" s="596">
        <v>1597</v>
      </c>
      <c r="F4104" t="s" s="675">
        <v>2468</v>
      </c>
      <c r="G4104" t="s" s="180">
        <f>G4095</f>
        <v>2006</v>
      </c>
      <c r="H4104" s="677">
        <v>0</v>
      </c>
      <c r="J4104" s="662">
        <f>H4104*I4104</f>
        <v>0</v>
      </c>
      <c r="K4104" s="662">
        <f>IF($V$11="Y",J4104*0.05,0)</f>
        <v>0</v>
      </c>
    </row>
    <row r="4105" s="671" customFormat="1" ht="13.5" customHeight="1">
      <c r="E4105" t="s" s="596">
        <v>1597</v>
      </c>
      <c r="F4105" t="s" s="675">
        <v>2468</v>
      </c>
      <c r="G4105" t="s" s="695">
        <f>G4096</f>
        <v>2007</v>
      </c>
      <c r="H4105" s="677">
        <v>0</v>
      </c>
      <c r="J4105" s="662">
        <f>H4105*I4105</f>
        <v>0</v>
      </c>
      <c r="K4105" s="662">
        <f>IF($V$11="Y",J4105*0.05,0)</f>
        <v>0</v>
      </c>
    </row>
    <row r="4106" s="671" customFormat="1" ht="13.5" customHeight="1">
      <c r="A4106" t="s" s="596">
        <v>1618</v>
      </c>
      <c r="E4106" t="s" s="596">
        <v>1598</v>
      </c>
      <c r="F4106" t="s" s="675">
        <v>2469</v>
      </c>
      <c r="G4106" t="s" s="676">
        <f>G4097</f>
        <v>1996</v>
      </c>
      <c r="H4106" s="677">
        <v>0</v>
      </c>
      <c r="J4106" s="662">
        <f>H4106*I4106</f>
        <v>0</v>
      </c>
      <c r="K4106" s="662">
        <f>IF($V$11="Y",J4106*0.05,0)</f>
        <v>0</v>
      </c>
    </row>
    <row r="4107" s="671" customFormat="1" ht="13.5" customHeight="1">
      <c r="A4107" t="s" s="596">
        <v>1618</v>
      </c>
      <c r="E4107" t="s" s="596">
        <v>1598</v>
      </c>
      <c r="F4107" t="s" s="675">
        <v>2469</v>
      </c>
      <c r="G4107" t="s" s="91">
        <f>G4098</f>
        <v>1998</v>
      </c>
      <c r="H4107" s="677">
        <v>0</v>
      </c>
      <c r="J4107" s="662">
        <f>H4107*I4107</f>
        <v>0</v>
      </c>
      <c r="K4107" s="662">
        <f>IF($V$11="Y",J4107*0.05,0)</f>
        <v>0</v>
      </c>
    </row>
    <row r="4108" s="671" customFormat="1" ht="13.5" customHeight="1">
      <c r="A4108" t="s" s="596">
        <v>1618</v>
      </c>
      <c r="E4108" t="s" s="596">
        <v>1598</v>
      </c>
      <c r="F4108" t="s" s="675">
        <v>2469</v>
      </c>
      <c r="G4108" t="s" s="205">
        <f>G4099</f>
        <v>2000</v>
      </c>
      <c r="H4108" s="677">
        <v>0</v>
      </c>
      <c r="J4108" s="662">
        <f>H4108*I4108</f>
        <v>0</v>
      </c>
      <c r="K4108" s="662">
        <f>IF($V$11="Y",J4108*0.05,0)</f>
        <v>0</v>
      </c>
    </row>
    <row r="4109" s="671" customFormat="1" ht="13.5" customHeight="1">
      <c r="A4109" t="s" s="596">
        <v>1618</v>
      </c>
      <c r="E4109" t="s" s="596">
        <v>1598</v>
      </c>
      <c r="F4109" t="s" s="675">
        <v>2469</v>
      </c>
      <c r="G4109" t="s" s="684">
        <f>G4100</f>
        <v>2001</v>
      </c>
      <c r="H4109" s="677">
        <v>0</v>
      </c>
      <c r="J4109" s="662">
        <f>H4109*I4109</f>
        <v>0</v>
      </c>
      <c r="K4109" s="662">
        <f>IF($V$11="Y",J4109*0.05,0)</f>
        <v>0</v>
      </c>
    </row>
    <row r="4110" s="671" customFormat="1" ht="13.5" customHeight="1">
      <c r="A4110" t="s" s="596">
        <v>1618</v>
      </c>
      <c r="E4110" t="s" s="596">
        <v>1598</v>
      </c>
      <c r="F4110" t="s" s="675">
        <v>2469</v>
      </c>
      <c r="G4110" t="s" s="686">
        <f>G4101</f>
        <v>2003</v>
      </c>
      <c r="H4110" s="677">
        <v>0</v>
      </c>
      <c r="J4110" s="662">
        <f>H4110*I4110</f>
        <v>0</v>
      </c>
      <c r="K4110" s="662">
        <f>IF($V$11="Y",J4110*0.05,0)</f>
        <v>0</v>
      </c>
    </row>
    <row r="4111" s="671" customFormat="1" ht="13.5" customHeight="1">
      <c r="A4111" t="s" s="596">
        <v>1618</v>
      </c>
      <c r="E4111" t="s" s="596">
        <v>1598</v>
      </c>
      <c r="F4111" t="s" s="675">
        <v>2469</v>
      </c>
      <c r="G4111" t="s" s="690">
        <f>G4102</f>
        <v>2004</v>
      </c>
      <c r="H4111" s="677">
        <v>0</v>
      </c>
      <c r="J4111" s="662">
        <f>H4111*I4111</f>
        <v>0</v>
      </c>
      <c r="K4111" s="662">
        <f>IF($V$11="Y",J4111*0.05,0)</f>
        <v>0</v>
      </c>
    </row>
    <row r="4112" s="671" customFormat="1" ht="13.5" customHeight="1">
      <c r="A4112" t="s" s="596">
        <v>1618</v>
      </c>
      <c r="E4112" t="s" s="596">
        <v>1598</v>
      </c>
      <c r="F4112" t="s" s="675">
        <v>2469</v>
      </c>
      <c r="G4112" t="s" s="692">
        <f>G4103</f>
        <v>2005</v>
      </c>
      <c r="H4112" s="677">
        <v>0</v>
      </c>
      <c r="J4112" s="662">
        <f>H4112*I4112</f>
        <v>0</v>
      </c>
      <c r="K4112" s="662">
        <f>IF($V$11="Y",J4112*0.05,0)</f>
        <v>0</v>
      </c>
    </row>
    <row r="4113" s="671" customFormat="1" ht="13.5" customHeight="1">
      <c r="A4113" t="s" s="596">
        <v>1618</v>
      </c>
      <c r="E4113" t="s" s="596">
        <v>1598</v>
      </c>
      <c r="F4113" t="s" s="675">
        <v>2469</v>
      </c>
      <c r="G4113" t="s" s="180">
        <f>G4104</f>
        <v>2006</v>
      </c>
      <c r="H4113" s="677">
        <v>0</v>
      </c>
      <c r="J4113" s="662">
        <f>H4113*I4113</f>
        <v>0</v>
      </c>
      <c r="K4113" s="662">
        <f>IF($V$11="Y",J4113*0.05,0)</f>
        <v>0</v>
      </c>
    </row>
    <row r="4114" s="671" customFormat="1" ht="13.5" customHeight="1">
      <c r="A4114" t="s" s="596">
        <v>1618</v>
      </c>
      <c r="E4114" t="s" s="596">
        <v>1598</v>
      </c>
      <c r="F4114" t="s" s="675">
        <v>2469</v>
      </c>
      <c r="G4114" t="s" s="695">
        <f>G4105</f>
        <v>2007</v>
      </c>
      <c r="H4114" s="677">
        <v>0</v>
      </c>
      <c r="J4114" s="662">
        <f>H4114*I4114</f>
        <v>0</v>
      </c>
      <c r="K4114" s="662">
        <f>IF($V$11="Y",J4114*0.05,0)</f>
        <v>0</v>
      </c>
    </row>
    <row r="4115" s="671" customFormat="1" ht="13.5" customHeight="1">
      <c r="E4115" t="s" s="596">
        <v>1599</v>
      </c>
      <c r="F4115" t="s" s="675">
        <v>2470</v>
      </c>
      <c r="G4115" t="s" s="676">
        <f>G4106</f>
        <v>1996</v>
      </c>
      <c r="H4115" s="677">
        <v>0</v>
      </c>
      <c r="J4115" s="662">
        <f>H4115*I4115</f>
        <v>0</v>
      </c>
      <c r="K4115" s="662">
        <f>IF($V$11="Y",J4115*0.05,0)</f>
        <v>0</v>
      </c>
    </row>
    <row r="4116" s="671" customFormat="1" ht="13.5" customHeight="1">
      <c r="E4116" t="s" s="596">
        <v>1599</v>
      </c>
      <c r="F4116" t="s" s="675">
        <v>2470</v>
      </c>
      <c r="G4116" t="s" s="91">
        <f>G4107</f>
        <v>1998</v>
      </c>
      <c r="H4116" s="677">
        <v>0</v>
      </c>
      <c r="J4116" s="662">
        <f>H4116*I4116</f>
        <v>0</v>
      </c>
      <c r="K4116" s="662">
        <f>IF($V$11="Y",J4116*0.05,0)</f>
        <v>0</v>
      </c>
    </row>
    <row r="4117" s="671" customFormat="1" ht="13.5" customHeight="1">
      <c r="E4117" t="s" s="596">
        <v>1599</v>
      </c>
      <c r="F4117" t="s" s="675">
        <v>2470</v>
      </c>
      <c r="G4117" t="s" s="205">
        <f>G4108</f>
        <v>2000</v>
      </c>
      <c r="H4117" s="677">
        <v>0</v>
      </c>
      <c r="J4117" s="662">
        <f>H4117*I4117</f>
        <v>0</v>
      </c>
      <c r="K4117" s="662">
        <f>IF($V$11="Y",J4117*0.05,0)</f>
        <v>0</v>
      </c>
    </row>
    <row r="4118" s="671" customFormat="1" ht="13.5" customHeight="1">
      <c r="E4118" t="s" s="596">
        <v>1599</v>
      </c>
      <c r="F4118" t="s" s="675">
        <v>2470</v>
      </c>
      <c r="G4118" t="s" s="684">
        <f>G4109</f>
        <v>2001</v>
      </c>
      <c r="H4118" s="677">
        <v>0</v>
      </c>
      <c r="J4118" s="662">
        <f>H4118*I4118</f>
        <v>0</v>
      </c>
      <c r="K4118" s="662">
        <f>IF($V$11="Y",J4118*0.05,0)</f>
        <v>0</v>
      </c>
    </row>
    <row r="4119" s="671" customFormat="1" ht="13.5" customHeight="1">
      <c r="E4119" t="s" s="596">
        <v>1599</v>
      </c>
      <c r="F4119" t="s" s="675">
        <v>2470</v>
      </c>
      <c r="G4119" t="s" s="686">
        <f>G4110</f>
        <v>2003</v>
      </c>
      <c r="H4119" s="677">
        <v>0</v>
      </c>
      <c r="J4119" s="662">
        <f>H4119*I4119</f>
        <v>0</v>
      </c>
      <c r="K4119" s="662">
        <f>IF($V$11="Y",J4119*0.05,0)</f>
        <v>0</v>
      </c>
    </row>
    <row r="4120" s="671" customFormat="1" ht="13.5" customHeight="1">
      <c r="E4120" t="s" s="596">
        <v>1599</v>
      </c>
      <c r="F4120" t="s" s="675">
        <v>2470</v>
      </c>
      <c r="G4120" t="s" s="690">
        <f>G4111</f>
        <v>2004</v>
      </c>
      <c r="H4120" s="677">
        <v>0</v>
      </c>
      <c r="J4120" s="662">
        <f>H4120*I4120</f>
        <v>0</v>
      </c>
      <c r="K4120" s="662">
        <f>IF($V$11="Y",J4120*0.05,0)</f>
        <v>0</v>
      </c>
    </row>
    <row r="4121" s="671" customFormat="1" ht="13.5" customHeight="1">
      <c r="E4121" t="s" s="596">
        <v>1599</v>
      </c>
      <c r="F4121" t="s" s="675">
        <v>2470</v>
      </c>
      <c r="G4121" t="s" s="692">
        <f>G4112</f>
        <v>2005</v>
      </c>
      <c r="H4121" s="677">
        <v>0</v>
      </c>
      <c r="J4121" s="662">
        <f>H4121*I4121</f>
        <v>0</v>
      </c>
      <c r="K4121" s="662">
        <f>IF($V$11="Y",J4121*0.05,0)</f>
        <v>0</v>
      </c>
    </row>
    <row r="4122" s="671" customFormat="1" ht="13.5" customHeight="1">
      <c r="E4122" t="s" s="596">
        <v>1599</v>
      </c>
      <c r="F4122" t="s" s="675">
        <v>2470</v>
      </c>
      <c r="G4122" t="s" s="180">
        <f>G4113</f>
        <v>2006</v>
      </c>
      <c r="H4122" s="677">
        <v>0</v>
      </c>
      <c r="J4122" s="662">
        <f>H4122*I4122</f>
        <v>0</v>
      </c>
      <c r="K4122" s="662">
        <f>IF($V$11="Y",J4122*0.05,0)</f>
        <v>0</v>
      </c>
    </row>
    <row r="4123" s="671" customFormat="1" ht="13.5" customHeight="1">
      <c r="E4123" t="s" s="596">
        <v>1599</v>
      </c>
      <c r="F4123" t="s" s="675">
        <v>2470</v>
      </c>
      <c r="G4123" t="s" s="695">
        <f>G4114</f>
        <v>2007</v>
      </c>
      <c r="H4123" s="677">
        <v>0</v>
      </c>
      <c r="J4123" s="662">
        <f>H4123*I4123</f>
        <v>0</v>
      </c>
      <c r="K4123" s="662">
        <f>IF($V$11="Y",J4123*0.05,0)</f>
        <v>0</v>
      </c>
    </row>
    <row r="4124" s="671" customFormat="1" ht="13.5" customHeight="1">
      <c r="E4124" t="s" s="596">
        <v>1600</v>
      </c>
      <c r="F4124" t="s" s="675">
        <v>2471</v>
      </c>
      <c r="G4124" t="s" s="676">
        <f>G4115</f>
        <v>1996</v>
      </c>
      <c r="H4124" s="677">
        <v>0</v>
      </c>
      <c r="J4124" s="662">
        <f>H4124*I4124</f>
        <v>0</v>
      </c>
      <c r="K4124" s="662">
        <f>IF($V$11="Y",J4124*0.05,0)</f>
        <v>0</v>
      </c>
    </row>
    <row r="4125" s="671" customFormat="1" ht="13.5" customHeight="1">
      <c r="E4125" t="s" s="596">
        <v>1600</v>
      </c>
      <c r="F4125" t="s" s="675">
        <v>2471</v>
      </c>
      <c r="G4125" t="s" s="91">
        <f>G4116</f>
        <v>1998</v>
      </c>
      <c r="H4125" s="677">
        <v>0</v>
      </c>
      <c r="J4125" s="662">
        <f>H4125*I4125</f>
        <v>0</v>
      </c>
      <c r="K4125" s="662">
        <f>IF($V$11="Y",J4125*0.05,0)</f>
        <v>0</v>
      </c>
    </row>
    <row r="4126" s="671" customFormat="1" ht="13.5" customHeight="1">
      <c r="E4126" t="s" s="596">
        <v>1600</v>
      </c>
      <c r="F4126" t="s" s="675">
        <v>2471</v>
      </c>
      <c r="G4126" t="s" s="205">
        <f>G4117</f>
        <v>2000</v>
      </c>
      <c r="H4126" s="677">
        <v>0</v>
      </c>
      <c r="J4126" s="662">
        <f>H4126*I4126</f>
        <v>0</v>
      </c>
      <c r="K4126" s="662">
        <f>IF($V$11="Y",J4126*0.05,0)</f>
        <v>0</v>
      </c>
    </row>
    <row r="4127" s="671" customFormat="1" ht="13.5" customHeight="1">
      <c r="E4127" t="s" s="596">
        <v>1600</v>
      </c>
      <c r="F4127" t="s" s="675">
        <v>2471</v>
      </c>
      <c r="G4127" t="s" s="684">
        <f>G4118</f>
        <v>2001</v>
      </c>
      <c r="H4127" s="677">
        <v>0</v>
      </c>
      <c r="J4127" s="662">
        <f>H4127*I4127</f>
        <v>0</v>
      </c>
      <c r="K4127" s="662">
        <f>IF($V$11="Y",J4127*0.05,0)</f>
        <v>0</v>
      </c>
    </row>
    <row r="4128" s="671" customFormat="1" ht="13.5" customHeight="1">
      <c r="E4128" t="s" s="596">
        <v>1600</v>
      </c>
      <c r="F4128" t="s" s="675">
        <v>2471</v>
      </c>
      <c r="G4128" t="s" s="686">
        <f>G4119</f>
        <v>2003</v>
      </c>
      <c r="H4128" s="677">
        <v>0</v>
      </c>
      <c r="J4128" s="662">
        <f>H4128*I4128</f>
        <v>0</v>
      </c>
      <c r="K4128" s="662">
        <f>IF($V$11="Y",J4128*0.05,0)</f>
        <v>0</v>
      </c>
    </row>
    <row r="4129" s="671" customFormat="1" ht="13.5" customHeight="1">
      <c r="E4129" t="s" s="596">
        <v>1600</v>
      </c>
      <c r="F4129" t="s" s="675">
        <v>2471</v>
      </c>
      <c r="G4129" t="s" s="690">
        <f>G4120</f>
        <v>2004</v>
      </c>
      <c r="H4129" s="677">
        <v>0</v>
      </c>
      <c r="J4129" s="662">
        <f>H4129*I4129</f>
        <v>0</v>
      </c>
      <c r="K4129" s="662">
        <f>IF($V$11="Y",J4129*0.05,0)</f>
        <v>0</v>
      </c>
    </row>
    <row r="4130" s="671" customFormat="1" ht="13.5" customHeight="1">
      <c r="E4130" t="s" s="596">
        <v>1600</v>
      </c>
      <c r="F4130" t="s" s="675">
        <v>2471</v>
      </c>
      <c r="G4130" t="s" s="692">
        <f>G4121</f>
        <v>2005</v>
      </c>
      <c r="H4130" s="677">
        <v>0</v>
      </c>
      <c r="J4130" s="662">
        <f>H4130*I4130</f>
        <v>0</v>
      </c>
      <c r="K4130" s="662">
        <f>IF($V$11="Y",J4130*0.05,0)</f>
        <v>0</v>
      </c>
    </row>
    <row r="4131" s="671" customFormat="1" ht="13.5" customHeight="1">
      <c r="E4131" t="s" s="596">
        <v>1600</v>
      </c>
      <c r="F4131" t="s" s="675">
        <v>2471</v>
      </c>
      <c r="G4131" t="s" s="180">
        <f>G4122</f>
        <v>2006</v>
      </c>
      <c r="H4131" s="677">
        <v>0</v>
      </c>
      <c r="J4131" s="662">
        <f>H4131*I4131</f>
        <v>0</v>
      </c>
      <c r="K4131" s="662">
        <f>IF($V$11="Y",J4131*0.05,0)</f>
        <v>0</v>
      </c>
    </row>
    <row r="4132" s="671" customFormat="1" ht="13.5" customHeight="1">
      <c r="E4132" t="s" s="596">
        <v>1600</v>
      </c>
      <c r="F4132" t="s" s="675">
        <v>2471</v>
      </c>
      <c r="G4132" t="s" s="695">
        <f>G4123</f>
        <v>2007</v>
      </c>
      <c r="H4132" s="677">
        <v>0</v>
      </c>
      <c r="J4132" s="662">
        <f>H4132*I4132</f>
        <v>0</v>
      </c>
      <c r="K4132" s="662">
        <f>IF($V$11="Y",J4132*0.05,0)</f>
        <v>0</v>
      </c>
    </row>
    <row r="4133" s="671" customFormat="1" ht="13.5" customHeight="1">
      <c r="E4133" t="s" s="596">
        <v>1601</v>
      </c>
      <c r="F4133" t="s" s="675">
        <v>2472</v>
      </c>
      <c r="G4133" t="s" s="676">
        <f>G4124</f>
        <v>1996</v>
      </c>
      <c r="H4133" s="677">
        <v>0</v>
      </c>
      <c r="J4133" s="662">
        <f>H4133*I4133</f>
        <v>0</v>
      </c>
      <c r="K4133" s="662">
        <f>IF($V$11="Y",J4133*0.05,0)</f>
        <v>0</v>
      </c>
    </row>
    <row r="4134" s="671" customFormat="1" ht="13.5" customHeight="1">
      <c r="E4134" t="s" s="596">
        <v>1601</v>
      </c>
      <c r="F4134" t="s" s="675">
        <v>2472</v>
      </c>
      <c r="G4134" t="s" s="91">
        <f>G4125</f>
        <v>1998</v>
      </c>
      <c r="H4134" s="677">
        <v>0</v>
      </c>
      <c r="J4134" s="662">
        <f>H4134*I4134</f>
        <v>0</v>
      </c>
      <c r="K4134" s="662">
        <f>IF($V$11="Y",J4134*0.05,0)</f>
        <v>0</v>
      </c>
    </row>
    <row r="4135" s="671" customFormat="1" ht="13.5" customHeight="1">
      <c r="E4135" t="s" s="596">
        <v>1601</v>
      </c>
      <c r="F4135" t="s" s="675">
        <v>2472</v>
      </c>
      <c r="G4135" t="s" s="205">
        <f>G4126</f>
        <v>2000</v>
      </c>
      <c r="H4135" s="677">
        <v>0</v>
      </c>
      <c r="J4135" s="662">
        <f>H4135*I4135</f>
        <v>0</v>
      </c>
      <c r="K4135" s="662">
        <f>IF($V$11="Y",J4135*0.05,0)</f>
        <v>0</v>
      </c>
    </row>
    <row r="4136" s="671" customFormat="1" ht="13.5" customHeight="1">
      <c r="E4136" t="s" s="596">
        <v>1601</v>
      </c>
      <c r="F4136" t="s" s="675">
        <v>2472</v>
      </c>
      <c r="G4136" t="s" s="684">
        <f>G4127</f>
        <v>2001</v>
      </c>
      <c r="H4136" s="677">
        <v>0</v>
      </c>
      <c r="J4136" s="662">
        <f>H4136*I4136</f>
        <v>0</v>
      </c>
      <c r="K4136" s="662">
        <f>IF($V$11="Y",J4136*0.05,0)</f>
        <v>0</v>
      </c>
    </row>
    <row r="4137" s="671" customFormat="1" ht="13.5" customHeight="1">
      <c r="E4137" t="s" s="596">
        <v>1601</v>
      </c>
      <c r="F4137" t="s" s="675">
        <v>2472</v>
      </c>
      <c r="G4137" t="s" s="686">
        <f>G4128</f>
        <v>2003</v>
      </c>
      <c r="H4137" s="677">
        <v>0</v>
      </c>
      <c r="J4137" s="662">
        <f>H4137*I4137</f>
        <v>0</v>
      </c>
      <c r="K4137" s="662">
        <f>IF($V$11="Y",J4137*0.05,0)</f>
        <v>0</v>
      </c>
    </row>
    <row r="4138" s="671" customFormat="1" ht="13.5" customHeight="1">
      <c r="E4138" t="s" s="596">
        <v>1601</v>
      </c>
      <c r="F4138" t="s" s="675">
        <v>2472</v>
      </c>
      <c r="G4138" t="s" s="690">
        <f>G4129</f>
        <v>2004</v>
      </c>
      <c r="H4138" s="677">
        <v>0</v>
      </c>
      <c r="J4138" s="662">
        <f>H4138*I4138</f>
        <v>0</v>
      </c>
      <c r="K4138" s="662">
        <f>IF($V$11="Y",J4138*0.05,0)</f>
        <v>0</v>
      </c>
    </row>
    <row r="4139" s="671" customFormat="1" ht="13.5" customHeight="1">
      <c r="E4139" t="s" s="596">
        <v>1601</v>
      </c>
      <c r="F4139" t="s" s="675">
        <v>2472</v>
      </c>
      <c r="G4139" t="s" s="692">
        <f>G4130</f>
        <v>2005</v>
      </c>
      <c r="H4139" s="677">
        <v>0</v>
      </c>
      <c r="J4139" s="662">
        <f>H4139*I4139</f>
        <v>0</v>
      </c>
      <c r="K4139" s="662">
        <f>IF($V$11="Y",J4139*0.05,0)</f>
        <v>0</v>
      </c>
    </row>
    <row r="4140" s="671" customFormat="1" ht="13.5" customHeight="1">
      <c r="E4140" t="s" s="596">
        <v>1601</v>
      </c>
      <c r="F4140" t="s" s="675">
        <v>2472</v>
      </c>
      <c r="G4140" t="s" s="180">
        <f>G4131</f>
        <v>2006</v>
      </c>
      <c r="H4140" s="677">
        <v>0</v>
      </c>
      <c r="J4140" s="662">
        <f>H4140*I4140</f>
        <v>0</v>
      </c>
      <c r="K4140" s="662">
        <f>IF($V$11="Y",J4140*0.05,0)</f>
        <v>0</v>
      </c>
    </row>
    <row r="4141" s="671" customFormat="1" ht="13.5" customHeight="1">
      <c r="E4141" t="s" s="596">
        <v>1601</v>
      </c>
      <c r="F4141" t="s" s="675">
        <v>2472</v>
      </c>
      <c r="G4141" t="s" s="695">
        <f>G4132</f>
        <v>2007</v>
      </c>
      <c r="H4141" s="677">
        <v>0</v>
      </c>
      <c r="J4141" s="662">
        <f>H4141*I4141</f>
        <v>0</v>
      </c>
      <c r="K4141" s="662">
        <f>IF($V$11="Y",J4141*0.05,0)</f>
        <v>0</v>
      </c>
    </row>
    <row r="4142" s="671" customFormat="1" ht="13.5" customHeight="1">
      <c r="E4142" t="s" s="596">
        <v>1602</v>
      </c>
      <c r="F4142" t="s" s="675">
        <v>2473</v>
      </c>
      <c r="G4142" t="s" s="676">
        <f>G4133</f>
        <v>1996</v>
      </c>
      <c r="H4142" s="677">
        <v>0</v>
      </c>
      <c r="J4142" s="662">
        <f>H4142*I4142</f>
        <v>0</v>
      </c>
      <c r="K4142" s="662">
        <f>IF($V$11="Y",J4142*0.05,0)</f>
        <v>0</v>
      </c>
    </row>
    <row r="4143" s="671" customFormat="1" ht="13.5" customHeight="1">
      <c r="E4143" t="s" s="596">
        <v>1602</v>
      </c>
      <c r="F4143" t="s" s="675">
        <v>2473</v>
      </c>
      <c r="G4143" t="s" s="91">
        <f>G4134</f>
        <v>1998</v>
      </c>
      <c r="H4143" s="677">
        <v>0</v>
      </c>
      <c r="J4143" s="662">
        <f>H4143*I4143</f>
        <v>0</v>
      </c>
      <c r="K4143" s="662">
        <f>IF($V$11="Y",J4143*0.05,0)</f>
        <v>0</v>
      </c>
    </row>
    <row r="4144" s="671" customFormat="1" ht="13.5" customHeight="1">
      <c r="E4144" t="s" s="596">
        <v>1602</v>
      </c>
      <c r="F4144" t="s" s="675">
        <v>2473</v>
      </c>
      <c r="G4144" t="s" s="205">
        <f>G4135</f>
        <v>2000</v>
      </c>
      <c r="H4144" s="677">
        <v>0</v>
      </c>
      <c r="J4144" s="662">
        <f>H4144*I4144</f>
        <v>0</v>
      </c>
      <c r="K4144" s="662">
        <f>IF($V$11="Y",J4144*0.05,0)</f>
        <v>0</v>
      </c>
    </row>
    <row r="4145" s="671" customFormat="1" ht="13.5" customHeight="1">
      <c r="E4145" t="s" s="596">
        <v>1602</v>
      </c>
      <c r="F4145" t="s" s="675">
        <v>2473</v>
      </c>
      <c r="G4145" t="s" s="684">
        <f>G4136</f>
        <v>2001</v>
      </c>
      <c r="H4145" s="677">
        <v>0</v>
      </c>
      <c r="J4145" s="662">
        <f>H4145*I4145</f>
        <v>0</v>
      </c>
      <c r="K4145" s="662">
        <f>IF($V$11="Y",J4145*0.05,0)</f>
        <v>0</v>
      </c>
    </row>
    <row r="4146" s="671" customFormat="1" ht="13.5" customHeight="1">
      <c r="E4146" t="s" s="596">
        <v>1602</v>
      </c>
      <c r="F4146" t="s" s="675">
        <v>2473</v>
      </c>
      <c r="G4146" t="s" s="686">
        <f>G4137</f>
        <v>2003</v>
      </c>
      <c r="H4146" s="677">
        <v>0</v>
      </c>
      <c r="J4146" s="662">
        <f>H4146*I4146</f>
        <v>0</v>
      </c>
      <c r="K4146" s="662">
        <f>IF($V$11="Y",J4146*0.05,0)</f>
        <v>0</v>
      </c>
    </row>
    <row r="4147" s="671" customFormat="1" ht="13.5" customHeight="1">
      <c r="E4147" t="s" s="596">
        <v>1602</v>
      </c>
      <c r="F4147" t="s" s="675">
        <v>2473</v>
      </c>
      <c r="G4147" t="s" s="690">
        <f>G4138</f>
        <v>2004</v>
      </c>
      <c r="H4147" s="677">
        <v>0</v>
      </c>
      <c r="J4147" s="662">
        <f>H4147*I4147</f>
        <v>0</v>
      </c>
      <c r="K4147" s="662">
        <f>IF($V$11="Y",J4147*0.05,0)</f>
        <v>0</v>
      </c>
    </row>
    <row r="4148" s="671" customFormat="1" ht="13.5" customHeight="1">
      <c r="E4148" t="s" s="596">
        <v>1602</v>
      </c>
      <c r="F4148" t="s" s="675">
        <v>2473</v>
      </c>
      <c r="G4148" t="s" s="692">
        <f>G4139</f>
        <v>2005</v>
      </c>
      <c r="H4148" s="677">
        <v>0</v>
      </c>
      <c r="J4148" s="662">
        <f>H4148*I4148</f>
        <v>0</v>
      </c>
      <c r="K4148" s="662">
        <f>IF($V$11="Y",J4148*0.05,0)</f>
        <v>0</v>
      </c>
    </row>
    <row r="4149" s="671" customFormat="1" ht="13.5" customHeight="1">
      <c r="E4149" t="s" s="596">
        <v>1602</v>
      </c>
      <c r="F4149" t="s" s="675">
        <v>2473</v>
      </c>
      <c r="G4149" t="s" s="180">
        <f>G4140</f>
        <v>2006</v>
      </c>
      <c r="H4149" s="677">
        <v>0</v>
      </c>
      <c r="J4149" s="662">
        <f>H4149*I4149</f>
        <v>0</v>
      </c>
      <c r="K4149" s="662">
        <f>IF($V$11="Y",J4149*0.05,0)</f>
        <v>0</v>
      </c>
    </row>
    <row r="4150" s="671" customFormat="1" ht="13.5" customHeight="1">
      <c r="E4150" t="s" s="596">
        <v>1602</v>
      </c>
      <c r="F4150" t="s" s="675">
        <v>2473</v>
      </c>
      <c r="G4150" t="s" s="695">
        <f>G4141</f>
        <v>2007</v>
      </c>
      <c r="H4150" s="677">
        <v>0</v>
      </c>
      <c r="J4150" s="662">
        <f>H4150*I4150</f>
        <v>0</v>
      </c>
      <c r="K4150" s="662">
        <f>IF($V$11="Y",J4150*0.05,0)</f>
        <v>0</v>
      </c>
    </row>
    <row r="4151" s="671" customFormat="1" ht="13.5" customHeight="1">
      <c r="E4151" t="s" s="596">
        <v>1603</v>
      </c>
      <c r="F4151" t="s" s="675">
        <v>2474</v>
      </c>
      <c r="G4151" t="s" s="676">
        <f>G4142</f>
        <v>1996</v>
      </c>
      <c r="H4151" s="677">
        <v>0</v>
      </c>
      <c r="J4151" s="662">
        <f>H4151*I4151</f>
        <v>0</v>
      </c>
      <c r="K4151" s="662">
        <f>IF($V$11="Y",J4151*0.05,0)</f>
        <v>0</v>
      </c>
    </row>
    <row r="4152" s="671" customFormat="1" ht="13.5" customHeight="1">
      <c r="E4152" t="s" s="596">
        <v>1603</v>
      </c>
      <c r="F4152" t="s" s="675">
        <v>2474</v>
      </c>
      <c r="G4152" t="s" s="91">
        <f>G4143</f>
        <v>1998</v>
      </c>
      <c r="H4152" s="677">
        <v>0</v>
      </c>
      <c r="J4152" s="662">
        <f>H4152*I4152</f>
        <v>0</v>
      </c>
      <c r="K4152" s="662">
        <f>IF($V$11="Y",J4152*0.05,0)</f>
        <v>0</v>
      </c>
    </row>
    <row r="4153" s="671" customFormat="1" ht="13.5" customHeight="1">
      <c r="E4153" t="s" s="596">
        <v>1603</v>
      </c>
      <c r="F4153" t="s" s="675">
        <v>2474</v>
      </c>
      <c r="G4153" t="s" s="205">
        <f>G4144</f>
        <v>2000</v>
      </c>
      <c r="H4153" s="677">
        <v>0</v>
      </c>
      <c r="J4153" s="662">
        <f>H4153*I4153</f>
        <v>0</v>
      </c>
      <c r="K4153" s="662">
        <f>IF($V$11="Y",J4153*0.05,0)</f>
        <v>0</v>
      </c>
    </row>
    <row r="4154" s="671" customFormat="1" ht="13.5" customHeight="1">
      <c r="E4154" t="s" s="596">
        <v>1603</v>
      </c>
      <c r="F4154" t="s" s="675">
        <v>2474</v>
      </c>
      <c r="G4154" t="s" s="684">
        <f>G4145</f>
        <v>2001</v>
      </c>
      <c r="H4154" s="677">
        <v>0</v>
      </c>
      <c r="J4154" s="662">
        <f>H4154*I4154</f>
        <v>0</v>
      </c>
      <c r="K4154" s="662">
        <f>IF($V$11="Y",J4154*0.05,0)</f>
        <v>0</v>
      </c>
    </row>
    <row r="4155" s="671" customFormat="1" ht="13.5" customHeight="1">
      <c r="E4155" t="s" s="596">
        <v>1603</v>
      </c>
      <c r="F4155" t="s" s="675">
        <v>2474</v>
      </c>
      <c r="G4155" t="s" s="686">
        <f>G4146</f>
        <v>2003</v>
      </c>
      <c r="H4155" s="677">
        <v>0</v>
      </c>
      <c r="J4155" s="662">
        <f>H4155*I4155</f>
        <v>0</v>
      </c>
      <c r="K4155" s="662">
        <f>IF($V$11="Y",J4155*0.05,0)</f>
        <v>0</v>
      </c>
    </row>
    <row r="4156" s="671" customFormat="1" ht="13.5" customHeight="1">
      <c r="E4156" t="s" s="596">
        <v>1603</v>
      </c>
      <c r="F4156" t="s" s="675">
        <v>2474</v>
      </c>
      <c r="G4156" t="s" s="690">
        <f>G4147</f>
        <v>2004</v>
      </c>
      <c r="H4156" s="677">
        <v>0</v>
      </c>
      <c r="J4156" s="662">
        <f>H4156*I4156</f>
        <v>0</v>
      </c>
      <c r="K4156" s="662">
        <f>IF($V$11="Y",J4156*0.05,0)</f>
        <v>0</v>
      </c>
    </row>
    <row r="4157" s="671" customFormat="1" ht="13.5" customHeight="1">
      <c r="E4157" t="s" s="596">
        <v>1603</v>
      </c>
      <c r="F4157" t="s" s="675">
        <v>2474</v>
      </c>
      <c r="G4157" t="s" s="692">
        <f>G4148</f>
        <v>2005</v>
      </c>
      <c r="H4157" s="677">
        <v>0</v>
      </c>
      <c r="J4157" s="662">
        <f>H4157*I4157</f>
        <v>0</v>
      </c>
      <c r="K4157" s="662">
        <f>IF($V$11="Y",J4157*0.05,0)</f>
        <v>0</v>
      </c>
    </row>
    <row r="4158" s="671" customFormat="1" ht="13.5" customHeight="1">
      <c r="E4158" t="s" s="596">
        <v>1603</v>
      </c>
      <c r="F4158" t="s" s="675">
        <v>2474</v>
      </c>
      <c r="G4158" t="s" s="180">
        <f>G4149</f>
        <v>2006</v>
      </c>
      <c r="H4158" s="677">
        <v>0</v>
      </c>
      <c r="J4158" s="662">
        <f>H4158*I4158</f>
        <v>0</v>
      </c>
      <c r="K4158" s="662">
        <f>IF($V$11="Y",J4158*0.05,0)</f>
        <v>0</v>
      </c>
    </row>
    <row r="4159" s="671" customFormat="1" ht="13.5" customHeight="1">
      <c r="E4159" t="s" s="596">
        <v>1603</v>
      </c>
      <c r="F4159" t="s" s="675">
        <v>2474</v>
      </c>
      <c r="G4159" t="s" s="695">
        <f>G4150</f>
        <v>2007</v>
      </c>
      <c r="H4159" s="677">
        <v>0</v>
      </c>
      <c r="J4159" s="662">
        <f>H4159*I4159</f>
        <v>0</v>
      </c>
      <c r="K4159" s="662">
        <f>IF($V$11="Y",J4159*0.05,0)</f>
        <v>0</v>
      </c>
    </row>
    <row r="4160" s="671" customFormat="1" ht="13.5" customHeight="1">
      <c r="E4160" t="s" s="596">
        <v>1604</v>
      </c>
      <c r="F4160" t="s" s="675">
        <v>2475</v>
      </c>
      <c r="G4160" t="s" s="676">
        <f>G4151</f>
        <v>1996</v>
      </c>
      <c r="H4160" s="677">
        <v>0</v>
      </c>
      <c r="J4160" s="662">
        <f>H4160*I4160</f>
        <v>0</v>
      </c>
      <c r="K4160" s="662">
        <f>IF($V$11="Y",J4160*0.05,0)</f>
        <v>0</v>
      </c>
    </row>
    <row r="4161" s="671" customFormat="1" ht="13.5" customHeight="1">
      <c r="E4161" t="s" s="596">
        <v>1604</v>
      </c>
      <c r="F4161" t="s" s="675">
        <v>2475</v>
      </c>
      <c r="G4161" t="s" s="91">
        <f>G4152</f>
        <v>1998</v>
      </c>
      <c r="H4161" s="677">
        <v>0</v>
      </c>
      <c r="J4161" s="662">
        <f>H4161*I4161</f>
        <v>0</v>
      </c>
      <c r="K4161" s="662">
        <f>IF($V$11="Y",J4161*0.05,0)</f>
        <v>0</v>
      </c>
    </row>
    <row r="4162" s="671" customFormat="1" ht="13.5" customHeight="1">
      <c r="E4162" t="s" s="596">
        <v>1604</v>
      </c>
      <c r="F4162" t="s" s="675">
        <v>2475</v>
      </c>
      <c r="G4162" t="s" s="205">
        <f>G4153</f>
        <v>2000</v>
      </c>
      <c r="H4162" s="677">
        <v>0</v>
      </c>
      <c r="J4162" s="662">
        <f>H4162*I4162</f>
        <v>0</v>
      </c>
      <c r="K4162" s="662">
        <f>IF($V$11="Y",J4162*0.05,0)</f>
        <v>0</v>
      </c>
    </row>
    <row r="4163" s="671" customFormat="1" ht="13.5" customHeight="1">
      <c r="E4163" t="s" s="596">
        <v>1604</v>
      </c>
      <c r="F4163" t="s" s="675">
        <v>2475</v>
      </c>
      <c r="G4163" t="s" s="684">
        <f>G4154</f>
        <v>2001</v>
      </c>
      <c r="H4163" s="677">
        <v>0</v>
      </c>
      <c r="J4163" s="662">
        <f>H4163*I4163</f>
        <v>0</v>
      </c>
      <c r="K4163" s="662">
        <f>IF($V$11="Y",J4163*0.05,0)</f>
        <v>0</v>
      </c>
    </row>
    <row r="4164" s="671" customFormat="1" ht="13.5" customHeight="1">
      <c r="E4164" t="s" s="596">
        <v>1604</v>
      </c>
      <c r="F4164" t="s" s="675">
        <v>2475</v>
      </c>
      <c r="G4164" t="s" s="686">
        <f>G4155</f>
        <v>2003</v>
      </c>
      <c r="H4164" s="677">
        <v>0</v>
      </c>
      <c r="J4164" s="662">
        <f>H4164*I4164</f>
        <v>0</v>
      </c>
      <c r="K4164" s="662">
        <f>IF($V$11="Y",J4164*0.05,0)</f>
        <v>0</v>
      </c>
    </row>
    <row r="4165" s="671" customFormat="1" ht="13.5" customHeight="1">
      <c r="E4165" t="s" s="596">
        <v>1604</v>
      </c>
      <c r="F4165" t="s" s="675">
        <v>2475</v>
      </c>
      <c r="G4165" t="s" s="690">
        <f>G4156</f>
        <v>2004</v>
      </c>
      <c r="H4165" s="677">
        <v>0</v>
      </c>
      <c r="J4165" s="662">
        <f>H4165*I4165</f>
        <v>0</v>
      </c>
      <c r="K4165" s="662">
        <f>IF($V$11="Y",J4165*0.05,0)</f>
        <v>0</v>
      </c>
    </row>
    <row r="4166" s="671" customFormat="1" ht="13.5" customHeight="1">
      <c r="E4166" t="s" s="596">
        <v>1604</v>
      </c>
      <c r="F4166" t="s" s="675">
        <v>2475</v>
      </c>
      <c r="G4166" t="s" s="692">
        <f>G4157</f>
        <v>2005</v>
      </c>
      <c r="H4166" s="677">
        <v>0</v>
      </c>
      <c r="J4166" s="662">
        <f>H4166*I4166</f>
        <v>0</v>
      </c>
      <c r="K4166" s="662">
        <f>IF($V$11="Y",J4166*0.05,0)</f>
        <v>0</v>
      </c>
    </row>
    <row r="4167" s="671" customFormat="1" ht="13.5" customHeight="1">
      <c r="E4167" t="s" s="596">
        <v>1604</v>
      </c>
      <c r="F4167" t="s" s="675">
        <v>2475</v>
      </c>
      <c r="G4167" t="s" s="180">
        <f>G4158</f>
        <v>2006</v>
      </c>
      <c r="H4167" s="677">
        <v>0</v>
      </c>
      <c r="J4167" s="662">
        <f>H4167*I4167</f>
        <v>0</v>
      </c>
      <c r="K4167" s="662">
        <f>IF($V$11="Y",J4167*0.05,0)</f>
        <v>0</v>
      </c>
    </row>
    <row r="4168" s="671" customFormat="1" ht="13.5" customHeight="1">
      <c r="E4168" t="s" s="596">
        <v>1604</v>
      </c>
      <c r="F4168" t="s" s="675">
        <v>2475</v>
      </c>
      <c r="G4168" t="s" s="695">
        <f>G4159</f>
        <v>2007</v>
      </c>
      <c r="H4168" s="677">
        <v>0</v>
      </c>
      <c r="J4168" s="662">
        <f>H4168*I4168</f>
        <v>0</v>
      </c>
      <c r="K4168" s="662">
        <f>IF($V$11="Y",J4168*0.05,0)</f>
        <v>0</v>
      </c>
    </row>
    <row r="4169" s="671" customFormat="1" ht="13.5" customHeight="1">
      <c r="E4169" t="s" s="596">
        <v>1605</v>
      </c>
      <c r="F4169" t="s" s="675">
        <v>2476</v>
      </c>
      <c r="G4169" t="s" s="676">
        <f>G4160</f>
        <v>1996</v>
      </c>
      <c r="H4169" s="677">
        <v>0</v>
      </c>
      <c r="J4169" s="662">
        <f>H4169*I4169</f>
        <v>0</v>
      </c>
      <c r="K4169" s="662">
        <f>IF($V$11="Y",J4169*0.05,0)</f>
        <v>0</v>
      </c>
    </row>
    <row r="4170" s="671" customFormat="1" ht="13.5" customHeight="1">
      <c r="E4170" t="s" s="596">
        <v>1605</v>
      </c>
      <c r="F4170" t="s" s="675">
        <v>2476</v>
      </c>
      <c r="G4170" t="s" s="91">
        <f>G4161</f>
        <v>1998</v>
      </c>
      <c r="H4170" s="677">
        <v>0</v>
      </c>
      <c r="J4170" s="662">
        <f>H4170*I4170</f>
        <v>0</v>
      </c>
      <c r="K4170" s="662">
        <f>IF($V$11="Y",J4170*0.05,0)</f>
        <v>0</v>
      </c>
    </row>
    <row r="4171" s="671" customFormat="1" ht="13.5" customHeight="1">
      <c r="E4171" t="s" s="596">
        <v>1605</v>
      </c>
      <c r="F4171" t="s" s="675">
        <v>2476</v>
      </c>
      <c r="G4171" t="s" s="205">
        <f>G4162</f>
        <v>2000</v>
      </c>
      <c r="H4171" s="677">
        <v>0</v>
      </c>
      <c r="J4171" s="662">
        <f>H4171*I4171</f>
        <v>0</v>
      </c>
      <c r="K4171" s="662">
        <f>IF($V$11="Y",J4171*0.05,0)</f>
        <v>0</v>
      </c>
    </row>
    <row r="4172" s="671" customFormat="1" ht="13.5" customHeight="1">
      <c r="E4172" t="s" s="596">
        <v>1605</v>
      </c>
      <c r="F4172" t="s" s="675">
        <v>2476</v>
      </c>
      <c r="G4172" t="s" s="684">
        <f>G4163</f>
        <v>2001</v>
      </c>
      <c r="H4172" s="677">
        <v>0</v>
      </c>
      <c r="J4172" s="662">
        <f>H4172*I4172</f>
        <v>0</v>
      </c>
      <c r="K4172" s="662">
        <f>IF($V$11="Y",J4172*0.05,0)</f>
        <v>0</v>
      </c>
    </row>
    <row r="4173" s="671" customFormat="1" ht="13.5" customHeight="1">
      <c r="E4173" t="s" s="596">
        <v>1605</v>
      </c>
      <c r="F4173" t="s" s="675">
        <v>2476</v>
      </c>
      <c r="G4173" t="s" s="686">
        <f>G4164</f>
        <v>2003</v>
      </c>
      <c r="H4173" s="677">
        <v>0</v>
      </c>
      <c r="J4173" s="662">
        <f>H4173*I4173</f>
        <v>0</v>
      </c>
      <c r="K4173" s="662">
        <f>IF($V$11="Y",J4173*0.05,0)</f>
        <v>0</v>
      </c>
    </row>
    <row r="4174" s="671" customFormat="1" ht="13.5" customHeight="1">
      <c r="E4174" t="s" s="596">
        <v>1605</v>
      </c>
      <c r="F4174" t="s" s="675">
        <v>2476</v>
      </c>
      <c r="G4174" t="s" s="690">
        <f>G4165</f>
        <v>2004</v>
      </c>
      <c r="H4174" s="677">
        <v>0</v>
      </c>
      <c r="J4174" s="662">
        <f>H4174*I4174</f>
        <v>0</v>
      </c>
      <c r="K4174" s="662">
        <f>IF($V$11="Y",J4174*0.05,0)</f>
        <v>0</v>
      </c>
    </row>
    <row r="4175" s="671" customFormat="1" ht="13.5" customHeight="1">
      <c r="E4175" t="s" s="596">
        <v>1605</v>
      </c>
      <c r="F4175" t="s" s="675">
        <v>2476</v>
      </c>
      <c r="G4175" t="s" s="692">
        <f>G4166</f>
        <v>2005</v>
      </c>
      <c r="H4175" s="677">
        <v>0</v>
      </c>
      <c r="J4175" s="662">
        <f>H4175*I4175</f>
        <v>0</v>
      </c>
      <c r="K4175" s="662">
        <f>IF($V$11="Y",J4175*0.05,0)</f>
        <v>0</v>
      </c>
    </row>
    <row r="4176" s="671" customFormat="1" ht="13.5" customHeight="1">
      <c r="E4176" t="s" s="596">
        <v>1605</v>
      </c>
      <c r="F4176" t="s" s="675">
        <v>2476</v>
      </c>
      <c r="G4176" t="s" s="180">
        <f>G4167</f>
        <v>2006</v>
      </c>
      <c r="H4176" s="677">
        <v>0</v>
      </c>
      <c r="J4176" s="662">
        <f>H4176*I4176</f>
        <v>0</v>
      </c>
      <c r="K4176" s="662">
        <f>IF($V$11="Y",J4176*0.05,0)</f>
        <v>0</v>
      </c>
    </row>
    <row r="4177" s="671" customFormat="1" ht="13.5" customHeight="1">
      <c r="E4177" t="s" s="596">
        <v>1605</v>
      </c>
      <c r="F4177" t="s" s="675">
        <v>2476</v>
      </c>
      <c r="G4177" t="s" s="695">
        <f>G4168</f>
        <v>2007</v>
      </c>
      <c r="H4177" s="677">
        <v>0</v>
      </c>
      <c r="J4177" s="662">
        <f>H4177*I4177</f>
        <v>0</v>
      </c>
      <c r="K4177" s="662">
        <f>IF($V$11="Y",J4177*0.05,0)</f>
        <v>0</v>
      </c>
    </row>
    <row r="4178" s="671" customFormat="1" ht="13.5" customHeight="1">
      <c r="E4178" t="s" s="596">
        <v>1606</v>
      </c>
      <c r="F4178" t="s" s="675">
        <v>2477</v>
      </c>
      <c r="G4178" t="s" s="676">
        <f>G4169</f>
        <v>1996</v>
      </c>
      <c r="H4178" s="677">
        <v>0</v>
      </c>
      <c r="J4178" s="662">
        <f>H4178*I4178</f>
        <v>0</v>
      </c>
      <c r="K4178" s="662">
        <f>IF($V$11="Y",J4178*0.05,0)</f>
        <v>0</v>
      </c>
    </row>
    <row r="4179" s="671" customFormat="1" ht="13.5" customHeight="1">
      <c r="E4179" t="s" s="596">
        <v>1606</v>
      </c>
      <c r="F4179" t="s" s="675">
        <v>2477</v>
      </c>
      <c r="G4179" t="s" s="91">
        <f>G4170</f>
        <v>1998</v>
      </c>
      <c r="H4179" s="677">
        <v>0</v>
      </c>
      <c r="J4179" s="662">
        <f>H4179*I4179</f>
        <v>0</v>
      </c>
      <c r="K4179" s="662">
        <f>IF($V$11="Y",J4179*0.05,0)</f>
        <v>0</v>
      </c>
    </row>
    <row r="4180" s="671" customFormat="1" ht="13.5" customHeight="1">
      <c r="E4180" t="s" s="596">
        <v>1606</v>
      </c>
      <c r="F4180" t="s" s="675">
        <v>2477</v>
      </c>
      <c r="G4180" t="s" s="205">
        <f>G4171</f>
        <v>2000</v>
      </c>
      <c r="H4180" s="677">
        <v>0</v>
      </c>
      <c r="J4180" s="662">
        <f>H4180*I4180</f>
        <v>0</v>
      </c>
      <c r="K4180" s="662">
        <f>IF($V$11="Y",J4180*0.05,0)</f>
        <v>0</v>
      </c>
    </row>
    <row r="4181" s="671" customFormat="1" ht="13.5" customHeight="1">
      <c r="E4181" t="s" s="596">
        <v>1606</v>
      </c>
      <c r="F4181" t="s" s="675">
        <v>2477</v>
      </c>
      <c r="G4181" t="s" s="684">
        <f>G4172</f>
        <v>2001</v>
      </c>
      <c r="H4181" s="677">
        <v>0</v>
      </c>
      <c r="J4181" s="662">
        <f>H4181*I4181</f>
        <v>0</v>
      </c>
      <c r="K4181" s="662">
        <f>IF($V$11="Y",J4181*0.05,0)</f>
        <v>0</v>
      </c>
    </row>
    <row r="4182" s="671" customFormat="1" ht="13.5" customHeight="1">
      <c r="E4182" t="s" s="596">
        <v>1606</v>
      </c>
      <c r="F4182" t="s" s="675">
        <v>2477</v>
      </c>
      <c r="G4182" t="s" s="686">
        <f>G4173</f>
        <v>2003</v>
      </c>
      <c r="H4182" s="677">
        <v>0</v>
      </c>
      <c r="J4182" s="662">
        <f>H4182*I4182</f>
        <v>0</v>
      </c>
      <c r="K4182" s="662">
        <f>IF($V$11="Y",J4182*0.05,0)</f>
        <v>0</v>
      </c>
    </row>
    <row r="4183" s="671" customFormat="1" ht="13.5" customHeight="1">
      <c r="E4183" t="s" s="596">
        <v>1606</v>
      </c>
      <c r="F4183" t="s" s="675">
        <v>2477</v>
      </c>
      <c r="G4183" t="s" s="690">
        <f>G4174</f>
        <v>2004</v>
      </c>
      <c r="H4183" s="677">
        <v>0</v>
      </c>
      <c r="J4183" s="662">
        <f>H4183*I4183</f>
        <v>0</v>
      </c>
      <c r="K4183" s="662">
        <f>IF($V$11="Y",J4183*0.05,0)</f>
        <v>0</v>
      </c>
    </row>
    <row r="4184" s="671" customFormat="1" ht="13.5" customHeight="1">
      <c r="E4184" t="s" s="596">
        <v>1606</v>
      </c>
      <c r="F4184" t="s" s="675">
        <v>2477</v>
      </c>
      <c r="G4184" t="s" s="692">
        <f>G4175</f>
        <v>2005</v>
      </c>
      <c r="H4184" s="677">
        <v>0</v>
      </c>
      <c r="J4184" s="662">
        <f>H4184*I4184</f>
        <v>0</v>
      </c>
      <c r="K4184" s="662">
        <f>IF($V$11="Y",J4184*0.05,0)</f>
        <v>0</v>
      </c>
    </row>
    <row r="4185" s="671" customFormat="1" ht="13.5" customHeight="1">
      <c r="E4185" t="s" s="596">
        <v>1606</v>
      </c>
      <c r="F4185" t="s" s="675">
        <v>2477</v>
      </c>
      <c r="G4185" t="s" s="180">
        <f>G4176</f>
        <v>2006</v>
      </c>
      <c r="H4185" s="677">
        <v>0</v>
      </c>
      <c r="J4185" s="662">
        <f>H4185*I4185</f>
        <v>0</v>
      </c>
      <c r="K4185" s="662">
        <f>IF($V$11="Y",J4185*0.05,0)</f>
        <v>0</v>
      </c>
    </row>
    <row r="4186" s="671" customFormat="1" ht="13.5" customHeight="1">
      <c r="E4186" t="s" s="596">
        <v>1606</v>
      </c>
      <c r="F4186" t="s" s="675">
        <v>2477</v>
      </c>
      <c r="G4186" t="s" s="695">
        <f>G4177</f>
        <v>2007</v>
      </c>
      <c r="H4186" s="677">
        <v>0</v>
      </c>
      <c r="J4186" s="662">
        <f>H4186*I4186</f>
        <v>0</v>
      </c>
      <c r="K4186" s="662">
        <f>IF($V$11="Y",J4186*0.05,0)</f>
        <v>0</v>
      </c>
    </row>
    <row r="4187" s="671" customFormat="1" ht="13.5" customHeight="1">
      <c r="E4187" t="s" s="596">
        <v>1607</v>
      </c>
      <c r="F4187" t="s" s="675">
        <v>2478</v>
      </c>
      <c r="G4187" t="s" s="676">
        <f>G4178</f>
        <v>1996</v>
      </c>
      <c r="H4187" s="677">
        <v>0</v>
      </c>
      <c r="J4187" s="662">
        <f>H4187*I4187</f>
        <v>0</v>
      </c>
      <c r="K4187" s="662">
        <f>IF($V$11="Y",J4187*0.05,0)</f>
        <v>0</v>
      </c>
    </row>
    <row r="4188" s="671" customFormat="1" ht="13.5" customHeight="1">
      <c r="E4188" t="s" s="596">
        <v>1607</v>
      </c>
      <c r="F4188" t="s" s="675">
        <v>2478</v>
      </c>
      <c r="G4188" t="s" s="91">
        <f>G4179</f>
        <v>1998</v>
      </c>
      <c r="H4188" s="677">
        <v>0</v>
      </c>
      <c r="J4188" s="662">
        <f>H4188*I4188</f>
        <v>0</v>
      </c>
      <c r="K4188" s="662">
        <f>IF($V$11="Y",J4188*0.05,0)</f>
        <v>0</v>
      </c>
    </row>
    <row r="4189" s="671" customFormat="1" ht="13.5" customHeight="1">
      <c r="E4189" t="s" s="596">
        <v>1607</v>
      </c>
      <c r="F4189" t="s" s="675">
        <v>2478</v>
      </c>
      <c r="G4189" t="s" s="205">
        <f>G4180</f>
        <v>2000</v>
      </c>
      <c r="H4189" s="677">
        <v>0</v>
      </c>
      <c r="J4189" s="662">
        <f>H4189*I4189</f>
        <v>0</v>
      </c>
      <c r="K4189" s="662">
        <f>IF($V$11="Y",J4189*0.05,0)</f>
        <v>0</v>
      </c>
    </row>
    <row r="4190" s="671" customFormat="1" ht="13.5" customHeight="1">
      <c r="E4190" t="s" s="596">
        <v>1607</v>
      </c>
      <c r="F4190" t="s" s="675">
        <v>2478</v>
      </c>
      <c r="G4190" t="s" s="684">
        <f>G4181</f>
        <v>2001</v>
      </c>
      <c r="H4190" s="677">
        <v>0</v>
      </c>
      <c r="J4190" s="662">
        <f>H4190*I4190</f>
        <v>0</v>
      </c>
      <c r="K4190" s="662">
        <f>IF($V$11="Y",J4190*0.05,0)</f>
        <v>0</v>
      </c>
    </row>
    <row r="4191" s="671" customFormat="1" ht="13.5" customHeight="1">
      <c r="E4191" t="s" s="596">
        <v>1607</v>
      </c>
      <c r="F4191" t="s" s="675">
        <v>2478</v>
      </c>
      <c r="G4191" t="s" s="686">
        <f>G4182</f>
        <v>2003</v>
      </c>
      <c r="H4191" s="677">
        <v>0</v>
      </c>
      <c r="J4191" s="662">
        <f>H4191*I4191</f>
        <v>0</v>
      </c>
      <c r="K4191" s="662">
        <f>IF($V$11="Y",J4191*0.05,0)</f>
        <v>0</v>
      </c>
    </row>
    <row r="4192" s="671" customFormat="1" ht="13.5" customHeight="1">
      <c r="E4192" t="s" s="596">
        <v>1607</v>
      </c>
      <c r="F4192" t="s" s="675">
        <v>2478</v>
      </c>
      <c r="G4192" t="s" s="690">
        <f>G4183</f>
        <v>2004</v>
      </c>
      <c r="H4192" s="677">
        <v>0</v>
      </c>
      <c r="J4192" s="662">
        <f>H4192*I4192</f>
        <v>0</v>
      </c>
      <c r="K4192" s="662">
        <f>IF($V$11="Y",J4192*0.05,0)</f>
        <v>0</v>
      </c>
    </row>
    <row r="4193" s="671" customFormat="1" ht="13.5" customHeight="1">
      <c r="E4193" t="s" s="596">
        <v>1607</v>
      </c>
      <c r="F4193" t="s" s="675">
        <v>2478</v>
      </c>
      <c r="G4193" t="s" s="692">
        <f>G4184</f>
        <v>2005</v>
      </c>
      <c r="H4193" s="677">
        <v>0</v>
      </c>
      <c r="J4193" s="662">
        <f>H4193*I4193</f>
        <v>0</v>
      </c>
      <c r="K4193" s="662">
        <f>IF($V$11="Y",J4193*0.05,0)</f>
        <v>0</v>
      </c>
    </row>
    <row r="4194" s="671" customFormat="1" ht="13.5" customHeight="1">
      <c r="E4194" t="s" s="596">
        <v>1607</v>
      </c>
      <c r="F4194" t="s" s="675">
        <v>2478</v>
      </c>
      <c r="G4194" t="s" s="180">
        <f>G4185</f>
        <v>2006</v>
      </c>
      <c r="H4194" s="677">
        <v>0</v>
      </c>
      <c r="J4194" s="662">
        <f>H4194*I4194</f>
        <v>0</v>
      </c>
      <c r="K4194" s="662">
        <f>IF($V$11="Y",J4194*0.05,0)</f>
        <v>0</v>
      </c>
    </row>
    <row r="4195" s="671" customFormat="1" ht="13.5" customHeight="1">
      <c r="E4195" t="s" s="596">
        <v>1607</v>
      </c>
      <c r="F4195" t="s" s="675">
        <v>2478</v>
      </c>
      <c r="G4195" t="s" s="695">
        <f>G4186</f>
        <v>2007</v>
      </c>
      <c r="H4195" s="677">
        <v>0</v>
      </c>
      <c r="J4195" s="662">
        <f>H4195*I4195</f>
        <v>0</v>
      </c>
      <c r="K4195" s="662">
        <f>IF($V$11="Y",J4195*0.05,0)</f>
        <v>0</v>
      </c>
    </row>
    <row r="4196" s="671" customFormat="1" ht="13.5" customHeight="1">
      <c r="E4196" t="s" s="596">
        <v>1608</v>
      </c>
      <c r="F4196" t="s" s="675">
        <v>2479</v>
      </c>
      <c r="G4196" t="s" s="676">
        <f>G4187</f>
        <v>1996</v>
      </c>
      <c r="H4196" s="677">
        <v>0</v>
      </c>
      <c r="J4196" s="662">
        <f>H4196*I4196</f>
        <v>0</v>
      </c>
      <c r="K4196" s="662">
        <f>IF($V$11="Y",J4196*0.05,0)</f>
        <v>0</v>
      </c>
    </row>
    <row r="4197" s="671" customFormat="1" ht="13.5" customHeight="1">
      <c r="E4197" t="s" s="596">
        <v>1608</v>
      </c>
      <c r="F4197" t="s" s="675">
        <v>2479</v>
      </c>
      <c r="G4197" t="s" s="91">
        <f>G4188</f>
        <v>1998</v>
      </c>
      <c r="H4197" s="677">
        <v>0</v>
      </c>
      <c r="J4197" s="662">
        <f>H4197*I4197</f>
        <v>0</v>
      </c>
      <c r="K4197" s="662">
        <f>IF($V$11="Y",J4197*0.05,0)</f>
        <v>0</v>
      </c>
    </row>
    <row r="4198" s="671" customFormat="1" ht="13.5" customHeight="1">
      <c r="E4198" t="s" s="596">
        <v>1608</v>
      </c>
      <c r="F4198" t="s" s="675">
        <v>2479</v>
      </c>
      <c r="G4198" t="s" s="205">
        <f>G4189</f>
        <v>2000</v>
      </c>
      <c r="H4198" s="677">
        <v>0</v>
      </c>
      <c r="J4198" s="662">
        <f>H4198*I4198</f>
        <v>0</v>
      </c>
      <c r="K4198" s="662">
        <f>IF($V$11="Y",J4198*0.05,0)</f>
        <v>0</v>
      </c>
    </row>
    <row r="4199" s="671" customFormat="1" ht="13.5" customHeight="1">
      <c r="E4199" t="s" s="596">
        <v>1608</v>
      </c>
      <c r="F4199" t="s" s="675">
        <v>2479</v>
      </c>
      <c r="G4199" t="s" s="684">
        <f>G4190</f>
        <v>2001</v>
      </c>
      <c r="H4199" s="677">
        <v>0</v>
      </c>
      <c r="J4199" s="662">
        <f>H4199*I4199</f>
        <v>0</v>
      </c>
      <c r="K4199" s="662">
        <f>IF($V$11="Y",J4199*0.05,0)</f>
        <v>0</v>
      </c>
    </row>
    <row r="4200" s="671" customFormat="1" ht="13.5" customHeight="1">
      <c r="E4200" t="s" s="596">
        <v>1608</v>
      </c>
      <c r="F4200" t="s" s="675">
        <v>2479</v>
      </c>
      <c r="G4200" t="s" s="686">
        <f>G4191</f>
        <v>2003</v>
      </c>
      <c r="H4200" s="677">
        <v>0</v>
      </c>
      <c r="J4200" s="662">
        <f>H4200*I4200</f>
        <v>0</v>
      </c>
      <c r="K4200" s="662">
        <f>IF($V$11="Y",J4200*0.05,0)</f>
        <v>0</v>
      </c>
    </row>
    <row r="4201" s="671" customFormat="1" ht="13.5" customHeight="1">
      <c r="E4201" t="s" s="596">
        <v>1608</v>
      </c>
      <c r="F4201" t="s" s="675">
        <v>2479</v>
      </c>
      <c r="G4201" t="s" s="690">
        <f>G4192</f>
        <v>2004</v>
      </c>
      <c r="H4201" s="677">
        <v>0</v>
      </c>
      <c r="J4201" s="662">
        <f>H4201*I4201</f>
        <v>0</v>
      </c>
      <c r="K4201" s="662">
        <f>IF($V$11="Y",J4201*0.05,0)</f>
        <v>0</v>
      </c>
    </row>
    <row r="4202" s="671" customFormat="1" ht="13.5" customHeight="1">
      <c r="E4202" t="s" s="596">
        <v>1608</v>
      </c>
      <c r="F4202" t="s" s="675">
        <v>2479</v>
      </c>
      <c r="G4202" t="s" s="692">
        <f>G4193</f>
        <v>2005</v>
      </c>
      <c r="H4202" s="677">
        <v>0</v>
      </c>
      <c r="J4202" s="662">
        <f>H4202*I4202</f>
        <v>0</v>
      </c>
      <c r="K4202" s="662">
        <f>IF($V$11="Y",J4202*0.05,0)</f>
        <v>0</v>
      </c>
    </row>
    <row r="4203" s="671" customFormat="1" ht="13.5" customHeight="1">
      <c r="E4203" t="s" s="596">
        <v>1608</v>
      </c>
      <c r="F4203" t="s" s="675">
        <v>2479</v>
      </c>
      <c r="G4203" t="s" s="180">
        <f>G4194</f>
        <v>2006</v>
      </c>
      <c r="H4203" s="677">
        <v>0</v>
      </c>
      <c r="J4203" s="662">
        <f>H4203*I4203</f>
        <v>0</v>
      </c>
      <c r="K4203" s="662">
        <f>IF($V$11="Y",J4203*0.05,0)</f>
        <v>0</v>
      </c>
    </row>
    <row r="4204" s="671" customFormat="1" ht="13.5" customHeight="1">
      <c r="E4204" t="s" s="596">
        <v>1608</v>
      </c>
      <c r="F4204" t="s" s="675">
        <v>2479</v>
      </c>
      <c r="G4204" t="s" s="695">
        <f>G4195</f>
        <v>2007</v>
      </c>
      <c r="H4204" s="677">
        <v>0</v>
      </c>
      <c r="J4204" s="662">
        <f>H4204*I4204</f>
        <v>0</v>
      </c>
      <c r="K4204" s="662">
        <f>IF($V$11="Y",J4204*0.05,0)</f>
        <v>0</v>
      </c>
    </row>
    <row r="4205" s="671" customFormat="1" ht="13.5" customHeight="1">
      <c r="E4205" t="s" s="596">
        <v>1609</v>
      </c>
      <c r="F4205" t="s" s="675">
        <v>2480</v>
      </c>
      <c r="G4205" t="s" s="676">
        <f>G4196</f>
        <v>1996</v>
      </c>
      <c r="H4205" s="677">
        <v>0</v>
      </c>
      <c r="J4205" s="662">
        <f>H4205*I4205</f>
        <v>0</v>
      </c>
      <c r="K4205" s="662">
        <f>IF($V$11="Y",J4205*0.05,0)</f>
        <v>0</v>
      </c>
    </row>
    <row r="4206" s="671" customFormat="1" ht="13.5" customHeight="1">
      <c r="E4206" t="s" s="596">
        <v>1609</v>
      </c>
      <c r="F4206" t="s" s="675">
        <v>2480</v>
      </c>
      <c r="G4206" t="s" s="91">
        <f>G4197</f>
        <v>1998</v>
      </c>
      <c r="H4206" s="677">
        <v>0</v>
      </c>
      <c r="J4206" s="662">
        <f>H4206*I4206</f>
        <v>0</v>
      </c>
      <c r="K4206" s="662">
        <f>IF($V$11="Y",J4206*0.05,0)</f>
        <v>0</v>
      </c>
    </row>
    <row r="4207" s="671" customFormat="1" ht="13.5" customHeight="1">
      <c r="E4207" t="s" s="596">
        <v>1609</v>
      </c>
      <c r="F4207" t="s" s="675">
        <v>2480</v>
      </c>
      <c r="G4207" t="s" s="205">
        <f>G4198</f>
        <v>2000</v>
      </c>
      <c r="H4207" s="677">
        <v>0</v>
      </c>
      <c r="J4207" s="662">
        <f>H4207*I4207</f>
        <v>0</v>
      </c>
      <c r="K4207" s="662">
        <f>IF($V$11="Y",J4207*0.05,0)</f>
        <v>0</v>
      </c>
    </row>
    <row r="4208" s="671" customFormat="1" ht="13.5" customHeight="1">
      <c r="E4208" t="s" s="596">
        <v>1609</v>
      </c>
      <c r="F4208" t="s" s="675">
        <v>2480</v>
      </c>
      <c r="G4208" t="s" s="684">
        <f>G4199</f>
        <v>2001</v>
      </c>
      <c r="H4208" s="677">
        <v>0</v>
      </c>
      <c r="J4208" s="662">
        <f>H4208*I4208</f>
        <v>0</v>
      </c>
      <c r="K4208" s="662">
        <f>IF($V$11="Y",J4208*0.05,0)</f>
        <v>0</v>
      </c>
    </row>
    <row r="4209" s="671" customFormat="1" ht="13.5" customHeight="1">
      <c r="E4209" t="s" s="596">
        <v>1609</v>
      </c>
      <c r="F4209" t="s" s="675">
        <v>2480</v>
      </c>
      <c r="G4209" t="s" s="686">
        <f>G4200</f>
        <v>2003</v>
      </c>
      <c r="H4209" s="677">
        <v>0</v>
      </c>
      <c r="J4209" s="662">
        <f>H4209*I4209</f>
        <v>0</v>
      </c>
      <c r="K4209" s="662">
        <f>IF($V$11="Y",J4209*0.05,0)</f>
        <v>0</v>
      </c>
    </row>
    <row r="4210" s="671" customFormat="1" ht="13.5" customHeight="1">
      <c r="E4210" t="s" s="596">
        <v>1609</v>
      </c>
      <c r="F4210" t="s" s="675">
        <v>2480</v>
      </c>
      <c r="G4210" t="s" s="690">
        <f>G4201</f>
        <v>2004</v>
      </c>
      <c r="H4210" s="677">
        <v>0</v>
      </c>
      <c r="J4210" s="662">
        <f>H4210*I4210</f>
        <v>0</v>
      </c>
      <c r="K4210" s="662">
        <f>IF($V$11="Y",J4210*0.05,0)</f>
        <v>0</v>
      </c>
    </row>
    <row r="4211" s="671" customFormat="1" ht="13.5" customHeight="1">
      <c r="E4211" t="s" s="596">
        <v>1609</v>
      </c>
      <c r="F4211" t="s" s="675">
        <v>2480</v>
      </c>
      <c r="G4211" t="s" s="692">
        <f>G4202</f>
        <v>2005</v>
      </c>
      <c r="H4211" s="677">
        <v>0</v>
      </c>
      <c r="J4211" s="662">
        <f>H4211*I4211</f>
        <v>0</v>
      </c>
      <c r="K4211" s="662">
        <f>IF($V$11="Y",J4211*0.05,0)</f>
        <v>0</v>
      </c>
    </row>
    <row r="4212" s="671" customFormat="1" ht="13.5" customHeight="1">
      <c r="E4212" t="s" s="596">
        <v>1609</v>
      </c>
      <c r="F4212" t="s" s="675">
        <v>2480</v>
      </c>
      <c r="G4212" t="s" s="180">
        <f>G4203</f>
        <v>2006</v>
      </c>
      <c r="H4212" s="677">
        <v>0</v>
      </c>
      <c r="J4212" s="662">
        <f>H4212*I4212</f>
        <v>0</v>
      </c>
      <c r="K4212" s="662">
        <f>IF($V$11="Y",J4212*0.05,0)</f>
        <v>0</v>
      </c>
    </row>
    <row r="4213" s="671" customFormat="1" ht="13.5" customHeight="1">
      <c r="E4213" t="s" s="596">
        <v>1609</v>
      </c>
      <c r="F4213" t="s" s="675">
        <v>2480</v>
      </c>
      <c r="G4213" t="s" s="695">
        <f>G4204</f>
        <v>2007</v>
      </c>
      <c r="H4213" s="677">
        <v>0</v>
      </c>
      <c r="J4213" s="662">
        <f>H4213*I4213</f>
        <v>0</v>
      </c>
      <c r="K4213" s="662">
        <f>IF($V$11="Y",J4213*0.05,0)</f>
        <v>0</v>
      </c>
    </row>
    <row r="4214" s="671" customFormat="1" ht="13.5" customHeight="1">
      <c r="E4214" t="s" s="596">
        <v>1610</v>
      </c>
      <c r="F4214" t="s" s="675">
        <v>2481</v>
      </c>
      <c r="G4214" t="s" s="676">
        <f>G4205</f>
        <v>1996</v>
      </c>
      <c r="H4214" s="677">
        <v>0</v>
      </c>
      <c r="J4214" s="662">
        <f>H4214*I4214</f>
        <v>0</v>
      </c>
      <c r="K4214" s="662">
        <f>IF($V$11="Y",J4214*0.05,0)</f>
        <v>0</v>
      </c>
    </row>
    <row r="4215" s="671" customFormat="1" ht="13.5" customHeight="1">
      <c r="E4215" t="s" s="596">
        <v>1610</v>
      </c>
      <c r="F4215" t="s" s="675">
        <v>2481</v>
      </c>
      <c r="G4215" t="s" s="91">
        <f>G4206</f>
        <v>1998</v>
      </c>
      <c r="H4215" s="677">
        <v>0</v>
      </c>
      <c r="J4215" s="662">
        <f>H4215*I4215</f>
        <v>0</v>
      </c>
      <c r="K4215" s="662">
        <f>IF($V$11="Y",J4215*0.05,0)</f>
        <v>0</v>
      </c>
    </row>
    <row r="4216" s="671" customFormat="1" ht="13.5" customHeight="1">
      <c r="E4216" t="s" s="596">
        <v>1610</v>
      </c>
      <c r="F4216" t="s" s="675">
        <v>2481</v>
      </c>
      <c r="G4216" t="s" s="205">
        <f>G4207</f>
        <v>2000</v>
      </c>
      <c r="H4216" s="677">
        <v>0</v>
      </c>
      <c r="J4216" s="662">
        <f>H4216*I4216</f>
        <v>0</v>
      </c>
      <c r="K4216" s="662">
        <f>IF($V$11="Y",J4216*0.05,0)</f>
        <v>0</v>
      </c>
    </row>
    <row r="4217" s="671" customFormat="1" ht="13.5" customHeight="1">
      <c r="E4217" t="s" s="596">
        <v>1610</v>
      </c>
      <c r="F4217" t="s" s="675">
        <v>2481</v>
      </c>
      <c r="G4217" t="s" s="684">
        <f>G4208</f>
        <v>2001</v>
      </c>
      <c r="H4217" s="677">
        <v>0</v>
      </c>
      <c r="J4217" s="662">
        <f>H4217*I4217</f>
        <v>0</v>
      </c>
      <c r="K4217" s="662">
        <f>IF($V$11="Y",J4217*0.05,0)</f>
        <v>0</v>
      </c>
    </row>
    <row r="4218" s="671" customFormat="1" ht="13.5" customHeight="1">
      <c r="E4218" t="s" s="596">
        <v>1610</v>
      </c>
      <c r="F4218" t="s" s="675">
        <v>2481</v>
      </c>
      <c r="G4218" t="s" s="686">
        <f>G4209</f>
        <v>2003</v>
      </c>
      <c r="H4218" s="677">
        <v>0</v>
      </c>
      <c r="J4218" s="662">
        <f>H4218*I4218</f>
        <v>0</v>
      </c>
      <c r="K4218" s="662">
        <f>IF($V$11="Y",J4218*0.05,0)</f>
        <v>0</v>
      </c>
    </row>
    <row r="4219" s="671" customFormat="1" ht="13.5" customHeight="1">
      <c r="E4219" t="s" s="596">
        <v>1610</v>
      </c>
      <c r="F4219" t="s" s="675">
        <v>2481</v>
      </c>
      <c r="G4219" t="s" s="690">
        <f>G4210</f>
        <v>2004</v>
      </c>
      <c r="H4219" s="677">
        <v>0</v>
      </c>
      <c r="J4219" s="662">
        <f>H4219*I4219</f>
        <v>0</v>
      </c>
      <c r="K4219" s="662">
        <f>IF($V$11="Y",J4219*0.05,0)</f>
        <v>0</v>
      </c>
    </row>
    <row r="4220" s="671" customFormat="1" ht="13.5" customHeight="1">
      <c r="E4220" t="s" s="596">
        <v>1610</v>
      </c>
      <c r="F4220" t="s" s="675">
        <v>2481</v>
      </c>
      <c r="G4220" t="s" s="692">
        <f>G4211</f>
        <v>2005</v>
      </c>
      <c r="H4220" s="677">
        <v>0</v>
      </c>
      <c r="J4220" s="662">
        <f>H4220*I4220</f>
        <v>0</v>
      </c>
      <c r="K4220" s="662">
        <f>IF($V$11="Y",J4220*0.05,0)</f>
        <v>0</v>
      </c>
    </row>
    <row r="4221" s="671" customFormat="1" ht="13.5" customHeight="1">
      <c r="E4221" t="s" s="596">
        <v>1610</v>
      </c>
      <c r="F4221" t="s" s="675">
        <v>2481</v>
      </c>
      <c r="G4221" t="s" s="180">
        <f>G4212</f>
        <v>2006</v>
      </c>
      <c r="H4221" s="677">
        <v>0</v>
      </c>
      <c r="J4221" s="662">
        <f>H4221*I4221</f>
        <v>0</v>
      </c>
      <c r="K4221" s="662">
        <f>IF($V$11="Y",J4221*0.05,0)</f>
        <v>0</v>
      </c>
    </row>
    <row r="4222" s="671" customFormat="1" ht="13.5" customHeight="1">
      <c r="E4222" t="s" s="596">
        <v>1610</v>
      </c>
      <c r="F4222" t="s" s="675">
        <v>2481</v>
      </c>
      <c r="G4222" t="s" s="695">
        <f>G4213</f>
        <v>2007</v>
      </c>
      <c r="H4222" s="677">
        <v>0</v>
      </c>
      <c r="J4222" s="662">
        <f>H4222*I4222</f>
        <v>0</v>
      </c>
      <c r="K4222" s="662">
        <f>IF($V$11="Y",J4222*0.05,0)</f>
        <v>0</v>
      </c>
    </row>
    <row r="4223" s="671" customFormat="1" ht="13.5" customHeight="1">
      <c r="E4223" t="s" s="596">
        <v>1611</v>
      </c>
      <c r="F4223" t="s" s="675">
        <v>2482</v>
      </c>
      <c r="G4223" t="s" s="676">
        <f>G4214</f>
        <v>1996</v>
      </c>
      <c r="H4223" s="677">
        <v>0</v>
      </c>
      <c r="J4223" s="662">
        <f>H4223*I4223</f>
        <v>0</v>
      </c>
      <c r="K4223" s="662">
        <f>IF($V$11="Y",J4223*0.05,0)</f>
        <v>0</v>
      </c>
    </row>
    <row r="4224" s="671" customFormat="1" ht="13.5" customHeight="1">
      <c r="E4224" t="s" s="596">
        <v>1611</v>
      </c>
      <c r="F4224" t="s" s="675">
        <v>2482</v>
      </c>
      <c r="G4224" t="s" s="91">
        <f>G4215</f>
        <v>1998</v>
      </c>
      <c r="H4224" s="677">
        <v>0</v>
      </c>
      <c r="J4224" s="662">
        <f>H4224*I4224</f>
        <v>0</v>
      </c>
      <c r="K4224" s="662">
        <f>IF($V$11="Y",J4224*0.05,0)</f>
        <v>0</v>
      </c>
    </row>
    <row r="4225" s="671" customFormat="1" ht="13.5" customHeight="1">
      <c r="E4225" t="s" s="596">
        <v>1611</v>
      </c>
      <c r="F4225" t="s" s="675">
        <v>2482</v>
      </c>
      <c r="G4225" t="s" s="205">
        <f>G4216</f>
        <v>2000</v>
      </c>
      <c r="H4225" s="677">
        <v>0</v>
      </c>
      <c r="J4225" s="662">
        <f>H4225*I4225</f>
        <v>0</v>
      </c>
      <c r="K4225" s="662">
        <f>IF($V$11="Y",J4225*0.05,0)</f>
        <v>0</v>
      </c>
    </row>
    <row r="4226" s="671" customFormat="1" ht="13.5" customHeight="1">
      <c r="E4226" t="s" s="596">
        <v>1611</v>
      </c>
      <c r="F4226" t="s" s="675">
        <v>2482</v>
      </c>
      <c r="G4226" t="s" s="684">
        <f>G4217</f>
        <v>2001</v>
      </c>
      <c r="H4226" s="677">
        <v>0</v>
      </c>
      <c r="J4226" s="662">
        <f>H4226*I4226</f>
        <v>0</v>
      </c>
      <c r="K4226" s="662">
        <f>IF($V$11="Y",J4226*0.05,0)</f>
        <v>0</v>
      </c>
    </row>
    <row r="4227" s="671" customFormat="1" ht="13.5" customHeight="1">
      <c r="E4227" t="s" s="596">
        <v>1611</v>
      </c>
      <c r="F4227" t="s" s="675">
        <v>2482</v>
      </c>
      <c r="G4227" t="s" s="686">
        <f>G4218</f>
        <v>2003</v>
      </c>
      <c r="H4227" s="677">
        <v>0</v>
      </c>
      <c r="J4227" s="662">
        <f>H4227*I4227</f>
        <v>0</v>
      </c>
      <c r="K4227" s="662">
        <f>IF($V$11="Y",J4227*0.05,0)</f>
        <v>0</v>
      </c>
    </row>
    <row r="4228" s="671" customFormat="1" ht="13.5" customHeight="1">
      <c r="E4228" t="s" s="596">
        <v>1611</v>
      </c>
      <c r="F4228" t="s" s="675">
        <v>2482</v>
      </c>
      <c r="G4228" t="s" s="690">
        <f>G4219</f>
        <v>2004</v>
      </c>
      <c r="H4228" s="677">
        <v>0</v>
      </c>
      <c r="J4228" s="662">
        <f>H4228*I4228</f>
        <v>0</v>
      </c>
      <c r="K4228" s="662">
        <f>IF($V$11="Y",J4228*0.05,0)</f>
        <v>0</v>
      </c>
    </row>
    <row r="4229" s="671" customFormat="1" ht="13.5" customHeight="1">
      <c r="E4229" t="s" s="596">
        <v>1611</v>
      </c>
      <c r="F4229" t="s" s="675">
        <v>2482</v>
      </c>
      <c r="G4229" t="s" s="692">
        <f>G4220</f>
        <v>2005</v>
      </c>
      <c r="H4229" s="677">
        <v>0</v>
      </c>
      <c r="J4229" s="662">
        <f>H4229*I4229</f>
        <v>0</v>
      </c>
      <c r="K4229" s="662">
        <f>IF($V$11="Y",J4229*0.05,0)</f>
        <v>0</v>
      </c>
    </row>
    <row r="4230" s="671" customFormat="1" ht="13.5" customHeight="1">
      <c r="E4230" t="s" s="596">
        <v>1611</v>
      </c>
      <c r="F4230" t="s" s="675">
        <v>2482</v>
      </c>
      <c r="G4230" t="s" s="180">
        <f>G4221</f>
        <v>2006</v>
      </c>
      <c r="H4230" s="677">
        <v>0</v>
      </c>
      <c r="J4230" s="662">
        <f>H4230*I4230</f>
        <v>0</v>
      </c>
      <c r="K4230" s="662">
        <f>IF($V$11="Y",J4230*0.05,0)</f>
        <v>0</v>
      </c>
    </row>
    <row r="4231" s="671" customFormat="1" ht="13.5" customHeight="1">
      <c r="E4231" t="s" s="596">
        <v>1611</v>
      </c>
      <c r="F4231" t="s" s="675">
        <v>2482</v>
      </c>
      <c r="G4231" t="s" s="695">
        <f>G4222</f>
        <v>2007</v>
      </c>
      <c r="H4231" s="677">
        <v>0</v>
      </c>
      <c r="J4231" s="662">
        <f>H4231*I4231</f>
        <v>0</v>
      </c>
      <c r="K4231" s="662">
        <f>IF($V$11="Y",J4231*0.05,0)</f>
        <v>0</v>
      </c>
    </row>
    <row r="4232" s="671" customFormat="1" ht="13.5" customHeight="1">
      <c r="E4232" t="s" s="596">
        <v>1612</v>
      </c>
      <c r="F4232" t="s" s="675">
        <v>2483</v>
      </c>
      <c r="G4232" t="s" s="676">
        <f>G4223</f>
        <v>1996</v>
      </c>
      <c r="H4232" s="677">
        <v>0</v>
      </c>
      <c r="J4232" s="662">
        <f>H4232*I4232</f>
        <v>0</v>
      </c>
      <c r="K4232" s="662">
        <f>IF($V$11="Y",J4232*0.05,0)</f>
        <v>0</v>
      </c>
    </row>
    <row r="4233" s="671" customFormat="1" ht="13.5" customHeight="1">
      <c r="E4233" t="s" s="596">
        <v>1612</v>
      </c>
      <c r="F4233" t="s" s="675">
        <v>2483</v>
      </c>
      <c r="G4233" t="s" s="91">
        <f>G4224</f>
        <v>1998</v>
      </c>
      <c r="H4233" s="677">
        <v>0</v>
      </c>
      <c r="J4233" s="662">
        <f>H4233*I4233</f>
        <v>0</v>
      </c>
      <c r="K4233" s="662">
        <f>IF($V$11="Y",J4233*0.05,0)</f>
        <v>0</v>
      </c>
    </row>
    <row r="4234" s="671" customFormat="1" ht="13.5" customHeight="1">
      <c r="E4234" t="s" s="596">
        <v>1612</v>
      </c>
      <c r="F4234" t="s" s="675">
        <v>2483</v>
      </c>
      <c r="G4234" t="s" s="205">
        <f>G4225</f>
        <v>2000</v>
      </c>
      <c r="H4234" s="677">
        <v>0</v>
      </c>
      <c r="J4234" s="662">
        <f>H4234*I4234</f>
        <v>0</v>
      </c>
      <c r="K4234" s="662">
        <f>IF($V$11="Y",J4234*0.05,0)</f>
        <v>0</v>
      </c>
    </row>
    <row r="4235" s="671" customFormat="1" ht="13.5" customHeight="1">
      <c r="E4235" t="s" s="596">
        <v>1612</v>
      </c>
      <c r="F4235" t="s" s="675">
        <v>2483</v>
      </c>
      <c r="G4235" t="s" s="684">
        <f>G4226</f>
        <v>2001</v>
      </c>
      <c r="H4235" s="677">
        <v>0</v>
      </c>
      <c r="J4235" s="662">
        <f>H4235*I4235</f>
        <v>0</v>
      </c>
      <c r="K4235" s="662">
        <f>IF($V$11="Y",J4235*0.05,0)</f>
        <v>0</v>
      </c>
    </row>
    <row r="4236" s="671" customFormat="1" ht="13.5" customHeight="1">
      <c r="E4236" t="s" s="596">
        <v>1612</v>
      </c>
      <c r="F4236" t="s" s="675">
        <v>2483</v>
      </c>
      <c r="G4236" t="s" s="686">
        <f>G4227</f>
        <v>2003</v>
      </c>
      <c r="H4236" s="677">
        <v>0</v>
      </c>
      <c r="J4236" s="662">
        <f>H4236*I4236</f>
        <v>0</v>
      </c>
      <c r="K4236" s="662">
        <f>IF($V$11="Y",J4236*0.05,0)</f>
        <v>0</v>
      </c>
    </row>
    <row r="4237" s="671" customFormat="1" ht="13.5" customHeight="1">
      <c r="E4237" t="s" s="596">
        <v>1612</v>
      </c>
      <c r="F4237" t="s" s="675">
        <v>2483</v>
      </c>
      <c r="G4237" t="s" s="690">
        <f>G4228</f>
        <v>2004</v>
      </c>
      <c r="H4237" s="677">
        <v>0</v>
      </c>
      <c r="J4237" s="662">
        <f>H4237*I4237</f>
        <v>0</v>
      </c>
      <c r="K4237" s="662">
        <f>IF($V$11="Y",J4237*0.05,0)</f>
        <v>0</v>
      </c>
    </row>
    <row r="4238" s="671" customFormat="1" ht="13.5" customHeight="1">
      <c r="E4238" t="s" s="596">
        <v>1612</v>
      </c>
      <c r="F4238" t="s" s="675">
        <v>2483</v>
      </c>
      <c r="G4238" t="s" s="692">
        <f>G4229</f>
        <v>2005</v>
      </c>
      <c r="H4238" s="677">
        <v>0</v>
      </c>
      <c r="J4238" s="662">
        <f>H4238*I4238</f>
        <v>0</v>
      </c>
      <c r="K4238" s="662">
        <f>IF($V$11="Y",J4238*0.05,0)</f>
        <v>0</v>
      </c>
    </row>
    <row r="4239" s="671" customFormat="1" ht="13.5" customHeight="1">
      <c r="E4239" t="s" s="596">
        <v>1612</v>
      </c>
      <c r="F4239" t="s" s="675">
        <v>2483</v>
      </c>
      <c r="G4239" t="s" s="180">
        <f>G4230</f>
        <v>2006</v>
      </c>
      <c r="H4239" s="677">
        <v>0</v>
      </c>
      <c r="J4239" s="662">
        <f>H4239*I4239</f>
        <v>0</v>
      </c>
      <c r="K4239" s="662">
        <f>IF($V$11="Y",J4239*0.05,0)</f>
        <v>0</v>
      </c>
    </row>
    <row r="4240" s="671" customFormat="1" ht="13.5" customHeight="1">
      <c r="E4240" t="s" s="596">
        <v>1612</v>
      </c>
      <c r="F4240" t="s" s="675">
        <v>2483</v>
      </c>
      <c r="G4240" t="s" s="695">
        <f>G4231</f>
        <v>2007</v>
      </c>
      <c r="H4240" s="677">
        <v>0</v>
      </c>
      <c r="J4240" s="662">
        <f>H4240*I4240</f>
        <v>0</v>
      </c>
      <c r="K4240" s="662">
        <f>IF($V$11="Y",J4240*0.05,0)</f>
        <v>0</v>
      </c>
    </row>
    <row r="4241" s="671" customFormat="1" ht="13.5" customHeight="1">
      <c r="E4241" t="s" s="596">
        <v>1613</v>
      </c>
      <c r="F4241" t="s" s="675">
        <v>2484</v>
      </c>
      <c r="G4241" t="s" s="676">
        <f>G4232</f>
        <v>1996</v>
      </c>
      <c r="H4241" s="677">
        <v>0</v>
      </c>
      <c r="J4241" s="662">
        <f>H4241*I4241</f>
        <v>0</v>
      </c>
      <c r="K4241" s="662">
        <f>IF($V$11="Y",J4241*0.05,0)</f>
        <v>0</v>
      </c>
    </row>
    <row r="4242" s="671" customFormat="1" ht="13.5" customHeight="1">
      <c r="E4242" t="s" s="596">
        <v>1613</v>
      </c>
      <c r="F4242" t="s" s="675">
        <v>2484</v>
      </c>
      <c r="G4242" t="s" s="91">
        <f>G4233</f>
        <v>1998</v>
      </c>
      <c r="H4242" s="677">
        <v>0</v>
      </c>
      <c r="J4242" s="662">
        <f>H4242*I4242</f>
        <v>0</v>
      </c>
      <c r="K4242" s="662">
        <f>IF($V$11="Y",J4242*0.05,0)</f>
        <v>0</v>
      </c>
    </row>
    <row r="4243" s="671" customFormat="1" ht="13.5" customHeight="1">
      <c r="E4243" t="s" s="596">
        <v>1613</v>
      </c>
      <c r="F4243" t="s" s="675">
        <v>2484</v>
      </c>
      <c r="G4243" t="s" s="205">
        <f>G4234</f>
        <v>2000</v>
      </c>
      <c r="H4243" s="677">
        <v>0</v>
      </c>
      <c r="J4243" s="662">
        <f>H4243*I4243</f>
        <v>0</v>
      </c>
      <c r="K4243" s="662">
        <f>IF($V$11="Y",J4243*0.05,0)</f>
        <v>0</v>
      </c>
    </row>
    <row r="4244" s="671" customFormat="1" ht="13.5" customHeight="1">
      <c r="E4244" t="s" s="596">
        <v>1613</v>
      </c>
      <c r="F4244" t="s" s="675">
        <v>2484</v>
      </c>
      <c r="G4244" t="s" s="684">
        <f>G4235</f>
        <v>2001</v>
      </c>
      <c r="H4244" s="677">
        <v>0</v>
      </c>
      <c r="J4244" s="662">
        <f>H4244*I4244</f>
        <v>0</v>
      </c>
      <c r="K4244" s="662">
        <f>IF($V$11="Y",J4244*0.05,0)</f>
        <v>0</v>
      </c>
    </row>
    <row r="4245" s="671" customFormat="1" ht="13.5" customHeight="1">
      <c r="E4245" t="s" s="596">
        <v>1613</v>
      </c>
      <c r="F4245" t="s" s="675">
        <v>2484</v>
      </c>
      <c r="G4245" t="s" s="686">
        <f>G4236</f>
        <v>2003</v>
      </c>
      <c r="H4245" s="677">
        <v>0</v>
      </c>
      <c r="J4245" s="662">
        <f>H4245*I4245</f>
        <v>0</v>
      </c>
      <c r="K4245" s="662">
        <f>IF($V$11="Y",J4245*0.05,0)</f>
        <v>0</v>
      </c>
    </row>
    <row r="4246" s="671" customFormat="1" ht="13.5" customHeight="1">
      <c r="E4246" t="s" s="596">
        <v>1613</v>
      </c>
      <c r="F4246" t="s" s="675">
        <v>2484</v>
      </c>
      <c r="G4246" t="s" s="690">
        <f>G4237</f>
        <v>2004</v>
      </c>
      <c r="H4246" s="677">
        <v>0</v>
      </c>
      <c r="J4246" s="662">
        <f>H4246*I4246</f>
        <v>0</v>
      </c>
      <c r="K4246" s="662">
        <f>IF($V$11="Y",J4246*0.05,0)</f>
        <v>0</v>
      </c>
    </row>
    <row r="4247" s="671" customFormat="1" ht="13.5" customHeight="1">
      <c r="E4247" t="s" s="596">
        <v>1613</v>
      </c>
      <c r="F4247" t="s" s="675">
        <v>2484</v>
      </c>
      <c r="G4247" t="s" s="692">
        <f>G4238</f>
        <v>2005</v>
      </c>
      <c r="H4247" s="677">
        <v>0</v>
      </c>
      <c r="J4247" s="662">
        <f>H4247*I4247</f>
        <v>0</v>
      </c>
      <c r="K4247" s="662">
        <f>IF($V$11="Y",J4247*0.05,0)</f>
        <v>0</v>
      </c>
    </row>
    <row r="4248" s="671" customFormat="1" ht="13.5" customHeight="1">
      <c r="E4248" t="s" s="596">
        <v>1613</v>
      </c>
      <c r="F4248" t="s" s="675">
        <v>2484</v>
      </c>
      <c r="G4248" t="s" s="180">
        <f>G4239</f>
        <v>2006</v>
      </c>
      <c r="H4248" s="677">
        <v>0</v>
      </c>
      <c r="J4248" s="662">
        <f>H4248*I4248</f>
        <v>0</v>
      </c>
      <c r="K4248" s="662">
        <f>IF($V$11="Y",J4248*0.05,0)</f>
        <v>0</v>
      </c>
    </row>
    <row r="4249" s="671" customFormat="1" ht="13.5" customHeight="1">
      <c r="E4249" t="s" s="596">
        <v>1613</v>
      </c>
      <c r="F4249" t="s" s="675">
        <v>2484</v>
      </c>
      <c r="G4249" t="s" s="695">
        <f>G4240</f>
        <v>2007</v>
      </c>
      <c r="H4249" s="677">
        <v>0</v>
      </c>
      <c r="J4249" s="662">
        <f>H4249*I4249</f>
        <v>0</v>
      </c>
      <c r="K4249" s="662">
        <f>IF($V$11="Y",J4249*0.05,0)</f>
        <v>0</v>
      </c>
    </row>
    <row r="4250" s="671" customFormat="1" ht="13.5" customHeight="1">
      <c r="E4250" t="s" s="596">
        <v>1614</v>
      </c>
      <c r="F4250" t="s" s="675">
        <v>2485</v>
      </c>
      <c r="G4250" t="s" s="676">
        <f>G4241</f>
        <v>1996</v>
      </c>
      <c r="H4250" s="677">
        <v>0</v>
      </c>
      <c r="J4250" s="662">
        <f>H4250*I4250</f>
        <v>0</v>
      </c>
      <c r="K4250" s="662">
        <f>IF($V$11="Y",J4250*0.05,0)</f>
        <v>0</v>
      </c>
    </row>
    <row r="4251" s="671" customFormat="1" ht="13.5" customHeight="1">
      <c r="E4251" t="s" s="596">
        <v>1614</v>
      </c>
      <c r="F4251" t="s" s="675">
        <v>2485</v>
      </c>
      <c r="G4251" t="s" s="91">
        <f>G4242</f>
        <v>1998</v>
      </c>
      <c r="H4251" s="677">
        <v>0</v>
      </c>
      <c r="J4251" s="662">
        <f>H4251*I4251</f>
        <v>0</v>
      </c>
      <c r="K4251" s="662">
        <f>IF($V$11="Y",J4251*0.05,0)</f>
        <v>0</v>
      </c>
    </row>
    <row r="4252" s="671" customFormat="1" ht="13.5" customHeight="1">
      <c r="E4252" t="s" s="596">
        <v>1614</v>
      </c>
      <c r="F4252" t="s" s="675">
        <v>2485</v>
      </c>
      <c r="G4252" t="s" s="205">
        <f>G4243</f>
        <v>2000</v>
      </c>
      <c r="H4252" s="677">
        <v>0</v>
      </c>
      <c r="J4252" s="662">
        <f>H4252*I4252</f>
        <v>0</v>
      </c>
      <c r="K4252" s="662">
        <f>IF($V$11="Y",J4252*0.05,0)</f>
        <v>0</v>
      </c>
    </row>
    <row r="4253" s="671" customFormat="1" ht="13.5" customHeight="1">
      <c r="E4253" t="s" s="596">
        <v>1614</v>
      </c>
      <c r="F4253" t="s" s="675">
        <v>2485</v>
      </c>
      <c r="G4253" t="s" s="684">
        <f>G4244</f>
        <v>2001</v>
      </c>
      <c r="H4253" s="677">
        <v>0</v>
      </c>
      <c r="J4253" s="662">
        <f>H4253*I4253</f>
        <v>0</v>
      </c>
      <c r="K4253" s="662">
        <f>IF($V$11="Y",J4253*0.05,0)</f>
        <v>0</v>
      </c>
    </row>
    <row r="4254" s="671" customFormat="1" ht="13.5" customHeight="1">
      <c r="E4254" t="s" s="596">
        <v>1614</v>
      </c>
      <c r="F4254" t="s" s="675">
        <v>2485</v>
      </c>
      <c r="G4254" t="s" s="686">
        <f>G4245</f>
        <v>2003</v>
      </c>
      <c r="H4254" s="677">
        <v>0</v>
      </c>
      <c r="J4254" s="662">
        <f>H4254*I4254</f>
        <v>0</v>
      </c>
      <c r="K4254" s="662">
        <f>IF($V$11="Y",J4254*0.05,0)</f>
        <v>0</v>
      </c>
    </row>
    <row r="4255" s="671" customFormat="1" ht="13.5" customHeight="1">
      <c r="E4255" t="s" s="596">
        <v>1614</v>
      </c>
      <c r="F4255" t="s" s="675">
        <v>2485</v>
      </c>
      <c r="G4255" t="s" s="690">
        <f>G4246</f>
        <v>2004</v>
      </c>
      <c r="H4255" s="677">
        <v>0</v>
      </c>
      <c r="J4255" s="662">
        <f>H4255*I4255</f>
        <v>0</v>
      </c>
      <c r="K4255" s="662">
        <f>IF($V$11="Y",J4255*0.05,0)</f>
        <v>0</v>
      </c>
    </row>
    <row r="4256" s="671" customFormat="1" ht="13.5" customHeight="1">
      <c r="E4256" t="s" s="596">
        <v>1614</v>
      </c>
      <c r="F4256" t="s" s="675">
        <v>2485</v>
      </c>
      <c r="G4256" t="s" s="692">
        <f>G4247</f>
        <v>2005</v>
      </c>
      <c r="H4256" s="677">
        <v>0</v>
      </c>
      <c r="J4256" s="662">
        <f>H4256*I4256</f>
        <v>0</v>
      </c>
      <c r="K4256" s="662">
        <f>IF($V$11="Y",J4256*0.05,0)</f>
        <v>0</v>
      </c>
    </row>
    <row r="4257" s="671" customFormat="1" ht="13.5" customHeight="1">
      <c r="E4257" t="s" s="596">
        <v>1614</v>
      </c>
      <c r="F4257" t="s" s="675">
        <v>2485</v>
      </c>
      <c r="G4257" t="s" s="180">
        <f>G4248</f>
        <v>2006</v>
      </c>
      <c r="H4257" s="677">
        <v>0</v>
      </c>
      <c r="J4257" s="662">
        <f>H4257*I4257</f>
        <v>0</v>
      </c>
      <c r="K4257" s="662">
        <f>IF($V$11="Y",J4257*0.05,0)</f>
        <v>0</v>
      </c>
    </row>
    <row r="4258" s="671" customFormat="1" ht="13.5" customHeight="1">
      <c r="E4258" t="s" s="596">
        <v>1614</v>
      </c>
      <c r="F4258" t="s" s="675">
        <v>2485</v>
      </c>
      <c r="G4258" t="s" s="695">
        <f>G4249</f>
        <v>2007</v>
      </c>
      <c r="H4258" s="677">
        <v>0</v>
      </c>
      <c r="J4258" s="662">
        <f>H4258*I4258</f>
        <v>0</v>
      </c>
      <c r="K4258" s="662">
        <f>IF($V$11="Y",J4258*0.05,0)</f>
        <v>0</v>
      </c>
    </row>
    <row r="4259" s="671" customFormat="1" ht="13.5" customHeight="1">
      <c r="E4259" t="s" s="596">
        <v>1615</v>
      </c>
      <c r="F4259" t="s" s="675">
        <v>2486</v>
      </c>
      <c r="G4259" t="s" s="676">
        <f>G4250</f>
        <v>1996</v>
      </c>
      <c r="H4259" s="677">
        <v>0</v>
      </c>
      <c r="J4259" s="662">
        <f>H4259*I4259</f>
        <v>0</v>
      </c>
      <c r="K4259" s="662">
        <f>IF($V$11="Y",J4259*0.05,0)</f>
        <v>0</v>
      </c>
    </row>
    <row r="4260" s="671" customFormat="1" ht="13.5" customHeight="1">
      <c r="E4260" t="s" s="596">
        <v>1615</v>
      </c>
      <c r="F4260" t="s" s="675">
        <v>2486</v>
      </c>
      <c r="G4260" t="s" s="91">
        <f>G4251</f>
        <v>1998</v>
      </c>
      <c r="H4260" s="677">
        <v>0</v>
      </c>
      <c r="J4260" s="662">
        <f>H4260*I4260</f>
        <v>0</v>
      </c>
      <c r="K4260" s="662">
        <f>IF($V$11="Y",J4260*0.05,0)</f>
        <v>0</v>
      </c>
    </row>
    <row r="4261" s="671" customFormat="1" ht="13.5" customHeight="1">
      <c r="E4261" t="s" s="596">
        <v>1615</v>
      </c>
      <c r="F4261" t="s" s="675">
        <v>2486</v>
      </c>
      <c r="G4261" t="s" s="205">
        <f>G4252</f>
        <v>2000</v>
      </c>
      <c r="H4261" s="677">
        <v>0</v>
      </c>
      <c r="J4261" s="662">
        <f>H4261*I4261</f>
        <v>0</v>
      </c>
      <c r="K4261" s="662">
        <f>IF($V$11="Y",J4261*0.05,0)</f>
        <v>0</v>
      </c>
    </row>
    <row r="4262" s="671" customFormat="1" ht="13.5" customHeight="1">
      <c r="E4262" t="s" s="596">
        <v>1615</v>
      </c>
      <c r="F4262" t="s" s="675">
        <v>2486</v>
      </c>
      <c r="G4262" t="s" s="684">
        <f>G4253</f>
        <v>2001</v>
      </c>
      <c r="H4262" s="677">
        <v>0</v>
      </c>
      <c r="J4262" s="662">
        <f>H4262*I4262</f>
        <v>0</v>
      </c>
      <c r="K4262" s="662">
        <f>IF($V$11="Y",J4262*0.05,0)</f>
        <v>0</v>
      </c>
    </row>
    <row r="4263" s="671" customFormat="1" ht="13.5" customHeight="1">
      <c r="E4263" t="s" s="596">
        <v>1615</v>
      </c>
      <c r="F4263" t="s" s="675">
        <v>2486</v>
      </c>
      <c r="G4263" t="s" s="686">
        <f>G4254</f>
        <v>2003</v>
      </c>
      <c r="H4263" s="677">
        <v>0</v>
      </c>
      <c r="J4263" s="662">
        <f>H4263*I4263</f>
        <v>0</v>
      </c>
      <c r="K4263" s="662">
        <f>IF($V$11="Y",J4263*0.05,0)</f>
        <v>0</v>
      </c>
    </row>
    <row r="4264" s="671" customFormat="1" ht="13.5" customHeight="1">
      <c r="E4264" t="s" s="596">
        <v>1615</v>
      </c>
      <c r="F4264" t="s" s="675">
        <v>2486</v>
      </c>
      <c r="G4264" t="s" s="690">
        <f>G4255</f>
        <v>2004</v>
      </c>
      <c r="H4264" s="677">
        <v>0</v>
      </c>
      <c r="J4264" s="662">
        <f>H4264*I4264</f>
        <v>0</v>
      </c>
      <c r="K4264" s="662">
        <f>IF($V$11="Y",J4264*0.05,0)</f>
        <v>0</v>
      </c>
    </row>
    <row r="4265" s="671" customFormat="1" ht="13.5" customHeight="1">
      <c r="E4265" t="s" s="596">
        <v>1615</v>
      </c>
      <c r="F4265" t="s" s="675">
        <v>2486</v>
      </c>
      <c r="G4265" t="s" s="692">
        <f>G4256</f>
        <v>2005</v>
      </c>
      <c r="H4265" s="677">
        <v>0</v>
      </c>
      <c r="J4265" s="662">
        <f>H4265*I4265</f>
        <v>0</v>
      </c>
      <c r="K4265" s="662">
        <f>IF($V$11="Y",J4265*0.05,0)</f>
        <v>0</v>
      </c>
    </row>
    <row r="4266" s="671" customFormat="1" ht="13.5" customHeight="1">
      <c r="E4266" t="s" s="596">
        <v>1615</v>
      </c>
      <c r="F4266" t="s" s="675">
        <v>2486</v>
      </c>
      <c r="G4266" t="s" s="180">
        <f>G4257</f>
        <v>2006</v>
      </c>
      <c r="H4266" s="677">
        <v>0</v>
      </c>
      <c r="J4266" s="662">
        <f>H4266*I4266</f>
        <v>0</v>
      </c>
      <c r="K4266" s="662">
        <f>IF($V$11="Y",J4266*0.05,0)</f>
        <v>0</v>
      </c>
    </row>
    <row r="4267" s="671" customFormat="1" ht="13.5" customHeight="1">
      <c r="E4267" t="s" s="596">
        <v>1615</v>
      </c>
      <c r="F4267" t="s" s="675">
        <v>2486</v>
      </c>
      <c r="G4267" t="s" s="695">
        <f>G4258</f>
        <v>2007</v>
      </c>
      <c r="H4267" s="677">
        <v>0</v>
      </c>
      <c r="J4267" s="662">
        <f>H4267*I4267</f>
        <v>0</v>
      </c>
      <c r="K4267" s="662">
        <f>IF($V$11="Y",J4267*0.05,0)</f>
        <v>0</v>
      </c>
    </row>
    <row r="4268" s="671" customFormat="1" ht="13.5" customHeight="1">
      <c r="E4268" t="s" s="596">
        <v>1622</v>
      </c>
      <c r="F4268" t="s" s="675">
        <v>2487</v>
      </c>
      <c r="G4268" t="s" s="676">
        <f>G4259</f>
        <v>1996</v>
      </c>
      <c r="H4268" s="677">
        <v>0</v>
      </c>
      <c r="J4268" s="662">
        <f>H4268*I4268</f>
        <v>0</v>
      </c>
      <c r="K4268" s="662">
        <f>IF($V$11="Y",J4268*0.05,0)</f>
        <v>0</v>
      </c>
    </row>
    <row r="4269" s="671" customFormat="1" ht="13.5" customHeight="1">
      <c r="E4269" t="s" s="596">
        <v>1622</v>
      </c>
      <c r="F4269" t="s" s="675">
        <v>2487</v>
      </c>
      <c r="G4269" t="s" s="91">
        <f>G4260</f>
        <v>1998</v>
      </c>
      <c r="H4269" s="677">
        <v>0</v>
      </c>
      <c r="J4269" s="662">
        <f>H4269*I4269</f>
        <v>0</v>
      </c>
      <c r="K4269" s="662">
        <f>IF($V$11="Y",J4269*0.05,0)</f>
        <v>0</v>
      </c>
    </row>
    <row r="4270" s="671" customFormat="1" ht="13.5" customHeight="1">
      <c r="E4270" t="s" s="596">
        <v>1622</v>
      </c>
      <c r="F4270" t="s" s="675">
        <v>2487</v>
      </c>
      <c r="G4270" t="s" s="205">
        <f>G4261</f>
        <v>2000</v>
      </c>
      <c r="H4270" s="677">
        <v>0</v>
      </c>
      <c r="J4270" s="662">
        <f>H4270*I4270</f>
        <v>0</v>
      </c>
      <c r="K4270" s="662">
        <f>IF($V$11="Y",J4270*0.05,0)</f>
        <v>0</v>
      </c>
    </row>
    <row r="4271" s="671" customFormat="1" ht="13.5" customHeight="1">
      <c r="E4271" t="s" s="596">
        <v>1622</v>
      </c>
      <c r="F4271" t="s" s="675">
        <v>2487</v>
      </c>
      <c r="G4271" t="s" s="684">
        <f>G4262</f>
        <v>2001</v>
      </c>
      <c r="H4271" s="677">
        <v>0</v>
      </c>
      <c r="J4271" s="662">
        <f>H4271*I4271</f>
        <v>0</v>
      </c>
      <c r="K4271" s="662">
        <f>IF($V$11="Y",J4271*0.05,0)</f>
        <v>0</v>
      </c>
    </row>
    <row r="4272" s="671" customFormat="1" ht="13.5" customHeight="1">
      <c r="E4272" t="s" s="596">
        <v>1622</v>
      </c>
      <c r="F4272" t="s" s="675">
        <v>2487</v>
      </c>
      <c r="G4272" t="s" s="686">
        <f>G4263</f>
        <v>2003</v>
      </c>
      <c r="H4272" s="677">
        <v>0</v>
      </c>
      <c r="J4272" s="662">
        <f>H4272*I4272</f>
        <v>0</v>
      </c>
      <c r="K4272" s="662">
        <f>IF($V$11="Y",J4272*0.05,0)</f>
        <v>0</v>
      </c>
    </row>
    <row r="4273" s="671" customFormat="1" ht="13.5" customHeight="1">
      <c r="E4273" t="s" s="596">
        <v>1622</v>
      </c>
      <c r="F4273" t="s" s="675">
        <v>2487</v>
      </c>
      <c r="G4273" t="s" s="690">
        <f>G4264</f>
        <v>2004</v>
      </c>
      <c r="H4273" s="677">
        <v>0</v>
      </c>
      <c r="J4273" s="662">
        <f>H4273*I4273</f>
        <v>0</v>
      </c>
      <c r="K4273" s="662">
        <f>IF($V$11="Y",J4273*0.05,0)</f>
        <v>0</v>
      </c>
    </row>
    <row r="4274" s="671" customFormat="1" ht="13.5" customHeight="1">
      <c r="E4274" t="s" s="596">
        <v>1622</v>
      </c>
      <c r="F4274" t="s" s="675">
        <v>2487</v>
      </c>
      <c r="G4274" t="s" s="692">
        <f>G4265</f>
        <v>2005</v>
      </c>
      <c r="H4274" s="677">
        <v>0</v>
      </c>
      <c r="J4274" s="662">
        <f>H4274*I4274</f>
        <v>0</v>
      </c>
      <c r="K4274" s="662">
        <f>IF($V$11="Y",J4274*0.05,0)</f>
        <v>0</v>
      </c>
    </row>
    <row r="4275" s="671" customFormat="1" ht="13.5" customHeight="1">
      <c r="E4275" t="s" s="596">
        <v>1622</v>
      </c>
      <c r="F4275" t="s" s="675">
        <v>2487</v>
      </c>
      <c r="G4275" t="s" s="180">
        <f>G4266</f>
        <v>2006</v>
      </c>
      <c r="H4275" s="677">
        <v>0</v>
      </c>
      <c r="J4275" s="662">
        <f>H4275*I4275</f>
        <v>0</v>
      </c>
      <c r="K4275" s="662">
        <f>IF($V$11="Y",J4275*0.05,0)</f>
        <v>0</v>
      </c>
    </row>
    <row r="4276" s="671" customFormat="1" ht="13.5" customHeight="1">
      <c r="E4276" t="s" s="596">
        <v>1622</v>
      </c>
      <c r="F4276" t="s" s="675">
        <v>2487</v>
      </c>
      <c r="G4276" t="s" s="695">
        <f>G4267</f>
        <v>2007</v>
      </c>
      <c r="H4276" s="677">
        <v>0</v>
      </c>
      <c r="J4276" s="662">
        <f>H4276*I4276</f>
        <v>0</v>
      </c>
      <c r="K4276" s="662">
        <f>IF($V$11="Y",J4276*0.05,0)</f>
        <v>0</v>
      </c>
    </row>
    <row r="4277" s="671" customFormat="1" ht="13.5" customHeight="1">
      <c r="E4277" t="s" s="596">
        <v>1623</v>
      </c>
      <c r="F4277" t="s" s="675">
        <v>2488</v>
      </c>
      <c r="G4277" t="s" s="676">
        <f>G4259</f>
        <v>1996</v>
      </c>
      <c r="H4277" s="677">
        <v>0</v>
      </c>
      <c r="J4277" s="662">
        <f>H4277*I4277</f>
        <v>0</v>
      </c>
      <c r="K4277" s="662">
        <f>IF($V$11="Y",J4277*0.05,0)</f>
        <v>0</v>
      </c>
    </row>
    <row r="4278" s="671" customFormat="1" ht="13.5" customHeight="1">
      <c r="E4278" t="s" s="596">
        <v>1623</v>
      </c>
      <c r="F4278" t="s" s="675">
        <v>2488</v>
      </c>
      <c r="G4278" t="s" s="91">
        <f>G4260</f>
        <v>1998</v>
      </c>
      <c r="H4278" s="677">
        <v>0</v>
      </c>
      <c r="J4278" s="662">
        <f>H4278*I4278</f>
        <v>0</v>
      </c>
      <c r="K4278" s="662">
        <f>IF($V$11="Y",J4278*0.05,0)</f>
        <v>0</v>
      </c>
    </row>
    <row r="4279" s="671" customFormat="1" ht="13.5" customHeight="1">
      <c r="E4279" t="s" s="596">
        <v>1623</v>
      </c>
      <c r="F4279" t="s" s="675">
        <v>2488</v>
      </c>
      <c r="G4279" t="s" s="205">
        <f>G4261</f>
        <v>2000</v>
      </c>
      <c r="H4279" s="677">
        <v>0</v>
      </c>
      <c r="J4279" s="662">
        <f>H4279*I4279</f>
        <v>0</v>
      </c>
      <c r="K4279" s="662">
        <f>IF($V$11="Y",J4279*0.05,0)</f>
        <v>0</v>
      </c>
    </row>
    <row r="4280" s="671" customFormat="1" ht="13.5" customHeight="1">
      <c r="E4280" t="s" s="596">
        <v>1623</v>
      </c>
      <c r="F4280" t="s" s="675">
        <v>2488</v>
      </c>
      <c r="G4280" t="s" s="684">
        <f>G4262</f>
        <v>2001</v>
      </c>
      <c r="H4280" s="677">
        <v>0</v>
      </c>
      <c r="J4280" s="662">
        <f>H4280*I4280</f>
        <v>0</v>
      </c>
      <c r="K4280" s="662">
        <f>IF($V$11="Y",J4280*0.05,0)</f>
        <v>0</v>
      </c>
    </row>
    <row r="4281" s="671" customFormat="1" ht="13.5" customHeight="1">
      <c r="E4281" t="s" s="596">
        <v>1623</v>
      </c>
      <c r="F4281" t="s" s="675">
        <v>2488</v>
      </c>
      <c r="G4281" t="s" s="686">
        <f>G4263</f>
        <v>2003</v>
      </c>
      <c r="H4281" s="677">
        <v>0</v>
      </c>
      <c r="J4281" s="662">
        <f>H4281*I4281</f>
        <v>0</v>
      </c>
      <c r="K4281" s="662">
        <f>IF($V$11="Y",J4281*0.05,0)</f>
        <v>0</v>
      </c>
    </row>
    <row r="4282" s="671" customFormat="1" ht="13.5" customHeight="1">
      <c r="E4282" t="s" s="596">
        <v>1623</v>
      </c>
      <c r="F4282" t="s" s="675">
        <v>2488</v>
      </c>
      <c r="G4282" t="s" s="690">
        <f>G4264</f>
        <v>2004</v>
      </c>
      <c r="H4282" s="677">
        <v>0</v>
      </c>
      <c r="J4282" s="662">
        <f>H4282*I4282</f>
        <v>0</v>
      </c>
      <c r="K4282" s="662">
        <f>IF($V$11="Y",J4282*0.05,0)</f>
        <v>0</v>
      </c>
    </row>
    <row r="4283" s="671" customFormat="1" ht="13.5" customHeight="1">
      <c r="E4283" t="s" s="596">
        <v>1623</v>
      </c>
      <c r="F4283" t="s" s="675">
        <v>2488</v>
      </c>
      <c r="G4283" t="s" s="692">
        <f>G4265</f>
        <v>2005</v>
      </c>
      <c r="H4283" s="677">
        <v>0</v>
      </c>
      <c r="J4283" s="662">
        <f>H4283*I4283</f>
        <v>0</v>
      </c>
      <c r="K4283" s="662">
        <f>IF($V$11="Y",J4283*0.05,0)</f>
        <v>0</v>
      </c>
    </row>
    <row r="4284" s="671" customFormat="1" ht="13.5" customHeight="1">
      <c r="E4284" t="s" s="596">
        <v>1623</v>
      </c>
      <c r="F4284" t="s" s="675">
        <v>2488</v>
      </c>
      <c r="G4284" t="s" s="180">
        <f>G4266</f>
        <v>2006</v>
      </c>
      <c r="H4284" s="677">
        <v>0</v>
      </c>
      <c r="J4284" s="662">
        <f>H4284*I4284</f>
        <v>0</v>
      </c>
      <c r="K4284" s="662">
        <f>IF($V$11="Y",J4284*0.05,0)</f>
        <v>0</v>
      </c>
    </row>
    <row r="4285" s="671" customFormat="1" ht="13.5" customHeight="1">
      <c r="E4285" t="s" s="596">
        <v>1623</v>
      </c>
      <c r="F4285" t="s" s="675">
        <v>2488</v>
      </c>
      <c r="G4285" t="s" s="695">
        <f>G4267</f>
        <v>2007</v>
      </c>
      <c r="H4285" s="677">
        <v>0</v>
      </c>
      <c r="J4285" s="662">
        <f>H4285*I4285</f>
        <v>0</v>
      </c>
      <c r="K4285" s="662">
        <f>IF($V$11="Y",J4285*0.05,0)</f>
        <v>0</v>
      </c>
    </row>
    <row r="4286" s="671" customFormat="1" ht="13.5" customHeight="1">
      <c r="E4286" t="s" s="596">
        <v>1624</v>
      </c>
      <c r="F4286" t="s" s="675">
        <v>2489</v>
      </c>
      <c r="G4286" t="s" s="676">
        <f>G4205</f>
        <v>1996</v>
      </c>
      <c r="H4286" s="677">
        <v>0</v>
      </c>
      <c r="J4286" s="662">
        <f>H4286*I4286</f>
        <v>0</v>
      </c>
      <c r="K4286" s="662">
        <f>IF($V$11="Y",J4286*0.05,0)</f>
        <v>0</v>
      </c>
    </row>
    <row r="4287" s="671" customFormat="1" ht="13.5" customHeight="1">
      <c r="E4287" t="s" s="596">
        <v>1624</v>
      </c>
      <c r="F4287" t="s" s="675">
        <v>2489</v>
      </c>
      <c r="G4287" t="s" s="91">
        <f>G4206</f>
        <v>1998</v>
      </c>
      <c r="H4287" s="677">
        <v>0</v>
      </c>
      <c r="J4287" s="662">
        <f>H4287*I4287</f>
        <v>0</v>
      </c>
      <c r="K4287" s="662">
        <f>IF($V$11="Y",J4287*0.05,0)</f>
        <v>0</v>
      </c>
    </row>
    <row r="4288" s="671" customFormat="1" ht="13.5" customHeight="1">
      <c r="E4288" t="s" s="596">
        <v>1624</v>
      </c>
      <c r="F4288" t="s" s="675">
        <v>2489</v>
      </c>
      <c r="G4288" t="s" s="205">
        <f>G4207</f>
        <v>2000</v>
      </c>
      <c r="H4288" s="677">
        <v>0</v>
      </c>
      <c r="J4288" s="662">
        <f>H4288*I4288</f>
        <v>0</v>
      </c>
      <c r="K4288" s="662">
        <f>IF($V$11="Y",J4288*0.05,0)</f>
        <v>0</v>
      </c>
    </row>
    <row r="4289" s="671" customFormat="1" ht="13.5" customHeight="1">
      <c r="E4289" t="s" s="596">
        <v>1624</v>
      </c>
      <c r="F4289" t="s" s="675">
        <v>2489</v>
      </c>
      <c r="G4289" t="s" s="684">
        <f>G4208</f>
        <v>2001</v>
      </c>
      <c r="H4289" s="677">
        <v>0</v>
      </c>
      <c r="J4289" s="662">
        <f>H4289*I4289</f>
        <v>0</v>
      </c>
      <c r="K4289" s="662">
        <f>IF($V$11="Y",J4289*0.05,0)</f>
        <v>0</v>
      </c>
    </row>
    <row r="4290" s="671" customFormat="1" ht="13.5" customHeight="1">
      <c r="E4290" t="s" s="596">
        <v>1624</v>
      </c>
      <c r="F4290" t="s" s="675">
        <v>2489</v>
      </c>
      <c r="G4290" t="s" s="686">
        <f>G4209</f>
        <v>2003</v>
      </c>
      <c r="H4290" s="677">
        <v>0</v>
      </c>
      <c r="J4290" s="662">
        <f>H4290*I4290</f>
        <v>0</v>
      </c>
      <c r="K4290" s="662">
        <f>IF($V$11="Y",J4290*0.05,0)</f>
        <v>0</v>
      </c>
    </row>
    <row r="4291" s="671" customFormat="1" ht="13.5" customHeight="1">
      <c r="E4291" t="s" s="596">
        <v>1624</v>
      </c>
      <c r="F4291" t="s" s="675">
        <v>2489</v>
      </c>
      <c r="G4291" t="s" s="690">
        <f>G4210</f>
        <v>2004</v>
      </c>
      <c r="H4291" s="677">
        <v>0</v>
      </c>
      <c r="J4291" s="662">
        <f>H4291*I4291</f>
        <v>0</v>
      </c>
      <c r="K4291" s="662">
        <f>IF($V$11="Y",J4291*0.05,0)</f>
        <v>0</v>
      </c>
    </row>
    <row r="4292" s="671" customFormat="1" ht="13.5" customHeight="1">
      <c r="E4292" t="s" s="596">
        <v>1624</v>
      </c>
      <c r="F4292" t="s" s="675">
        <v>2489</v>
      </c>
      <c r="G4292" t="s" s="692">
        <f>G4211</f>
        <v>2005</v>
      </c>
      <c r="H4292" s="677">
        <v>0</v>
      </c>
      <c r="J4292" s="662">
        <f>H4292*I4292</f>
        <v>0</v>
      </c>
      <c r="K4292" s="662">
        <f>IF($V$11="Y",J4292*0.05,0)</f>
        <v>0</v>
      </c>
    </row>
    <row r="4293" s="671" customFormat="1" ht="13.5" customHeight="1">
      <c r="E4293" t="s" s="596">
        <v>1624</v>
      </c>
      <c r="F4293" t="s" s="675">
        <v>2489</v>
      </c>
      <c r="G4293" t="s" s="180">
        <f>G4212</f>
        <v>2006</v>
      </c>
      <c r="H4293" s="677">
        <v>0</v>
      </c>
      <c r="J4293" s="662">
        <f>H4293*I4293</f>
        <v>0</v>
      </c>
      <c r="K4293" s="662">
        <f>IF($V$11="Y",J4293*0.05,0)</f>
        <v>0</v>
      </c>
    </row>
    <row r="4294" s="671" customFormat="1" ht="13.5" customHeight="1">
      <c r="E4294" t="s" s="596">
        <v>1624</v>
      </c>
      <c r="F4294" t="s" s="675">
        <v>2489</v>
      </c>
      <c r="G4294" t="s" s="695">
        <f>G4213</f>
        <v>2007</v>
      </c>
      <c r="H4294" s="677">
        <v>0</v>
      </c>
      <c r="J4294" s="662">
        <f>H4294*I4294</f>
        <v>0</v>
      </c>
      <c r="K4294" s="662">
        <f>IF($V$11="Y",J4294*0.05,0)</f>
        <v>0</v>
      </c>
    </row>
    <row r="4295" s="671" customFormat="1" ht="13.5" customHeight="1">
      <c r="E4295" t="s" s="596">
        <v>1625</v>
      </c>
      <c r="F4295" t="s" s="675">
        <v>2490</v>
      </c>
      <c r="G4295" t="s" s="676">
        <f>G4214</f>
        <v>1996</v>
      </c>
      <c r="H4295" s="677">
        <v>0</v>
      </c>
      <c r="J4295" s="662">
        <f>H4295*I4295</f>
        <v>0</v>
      </c>
      <c r="K4295" s="662">
        <f>IF($V$11="Y",J4295*0.05,0)</f>
        <v>0</v>
      </c>
    </row>
    <row r="4296" s="671" customFormat="1" ht="13.5" customHeight="1">
      <c r="E4296" t="s" s="596">
        <v>1625</v>
      </c>
      <c r="F4296" t="s" s="675">
        <v>2490</v>
      </c>
      <c r="G4296" t="s" s="91">
        <f>G4215</f>
        <v>1998</v>
      </c>
      <c r="H4296" s="677">
        <v>0</v>
      </c>
      <c r="J4296" s="662">
        <f>H4296*I4296</f>
        <v>0</v>
      </c>
      <c r="K4296" s="662">
        <f>IF($V$11="Y",J4296*0.05,0)</f>
        <v>0</v>
      </c>
    </row>
    <row r="4297" s="671" customFormat="1" ht="13.5" customHeight="1">
      <c r="E4297" t="s" s="596">
        <v>1625</v>
      </c>
      <c r="F4297" t="s" s="675">
        <v>2490</v>
      </c>
      <c r="G4297" t="s" s="205">
        <f>G4216</f>
        <v>2000</v>
      </c>
      <c r="H4297" s="677">
        <v>0</v>
      </c>
      <c r="J4297" s="662">
        <f>H4297*I4297</f>
        <v>0</v>
      </c>
      <c r="K4297" s="662">
        <f>IF($V$11="Y",J4297*0.05,0)</f>
        <v>0</v>
      </c>
    </row>
    <row r="4298" s="671" customFormat="1" ht="13.5" customHeight="1">
      <c r="E4298" t="s" s="596">
        <v>1625</v>
      </c>
      <c r="F4298" t="s" s="675">
        <v>2490</v>
      </c>
      <c r="G4298" t="s" s="684">
        <f>G4217</f>
        <v>2001</v>
      </c>
      <c r="H4298" s="677">
        <v>0</v>
      </c>
      <c r="J4298" s="662">
        <f>H4298*I4298</f>
        <v>0</v>
      </c>
      <c r="K4298" s="662">
        <f>IF($V$11="Y",J4298*0.05,0)</f>
        <v>0</v>
      </c>
    </row>
    <row r="4299" s="671" customFormat="1" ht="13.5" customHeight="1">
      <c r="E4299" t="s" s="596">
        <v>1625</v>
      </c>
      <c r="F4299" t="s" s="675">
        <v>2490</v>
      </c>
      <c r="G4299" t="s" s="686">
        <f>G4218</f>
        <v>2003</v>
      </c>
      <c r="H4299" s="677">
        <v>0</v>
      </c>
      <c r="J4299" s="662">
        <f>H4299*I4299</f>
        <v>0</v>
      </c>
      <c r="K4299" s="662">
        <f>IF($V$11="Y",J4299*0.05,0)</f>
        <v>0</v>
      </c>
    </row>
    <row r="4300" s="671" customFormat="1" ht="13.5" customHeight="1">
      <c r="E4300" t="s" s="596">
        <v>1625</v>
      </c>
      <c r="F4300" t="s" s="675">
        <v>2490</v>
      </c>
      <c r="G4300" t="s" s="690">
        <f>G4219</f>
        <v>2004</v>
      </c>
      <c r="H4300" s="677">
        <v>0</v>
      </c>
      <c r="J4300" s="662">
        <f>H4300*I4300</f>
        <v>0</v>
      </c>
      <c r="K4300" s="662">
        <f>IF($V$11="Y",J4300*0.05,0)</f>
        <v>0</v>
      </c>
    </row>
    <row r="4301" s="671" customFormat="1" ht="13.5" customHeight="1">
      <c r="E4301" t="s" s="596">
        <v>1625</v>
      </c>
      <c r="F4301" t="s" s="675">
        <v>2490</v>
      </c>
      <c r="G4301" t="s" s="692">
        <f>G4220</f>
        <v>2005</v>
      </c>
      <c r="H4301" s="677">
        <v>0</v>
      </c>
      <c r="J4301" s="662">
        <f>H4301*I4301</f>
        <v>0</v>
      </c>
      <c r="K4301" s="662">
        <f>IF($V$11="Y",J4301*0.05,0)</f>
        <v>0</v>
      </c>
    </row>
    <row r="4302" s="671" customFormat="1" ht="13.5" customHeight="1">
      <c r="E4302" t="s" s="596">
        <v>1625</v>
      </c>
      <c r="F4302" t="s" s="675">
        <v>2490</v>
      </c>
      <c r="G4302" t="s" s="180">
        <f>G4221</f>
        <v>2006</v>
      </c>
      <c r="H4302" s="677">
        <v>0</v>
      </c>
      <c r="J4302" s="662">
        <f>H4302*I4302</f>
        <v>0</v>
      </c>
      <c r="K4302" s="662">
        <f>IF($V$11="Y",J4302*0.05,0)</f>
        <v>0</v>
      </c>
    </row>
    <row r="4303" s="671" customFormat="1" ht="13.5" customHeight="1">
      <c r="E4303" t="s" s="596">
        <v>1625</v>
      </c>
      <c r="F4303" t="s" s="675">
        <v>2490</v>
      </c>
      <c r="G4303" t="s" s="695">
        <f>G4222</f>
        <v>2007</v>
      </c>
      <c r="H4303" s="677">
        <v>0</v>
      </c>
      <c r="J4303" s="662">
        <f>H4303*I4303</f>
        <v>0</v>
      </c>
      <c r="K4303" s="662">
        <f>IF($V$11="Y",J4303*0.05,0)</f>
        <v>0</v>
      </c>
    </row>
    <row r="4304" s="671" customFormat="1" ht="13.5" customHeight="1">
      <c r="E4304" t="s" s="596">
        <v>1626</v>
      </c>
      <c r="F4304" t="s" s="675">
        <v>2491</v>
      </c>
      <c r="G4304" t="s" s="676">
        <f>G4223</f>
        <v>1996</v>
      </c>
      <c r="H4304" s="677">
        <v>0</v>
      </c>
      <c r="J4304" s="662">
        <f>H4304*I4304</f>
        <v>0</v>
      </c>
      <c r="K4304" s="662">
        <f>IF($V$11="Y",J4304*0.05,0)</f>
        <v>0</v>
      </c>
    </row>
    <row r="4305" s="671" customFormat="1" ht="13.5" customHeight="1">
      <c r="E4305" t="s" s="596">
        <v>1626</v>
      </c>
      <c r="F4305" t="s" s="675">
        <v>2491</v>
      </c>
      <c r="G4305" t="s" s="91">
        <f>G4224</f>
        <v>1998</v>
      </c>
      <c r="H4305" s="677">
        <v>0</v>
      </c>
      <c r="J4305" s="662">
        <f>H4305*I4305</f>
        <v>0</v>
      </c>
      <c r="K4305" s="662">
        <f>IF($V$11="Y",J4305*0.05,0)</f>
        <v>0</v>
      </c>
    </row>
    <row r="4306" s="671" customFormat="1" ht="13.5" customHeight="1">
      <c r="E4306" t="s" s="596">
        <v>1626</v>
      </c>
      <c r="F4306" t="s" s="675">
        <v>2491</v>
      </c>
      <c r="G4306" t="s" s="205">
        <f>G4225</f>
        <v>2000</v>
      </c>
      <c r="H4306" s="677">
        <v>0</v>
      </c>
      <c r="J4306" s="662">
        <f>H4306*I4306</f>
        <v>0</v>
      </c>
      <c r="K4306" s="662">
        <f>IF($V$11="Y",J4306*0.05,0)</f>
        <v>0</v>
      </c>
    </row>
    <row r="4307" s="671" customFormat="1" ht="13.5" customHeight="1">
      <c r="E4307" t="s" s="596">
        <v>1626</v>
      </c>
      <c r="F4307" t="s" s="675">
        <v>2491</v>
      </c>
      <c r="G4307" t="s" s="684">
        <f>G4226</f>
        <v>2001</v>
      </c>
      <c r="H4307" s="677">
        <v>0</v>
      </c>
      <c r="J4307" s="662">
        <f>H4307*I4307</f>
        <v>0</v>
      </c>
      <c r="K4307" s="662">
        <f>IF($V$11="Y",J4307*0.05,0)</f>
        <v>0</v>
      </c>
    </row>
    <row r="4308" s="671" customFormat="1" ht="13.5" customHeight="1">
      <c r="E4308" t="s" s="596">
        <v>1626</v>
      </c>
      <c r="F4308" t="s" s="675">
        <v>2491</v>
      </c>
      <c r="G4308" t="s" s="686">
        <f>G4227</f>
        <v>2003</v>
      </c>
      <c r="H4308" s="677">
        <v>0</v>
      </c>
      <c r="J4308" s="662">
        <f>H4308*I4308</f>
        <v>0</v>
      </c>
      <c r="K4308" s="662">
        <f>IF($V$11="Y",J4308*0.05,0)</f>
        <v>0</v>
      </c>
    </row>
    <row r="4309" s="671" customFormat="1" ht="13.5" customHeight="1">
      <c r="E4309" t="s" s="596">
        <v>1626</v>
      </c>
      <c r="F4309" t="s" s="675">
        <v>2491</v>
      </c>
      <c r="G4309" t="s" s="690">
        <f>G4228</f>
        <v>2004</v>
      </c>
      <c r="H4309" s="677">
        <v>0</v>
      </c>
      <c r="J4309" s="662">
        <f>H4309*I4309</f>
        <v>0</v>
      </c>
      <c r="K4309" s="662">
        <f>IF($V$11="Y",J4309*0.05,0)</f>
        <v>0</v>
      </c>
    </row>
    <row r="4310" s="671" customFormat="1" ht="13.5" customHeight="1">
      <c r="E4310" t="s" s="596">
        <v>1626</v>
      </c>
      <c r="F4310" t="s" s="675">
        <v>2491</v>
      </c>
      <c r="G4310" t="s" s="692">
        <f>G4229</f>
        <v>2005</v>
      </c>
      <c r="H4310" s="677">
        <v>0</v>
      </c>
      <c r="J4310" s="662">
        <f>H4310*I4310</f>
        <v>0</v>
      </c>
      <c r="K4310" s="662">
        <f>IF($V$11="Y",J4310*0.05,0)</f>
        <v>0</v>
      </c>
    </row>
    <row r="4311" s="671" customFormat="1" ht="13.5" customHeight="1">
      <c r="E4311" t="s" s="596">
        <v>1626</v>
      </c>
      <c r="F4311" t="s" s="675">
        <v>2491</v>
      </c>
      <c r="G4311" t="s" s="180">
        <f>G4230</f>
        <v>2006</v>
      </c>
      <c r="H4311" s="677">
        <v>0</v>
      </c>
      <c r="J4311" s="662">
        <f>H4311*I4311</f>
        <v>0</v>
      </c>
      <c r="K4311" s="662">
        <f>IF($V$11="Y",J4311*0.05,0)</f>
        <v>0</v>
      </c>
    </row>
    <row r="4312" s="671" customFormat="1" ht="13.5" customHeight="1">
      <c r="E4312" t="s" s="596">
        <v>1626</v>
      </c>
      <c r="F4312" t="s" s="675">
        <v>2491</v>
      </c>
      <c r="G4312" t="s" s="695">
        <f>G4231</f>
        <v>2007</v>
      </c>
      <c r="H4312" s="677">
        <v>0</v>
      </c>
      <c r="J4312" s="662">
        <f>H4312*I4312</f>
        <v>0</v>
      </c>
      <c r="K4312" s="662">
        <f>IF($V$11="Y",J4312*0.05,0)</f>
        <v>0</v>
      </c>
    </row>
    <row r="4313" s="671" customFormat="1" ht="13.5" customHeight="1">
      <c r="E4313" t="s" s="596">
        <v>1627</v>
      </c>
      <c r="F4313" t="s" s="675">
        <v>2492</v>
      </c>
      <c r="G4313" t="s" s="676">
        <f>G4232</f>
        <v>1996</v>
      </c>
      <c r="H4313" s="677">
        <v>0</v>
      </c>
      <c r="J4313" s="662">
        <f>H4313*I4313</f>
        <v>0</v>
      </c>
      <c r="K4313" s="662">
        <f>IF($V$11="Y",J4313*0.05,0)</f>
        <v>0</v>
      </c>
    </row>
    <row r="4314" s="671" customFormat="1" ht="13.5" customHeight="1">
      <c r="E4314" t="s" s="596">
        <v>1627</v>
      </c>
      <c r="F4314" t="s" s="675">
        <v>2492</v>
      </c>
      <c r="G4314" t="s" s="91">
        <f>G4233</f>
        <v>1998</v>
      </c>
      <c r="H4314" s="677">
        <v>0</v>
      </c>
      <c r="J4314" s="662">
        <f>H4314*I4314</f>
        <v>0</v>
      </c>
      <c r="K4314" s="662">
        <f>IF($V$11="Y",J4314*0.05,0)</f>
        <v>0</v>
      </c>
    </row>
    <row r="4315" s="671" customFormat="1" ht="13.5" customHeight="1">
      <c r="E4315" t="s" s="596">
        <v>1627</v>
      </c>
      <c r="F4315" t="s" s="675">
        <v>2492</v>
      </c>
      <c r="G4315" t="s" s="205">
        <f>G4234</f>
        <v>2000</v>
      </c>
      <c r="H4315" s="677">
        <v>0</v>
      </c>
      <c r="J4315" s="662">
        <f>H4315*I4315</f>
        <v>0</v>
      </c>
      <c r="K4315" s="662">
        <f>IF($V$11="Y",J4315*0.05,0)</f>
        <v>0</v>
      </c>
    </row>
    <row r="4316" s="671" customFormat="1" ht="13.5" customHeight="1">
      <c r="E4316" t="s" s="596">
        <v>1627</v>
      </c>
      <c r="F4316" t="s" s="675">
        <v>2492</v>
      </c>
      <c r="G4316" t="s" s="684">
        <f>G4235</f>
        <v>2001</v>
      </c>
      <c r="H4316" s="677">
        <v>0</v>
      </c>
      <c r="J4316" s="662">
        <f>H4316*I4316</f>
        <v>0</v>
      </c>
      <c r="K4316" s="662">
        <f>IF($V$11="Y",J4316*0.05,0)</f>
        <v>0</v>
      </c>
    </row>
    <row r="4317" s="671" customFormat="1" ht="13.5" customHeight="1">
      <c r="E4317" t="s" s="596">
        <v>1627</v>
      </c>
      <c r="F4317" t="s" s="675">
        <v>2492</v>
      </c>
      <c r="G4317" t="s" s="686">
        <f>G4236</f>
        <v>2003</v>
      </c>
      <c r="H4317" s="677">
        <v>0</v>
      </c>
      <c r="J4317" s="662">
        <f>H4317*I4317</f>
        <v>0</v>
      </c>
      <c r="K4317" s="662">
        <f>IF($V$11="Y",J4317*0.05,0)</f>
        <v>0</v>
      </c>
    </row>
    <row r="4318" s="671" customFormat="1" ht="13.5" customHeight="1">
      <c r="E4318" t="s" s="596">
        <v>1627</v>
      </c>
      <c r="F4318" t="s" s="675">
        <v>2492</v>
      </c>
      <c r="G4318" t="s" s="690">
        <f>G4237</f>
        <v>2004</v>
      </c>
      <c r="H4318" s="677">
        <v>0</v>
      </c>
      <c r="J4318" s="662">
        <f>H4318*I4318</f>
        <v>0</v>
      </c>
      <c r="K4318" s="662">
        <f>IF($V$11="Y",J4318*0.05,0)</f>
        <v>0</v>
      </c>
    </row>
    <row r="4319" s="671" customFormat="1" ht="13.5" customHeight="1">
      <c r="E4319" t="s" s="596">
        <v>1627</v>
      </c>
      <c r="F4319" t="s" s="675">
        <v>2492</v>
      </c>
      <c r="G4319" t="s" s="692">
        <f>G4238</f>
        <v>2005</v>
      </c>
      <c r="H4319" s="677">
        <v>0</v>
      </c>
      <c r="J4319" s="662">
        <f>H4319*I4319</f>
        <v>0</v>
      </c>
      <c r="K4319" s="662">
        <f>IF($V$11="Y",J4319*0.05,0)</f>
        <v>0</v>
      </c>
    </row>
    <row r="4320" s="671" customFormat="1" ht="13.5" customHeight="1">
      <c r="E4320" t="s" s="596">
        <v>1627</v>
      </c>
      <c r="F4320" t="s" s="675">
        <v>2492</v>
      </c>
      <c r="G4320" t="s" s="180">
        <f>G4239</f>
        <v>2006</v>
      </c>
      <c r="H4320" s="677">
        <v>0</v>
      </c>
      <c r="J4320" s="662">
        <f>H4320*I4320</f>
        <v>0</v>
      </c>
      <c r="K4320" s="662">
        <f>IF($V$11="Y",J4320*0.05,0)</f>
        <v>0</v>
      </c>
    </row>
    <row r="4321" s="671" customFormat="1" ht="13.5" customHeight="1">
      <c r="E4321" t="s" s="596">
        <v>1627</v>
      </c>
      <c r="F4321" t="s" s="675">
        <v>2492</v>
      </c>
      <c r="G4321" t="s" s="695">
        <f>G4240</f>
        <v>2007</v>
      </c>
      <c r="H4321" s="677">
        <v>0</v>
      </c>
      <c r="J4321" s="662">
        <f>H4321*I4321</f>
        <v>0</v>
      </c>
      <c r="K4321" s="662">
        <f>IF($V$11="Y",J4321*0.05,0)</f>
        <v>0</v>
      </c>
    </row>
    <row r="4322" s="671" customFormat="1" ht="13.5" customHeight="1">
      <c r="E4322" t="s" s="596">
        <v>1629</v>
      </c>
      <c r="F4322" t="s" s="675">
        <v>2493</v>
      </c>
      <c r="G4322" t="s" s="676">
        <f>G4241</f>
        <v>1996</v>
      </c>
      <c r="H4322" s="677">
        <v>0</v>
      </c>
      <c r="J4322" s="662">
        <f>H4322*I4322</f>
        <v>0</v>
      </c>
      <c r="K4322" s="662">
        <f>IF($V$11="Y",J4322*0.05,0)</f>
        <v>0</v>
      </c>
    </row>
    <row r="4323" s="671" customFormat="1" ht="13.5" customHeight="1">
      <c r="E4323" t="s" s="596">
        <v>1629</v>
      </c>
      <c r="F4323" t="s" s="675">
        <v>2493</v>
      </c>
      <c r="G4323" t="s" s="91">
        <f>G4242</f>
        <v>1998</v>
      </c>
      <c r="H4323" s="677">
        <v>0</v>
      </c>
      <c r="J4323" s="662">
        <f>H4323*I4323</f>
        <v>0</v>
      </c>
      <c r="K4323" s="662">
        <f>IF($V$11="Y",J4323*0.05,0)</f>
        <v>0</v>
      </c>
    </row>
    <row r="4324" s="671" customFormat="1" ht="13.5" customHeight="1">
      <c r="E4324" t="s" s="596">
        <v>1629</v>
      </c>
      <c r="F4324" t="s" s="675">
        <v>2493</v>
      </c>
      <c r="G4324" t="s" s="205">
        <f>G4243</f>
        <v>2000</v>
      </c>
      <c r="H4324" s="677">
        <v>0</v>
      </c>
      <c r="J4324" s="662">
        <f>H4324*I4324</f>
        <v>0</v>
      </c>
      <c r="K4324" s="662">
        <f>IF($V$11="Y",J4324*0.05,0)</f>
        <v>0</v>
      </c>
    </row>
    <row r="4325" s="671" customFormat="1" ht="13.5" customHeight="1">
      <c r="E4325" t="s" s="596">
        <v>1629</v>
      </c>
      <c r="F4325" t="s" s="675">
        <v>2493</v>
      </c>
      <c r="G4325" t="s" s="684">
        <f>G4244</f>
        <v>2001</v>
      </c>
      <c r="H4325" s="677">
        <v>0</v>
      </c>
      <c r="J4325" s="662">
        <f>H4325*I4325</f>
        <v>0</v>
      </c>
      <c r="K4325" s="662">
        <f>IF($V$11="Y",J4325*0.05,0)</f>
        <v>0</v>
      </c>
    </row>
    <row r="4326" s="671" customFormat="1" ht="13.5" customHeight="1">
      <c r="E4326" t="s" s="596">
        <v>1629</v>
      </c>
      <c r="F4326" t="s" s="675">
        <v>2493</v>
      </c>
      <c r="G4326" t="s" s="686">
        <f>G4245</f>
        <v>2003</v>
      </c>
      <c r="H4326" s="677">
        <v>0</v>
      </c>
      <c r="J4326" s="662">
        <f>H4326*I4326</f>
        <v>0</v>
      </c>
      <c r="K4326" s="662">
        <f>IF($V$11="Y",J4326*0.05,0)</f>
        <v>0</v>
      </c>
    </row>
    <row r="4327" s="671" customFormat="1" ht="13.5" customHeight="1">
      <c r="E4327" t="s" s="596">
        <v>1629</v>
      </c>
      <c r="F4327" t="s" s="675">
        <v>2493</v>
      </c>
      <c r="G4327" t="s" s="690">
        <f>G4246</f>
        <v>2004</v>
      </c>
      <c r="H4327" s="677">
        <v>0</v>
      </c>
      <c r="J4327" s="662">
        <f>H4327*I4327</f>
        <v>0</v>
      </c>
      <c r="K4327" s="662">
        <f>IF($V$11="Y",J4327*0.05,0)</f>
        <v>0</v>
      </c>
    </row>
    <row r="4328" s="671" customFormat="1" ht="13.5" customHeight="1">
      <c r="E4328" t="s" s="596">
        <v>1629</v>
      </c>
      <c r="F4328" t="s" s="675">
        <v>2493</v>
      </c>
      <c r="G4328" t="s" s="692">
        <f>G4247</f>
        <v>2005</v>
      </c>
      <c r="H4328" s="677">
        <v>0</v>
      </c>
      <c r="J4328" s="662">
        <f>H4328*I4328</f>
        <v>0</v>
      </c>
      <c r="K4328" s="662">
        <f>IF($V$11="Y",J4328*0.05,0)</f>
        <v>0</v>
      </c>
    </row>
    <row r="4329" s="671" customFormat="1" ht="13.5" customHeight="1">
      <c r="E4329" t="s" s="596">
        <v>1629</v>
      </c>
      <c r="F4329" t="s" s="675">
        <v>2493</v>
      </c>
      <c r="G4329" t="s" s="180">
        <f>G4248</f>
        <v>2006</v>
      </c>
      <c r="H4329" s="677">
        <v>0</v>
      </c>
      <c r="J4329" s="662">
        <f>H4329*I4329</f>
        <v>0</v>
      </c>
      <c r="K4329" s="662">
        <f>IF($V$11="Y",J4329*0.05,0)</f>
        <v>0</v>
      </c>
    </row>
    <row r="4330" s="671" customFormat="1" ht="13.5" customHeight="1">
      <c r="E4330" t="s" s="596">
        <v>1629</v>
      </c>
      <c r="F4330" t="s" s="675">
        <v>2493</v>
      </c>
      <c r="G4330" t="s" s="695">
        <f>G4249</f>
        <v>2007</v>
      </c>
      <c r="H4330" s="677">
        <v>0</v>
      </c>
      <c r="J4330" s="662">
        <f>H4330*I4330</f>
        <v>0</v>
      </c>
      <c r="K4330" s="662">
        <f>IF($V$11="Y",J4330*0.05,0)</f>
        <v>0</v>
      </c>
    </row>
    <row r="4331" s="671" customFormat="1" ht="13.5" customHeight="1">
      <c r="E4331" t="s" s="596">
        <v>1630</v>
      </c>
      <c r="F4331" t="s" s="675">
        <v>2494</v>
      </c>
      <c r="G4331" t="s" s="676">
        <f>G4250</f>
        <v>1996</v>
      </c>
      <c r="H4331" s="677">
        <v>0</v>
      </c>
      <c r="J4331" s="662">
        <f>H4331*I4331</f>
        <v>0</v>
      </c>
      <c r="K4331" s="662">
        <f>IF($V$11="Y",J4331*0.05,0)</f>
        <v>0</v>
      </c>
    </row>
    <row r="4332" s="671" customFormat="1" ht="13.5" customHeight="1">
      <c r="E4332" t="s" s="596">
        <v>1630</v>
      </c>
      <c r="F4332" t="s" s="675">
        <v>2494</v>
      </c>
      <c r="G4332" t="s" s="91">
        <f>G4251</f>
        <v>1998</v>
      </c>
      <c r="H4332" s="677">
        <v>0</v>
      </c>
      <c r="J4332" s="662">
        <f>H4332*I4332</f>
        <v>0</v>
      </c>
      <c r="K4332" s="662">
        <f>IF($V$11="Y",J4332*0.05,0)</f>
        <v>0</v>
      </c>
    </row>
    <row r="4333" s="671" customFormat="1" ht="13.5" customHeight="1">
      <c r="E4333" t="s" s="596">
        <v>1630</v>
      </c>
      <c r="F4333" t="s" s="675">
        <v>2494</v>
      </c>
      <c r="G4333" t="s" s="205">
        <f>G4252</f>
        <v>2000</v>
      </c>
      <c r="H4333" s="677">
        <v>0</v>
      </c>
      <c r="J4333" s="662">
        <f>H4333*I4333</f>
        <v>0</v>
      </c>
      <c r="K4333" s="662">
        <f>IF($V$11="Y",J4333*0.05,0)</f>
        <v>0</v>
      </c>
    </row>
    <row r="4334" s="671" customFormat="1" ht="13.5" customHeight="1">
      <c r="E4334" t="s" s="596">
        <v>1630</v>
      </c>
      <c r="F4334" t="s" s="675">
        <v>2494</v>
      </c>
      <c r="G4334" t="s" s="684">
        <f>G4253</f>
        <v>2001</v>
      </c>
      <c r="H4334" s="677">
        <v>0</v>
      </c>
      <c r="J4334" s="662">
        <f>H4334*I4334</f>
        <v>0</v>
      </c>
      <c r="K4334" s="662">
        <f>IF($V$11="Y",J4334*0.05,0)</f>
        <v>0</v>
      </c>
    </row>
    <row r="4335" s="671" customFormat="1" ht="13.5" customHeight="1">
      <c r="E4335" t="s" s="596">
        <v>1630</v>
      </c>
      <c r="F4335" t="s" s="675">
        <v>2494</v>
      </c>
      <c r="G4335" t="s" s="686">
        <f>G4254</f>
        <v>2003</v>
      </c>
      <c r="H4335" s="677">
        <v>0</v>
      </c>
      <c r="J4335" s="662">
        <f>H4335*I4335</f>
        <v>0</v>
      </c>
      <c r="K4335" s="662">
        <f>IF($V$11="Y",J4335*0.05,0)</f>
        <v>0</v>
      </c>
    </row>
    <row r="4336" s="671" customFormat="1" ht="13.5" customHeight="1">
      <c r="E4336" t="s" s="596">
        <v>1630</v>
      </c>
      <c r="F4336" t="s" s="675">
        <v>2494</v>
      </c>
      <c r="G4336" t="s" s="690">
        <f>G4255</f>
        <v>2004</v>
      </c>
      <c r="H4336" s="677">
        <v>0</v>
      </c>
      <c r="J4336" s="662">
        <f>H4336*I4336</f>
        <v>0</v>
      </c>
      <c r="K4336" s="662">
        <f>IF($V$11="Y",J4336*0.05,0)</f>
        <v>0</v>
      </c>
    </row>
    <row r="4337" s="671" customFormat="1" ht="13.5" customHeight="1">
      <c r="E4337" t="s" s="596">
        <v>1630</v>
      </c>
      <c r="F4337" t="s" s="675">
        <v>2494</v>
      </c>
      <c r="G4337" t="s" s="692">
        <f>G4256</f>
        <v>2005</v>
      </c>
      <c r="H4337" s="677">
        <v>0</v>
      </c>
      <c r="J4337" s="662">
        <f>H4337*I4337</f>
        <v>0</v>
      </c>
      <c r="K4337" s="662">
        <f>IF($V$11="Y",J4337*0.05,0)</f>
        <v>0</v>
      </c>
    </row>
    <row r="4338" s="671" customFormat="1" ht="13.5" customHeight="1">
      <c r="E4338" t="s" s="596">
        <v>1630</v>
      </c>
      <c r="F4338" t="s" s="675">
        <v>2494</v>
      </c>
      <c r="G4338" t="s" s="180">
        <f>G4257</f>
        <v>2006</v>
      </c>
      <c r="H4338" s="677">
        <v>0</v>
      </c>
      <c r="J4338" s="662">
        <f>H4338*I4338</f>
        <v>0</v>
      </c>
      <c r="K4338" s="662">
        <f>IF($V$11="Y",J4338*0.05,0)</f>
        <v>0</v>
      </c>
    </row>
    <row r="4339" s="671" customFormat="1" ht="13.5" customHeight="1">
      <c r="E4339" t="s" s="596">
        <v>1630</v>
      </c>
      <c r="F4339" t="s" s="675">
        <v>2494</v>
      </c>
      <c r="G4339" t="s" s="695">
        <f>G4258</f>
        <v>2007</v>
      </c>
      <c r="H4339" s="677">
        <v>0</v>
      </c>
      <c r="J4339" s="662">
        <f>H4339*I4339</f>
        <v>0</v>
      </c>
      <c r="K4339" s="662">
        <f>IF($V$11="Y",J4339*0.05,0)</f>
        <v>0</v>
      </c>
    </row>
    <row r="4340" s="671" customFormat="1" ht="13.5" customHeight="1">
      <c r="E4340" t="s" s="596">
        <v>1631</v>
      </c>
      <c r="F4340" t="s" s="675">
        <v>2495</v>
      </c>
      <c r="G4340" t="s" s="676">
        <f>G4259</f>
        <v>1996</v>
      </c>
      <c r="H4340" s="677">
        <v>0</v>
      </c>
      <c r="J4340" s="662">
        <f>H4340*I4340</f>
        <v>0</v>
      </c>
      <c r="K4340" s="662">
        <f>IF($V$11="Y",J4340*0.05,0)</f>
        <v>0</v>
      </c>
    </row>
    <row r="4341" s="671" customFormat="1" ht="13.5" customHeight="1">
      <c r="E4341" t="s" s="596">
        <v>1631</v>
      </c>
      <c r="F4341" t="s" s="675">
        <v>2495</v>
      </c>
      <c r="G4341" t="s" s="91">
        <f>G4260</f>
        <v>1998</v>
      </c>
      <c r="H4341" s="677">
        <v>0</v>
      </c>
      <c r="J4341" s="662">
        <f>H4341*I4341</f>
        <v>0</v>
      </c>
      <c r="K4341" s="662">
        <f>IF($V$11="Y",J4341*0.05,0)</f>
        <v>0</v>
      </c>
    </row>
    <row r="4342" s="671" customFormat="1" ht="13.5" customHeight="1">
      <c r="E4342" t="s" s="596">
        <v>1631</v>
      </c>
      <c r="F4342" t="s" s="675">
        <v>2495</v>
      </c>
      <c r="G4342" t="s" s="205">
        <f>G4261</f>
        <v>2000</v>
      </c>
      <c r="H4342" s="677">
        <v>0</v>
      </c>
      <c r="J4342" s="662">
        <f>H4342*I4342</f>
        <v>0</v>
      </c>
      <c r="K4342" s="662">
        <f>IF($V$11="Y",J4342*0.05,0)</f>
        <v>0</v>
      </c>
    </row>
    <row r="4343" s="671" customFormat="1" ht="13.5" customHeight="1">
      <c r="E4343" t="s" s="596">
        <v>1631</v>
      </c>
      <c r="F4343" t="s" s="675">
        <v>2495</v>
      </c>
      <c r="G4343" t="s" s="684">
        <f>G4262</f>
        <v>2001</v>
      </c>
      <c r="H4343" s="677">
        <v>0</v>
      </c>
      <c r="J4343" s="662">
        <f>H4343*I4343</f>
        <v>0</v>
      </c>
      <c r="K4343" s="662">
        <f>IF($V$11="Y",J4343*0.05,0)</f>
        <v>0</v>
      </c>
    </row>
    <row r="4344" s="671" customFormat="1" ht="13.5" customHeight="1">
      <c r="E4344" t="s" s="596">
        <v>1631</v>
      </c>
      <c r="F4344" t="s" s="675">
        <v>2495</v>
      </c>
      <c r="G4344" t="s" s="686">
        <f>G4263</f>
        <v>2003</v>
      </c>
      <c r="H4344" s="677">
        <v>0</v>
      </c>
      <c r="J4344" s="662">
        <f>H4344*I4344</f>
        <v>0</v>
      </c>
      <c r="K4344" s="662">
        <f>IF($V$11="Y",J4344*0.05,0)</f>
        <v>0</v>
      </c>
    </row>
    <row r="4345" s="671" customFormat="1" ht="13.5" customHeight="1">
      <c r="E4345" t="s" s="596">
        <v>1631</v>
      </c>
      <c r="F4345" t="s" s="675">
        <v>2495</v>
      </c>
      <c r="G4345" t="s" s="690">
        <f>G4264</f>
        <v>2004</v>
      </c>
      <c r="H4345" s="677">
        <v>0</v>
      </c>
      <c r="J4345" s="662">
        <f>H4345*I4345</f>
        <v>0</v>
      </c>
      <c r="K4345" s="662">
        <f>IF($V$11="Y",J4345*0.05,0)</f>
        <v>0</v>
      </c>
    </row>
    <row r="4346" s="671" customFormat="1" ht="13.5" customHeight="1">
      <c r="E4346" t="s" s="596">
        <v>1631</v>
      </c>
      <c r="F4346" t="s" s="675">
        <v>2495</v>
      </c>
      <c r="G4346" t="s" s="692">
        <f>G4265</f>
        <v>2005</v>
      </c>
      <c r="H4346" s="677">
        <v>0</v>
      </c>
      <c r="J4346" s="662">
        <f>H4346*I4346</f>
        <v>0</v>
      </c>
      <c r="K4346" s="662">
        <f>IF($V$11="Y",J4346*0.05,0)</f>
        <v>0</v>
      </c>
    </row>
    <row r="4347" s="671" customFormat="1" ht="13.5" customHeight="1">
      <c r="E4347" t="s" s="596">
        <v>1631</v>
      </c>
      <c r="F4347" t="s" s="675">
        <v>2495</v>
      </c>
      <c r="G4347" t="s" s="180">
        <f>G4266</f>
        <v>2006</v>
      </c>
      <c r="H4347" s="677">
        <v>0</v>
      </c>
      <c r="J4347" s="662">
        <f>H4347*I4347</f>
        <v>0</v>
      </c>
      <c r="K4347" s="662">
        <f>IF($V$11="Y",J4347*0.05,0)</f>
        <v>0</v>
      </c>
    </row>
    <row r="4348" s="671" customFormat="1" ht="13.5" customHeight="1">
      <c r="E4348" t="s" s="596">
        <v>1631</v>
      </c>
      <c r="F4348" t="s" s="675">
        <v>2495</v>
      </c>
      <c r="G4348" t="s" s="695">
        <f>G4267</f>
        <v>2007</v>
      </c>
      <c r="H4348" s="677">
        <v>0</v>
      </c>
      <c r="J4348" s="662">
        <f>H4348*I4348</f>
        <v>0</v>
      </c>
      <c r="K4348" s="662">
        <f>IF($V$11="Y",J4348*0.05,0)</f>
        <v>0</v>
      </c>
    </row>
    <row r="4349" s="671" customFormat="1" ht="13.5" customHeight="1">
      <c r="E4349" t="s" s="596">
        <v>1632</v>
      </c>
      <c r="F4349" t="s" s="675">
        <v>2496</v>
      </c>
      <c r="G4349" t="s" s="676">
        <f>G4268</f>
        <v>1996</v>
      </c>
      <c r="H4349" s="677">
        <v>0</v>
      </c>
      <c r="J4349" s="662">
        <f>H4349*I4349</f>
        <v>0</v>
      </c>
      <c r="K4349" s="662">
        <f>IF($V$11="Y",J4349*0.05,0)</f>
        <v>0</v>
      </c>
    </row>
    <row r="4350" s="671" customFormat="1" ht="13.5" customHeight="1">
      <c r="E4350" t="s" s="596">
        <v>1632</v>
      </c>
      <c r="F4350" t="s" s="675">
        <v>2496</v>
      </c>
      <c r="G4350" t="s" s="91">
        <f>G4269</f>
        <v>1998</v>
      </c>
      <c r="H4350" s="677">
        <v>0</v>
      </c>
      <c r="J4350" s="662">
        <f>H4350*I4350</f>
        <v>0</v>
      </c>
      <c r="K4350" s="662">
        <f>IF($V$11="Y",J4350*0.05,0)</f>
        <v>0</v>
      </c>
    </row>
    <row r="4351" s="671" customFormat="1" ht="13.5" customHeight="1">
      <c r="E4351" t="s" s="596">
        <v>1632</v>
      </c>
      <c r="F4351" t="s" s="675">
        <v>2496</v>
      </c>
      <c r="G4351" t="s" s="205">
        <f>G4270</f>
        <v>2000</v>
      </c>
      <c r="H4351" s="677">
        <v>0</v>
      </c>
      <c r="J4351" s="662">
        <f>H4351*I4351</f>
        <v>0</v>
      </c>
      <c r="K4351" s="662">
        <f>IF($V$11="Y",J4351*0.05,0)</f>
        <v>0</v>
      </c>
    </row>
    <row r="4352" s="671" customFormat="1" ht="13.5" customHeight="1">
      <c r="E4352" t="s" s="596">
        <v>1632</v>
      </c>
      <c r="F4352" t="s" s="675">
        <v>2496</v>
      </c>
      <c r="G4352" t="s" s="684">
        <f>G4271</f>
        <v>2001</v>
      </c>
      <c r="H4352" s="677">
        <v>0</v>
      </c>
      <c r="J4352" s="662">
        <f>H4352*I4352</f>
        <v>0</v>
      </c>
      <c r="K4352" s="662">
        <f>IF($V$11="Y",J4352*0.05,0)</f>
        <v>0</v>
      </c>
    </row>
    <row r="4353" s="671" customFormat="1" ht="13.5" customHeight="1">
      <c r="E4353" t="s" s="596">
        <v>1632</v>
      </c>
      <c r="F4353" t="s" s="675">
        <v>2496</v>
      </c>
      <c r="G4353" t="s" s="686">
        <f>G4272</f>
        <v>2003</v>
      </c>
      <c r="H4353" s="677">
        <v>0</v>
      </c>
      <c r="J4353" s="662">
        <f>H4353*I4353</f>
        <v>0</v>
      </c>
      <c r="K4353" s="662">
        <f>IF($V$11="Y",J4353*0.05,0)</f>
        <v>0</v>
      </c>
    </row>
    <row r="4354" s="671" customFormat="1" ht="13.5" customHeight="1">
      <c r="E4354" t="s" s="596">
        <v>1632</v>
      </c>
      <c r="F4354" t="s" s="675">
        <v>2496</v>
      </c>
      <c r="G4354" t="s" s="690">
        <f>G4273</f>
        <v>2004</v>
      </c>
      <c r="H4354" s="677">
        <v>0</v>
      </c>
      <c r="J4354" s="662">
        <f>H4354*I4354</f>
        <v>0</v>
      </c>
      <c r="K4354" s="662">
        <f>IF($V$11="Y",J4354*0.05,0)</f>
        <v>0</v>
      </c>
    </row>
    <row r="4355" s="671" customFormat="1" ht="13.5" customHeight="1">
      <c r="E4355" t="s" s="596">
        <v>1632</v>
      </c>
      <c r="F4355" t="s" s="675">
        <v>2496</v>
      </c>
      <c r="G4355" t="s" s="692">
        <f>G4274</f>
        <v>2005</v>
      </c>
      <c r="H4355" s="677">
        <v>0</v>
      </c>
      <c r="J4355" s="662">
        <f>H4355*I4355</f>
        <v>0</v>
      </c>
      <c r="K4355" s="662">
        <f>IF($V$11="Y",J4355*0.05,0)</f>
        <v>0</v>
      </c>
    </row>
    <row r="4356" s="671" customFormat="1" ht="13.5" customHeight="1">
      <c r="E4356" t="s" s="596">
        <v>1632</v>
      </c>
      <c r="F4356" t="s" s="675">
        <v>2496</v>
      </c>
      <c r="G4356" t="s" s="180">
        <f>G4275</f>
        <v>2006</v>
      </c>
      <c r="H4356" s="677">
        <v>0</v>
      </c>
      <c r="J4356" s="662">
        <f>H4356*I4356</f>
        <v>0</v>
      </c>
      <c r="K4356" s="662">
        <f>IF($V$11="Y",J4356*0.05,0)</f>
        <v>0</v>
      </c>
    </row>
    <row r="4357" s="671" customFormat="1" ht="13.5" customHeight="1">
      <c r="E4357" t="s" s="596">
        <v>1632</v>
      </c>
      <c r="F4357" t="s" s="675">
        <v>2496</v>
      </c>
      <c r="G4357" t="s" s="695">
        <f>G4276</f>
        <v>2007</v>
      </c>
      <c r="H4357" s="677">
        <v>0</v>
      </c>
      <c r="J4357" s="662">
        <f>H4357*I4357</f>
        <v>0</v>
      </c>
      <c r="K4357" s="662">
        <f>IF($V$11="Y",J4357*0.05,0)</f>
        <v>0</v>
      </c>
    </row>
    <row r="4358" s="671" customFormat="1" ht="13.5" customHeight="1">
      <c r="E4358" t="s" s="596">
        <v>1634</v>
      </c>
      <c r="F4358" t="s" s="675">
        <v>2497</v>
      </c>
      <c r="G4358" t="s" s="676">
        <f>G4268</f>
        <v>1996</v>
      </c>
      <c r="H4358" s="677">
        <v>0</v>
      </c>
      <c r="J4358" s="662">
        <f>H4358*I4358</f>
        <v>0</v>
      </c>
      <c r="K4358" s="662">
        <f>IF($V$11="Y",J4358*0.05,0)</f>
        <v>0</v>
      </c>
    </row>
    <row r="4359" s="671" customFormat="1" ht="13.5" customHeight="1">
      <c r="E4359" t="s" s="596">
        <v>1634</v>
      </c>
      <c r="F4359" t="s" s="675">
        <v>2497</v>
      </c>
      <c r="G4359" t="s" s="91">
        <f>G4269</f>
        <v>1998</v>
      </c>
      <c r="H4359" s="677">
        <v>0</v>
      </c>
      <c r="J4359" s="662">
        <f>H4359*I4359</f>
        <v>0</v>
      </c>
      <c r="K4359" s="662">
        <f>IF($V$11="Y",J4359*0.05,0)</f>
        <v>0</v>
      </c>
    </row>
    <row r="4360" s="671" customFormat="1" ht="13.5" customHeight="1">
      <c r="E4360" t="s" s="596">
        <v>1634</v>
      </c>
      <c r="F4360" t="s" s="675">
        <v>2497</v>
      </c>
      <c r="G4360" t="s" s="205">
        <f>G4270</f>
        <v>2000</v>
      </c>
      <c r="H4360" s="677">
        <v>0</v>
      </c>
      <c r="J4360" s="662">
        <f>H4360*I4360</f>
        <v>0</v>
      </c>
      <c r="K4360" s="662">
        <f>IF($V$11="Y",J4360*0.05,0)</f>
        <v>0</v>
      </c>
    </row>
    <row r="4361" s="671" customFormat="1" ht="13.5" customHeight="1">
      <c r="E4361" t="s" s="596">
        <v>1634</v>
      </c>
      <c r="F4361" t="s" s="675">
        <v>2497</v>
      </c>
      <c r="G4361" t="s" s="684">
        <f>G4271</f>
        <v>2001</v>
      </c>
      <c r="H4361" s="677">
        <v>0</v>
      </c>
      <c r="J4361" s="662">
        <f>H4361*I4361</f>
        <v>0</v>
      </c>
      <c r="K4361" s="662">
        <f>IF($V$11="Y",J4361*0.05,0)</f>
        <v>0</v>
      </c>
    </row>
    <row r="4362" s="671" customFormat="1" ht="13.5" customHeight="1">
      <c r="E4362" t="s" s="596">
        <v>1634</v>
      </c>
      <c r="F4362" t="s" s="675">
        <v>2497</v>
      </c>
      <c r="G4362" t="s" s="686">
        <f>G4272</f>
        <v>2003</v>
      </c>
      <c r="H4362" s="677">
        <v>0</v>
      </c>
      <c r="J4362" s="662">
        <f>H4362*I4362</f>
        <v>0</v>
      </c>
      <c r="K4362" s="662">
        <f>IF($V$11="Y",J4362*0.05,0)</f>
        <v>0</v>
      </c>
    </row>
    <row r="4363" s="671" customFormat="1" ht="13.5" customHeight="1">
      <c r="E4363" t="s" s="596">
        <v>1634</v>
      </c>
      <c r="F4363" t="s" s="675">
        <v>2497</v>
      </c>
      <c r="G4363" t="s" s="690">
        <f>G4273</f>
        <v>2004</v>
      </c>
      <c r="H4363" s="677">
        <v>0</v>
      </c>
      <c r="J4363" s="662">
        <f>H4363*I4363</f>
        <v>0</v>
      </c>
      <c r="K4363" s="662">
        <f>IF($V$11="Y",J4363*0.05,0)</f>
        <v>0</v>
      </c>
    </row>
    <row r="4364" s="671" customFormat="1" ht="13.5" customHeight="1">
      <c r="E4364" t="s" s="596">
        <v>1634</v>
      </c>
      <c r="F4364" t="s" s="675">
        <v>2497</v>
      </c>
      <c r="G4364" t="s" s="692">
        <f>G4274</f>
        <v>2005</v>
      </c>
      <c r="H4364" s="677">
        <v>0</v>
      </c>
      <c r="J4364" s="662">
        <f>H4364*I4364</f>
        <v>0</v>
      </c>
      <c r="K4364" s="662">
        <f>IF($V$11="Y",J4364*0.05,0)</f>
        <v>0</v>
      </c>
    </row>
    <row r="4365" s="671" customFormat="1" ht="13.5" customHeight="1">
      <c r="E4365" t="s" s="596">
        <v>1634</v>
      </c>
      <c r="F4365" t="s" s="675">
        <v>2497</v>
      </c>
      <c r="G4365" t="s" s="180">
        <f>G4275</f>
        <v>2006</v>
      </c>
      <c r="H4365" s="677">
        <v>0</v>
      </c>
      <c r="J4365" s="662">
        <f>H4365*I4365</f>
        <v>0</v>
      </c>
      <c r="K4365" s="662">
        <f>IF($V$11="Y",J4365*0.05,0)</f>
        <v>0</v>
      </c>
    </row>
    <row r="4366" s="671" customFormat="1" ht="13.5" customHeight="1">
      <c r="E4366" t="s" s="596">
        <v>1634</v>
      </c>
      <c r="F4366" t="s" s="675">
        <v>2497</v>
      </c>
      <c r="G4366" t="s" s="695">
        <f>G4276</f>
        <v>2007</v>
      </c>
      <c r="H4366" s="677">
        <v>0</v>
      </c>
      <c r="J4366" s="662">
        <f>H4366*I4366</f>
        <v>0</v>
      </c>
      <c r="K4366" s="662">
        <f>IF($V$11="Y",J4366*0.05,0)</f>
        <v>0</v>
      </c>
    </row>
    <row r="4367" s="671" customFormat="1" ht="13.5" customHeight="1">
      <c r="E4367" t="s" s="596">
        <v>1635</v>
      </c>
      <c r="F4367" t="s" s="675">
        <v>2498</v>
      </c>
      <c r="G4367" t="s" s="676">
        <f>G4277</f>
        <v>1996</v>
      </c>
      <c r="H4367" s="677">
        <v>0</v>
      </c>
      <c r="J4367" s="662">
        <f>H4367*I4367</f>
        <v>0</v>
      </c>
      <c r="K4367" s="662">
        <f>IF($V$11="Y",J4367*0.05,0)</f>
        <v>0</v>
      </c>
    </row>
    <row r="4368" s="671" customFormat="1" ht="13.5" customHeight="1">
      <c r="E4368" t="s" s="596">
        <v>1635</v>
      </c>
      <c r="F4368" t="s" s="675">
        <v>2498</v>
      </c>
      <c r="G4368" t="s" s="91">
        <f>G4278</f>
        <v>1998</v>
      </c>
      <c r="H4368" s="677">
        <v>0</v>
      </c>
      <c r="J4368" s="662">
        <f>H4368*I4368</f>
        <v>0</v>
      </c>
      <c r="K4368" s="662">
        <f>IF($V$11="Y",J4368*0.05,0)</f>
        <v>0</v>
      </c>
    </row>
    <row r="4369" s="671" customFormat="1" ht="13.5" customHeight="1">
      <c r="E4369" t="s" s="596">
        <v>1635</v>
      </c>
      <c r="F4369" t="s" s="675">
        <v>2498</v>
      </c>
      <c r="G4369" t="s" s="205">
        <f>G4279</f>
        <v>2000</v>
      </c>
      <c r="H4369" s="677">
        <v>0</v>
      </c>
      <c r="J4369" s="662">
        <f>H4369*I4369</f>
        <v>0</v>
      </c>
      <c r="K4369" s="662">
        <f>IF($V$11="Y",J4369*0.05,0)</f>
        <v>0</v>
      </c>
    </row>
    <row r="4370" s="671" customFormat="1" ht="13.5" customHeight="1">
      <c r="E4370" t="s" s="596">
        <v>1635</v>
      </c>
      <c r="F4370" t="s" s="675">
        <v>2498</v>
      </c>
      <c r="G4370" t="s" s="684">
        <f>G4280</f>
        <v>2001</v>
      </c>
      <c r="H4370" s="677">
        <v>0</v>
      </c>
      <c r="J4370" s="662">
        <f>H4370*I4370</f>
        <v>0</v>
      </c>
      <c r="K4370" s="662">
        <f>IF($V$11="Y",J4370*0.05,0)</f>
        <v>0</v>
      </c>
    </row>
    <row r="4371" s="671" customFormat="1" ht="13.5" customHeight="1">
      <c r="E4371" t="s" s="596">
        <v>1635</v>
      </c>
      <c r="F4371" t="s" s="675">
        <v>2498</v>
      </c>
      <c r="G4371" t="s" s="686">
        <f>G4281</f>
        <v>2003</v>
      </c>
      <c r="H4371" s="677">
        <v>0</v>
      </c>
      <c r="J4371" s="662">
        <f>H4371*I4371</f>
        <v>0</v>
      </c>
      <c r="K4371" s="662">
        <f>IF($V$11="Y",J4371*0.05,0)</f>
        <v>0</v>
      </c>
    </row>
    <row r="4372" s="671" customFormat="1" ht="13.5" customHeight="1">
      <c r="E4372" t="s" s="596">
        <v>1635</v>
      </c>
      <c r="F4372" t="s" s="675">
        <v>2498</v>
      </c>
      <c r="G4372" t="s" s="690">
        <f>G4282</f>
        <v>2004</v>
      </c>
      <c r="H4372" s="677">
        <v>0</v>
      </c>
      <c r="J4372" s="662">
        <f>H4372*I4372</f>
        <v>0</v>
      </c>
      <c r="K4372" s="662">
        <f>IF($V$11="Y",J4372*0.05,0)</f>
        <v>0</v>
      </c>
    </row>
    <row r="4373" s="671" customFormat="1" ht="13.5" customHeight="1">
      <c r="E4373" t="s" s="596">
        <v>1635</v>
      </c>
      <c r="F4373" t="s" s="675">
        <v>2498</v>
      </c>
      <c r="G4373" t="s" s="692">
        <f>G4283</f>
        <v>2005</v>
      </c>
      <c r="H4373" s="677">
        <v>0</v>
      </c>
      <c r="J4373" s="662">
        <f>H4373*I4373</f>
        <v>0</v>
      </c>
      <c r="K4373" s="662">
        <f>IF($V$11="Y",J4373*0.05,0)</f>
        <v>0</v>
      </c>
    </row>
    <row r="4374" s="671" customFormat="1" ht="13.5" customHeight="1">
      <c r="E4374" t="s" s="596">
        <v>1635</v>
      </c>
      <c r="F4374" t="s" s="675">
        <v>2498</v>
      </c>
      <c r="G4374" t="s" s="180">
        <f>G4284</f>
        <v>2006</v>
      </c>
      <c r="H4374" s="677">
        <v>0</v>
      </c>
      <c r="J4374" s="662">
        <f>H4374*I4374</f>
        <v>0</v>
      </c>
      <c r="K4374" s="662">
        <f>IF($V$11="Y",J4374*0.05,0)</f>
        <v>0</v>
      </c>
    </row>
    <row r="4375" s="671" customFormat="1" ht="13.5" customHeight="1">
      <c r="E4375" t="s" s="596">
        <v>1635</v>
      </c>
      <c r="F4375" t="s" s="675">
        <v>2498</v>
      </c>
      <c r="G4375" t="s" s="695">
        <f>G4285</f>
        <v>2007</v>
      </c>
      <c r="H4375" s="677">
        <v>0</v>
      </c>
      <c r="J4375" s="662">
        <f>H4375*I4375</f>
        <v>0</v>
      </c>
      <c r="K4375" s="662">
        <f>IF($V$11="Y",J4375*0.05,0)</f>
        <v>0</v>
      </c>
    </row>
    <row r="4376" s="671" customFormat="1" ht="13.5" customHeight="1">
      <c r="E4376" t="s" s="596">
        <v>2499</v>
      </c>
      <c r="F4376" t="s" s="675">
        <v>2500</v>
      </c>
      <c r="G4376" t="s" s="676">
        <f>G4286</f>
        <v>1996</v>
      </c>
      <c r="H4376" s="677">
        <v>0</v>
      </c>
      <c r="J4376" s="662">
        <f>H4376*I4376</f>
        <v>0</v>
      </c>
      <c r="K4376" s="662">
        <f>IF($V$11="Y",J4376*0.05,0)</f>
        <v>0</v>
      </c>
    </row>
    <row r="4377" s="671" customFormat="1" ht="13.5" customHeight="1">
      <c r="E4377" t="s" s="596">
        <v>2499</v>
      </c>
      <c r="F4377" t="s" s="675">
        <v>2500</v>
      </c>
      <c r="G4377" t="s" s="91">
        <f>G4287</f>
        <v>1998</v>
      </c>
      <c r="H4377" s="677">
        <v>0</v>
      </c>
      <c r="J4377" s="662">
        <f>H4377*I4377</f>
        <v>0</v>
      </c>
      <c r="K4377" s="662">
        <f>IF($V$11="Y",J4377*0.05,0)</f>
        <v>0</v>
      </c>
    </row>
    <row r="4378" s="671" customFormat="1" ht="13.5" customHeight="1">
      <c r="E4378" t="s" s="596">
        <v>2499</v>
      </c>
      <c r="F4378" t="s" s="675">
        <v>2500</v>
      </c>
      <c r="G4378" t="s" s="205">
        <f>G4288</f>
        <v>2000</v>
      </c>
      <c r="H4378" s="677">
        <v>0</v>
      </c>
      <c r="J4378" s="662">
        <f>H4378*I4378</f>
        <v>0</v>
      </c>
      <c r="K4378" s="662">
        <f>IF($V$11="Y",J4378*0.05,0)</f>
        <v>0</v>
      </c>
    </row>
    <row r="4379" s="671" customFormat="1" ht="13.5" customHeight="1">
      <c r="E4379" t="s" s="596">
        <v>2499</v>
      </c>
      <c r="F4379" t="s" s="675">
        <v>2500</v>
      </c>
      <c r="G4379" t="s" s="684">
        <f>G4289</f>
        <v>2001</v>
      </c>
      <c r="H4379" s="677">
        <v>0</v>
      </c>
      <c r="J4379" s="662">
        <f>H4379*I4379</f>
        <v>0</v>
      </c>
      <c r="K4379" s="662">
        <f>IF($V$11="Y",J4379*0.05,0)</f>
        <v>0</v>
      </c>
    </row>
    <row r="4380" s="671" customFormat="1" ht="13.5" customHeight="1">
      <c r="E4380" t="s" s="596">
        <v>2499</v>
      </c>
      <c r="F4380" t="s" s="675">
        <v>2500</v>
      </c>
      <c r="G4380" t="s" s="686">
        <f>G4290</f>
        <v>2003</v>
      </c>
      <c r="H4380" s="677">
        <v>0</v>
      </c>
      <c r="J4380" s="662">
        <f>H4380*I4380</f>
        <v>0</v>
      </c>
      <c r="K4380" s="662">
        <f>IF($V$11="Y",J4380*0.05,0)</f>
        <v>0</v>
      </c>
    </row>
    <row r="4381" s="671" customFormat="1" ht="13.5" customHeight="1">
      <c r="E4381" t="s" s="596">
        <v>2499</v>
      </c>
      <c r="F4381" t="s" s="675">
        <v>2500</v>
      </c>
      <c r="G4381" t="s" s="690">
        <f>G4291</f>
        <v>2004</v>
      </c>
      <c r="H4381" s="677">
        <v>0</v>
      </c>
      <c r="J4381" s="662">
        <f>H4381*I4381</f>
        <v>0</v>
      </c>
      <c r="K4381" s="662">
        <f>IF($V$11="Y",J4381*0.05,0)</f>
        <v>0</v>
      </c>
    </row>
    <row r="4382" s="671" customFormat="1" ht="13.5" customHeight="1">
      <c r="E4382" t="s" s="596">
        <v>2499</v>
      </c>
      <c r="F4382" t="s" s="675">
        <v>2500</v>
      </c>
      <c r="G4382" t="s" s="692">
        <f>G4292</f>
        <v>2005</v>
      </c>
      <c r="H4382" s="677">
        <v>0</v>
      </c>
      <c r="J4382" s="662">
        <f>H4382*I4382</f>
        <v>0</v>
      </c>
      <c r="K4382" s="662">
        <f>IF($V$11="Y",J4382*0.05,0)</f>
        <v>0</v>
      </c>
    </row>
    <row r="4383" s="671" customFormat="1" ht="13.5" customHeight="1">
      <c r="E4383" t="s" s="596">
        <v>2499</v>
      </c>
      <c r="F4383" t="s" s="675">
        <v>2500</v>
      </c>
      <c r="G4383" t="s" s="180">
        <f>G4293</f>
        <v>2006</v>
      </c>
      <c r="H4383" s="677">
        <v>0</v>
      </c>
      <c r="J4383" s="662">
        <f>H4383*I4383</f>
        <v>0</v>
      </c>
      <c r="K4383" s="662">
        <f>IF($V$11="Y",J4383*0.05,0)</f>
        <v>0</v>
      </c>
    </row>
    <row r="4384" s="671" customFormat="1" ht="13.5" customHeight="1">
      <c r="E4384" t="s" s="596">
        <v>2499</v>
      </c>
      <c r="F4384" t="s" s="675">
        <v>2500</v>
      </c>
      <c r="G4384" t="s" s="695">
        <f>G4294</f>
        <v>2007</v>
      </c>
      <c r="H4384" s="677">
        <v>0</v>
      </c>
      <c r="J4384" s="662">
        <f>H4384*I4384</f>
        <v>0</v>
      </c>
      <c r="K4384" s="662">
        <f>IF($V$11="Y",J4384*0.05,0)</f>
        <v>0</v>
      </c>
    </row>
    <row r="4385" s="671" customFormat="1" ht="13.5" customHeight="1">
      <c r="E4385" t="s" s="596">
        <v>2501</v>
      </c>
      <c r="F4385" t="s" s="675">
        <v>2502</v>
      </c>
      <c r="G4385" t="s" s="676">
        <f>G4295</f>
        <v>1996</v>
      </c>
      <c r="H4385" s="677">
        <v>0</v>
      </c>
      <c r="J4385" s="662">
        <f>H4385*I4385</f>
        <v>0</v>
      </c>
      <c r="K4385" s="662">
        <f>IF($V$11="Y",J4385*0.05,0)</f>
        <v>0</v>
      </c>
    </row>
    <row r="4386" s="671" customFormat="1" ht="13.5" customHeight="1">
      <c r="E4386" t="s" s="596">
        <v>2501</v>
      </c>
      <c r="F4386" t="s" s="675">
        <v>2502</v>
      </c>
      <c r="G4386" t="s" s="91">
        <f>G4296</f>
        <v>1998</v>
      </c>
      <c r="H4386" s="677">
        <v>0</v>
      </c>
      <c r="J4386" s="662">
        <f>H4386*I4386</f>
        <v>0</v>
      </c>
      <c r="K4386" s="662">
        <f>IF($V$11="Y",J4386*0.05,0)</f>
        <v>0</v>
      </c>
    </row>
    <row r="4387" s="671" customFormat="1" ht="13.5" customHeight="1">
      <c r="E4387" t="s" s="596">
        <v>2501</v>
      </c>
      <c r="F4387" t="s" s="675">
        <v>2502</v>
      </c>
      <c r="G4387" t="s" s="205">
        <f>G4297</f>
        <v>2000</v>
      </c>
      <c r="H4387" s="677">
        <v>0</v>
      </c>
      <c r="J4387" s="662">
        <f>H4387*I4387</f>
        <v>0</v>
      </c>
      <c r="K4387" s="662">
        <f>IF($V$11="Y",J4387*0.05,0)</f>
        <v>0</v>
      </c>
    </row>
    <row r="4388" s="671" customFormat="1" ht="13.5" customHeight="1">
      <c r="E4388" t="s" s="596">
        <v>2501</v>
      </c>
      <c r="F4388" t="s" s="675">
        <v>2502</v>
      </c>
      <c r="G4388" t="s" s="684">
        <f>G4298</f>
        <v>2001</v>
      </c>
      <c r="H4388" s="677">
        <v>0</v>
      </c>
      <c r="J4388" s="662">
        <f>H4388*I4388</f>
        <v>0</v>
      </c>
      <c r="K4388" s="662">
        <f>IF($V$11="Y",J4388*0.05,0)</f>
        <v>0</v>
      </c>
    </row>
    <row r="4389" s="671" customFormat="1" ht="13.5" customHeight="1">
      <c r="E4389" t="s" s="596">
        <v>2501</v>
      </c>
      <c r="F4389" t="s" s="675">
        <v>2502</v>
      </c>
      <c r="G4389" t="s" s="686">
        <f>G4299</f>
        <v>2003</v>
      </c>
      <c r="H4389" s="677">
        <v>0</v>
      </c>
      <c r="J4389" s="662">
        <f>H4389*I4389</f>
        <v>0</v>
      </c>
      <c r="K4389" s="662">
        <f>IF($V$11="Y",J4389*0.05,0)</f>
        <v>0</v>
      </c>
    </row>
    <row r="4390" s="671" customFormat="1" ht="13.5" customHeight="1">
      <c r="E4390" t="s" s="596">
        <v>2501</v>
      </c>
      <c r="F4390" t="s" s="675">
        <v>2502</v>
      </c>
      <c r="G4390" t="s" s="690">
        <f>G4300</f>
        <v>2004</v>
      </c>
      <c r="H4390" s="677">
        <v>0</v>
      </c>
      <c r="J4390" s="662">
        <f>H4390*I4390</f>
        <v>0</v>
      </c>
      <c r="K4390" s="662">
        <f>IF($V$11="Y",J4390*0.05,0)</f>
        <v>0</v>
      </c>
    </row>
    <row r="4391" s="671" customFormat="1" ht="13.5" customHeight="1">
      <c r="E4391" t="s" s="596">
        <v>2501</v>
      </c>
      <c r="F4391" t="s" s="675">
        <v>2502</v>
      </c>
      <c r="G4391" t="s" s="692">
        <f>G4301</f>
        <v>2005</v>
      </c>
      <c r="H4391" s="677">
        <v>0</v>
      </c>
      <c r="J4391" s="662">
        <f>H4391*I4391</f>
        <v>0</v>
      </c>
      <c r="K4391" s="662">
        <f>IF($V$11="Y",J4391*0.05,0)</f>
        <v>0</v>
      </c>
    </row>
    <row r="4392" s="671" customFormat="1" ht="13.5" customHeight="1">
      <c r="E4392" t="s" s="596">
        <v>2501</v>
      </c>
      <c r="F4392" t="s" s="675">
        <v>2502</v>
      </c>
      <c r="G4392" t="s" s="180">
        <f>G4302</f>
        <v>2006</v>
      </c>
      <c r="H4392" s="677">
        <v>0</v>
      </c>
      <c r="J4392" s="662">
        <f>H4392*I4392</f>
        <v>0</v>
      </c>
      <c r="K4392" s="662">
        <f>IF($V$11="Y",J4392*0.05,0)</f>
        <v>0</v>
      </c>
    </row>
    <row r="4393" s="671" customFormat="1" ht="13.5" customHeight="1">
      <c r="E4393" t="s" s="596">
        <v>2501</v>
      </c>
      <c r="F4393" t="s" s="675">
        <v>2502</v>
      </c>
      <c r="G4393" t="s" s="695">
        <f>G4303</f>
        <v>2007</v>
      </c>
      <c r="H4393" s="677">
        <v>0</v>
      </c>
      <c r="J4393" s="662">
        <f>H4393*I4393</f>
        <v>0</v>
      </c>
      <c r="K4393" s="662">
        <f>IF($V$11="Y",J4393*0.05,0)</f>
        <v>0</v>
      </c>
    </row>
    <row r="4394" s="671" customFormat="1" ht="13.5" customHeight="1">
      <c r="E4394" t="s" s="596">
        <v>1633</v>
      </c>
      <c r="F4394" t="s" s="675">
        <v>2503</v>
      </c>
      <c r="G4394" t="s" s="676">
        <f>G4304</f>
        <v>1996</v>
      </c>
      <c r="H4394" s="677">
        <v>0</v>
      </c>
      <c r="J4394" s="662">
        <f>H4394*I4394</f>
        <v>0</v>
      </c>
      <c r="K4394" s="662">
        <f>IF($V$11="Y",J4394*0.05,0)</f>
        <v>0</v>
      </c>
    </row>
    <row r="4395" s="671" customFormat="1" ht="13.5" customHeight="1">
      <c r="E4395" t="s" s="596">
        <v>1633</v>
      </c>
      <c r="F4395" t="s" s="675">
        <v>2503</v>
      </c>
      <c r="G4395" t="s" s="91">
        <f>G4305</f>
        <v>1998</v>
      </c>
      <c r="H4395" s="677">
        <v>0</v>
      </c>
      <c r="J4395" s="662">
        <f>H4395*I4395</f>
        <v>0</v>
      </c>
      <c r="K4395" s="662">
        <f>IF($V$11="Y",J4395*0.05,0)</f>
        <v>0</v>
      </c>
    </row>
    <row r="4396" s="671" customFormat="1" ht="13.5" customHeight="1">
      <c r="E4396" t="s" s="596">
        <v>1633</v>
      </c>
      <c r="F4396" t="s" s="675">
        <v>2503</v>
      </c>
      <c r="G4396" t="s" s="205">
        <f>G4306</f>
        <v>2000</v>
      </c>
      <c r="H4396" s="677">
        <v>0</v>
      </c>
      <c r="J4396" s="662">
        <f>H4396*I4396</f>
        <v>0</v>
      </c>
      <c r="K4396" s="662">
        <f>IF($V$11="Y",J4396*0.05,0)</f>
        <v>0</v>
      </c>
    </row>
    <row r="4397" s="671" customFormat="1" ht="13.5" customHeight="1">
      <c r="E4397" t="s" s="596">
        <v>1633</v>
      </c>
      <c r="F4397" t="s" s="675">
        <v>2503</v>
      </c>
      <c r="G4397" t="s" s="684">
        <f>G4307</f>
        <v>2001</v>
      </c>
      <c r="H4397" s="677">
        <v>0</v>
      </c>
      <c r="J4397" s="662">
        <f>H4397*I4397</f>
        <v>0</v>
      </c>
      <c r="K4397" s="662">
        <f>IF($V$11="Y",J4397*0.05,0)</f>
        <v>0</v>
      </c>
    </row>
    <row r="4398" s="671" customFormat="1" ht="13.5" customHeight="1">
      <c r="E4398" t="s" s="596">
        <v>1633</v>
      </c>
      <c r="F4398" t="s" s="675">
        <v>2503</v>
      </c>
      <c r="G4398" t="s" s="686">
        <f>G4308</f>
        <v>2003</v>
      </c>
      <c r="H4398" s="677">
        <v>0</v>
      </c>
      <c r="J4398" s="662">
        <f>H4398*I4398</f>
        <v>0</v>
      </c>
      <c r="K4398" s="662">
        <f>IF($V$11="Y",J4398*0.05,0)</f>
        <v>0</v>
      </c>
    </row>
    <row r="4399" s="671" customFormat="1" ht="13.5" customHeight="1">
      <c r="E4399" t="s" s="596">
        <v>1633</v>
      </c>
      <c r="F4399" t="s" s="675">
        <v>2503</v>
      </c>
      <c r="G4399" t="s" s="690">
        <f>G4309</f>
        <v>2004</v>
      </c>
      <c r="H4399" s="677">
        <v>0</v>
      </c>
      <c r="J4399" s="662">
        <f>H4399*I4399</f>
        <v>0</v>
      </c>
      <c r="K4399" s="662">
        <f>IF($V$11="Y",J4399*0.05,0)</f>
        <v>0</v>
      </c>
    </row>
    <row r="4400" s="671" customFormat="1" ht="13.5" customHeight="1">
      <c r="E4400" t="s" s="596">
        <v>1633</v>
      </c>
      <c r="F4400" t="s" s="675">
        <v>2503</v>
      </c>
      <c r="G4400" t="s" s="692">
        <f>G4310</f>
        <v>2005</v>
      </c>
      <c r="H4400" s="677">
        <v>0</v>
      </c>
      <c r="J4400" s="662">
        <f>H4400*I4400</f>
        <v>0</v>
      </c>
      <c r="K4400" s="662">
        <f>IF($V$11="Y",J4400*0.05,0)</f>
        <v>0</v>
      </c>
    </row>
    <row r="4401" s="671" customFormat="1" ht="13.5" customHeight="1">
      <c r="E4401" t="s" s="596">
        <v>1633</v>
      </c>
      <c r="F4401" t="s" s="675">
        <v>2503</v>
      </c>
      <c r="G4401" t="s" s="180">
        <f>G4311</f>
        <v>2006</v>
      </c>
      <c r="H4401" s="677">
        <v>0</v>
      </c>
      <c r="J4401" s="662">
        <f>H4401*I4401</f>
        <v>0</v>
      </c>
      <c r="K4401" s="662">
        <f>IF($V$11="Y",J4401*0.05,0)</f>
        <v>0</v>
      </c>
    </row>
    <row r="4402" s="671" customFormat="1" ht="13.5" customHeight="1">
      <c r="E4402" t="s" s="596">
        <v>1633</v>
      </c>
      <c r="F4402" t="s" s="675">
        <v>2503</v>
      </c>
      <c r="G4402" t="s" s="695">
        <f>G4312</f>
        <v>2007</v>
      </c>
      <c r="H4402" s="677">
        <v>0</v>
      </c>
      <c r="J4402" s="662">
        <f>H4402*I4402</f>
        <v>0</v>
      </c>
      <c r="K4402" s="662">
        <f>IF($V$11="Y",J4402*0.05,0)</f>
        <v>0</v>
      </c>
    </row>
    <row r="4403" s="671" customFormat="1" ht="13.5" customHeight="1">
      <c r="E4403" t="s" s="596">
        <v>1636</v>
      </c>
      <c r="F4403" t="s" s="675">
        <v>2504</v>
      </c>
      <c r="G4403" t="s" s="676">
        <f>G4205</f>
        <v>1996</v>
      </c>
      <c r="H4403" s="677">
        <v>0</v>
      </c>
      <c r="J4403" s="662">
        <f>H4403*I4403</f>
        <v>0</v>
      </c>
      <c r="K4403" s="662">
        <f>IF($V$11="Y",J4403*0.05,0)</f>
        <v>0</v>
      </c>
    </row>
    <row r="4404" s="671" customFormat="1" ht="13.5" customHeight="1">
      <c r="E4404" t="s" s="596">
        <v>1636</v>
      </c>
      <c r="F4404" t="s" s="675">
        <v>2504</v>
      </c>
      <c r="G4404" t="s" s="91">
        <f>G4206</f>
        <v>1998</v>
      </c>
      <c r="H4404" s="677">
        <v>0</v>
      </c>
      <c r="J4404" s="662">
        <f>H4404*I4404</f>
        <v>0</v>
      </c>
      <c r="K4404" s="662">
        <f>IF($V$11="Y",J4404*0.05,0)</f>
        <v>0</v>
      </c>
    </row>
    <row r="4405" s="671" customFormat="1" ht="13.5" customHeight="1">
      <c r="E4405" t="s" s="596">
        <v>1636</v>
      </c>
      <c r="F4405" t="s" s="675">
        <v>2504</v>
      </c>
      <c r="G4405" t="s" s="205">
        <f>G4207</f>
        <v>2000</v>
      </c>
      <c r="H4405" s="677">
        <v>0</v>
      </c>
      <c r="J4405" s="662">
        <f>H4405*I4405</f>
        <v>0</v>
      </c>
      <c r="K4405" s="662">
        <f>IF($V$11="Y",J4405*0.05,0)</f>
        <v>0</v>
      </c>
    </row>
    <row r="4406" s="671" customFormat="1" ht="13.5" customHeight="1">
      <c r="E4406" t="s" s="596">
        <v>1636</v>
      </c>
      <c r="F4406" t="s" s="675">
        <v>2504</v>
      </c>
      <c r="G4406" t="s" s="684">
        <f>G4208</f>
        <v>2001</v>
      </c>
      <c r="H4406" s="677">
        <v>0</v>
      </c>
      <c r="J4406" s="662">
        <f>H4406*I4406</f>
        <v>0</v>
      </c>
      <c r="K4406" s="662">
        <f>IF($V$11="Y",J4406*0.05,0)</f>
        <v>0</v>
      </c>
    </row>
    <row r="4407" s="671" customFormat="1" ht="13.5" customHeight="1">
      <c r="E4407" t="s" s="596">
        <v>1636</v>
      </c>
      <c r="F4407" t="s" s="675">
        <v>2504</v>
      </c>
      <c r="G4407" t="s" s="686">
        <f>G4209</f>
        <v>2003</v>
      </c>
      <c r="H4407" s="677">
        <v>0</v>
      </c>
      <c r="J4407" s="662">
        <f>H4407*I4407</f>
        <v>0</v>
      </c>
      <c r="K4407" s="662">
        <f>IF($V$11="Y",J4407*0.05,0)</f>
        <v>0</v>
      </c>
    </row>
    <row r="4408" s="671" customFormat="1" ht="13.5" customHeight="1">
      <c r="E4408" t="s" s="596">
        <v>1636</v>
      </c>
      <c r="F4408" t="s" s="675">
        <v>2504</v>
      </c>
      <c r="G4408" t="s" s="690">
        <f>G4210</f>
        <v>2004</v>
      </c>
      <c r="H4408" s="677">
        <v>0</v>
      </c>
      <c r="J4408" s="662">
        <f>H4408*I4408</f>
        <v>0</v>
      </c>
      <c r="K4408" s="662">
        <f>IF($V$11="Y",J4408*0.05,0)</f>
        <v>0</v>
      </c>
    </row>
    <row r="4409" s="671" customFormat="1" ht="13.5" customHeight="1">
      <c r="E4409" t="s" s="596">
        <v>1636</v>
      </c>
      <c r="F4409" t="s" s="675">
        <v>2504</v>
      </c>
      <c r="G4409" t="s" s="692">
        <f>G4211</f>
        <v>2005</v>
      </c>
      <c r="H4409" s="677">
        <v>0</v>
      </c>
      <c r="J4409" s="662">
        <f>H4409*I4409</f>
        <v>0</v>
      </c>
      <c r="K4409" s="662">
        <f>IF($V$11="Y",J4409*0.05,0)</f>
        <v>0</v>
      </c>
    </row>
    <row r="4410" s="671" customFormat="1" ht="13.5" customHeight="1">
      <c r="E4410" t="s" s="596">
        <v>1636</v>
      </c>
      <c r="F4410" t="s" s="675">
        <v>2504</v>
      </c>
      <c r="G4410" t="s" s="180">
        <f>G4212</f>
        <v>2006</v>
      </c>
      <c r="H4410" s="677">
        <v>0</v>
      </c>
      <c r="J4410" s="662">
        <f>H4410*I4410</f>
        <v>0</v>
      </c>
      <c r="K4410" s="662">
        <f>IF($V$11="Y",J4410*0.05,0)</f>
        <v>0</v>
      </c>
    </row>
    <row r="4411" s="671" customFormat="1" ht="13.5" customHeight="1">
      <c r="E4411" t="s" s="596">
        <v>1636</v>
      </c>
      <c r="F4411" t="s" s="675">
        <v>2504</v>
      </c>
      <c r="G4411" t="s" s="695">
        <f>G4213</f>
        <v>2007</v>
      </c>
      <c r="H4411" s="677">
        <v>0</v>
      </c>
      <c r="J4411" s="662">
        <f>H4411*I4411</f>
        <v>0</v>
      </c>
      <c r="K4411" s="662">
        <f>IF($V$11="Y",J4411*0.05,0)</f>
        <v>0</v>
      </c>
    </row>
    <row r="4412" s="671" customFormat="1" ht="13.5" customHeight="1">
      <c r="E4412" t="s" s="596">
        <v>1637</v>
      </c>
      <c r="F4412" t="s" s="675">
        <v>2505</v>
      </c>
      <c r="G4412" t="s" s="676">
        <f>G4403</f>
        <v>1996</v>
      </c>
      <c r="H4412" s="677">
        <v>0</v>
      </c>
      <c r="J4412" s="662">
        <f>H4412*I4412</f>
        <v>0</v>
      </c>
      <c r="K4412" s="662">
        <f>IF($V$11="Y",J4412*0.05,0)</f>
        <v>0</v>
      </c>
    </row>
    <row r="4413" s="671" customFormat="1" ht="13.5" customHeight="1">
      <c r="E4413" t="s" s="596">
        <v>1637</v>
      </c>
      <c r="F4413" t="s" s="675">
        <v>2505</v>
      </c>
      <c r="G4413" t="s" s="91">
        <f>G4404</f>
        <v>1998</v>
      </c>
      <c r="H4413" s="677">
        <v>0</v>
      </c>
      <c r="J4413" s="662">
        <f>H4413*I4413</f>
        <v>0</v>
      </c>
      <c r="K4413" s="662">
        <f>IF($V$11="Y",J4413*0.05,0)</f>
        <v>0</v>
      </c>
    </row>
    <row r="4414" s="671" customFormat="1" ht="13.5" customHeight="1">
      <c r="E4414" t="s" s="596">
        <v>1637</v>
      </c>
      <c r="F4414" t="s" s="675">
        <v>2505</v>
      </c>
      <c r="G4414" t="s" s="205">
        <f>G4405</f>
        <v>2000</v>
      </c>
      <c r="H4414" s="677">
        <v>0</v>
      </c>
      <c r="J4414" s="662">
        <f>H4414*I4414</f>
        <v>0</v>
      </c>
      <c r="K4414" s="662">
        <f>IF($V$11="Y",J4414*0.05,0)</f>
        <v>0</v>
      </c>
    </row>
    <row r="4415" s="671" customFormat="1" ht="13.5" customHeight="1">
      <c r="E4415" t="s" s="596">
        <v>1637</v>
      </c>
      <c r="F4415" t="s" s="675">
        <v>2505</v>
      </c>
      <c r="G4415" t="s" s="684">
        <f>G4406</f>
        <v>2001</v>
      </c>
      <c r="H4415" s="677">
        <v>0</v>
      </c>
      <c r="J4415" s="662">
        <f>H4415*I4415</f>
        <v>0</v>
      </c>
      <c r="K4415" s="662">
        <f>IF($V$11="Y",J4415*0.05,0)</f>
        <v>0</v>
      </c>
    </row>
    <row r="4416" s="671" customFormat="1" ht="13.5" customHeight="1">
      <c r="E4416" t="s" s="596">
        <v>1637</v>
      </c>
      <c r="F4416" t="s" s="675">
        <v>2505</v>
      </c>
      <c r="G4416" t="s" s="686">
        <f>G4407</f>
        <v>2003</v>
      </c>
      <c r="H4416" s="677">
        <v>0</v>
      </c>
      <c r="J4416" s="662">
        <f>H4416*I4416</f>
        <v>0</v>
      </c>
      <c r="K4416" s="662">
        <f>IF($V$11="Y",J4416*0.05,0)</f>
        <v>0</v>
      </c>
    </row>
    <row r="4417" s="671" customFormat="1" ht="13.5" customHeight="1">
      <c r="E4417" t="s" s="596">
        <v>1637</v>
      </c>
      <c r="F4417" t="s" s="675">
        <v>2505</v>
      </c>
      <c r="G4417" t="s" s="690">
        <f>G4408</f>
        <v>2004</v>
      </c>
      <c r="H4417" s="677">
        <v>0</v>
      </c>
      <c r="J4417" s="662">
        <f>H4417*I4417</f>
        <v>0</v>
      </c>
      <c r="K4417" s="662">
        <f>IF($V$11="Y",J4417*0.05,0)</f>
        <v>0</v>
      </c>
    </row>
    <row r="4418" s="671" customFormat="1" ht="13.5" customHeight="1">
      <c r="E4418" t="s" s="596">
        <v>1637</v>
      </c>
      <c r="F4418" t="s" s="675">
        <v>2505</v>
      </c>
      <c r="G4418" t="s" s="692">
        <f>G4409</f>
        <v>2005</v>
      </c>
      <c r="H4418" s="677">
        <v>0</v>
      </c>
      <c r="J4418" s="662">
        <f>H4418*I4418</f>
        <v>0</v>
      </c>
      <c r="K4418" s="662">
        <f>IF($V$11="Y",J4418*0.05,0)</f>
        <v>0</v>
      </c>
    </row>
    <row r="4419" s="671" customFormat="1" ht="13.5" customHeight="1">
      <c r="E4419" t="s" s="596">
        <v>1637</v>
      </c>
      <c r="F4419" t="s" s="675">
        <v>2505</v>
      </c>
      <c r="G4419" t="s" s="180">
        <f>G4410</f>
        <v>2006</v>
      </c>
      <c r="H4419" s="677">
        <v>0</v>
      </c>
      <c r="J4419" s="662">
        <f>H4419*I4419</f>
        <v>0</v>
      </c>
      <c r="K4419" s="662">
        <f>IF($V$11="Y",J4419*0.05,0)</f>
        <v>0</v>
      </c>
    </row>
    <row r="4420" s="671" customFormat="1" ht="13.5" customHeight="1">
      <c r="E4420" t="s" s="596">
        <v>1637</v>
      </c>
      <c r="F4420" t="s" s="675">
        <v>2505</v>
      </c>
      <c r="G4420" t="s" s="695">
        <f>G4411</f>
        <v>2007</v>
      </c>
      <c r="H4420" s="677">
        <v>0</v>
      </c>
      <c r="J4420" s="662">
        <f>H4420*I4420</f>
        <v>0</v>
      </c>
      <c r="K4420" s="662">
        <f>IF($V$11="Y",J4420*0.05,0)</f>
        <v>0</v>
      </c>
    </row>
    <row r="4421" s="671" customFormat="1" ht="13.5" customHeight="1">
      <c r="E4421" t="s" s="596">
        <v>1638</v>
      </c>
      <c r="F4421" t="s" s="675">
        <v>2506</v>
      </c>
      <c r="G4421" t="s" s="676">
        <f>G4412</f>
        <v>1996</v>
      </c>
      <c r="H4421" s="677">
        <v>0</v>
      </c>
      <c r="J4421" s="662">
        <f>H4421*I4421</f>
        <v>0</v>
      </c>
      <c r="K4421" s="662">
        <f>IF($V$11="Y",J4421*0.05,0)</f>
        <v>0</v>
      </c>
    </row>
    <row r="4422" s="671" customFormat="1" ht="13.5" customHeight="1">
      <c r="E4422" t="s" s="596">
        <v>1638</v>
      </c>
      <c r="F4422" t="s" s="675">
        <v>2506</v>
      </c>
      <c r="G4422" t="s" s="91">
        <f>G4413</f>
        <v>1998</v>
      </c>
      <c r="H4422" s="677">
        <v>0</v>
      </c>
      <c r="J4422" s="662">
        <f>H4422*I4422</f>
        <v>0</v>
      </c>
      <c r="K4422" s="662">
        <f>IF($V$11="Y",J4422*0.05,0)</f>
        <v>0</v>
      </c>
    </row>
    <row r="4423" s="671" customFormat="1" ht="13.5" customHeight="1">
      <c r="E4423" t="s" s="596">
        <v>1638</v>
      </c>
      <c r="F4423" t="s" s="675">
        <v>2506</v>
      </c>
      <c r="G4423" t="s" s="205">
        <f>G4414</f>
        <v>2000</v>
      </c>
      <c r="H4423" s="677">
        <v>0</v>
      </c>
      <c r="J4423" s="662">
        <f>H4423*I4423</f>
        <v>0</v>
      </c>
      <c r="K4423" s="662">
        <f>IF($V$11="Y",J4423*0.05,0)</f>
        <v>0</v>
      </c>
    </row>
    <row r="4424" s="671" customFormat="1" ht="13.5" customHeight="1">
      <c r="E4424" t="s" s="596">
        <v>1638</v>
      </c>
      <c r="F4424" t="s" s="675">
        <v>2506</v>
      </c>
      <c r="G4424" t="s" s="684">
        <f>G4415</f>
        <v>2001</v>
      </c>
      <c r="H4424" s="677">
        <v>0</v>
      </c>
      <c r="J4424" s="662">
        <f>H4424*I4424</f>
        <v>0</v>
      </c>
      <c r="K4424" s="662">
        <f>IF($V$11="Y",J4424*0.05,0)</f>
        <v>0</v>
      </c>
    </row>
    <row r="4425" s="671" customFormat="1" ht="13.5" customHeight="1">
      <c r="E4425" t="s" s="596">
        <v>1638</v>
      </c>
      <c r="F4425" t="s" s="675">
        <v>2506</v>
      </c>
      <c r="G4425" t="s" s="686">
        <f>G4416</f>
        <v>2003</v>
      </c>
      <c r="H4425" s="677">
        <v>0</v>
      </c>
      <c r="J4425" s="662">
        <f>H4425*I4425</f>
        <v>0</v>
      </c>
      <c r="K4425" s="662">
        <f>IF($V$11="Y",J4425*0.05,0)</f>
        <v>0</v>
      </c>
    </row>
    <row r="4426" s="671" customFormat="1" ht="13.5" customHeight="1">
      <c r="E4426" t="s" s="596">
        <v>1638</v>
      </c>
      <c r="F4426" t="s" s="675">
        <v>2506</v>
      </c>
      <c r="G4426" t="s" s="690">
        <f>G4417</f>
        <v>2004</v>
      </c>
      <c r="H4426" s="677">
        <v>0</v>
      </c>
      <c r="J4426" s="662">
        <f>H4426*I4426</f>
        <v>0</v>
      </c>
      <c r="K4426" s="662">
        <f>IF($V$11="Y",J4426*0.05,0)</f>
        <v>0</v>
      </c>
    </row>
    <row r="4427" s="671" customFormat="1" ht="13.5" customHeight="1">
      <c r="E4427" t="s" s="596">
        <v>1638</v>
      </c>
      <c r="F4427" t="s" s="675">
        <v>2506</v>
      </c>
      <c r="G4427" t="s" s="692">
        <f>G4418</f>
        <v>2005</v>
      </c>
      <c r="H4427" s="677">
        <v>0</v>
      </c>
      <c r="J4427" s="662">
        <f>H4427*I4427</f>
        <v>0</v>
      </c>
      <c r="K4427" s="662">
        <f>IF($V$11="Y",J4427*0.05,0)</f>
        <v>0</v>
      </c>
    </row>
    <row r="4428" s="671" customFormat="1" ht="13.5" customHeight="1">
      <c r="E4428" t="s" s="596">
        <v>1638</v>
      </c>
      <c r="F4428" t="s" s="675">
        <v>2506</v>
      </c>
      <c r="G4428" t="s" s="180">
        <f>G4419</f>
        <v>2006</v>
      </c>
      <c r="H4428" s="677">
        <v>0</v>
      </c>
      <c r="J4428" s="662">
        <f>H4428*I4428</f>
        <v>0</v>
      </c>
      <c r="K4428" s="662">
        <f>IF($V$11="Y",J4428*0.05,0)</f>
        <v>0</v>
      </c>
    </row>
    <row r="4429" s="671" customFormat="1" ht="13.5" customHeight="1">
      <c r="E4429" t="s" s="596">
        <v>1638</v>
      </c>
      <c r="F4429" t="s" s="675">
        <v>2506</v>
      </c>
      <c r="G4429" t="s" s="695">
        <f>G4420</f>
        <v>2007</v>
      </c>
      <c r="H4429" s="677">
        <v>0</v>
      </c>
      <c r="J4429" s="662">
        <f>H4429*I4429</f>
        <v>0</v>
      </c>
      <c r="K4429" s="662">
        <f>IF($V$11="Y",J4429*0.05,0)</f>
        <v>0</v>
      </c>
    </row>
    <row r="4430" s="671" customFormat="1" ht="13.5" customHeight="1">
      <c r="E4430" t="s" s="596">
        <v>1639</v>
      </c>
      <c r="F4430" t="s" s="675">
        <v>2507</v>
      </c>
      <c r="G4430" t="s" s="676">
        <f>G4421</f>
        <v>1996</v>
      </c>
      <c r="H4430" s="677">
        <v>0</v>
      </c>
      <c r="J4430" s="662">
        <f>H4430*I4430</f>
        <v>0</v>
      </c>
      <c r="K4430" s="662">
        <f>IF($V$11="Y",J4430*0.05,0)</f>
        <v>0</v>
      </c>
    </row>
    <row r="4431" s="671" customFormat="1" ht="13.5" customHeight="1">
      <c r="E4431" t="s" s="596">
        <v>1639</v>
      </c>
      <c r="F4431" t="s" s="675">
        <v>2507</v>
      </c>
      <c r="G4431" t="s" s="91">
        <f>G4422</f>
        <v>1998</v>
      </c>
      <c r="H4431" s="677">
        <v>0</v>
      </c>
      <c r="J4431" s="662">
        <f>H4431*I4431</f>
        <v>0</v>
      </c>
      <c r="K4431" s="662">
        <f>IF($V$11="Y",J4431*0.05,0)</f>
        <v>0</v>
      </c>
    </row>
    <row r="4432" s="671" customFormat="1" ht="13.5" customHeight="1">
      <c r="E4432" t="s" s="596">
        <v>1639</v>
      </c>
      <c r="F4432" t="s" s="675">
        <v>2507</v>
      </c>
      <c r="G4432" t="s" s="205">
        <f>G4423</f>
        <v>2000</v>
      </c>
      <c r="H4432" s="677">
        <v>0</v>
      </c>
      <c r="J4432" s="662">
        <f>H4432*I4432</f>
        <v>0</v>
      </c>
      <c r="K4432" s="662">
        <f>IF($V$11="Y",J4432*0.05,0)</f>
        <v>0</v>
      </c>
    </row>
    <row r="4433" s="671" customFormat="1" ht="13.5" customHeight="1">
      <c r="E4433" t="s" s="596">
        <v>1639</v>
      </c>
      <c r="F4433" t="s" s="675">
        <v>2507</v>
      </c>
      <c r="G4433" t="s" s="684">
        <f>G4424</f>
        <v>2001</v>
      </c>
      <c r="H4433" s="677">
        <v>0</v>
      </c>
      <c r="J4433" s="662">
        <f>H4433*I4433</f>
        <v>0</v>
      </c>
      <c r="K4433" s="662">
        <f>IF($V$11="Y",J4433*0.05,0)</f>
        <v>0</v>
      </c>
    </row>
    <row r="4434" s="671" customFormat="1" ht="13.5" customHeight="1">
      <c r="E4434" t="s" s="596">
        <v>1639</v>
      </c>
      <c r="F4434" t="s" s="675">
        <v>2507</v>
      </c>
      <c r="G4434" t="s" s="686">
        <f>G4425</f>
        <v>2003</v>
      </c>
      <c r="H4434" s="677">
        <v>0</v>
      </c>
      <c r="J4434" s="662">
        <f>H4434*I4434</f>
        <v>0</v>
      </c>
      <c r="K4434" s="662">
        <f>IF($V$11="Y",J4434*0.05,0)</f>
        <v>0</v>
      </c>
    </row>
    <row r="4435" s="671" customFormat="1" ht="13.5" customHeight="1">
      <c r="E4435" t="s" s="596">
        <v>1639</v>
      </c>
      <c r="F4435" t="s" s="675">
        <v>2507</v>
      </c>
      <c r="G4435" t="s" s="690">
        <f>G4426</f>
        <v>2004</v>
      </c>
      <c r="H4435" s="677">
        <v>0</v>
      </c>
      <c r="J4435" s="662">
        <f>H4435*I4435</f>
        <v>0</v>
      </c>
      <c r="K4435" s="662">
        <f>IF($V$11="Y",J4435*0.05,0)</f>
        <v>0</v>
      </c>
    </row>
    <row r="4436" s="671" customFormat="1" ht="13.5" customHeight="1">
      <c r="E4436" t="s" s="596">
        <v>1639</v>
      </c>
      <c r="F4436" t="s" s="675">
        <v>2507</v>
      </c>
      <c r="G4436" t="s" s="692">
        <f>G4427</f>
        <v>2005</v>
      </c>
      <c r="H4436" s="677">
        <v>0</v>
      </c>
      <c r="J4436" s="662">
        <f>H4436*I4436</f>
        <v>0</v>
      </c>
      <c r="K4436" s="662">
        <f>IF($V$11="Y",J4436*0.05,0)</f>
        <v>0</v>
      </c>
    </row>
    <row r="4437" s="671" customFormat="1" ht="13.5" customHeight="1">
      <c r="E4437" t="s" s="596">
        <v>1639</v>
      </c>
      <c r="F4437" t="s" s="675">
        <v>2507</v>
      </c>
      <c r="G4437" t="s" s="180">
        <f>G4428</f>
        <v>2006</v>
      </c>
      <c r="H4437" s="677">
        <v>0</v>
      </c>
      <c r="J4437" s="662">
        <f>H4437*I4437</f>
        <v>0</v>
      </c>
      <c r="K4437" s="662">
        <f>IF($V$11="Y",J4437*0.05,0)</f>
        <v>0</v>
      </c>
    </row>
    <row r="4438" s="671" customFormat="1" ht="13.5" customHeight="1">
      <c r="E4438" t="s" s="596">
        <v>1639</v>
      </c>
      <c r="F4438" t="s" s="675">
        <v>2507</v>
      </c>
      <c r="G4438" t="s" s="695">
        <f>G4429</f>
        <v>2007</v>
      </c>
      <c r="H4438" s="677">
        <v>0</v>
      </c>
      <c r="J4438" s="662">
        <f>H4438*I4438</f>
        <v>0</v>
      </c>
      <c r="K4438" s="662">
        <f>IF($V$11="Y",J4438*0.05,0)</f>
        <v>0</v>
      </c>
    </row>
    <row r="4439" s="671" customFormat="1" ht="13.5" customHeight="1">
      <c r="E4439" t="s" s="596">
        <v>1640</v>
      </c>
      <c r="F4439" t="s" s="675">
        <v>2508</v>
      </c>
      <c r="G4439" t="s" s="676">
        <f>G4430</f>
        <v>1996</v>
      </c>
      <c r="H4439" s="677">
        <v>0</v>
      </c>
      <c r="J4439" s="662">
        <f>H4439*I4439</f>
        <v>0</v>
      </c>
      <c r="K4439" s="662">
        <f>IF($V$11="Y",J4439*0.05,0)</f>
        <v>0</v>
      </c>
    </row>
    <row r="4440" s="671" customFormat="1" ht="13.5" customHeight="1">
      <c r="E4440" t="s" s="596">
        <v>1640</v>
      </c>
      <c r="F4440" t="s" s="675">
        <v>2508</v>
      </c>
      <c r="G4440" t="s" s="91">
        <f>G4431</f>
        <v>1998</v>
      </c>
      <c r="H4440" s="677">
        <v>0</v>
      </c>
      <c r="J4440" s="662">
        <f>H4440*I4440</f>
        <v>0</v>
      </c>
      <c r="K4440" s="662">
        <f>IF($V$11="Y",J4440*0.05,0)</f>
        <v>0</v>
      </c>
    </row>
    <row r="4441" s="671" customFormat="1" ht="13.5" customHeight="1">
      <c r="E4441" t="s" s="596">
        <v>1640</v>
      </c>
      <c r="F4441" t="s" s="675">
        <v>2508</v>
      </c>
      <c r="G4441" t="s" s="205">
        <f>G4432</f>
        <v>2000</v>
      </c>
      <c r="H4441" s="677">
        <v>0</v>
      </c>
      <c r="J4441" s="662">
        <f>H4441*I4441</f>
        <v>0</v>
      </c>
      <c r="K4441" s="662">
        <f>IF($V$11="Y",J4441*0.05,0)</f>
        <v>0</v>
      </c>
    </row>
    <row r="4442" s="671" customFormat="1" ht="13.5" customHeight="1">
      <c r="E4442" t="s" s="596">
        <v>1640</v>
      </c>
      <c r="F4442" t="s" s="675">
        <v>2508</v>
      </c>
      <c r="G4442" t="s" s="684">
        <f>G4433</f>
        <v>2001</v>
      </c>
      <c r="H4442" s="677">
        <v>0</v>
      </c>
      <c r="J4442" s="662">
        <f>H4442*I4442</f>
        <v>0</v>
      </c>
      <c r="K4442" s="662">
        <f>IF($V$11="Y",J4442*0.05,0)</f>
        <v>0</v>
      </c>
    </row>
    <row r="4443" s="671" customFormat="1" ht="13.5" customHeight="1">
      <c r="E4443" t="s" s="596">
        <v>1640</v>
      </c>
      <c r="F4443" t="s" s="675">
        <v>2508</v>
      </c>
      <c r="G4443" t="s" s="686">
        <f>G4434</f>
        <v>2003</v>
      </c>
      <c r="H4443" s="677">
        <v>0</v>
      </c>
      <c r="J4443" s="662">
        <f>H4443*I4443</f>
        <v>0</v>
      </c>
      <c r="K4443" s="662">
        <f>IF($V$11="Y",J4443*0.05,0)</f>
        <v>0</v>
      </c>
    </row>
    <row r="4444" s="671" customFormat="1" ht="13.5" customHeight="1">
      <c r="E4444" t="s" s="596">
        <v>1640</v>
      </c>
      <c r="F4444" t="s" s="675">
        <v>2508</v>
      </c>
      <c r="G4444" t="s" s="690">
        <f>G4435</f>
        <v>2004</v>
      </c>
      <c r="H4444" s="677">
        <v>0</v>
      </c>
      <c r="J4444" s="662">
        <f>H4444*I4444</f>
        <v>0</v>
      </c>
      <c r="K4444" s="662">
        <f>IF($V$11="Y",J4444*0.05,0)</f>
        <v>0</v>
      </c>
    </row>
    <row r="4445" s="671" customFormat="1" ht="13.5" customHeight="1">
      <c r="E4445" t="s" s="596">
        <v>1640</v>
      </c>
      <c r="F4445" t="s" s="675">
        <v>2508</v>
      </c>
      <c r="G4445" t="s" s="692">
        <f>G4436</f>
        <v>2005</v>
      </c>
      <c r="H4445" s="677">
        <v>0</v>
      </c>
      <c r="J4445" s="662">
        <f>H4445*I4445</f>
        <v>0</v>
      </c>
      <c r="K4445" s="662">
        <f>IF($V$11="Y",J4445*0.05,0)</f>
        <v>0</v>
      </c>
    </row>
    <row r="4446" s="671" customFormat="1" ht="13.5" customHeight="1">
      <c r="E4446" t="s" s="596">
        <v>1640</v>
      </c>
      <c r="F4446" t="s" s="675">
        <v>2508</v>
      </c>
      <c r="G4446" t="s" s="180">
        <f>G4437</f>
        <v>2006</v>
      </c>
      <c r="H4446" s="677">
        <v>0</v>
      </c>
      <c r="J4446" s="662">
        <f>H4446*I4446</f>
        <v>0</v>
      </c>
      <c r="K4446" s="662">
        <f>IF($V$11="Y",J4446*0.05,0)</f>
        <v>0</v>
      </c>
    </row>
    <row r="4447" s="671" customFormat="1" ht="13.5" customHeight="1">
      <c r="E4447" t="s" s="596">
        <v>1640</v>
      </c>
      <c r="F4447" t="s" s="675">
        <v>2508</v>
      </c>
      <c r="G4447" t="s" s="695">
        <f>G4438</f>
        <v>2007</v>
      </c>
      <c r="H4447" s="677">
        <v>0</v>
      </c>
      <c r="J4447" s="662">
        <f>H4447*I4447</f>
        <v>0</v>
      </c>
      <c r="K4447" s="662">
        <f>IF($V$11="Y",J4447*0.05,0)</f>
        <v>0</v>
      </c>
    </row>
    <row r="4448" s="671" customFormat="1" ht="13.5" customHeight="1">
      <c r="E4448" t="s" s="596">
        <v>1641</v>
      </c>
      <c r="F4448" t="s" s="675">
        <v>2509</v>
      </c>
      <c r="G4448" t="s" s="676">
        <f>G4439</f>
        <v>1996</v>
      </c>
      <c r="H4448" s="677">
        <v>0</v>
      </c>
      <c r="J4448" s="662">
        <f>H4448*I4448</f>
        <v>0</v>
      </c>
      <c r="K4448" s="662">
        <f>IF($V$11="Y",J4448*0.05,0)</f>
        <v>0</v>
      </c>
    </row>
    <row r="4449" s="671" customFormat="1" ht="13.5" customHeight="1">
      <c r="E4449" t="s" s="596">
        <v>1641</v>
      </c>
      <c r="F4449" t="s" s="675">
        <v>2509</v>
      </c>
      <c r="G4449" t="s" s="91">
        <f>G4440</f>
        <v>1998</v>
      </c>
      <c r="H4449" s="677">
        <v>0</v>
      </c>
      <c r="J4449" s="662">
        <f>H4449*I4449</f>
        <v>0</v>
      </c>
      <c r="K4449" s="662">
        <f>IF($V$11="Y",J4449*0.05,0)</f>
        <v>0</v>
      </c>
    </row>
    <row r="4450" s="671" customFormat="1" ht="13.5" customHeight="1">
      <c r="E4450" t="s" s="596">
        <v>1641</v>
      </c>
      <c r="F4450" t="s" s="675">
        <v>2509</v>
      </c>
      <c r="G4450" t="s" s="205">
        <f>G4441</f>
        <v>2000</v>
      </c>
      <c r="H4450" s="677">
        <v>0</v>
      </c>
      <c r="J4450" s="662">
        <f>H4450*I4450</f>
        <v>0</v>
      </c>
      <c r="K4450" s="662">
        <f>IF($V$11="Y",J4450*0.05,0)</f>
        <v>0</v>
      </c>
    </row>
    <row r="4451" s="671" customFormat="1" ht="13.5" customHeight="1">
      <c r="E4451" t="s" s="596">
        <v>1641</v>
      </c>
      <c r="F4451" t="s" s="675">
        <v>2509</v>
      </c>
      <c r="G4451" t="s" s="684">
        <f>G4442</f>
        <v>2001</v>
      </c>
      <c r="H4451" s="677">
        <v>0</v>
      </c>
      <c r="J4451" s="662">
        <f>H4451*I4451</f>
        <v>0</v>
      </c>
      <c r="K4451" s="662">
        <f>IF($V$11="Y",J4451*0.05,0)</f>
        <v>0</v>
      </c>
    </row>
    <row r="4452" s="671" customFormat="1" ht="13.5" customHeight="1">
      <c r="E4452" t="s" s="596">
        <v>1641</v>
      </c>
      <c r="F4452" t="s" s="675">
        <v>2509</v>
      </c>
      <c r="G4452" t="s" s="686">
        <f>G4443</f>
        <v>2003</v>
      </c>
      <c r="H4452" s="677">
        <v>0</v>
      </c>
      <c r="J4452" s="662">
        <f>H4452*I4452</f>
        <v>0</v>
      </c>
      <c r="K4452" s="662">
        <f>IF($V$11="Y",J4452*0.05,0)</f>
        <v>0</v>
      </c>
    </row>
    <row r="4453" s="671" customFormat="1" ht="13.5" customHeight="1">
      <c r="E4453" t="s" s="596">
        <v>1641</v>
      </c>
      <c r="F4453" t="s" s="675">
        <v>2509</v>
      </c>
      <c r="G4453" t="s" s="690">
        <f>G4444</f>
        <v>2004</v>
      </c>
      <c r="H4453" s="677">
        <v>0</v>
      </c>
      <c r="J4453" s="662">
        <f>H4453*I4453</f>
        <v>0</v>
      </c>
      <c r="K4453" s="662">
        <f>IF($V$11="Y",J4453*0.05,0)</f>
        <v>0</v>
      </c>
    </row>
    <row r="4454" s="671" customFormat="1" ht="13.5" customHeight="1">
      <c r="E4454" t="s" s="596">
        <v>1641</v>
      </c>
      <c r="F4454" t="s" s="675">
        <v>2509</v>
      </c>
      <c r="G4454" t="s" s="692">
        <f>G4445</f>
        <v>2005</v>
      </c>
      <c r="H4454" s="677">
        <v>0</v>
      </c>
      <c r="J4454" s="662">
        <f>H4454*I4454</f>
        <v>0</v>
      </c>
      <c r="K4454" s="662">
        <f>IF($V$11="Y",J4454*0.05,0)</f>
        <v>0</v>
      </c>
    </row>
    <row r="4455" s="671" customFormat="1" ht="13.5" customHeight="1">
      <c r="E4455" t="s" s="596">
        <v>1641</v>
      </c>
      <c r="F4455" t="s" s="675">
        <v>2509</v>
      </c>
      <c r="G4455" t="s" s="180">
        <f>G4446</f>
        <v>2006</v>
      </c>
      <c r="H4455" s="677">
        <v>0</v>
      </c>
      <c r="J4455" s="662">
        <f>H4455*I4455</f>
        <v>0</v>
      </c>
      <c r="K4455" s="662">
        <f>IF($V$11="Y",J4455*0.05,0)</f>
        <v>0</v>
      </c>
    </row>
    <row r="4456" s="671" customFormat="1" ht="13.5" customHeight="1">
      <c r="E4456" t="s" s="596">
        <v>1641</v>
      </c>
      <c r="F4456" t="s" s="675">
        <v>2509</v>
      </c>
      <c r="G4456" t="s" s="695">
        <f>G4447</f>
        <v>2007</v>
      </c>
      <c r="H4456" s="677">
        <v>0</v>
      </c>
      <c r="J4456" s="662">
        <f>H4456*I4456</f>
        <v>0</v>
      </c>
      <c r="K4456" s="662">
        <f>IF($V$11="Y",J4456*0.05,0)</f>
        <v>0</v>
      </c>
    </row>
    <row r="4457" s="671" customFormat="1" ht="13.5" customHeight="1">
      <c r="E4457" t="s" s="596">
        <v>1642</v>
      </c>
      <c r="F4457" t="s" s="675">
        <v>2510</v>
      </c>
      <c r="G4457" t="s" s="676">
        <f>G4448</f>
        <v>1996</v>
      </c>
      <c r="H4457" s="677">
        <v>0</v>
      </c>
      <c r="J4457" s="662">
        <f>H4457*I4457</f>
        <v>0</v>
      </c>
      <c r="K4457" s="662">
        <f>IF($V$11="Y",J4457*0.05,0)</f>
        <v>0</v>
      </c>
    </row>
    <row r="4458" s="671" customFormat="1" ht="13.5" customHeight="1">
      <c r="E4458" t="s" s="596">
        <v>1642</v>
      </c>
      <c r="F4458" t="s" s="675">
        <v>2510</v>
      </c>
      <c r="G4458" t="s" s="91">
        <f>G4449</f>
        <v>1998</v>
      </c>
      <c r="H4458" s="677">
        <v>0</v>
      </c>
      <c r="J4458" s="662">
        <f>H4458*I4458</f>
        <v>0</v>
      </c>
      <c r="K4458" s="662">
        <f>IF($V$11="Y",J4458*0.05,0)</f>
        <v>0</v>
      </c>
    </row>
    <row r="4459" s="671" customFormat="1" ht="13.5" customHeight="1">
      <c r="E4459" t="s" s="596">
        <v>1642</v>
      </c>
      <c r="F4459" t="s" s="675">
        <v>2510</v>
      </c>
      <c r="G4459" t="s" s="205">
        <f>G4450</f>
        <v>2000</v>
      </c>
      <c r="H4459" s="677">
        <v>0</v>
      </c>
      <c r="J4459" s="662">
        <f>H4459*I4459</f>
        <v>0</v>
      </c>
      <c r="K4459" s="662">
        <f>IF($V$11="Y",J4459*0.05,0)</f>
        <v>0</v>
      </c>
    </row>
    <row r="4460" s="671" customFormat="1" ht="13.5" customHeight="1">
      <c r="E4460" t="s" s="596">
        <v>1642</v>
      </c>
      <c r="F4460" t="s" s="675">
        <v>2510</v>
      </c>
      <c r="G4460" t="s" s="684">
        <f>G4451</f>
        <v>2001</v>
      </c>
      <c r="H4460" s="677">
        <v>0</v>
      </c>
      <c r="J4460" s="662">
        <f>H4460*I4460</f>
        <v>0</v>
      </c>
      <c r="K4460" s="662">
        <f>IF($V$11="Y",J4460*0.05,0)</f>
        <v>0</v>
      </c>
    </row>
    <row r="4461" s="671" customFormat="1" ht="13.5" customHeight="1">
      <c r="E4461" t="s" s="596">
        <v>1642</v>
      </c>
      <c r="F4461" t="s" s="675">
        <v>2510</v>
      </c>
      <c r="G4461" t="s" s="686">
        <f>G4452</f>
        <v>2003</v>
      </c>
      <c r="H4461" s="677">
        <v>0</v>
      </c>
      <c r="J4461" s="662">
        <f>H4461*I4461</f>
        <v>0</v>
      </c>
      <c r="K4461" s="662">
        <f>IF($V$11="Y",J4461*0.05,0)</f>
        <v>0</v>
      </c>
    </row>
    <row r="4462" s="671" customFormat="1" ht="13.5" customHeight="1">
      <c r="E4462" t="s" s="596">
        <v>1642</v>
      </c>
      <c r="F4462" t="s" s="675">
        <v>2510</v>
      </c>
      <c r="G4462" t="s" s="690">
        <f>G4453</f>
        <v>2004</v>
      </c>
      <c r="H4462" s="677">
        <v>0</v>
      </c>
      <c r="J4462" s="662">
        <f>H4462*I4462</f>
        <v>0</v>
      </c>
      <c r="K4462" s="662">
        <f>IF($V$11="Y",J4462*0.05,0)</f>
        <v>0</v>
      </c>
    </row>
    <row r="4463" s="671" customFormat="1" ht="13.5" customHeight="1">
      <c r="E4463" t="s" s="596">
        <v>1642</v>
      </c>
      <c r="F4463" t="s" s="675">
        <v>2510</v>
      </c>
      <c r="G4463" t="s" s="692">
        <f>G4454</f>
        <v>2005</v>
      </c>
      <c r="H4463" s="677">
        <v>0</v>
      </c>
      <c r="J4463" s="662">
        <f>H4463*I4463</f>
        <v>0</v>
      </c>
      <c r="K4463" s="662">
        <f>IF($V$11="Y",J4463*0.05,0)</f>
        <v>0</v>
      </c>
    </row>
    <row r="4464" s="671" customFormat="1" ht="13.5" customHeight="1">
      <c r="E4464" t="s" s="596">
        <v>1642</v>
      </c>
      <c r="F4464" t="s" s="675">
        <v>2510</v>
      </c>
      <c r="G4464" t="s" s="180">
        <f>G4455</f>
        <v>2006</v>
      </c>
      <c r="H4464" s="677">
        <v>0</v>
      </c>
      <c r="J4464" s="662">
        <f>H4464*I4464</f>
        <v>0</v>
      </c>
      <c r="K4464" s="662">
        <f>IF($V$11="Y",J4464*0.05,0)</f>
        <v>0</v>
      </c>
    </row>
    <row r="4465" s="671" customFormat="1" ht="13.5" customHeight="1">
      <c r="E4465" t="s" s="596">
        <v>1642</v>
      </c>
      <c r="F4465" t="s" s="675">
        <v>2510</v>
      </c>
      <c r="G4465" t="s" s="695">
        <f>G4456</f>
        <v>2007</v>
      </c>
      <c r="H4465" s="677">
        <v>0</v>
      </c>
      <c r="J4465" s="662">
        <f>H4465*I4465</f>
        <v>0</v>
      </c>
      <c r="K4465" s="662">
        <f>IF($V$11="Y",J4465*0.05,0)</f>
        <v>0</v>
      </c>
    </row>
    <row r="4466" s="671" customFormat="1" ht="13.5" customHeight="1">
      <c r="E4466" t="s" s="596">
        <v>1643</v>
      </c>
      <c r="F4466" t="s" s="675">
        <v>2511</v>
      </c>
      <c r="G4466" t="s" s="676">
        <f>G4457</f>
        <v>1996</v>
      </c>
      <c r="H4466" s="677">
        <v>0</v>
      </c>
      <c r="J4466" s="662">
        <f>H4466*I4466</f>
        <v>0</v>
      </c>
      <c r="K4466" s="662">
        <f>IF($V$11="Y",J4466*0.05,0)</f>
        <v>0</v>
      </c>
    </row>
    <row r="4467" s="671" customFormat="1" ht="13.5" customHeight="1">
      <c r="E4467" t="s" s="596">
        <v>1643</v>
      </c>
      <c r="F4467" t="s" s="675">
        <v>2511</v>
      </c>
      <c r="G4467" t="s" s="91">
        <f>G4458</f>
        <v>1998</v>
      </c>
      <c r="H4467" s="677">
        <v>0</v>
      </c>
      <c r="J4467" s="662">
        <f>H4467*I4467</f>
        <v>0</v>
      </c>
      <c r="K4467" s="662">
        <f>IF($V$11="Y",J4467*0.05,0)</f>
        <v>0</v>
      </c>
    </row>
    <row r="4468" s="671" customFormat="1" ht="13.5" customHeight="1">
      <c r="E4468" t="s" s="596">
        <v>1643</v>
      </c>
      <c r="F4468" t="s" s="675">
        <v>2511</v>
      </c>
      <c r="G4468" t="s" s="205">
        <f>G4459</f>
        <v>2000</v>
      </c>
      <c r="H4468" s="677">
        <v>0</v>
      </c>
      <c r="J4468" s="662">
        <f>H4468*I4468</f>
        <v>0</v>
      </c>
      <c r="K4468" s="662">
        <f>IF($V$11="Y",J4468*0.05,0)</f>
        <v>0</v>
      </c>
    </row>
    <row r="4469" s="671" customFormat="1" ht="13.5" customHeight="1">
      <c r="E4469" t="s" s="596">
        <v>1643</v>
      </c>
      <c r="F4469" t="s" s="675">
        <v>2511</v>
      </c>
      <c r="G4469" t="s" s="684">
        <f>G4460</f>
        <v>2001</v>
      </c>
      <c r="H4469" s="677">
        <v>0</v>
      </c>
      <c r="J4469" s="662">
        <f>H4469*I4469</f>
        <v>0</v>
      </c>
      <c r="K4469" s="662">
        <f>IF($V$11="Y",J4469*0.05,0)</f>
        <v>0</v>
      </c>
    </row>
    <row r="4470" s="671" customFormat="1" ht="13.5" customHeight="1">
      <c r="E4470" t="s" s="596">
        <v>1643</v>
      </c>
      <c r="F4470" t="s" s="675">
        <v>2511</v>
      </c>
      <c r="G4470" t="s" s="686">
        <f>G4461</f>
        <v>2003</v>
      </c>
      <c r="H4470" s="677">
        <v>0</v>
      </c>
      <c r="J4470" s="662">
        <f>H4470*I4470</f>
        <v>0</v>
      </c>
      <c r="K4470" s="662">
        <f>IF($V$11="Y",J4470*0.05,0)</f>
        <v>0</v>
      </c>
    </row>
    <row r="4471" s="671" customFormat="1" ht="13.5" customHeight="1">
      <c r="E4471" t="s" s="596">
        <v>1643</v>
      </c>
      <c r="F4471" t="s" s="675">
        <v>2511</v>
      </c>
      <c r="G4471" t="s" s="690">
        <f>G4462</f>
        <v>2004</v>
      </c>
      <c r="H4471" s="677">
        <v>0</v>
      </c>
      <c r="J4471" s="662">
        <f>H4471*I4471</f>
        <v>0</v>
      </c>
      <c r="K4471" s="662">
        <f>IF($V$11="Y",J4471*0.05,0)</f>
        <v>0</v>
      </c>
    </row>
    <row r="4472" s="671" customFormat="1" ht="13.5" customHeight="1">
      <c r="E4472" t="s" s="596">
        <v>1643</v>
      </c>
      <c r="F4472" t="s" s="675">
        <v>2511</v>
      </c>
      <c r="G4472" t="s" s="692">
        <f>G4463</f>
        <v>2005</v>
      </c>
      <c r="H4472" s="677">
        <v>0</v>
      </c>
      <c r="J4472" s="662">
        <f>H4472*I4472</f>
        <v>0</v>
      </c>
      <c r="K4472" s="662">
        <f>IF($V$11="Y",J4472*0.05,0)</f>
        <v>0</v>
      </c>
    </row>
    <row r="4473" s="671" customFormat="1" ht="13.5" customHeight="1">
      <c r="E4473" t="s" s="596">
        <v>1643</v>
      </c>
      <c r="F4473" t="s" s="675">
        <v>2511</v>
      </c>
      <c r="G4473" t="s" s="180">
        <f>G4464</f>
        <v>2006</v>
      </c>
      <c r="H4473" s="677">
        <v>0</v>
      </c>
      <c r="J4473" s="662">
        <f>H4473*I4473</f>
        <v>0</v>
      </c>
      <c r="K4473" s="662">
        <f>IF($V$11="Y",J4473*0.05,0)</f>
        <v>0</v>
      </c>
    </row>
    <row r="4474" s="671" customFormat="1" ht="13.5" customHeight="1">
      <c r="E4474" t="s" s="596">
        <v>1643</v>
      </c>
      <c r="F4474" t="s" s="675">
        <v>2511</v>
      </c>
      <c r="G4474" t="s" s="695">
        <f>G4465</f>
        <v>2007</v>
      </c>
      <c r="H4474" s="677">
        <v>0</v>
      </c>
      <c r="J4474" s="662">
        <f>H4474*I4474</f>
        <v>0</v>
      </c>
      <c r="K4474" s="662">
        <f>IF($V$11="Y",J4474*0.05,0)</f>
        <v>0</v>
      </c>
    </row>
    <row r="4475" s="671" customFormat="1" ht="13.5" customHeight="1">
      <c r="E4475" t="s" s="596">
        <v>1644</v>
      </c>
      <c r="F4475" t="s" s="675">
        <v>2512</v>
      </c>
      <c r="G4475" t="s" s="676">
        <f>G4466</f>
        <v>1996</v>
      </c>
      <c r="H4475" s="677">
        <v>0</v>
      </c>
      <c r="J4475" s="662">
        <f>H4475*I4475</f>
        <v>0</v>
      </c>
      <c r="K4475" s="662">
        <f>IF($V$11="Y",J4475*0.05,0)</f>
        <v>0</v>
      </c>
    </row>
    <row r="4476" s="671" customFormat="1" ht="13.5" customHeight="1">
      <c r="E4476" t="s" s="596">
        <v>1644</v>
      </c>
      <c r="F4476" t="s" s="675">
        <v>2512</v>
      </c>
      <c r="G4476" t="s" s="91">
        <f>G4467</f>
        <v>1998</v>
      </c>
      <c r="H4476" s="677">
        <v>0</v>
      </c>
      <c r="J4476" s="662">
        <f>H4476*I4476</f>
        <v>0</v>
      </c>
      <c r="K4476" s="662">
        <f>IF($V$11="Y",J4476*0.05,0)</f>
        <v>0</v>
      </c>
    </row>
    <row r="4477" s="671" customFormat="1" ht="13.5" customHeight="1">
      <c r="E4477" t="s" s="596">
        <v>1644</v>
      </c>
      <c r="F4477" t="s" s="675">
        <v>2512</v>
      </c>
      <c r="G4477" t="s" s="205">
        <f>G4468</f>
        <v>2000</v>
      </c>
      <c r="H4477" s="677">
        <v>0</v>
      </c>
      <c r="J4477" s="662">
        <f>H4477*I4477</f>
        <v>0</v>
      </c>
      <c r="K4477" s="662">
        <f>IF($V$11="Y",J4477*0.05,0)</f>
        <v>0</v>
      </c>
    </row>
    <row r="4478" s="671" customFormat="1" ht="13.5" customHeight="1">
      <c r="E4478" t="s" s="596">
        <v>1644</v>
      </c>
      <c r="F4478" t="s" s="675">
        <v>2512</v>
      </c>
      <c r="G4478" t="s" s="684">
        <f>G4469</f>
        <v>2001</v>
      </c>
      <c r="H4478" s="677">
        <v>0</v>
      </c>
      <c r="J4478" s="662">
        <f>H4478*I4478</f>
        <v>0</v>
      </c>
      <c r="K4478" s="662">
        <f>IF($V$11="Y",J4478*0.05,0)</f>
        <v>0</v>
      </c>
    </row>
    <row r="4479" s="671" customFormat="1" ht="13.5" customHeight="1">
      <c r="E4479" t="s" s="596">
        <v>1644</v>
      </c>
      <c r="F4479" t="s" s="675">
        <v>2512</v>
      </c>
      <c r="G4479" t="s" s="686">
        <f>G4470</f>
        <v>2003</v>
      </c>
      <c r="H4479" s="677">
        <v>0</v>
      </c>
      <c r="J4479" s="662">
        <f>H4479*I4479</f>
        <v>0</v>
      </c>
      <c r="K4479" s="662">
        <f>IF($V$11="Y",J4479*0.05,0)</f>
        <v>0</v>
      </c>
    </row>
    <row r="4480" s="671" customFormat="1" ht="13.5" customHeight="1">
      <c r="E4480" t="s" s="596">
        <v>1644</v>
      </c>
      <c r="F4480" t="s" s="675">
        <v>2512</v>
      </c>
      <c r="G4480" t="s" s="690">
        <f>G4471</f>
        <v>2004</v>
      </c>
      <c r="H4480" s="677">
        <v>0</v>
      </c>
      <c r="J4480" s="662">
        <f>H4480*I4480</f>
        <v>0</v>
      </c>
      <c r="K4480" s="662">
        <f>IF($V$11="Y",J4480*0.05,0)</f>
        <v>0</v>
      </c>
    </row>
    <row r="4481" s="671" customFormat="1" ht="13.5" customHeight="1">
      <c r="E4481" t="s" s="596">
        <v>1644</v>
      </c>
      <c r="F4481" t="s" s="675">
        <v>2512</v>
      </c>
      <c r="G4481" t="s" s="692">
        <f>G4472</f>
        <v>2005</v>
      </c>
      <c r="H4481" s="677">
        <v>0</v>
      </c>
      <c r="J4481" s="662">
        <f>H4481*I4481</f>
        <v>0</v>
      </c>
      <c r="K4481" s="662">
        <f>IF($V$11="Y",J4481*0.05,0)</f>
        <v>0</v>
      </c>
    </row>
    <row r="4482" s="671" customFormat="1" ht="13.5" customHeight="1">
      <c r="E4482" t="s" s="596">
        <v>1644</v>
      </c>
      <c r="F4482" t="s" s="675">
        <v>2512</v>
      </c>
      <c r="G4482" t="s" s="180">
        <f>G4473</f>
        <v>2006</v>
      </c>
      <c r="H4482" s="677">
        <v>0</v>
      </c>
      <c r="J4482" s="662">
        <f>H4482*I4482</f>
        <v>0</v>
      </c>
      <c r="K4482" s="662">
        <f>IF($V$11="Y",J4482*0.05,0)</f>
        <v>0</v>
      </c>
    </row>
    <row r="4483" s="671" customFormat="1" ht="13.5" customHeight="1">
      <c r="E4483" t="s" s="596">
        <v>1644</v>
      </c>
      <c r="F4483" t="s" s="675">
        <v>2512</v>
      </c>
      <c r="G4483" t="s" s="695">
        <f>G4474</f>
        <v>2007</v>
      </c>
      <c r="H4483" s="677">
        <v>0</v>
      </c>
      <c r="J4483" s="662">
        <f>H4483*I4483</f>
        <v>0</v>
      </c>
      <c r="K4483" s="662">
        <f>IF($V$11="Y",J4483*0.05,0)</f>
        <v>0</v>
      </c>
    </row>
    <row r="4484" s="671" customFormat="1" ht="13.5" customHeight="1">
      <c r="E4484" t="s" s="596">
        <v>1645</v>
      </c>
      <c r="F4484" t="s" s="675">
        <v>2513</v>
      </c>
      <c r="G4484" t="s" s="676">
        <f>G4475</f>
        <v>1996</v>
      </c>
      <c r="H4484" s="677">
        <v>0</v>
      </c>
      <c r="J4484" s="662">
        <f>H4484*I4484</f>
        <v>0</v>
      </c>
      <c r="K4484" s="662">
        <f>IF($V$11="Y",J4484*0.05,0)</f>
        <v>0</v>
      </c>
    </row>
    <row r="4485" s="671" customFormat="1" ht="13.5" customHeight="1">
      <c r="E4485" t="s" s="596">
        <v>1645</v>
      </c>
      <c r="F4485" t="s" s="675">
        <v>2513</v>
      </c>
      <c r="G4485" t="s" s="91">
        <f>G4476</f>
        <v>1998</v>
      </c>
      <c r="H4485" s="677">
        <v>0</v>
      </c>
      <c r="J4485" s="662">
        <f>H4485*I4485</f>
        <v>0</v>
      </c>
      <c r="K4485" s="662">
        <f>IF($V$11="Y",J4485*0.05,0)</f>
        <v>0</v>
      </c>
    </row>
    <row r="4486" s="671" customFormat="1" ht="13.5" customHeight="1">
      <c r="E4486" t="s" s="596">
        <v>1645</v>
      </c>
      <c r="F4486" t="s" s="675">
        <v>2513</v>
      </c>
      <c r="G4486" t="s" s="205">
        <f>G4477</f>
        <v>2000</v>
      </c>
      <c r="H4486" s="677">
        <v>0</v>
      </c>
      <c r="J4486" s="662">
        <f>H4486*I4486</f>
        <v>0</v>
      </c>
      <c r="K4486" s="662">
        <f>IF($V$11="Y",J4486*0.05,0)</f>
        <v>0</v>
      </c>
    </row>
    <row r="4487" s="671" customFormat="1" ht="13.5" customHeight="1">
      <c r="E4487" t="s" s="596">
        <v>1645</v>
      </c>
      <c r="F4487" t="s" s="675">
        <v>2513</v>
      </c>
      <c r="G4487" t="s" s="684">
        <f>G4478</f>
        <v>2001</v>
      </c>
      <c r="H4487" s="677">
        <v>0</v>
      </c>
      <c r="J4487" s="662">
        <f>H4487*I4487</f>
        <v>0</v>
      </c>
      <c r="K4487" s="662">
        <f>IF($V$11="Y",J4487*0.05,0)</f>
        <v>0</v>
      </c>
    </row>
    <row r="4488" s="671" customFormat="1" ht="13.5" customHeight="1">
      <c r="E4488" t="s" s="596">
        <v>1645</v>
      </c>
      <c r="F4488" t="s" s="675">
        <v>2513</v>
      </c>
      <c r="G4488" t="s" s="686">
        <f>G4479</f>
        <v>2003</v>
      </c>
      <c r="H4488" s="677">
        <v>0</v>
      </c>
      <c r="J4488" s="662">
        <f>H4488*I4488</f>
        <v>0</v>
      </c>
      <c r="K4488" s="662">
        <f>IF($V$11="Y",J4488*0.05,0)</f>
        <v>0</v>
      </c>
    </row>
    <row r="4489" s="671" customFormat="1" ht="13.5" customHeight="1">
      <c r="E4489" t="s" s="596">
        <v>1645</v>
      </c>
      <c r="F4489" t="s" s="675">
        <v>2513</v>
      </c>
      <c r="G4489" t="s" s="690">
        <f>G4480</f>
        <v>2004</v>
      </c>
      <c r="H4489" s="677">
        <v>0</v>
      </c>
      <c r="J4489" s="662">
        <f>H4489*I4489</f>
        <v>0</v>
      </c>
      <c r="K4489" s="662">
        <f>IF($V$11="Y",J4489*0.05,0)</f>
        <v>0</v>
      </c>
    </row>
    <row r="4490" s="671" customFormat="1" ht="13.5" customHeight="1">
      <c r="E4490" t="s" s="596">
        <v>1645</v>
      </c>
      <c r="F4490" t="s" s="675">
        <v>2513</v>
      </c>
      <c r="G4490" t="s" s="692">
        <f>G4481</f>
        <v>2005</v>
      </c>
      <c r="H4490" s="677">
        <v>0</v>
      </c>
      <c r="J4490" s="662">
        <f>H4490*I4490</f>
        <v>0</v>
      </c>
      <c r="K4490" s="662">
        <f>IF($V$11="Y",J4490*0.05,0)</f>
        <v>0</v>
      </c>
    </row>
    <row r="4491" s="671" customFormat="1" ht="13.5" customHeight="1">
      <c r="E4491" t="s" s="596">
        <v>1645</v>
      </c>
      <c r="F4491" t="s" s="675">
        <v>2513</v>
      </c>
      <c r="G4491" t="s" s="180">
        <f>G4482</f>
        <v>2006</v>
      </c>
      <c r="H4491" s="677">
        <v>0</v>
      </c>
      <c r="J4491" s="662">
        <f>H4491*I4491</f>
        <v>0</v>
      </c>
      <c r="K4491" s="662">
        <f>IF($V$11="Y",J4491*0.05,0)</f>
        <v>0</v>
      </c>
    </row>
    <row r="4492" s="671" customFormat="1" ht="13.5" customHeight="1">
      <c r="E4492" t="s" s="596">
        <v>1645</v>
      </c>
      <c r="F4492" t="s" s="675">
        <v>2513</v>
      </c>
      <c r="G4492" t="s" s="695">
        <f>G4483</f>
        <v>2007</v>
      </c>
      <c r="H4492" s="677">
        <v>0</v>
      </c>
      <c r="J4492" s="662">
        <f>H4492*I4492</f>
        <v>0</v>
      </c>
      <c r="K4492" s="662">
        <f>IF($V$11="Y",J4492*0.05,0)</f>
        <v>0</v>
      </c>
    </row>
    <row r="4493" s="671" customFormat="1" ht="13.5" customHeight="1">
      <c r="E4493" t="s" s="596">
        <v>1646</v>
      </c>
      <c r="F4493" t="s" s="675">
        <v>2514</v>
      </c>
      <c r="G4493" t="s" s="676">
        <f>G4484</f>
        <v>1996</v>
      </c>
      <c r="H4493" s="677">
        <v>0</v>
      </c>
      <c r="J4493" s="662">
        <f>H4493*I4493</f>
        <v>0</v>
      </c>
      <c r="K4493" s="662">
        <f>IF($V$11="Y",J4493*0.05,0)</f>
        <v>0</v>
      </c>
    </row>
    <row r="4494" s="671" customFormat="1" ht="13.5" customHeight="1">
      <c r="E4494" t="s" s="596">
        <v>1646</v>
      </c>
      <c r="F4494" t="s" s="675">
        <v>2514</v>
      </c>
      <c r="G4494" t="s" s="91">
        <f>G4485</f>
        <v>1998</v>
      </c>
      <c r="H4494" s="677">
        <v>0</v>
      </c>
      <c r="J4494" s="662">
        <f>H4494*I4494</f>
        <v>0</v>
      </c>
      <c r="K4494" s="662">
        <f>IF($V$11="Y",J4494*0.05,0)</f>
        <v>0</v>
      </c>
    </row>
    <row r="4495" s="671" customFormat="1" ht="13.5" customHeight="1">
      <c r="E4495" t="s" s="596">
        <v>1646</v>
      </c>
      <c r="F4495" t="s" s="675">
        <v>2514</v>
      </c>
      <c r="G4495" t="s" s="205">
        <f>G4486</f>
        <v>2000</v>
      </c>
      <c r="H4495" s="677">
        <v>0</v>
      </c>
      <c r="J4495" s="662">
        <f>H4495*I4495</f>
        <v>0</v>
      </c>
      <c r="K4495" s="662">
        <f>IF($V$11="Y",J4495*0.05,0)</f>
        <v>0</v>
      </c>
    </row>
    <row r="4496" s="671" customFormat="1" ht="13.5" customHeight="1">
      <c r="E4496" t="s" s="596">
        <v>1646</v>
      </c>
      <c r="F4496" t="s" s="675">
        <v>2514</v>
      </c>
      <c r="G4496" t="s" s="684">
        <f>G4487</f>
        <v>2001</v>
      </c>
      <c r="H4496" s="677">
        <v>0</v>
      </c>
      <c r="J4496" s="662">
        <f>H4496*I4496</f>
        <v>0</v>
      </c>
      <c r="K4496" s="662">
        <f>IF($V$11="Y",J4496*0.05,0)</f>
        <v>0</v>
      </c>
    </row>
    <row r="4497" s="671" customFormat="1" ht="13.5" customHeight="1">
      <c r="E4497" t="s" s="596">
        <v>1646</v>
      </c>
      <c r="F4497" t="s" s="675">
        <v>2514</v>
      </c>
      <c r="G4497" t="s" s="686">
        <f>G4488</f>
        <v>2003</v>
      </c>
      <c r="H4497" s="677">
        <v>0</v>
      </c>
      <c r="J4497" s="662">
        <f>H4497*I4497</f>
        <v>0</v>
      </c>
      <c r="K4497" s="662">
        <f>IF($V$11="Y",J4497*0.05,0)</f>
        <v>0</v>
      </c>
    </row>
    <row r="4498" s="671" customFormat="1" ht="13.5" customHeight="1">
      <c r="E4498" t="s" s="596">
        <v>1646</v>
      </c>
      <c r="F4498" t="s" s="675">
        <v>2514</v>
      </c>
      <c r="G4498" t="s" s="690">
        <f>G4489</f>
        <v>2004</v>
      </c>
      <c r="H4498" s="677">
        <v>0</v>
      </c>
      <c r="J4498" s="662">
        <f>H4498*I4498</f>
        <v>0</v>
      </c>
      <c r="K4498" s="662">
        <f>IF($V$11="Y",J4498*0.05,0)</f>
        <v>0</v>
      </c>
    </row>
    <row r="4499" s="671" customFormat="1" ht="13.5" customHeight="1">
      <c r="E4499" t="s" s="596">
        <v>1646</v>
      </c>
      <c r="F4499" t="s" s="675">
        <v>2514</v>
      </c>
      <c r="G4499" t="s" s="692">
        <f>G4490</f>
        <v>2005</v>
      </c>
      <c r="H4499" s="677">
        <v>0</v>
      </c>
      <c r="J4499" s="662">
        <f>H4499*I4499</f>
        <v>0</v>
      </c>
      <c r="K4499" s="662">
        <f>IF($V$11="Y",J4499*0.05,0)</f>
        <v>0</v>
      </c>
    </row>
    <row r="4500" s="671" customFormat="1" ht="13.5" customHeight="1">
      <c r="E4500" t="s" s="596">
        <v>1646</v>
      </c>
      <c r="F4500" t="s" s="675">
        <v>2514</v>
      </c>
      <c r="G4500" t="s" s="180">
        <f>G4491</f>
        <v>2006</v>
      </c>
      <c r="H4500" s="677">
        <v>0</v>
      </c>
      <c r="J4500" s="662">
        <f>H4500*I4500</f>
        <v>0</v>
      </c>
      <c r="K4500" s="662">
        <f>IF($V$11="Y",J4500*0.05,0)</f>
        <v>0</v>
      </c>
    </row>
    <row r="4501" s="671" customFormat="1" ht="13.5" customHeight="1">
      <c r="E4501" t="s" s="596">
        <v>1646</v>
      </c>
      <c r="F4501" t="s" s="675">
        <v>2514</v>
      </c>
      <c r="G4501" t="s" s="695">
        <f>G4492</f>
        <v>2007</v>
      </c>
      <c r="H4501" s="677">
        <v>0</v>
      </c>
      <c r="J4501" s="662">
        <f>H4501*I4501</f>
        <v>0</v>
      </c>
      <c r="K4501" s="662">
        <f>IF($V$11="Y",J4501*0.05,0)</f>
        <v>0</v>
      </c>
    </row>
    <row r="4502" s="671" customFormat="1" ht="13.5" customHeight="1">
      <c r="E4502" t="s" s="596">
        <v>1647</v>
      </c>
      <c r="F4502" t="s" s="675">
        <v>2515</v>
      </c>
      <c r="G4502" t="s" s="676">
        <f>G4493</f>
        <v>1996</v>
      </c>
      <c r="H4502" s="677">
        <v>0</v>
      </c>
      <c r="J4502" s="662">
        <f>H4502*I4502</f>
        <v>0</v>
      </c>
      <c r="K4502" s="662">
        <f>IF($V$11="Y",J4502*0.05,0)</f>
        <v>0</v>
      </c>
    </row>
    <row r="4503" s="671" customFormat="1" ht="13.5" customHeight="1">
      <c r="E4503" t="s" s="596">
        <v>1647</v>
      </c>
      <c r="F4503" t="s" s="675">
        <v>2515</v>
      </c>
      <c r="G4503" t="s" s="91">
        <f>G4494</f>
        <v>1998</v>
      </c>
      <c r="H4503" s="677">
        <v>0</v>
      </c>
      <c r="J4503" s="662">
        <f>H4503*I4503</f>
        <v>0</v>
      </c>
      <c r="K4503" s="662">
        <f>IF($V$11="Y",J4503*0.05,0)</f>
        <v>0</v>
      </c>
    </row>
    <row r="4504" s="671" customFormat="1" ht="13.5" customHeight="1">
      <c r="E4504" t="s" s="596">
        <v>1647</v>
      </c>
      <c r="F4504" t="s" s="675">
        <v>2515</v>
      </c>
      <c r="G4504" t="s" s="205">
        <f>G4495</f>
        <v>2000</v>
      </c>
      <c r="H4504" s="677">
        <v>0</v>
      </c>
      <c r="J4504" s="662">
        <f>H4504*I4504</f>
        <v>0</v>
      </c>
      <c r="K4504" s="662">
        <f>IF($V$11="Y",J4504*0.05,0)</f>
        <v>0</v>
      </c>
    </row>
    <row r="4505" s="671" customFormat="1" ht="13.5" customHeight="1">
      <c r="E4505" t="s" s="596">
        <v>1647</v>
      </c>
      <c r="F4505" t="s" s="675">
        <v>2515</v>
      </c>
      <c r="G4505" t="s" s="684">
        <f>G4496</f>
        <v>2001</v>
      </c>
      <c r="H4505" s="677">
        <v>0</v>
      </c>
      <c r="J4505" s="662">
        <f>H4505*I4505</f>
        <v>0</v>
      </c>
      <c r="K4505" s="662">
        <f>IF($V$11="Y",J4505*0.05,0)</f>
        <v>0</v>
      </c>
    </row>
    <row r="4506" s="671" customFormat="1" ht="13.5" customHeight="1">
      <c r="E4506" t="s" s="596">
        <v>1647</v>
      </c>
      <c r="F4506" t="s" s="675">
        <v>2515</v>
      </c>
      <c r="G4506" t="s" s="686">
        <f>G4497</f>
        <v>2003</v>
      </c>
      <c r="H4506" s="677">
        <v>0</v>
      </c>
      <c r="J4506" s="662">
        <f>H4506*I4506</f>
        <v>0</v>
      </c>
      <c r="K4506" s="662">
        <f>IF($V$11="Y",J4506*0.05,0)</f>
        <v>0</v>
      </c>
    </row>
    <row r="4507" s="671" customFormat="1" ht="13.5" customHeight="1">
      <c r="E4507" t="s" s="596">
        <v>1647</v>
      </c>
      <c r="F4507" t="s" s="675">
        <v>2515</v>
      </c>
      <c r="G4507" t="s" s="690">
        <f>G4498</f>
        <v>2004</v>
      </c>
      <c r="H4507" s="677">
        <v>0</v>
      </c>
      <c r="J4507" s="662">
        <f>H4507*I4507</f>
        <v>0</v>
      </c>
      <c r="K4507" s="662">
        <f>IF($V$11="Y",J4507*0.05,0)</f>
        <v>0</v>
      </c>
    </row>
    <row r="4508" s="671" customFormat="1" ht="13.5" customHeight="1">
      <c r="E4508" t="s" s="596">
        <v>1647</v>
      </c>
      <c r="F4508" t="s" s="675">
        <v>2515</v>
      </c>
      <c r="G4508" t="s" s="692">
        <f>G4499</f>
        <v>2005</v>
      </c>
      <c r="H4508" s="677">
        <v>0</v>
      </c>
      <c r="J4508" s="662">
        <f>H4508*I4508</f>
        <v>0</v>
      </c>
      <c r="K4508" s="662">
        <f>IF($V$11="Y",J4508*0.05,0)</f>
        <v>0</v>
      </c>
    </row>
    <row r="4509" s="671" customFormat="1" ht="13.5" customHeight="1">
      <c r="E4509" t="s" s="596">
        <v>1647</v>
      </c>
      <c r="F4509" t="s" s="675">
        <v>2515</v>
      </c>
      <c r="G4509" t="s" s="180">
        <f>G4500</f>
        <v>2006</v>
      </c>
      <c r="H4509" s="677">
        <v>0</v>
      </c>
      <c r="J4509" s="662">
        <f>H4509*I4509</f>
        <v>0</v>
      </c>
      <c r="K4509" s="662">
        <f>IF($V$11="Y",J4509*0.05,0)</f>
        <v>0</v>
      </c>
    </row>
    <row r="4510" s="671" customFormat="1" ht="13.5" customHeight="1">
      <c r="E4510" t="s" s="596">
        <v>1647</v>
      </c>
      <c r="F4510" t="s" s="675">
        <v>2515</v>
      </c>
      <c r="G4510" t="s" s="695">
        <f>G4501</f>
        <v>2007</v>
      </c>
      <c r="H4510" s="677">
        <v>0</v>
      </c>
      <c r="J4510" s="662">
        <f>H4510*I4510</f>
        <v>0</v>
      </c>
      <c r="K4510" s="662">
        <f>IF($V$11="Y",J4510*0.05,0)</f>
        <v>0</v>
      </c>
    </row>
    <row r="4511" s="671" customFormat="1" ht="13.5" customHeight="1">
      <c r="E4511" t="s" s="596">
        <v>1648</v>
      </c>
      <c r="F4511" t="s" s="675">
        <v>2516</v>
      </c>
      <c r="G4511" t="s" s="676">
        <f>G4502</f>
        <v>1996</v>
      </c>
      <c r="H4511" s="677">
        <v>0</v>
      </c>
      <c r="J4511" s="662">
        <f>H4511*I4511</f>
        <v>0</v>
      </c>
      <c r="K4511" s="662">
        <f>IF($V$11="Y",J4511*0.05,0)</f>
        <v>0</v>
      </c>
    </row>
    <row r="4512" s="671" customFormat="1" ht="13.5" customHeight="1">
      <c r="E4512" t="s" s="596">
        <v>1648</v>
      </c>
      <c r="F4512" t="s" s="675">
        <v>2516</v>
      </c>
      <c r="G4512" t="s" s="91">
        <f>G4503</f>
        <v>1998</v>
      </c>
      <c r="H4512" s="677">
        <v>0</v>
      </c>
      <c r="J4512" s="662">
        <f>H4512*I4512</f>
        <v>0</v>
      </c>
      <c r="K4512" s="662">
        <f>IF($V$11="Y",J4512*0.05,0)</f>
        <v>0</v>
      </c>
    </row>
    <row r="4513" s="671" customFormat="1" ht="13.5" customHeight="1">
      <c r="E4513" t="s" s="596">
        <v>1648</v>
      </c>
      <c r="F4513" t="s" s="675">
        <v>2516</v>
      </c>
      <c r="G4513" t="s" s="205">
        <f>G4504</f>
        <v>2000</v>
      </c>
      <c r="H4513" s="677">
        <v>0</v>
      </c>
      <c r="J4513" s="662">
        <f>H4513*I4513</f>
        <v>0</v>
      </c>
      <c r="K4513" s="662">
        <f>IF($V$11="Y",J4513*0.05,0)</f>
        <v>0</v>
      </c>
    </row>
    <row r="4514" s="671" customFormat="1" ht="13.5" customHeight="1">
      <c r="E4514" t="s" s="596">
        <v>1648</v>
      </c>
      <c r="F4514" t="s" s="675">
        <v>2516</v>
      </c>
      <c r="G4514" t="s" s="684">
        <f>G4505</f>
        <v>2001</v>
      </c>
      <c r="H4514" s="677">
        <v>0</v>
      </c>
      <c r="J4514" s="662">
        <f>H4514*I4514</f>
        <v>0</v>
      </c>
      <c r="K4514" s="662">
        <f>IF($V$11="Y",J4514*0.05,0)</f>
        <v>0</v>
      </c>
    </row>
    <row r="4515" s="671" customFormat="1" ht="13.5" customHeight="1">
      <c r="E4515" t="s" s="596">
        <v>1648</v>
      </c>
      <c r="F4515" t="s" s="675">
        <v>2516</v>
      </c>
      <c r="G4515" t="s" s="686">
        <f>G4506</f>
        <v>2003</v>
      </c>
      <c r="H4515" s="677">
        <v>0</v>
      </c>
      <c r="J4515" s="662">
        <f>H4515*I4515</f>
        <v>0</v>
      </c>
      <c r="K4515" s="662">
        <f>IF($V$11="Y",J4515*0.05,0)</f>
        <v>0</v>
      </c>
    </row>
    <row r="4516" s="671" customFormat="1" ht="13.5" customHeight="1">
      <c r="E4516" t="s" s="596">
        <v>1648</v>
      </c>
      <c r="F4516" t="s" s="675">
        <v>2516</v>
      </c>
      <c r="G4516" t="s" s="690">
        <f>G4507</f>
        <v>2004</v>
      </c>
      <c r="H4516" s="677">
        <v>0</v>
      </c>
      <c r="J4516" s="662">
        <f>H4516*I4516</f>
        <v>0</v>
      </c>
      <c r="K4516" s="662">
        <f>IF($V$11="Y",J4516*0.05,0)</f>
        <v>0</v>
      </c>
    </row>
    <row r="4517" s="671" customFormat="1" ht="13.5" customHeight="1">
      <c r="E4517" t="s" s="596">
        <v>1648</v>
      </c>
      <c r="F4517" t="s" s="675">
        <v>2516</v>
      </c>
      <c r="G4517" t="s" s="692">
        <f>G4508</f>
        <v>2005</v>
      </c>
      <c r="H4517" s="677">
        <v>0</v>
      </c>
      <c r="J4517" s="662">
        <f>H4517*I4517</f>
        <v>0</v>
      </c>
      <c r="K4517" s="662">
        <f>IF($V$11="Y",J4517*0.05,0)</f>
        <v>0</v>
      </c>
    </row>
    <row r="4518" s="671" customFormat="1" ht="13.5" customHeight="1">
      <c r="E4518" t="s" s="596">
        <v>1648</v>
      </c>
      <c r="F4518" t="s" s="675">
        <v>2516</v>
      </c>
      <c r="G4518" t="s" s="180">
        <f>G4509</f>
        <v>2006</v>
      </c>
      <c r="H4518" s="677">
        <v>0</v>
      </c>
      <c r="J4518" s="662">
        <f>H4518*I4518</f>
        <v>0</v>
      </c>
      <c r="K4518" s="662">
        <f>IF($V$11="Y",J4518*0.05,0)</f>
        <v>0</v>
      </c>
    </row>
    <row r="4519" s="671" customFormat="1" ht="13.5" customHeight="1">
      <c r="E4519" t="s" s="596">
        <v>1648</v>
      </c>
      <c r="F4519" t="s" s="675">
        <v>2516</v>
      </c>
      <c r="G4519" t="s" s="695">
        <f>G4510</f>
        <v>2007</v>
      </c>
      <c r="H4519" s="677">
        <v>0</v>
      </c>
      <c r="J4519" s="662">
        <f>H4519*I4519</f>
        <v>0</v>
      </c>
      <c r="K4519" s="662">
        <f>IF($V$11="Y",J4519*0.05,0)</f>
        <v>0</v>
      </c>
    </row>
    <row r="4520" s="671" customFormat="1" ht="13.5" customHeight="1">
      <c r="E4520" t="s" s="596">
        <v>1649</v>
      </c>
      <c r="F4520" t="s" s="675">
        <v>2517</v>
      </c>
      <c r="G4520" t="s" s="676">
        <f>G4511</f>
        <v>1996</v>
      </c>
      <c r="H4520" s="677">
        <v>0</v>
      </c>
      <c r="J4520" s="662">
        <f>H4520*I4520</f>
        <v>0</v>
      </c>
      <c r="K4520" s="662">
        <f>IF($V$11="Y",J4520*0.05,0)</f>
        <v>0</v>
      </c>
    </row>
    <row r="4521" s="671" customFormat="1" ht="13.5" customHeight="1">
      <c r="E4521" t="s" s="596">
        <v>1649</v>
      </c>
      <c r="F4521" t="s" s="675">
        <v>2517</v>
      </c>
      <c r="G4521" t="s" s="91">
        <f>G4512</f>
        <v>1998</v>
      </c>
      <c r="H4521" s="677">
        <v>0</v>
      </c>
      <c r="J4521" s="662">
        <f>H4521*I4521</f>
        <v>0</v>
      </c>
      <c r="K4521" s="662">
        <f>IF($V$11="Y",J4521*0.05,0)</f>
        <v>0</v>
      </c>
    </row>
    <row r="4522" s="671" customFormat="1" ht="13.5" customHeight="1">
      <c r="E4522" t="s" s="596">
        <v>1649</v>
      </c>
      <c r="F4522" t="s" s="675">
        <v>2517</v>
      </c>
      <c r="G4522" t="s" s="205">
        <f>G4513</f>
        <v>2000</v>
      </c>
      <c r="H4522" s="677">
        <v>0</v>
      </c>
      <c r="J4522" s="662">
        <f>H4522*I4522</f>
        <v>0</v>
      </c>
      <c r="K4522" s="662">
        <f>IF($V$11="Y",J4522*0.05,0)</f>
        <v>0</v>
      </c>
    </row>
    <row r="4523" s="671" customFormat="1" ht="13.5" customHeight="1">
      <c r="E4523" t="s" s="596">
        <v>1649</v>
      </c>
      <c r="F4523" t="s" s="675">
        <v>2517</v>
      </c>
      <c r="G4523" t="s" s="684">
        <f>G4514</f>
        <v>2001</v>
      </c>
      <c r="H4523" s="677">
        <v>0</v>
      </c>
      <c r="J4523" s="662">
        <f>H4523*I4523</f>
        <v>0</v>
      </c>
      <c r="K4523" s="662">
        <f>IF($V$11="Y",J4523*0.05,0)</f>
        <v>0</v>
      </c>
    </row>
    <row r="4524" s="671" customFormat="1" ht="13.5" customHeight="1">
      <c r="E4524" t="s" s="596">
        <v>1649</v>
      </c>
      <c r="F4524" t="s" s="675">
        <v>2517</v>
      </c>
      <c r="G4524" t="s" s="686">
        <f>G4515</f>
        <v>2003</v>
      </c>
      <c r="H4524" s="677">
        <v>0</v>
      </c>
      <c r="J4524" s="662">
        <f>H4524*I4524</f>
        <v>0</v>
      </c>
      <c r="K4524" s="662">
        <f>IF($V$11="Y",J4524*0.05,0)</f>
        <v>0</v>
      </c>
    </row>
    <row r="4525" s="671" customFormat="1" ht="13.5" customHeight="1">
      <c r="E4525" t="s" s="596">
        <v>1649</v>
      </c>
      <c r="F4525" t="s" s="675">
        <v>2517</v>
      </c>
      <c r="G4525" t="s" s="690">
        <f>G4516</f>
        <v>2004</v>
      </c>
      <c r="H4525" s="677">
        <v>0</v>
      </c>
      <c r="J4525" s="662">
        <f>H4525*I4525</f>
        <v>0</v>
      </c>
      <c r="K4525" s="662">
        <f>IF($V$11="Y",J4525*0.05,0)</f>
        <v>0</v>
      </c>
    </row>
    <row r="4526" s="671" customFormat="1" ht="13.5" customHeight="1">
      <c r="E4526" t="s" s="596">
        <v>1649</v>
      </c>
      <c r="F4526" t="s" s="675">
        <v>2517</v>
      </c>
      <c r="G4526" t="s" s="692">
        <f>G4517</f>
        <v>2005</v>
      </c>
      <c r="H4526" s="677">
        <v>0</v>
      </c>
      <c r="J4526" s="662">
        <f>H4526*I4526</f>
        <v>0</v>
      </c>
      <c r="K4526" s="662">
        <f>IF($V$11="Y",J4526*0.05,0)</f>
        <v>0</v>
      </c>
    </row>
    <row r="4527" s="671" customFormat="1" ht="13.5" customHeight="1">
      <c r="E4527" t="s" s="596">
        <v>1649</v>
      </c>
      <c r="F4527" t="s" s="675">
        <v>2517</v>
      </c>
      <c r="G4527" t="s" s="180">
        <f>G4518</f>
        <v>2006</v>
      </c>
      <c r="H4527" s="677">
        <v>0</v>
      </c>
      <c r="J4527" s="662">
        <f>H4527*I4527</f>
        <v>0</v>
      </c>
      <c r="K4527" s="662">
        <f>IF($V$11="Y",J4527*0.05,0)</f>
        <v>0</v>
      </c>
    </row>
    <row r="4528" s="671" customFormat="1" ht="13.5" customHeight="1">
      <c r="E4528" t="s" s="596">
        <v>1649</v>
      </c>
      <c r="F4528" t="s" s="675">
        <v>2517</v>
      </c>
      <c r="G4528" t="s" s="695">
        <f>G4519</f>
        <v>2007</v>
      </c>
      <c r="H4528" s="677">
        <v>0</v>
      </c>
      <c r="J4528" s="662">
        <f>H4528*I4528</f>
        <v>0</v>
      </c>
      <c r="K4528" s="662">
        <f>IF($V$11="Y",J4528*0.05,0)</f>
        <v>0</v>
      </c>
    </row>
    <row r="4529" s="671" customFormat="1" ht="13.5" customHeight="1">
      <c r="E4529" t="s" s="596">
        <v>1650</v>
      </c>
      <c r="F4529" t="s" s="675">
        <v>2518</v>
      </c>
      <c r="G4529" t="s" s="676">
        <f>G4520</f>
        <v>1996</v>
      </c>
      <c r="H4529" s="677">
        <v>0</v>
      </c>
      <c r="J4529" s="662">
        <f>H4529*I4529</f>
        <v>0</v>
      </c>
      <c r="K4529" s="662">
        <f>IF($V$11="Y",J4529*0.05,0)</f>
        <v>0</v>
      </c>
    </row>
    <row r="4530" s="671" customFormat="1" ht="13.5" customHeight="1">
      <c r="E4530" t="s" s="596">
        <v>1650</v>
      </c>
      <c r="F4530" t="s" s="675">
        <v>2518</v>
      </c>
      <c r="G4530" t="s" s="91">
        <f>G4521</f>
        <v>1998</v>
      </c>
      <c r="H4530" s="677">
        <v>0</v>
      </c>
      <c r="J4530" s="662">
        <f>H4530*I4530</f>
        <v>0</v>
      </c>
      <c r="K4530" s="662">
        <f>IF($V$11="Y",J4530*0.05,0)</f>
        <v>0</v>
      </c>
    </row>
    <row r="4531" s="671" customFormat="1" ht="13.5" customHeight="1">
      <c r="E4531" t="s" s="596">
        <v>1650</v>
      </c>
      <c r="F4531" t="s" s="675">
        <v>2518</v>
      </c>
      <c r="G4531" t="s" s="205">
        <f>G4522</f>
        <v>2000</v>
      </c>
      <c r="H4531" s="677">
        <v>0</v>
      </c>
      <c r="J4531" s="662">
        <f>H4531*I4531</f>
        <v>0</v>
      </c>
      <c r="K4531" s="662">
        <f>IF($V$11="Y",J4531*0.05,0)</f>
        <v>0</v>
      </c>
    </row>
    <row r="4532" s="671" customFormat="1" ht="13.5" customHeight="1">
      <c r="E4532" t="s" s="596">
        <v>1650</v>
      </c>
      <c r="F4532" t="s" s="675">
        <v>2518</v>
      </c>
      <c r="G4532" t="s" s="684">
        <f>G4523</f>
        <v>2001</v>
      </c>
      <c r="H4532" s="677">
        <v>0</v>
      </c>
      <c r="J4532" s="662">
        <f>H4532*I4532</f>
        <v>0</v>
      </c>
      <c r="K4532" s="662">
        <f>IF($V$11="Y",J4532*0.05,0)</f>
        <v>0</v>
      </c>
    </row>
    <row r="4533" s="671" customFormat="1" ht="13.5" customHeight="1">
      <c r="E4533" t="s" s="596">
        <v>1650</v>
      </c>
      <c r="F4533" t="s" s="675">
        <v>2518</v>
      </c>
      <c r="G4533" t="s" s="686">
        <f>G4524</f>
        <v>2003</v>
      </c>
      <c r="H4533" s="677">
        <v>0</v>
      </c>
      <c r="J4533" s="662">
        <f>H4533*I4533</f>
        <v>0</v>
      </c>
      <c r="K4533" s="662">
        <f>IF($V$11="Y",J4533*0.05,0)</f>
        <v>0</v>
      </c>
    </row>
    <row r="4534" s="671" customFormat="1" ht="13.5" customHeight="1">
      <c r="E4534" t="s" s="596">
        <v>1650</v>
      </c>
      <c r="F4534" t="s" s="675">
        <v>2518</v>
      </c>
      <c r="G4534" t="s" s="690">
        <f>G4525</f>
        <v>2004</v>
      </c>
      <c r="H4534" s="677">
        <v>0</v>
      </c>
      <c r="J4534" s="662">
        <f>H4534*I4534</f>
        <v>0</v>
      </c>
      <c r="K4534" s="662">
        <f>IF($V$11="Y",J4534*0.05,0)</f>
        <v>0</v>
      </c>
    </row>
    <row r="4535" s="671" customFormat="1" ht="13.5" customHeight="1">
      <c r="E4535" t="s" s="596">
        <v>1650</v>
      </c>
      <c r="F4535" t="s" s="675">
        <v>2518</v>
      </c>
      <c r="G4535" t="s" s="692">
        <f>G4526</f>
        <v>2005</v>
      </c>
      <c r="H4535" s="677">
        <v>0</v>
      </c>
      <c r="J4535" s="662">
        <f>H4535*I4535</f>
        <v>0</v>
      </c>
      <c r="K4535" s="662">
        <f>IF($V$11="Y",J4535*0.05,0)</f>
        <v>0</v>
      </c>
    </row>
    <row r="4536" s="671" customFormat="1" ht="13.5" customHeight="1">
      <c r="E4536" t="s" s="596">
        <v>1650</v>
      </c>
      <c r="F4536" t="s" s="675">
        <v>2518</v>
      </c>
      <c r="G4536" t="s" s="180">
        <f>G4527</f>
        <v>2006</v>
      </c>
      <c r="H4536" s="677">
        <v>0</v>
      </c>
      <c r="J4536" s="662">
        <f>H4536*I4536</f>
        <v>0</v>
      </c>
      <c r="K4536" s="662">
        <f>IF($V$11="Y",J4536*0.05,0)</f>
        <v>0</v>
      </c>
    </row>
    <row r="4537" s="671" customFormat="1" ht="13.5" customHeight="1">
      <c r="E4537" t="s" s="596">
        <v>1650</v>
      </c>
      <c r="F4537" t="s" s="675">
        <v>2518</v>
      </c>
      <c r="G4537" t="s" s="695">
        <f>G4528</f>
        <v>2007</v>
      </c>
      <c r="H4537" s="677">
        <v>0</v>
      </c>
      <c r="J4537" s="662">
        <f>H4537*I4537</f>
        <v>0</v>
      </c>
      <c r="K4537" s="662">
        <f>IF($V$11="Y",J4537*0.05,0)</f>
        <v>0</v>
      </c>
    </row>
    <row r="4538" s="671" customFormat="1" ht="13.5" customHeight="1">
      <c r="E4538" t="s" s="596">
        <v>1651</v>
      </c>
      <c r="F4538" t="s" s="675">
        <v>2519</v>
      </c>
      <c r="G4538" t="s" s="676">
        <f>G4529</f>
        <v>1996</v>
      </c>
      <c r="H4538" s="677">
        <v>0</v>
      </c>
      <c r="J4538" s="662">
        <f>H4538*I4538</f>
        <v>0</v>
      </c>
      <c r="K4538" s="662">
        <f>IF($V$11="Y",J4538*0.05,0)</f>
        <v>0</v>
      </c>
    </row>
    <row r="4539" s="671" customFormat="1" ht="13.5" customHeight="1">
      <c r="E4539" t="s" s="596">
        <v>1651</v>
      </c>
      <c r="F4539" t="s" s="675">
        <v>2519</v>
      </c>
      <c r="G4539" t="s" s="91">
        <f>G4530</f>
        <v>1998</v>
      </c>
      <c r="H4539" s="677">
        <v>0</v>
      </c>
      <c r="J4539" s="662">
        <f>H4539*I4539</f>
        <v>0</v>
      </c>
      <c r="K4539" s="662">
        <f>IF($V$11="Y",J4539*0.05,0)</f>
        <v>0</v>
      </c>
    </row>
    <row r="4540" s="671" customFormat="1" ht="13.5" customHeight="1">
      <c r="E4540" t="s" s="596">
        <v>1651</v>
      </c>
      <c r="F4540" t="s" s="675">
        <v>2519</v>
      </c>
      <c r="G4540" t="s" s="205">
        <f>G4531</f>
        <v>2000</v>
      </c>
      <c r="H4540" s="677">
        <v>0</v>
      </c>
      <c r="J4540" s="662">
        <f>H4540*I4540</f>
        <v>0</v>
      </c>
      <c r="K4540" s="662">
        <f>IF($V$11="Y",J4540*0.05,0)</f>
        <v>0</v>
      </c>
    </row>
    <row r="4541" s="671" customFormat="1" ht="13.5" customHeight="1">
      <c r="E4541" t="s" s="596">
        <v>1651</v>
      </c>
      <c r="F4541" t="s" s="675">
        <v>2519</v>
      </c>
      <c r="G4541" t="s" s="684">
        <f>G4532</f>
        <v>2001</v>
      </c>
      <c r="H4541" s="677">
        <v>0</v>
      </c>
      <c r="J4541" s="662">
        <f>H4541*I4541</f>
        <v>0</v>
      </c>
      <c r="K4541" s="662">
        <f>IF($V$11="Y",J4541*0.05,0)</f>
        <v>0</v>
      </c>
    </row>
    <row r="4542" s="671" customFormat="1" ht="13.5" customHeight="1">
      <c r="E4542" t="s" s="596">
        <v>1651</v>
      </c>
      <c r="F4542" t="s" s="675">
        <v>2519</v>
      </c>
      <c r="G4542" t="s" s="686">
        <f>G4533</f>
        <v>2003</v>
      </c>
      <c r="H4542" s="677">
        <v>0</v>
      </c>
      <c r="J4542" s="662">
        <f>H4542*I4542</f>
        <v>0</v>
      </c>
      <c r="K4542" s="662">
        <f>IF($V$11="Y",J4542*0.05,0)</f>
        <v>0</v>
      </c>
    </row>
    <row r="4543" s="671" customFormat="1" ht="13.5" customHeight="1">
      <c r="E4543" t="s" s="596">
        <v>1651</v>
      </c>
      <c r="F4543" t="s" s="675">
        <v>2519</v>
      </c>
      <c r="G4543" t="s" s="690">
        <f>G4534</f>
        <v>2004</v>
      </c>
      <c r="H4543" s="677">
        <v>0</v>
      </c>
      <c r="J4543" s="662">
        <f>H4543*I4543</f>
        <v>0</v>
      </c>
      <c r="K4543" s="662">
        <f>IF($V$11="Y",J4543*0.05,0)</f>
        <v>0</v>
      </c>
    </row>
    <row r="4544" s="671" customFormat="1" ht="13.5" customHeight="1">
      <c r="E4544" t="s" s="596">
        <v>1651</v>
      </c>
      <c r="F4544" t="s" s="675">
        <v>2519</v>
      </c>
      <c r="G4544" t="s" s="692">
        <f>G4535</f>
        <v>2005</v>
      </c>
      <c r="H4544" s="677">
        <v>0</v>
      </c>
      <c r="J4544" s="662">
        <f>H4544*I4544</f>
        <v>0</v>
      </c>
      <c r="K4544" s="662">
        <f>IF($V$11="Y",J4544*0.05,0)</f>
        <v>0</v>
      </c>
    </row>
    <row r="4545" s="671" customFormat="1" ht="13.5" customHeight="1">
      <c r="E4545" t="s" s="596">
        <v>1651</v>
      </c>
      <c r="F4545" t="s" s="675">
        <v>2519</v>
      </c>
      <c r="G4545" t="s" s="180">
        <f>G4536</f>
        <v>2006</v>
      </c>
      <c r="H4545" s="677">
        <v>0</v>
      </c>
      <c r="J4545" s="662">
        <f>H4545*I4545</f>
        <v>0</v>
      </c>
      <c r="K4545" s="662">
        <f>IF($V$11="Y",J4545*0.05,0)</f>
        <v>0</v>
      </c>
    </row>
    <row r="4546" s="671" customFormat="1" ht="13.5" customHeight="1">
      <c r="E4546" t="s" s="596">
        <v>1651</v>
      </c>
      <c r="F4546" t="s" s="675">
        <v>2519</v>
      </c>
      <c r="G4546" t="s" s="695">
        <f>G4537</f>
        <v>2007</v>
      </c>
      <c r="H4546" s="677">
        <v>0</v>
      </c>
      <c r="J4546" s="662">
        <f>H4546*I4546</f>
        <v>0</v>
      </c>
      <c r="K4546" s="662">
        <f>IF($V$11="Y",J4546*0.05,0)</f>
        <v>0</v>
      </c>
    </row>
    <row r="4547" s="671" customFormat="1" ht="13.5" customHeight="1">
      <c r="E4547" t="s" s="596">
        <v>1652</v>
      </c>
      <c r="F4547" t="s" s="675">
        <v>2520</v>
      </c>
      <c r="G4547" t="s" s="676">
        <f>G4538</f>
        <v>1996</v>
      </c>
      <c r="H4547" s="677">
        <v>0</v>
      </c>
      <c r="J4547" s="662">
        <f>H4547*I4547</f>
        <v>0</v>
      </c>
      <c r="K4547" s="662">
        <f>IF($V$11="Y",J4547*0.05,0)</f>
        <v>0</v>
      </c>
    </row>
    <row r="4548" s="671" customFormat="1" ht="13.5" customHeight="1">
      <c r="E4548" t="s" s="596">
        <v>1652</v>
      </c>
      <c r="F4548" t="s" s="675">
        <v>2520</v>
      </c>
      <c r="G4548" t="s" s="91">
        <f>G4539</f>
        <v>1998</v>
      </c>
      <c r="H4548" s="677">
        <v>0</v>
      </c>
      <c r="J4548" s="662">
        <f>H4548*I4548</f>
        <v>0</v>
      </c>
      <c r="K4548" s="662">
        <f>IF($V$11="Y",J4548*0.05,0)</f>
        <v>0</v>
      </c>
    </row>
    <row r="4549" s="671" customFormat="1" ht="13.5" customHeight="1">
      <c r="E4549" t="s" s="596">
        <v>1652</v>
      </c>
      <c r="F4549" t="s" s="675">
        <v>2520</v>
      </c>
      <c r="G4549" t="s" s="205">
        <f>G4540</f>
        <v>2000</v>
      </c>
      <c r="H4549" s="677">
        <v>0</v>
      </c>
      <c r="J4549" s="662">
        <f>H4549*I4549</f>
        <v>0</v>
      </c>
      <c r="K4549" s="662">
        <f>IF($V$11="Y",J4549*0.05,0)</f>
        <v>0</v>
      </c>
    </row>
    <row r="4550" s="671" customFormat="1" ht="13.5" customHeight="1">
      <c r="E4550" t="s" s="596">
        <v>1652</v>
      </c>
      <c r="F4550" t="s" s="675">
        <v>2520</v>
      </c>
      <c r="G4550" t="s" s="684">
        <f>G4541</f>
        <v>2001</v>
      </c>
      <c r="H4550" s="677">
        <v>0</v>
      </c>
      <c r="J4550" s="662">
        <f>H4550*I4550</f>
        <v>0</v>
      </c>
      <c r="K4550" s="662">
        <f>IF($V$11="Y",J4550*0.05,0)</f>
        <v>0</v>
      </c>
    </row>
    <row r="4551" s="671" customFormat="1" ht="13.5" customHeight="1">
      <c r="E4551" t="s" s="596">
        <v>1652</v>
      </c>
      <c r="F4551" t="s" s="675">
        <v>2520</v>
      </c>
      <c r="G4551" t="s" s="686">
        <f>G4542</f>
        <v>2003</v>
      </c>
      <c r="H4551" s="677">
        <v>0</v>
      </c>
      <c r="J4551" s="662">
        <f>H4551*I4551</f>
        <v>0</v>
      </c>
      <c r="K4551" s="662">
        <f>IF($V$11="Y",J4551*0.05,0)</f>
        <v>0</v>
      </c>
    </row>
    <row r="4552" s="671" customFormat="1" ht="13.5" customHeight="1">
      <c r="E4552" t="s" s="596">
        <v>1652</v>
      </c>
      <c r="F4552" t="s" s="675">
        <v>2520</v>
      </c>
      <c r="G4552" t="s" s="690">
        <f>G4543</f>
        <v>2004</v>
      </c>
      <c r="H4552" s="677">
        <v>0</v>
      </c>
      <c r="J4552" s="662">
        <f>H4552*I4552</f>
        <v>0</v>
      </c>
      <c r="K4552" s="662">
        <f>IF($V$11="Y",J4552*0.05,0)</f>
        <v>0</v>
      </c>
    </row>
    <row r="4553" s="671" customFormat="1" ht="13.5" customHeight="1">
      <c r="E4553" t="s" s="596">
        <v>1652</v>
      </c>
      <c r="F4553" t="s" s="675">
        <v>2520</v>
      </c>
      <c r="G4553" t="s" s="692">
        <f>G4544</f>
        <v>2005</v>
      </c>
      <c r="H4553" s="677">
        <v>0</v>
      </c>
      <c r="J4553" s="662">
        <f>H4553*I4553</f>
        <v>0</v>
      </c>
      <c r="K4553" s="662">
        <f>IF($V$11="Y",J4553*0.05,0)</f>
        <v>0</v>
      </c>
    </row>
    <row r="4554" s="671" customFormat="1" ht="13.5" customHeight="1">
      <c r="E4554" t="s" s="596">
        <v>1652</v>
      </c>
      <c r="F4554" t="s" s="675">
        <v>2520</v>
      </c>
      <c r="G4554" t="s" s="180">
        <f>G4545</f>
        <v>2006</v>
      </c>
      <c r="H4554" s="677">
        <v>0</v>
      </c>
      <c r="J4554" s="662">
        <f>H4554*I4554</f>
        <v>0</v>
      </c>
      <c r="K4554" s="662">
        <f>IF($V$11="Y",J4554*0.05,0)</f>
        <v>0</v>
      </c>
    </row>
    <row r="4555" s="671" customFormat="1" ht="13.5" customHeight="1">
      <c r="E4555" t="s" s="596">
        <v>1652</v>
      </c>
      <c r="F4555" t="s" s="675">
        <v>2520</v>
      </c>
      <c r="G4555" t="s" s="695">
        <f>G4546</f>
        <v>2007</v>
      </c>
      <c r="H4555" s="677">
        <v>0</v>
      </c>
      <c r="J4555" s="662">
        <f>H4555*I4555</f>
        <v>0</v>
      </c>
      <c r="K4555" s="662">
        <f>IF($V$11="Y",J4555*0.05,0)</f>
        <v>0</v>
      </c>
    </row>
    <row r="4556" s="671" customFormat="1" ht="13.5" customHeight="1">
      <c r="E4556" t="s" s="596">
        <v>1653</v>
      </c>
      <c r="F4556" t="s" s="675">
        <v>2521</v>
      </c>
      <c r="G4556" t="s" s="676">
        <f>G4547</f>
        <v>1996</v>
      </c>
      <c r="H4556" s="677">
        <v>0</v>
      </c>
      <c r="J4556" s="662">
        <f>H4556*I4556</f>
        <v>0</v>
      </c>
      <c r="K4556" s="662">
        <f>IF($V$11="Y",J4556*0.05,0)</f>
        <v>0</v>
      </c>
    </row>
    <row r="4557" s="671" customFormat="1" ht="13.5" customHeight="1">
      <c r="E4557" t="s" s="596">
        <v>1653</v>
      </c>
      <c r="F4557" t="s" s="675">
        <v>2521</v>
      </c>
      <c r="G4557" t="s" s="91">
        <f>G4548</f>
        <v>1998</v>
      </c>
      <c r="H4557" s="677">
        <v>0</v>
      </c>
      <c r="J4557" s="662">
        <f>H4557*I4557</f>
        <v>0</v>
      </c>
      <c r="K4557" s="662">
        <f>IF($V$11="Y",J4557*0.05,0)</f>
        <v>0</v>
      </c>
    </row>
    <row r="4558" s="671" customFormat="1" ht="13.5" customHeight="1">
      <c r="E4558" t="s" s="596">
        <v>1653</v>
      </c>
      <c r="F4558" t="s" s="675">
        <v>2521</v>
      </c>
      <c r="G4558" t="s" s="205">
        <f>G4549</f>
        <v>2000</v>
      </c>
      <c r="H4558" s="677">
        <v>0</v>
      </c>
      <c r="J4558" s="662">
        <f>H4558*I4558</f>
        <v>0</v>
      </c>
      <c r="K4558" s="662">
        <f>IF($V$11="Y",J4558*0.05,0)</f>
        <v>0</v>
      </c>
    </row>
    <row r="4559" s="671" customFormat="1" ht="13.5" customHeight="1">
      <c r="E4559" t="s" s="596">
        <v>1653</v>
      </c>
      <c r="F4559" t="s" s="675">
        <v>2521</v>
      </c>
      <c r="G4559" t="s" s="684">
        <f>G4550</f>
        <v>2001</v>
      </c>
      <c r="H4559" s="677">
        <v>0</v>
      </c>
      <c r="J4559" s="662">
        <f>H4559*I4559</f>
        <v>0</v>
      </c>
      <c r="K4559" s="662">
        <f>IF($V$11="Y",J4559*0.05,0)</f>
        <v>0</v>
      </c>
    </row>
    <row r="4560" s="671" customFormat="1" ht="13.5" customHeight="1">
      <c r="E4560" t="s" s="596">
        <v>1653</v>
      </c>
      <c r="F4560" t="s" s="675">
        <v>2521</v>
      </c>
      <c r="G4560" t="s" s="686">
        <f>G4551</f>
        <v>2003</v>
      </c>
      <c r="H4560" s="677">
        <v>0</v>
      </c>
      <c r="J4560" s="662">
        <f>H4560*I4560</f>
        <v>0</v>
      </c>
      <c r="K4560" s="662">
        <f>IF($V$11="Y",J4560*0.05,0)</f>
        <v>0</v>
      </c>
    </row>
    <row r="4561" s="671" customFormat="1" ht="13.5" customHeight="1">
      <c r="E4561" t="s" s="596">
        <v>1653</v>
      </c>
      <c r="F4561" t="s" s="675">
        <v>2521</v>
      </c>
      <c r="G4561" t="s" s="690">
        <f>G4552</f>
        <v>2004</v>
      </c>
      <c r="H4561" s="677">
        <v>0</v>
      </c>
      <c r="J4561" s="662">
        <f>H4561*I4561</f>
        <v>0</v>
      </c>
      <c r="K4561" s="662">
        <f>IF($V$11="Y",J4561*0.05,0)</f>
        <v>0</v>
      </c>
    </row>
    <row r="4562" s="671" customFormat="1" ht="13.5" customHeight="1">
      <c r="E4562" t="s" s="596">
        <v>1653</v>
      </c>
      <c r="F4562" t="s" s="675">
        <v>2521</v>
      </c>
      <c r="G4562" t="s" s="692">
        <f>G4553</f>
        <v>2005</v>
      </c>
      <c r="H4562" s="677">
        <v>0</v>
      </c>
      <c r="J4562" s="662">
        <f>H4562*I4562</f>
        <v>0</v>
      </c>
      <c r="K4562" s="662">
        <f>IF($V$11="Y",J4562*0.05,0)</f>
        <v>0</v>
      </c>
    </row>
    <row r="4563" s="671" customFormat="1" ht="13.5" customHeight="1">
      <c r="E4563" t="s" s="596">
        <v>1653</v>
      </c>
      <c r="F4563" t="s" s="675">
        <v>2521</v>
      </c>
      <c r="G4563" t="s" s="180">
        <f>G4554</f>
        <v>2006</v>
      </c>
      <c r="H4563" s="677">
        <v>0</v>
      </c>
      <c r="J4563" s="662">
        <f>H4563*I4563</f>
        <v>0</v>
      </c>
      <c r="K4563" s="662">
        <f>IF($V$11="Y",J4563*0.05,0)</f>
        <v>0</v>
      </c>
    </row>
    <row r="4564" s="671" customFormat="1" ht="13.5" customHeight="1">
      <c r="E4564" t="s" s="596">
        <v>1653</v>
      </c>
      <c r="F4564" t="s" s="675">
        <v>2521</v>
      </c>
      <c r="G4564" t="s" s="695">
        <f>G4555</f>
        <v>2007</v>
      </c>
      <c r="H4564" s="677">
        <v>0</v>
      </c>
      <c r="J4564" s="662">
        <f>H4564*I4564</f>
        <v>0</v>
      </c>
      <c r="K4564" s="662">
        <f>IF($V$11="Y",J4564*0.05,0)</f>
        <v>0</v>
      </c>
    </row>
    <row r="4565" s="671" customFormat="1" ht="13.5" customHeight="1">
      <c r="E4565" t="s" s="596">
        <v>1654</v>
      </c>
      <c r="F4565" t="s" s="675">
        <v>2522</v>
      </c>
      <c r="G4565" t="s" s="676">
        <f>G4556</f>
        <v>1996</v>
      </c>
      <c r="H4565" s="677">
        <v>0</v>
      </c>
      <c r="J4565" s="662">
        <f>H4565*I4565</f>
        <v>0</v>
      </c>
      <c r="K4565" s="662">
        <f>IF($V$11="Y",J4565*0.05,0)</f>
        <v>0</v>
      </c>
    </row>
    <row r="4566" s="671" customFormat="1" ht="13.5" customHeight="1">
      <c r="E4566" t="s" s="596">
        <v>1654</v>
      </c>
      <c r="F4566" t="s" s="675">
        <v>2522</v>
      </c>
      <c r="G4566" t="s" s="91">
        <f>G4557</f>
        <v>1998</v>
      </c>
      <c r="H4566" s="677">
        <v>0</v>
      </c>
      <c r="J4566" s="662">
        <f>H4566*I4566</f>
        <v>0</v>
      </c>
      <c r="K4566" s="662">
        <f>IF($V$11="Y",J4566*0.05,0)</f>
        <v>0</v>
      </c>
    </row>
    <row r="4567" s="671" customFormat="1" ht="13.5" customHeight="1">
      <c r="E4567" t="s" s="596">
        <v>1654</v>
      </c>
      <c r="F4567" t="s" s="675">
        <v>2522</v>
      </c>
      <c r="G4567" t="s" s="205">
        <f>G4558</f>
        <v>2000</v>
      </c>
      <c r="H4567" s="677">
        <v>0</v>
      </c>
      <c r="J4567" s="662">
        <f>H4567*I4567</f>
        <v>0</v>
      </c>
      <c r="K4567" s="662">
        <f>IF($V$11="Y",J4567*0.05,0)</f>
        <v>0</v>
      </c>
    </row>
    <row r="4568" s="671" customFormat="1" ht="13.5" customHeight="1">
      <c r="E4568" t="s" s="596">
        <v>1654</v>
      </c>
      <c r="F4568" t="s" s="675">
        <v>2522</v>
      </c>
      <c r="G4568" t="s" s="684">
        <f>G4559</f>
        <v>2001</v>
      </c>
      <c r="H4568" s="677">
        <v>0</v>
      </c>
      <c r="J4568" s="662">
        <f>H4568*I4568</f>
        <v>0</v>
      </c>
      <c r="K4568" s="662">
        <f>IF($V$11="Y",J4568*0.05,0)</f>
        <v>0</v>
      </c>
    </row>
    <row r="4569" s="671" customFormat="1" ht="13.5" customHeight="1">
      <c r="E4569" t="s" s="596">
        <v>1654</v>
      </c>
      <c r="F4569" t="s" s="675">
        <v>2522</v>
      </c>
      <c r="G4569" t="s" s="686">
        <f>G4560</f>
        <v>2003</v>
      </c>
      <c r="H4569" s="677">
        <v>0</v>
      </c>
      <c r="J4569" s="662">
        <f>H4569*I4569</f>
        <v>0</v>
      </c>
      <c r="K4569" s="662">
        <f>IF($V$11="Y",J4569*0.05,0)</f>
        <v>0</v>
      </c>
    </row>
    <row r="4570" s="671" customFormat="1" ht="13.5" customHeight="1">
      <c r="E4570" t="s" s="596">
        <v>1654</v>
      </c>
      <c r="F4570" t="s" s="675">
        <v>2522</v>
      </c>
      <c r="G4570" t="s" s="690">
        <f>G4561</f>
        <v>2004</v>
      </c>
      <c r="H4570" s="677">
        <v>0</v>
      </c>
      <c r="J4570" s="662">
        <f>H4570*I4570</f>
        <v>0</v>
      </c>
      <c r="K4570" s="662">
        <f>IF($V$11="Y",J4570*0.05,0)</f>
        <v>0</v>
      </c>
    </row>
    <row r="4571" s="671" customFormat="1" ht="13.5" customHeight="1">
      <c r="E4571" t="s" s="596">
        <v>1654</v>
      </c>
      <c r="F4571" t="s" s="675">
        <v>2522</v>
      </c>
      <c r="G4571" t="s" s="692">
        <f>G4562</f>
        <v>2005</v>
      </c>
      <c r="H4571" s="677">
        <v>0</v>
      </c>
      <c r="J4571" s="662">
        <f>H4571*I4571</f>
        <v>0</v>
      </c>
      <c r="K4571" s="662">
        <f>IF($V$11="Y",J4571*0.05,0)</f>
        <v>0</v>
      </c>
    </row>
    <row r="4572" s="671" customFormat="1" ht="13.5" customHeight="1">
      <c r="E4572" t="s" s="596">
        <v>1654</v>
      </c>
      <c r="F4572" t="s" s="675">
        <v>2522</v>
      </c>
      <c r="G4572" t="s" s="180">
        <f>G4563</f>
        <v>2006</v>
      </c>
      <c r="H4572" s="677">
        <v>0</v>
      </c>
      <c r="J4572" s="662">
        <f>H4572*I4572</f>
        <v>0</v>
      </c>
      <c r="K4572" s="662">
        <f>IF($V$11="Y",J4572*0.05,0)</f>
        <v>0</v>
      </c>
    </row>
    <row r="4573" s="671" customFormat="1" ht="13.5" customHeight="1">
      <c r="E4573" t="s" s="596">
        <v>1654</v>
      </c>
      <c r="F4573" t="s" s="675">
        <v>2522</v>
      </c>
      <c r="G4573" t="s" s="695">
        <f>G4564</f>
        <v>2007</v>
      </c>
      <c r="H4573" s="677">
        <v>0</v>
      </c>
      <c r="J4573" s="662">
        <f>H4573*I4573</f>
        <v>0</v>
      </c>
      <c r="K4573" s="662">
        <f>IF($V$11="Y",J4573*0.05,0)</f>
        <v>0</v>
      </c>
    </row>
    <row r="4574" s="671" customFormat="1" ht="13.5" customHeight="1">
      <c r="E4574" t="s" s="596">
        <v>1655</v>
      </c>
      <c r="F4574" t="s" s="675">
        <v>2523</v>
      </c>
      <c r="G4574" t="s" s="676">
        <f>G4565</f>
        <v>1996</v>
      </c>
      <c r="H4574" s="677">
        <v>0</v>
      </c>
      <c r="J4574" s="662">
        <f>H4574*I4574</f>
        <v>0</v>
      </c>
      <c r="K4574" s="662">
        <f>IF($V$11="Y",J4574*0.05,0)</f>
        <v>0</v>
      </c>
    </row>
    <row r="4575" s="671" customFormat="1" ht="13.5" customHeight="1">
      <c r="E4575" t="s" s="596">
        <v>1655</v>
      </c>
      <c r="F4575" t="s" s="675">
        <v>2523</v>
      </c>
      <c r="G4575" t="s" s="91">
        <f>G4566</f>
        <v>1998</v>
      </c>
      <c r="H4575" s="677">
        <v>0</v>
      </c>
      <c r="J4575" s="662">
        <f>H4575*I4575</f>
        <v>0</v>
      </c>
      <c r="K4575" s="662">
        <f>IF($V$11="Y",J4575*0.05,0)</f>
        <v>0</v>
      </c>
    </row>
    <row r="4576" s="671" customFormat="1" ht="13.5" customHeight="1">
      <c r="E4576" t="s" s="596">
        <v>1655</v>
      </c>
      <c r="F4576" t="s" s="675">
        <v>2523</v>
      </c>
      <c r="G4576" t="s" s="205">
        <f>G4567</f>
        <v>2000</v>
      </c>
      <c r="H4576" s="677">
        <v>0</v>
      </c>
      <c r="J4576" s="662">
        <f>H4576*I4576</f>
        <v>0</v>
      </c>
      <c r="K4576" s="662">
        <f>IF($V$11="Y",J4576*0.05,0)</f>
        <v>0</v>
      </c>
    </row>
    <row r="4577" s="671" customFormat="1" ht="13.5" customHeight="1">
      <c r="E4577" t="s" s="596">
        <v>1655</v>
      </c>
      <c r="F4577" t="s" s="675">
        <v>2523</v>
      </c>
      <c r="G4577" t="s" s="684">
        <f>G4568</f>
        <v>2001</v>
      </c>
      <c r="H4577" s="677">
        <v>0</v>
      </c>
      <c r="J4577" s="662">
        <f>H4577*I4577</f>
        <v>0</v>
      </c>
      <c r="K4577" s="662">
        <f>IF($V$11="Y",J4577*0.05,0)</f>
        <v>0</v>
      </c>
    </row>
    <row r="4578" s="671" customFormat="1" ht="13.5" customHeight="1">
      <c r="E4578" t="s" s="596">
        <v>1655</v>
      </c>
      <c r="F4578" t="s" s="675">
        <v>2523</v>
      </c>
      <c r="G4578" t="s" s="686">
        <f>G4569</f>
        <v>2003</v>
      </c>
      <c r="H4578" s="677">
        <v>0</v>
      </c>
      <c r="J4578" s="662">
        <f>H4578*I4578</f>
        <v>0</v>
      </c>
      <c r="K4578" s="662">
        <f>IF($V$11="Y",J4578*0.05,0)</f>
        <v>0</v>
      </c>
    </row>
    <row r="4579" s="671" customFormat="1" ht="13.5" customHeight="1">
      <c r="E4579" t="s" s="596">
        <v>1655</v>
      </c>
      <c r="F4579" t="s" s="675">
        <v>2523</v>
      </c>
      <c r="G4579" t="s" s="690">
        <f>G4570</f>
        <v>2004</v>
      </c>
      <c r="H4579" s="677">
        <v>0</v>
      </c>
      <c r="J4579" s="662">
        <f>H4579*I4579</f>
        <v>0</v>
      </c>
      <c r="K4579" s="662">
        <f>IF($V$11="Y",J4579*0.05,0)</f>
        <v>0</v>
      </c>
    </row>
    <row r="4580" s="671" customFormat="1" ht="13.5" customHeight="1">
      <c r="E4580" t="s" s="596">
        <v>1655</v>
      </c>
      <c r="F4580" t="s" s="675">
        <v>2523</v>
      </c>
      <c r="G4580" t="s" s="692">
        <f>G4571</f>
        <v>2005</v>
      </c>
      <c r="H4580" s="677">
        <v>0</v>
      </c>
      <c r="J4580" s="662">
        <f>H4580*I4580</f>
        <v>0</v>
      </c>
      <c r="K4580" s="662">
        <f>IF($V$11="Y",J4580*0.05,0)</f>
        <v>0</v>
      </c>
    </row>
    <row r="4581" s="671" customFormat="1" ht="13.5" customHeight="1">
      <c r="E4581" t="s" s="596">
        <v>1655</v>
      </c>
      <c r="F4581" t="s" s="675">
        <v>2523</v>
      </c>
      <c r="G4581" t="s" s="180">
        <f>G4572</f>
        <v>2006</v>
      </c>
      <c r="H4581" s="677">
        <v>0</v>
      </c>
      <c r="J4581" s="662">
        <f>H4581*I4581</f>
        <v>0</v>
      </c>
      <c r="K4581" s="662">
        <f>IF($V$11="Y",J4581*0.05,0)</f>
        <v>0</v>
      </c>
    </row>
    <row r="4582" s="671" customFormat="1" ht="13.5" customHeight="1">
      <c r="E4582" t="s" s="596">
        <v>1655</v>
      </c>
      <c r="F4582" t="s" s="675">
        <v>2523</v>
      </c>
      <c r="G4582" t="s" s="695">
        <f>G4573</f>
        <v>2007</v>
      </c>
      <c r="H4582" s="677">
        <v>0</v>
      </c>
      <c r="J4582" s="662">
        <f>H4582*I4582</f>
        <v>0</v>
      </c>
      <c r="K4582" s="662">
        <f>IF($V$11="Y",J4582*0.05,0)</f>
        <v>0</v>
      </c>
    </row>
    <row r="4583" s="671" customFormat="1" ht="13.5" customHeight="1">
      <c r="E4583" t="s" s="596">
        <v>1656</v>
      </c>
      <c r="F4583" t="s" s="675">
        <v>2524</v>
      </c>
      <c r="G4583" t="s" s="676">
        <f>G4574</f>
        <v>1996</v>
      </c>
      <c r="H4583" s="677">
        <v>0</v>
      </c>
      <c r="J4583" s="662">
        <f>H4583*I4583</f>
        <v>0</v>
      </c>
      <c r="K4583" s="662">
        <f>IF($V$11="Y",J4583*0.05,0)</f>
        <v>0</v>
      </c>
    </row>
    <row r="4584" s="671" customFormat="1" ht="13.5" customHeight="1">
      <c r="E4584" t="s" s="596">
        <v>1656</v>
      </c>
      <c r="F4584" t="s" s="675">
        <v>2524</v>
      </c>
      <c r="G4584" t="s" s="91">
        <f>G4575</f>
        <v>1998</v>
      </c>
      <c r="H4584" s="677">
        <v>0</v>
      </c>
      <c r="J4584" s="662">
        <f>H4584*I4584</f>
        <v>0</v>
      </c>
      <c r="K4584" s="662">
        <f>IF($V$11="Y",J4584*0.05,0)</f>
        <v>0</v>
      </c>
    </row>
    <row r="4585" s="671" customFormat="1" ht="13.5" customHeight="1">
      <c r="E4585" t="s" s="596">
        <v>1656</v>
      </c>
      <c r="F4585" t="s" s="675">
        <v>2524</v>
      </c>
      <c r="G4585" t="s" s="205">
        <f>G4576</f>
        <v>2000</v>
      </c>
      <c r="H4585" s="677">
        <v>0</v>
      </c>
      <c r="J4585" s="662">
        <f>H4585*I4585</f>
        <v>0</v>
      </c>
      <c r="K4585" s="662">
        <f>IF($V$11="Y",J4585*0.05,0)</f>
        <v>0</v>
      </c>
    </row>
    <row r="4586" s="671" customFormat="1" ht="13.5" customHeight="1">
      <c r="E4586" t="s" s="596">
        <v>1656</v>
      </c>
      <c r="F4586" t="s" s="675">
        <v>2524</v>
      </c>
      <c r="G4586" t="s" s="684">
        <f>G4577</f>
        <v>2001</v>
      </c>
      <c r="H4586" s="677">
        <v>0</v>
      </c>
      <c r="J4586" s="662">
        <f>H4586*I4586</f>
        <v>0</v>
      </c>
      <c r="K4586" s="662">
        <f>IF($V$11="Y",J4586*0.05,0)</f>
        <v>0</v>
      </c>
    </row>
    <row r="4587" s="671" customFormat="1" ht="13.5" customHeight="1">
      <c r="E4587" t="s" s="596">
        <v>1656</v>
      </c>
      <c r="F4587" t="s" s="675">
        <v>2524</v>
      </c>
      <c r="G4587" t="s" s="686">
        <f>G4578</f>
        <v>2003</v>
      </c>
      <c r="H4587" s="677">
        <v>0</v>
      </c>
      <c r="J4587" s="662">
        <f>H4587*I4587</f>
        <v>0</v>
      </c>
      <c r="K4587" s="662">
        <f>IF($V$11="Y",J4587*0.05,0)</f>
        <v>0</v>
      </c>
    </row>
    <row r="4588" s="671" customFormat="1" ht="13.5" customHeight="1">
      <c r="E4588" t="s" s="596">
        <v>1656</v>
      </c>
      <c r="F4588" t="s" s="675">
        <v>2524</v>
      </c>
      <c r="G4588" t="s" s="690">
        <f>G4579</f>
        <v>2004</v>
      </c>
      <c r="H4588" s="677">
        <v>0</v>
      </c>
      <c r="J4588" s="662">
        <f>H4588*I4588</f>
        <v>0</v>
      </c>
      <c r="K4588" s="662">
        <f>IF($V$11="Y",J4588*0.05,0)</f>
        <v>0</v>
      </c>
    </row>
    <row r="4589" s="671" customFormat="1" ht="13.5" customHeight="1">
      <c r="E4589" t="s" s="596">
        <v>1656</v>
      </c>
      <c r="F4589" t="s" s="675">
        <v>2524</v>
      </c>
      <c r="G4589" t="s" s="692">
        <f>G4580</f>
        <v>2005</v>
      </c>
      <c r="H4589" s="677">
        <v>0</v>
      </c>
      <c r="J4589" s="662">
        <f>H4589*I4589</f>
        <v>0</v>
      </c>
      <c r="K4589" s="662">
        <f>IF($V$11="Y",J4589*0.05,0)</f>
        <v>0</v>
      </c>
    </row>
    <row r="4590" s="671" customFormat="1" ht="13.5" customHeight="1">
      <c r="E4590" t="s" s="596">
        <v>1656</v>
      </c>
      <c r="F4590" t="s" s="675">
        <v>2524</v>
      </c>
      <c r="G4590" t="s" s="180">
        <f>G4581</f>
        <v>2006</v>
      </c>
      <c r="H4590" s="677">
        <v>0</v>
      </c>
      <c r="J4590" s="662">
        <f>H4590*I4590</f>
        <v>0</v>
      </c>
      <c r="K4590" s="662">
        <f>IF($V$11="Y",J4590*0.05,0)</f>
        <v>0</v>
      </c>
    </row>
    <row r="4591" s="671" customFormat="1" ht="13.5" customHeight="1">
      <c r="E4591" t="s" s="596">
        <v>1656</v>
      </c>
      <c r="F4591" t="s" s="675">
        <v>2524</v>
      </c>
      <c r="G4591" t="s" s="695">
        <f>G4582</f>
        <v>2007</v>
      </c>
      <c r="H4591" s="677">
        <v>0</v>
      </c>
      <c r="J4591" s="662">
        <f>H4591*I4591</f>
        <v>0</v>
      </c>
      <c r="K4591" s="662">
        <f>IF($V$11="Y",J4591*0.05,0)</f>
        <v>0</v>
      </c>
    </row>
    <row r="4592" s="671" customFormat="1" ht="13.5" customHeight="1">
      <c r="E4592" t="s" s="596">
        <v>1657</v>
      </c>
      <c r="F4592" t="s" s="675">
        <v>2525</v>
      </c>
      <c r="G4592" t="s" s="676">
        <f>G4583</f>
        <v>1996</v>
      </c>
      <c r="H4592" s="677">
        <v>0</v>
      </c>
      <c r="J4592" s="662">
        <f>H4592*I4592</f>
        <v>0</v>
      </c>
      <c r="K4592" s="662">
        <f>IF($V$11="Y",J4592*0.05,0)</f>
        <v>0</v>
      </c>
    </row>
    <row r="4593" s="671" customFormat="1" ht="13.5" customHeight="1">
      <c r="E4593" t="s" s="596">
        <v>1657</v>
      </c>
      <c r="F4593" t="s" s="675">
        <v>2525</v>
      </c>
      <c r="G4593" t="s" s="91">
        <f>G4584</f>
        <v>1998</v>
      </c>
      <c r="H4593" s="677">
        <v>0</v>
      </c>
      <c r="J4593" s="662">
        <f>H4593*I4593</f>
        <v>0</v>
      </c>
      <c r="K4593" s="662">
        <f>IF($V$11="Y",J4593*0.05,0)</f>
        <v>0</v>
      </c>
    </row>
    <row r="4594" s="671" customFormat="1" ht="13.5" customHeight="1">
      <c r="E4594" t="s" s="596">
        <v>1657</v>
      </c>
      <c r="F4594" t="s" s="675">
        <v>2525</v>
      </c>
      <c r="G4594" t="s" s="205">
        <f>G4585</f>
        <v>2000</v>
      </c>
      <c r="H4594" s="677">
        <v>0</v>
      </c>
      <c r="J4594" s="662">
        <f>H4594*I4594</f>
        <v>0</v>
      </c>
      <c r="K4594" s="662">
        <f>IF($V$11="Y",J4594*0.05,0)</f>
        <v>0</v>
      </c>
    </row>
    <row r="4595" s="671" customFormat="1" ht="13.5" customHeight="1">
      <c r="E4595" t="s" s="596">
        <v>1657</v>
      </c>
      <c r="F4595" t="s" s="675">
        <v>2525</v>
      </c>
      <c r="G4595" t="s" s="684">
        <f>G4586</f>
        <v>2001</v>
      </c>
      <c r="H4595" s="677">
        <v>0</v>
      </c>
      <c r="J4595" s="662">
        <f>H4595*I4595</f>
        <v>0</v>
      </c>
      <c r="K4595" s="662">
        <f>IF($V$11="Y",J4595*0.05,0)</f>
        <v>0</v>
      </c>
    </row>
    <row r="4596" s="671" customFormat="1" ht="13.5" customHeight="1">
      <c r="E4596" t="s" s="596">
        <v>1657</v>
      </c>
      <c r="F4596" t="s" s="675">
        <v>2525</v>
      </c>
      <c r="G4596" t="s" s="686">
        <f>G4587</f>
        <v>2003</v>
      </c>
      <c r="H4596" s="677">
        <v>0</v>
      </c>
      <c r="J4596" s="662">
        <f>H4596*I4596</f>
        <v>0</v>
      </c>
      <c r="K4596" s="662">
        <f>IF($V$11="Y",J4596*0.05,0)</f>
        <v>0</v>
      </c>
    </row>
    <row r="4597" s="671" customFormat="1" ht="13.5" customHeight="1">
      <c r="E4597" t="s" s="596">
        <v>1657</v>
      </c>
      <c r="F4597" t="s" s="675">
        <v>2525</v>
      </c>
      <c r="G4597" t="s" s="690">
        <f>G4588</f>
        <v>2004</v>
      </c>
      <c r="H4597" s="677">
        <v>0</v>
      </c>
      <c r="J4597" s="662">
        <f>H4597*I4597</f>
        <v>0</v>
      </c>
      <c r="K4597" s="662">
        <f>IF($V$11="Y",J4597*0.05,0)</f>
        <v>0</v>
      </c>
    </row>
    <row r="4598" s="671" customFormat="1" ht="13.5" customHeight="1">
      <c r="E4598" t="s" s="596">
        <v>1657</v>
      </c>
      <c r="F4598" t="s" s="675">
        <v>2525</v>
      </c>
      <c r="G4598" t="s" s="692">
        <f>G4589</f>
        <v>2005</v>
      </c>
      <c r="H4598" s="677">
        <v>0</v>
      </c>
      <c r="J4598" s="662">
        <f>H4598*I4598</f>
        <v>0</v>
      </c>
      <c r="K4598" s="662">
        <f>IF($V$11="Y",J4598*0.05,0)</f>
        <v>0</v>
      </c>
    </row>
    <row r="4599" s="671" customFormat="1" ht="13.5" customHeight="1">
      <c r="E4599" t="s" s="596">
        <v>1657</v>
      </c>
      <c r="F4599" t="s" s="675">
        <v>2525</v>
      </c>
      <c r="G4599" t="s" s="180">
        <f>G4590</f>
        <v>2006</v>
      </c>
      <c r="H4599" s="677">
        <v>0</v>
      </c>
      <c r="J4599" s="662">
        <f>H4599*I4599</f>
        <v>0</v>
      </c>
      <c r="K4599" s="662">
        <f>IF($V$11="Y",J4599*0.05,0)</f>
        <v>0</v>
      </c>
    </row>
    <row r="4600" s="671" customFormat="1" ht="13.5" customHeight="1">
      <c r="E4600" t="s" s="596">
        <v>1657</v>
      </c>
      <c r="F4600" t="s" s="675">
        <v>2525</v>
      </c>
      <c r="G4600" t="s" s="695">
        <f>G4591</f>
        <v>2007</v>
      </c>
      <c r="H4600" s="677">
        <v>0</v>
      </c>
      <c r="J4600" s="662">
        <f>H4600*I4600</f>
        <v>0</v>
      </c>
      <c r="K4600" s="662">
        <f>IF($V$11="Y",J4600*0.05,0)</f>
        <v>0</v>
      </c>
    </row>
    <row r="4601" s="671" customFormat="1" ht="13.5" customHeight="1">
      <c r="E4601" t="s" s="596">
        <v>1658</v>
      </c>
      <c r="F4601" t="s" s="675">
        <v>2526</v>
      </c>
      <c r="G4601" t="s" s="676">
        <f>G4592</f>
        <v>1996</v>
      </c>
      <c r="H4601" s="677">
        <v>0</v>
      </c>
      <c r="J4601" s="662">
        <f>H4601*I4601</f>
        <v>0</v>
      </c>
      <c r="K4601" s="662">
        <f>IF($V$11="Y",J4601*0.05,0)</f>
        <v>0</v>
      </c>
    </row>
    <row r="4602" s="671" customFormat="1" ht="13.5" customHeight="1">
      <c r="E4602" t="s" s="596">
        <v>1658</v>
      </c>
      <c r="F4602" t="s" s="675">
        <v>2526</v>
      </c>
      <c r="G4602" t="s" s="91">
        <f>G4593</f>
        <v>1998</v>
      </c>
      <c r="H4602" s="677">
        <v>0</v>
      </c>
      <c r="J4602" s="662">
        <f>H4602*I4602</f>
        <v>0</v>
      </c>
      <c r="K4602" s="662">
        <f>IF($V$11="Y",J4602*0.05,0)</f>
        <v>0</v>
      </c>
    </row>
    <row r="4603" s="671" customFormat="1" ht="13.5" customHeight="1">
      <c r="E4603" t="s" s="596">
        <v>1658</v>
      </c>
      <c r="F4603" t="s" s="675">
        <v>2526</v>
      </c>
      <c r="G4603" t="s" s="205">
        <f>G4594</f>
        <v>2000</v>
      </c>
      <c r="H4603" s="677">
        <v>0</v>
      </c>
      <c r="J4603" s="662">
        <f>H4603*I4603</f>
        <v>0</v>
      </c>
      <c r="K4603" s="662">
        <f>IF($V$11="Y",J4603*0.05,0)</f>
        <v>0</v>
      </c>
    </row>
    <row r="4604" s="671" customFormat="1" ht="13.5" customHeight="1">
      <c r="E4604" t="s" s="596">
        <v>1658</v>
      </c>
      <c r="F4604" t="s" s="675">
        <v>2526</v>
      </c>
      <c r="G4604" t="s" s="684">
        <f>G4595</f>
        <v>2001</v>
      </c>
      <c r="H4604" s="677">
        <v>0</v>
      </c>
      <c r="J4604" s="662">
        <f>H4604*I4604</f>
        <v>0</v>
      </c>
      <c r="K4604" s="662">
        <f>IF($V$11="Y",J4604*0.05,0)</f>
        <v>0</v>
      </c>
    </row>
    <row r="4605" s="671" customFormat="1" ht="13.5" customHeight="1">
      <c r="E4605" t="s" s="596">
        <v>1658</v>
      </c>
      <c r="F4605" t="s" s="675">
        <v>2526</v>
      </c>
      <c r="G4605" t="s" s="686">
        <f>G4596</f>
        <v>2003</v>
      </c>
      <c r="H4605" s="677">
        <v>0</v>
      </c>
      <c r="J4605" s="662">
        <f>H4605*I4605</f>
        <v>0</v>
      </c>
      <c r="K4605" s="662">
        <f>IF($V$11="Y",J4605*0.05,0)</f>
        <v>0</v>
      </c>
    </row>
    <row r="4606" s="671" customFormat="1" ht="13.5" customHeight="1">
      <c r="E4606" t="s" s="596">
        <v>1658</v>
      </c>
      <c r="F4606" t="s" s="675">
        <v>2526</v>
      </c>
      <c r="G4606" t="s" s="690">
        <f>G4597</f>
        <v>2004</v>
      </c>
      <c r="H4606" s="677">
        <v>0</v>
      </c>
      <c r="J4606" s="662">
        <f>H4606*I4606</f>
        <v>0</v>
      </c>
      <c r="K4606" s="662">
        <f>IF($V$11="Y",J4606*0.05,0)</f>
        <v>0</v>
      </c>
    </row>
    <row r="4607" s="671" customFormat="1" ht="13.5" customHeight="1">
      <c r="E4607" t="s" s="596">
        <v>1658</v>
      </c>
      <c r="F4607" t="s" s="675">
        <v>2526</v>
      </c>
      <c r="G4607" t="s" s="692">
        <f>G4598</f>
        <v>2005</v>
      </c>
      <c r="H4607" s="677">
        <v>0</v>
      </c>
      <c r="J4607" s="662">
        <f>H4607*I4607</f>
        <v>0</v>
      </c>
      <c r="K4607" s="662">
        <f>IF($V$11="Y",J4607*0.05,0)</f>
        <v>0</v>
      </c>
    </row>
    <row r="4608" s="671" customFormat="1" ht="13.5" customHeight="1">
      <c r="E4608" t="s" s="596">
        <v>1658</v>
      </c>
      <c r="F4608" t="s" s="675">
        <v>2526</v>
      </c>
      <c r="G4608" t="s" s="180">
        <f>G4599</f>
        <v>2006</v>
      </c>
      <c r="H4608" s="677">
        <v>0</v>
      </c>
      <c r="J4608" s="662">
        <f>H4608*I4608</f>
        <v>0</v>
      </c>
      <c r="K4608" s="662">
        <f>IF($V$11="Y",J4608*0.05,0)</f>
        <v>0</v>
      </c>
    </row>
    <row r="4609" s="671" customFormat="1" ht="13.5" customHeight="1">
      <c r="E4609" t="s" s="596">
        <v>1658</v>
      </c>
      <c r="F4609" t="s" s="675">
        <v>2526</v>
      </c>
      <c r="G4609" t="s" s="695">
        <f>G4600</f>
        <v>2007</v>
      </c>
      <c r="H4609" s="677">
        <v>0</v>
      </c>
      <c r="J4609" s="662">
        <f>H4609*I4609</f>
        <v>0</v>
      </c>
      <c r="K4609" s="662">
        <f>IF($V$11="Y",J4609*0.05,0)</f>
        <v>0</v>
      </c>
    </row>
    <row r="4610" s="671" customFormat="1" ht="13.5" customHeight="1">
      <c r="E4610" t="s" s="596">
        <v>1659</v>
      </c>
      <c r="F4610" t="s" s="675">
        <v>2527</v>
      </c>
      <c r="G4610" t="s" s="676">
        <f>G4601</f>
        <v>1996</v>
      </c>
      <c r="H4610" s="677">
        <v>0</v>
      </c>
      <c r="J4610" s="662">
        <f>H4610*I4610</f>
        <v>0</v>
      </c>
      <c r="K4610" s="662">
        <f>IF($V$11="Y",J4610*0.05,0)</f>
        <v>0</v>
      </c>
    </row>
    <row r="4611" s="671" customFormat="1" ht="13.5" customHeight="1">
      <c r="E4611" t="s" s="596">
        <v>1659</v>
      </c>
      <c r="F4611" t="s" s="675">
        <v>2527</v>
      </c>
      <c r="G4611" t="s" s="91">
        <f>G4602</f>
        <v>1998</v>
      </c>
      <c r="H4611" s="677">
        <v>0</v>
      </c>
      <c r="J4611" s="662">
        <f>H4611*I4611</f>
        <v>0</v>
      </c>
      <c r="K4611" s="662">
        <f>IF($V$11="Y",J4611*0.05,0)</f>
        <v>0</v>
      </c>
    </row>
    <row r="4612" s="671" customFormat="1" ht="13.5" customHeight="1">
      <c r="E4612" t="s" s="596">
        <v>1659</v>
      </c>
      <c r="F4612" t="s" s="675">
        <v>2527</v>
      </c>
      <c r="G4612" t="s" s="205">
        <f>G4603</f>
        <v>2000</v>
      </c>
      <c r="H4612" s="677">
        <v>0</v>
      </c>
      <c r="J4612" s="662">
        <f>H4612*I4612</f>
        <v>0</v>
      </c>
      <c r="K4612" s="662">
        <f>IF($V$11="Y",J4612*0.05,0)</f>
        <v>0</v>
      </c>
    </row>
    <row r="4613" s="671" customFormat="1" ht="13.5" customHeight="1">
      <c r="E4613" t="s" s="596">
        <v>1659</v>
      </c>
      <c r="F4613" t="s" s="675">
        <v>2527</v>
      </c>
      <c r="G4613" t="s" s="684">
        <f>G4604</f>
        <v>2001</v>
      </c>
      <c r="H4613" s="677">
        <v>0</v>
      </c>
      <c r="J4613" s="662">
        <f>H4613*I4613</f>
        <v>0</v>
      </c>
      <c r="K4613" s="662">
        <f>IF($V$11="Y",J4613*0.05,0)</f>
        <v>0</v>
      </c>
    </row>
    <row r="4614" s="671" customFormat="1" ht="13.5" customHeight="1">
      <c r="E4614" t="s" s="596">
        <v>1659</v>
      </c>
      <c r="F4614" t="s" s="675">
        <v>2527</v>
      </c>
      <c r="G4614" t="s" s="686">
        <f>G4605</f>
        <v>2003</v>
      </c>
      <c r="H4614" s="677">
        <v>0</v>
      </c>
      <c r="J4614" s="662">
        <f>H4614*I4614</f>
        <v>0</v>
      </c>
      <c r="K4614" s="662">
        <f>IF($V$11="Y",J4614*0.05,0)</f>
        <v>0</v>
      </c>
    </row>
    <row r="4615" s="671" customFormat="1" ht="13.5" customHeight="1">
      <c r="E4615" t="s" s="596">
        <v>1659</v>
      </c>
      <c r="F4615" t="s" s="675">
        <v>2527</v>
      </c>
      <c r="G4615" t="s" s="690">
        <f>G4606</f>
        <v>2004</v>
      </c>
      <c r="H4615" s="677">
        <v>0</v>
      </c>
      <c r="J4615" s="662">
        <f>H4615*I4615</f>
        <v>0</v>
      </c>
      <c r="K4615" s="662">
        <f>IF($V$11="Y",J4615*0.05,0)</f>
        <v>0</v>
      </c>
    </row>
    <row r="4616" s="671" customFormat="1" ht="13.5" customHeight="1">
      <c r="E4616" t="s" s="596">
        <v>1659</v>
      </c>
      <c r="F4616" t="s" s="675">
        <v>2527</v>
      </c>
      <c r="G4616" t="s" s="692">
        <f>G4607</f>
        <v>2005</v>
      </c>
      <c r="H4616" s="677">
        <v>0</v>
      </c>
      <c r="J4616" s="662">
        <f>H4616*I4616</f>
        <v>0</v>
      </c>
      <c r="K4616" s="662">
        <f>IF($V$11="Y",J4616*0.05,0)</f>
        <v>0</v>
      </c>
    </row>
    <row r="4617" s="671" customFormat="1" ht="13.5" customHeight="1">
      <c r="E4617" t="s" s="596">
        <v>1659</v>
      </c>
      <c r="F4617" t="s" s="675">
        <v>2527</v>
      </c>
      <c r="G4617" t="s" s="180">
        <f>G4608</f>
        <v>2006</v>
      </c>
      <c r="H4617" s="677">
        <v>0</v>
      </c>
      <c r="J4617" s="662">
        <f>H4617*I4617</f>
        <v>0</v>
      </c>
      <c r="K4617" s="662">
        <f>IF($V$11="Y",J4617*0.05,0)</f>
        <v>0</v>
      </c>
    </row>
    <row r="4618" s="671" customFormat="1" ht="13.5" customHeight="1">
      <c r="E4618" t="s" s="596">
        <v>1659</v>
      </c>
      <c r="F4618" t="s" s="675">
        <v>2527</v>
      </c>
      <c r="G4618" t="s" s="695">
        <f>G4609</f>
        <v>2007</v>
      </c>
      <c r="H4618" s="677">
        <v>0</v>
      </c>
      <c r="J4618" s="662">
        <f>H4618*I4618</f>
        <v>0</v>
      </c>
      <c r="K4618" s="662">
        <f>IF($V$11="Y",J4618*0.05,0)</f>
        <v>0</v>
      </c>
    </row>
    <row r="4619" s="671" customFormat="1" ht="13.5" customHeight="1">
      <c r="E4619" t="s" s="596">
        <v>1660</v>
      </c>
      <c r="F4619" t="s" s="675">
        <v>2528</v>
      </c>
      <c r="G4619" t="s" s="676">
        <f>G4610</f>
        <v>1996</v>
      </c>
      <c r="H4619" s="677">
        <v>0</v>
      </c>
      <c r="J4619" s="662">
        <f>H4619*I4619</f>
        <v>0</v>
      </c>
      <c r="K4619" s="662">
        <f>IF($V$11="Y",J4619*0.05,0)</f>
        <v>0</v>
      </c>
    </row>
    <row r="4620" s="671" customFormat="1" ht="13.5" customHeight="1">
      <c r="E4620" t="s" s="596">
        <v>1660</v>
      </c>
      <c r="F4620" t="s" s="675">
        <v>2528</v>
      </c>
      <c r="G4620" t="s" s="91">
        <f>G4611</f>
        <v>1998</v>
      </c>
      <c r="H4620" s="677">
        <v>0</v>
      </c>
      <c r="J4620" s="662">
        <f>H4620*I4620</f>
        <v>0</v>
      </c>
      <c r="K4620" s="662">
        <f>IF($V$11="Y",J4620*0.05,0)</f>
        <v>0</v>
      </c>
    </row>
    <row r="4621" s="671" customFormat="1" ht="13.5" customHeight="1">
      <c r="E4621" t="s" s="596">
        <v>1660</v>
      </c>
      <c r="F4621" t="s" s="675">
        <v>2528</v>
      </c>
      <c r="G4621" t="s" s="205">
        <f>G4612</f>
        <v>2000</v>
      </c>
      <c r="H4621" s="677">
        <v>0</v>
      </c>
      <c r="J4621" s="662">
        <f>H4621*I4621</f>
        <v>0</v>
      </c>
      <c r="K4621" s="662">
        <f>IF($V$11="Y",J4621*0.05,0)</f>
        <v>0</v>
      </c>
    </row>
    <row r="4622" s="671" customFormat="1" ht="13.5" customHeight="1">
      <c r="E4622" t="s" s="596">
        <v>1660</v>
      </c>
      <c r="F4622" t="s" s="675">
        <v>2528</v>
      </c>
      <c r="G4622" t="s" s="684">
        <f>G4613</f>
        <v>2001</v>
      </c>
      <c r="H4622" s="677">
        <v>0</v>
      </c>
      <c r="J4622" s="662">
        <f>H4622*I4622</f>
        <v>0</v>
      </c>
      <c r="K4622" s="662">
        <f>IF($V$11="Y",J4622*0.05,0)</f>
        <v>0</v>
      </c>
    </row>
    <row r="4623" s="671" customFormat="1" ht="13.5" customHeight="1">
      <c r="E4623" t="s" s="596">
        <v>1660</v>
      </c>
      <c r="F4623" t="s" s="675">
        <v>2528</v>
      </c>
      <c r="G4623" t="s" s="686">
        <f>G4614</f>
        <v>2003</v>
      </c>
      <c r="H4623" s="677">
        <v>0</v>
      </c>
      <c r="J4623" s="662">
        <f>H4623*I4623</f>
        <v>0</v>
      </c>
      <c r="K4623" s="662">
        <f>IF($V$11="Y",J4623*0.05,0)</f>
        <v>0</v>
      </c>
    </row>
    <row r="4624" s="671" customFormat="1" ht="13.5" customHeight="1">
      <c r="E4624" t="s" s="596">
        <v>1660</v>
      </c>
      <c r="F4624" t="s" s="675">
        <v>2528</v>
      </c>
      <c r="G4624" t="s" s="690">
        <f>G4615</f>
        <v>2004</v>
      </c>
      <c r="H4624" s="677">
        <v>0</v>
      </c>
      <c r="J4624" s="662">
        <f>H4624*I4624</f>
        <v>0</v>
      </c>
      <c r="K4624" s="662">
        <f>IF($V$11="Y",J4624*0.05,0)</f>
        <v>0</v>
      </c>
    </row>
    <row r="4625" s="671" customFormat="1" ht="13.5" customHeight="1">
      <c r="E4625" t="s" s="596">
        <v>1660</v>
      </c>
      <c r="F4625" t="s" s="675">
        <v>2528</v>
      </c>
      <c r="G4625" t="s" s="692">
        <f>G4616</f>
        <v>2005</v>
      </c>
      <c r="H4625" s="677">
        <v>0</v>
      </c>
      <c r="J4625" s="662">
        <f>H4625*I4625</f>
        <v>0</v>
      </c>
      <c r="K4625" s="662">
        <f>IF($V$11="Y",J4625*0.05,0)</f>
        <v>0</v>
      </c>
    </row>
    <row r="4626" s="671" customFormat="1" ht="13.5" customHeight="1">
      <c r="E4626" t="s" s="596">
        <v>1660</v>
      </c>
      <c r="F4626" t="s" s="675">
        <v>2528</v>
      </c>
      <c r="G4626" t="s" s="180">
        <f>G4617</f>
        <v>2006</v>
      </c>
      <c r="H4626" s="677">
        <v>0</v>
      </c>
      <c r="J4626" s="662">
        <f>H4626*I4626</f>
        <v>0</v>
      </c>
      <c r="K4626" s="662">
        <f>IF($V$11="Y",J4626*0.05,0)</f>
        <v>0</v>
      </c>
    </row>
    <row r="4627" s="671" customFormat="1" ht="13.5" customHeight="1">
      <c r="E4627" t="s" s="596">
        <v>1660</v>
      </c>
      <c r="F4627" t="s" s="675">
        <v>2528</v>
      </c>
      <c r="G4627" t="s" s="695">
        <f>G4618</f>
        <v>2007</v>
      </c>
      <c r="H4627" s="677">
        <v>0</v>
      </c>
      <c r="J4627" s="662">
        <f>H4627*I4627</f>
        <v>0</v>
      </c>
      <c r="K4627" s="662">
        <f>IF($V$11="Y",J4627*0.05,0)</f>
        <v>0</v>
      </c>
    </row>
    <row r="4628" s="671" customFormat="1" ht="13.5" customHeight="1">
      <c r="E4628" t="s" s="596">
        <v>1661</v>
      </c>
      <c r="F4628" t="s" s="675">
        <v>2529</v>
      </c>
      <c r="G4628" t="s" s="676">
        <f>G4619</f>
        <v>1996</v>
      </c>
      <c r="H4628" s="677">
        <v>0</v>
      </c>
      <c r="J4628" s="662">
        <f>H4628*I4628</f>
        <v>0</v>
      </c>
      <c r="K4628" s="662">
        <f>IF($V$11="Y",J4628*0.05,0)</f>
        <v>0</v>
      </c>
    </row>
    <row r="4629" s="671" customFormat="1" ht="13.5" customHeight="1">
      <c r="E4629" t="s" s="596">
        <v>1661</v>
      </c>
      <c r="F4629" t="s" s="675">
        <v>2529</v>
      </c>
      <c r="G4629" t="s" s="91">
        <f>G4620</f>
        <v>1998</v>
      </c>
      <c r="H4629" s="677">
        <v>0</v>
      </c>
      <c r="J4629" s="662">
        <f>H4629*I4629</f>
        <v>0</v>
      </c>
      <c r="K4629" s="662">
        <f>IF($V$11="Y",J4629*0.05,0)</f>
        <v>0</v>
      </c>
    </row>
    <row r="4630" s="671" customFormat="1" ht="13.5" customHeight="1">
      <c r="E4630" t="s" s="596">
        <v>1661</v>
      </c>
      <c r="F4630" t="s" s="675">
        <v>2529</v>
      </c>
      <c r="G4630" t="s" s="205">
        <f>G4621</f>
        <v>2000</v>
      </c>
      <c r="H4630" s="677">
        <v>0</v>
      </c>
      <c r="J4630" s="662">
        <f>H4630*I4630</f>
        <v>0</v>
      </c>
      <c r="K4630" s="662">
        <f>IF($V$11="Y",J4630*0.05,0)</f>
        <v>0</v>
      </c>
    </row>
    <row r="4631" s="671" customFormat="1" ht="13.5" customHeight="1">
      <c r="E4631" t="s" s="596">
        <v>1661</v>
      </c>
      <c r="F4631" t="s" s="675">
        <v>2529</v>
      </c>
      <c r="G4631" t="s" s="684">
        <f>G4622</f>
        <v>2001</v>
      </c>
      <c r="H4631" s="677">
        <v>0</v>
      </c>
      <c r="J4631" s="662">
        <f>H4631*I4631</f>
        <v>0</v>
      </c>
      <c r="K4631" s="662">
        <f>IF($V$11="Y",J4631*0.05,0)</f>
        <v>0</v>
      </c>
    </row>
    <row r="4632" s="671" customFormat="1" ht="13.5" customHeight="1">
      <c r="E4632" t="s" s="596">
        <v>1661</v>
      </c>
      <c r="F4632" t="s" s="675">
        <v>2529</v>
      </c>
      <c r="G4632" t="s" s="686">
        <f>G4623</f>
        <v>2003</v>
      </c>
      <c r="H4632" s="677">
        <v>0</v>
      </c>
      <c r="J4632" s="662">
        <f>H4632*I4632</f>
        <v>0</v>
      </c>
      <c r="K4632" s="662">
        <f>IF($V$11="Y",J4632*0.05,0)</f>
        <v>0</v>
      </c>
    </row>
    <row r="4633" s="671" customFormat="1" ht="13.5" customHeight="1">
      <c r="E4633" t="s" s="596">
        <v>1661</v>
      </c>
      <c r="F4633" t="s" s="675">
        <v>2529</v>
      </c>
      <c r="G4633" t="s" s="690">
        <f>G4624</f>
        <v>2004</v>
      </c>
      <c r="H4633" s="677">
        <v>0</v>
      </c>
      <c r="J4633" s="662">
        <f>H4633*I4633</f>
        <v>0</v>
      </c>
      <c r="K4633" s="662">
        <f>IF($V$11="Y",J4633*0.05,0)</f>
        <v>0</v>
      </c>
    </row>
    <row r="4634" s="671" customFormat="1" ht="13.5" customHeight="1">
      <c r="E4634" t="s" s="596">
        <v>1661</v>
      </c>
      <c r="F4634" t="s" s="675">
        <v>2529</v>
      </c>
      <c r="G4634" t="s" s="692">
        <f>G4625</f>
        <v>2005</v>
      </c>
      <c r="H4634" s="677">
        <v>0</v>
      </c>
      <c r="J4634" s="662">
        <f>H4634*I4634</f>
        <v>0</v>
      </c>
      <c r="K4634" s="662">
        <f>IF($V$11="Y",J4634*0.05,0)</f>
        <v>0</v>
      </c>
    </row>
    <row r="4635" s="671" customFormat="1" ht="13.5" customHeight="1">
      <c r="E4635" t="s" s="596">
        <v>1661</v>
      </c>
      <c r="F4635" t="s" s="675">
        <v>2529</v>
      </c>
      <c r="G4635" t="s" s="180">
        <f>G4626</f>
        <v>2006</v>
      </c>
      <c r="H4635" s="677">
        <v>0</v>
      </c>
      <c r="J4635" s="662">
        <f>H4635*I4635</f>
        <v>0</v>
      </c>
      <c r="K4635" s="662">
        <f>IF($V$11="Y",J4635*0.05,0)</f>
        <v>0</v>
      </c>
    </row>
    <row r="4636" s="671" customFormat="1" ht="13.5" customHeight="1">
      <c r="E4636" t="s" s="596">
        <v>1661</v>
      </c>
      <c r="F4636" t="s" s="675">
        <v>2529</v>
      </c>
      <c r="G4636" t="s" s="695">
        <f>G4627</f>
        <v>2007</v>
      </c>
      <c r="H4636" s="677">
        <v>0</v>
      </c>
      <c r="J4636" s="662">
        <f>H4636*I4636</f>
        <v>0</v>
      </c>
      <c r="K4636" s="662">
        <f>IF($V$11="Y",J4636*0.05,0)</f>
        <v>0</v>
      </c>
    </row>
    <row r="4637" s="671" customFormat="1" ht="13.5" customHeight="1">
      <c r="E4637" t="s" s="596">
        <v>1662</v>
      </c>
      <c r="F4637" t="s" s="675">
        <v>2530</v>
      </c>
      <c r="G4637" t="s" s="676">
        <f>G4628</f>
        <v>1996</v>
      </c>
      <c r="H4637" s="677">
        <v>0</v>
      </c>
      <c r="J4637" s="662">
        <f>H4637*I4637</f>
        <v>0</v>
      </c>
      <c r="K4637" s="662">
        <f>IF($V$11="Y",J4637*0.05,0)</f>
        <v>0</v>
      </c>
    </row>
    <row r="4638" s="671" customFormat="1" ht="13.5" customHeight="1">
      <c r="E4638" t="s" s="596">
        <v>1662</v>
      </c>
      <c r="F4638" t="s" s="675">
        <v>2530</v>
      </c>
      <c r="G4638" t="s" s="91">
        <f>G4629</f>
        <v>1998</v>
      </c>
      <c r="H4638" s="677">
        <v>0</v>
      </c>
      <c r="J4638" s="662">
        <f>H4638*I4638</f>
        <v>0</v>
      </c>
      <c r="K4638" s="662">
        <f>IF($V$11="Y",J4638*0.05,0)</f>
        <v>0</v>
      </c>
    </row>
    <row r="4639" s="671" customFormat="1" ht="13.5" customHeight="1">
      <c r="E4639" t="s" s="596">
        <v>1662</v>
      </c>
      <c r="F4639" t="s" s="675">
        <v>2530</v>
      </c>
      <c r="G4639" t="s" s="205">
        <f>G4630</f>
        <v>2000</v>
      </c>
      <c r="H4639" s="677">
        <v>0</v>
      </c>
      <c r="J4639" s="662">
        <f>H4639*I4639</f>
        <v>0</v>
      </c>
      <c r="K4639" s="662">
        <f>IF($V$11="Y",J4639*0.05,0)</f>
        <v>0</v>
      </c>
    </row>
    <row r="4640" s="671" customFormat="1" ht="13.5" customHeight="1">
      <c r="E4640" t="s" s="596">
        <v>1662</v>
      </c>
      <c r="F4640" t="s" s="675">
        <v>2530</v>
      </c>
      <c r="G4640" t="s" s="684">
        <f>G4631</f>
        <v>2001</v>
      </c>
      <c r="H4640" s="677">
        <v>0</v>
      </c>
      <c r="J4640" s="662">
        <f>H4640*I4640</f>
        <v>0</v>
      </c>
      <c r="K4640" s="662">
        <f>IF($V$11="Y",J4640*0.05,0)</f>
        <v>0</v>
      </c>
    </row>
    <row r="4641" s="671" customFormat="1" ht="13.5" customHeight="1">
      <c r="E4641" t="s" s="596">
        <v>1662</v>
      </c>
      <c r="F4641" t="s" s="675">
        <v>2530</v>
      </c>
      <c r="G4641" t="s" s="686">
        <f>G4632</f>
        <v>2003</v>
      </c>
      <c r="H4641" s="677">
        <v>0</v>
      </c>
      <c r="J4641" s="662">
        <f>H4641*I4641</f>
        <v>0</v>
      </c>
      <c r="K4641" s="662">
        <f>IF($V$11="Y",J4641*0.05,0)</f>
        <v>0</v>
      </c>
    </row>
    <row r="4642" s="671" customFormat="1" ht="13.5" customHeight="1">
      <c r="E4642" t="s" s="596">
        <v>1662</v>
      </c>
      <c r="F4642" t="s" s="675">
        <v>2530</v>
      </c>
      <c r="G4642" t="s" s="690">
        <f>G4633</f>
        <v>2004</v>
      </c>
      <c r="H4642" s="677">
        <v>0</v>
      </c>
      <c r="J4642" s="662">
        <f>H4642*I4642</f>
        <v>0</v>
      </c>
      <c r="K4642" s="662">
        <f>IF($V$11="Y",J4642*0.05,0)</f>
        <v>0</v>
      </c>
    </row>
    <row r="4643" s="671" customFormat="1" ht="13.5" customHeight="1">
      <c r="E4643" t="s" s="596">
        <v>1662</v>
      </c>
      <c r="F4643" t="s" s="675">
        <v>2530</v>
      </c>
      <c r="G4643" t="s" s="692">
        <f>G4634</f>
        <v>2005</v>
      </c>
      <c r="H4643" s="677">
        <v>0</v>
      </c>
      <c r="J4643" s="662">
        <f>H4643*I4643</f>
        <v>0</v>
      </c>
      <c r="K4643" s="662">
        <f>IF($V$11="Y",J4643*0.05,0)</f>
        <v>0</v>
      </c>
    </row>
    <row r="4644" s="671" customFormat="1" ht="13.5" customHeight="1">
      <c r="E4644" t="s" s="596">
        <v>1662</v>
      </c>
      <c r="F4644" t="s" s="675">
        <v>2530</v>
      </c>
      <c r="G4644" t="s" s="180">
        <f>G4635</f>
        <v>2006</v>
      </c>
      <c r="H4644" s="677">
        <v>0</v>
      </c>
      <c r="J4644" s="662">
        <f>H4644*I4644</f>
        <v>0</v>
      </c>
      <c r="K4644" s="662">
        <f>IF($V$11="Y",J4644*0.05,0)</f>
        <v>0</v>
      </c>
    </row>
    <row r="4645" s="671" customFormat="1" ht="13.5" customHeight="1">
      <c r="E4645" t="s" s="596">
        <v>1662</v>
      </c>
      <c r="F4645" t="s" s="675">
        <v>2530</v>
      </c>
      <c r="G4645" t="s" s="695">
        <f>G4636</f>
        <v>2007</v>
      </c>
      <c r="H4645" s="677">
        <v>0</v>
      </c>
      <c r="J4645" s="662">
        <f>H4645*I4645</f>
        <v>0</v>
      </c>
      <c r="K4645" s="662">
        <f>IF($V$11="Y",J4645*0.05,0)</f>
        <v>0</v>
      </c>
    </row>
    <row r="4646" s="671" customFormat="1" ht="13.5" customHeight="1">
      <c r="E4646" t="s" s="596">
        <v>1663</v>
      </c>
      <c r="F4646" t="s" s="675">
        <v>2531</v>
      </c>
      <c r="G4646" t="s" s="676">
        <f>G4637</f>
        <v>1996</v>
      </c>
      <c r="H4646" s="677">
        <v>0</v>
      </c>
      <c r="J4646" s="662">
        <f>H4646*I4646</f>
        <v>0</v>
      </c>
      <c r="K4646" s="662">
        <f>IF($V$11="Y",J4646*0.05,0)</f>
        <v>0</v>
      </c>
    </row>
    <row r="4647" s="671" customFormat="1" ht="13.5" customHeight="1">
      <c r="E4647" t="s" s="596">
        <v>1663</v>
      </c>
      <c r="F4647" t="s" s="675">
        <v>2531</v>
      </c>
      <c r="G4647" t="s" s="91">
        <f>G4638</f>
        <v>1998</v>
      </c>
      <c r="H4647" s="677">
        <v>0</v>
      </c>
      <c r="J4647" s="662">
        <f>H4647*I4647</f>
        <v>0</v>
      </c>
      <c r="K4647" s="662">
        <f>IF($V$11="Y",J4647*0.05,0)</f>
        <v>0</v>
      </c>
    </row>
    <row r="4648" s="671" customFormat="1" ht="13.5" customHeight="1">
      <c r="E4648" t="s" s="596">
        <v>1663</v>
      </c>
      <c r="F4648" t="s" s="675">
        <v>2531</v>
      </c>
      <c r="G4648" t="s" s="205">
        <f>G4639</f>
        <v>2000</v>
      </c>
      <c r="H4648" s="677">
        <v>0</v>
      </c>
      <c r="J4648" s="662">
        <f>H4648*I4648</f>
        <v>0</v>
      </c>
      <c r="K4648" s="662">
        <f>IF($V$11="Y",J4648*0.05,0)</f>
        <v>0</v>
      </c>
    </row>
    <row r="4649" s="671" customFormat="1" ht="13.5" customHeight="1">
      <c r="E4649" t="s" s="596">
        <v>1663</v>
      </c>
      <c r="F4649" t="s" s="675">
        <v>2531</v>
      </c>
      <c r="G4649" t="s" s="684">
        <f>G4640</f>
        <v>2001</v>
      </c>
      <c r="H4649" s="677">
        <v>0</v>
      </c>
      <c r="J4649" s="662">
        <f>H4649*I4649</f>
        <v>0</v>
      </c>
      <c r="K4649" s="662">
        <f>IF($V$11="Y",J4649*0.05,0)</f>
        <v>0</v>
      </c>
    </row>
    <row r="4650" s="671" customFormat="1" ht="13.5" customHeight="1">
      <c r="E4650" t="s" s="596">
        <v>1663</v>
      </c>
      <c r="F4650" t="s" s="675">
        <v>2531</v>
      </c>
      <c r="G4650" t="s" s="686">
        <f>G4641</f>
        <v>2003</v>
      </c>
      <c r="H4650" s="677">
        <v>0</v>
      </c>
      <c r="J4650" s="662">
        <f>H4650*I4650</f>
        <v>0</v>
      </c>
      <c r="K4650" s="662">
        <f>IF($V$11="Y",J4650*0.05,0)</f>
        <v>0</v>
      </c>
    </row>
    <row r="4651" s="671" customFormat="1" ht="13.5" customHeight="1">
      <c r="E4651" t="s" s="596">
        <v>1663</v>
      </c>
      <c r="F4651" t="s" s="675">
        <v>2531</v>
      </c>
      <c r="G4651" t="s" s="690">
        <f>G4642</f>
        <v>2004</v>
      </c>
      <c r="H4651" s="677">
        <v>0</v>
      </c>
      <c r="J4651" s="662">
        <f>H4651*I4651</f>
        <v>0</v>
      </c>
      <c r="K4651" s="662">
        <f>IF($V$11="Y",J4651*0.05,0)</f>
        <v>0</v>
      </c>
    </row>
    <row r="4652" s="671" customFormat="1" ht="13.5" customHeight="1">
      <c r="E4652" t="s" s="596">
        <v>1663</v>
      </c>
      <c r="F4652" t="s" s="675">
        <v>2531</v>
      </c>
      <c r="G4652" t="s" s="692">
        <f>G4643</f>
        <v>2005</v>
      </c>
      <c r="H4652" s="677">
        <v>0</v>
      </c>
      <c r="J4652" s="662">
        <f>H4652*I4652</f>
        <v>0</v>
      </c>
      <c r="K4652" s="662">
        <f>IF($V$11="Y",J4652*0.05,0)</f>
        <v>0</v>
      </c>
    </row>
    <row r="4653" s="671" customFormat="1" ht="13.5" customHeight="1">
      <c r="E4653" t="s" s="596">
        <v>1663</v>
      </c>
      <c r="F4653" t="s" s="675">
        <v>2531</v>
      </c>
      <c r="G4653" t="s" s="180">
        <f>G4644</f>
        <v>2006</v>
      </c>
      <c r="H4653" s="677">
        <v>0</v>
      </c>
      <c r="J4653" s="662">
        <f>H4653*I4653</f>
        <v>0</v>
      </c>
      <c r="K4653" s="662">
        <f>IF($V$11="Y",J4653*0.05,0)</f>
        <v>0</v>
      </c>
    </row>
    <row r="4654" s="671" customFormat="1" ht="13.5" customHeight="1">
      <c r="E4654" t="s" s="596">
        <v>1663</v>
      </c>
      <c r="F4654" t="s" s="675">
        <v>2531</v>
      </c>
      <c r="G4654" t="s" s="695">
        <f>G4645</f>
        <v>2007</v>
      </c>
      <c r="H4654" s="677">
        <v>0</v>
      </c>
      <c r="J4654" s="662">
        <f>H4654*I4654</f>
        <v>0</v>
      </c>
      <c r="K4654" s="662">
        <f>IF($V$11="Y",J4654*0.05,0)</f>
        <v>0</v>
      </c>
    </row>
    <row r="4655" s="671" customFormat="1" ht="13.5" customHeight="1">
      <c r="E4655" t="s" s="596">
        <v>1664</v>
      </c>
      <c r="F4655" t="s" s="675">
        <v>2532</v>
      </c>
      <c r="G4655" t="s" s="676">
        <f>G4646</f>
        <v>1996</v>
      </c>
      <c r="H4655" s="677">
        <v>0</v>
      </c>
      <c r="J4655" s="662">
        <f>H4655*I4655</f>
        <v>0</v>
      </c>
      <c r="K4655" s="662">
        <f>IF($V$11="Y",J4655*0.05,0)</f>
        <v>0</v>
      </c>
    </row>
    <row r="4656" s="671" customFormat="1" ht="13.5" customHeight="1">
      <c r="E4656" t="s" s="596">
        <v>1664</v>
      </c>
      <c r="F4656" t="s" s="675">
        <v>2532</v>
      </c>
      <c r="G4656" t="s" s="91">
        <f>G4647</f>
        <v>1998</v>
      </c>
      <c r="H4656" s="677">
        <v>0</v>
      </c>
      <c r="J4656" s="662">
        <f>H4656*I4656</f>
        <v>0</v>
      </c>
      <c r="K4656" s="662">
        <f>IF($V$11="Y",J4656*0.05,0)</f>
        <v>0</v>
      </c>
    </row>
    <row r="4657" s="671" customFormat="1" ht="13.5" customHeight="1">
      <c r="E4657" t="s" s="596">
        <v>1664</v>
      </c>
      <c r="F4657" t="s" s="675">
        <v>2532</v>
      </c>
      <c r="G4657" t="s" s="205">
        <f>G4648</f>
        <v>2000</v>
      </c>
      <c r="H4657" s="677">
        <v>0</v>
      </c>
      <c r="J4657" s="662">
        <f>H4657*I4657</f>
        <v>0</v>
      </c>
      <c r="K4657" s="662">
        <f>IF($V$11="Y",J4657*0.05,0)</f>
        <v>0</v>
      </c>
    </row>
    <row r="4658" s="671" customFormat="1" ht="13.5" customHeight="1">
      <c r="E4658" t="s" s="596">
        <v>1664</v>
      </c>
      <c r="F4658" t="s" s="675">
        <v>2532</v>
      </c>
      <c r="G4658" t="s" s="684">
        <f>G4649</f>
        <v>2001</v>
      </c>
      <c r="H4658" s="677">
        <v>0</v>
      </c>
      <c r="J4658" s="662">
        <f>H4658*I4658</f>
        <v>0</v>
      </c>
      <c r="K4658" s="662">
        <f>IF($V$11="Y",J4658*0.05,0)</f>
        <v>0</v>
      </c>
    </row>
    <row r="4659" s="671" customFormat="1" ht="13.5" customHeight="1">
      <c r="E4659" t="s" s="596">
        <v>1664</v>
      </c>
      <c r="F4659" t="s" s="675">
        <v>2532</v>
      </c>
      <c r="G4659" t="s" s="686">
        <f>G4650</f>
        <v>2003</v>
      </c>
      <c r="H4659" s="677">
        <v>0</v>
      </c>
      <c r="J4659" s="662">
        <f>H4659*I4659</f>
        <v>0</v>
      </c>
      <c r="K4659" s="662">
        <f>IF($V$11="Y",J4659*0.05,0)</f>
        <v>0</v>
      </c>
    </row>
    <row r="4660" s="671" customFormat="1" ht="13.5" customHeight="1">
      <c r="E4660" t="s" s="596">
        <v>1664</v>
      </c>
      <c r="F4660" t="s" s="675">
        <v>2532</v>
      </c>
      <c r="G4660" t="s" s="690">
        <f>G4651</f>
        <v>2004</v>
      </c>
      <c r="H4660" s="677">
        <v>0</v>
      </c>
      <c r="J4660" s="662">
        <f>H4660*I4660</f>
        <v>0</v>
      </c>
      <c r="K4660" s="662">
        <f>IF($V$11="Y",J4660*0.05,0)</f>
        <v>0</v>
      </c>
    </row>
    <row r="4661" s="671" customFormat="1" ht="13.5" customHeight="1">
      <c r="E4661" t="s" s="596">
        <v>1664</v>
      </c>
      <c r="F4661" t="s" s="675">
        <v>2532</v>
      </c>
      <c r="G4661" t="s" s="692">
        <f>G4652</f>
        <v>2005</v>
      </c>
      <c r="H4661" s="677">
        <v>0</v>
      </c>
      <c r="J4661" s="662">
        <f>H4661*I4661</f>
        <v>0</v>
      </c>
      <c r="K4661" s="662">
        <f>IF($V$11="Y",J4661*0.05,0)</f>
        <v>0</v>
      </c>
    </row>
    <row r="4662" s="671" customFormat="1" ht="13.5" customHeight="1">
      <c r="E4662" t="s" s="596">
        <v>1664</v>
      </c>
      <c r="F4662" t="s" s="675">
        <v>2532</v>
      </c>
      <c r="G4662" t="s" s="180">
        <f>G4653</f>
        <v>2006</v>
      </c>
      <c r="H4662" s="677">
        <v>0</v>
      </c>
      <c r="J4662" s="662">
        <f>H4662*I4662</f>
        <v>0</v>
      </c>
      <c r="K4662" s="662">
        <f>IF($V$11="Y",J4662*0.05,0)</f>
        <v>0</v>
      </c>
    </row>
    <row r="4663" s="671" customFormat="1" ht="13.5" customHeight="1">
      <c r="E4663" t="s" s="596">
        <v>1664</v>
      </c>
      <c r="F4663" t="s" s="675">
        <v>2532</v>
      </c>
      <c r="G4663" t="s" s="695">
        <f>G4654</f>
        <v>2007</v>
      </c>
      <c r="H4663" s="677">
        <v>0</v>
      </c>
      <c r="J4663" s="662">
        <f>H4663*I4663</f>
        <v>0</v>
      </c>
      <c r="K4663" s="662">
        <f>IF($V$11="Y",J4663*0.05,0)</f>
        <v>0</v>
      </c>
    </row>
    <row r="4664" s="671" customFormat="1" ht="13.5" customHeight="1">
      <c r="E4664" t="s" s="596">
        <v>1665</v>
      </c>
      <c r="F4664" t="s" s="675">
        <v>2533</v>
      </c>
      <c r="G4664" t="s" s="676">
        <f>G4655</f>
        <v>1996</v>
      </c>
      <c r="H4664" s="677">
        <v>0</v>
      </c>
      <c r="J4664" s="662">
        <f>H4664*I4664</f>
        <v>0</v>
      </c>
      <c r="K4664" s="662">
        <f>IF($V$11="Y",J4664*0.05,0)</f>
        <v>0</v>
      </c>
    </row>
    <row r="4665" s="671" customFormat="1" ht="13.5" customHeight="1">
      <c r="E4665" t="s" s="596">
        <v>1665</v>
      </c>
      <c r="F4665" t="s" s="675">
        <v>2533</v>
      </c>
      <c r="G4665" t="s" s="91">
        <f>G4656</f>
        <v>1998</v>
      </c>
      <c r="H4665" s="677">
        <v>0</v>
      </c>
      <c r="J4665" s="662">
        <f>H4665*I4665</f>
        <v>0</v>
      </c>
      <c r="K4665" s="662">
        <f>IF($V$11="Y",J4665*0.05,0)</f>
        <v>0</v>
      </c>
    </row>
    <row r="4666" s="671" customFormat="1" ht="13.5" customHeight="1">
      <c r="E4666" t="s" s="596">
        <v>1665</v>
      </c>
      <c r="F4666" t="s" s="675">
        <v>2533</v>
      </c>
      <c r="G4666" t="s" s="205">
        <f>G4657</f>
        <v>2000</v>
      </c>
      <c r="H4666" s="677">
        <v>0</v>
      </c>
      <c r="J4666" s="662">
        <f>H4666*I4666</f>
        <v>0</v>
      </c>
      <c r="K4666" s="662">
        <f>IF($V$11="Y",J4666*0.05,0)</f>
        <v>0</v>
      </c>
    </row>
    <row r="4667" s="671" customFormat="1" ht="13.5" customHeight="1">
      <c r="E4667" t="s" s="596">
        <v>1665</v>
      </c>
      <c r="F4667" t="s" s="675">
        <v>2533</v>
      </c>
      <c r="G4667" t="s" s="684">
        <f>G4658</f>
        <v>2001</v>
      </c>
      <c r="H4667" s="677">
        <v>0</v>
      </c>
      <c r="J4667" s="662">
        <f>H4667*I4667</f>
        <v>0</v>
      </c>
      <c r="K4667" s="662">
        <f>IF($V$11="Y",J4667*0.05,0)</f>
        <v>0</v>
      </c>
    </row>
    <row r="4668" s="671" customFormat="1" ht="13.5" customHeight="1">
      <c r="E4668" t="s" s="596">
        <v>1665</v>
      </c>
      <c r="F4668" t="s" s="675">
        <v>2533</v>
      </c>
      <c r="G4668" t="s" s="686">
        <f>G4659</f>
        <v>2003</v>
      </c>
      <c r="H4668" s="677">
        <v>0</v>
      </c>
      <c r="J4668" s="662">
        <f>H4668*I4668</f>
        <v>0</v>
      </c>
      <c r="K4668" s="662">
        <f>IF($V$11="Y",J4668*0.05,0)</f>
        <v>0</v>
      </c>
    </row>
    <row r="4669" s="671" customFormat="1" ht="13.5" customHeight="1">
      <c r="E4669" t="s" s="596">
        <v>1665</v>
      </c>
      <c r="F4669" t="s" s="675">
        <v>2533</v>
      </c>
      <c r="G4669" t="s" s="690">
        <f>G4660</f>
        <v>2004</v>
      </c>
      <c r="H4669" s="677">
        <v>0</v>
      </c>
      <c r="J4669" s="662">
        <f>H4669*I4669</f>
        <v>0</v>
      </c>
      <c r="K4669" s="662">
        <f>IF($V$11="Y",J4669*0.05,0)</f>
        <v>0</v>
      </c>
    </row>
    <row r="4670" s="671" customFormat="1" ht="13.5" customHeight="1">
      <c r="E4670" t="s" s="596">
        <v>1665</v>
      </c>
      <c r="F4670" t="s" s="675">
        <v>2533</v>
      </c>
      <c r="G4670" t="s" s="692">
        <f>G4661</f>
        <v>2005</v>
      </c>
      <c r="H4670" s="677">
        <v>0</v>
      </c>
      <c r="J4670" s="662">
        <f>H4670*I4670</f>
        <v>0</v>
      </c>
      <c r="K4670" s="662">
        <f>IF($V$11="Y",J4670*0.05,0)</f>
        <v>0</v>
      </c>
    </row>
    <row r="4671" s="671" customFormat="1" ht="13.5" customHeight="1">
      <c r="E4671" t="s" s="596">
        <v>1665</v>
      </c>
      <c r="F4671" t="s" s="675">
        <v>2533</v>
      </c>
      <c r="G4671" t="s" s="180">
        <f>G4662</f>
        <v>2006</v>
      </c>
      <c r="H4671" s="677">
        <v>0</v>
      </c>
      <c r="J4671" s="662">
        <f>H4671*I4671</f>
        <v>0</v>
      </c>
      <c r="K4671" s="662">
        <f>IF($V$11="Y",J4671*0.05,0)</f>
        <v>0</v>
      </c>
    </row>
    <row r="4672" s="671" customFormat="1" ht="13.5" customHeight="1">
      <c r="E4672" t="s" s="596">
        <v>1665</v>
      </c>
      <c r="F4672" t="s" s="675">
        <v>2533</v>
      </c>
      <c r="G4672" t="s" s="695">
        <f>G4663</f>
        <v>2007</v>
      </c>
      <c r="H4672" s="677">
        <v>0</v>
      </c>
      <c r="J4672" s="662">
        <f>H4672*I4672</f>
        <v>0</v>
      </c>
      <c r="K4672" s="662">
        <f>IF($V$11="Y",J4672*0.05,0)</f>
        <v>0</v>
      </c>
    </row>
    <row r="4673" s="671" customFormat="1" ht="13.5" customHeight="1">
      <c r="E4673" t="s" s="596">
        <v>1666</v>
      </c>
      <c r="F4673" t="s" s="675">
        <v>2534</v>
      </c>
      <c r="G4673" t="s" s="676">
        <f>G4664</f>
        <v>1996</v>
      </c>
      <c r="H4673" s="677">
        <v>0</v>
      </c>
      <c r="J4673" s="662">
        <f>H4673*I4673</f>
        <v>0</v>
      </c>
      <c r="K4673" s="662">
        <f>IF($V$11="Y",J4673*0.05,0)</f>
        <v>0</v>
      </c>
    </row>
    <row r="4674" s="671" customFormat="1" ht="13.5" customHeight="1">
      <c r="E4674" t="s" s="596">
        <v>1666</v>
      </c>
      <c r="F4674" t="s" s="675">
        <v>2534</v>
      </c>
      <c r="G4674" t="s" s="91">
        <f>G4665</f>
        <v>1998</v>
      </c>
      <c r="H4674" s="677">
        <v>0</v>
      </c>
      <c r="J4674" s="662">
        <f>H4674*I4674</f>
        <v>0</v>
      </c>
      <c r="K4674" s="662">
        <f>IF($V$11="Y",J4674*0.05,0)</f>
        <v>0</v>
      </c>
    </row>
    <row r="4675" s="671" customFormat="1" ht="13.5" customHeight="1">
      <c r="E4675" t="s" s="596">
        <v>1666</v>
      </c>
      <c r="F4675" t="s" s="675">
        <v>2534</v>
      </c>
      <c r="G4675" t="s" s="205">
        <f>G4666</f>
        <v>2000</v>
      </c>
      <c r="H4675" s="677">
        <v>0</v>
      </c>
      <c r="J4675" s="662">
        <f>H4675*I4675</f>
        <v>0</v>
      </c>
      <c r="K4675" s="662">
        <f>IF($V$11="Y",J4675*0.05,0)</f>
        <v>0</v>
      </c>
    </row>
    <row r="4676" s="671" customFormat="1" ht="13.5" customHeight="1">
      <c r="E4676" t="s" s="596">
        <v>1666</v>
      </c>
      <c r="F4676" t="s" s="675">
        <v>2534</v>
      </c>
      <c r="G4676" t="s" s="684">
        <f>G4667</f>
        <v>2001</v>
      </c>
      <c r="H4676" s="677">
        <v>0</v>
      </c>
      <c r="J4676" s="662">
        <f>H4676*I4676</f>
        <v>0</v>
      </c>
      <c r="K4676" s="662">
        <f>IF($V$11="Y",J4676*0.05,0)</f>
        <v>0</v>
      </c>
    </row>
    <row r="4677" s="671" customFormat="1" ht="13.5" customHeight="1">
      <c r="E4677" t="s" s="596">
        <v>1666</v>
      </c>
      <c r="F4677" t="s" s="675">
        <v>2534</v>
      </c>
      <c r="G4677" t="s" s="686">
        <f>G4668</f>
        <v>2003</v>
      </c>
      <c r="H4677" s="677">
        <v>0</v>
      </c>
      <c r="J4677" s="662">
        <f>H4677*I4677</f>
        <v>0</v>
      </c>
      <c r="K4677" s="662">
        <f>IF($V$11="Y",J4677*0.05,0)</f>
        <v>0</v>
      </c>
    </row>
    <row r="4678" s="671" customFormat="1" ht="13.5" customHeight="1">
      <c r="E4678" t="s" s="596">
        <v>1666</v>
      </c>
      <c r="F4678" t="s" s="675">
        <v>2534</v>
      </c>
      <c r="G4678" t="s" s="690">
        <f>G4669</f>
        <v>2004</v>
      </c>
      <c r="H4678" s="677">
        <v>0</v>
      </c>
      <c r="J4678" s="662">
        <f>H4678*I4678</f>
        <v>0</v>
      </c>
      <c r="K4678" s="662">
        <f>IF($V$11="Y",J4678*0.05,0)</f>
        <v>0</v>
      </c>
    </row>
    <row r="4679" s="671" customFormat="1" ht="13.5" customHeight="1">
      <c r="E4679" t="s" s="596">
        <v>1666</v>
      </c>
      <c r="F4679" t="s" s="675">
        <v>2534</v>
      </c>
      <c r="G4679" t="s" s="692">
        <f>G4670</f>
        <v>2005</v>
      </c>
      <c r="H4679" s="677">
        <v>0</v>
      </c>
      <c r="J4679" s="662">
        <f>H4679*I4679</f>
        <v>0</v>
      </c>
      <c r="K4679" s="662">
        <f>IF($V$11="Y",J4679*0.05,0)</f>
        <v>0</v>
      </c>
    </row>
    <row r="4680" s="671" customFormat="1" ht="13.5" customHeight="1">
      <c r="E4680" t="s" s="596">
        <v>1666</v>
      </c>
      <c r="F4680" t="s" s="675">
        <v>2534</v>
      </c>
      <c r="G4680" t="s" s="180">
        <f>G4671</f>
        <v>2006</v>
      </c>
      <c r="H4680" s="677">
        <v>0</v>
      </c>
      <c r="J4680" s="662">
        <f>H4680*I4680</f>
        <v>0</v>
      </c>
      <c r="K4680" s="662">
        <f>IF($V$11="Y",J4680*0.05,0)</f>
        <v>0</v>
      </c>
    </row>
    <row r="4681" s="671" customFormat="1" ht="13.5" customHeight="1">
      <c r="E4681" t="s" s="596">
        <v>1666</v>
      </c>
      <c r="F4681" t="s" s="675">
        <v>2534</v>
      </c>
      <c r="G4681" t="s" s="695">
        <f>G4672</f>
        <v>2007</v>
      </c>
      <c r="H4681" s="677">
        <v>0</v>
      </c>
      <c r="J4681" s="662">
        <f>H4681*I4681</f>
        <v>0</v>
      </c>
      <c r="K4681" s="662">
        <f>IF($V$11="Y",J4681*0.05,0)</f>
        <v>0</v>
      </c>
    </row>
    <row r="4682" s="671" customFormat="1" ht="13.5" customHeight="1">
      <c r="E4682" t="s" s="596">
        <v>1667</v>
      </c>
      <c r="F4682" t="s" s="675">
        <v>2535</v>
      </c>
      <c r="G4682" t="s" s="676">
        <f>G4673</f>
        <v>1996</v>
      </c>
      <c r="H4682" s="677">
        <v>0</v>
      </c>
      <c r="J4682" s="662">
        <f>H4682*I4682</f>
        <v>0</v>
      </c>
      <c r="K4682" s="662">
        <f>IF($V$11="Y",J4682*0.05,0)</f>
        <v>0</v>
      </c>
    </row>
    <row r="4683" s="671" customFormat="1" ht="13.5" customHeight="1">
      <c r="E4683" t="s" s="596">
        <v>1667</v>
      </c>
      <c r="F4683" t="s" s="675">
        <v>2535</v>
      </c>
      <c r="G4683" t="s" s="91">
        <f>G4674</f>
        <v>1998</v>
      </c>
      <c r="H4683" s="677">
        <v>0</v>
      </c>
      <c r="J4683" s="662">
        <f>H4683*I4683</f>
        <v>0</v>
      </c>
      <c r="K4683" s="662">
        <f>IF($V$11="Y",J4683*0.05,0)</f>
        <v>0</v>
      </c>
    </row>
    <row r="4684" s="671" customFormat="1" ht="13.5" customHeight="1">
      <c r="E4684" t="s" s="596">
        <v>1667</v>
      </c>
      <c r="F4684" t="s" s="675">
        <v>2535</v>
      </c>
      <c r="G4684" t="s" s="205">
        <f>G4675</f>
        <v>2000</v>
      </c>
      <c r="H4684" s="677">
        <v>0</v>
      </c>
      <c r="J4684" s="662">
        <f>H4684*I4684</f>
        <v>0</v>
      </c>
      <c r="K4684" s="662">
        <f>IF($V$11="Y",J4684*0.05,0)</f>
        <v>0</v>
      </c>
    </row>
    <row r="4685" s="671" customFormat="1" ht="13.5" customHeight="1">
      <c r="E4685" t="s" s="596">
        <v>1667</v>
      </c>
      <c r="F4685" t="s" s="675">
        <v>2535</v>
      </c>
      <c r="G4685" t="s" s="684">
        <f>G4676</f>
        <v>2001</v>
      </c>
      <c r="H4685" s="677">
        <v>0</v>
      </c>
      <c r="J4685" s="662">
        <f>H4685*I4685</f>
        <v>0</v>
      </c>
      <c r="K4685" s="662">
        <f>IF($V$11="Y",J4685*0.05,0)</f>
        <v>0</v>
      </c>
    </row>
    <row r="4686" s="671" customFormat="1" ht="13.5" customHeight="1">
      <c r="E4686" t="s" s="596">
        <v>1667</v>
      </c>
      <c r="F4686" t="s" s="675">
        <v>2535</v>
      </c>
      <c r="G4686" t="s" s="686">
        <f>G4677</f>
        <v>2003</v>
      </c>
      <c r="H4686" s="677">
        <v>0</v>
      </c>
      <c r="J4686" s="662">
        <f>H4686*I4686</f>
        <v>0</v>
      </c>
      <c r="K4686" s="662">
        <f>IF($V$11="Y",J4686*0.05,0)</f>
        <v>0</v>
      </c>
    </row>
    <row r="4687" s="671" customFormat="1" ht="13.5" customHeight="1">
      <c r="E4687" t="s" s="596">
        <v>1667</v>
      </c>
      <c r="F4687" t="s" s="675">
        <v>2535</v>
      </c>
      <c r="G4687" t="s" s="690">
        <f>G4678</f>
        <v>2004</v>
      </c>
      <c r="H4687" s="677">
        <v>0</v>
      </c>
      <c r="J4687" s="662">
        <f>H4687*I4687</f>
        <v>0</v>
      </c>
      <c r="K4687" s="662">
        <f>IF($V$11="Y",J4687*0.05,0)</f>
        <v>0</v>
      </c>
    </row>
    <row r="4688" s="671" customFormat="1" ht="13.5" customHeight="1">
      <c r="E4688" t="s" s="596">
        <v>1667</v>
      </c>
      <c r="F4688" t="s" s="675">
        <v>2535</v>
      </c>
      <c r="G4688" t="s" s="692">
        <f>G4679</f>
        <v>2005</v>
      </c>
      <c r="H4688" s="677">
        <v>0</v>
      </c>
      <c r="J4688" s="662">
        <f>H4688*I4688</f>
        <v>0</v>
      </c>
      <c r="K4688" s="662">
        <f>IF($V$11="Y",J4688*0.05,0)</f>
        <v>0</v>
      </c>
    </row>
    <row r="4689" s="671" customFormat="1" ht="13.5" customHeight="1">
      <c r="E4689" t="s" s="596">
        <v>1667</v>
      </c>
      <c r="F4689" t="s" s="675">
        <v>2535</v>
      </c>
      <c r="G4689" t="s" s="180">
        <f>G4680</f>
        <v>2006</v>
      </c>
      <c r="H4689" s="677">
        <v>0</v>
      </c>
      <c r="J4689" s="662">
        <f>H4689*I4689</f>
        <v>0</v>
      </c>
      <c r="K4689" s="662">
        <f>IF($V$11="Y",J4689*0.05,0)</f>
        <v>0</v>
      </c>
    </row>
    <row r="4690" s="671" customFormat="1" ht="13.5" customHeight="1">
      <c r="E4690" t="s" s="596">
        <v>1667</v>
      </c>
      <c r="F4690" t="s" s="675">
        <v>2535</v>
      </c>
      <c r="G4690" t="s" s="695">
        <f>G4681</f>
        <v>2007</v>
      </c>
      <c r="H4690" s="677">
        <v>0</v>
      </c>
      <c r="J4690" s="662">
        <f>H4690*I4690</f>
        <v>0</v>
      </c>
      <c r="K4690" s="662">
        <f>IF($V$11="Y",J4690*0.05,0)</f>
        <v>0</v>
      </c>
    </row>
    <row r="4691" s="671" customFormat="1" ht="13.5" customHeight="1">
      <c r="E4691" t="s" s="596">
        <v>1668</v>
      </c>
      <c r="F4691" t="s" s="675">
        <v>2536</v>
      </c>
      <c r="G4691" t="s" s="676">
        <f>G4682</f>
        <v>1996</v>
      </c>
      <c r="H4691" s="677">
        <v>0</v>
      </c>
      <c r="J4691" s="662">
        <f>H4691*I4691</f>
        <v>0</v>
      </c>
      <c r="K4691" s="662">
        <f>IF($V$11="Y",J4691*0.05,0)</f>
        <v>0</v>
      </c>
    </row>
    <row r="4692" s="671" customFormat="1" ht="13.5" customHeight="1">
      <c r="E4692" t="s" s="596">
        <v>1668</v>
      </c>
      <c r="F4692" t="s" s="675">
        <v>2536</v>
      </c>
      <c r="G4692" t="s" s="91">
        <f>G4683</f>
        <v>1998</v>
      </c>
      <c r="H4692" s="677">
        <v>0</v>
      </c>
      <c r="J4692" s="662">
        <f>H4692*I4692</f>
        <v>0</v>
      </c>
      <c r="K4692" s="662">
        <f>IF($V$11="Y",J4692*0.05,0)</f>
        <v>0</v>
      </c>
    </row>
    <row r="4693" s="671" customFormat="1" ht="13.5" customHeight="1">
      <c r="E4693" t="s" s="596">
        <v>1668</v>
      </c>
      <c r="F4693" t="s" s="675">
        <v>2536</v>
      </c>
      <c r="G4693" t="s" s="205">
        <f>G4684</f>
        <v>2000</v>
      </c>
      <c r="H4693" s="677">
        <v>0</v>
      </c>
      <c r="J4693" s="662">
        <f>H4693*I4693</f>
        <v>0</v>
      </c>
      <c r="K4693" s="662">
        <f>IF($V$11="Y",J4693*0.05,0)</f>
        <v>0</v>
      </c>
    </row>
    <row r="4694" s="671" customFormat="1" ht="13.5" customHeight="1">
      <c r="E4694" t="s" s="596">
        <v>1668</v>
      </c>
      <c r="F4694" t="s" s="675">
        <v>2536</v>
      </c>
      <c r="G4694" t="s" s="684">
        <f>G4685</f>
        <v>2001</v>
      </c>
      <c r="H4694" s="677">
        <v>0</v>
      </c>
      <c r="J4694" s="662">
        <f>H4694*I4694</f>
        <v>0</v>
      </c>
      <c r="K4694" s="662">
        <f>IF($V$11="Y",J4694*0.05,0)</f>
        <v>0</v>
      </c>
    </row>
    <row r="4695" s="671" customFormat="1" ht="13.5" customHeight="1">
      <c r="E4695" t="s" s="596">
        <v>1668</v>
      </c>
      <c r="F4695" t="s" s="675">
        <v>2536</v>
      </c>
      <c r="G4695" t="s" s="686">
        <f>G4686</f>
        <v>2003</v>
      </c>
      <c r="H4695" s="677">
        <v>0</v>
      </c>
      <c r="J4695" s="662">
        <f>H4695*I4695</f>
        <v>0</v>
      </c>
      <c r="K4695" s="662">
        <f>IF($V$11="Y",J4695*0.05,0)</f>
        <v>0</v>
      </c>
    </row>
    <row r="4696" s="671" customFormat="1" ht="13.5" customHeight="1">
      <c r="E4696" t="s" s="596">
        <v>1668</v>
      </c>
      <c r="F4696" t="s" s="675">
        <v>2536</v>
      </c>
      <c r="G4696" t="s" s="690">
        <f>G4687</f>
        <v>2004</v>
      </c>
      <c r="H4696" s="677">
        <v>0</v>
      </c>
      <c r="J4696" s="662">
        <f>H4696*I4696</f>
        <v>0</v>
      </c>
      <c r="K4696" s="662">
        <f>IF($V$11="Y",J4696*0.05,0)</f>
        <v>0</v>
      </c>
    </row>
    <row r="4697" s="671" customFormat="1" ht="13.5" customHeight="1">
      <c r="E4697" t="s" s="596">
        <v>1668</v>
      </c>
      <c r="F4697" t="s" s="675">
        <v>2536</v>
      </c>
      <c r="G4697" t="s" s="692">
        <f>G4688</f>
        <v>2005</v>
      </c>
      <c r="H4697" s="677">
        <v>0</v>
      </c>
      <c r="J4697" s="662">
        <f>H4697*I4697</f>
        <v>0</v>
      </c>
      <c r="K4697" s="662">
        <f>IF($V$11="Y",J4697*0.05,0)</f>
        <v>0</v>
      </c>
    </row>
    <row r="4698" s="671" customFormat="1" ht="13.5" customHeight="1">
      <c r="E4698" t="s" s="596">
        <v>1668</v>
      </c>
      <c r="F4698" t="s" s="675">
        <v>2536</v>
      </c>
      <c r="G4698" t="s" s="180">
        <f>G4689</f>
        <v>2006</v>
      </c>
      <c r="H4698" s="677">
        <v>0</v>
      </c>
      <c r="J4698" s="662">
        <f>H4698*I4698</f>
        <v>0</v>
      </c>
      <c r="K4698" s="662">
        <f>IF($V$11="Y",J4698*0.05,0)</f>
        <v>0</v>
      </c>
    </row>
    <row r="4699" s="671" customFormat="1" ht="13.5" customHeight="1">
      <c r="E4699" t="s" s="596">
        <v>1668</v>
      </c>
      <c r="F4699" t="s" s="675">
        <v>2536</v>
      </c>
      <c r="G4699" t="s" s="695">
        <f>G4690</f>
        <v>2007</v>
      </c>
      <c r="H4699" s="677">
        <v>0</v>
      </c>
      <c r="J4699" s="662">
        <f>H4699*I4699</f>
        <v>0</v>
      </c>
      <c r="K4699" s="662">
        <f>IF($V$11="Y",J4699*0.05,0)</f>
        <v>0</v>
      </c>
    </row>
    <row r="4700" s="671" customFormat="1" ht="13.5" customHeight="1">
      <c r="E4700" t="s" s="596">
        <v>1669</v>
      </c>
      <c r="F4700" t="s" s="675">
        <v>2537</v>
      </c>
      <c r="G4700" t="s" s="676">
        <f>G4691</f>
        <v>1996</v>
      </c>
      <c r="H4700" s="677">
        <v>0</v>
      </c>
      <c r="J4700" s="662">
        <f>H4700*I4700</f>
        <v>0</v>
      </c>
      <c r="K4700" s="662">
        <f>IF($V$11="Y",J4700*0.05,0)</f>
        <v>0</v>
      </c>
    </row>
    <row r="4701" s="671" customFormat="1" ht="13.5" customHeight="1">
      <c r="E4701" t="s" s="596">
        <v>1669</v>
      </c>
      <c r="F4701" t="s" s="675">
        <v>2537</v>
      </c>
      <c r="G4701" t="s" s="91">
        <f>G4692</f>
        <v>1998</v>
      </c>
      <c r="H4701" s="677">
        <v>0</v>
      </c>
      <c r="J4701" s="662">
        <f>H4701*I4701</f>
        <v>0</v>
      </c>
      <c r="K4701" s="662">
        <f>IF($V$11="Y",J4701*0.05,0)</f>
        <v>0</v>
      </c>
    </row>
    <row r="4702" s="671" customFormat="1" ht="13.5" customHeight="1">
      <c r="E4702" t="s" s="596">
        <v>1669</v>
      </c>
      <c r="F4702" t="s" s="675">
        <v>2537</v>
      </c>
      <c r="G4702" t="s" s="205">
        <f>G4693</f>
        <v>2000</v>
      </c>
      <c r="H4702" s="677">
        <v>0</v>
      </c>
      <c r="J4702" s="662">
        <f>H4702*I4702</f>
        <v>0</v>
      </c>
      <c r="K4702" s="662">
        <f>IF($V$11="Y",J4702*0.05,0)</f>
        <v>0</v>
      </c>
    </row>
    <row r="4703" s="671" customFormat="1" ht="13.5" customHeight="1">
      <c r="E4703" t="s" s="596">
        <v>1669</v>
      </c>
      <c r="F4703" t="s" s="675">
        <v>2537</v>
      </c>
      <c r="G4703" t="s" s="684">
        <f>G4694</f>
        <v>2001</v>
      </c>
      <c r="H4703" s="677">
        <v>0</v>
      </c>
      <c r="J4703" s="662">
        <f>H4703*I4703</f>
        <v>0</v>
      </c>
      <c r="K4703" s="662">
        <f>IF($V$11="Y",J4703*0.05,0)</f>
        <v>0</v>
      </c>
    </row>
    <row r="4704" s="671" customFormat="1" ht="13.5" customHeight="1">
      <c r="E4704" t="s" s="596">
        <v>1669</v>
      </c>
      <c r="F4704" t="s" s="675">
        <v>2537</v>
      </c>
      <c r="G4704" t="s" s="686">
        <f>G4695</f>
        <v>2003</v>
      </c>
      <c r="H4704" s="677">
        <v>0</v>
      </c>
      <c r="J4704" s="662">
        <f>H4704*I4704</f>
        <v>0</v>
      </c>
      <c r="K4704" s="662">
        <f>IF($V$11="Y",J4704*0.05,0)</f>
        <v>0</v>
      </c>
    </row>
    <row r="4705" s="671" customFormat="1" ht="13.5" customHeight="1">
      <c r="E4705" t="s" s="596">
        <v>1669</v>
      </c>
      <c r="F4705" t="s" s="675">
        <v>2537</v>
      </c>
      <c r="G4705" t="s" s="690">
        <f>G4696</f>
        <v>2004</v>
      </c>
      <c r="H4705" s="677">
        <v>0</v>
      </c>
      <c r="J4705" s="662">
        <f>H4705*I4705</f>
        <v>0</v>
      </c>
      <c r="K4705" s="662">
        <f>IF($V$11="Y",J4705*0.05,0)</f>
        <v>0</v>
      </c>
    </row>
    <row r="4706" s="671" customFormat="1" ht="13.5" customHeight="1">
      <c r="E4706" t="s" s="596">
        <v>1669</v>
      </c>
      <c r="F4706" t="s" s="675">
        <v>2537</v>
      </c>
      <c r="G4706" t="s" s="692">
        <f>G4697</f>
        <v>2005</v>
      </c>
      <c r="H4706" s="677">
        <v>0</v>
      </c>
      <c r="J4706" s="662">
        <f>H4706*I4706</f>
        <v>0</v>
      </c>
      <c r="K4706" s="662">
        <f>IF($V$11="Y",J4706*0.05,0)</f>
        <v>0</v>
      </c>
    </row>
    <row r="4707" s="671" customFormat="1" ht="13.5" customHeight="1">
      <c r="E4707" t="s" s="596">
        <v>1669</v>
      </c>
      <c r="F4707" t="s" s="675">
        <v>2537</v>
      </c>
      <c r="G4707" t="s" s="180">
        <f>G4698</f>
        <v>2006</v>
      </c>
      <c r="H4707" s="677">
        <v>0</v>
      </c>
      <c r="J4707" s="662">
        <f>H4707*I4707</f>
        <v>0</v>
      </c>
      <c r="K4707" s="662">
        <f>IF($V$11="Y",J4707*0.05,0)</f>
        <v>0</v>
      </c>
    </row>
    <row r="4708" s="671" customFormat="1" ht="13.5" customHeight="1">
      <c r="E4708" t="s" s="596">
        <v>1669</v>
      </c>
      <c r="F4708" t="s" s="675">
        <v>2537</v>
      </c>
      <c r="G4708" t="s" s="695">
        <f>G4699</f>
        <v>2007</v>
      </c>
      <c r="H4708" s="677">
        <v>0</v>
      </c>
      <c r="J4708" s="662">
        <f>H4708*I4708</f>
        <v>0</v>
      </c>
      <c r="K4708" s="662">
        <f>IF($V$11="Y",J4708*0.05,0)</f>
        <v>0</v>
      </c>
    </row>
    <row r="4709" s="671" customFormat="1" ht="13.5" customHeight="1">
      <c r="E4709" t="s" s="596">
        <v>1670</v>
      </c>
      <c r="F4709" t="s" s="675">
        <v>2538</v>
      </c>
      <c r="G4709" t="s" s="676">
        <f>G4700</f>
        <v>1996</v>
      </c>
      <c r="H4709" s="677">
        <v>0</v>
      </c>
      <c r="J4709" s="662">
        <f>H4709*I4709</f>
        <v>0</v>
      </c>
      <c r="K4709" s="662">
        <f>IF($V$11="Y",J4709*0.05,0)</f>
        <v>0</v>
      </c>
    </row>
    <row r="4710" s="671" customFormat="1" ht="13.5" customHeight="1">
      <c r="E4710" t="s" s="596">
        <v>1670</v>
      </c>
      <c r="F4710" t="s" s="675">
        <v>2538</v>
      </c>
      <c r="G4710" t="s" s="91">
        <f>G4701</f>
        <v>1998</v>
      </c>
      <c r="H4710" s="677">
        <v>0</v>
      </c>
      <c r="J4710" s="662">
        <f>H4710*I4710</f>
        <v>0</v>
      </c>
      <c r="K4710" s="662">
        <f>IF($V$11="Y",J4710*0.05,0)</f>
        <v>0</v>
      </c>
    </row>
    <row r="4711" s="671" customFormat="1" ht="13.5" customHeight="1">
      <c r="E4711" t="s" s="596">
        <v>1670</v>
      </c>
      <c r="F4711" t="s" s="675">
        <v>2538</v>
      </c>
      <c r="G4711" t="s" s="205">
        <f>G4702</f>
        <v>2000</v>
      </c>
      <c r="H4711" s="677">
        <v>0</v>
      </c>
      <c r="J4711" s="662">
        <f>H4711*I4711</f>
        <v>0</v>
      </c>
      <c r="K4711" s="662">
        <f>IF($V$11="Y",J4711*0.05,0)</f>
        <v>0</v>
      </c>
    </row>
    <row r="4712" s="671" customFormat="1" ht="13.5" customHeight="1">
      <c r="E4712" t="s" s="596">
        <v>1670</v>
      </c>
      <c r="F4712" t="s" s="675">
        <v>2538</v>
      </c>
      <c r="G4712" t="s" s="684">
        <f>G4703</f>
        <v>2001</v>
      </c>
      <c r="H4712" s="677">
        <v>0</v>
      </c>
      <c r="J4712" s="662">
        <f>H4712*I4712</f>
        <v>0</v>
      </c>
      <c r="K4712" s="662">
        <f>IF($V$11="Y",J4712*0.05,0)</f>
        <v>0</v>
      </c>
    </row>
    <row r="4713" s="671" customFormat="1" ht="13.5" customHeight="1">
      <c r="E4713" t="s" s="596">
        <v>1670</v>
      </c>
      <c r="F4713" t="s" s="675">
        <v>2538</v>
      </c>
      <c r="G4713" t="s" s="686">
        <f>G4704</f>
        <v>2003</v>
      </c>
      <c r="H4713" s="677">
        <v>0</v>
      </c>
      <c r="J4713" s="662">
        <f>H4713*I4713</f>
        <v>0</v>
      </c>
      <c r="K4713" s="662">
        <f>IF($V$11="Y",J4713*0.05,0)</f>
        <v>0</v>
      </c>
    </row>
    <row r="4714" s="671" customFormat="1" ht="13.5" customHeight="1">
      <c r="E4714" t="s" s="596">
        <v>1670</v>
      </c>
      <c r="F4714" t="s" s="675">
        <v>2538</v>
      </c>
      <c r="G4714" t="s" s="690">
        <f>G4705</f>
        <v>2004</v>
      </c>
      <c r="H4714" s="677">
        <v>0</v>
      </c>
      <c r="J4714" s="662">
        <f>H4714*I4714</f>
        <v>0</v>
      </c>
      <c r="K4714" s="662">
        <f>IF($V$11="Y",J4714*0.05,0)</f>
        <v>0</v>
      </c>
    </row>
    <row r="4715" s="671" customFormat="1" ht="13.5" customHeight="1">
      <c r="E4715" t="s" s="596">
        <v>1670</v>
      </c>
      <c r="F4715" t="s" s="675">
        <v>2538</v>
      </c>
      <c r="G4715" t="s" s="692">
        <f>G4706</f>
        <v>2005</v>
      </c>
      <c r="H4715" s="677">
        <v>0</v>
      </c>
      <c r="J4715" s="662">
        <f>H4715*I4715</f>
        <v>0</v>
      </c>
      <c r="K4715" s="662">
        <f>IF($V$11="Y",J4715*0.05,0)</f>
        <v>0</v>
      </c>
    </row>
    <row r="4716" s="671" customFormat="1" ht="13.5" customHeight="1">
      <c r="E4716" t="s" s="596">
        <v>1670</v>
      </c>
      <c r="F4716" t="s" s="675">
        <v>2538</v>
      </c>
      <c r="G4716" t="s" s="180">
        <f>G4707</f>
        <v>2006</v>
      </c>
      <c r="H4716" s="677">
        <v>0</v>
      </c>
      <c r="J4716" s="662">
        <f>H4716*I4716</f>
        <v>0</v>
      </c>
      <c r="K4716" s="662">
        <f>IF($V$11="Y",J4716*0.05,0)</f>
        <v>0</v>
      </c>
    </row>
    <row r="4717" s="671" customFormat="1" ht="13.5" customHeight="1">
      <c r="E4717" t="s" s="596">
        <v>1670</v>
      </c>
      <c r="F4717" t="s" s="675">
        <v>2538</v>
      </c>
      <c r="G4717" t="s" s="695">
        <f>G4708</f>
        <v>2007</v>
      </c>
      <c r="H4717" s="677">
        <v>0</v>
      </c>
      <c r="J4717" s="662">
        <f>H4717*I4717</f>
        <v>0</v>
      </c>
      <c r="K4717" s="662">
        <f>IF($V$11="Y",J4717*0.05,0)</f>
        <v>0</v>
      </c>
    </row>
    <row r="4718" s="671" customFormat="1" ht="13.5" customHeight="1">
      <c r="E4718" t="s" s="596">
        <v>1695</v>
      </c>
      <c r="F4718" t="s" s="675">
        <v>2539</v>
      </c>
      <c r="G4718" t="s" s="676">
        <f>G4709</f>
        <v>1996</v>
      </c>
      <c r="H4718" s="677">
        <v>0</v>
      </c>
      <c r="J4718" s="662">
        <f>H4718*I4718</f>
        <v>0</v>
      </c>
      <c r="K4718" s="662">
        <f>IF($V$11="Y",J4718*0.05,0)</f>
        <v>0</v>
      </c>
    </row>
    <row r="4719" s="671" customFormat="1" ht="13.5" customHeight="1">
      <c r="E4719" t="s" s="596">
        <v>1695</v>
      </c>
      <c r="F4719" t="s" s="675">
        <v>2539</v>
      </c>
      <c r="G4719" t="s" s="91">
        <f>G4710</f>
        <v>1998</v>
      </c>
      <c r="H4719" s="677">
        <v>0</v>
      </c>
      <c r="J4719" s="662">
        <f>H4719*I4719</f>
        <v>0</v>
      </c>
      <c r="K4719" s="662">
        <f>IF($V$11="Y",J4719*0.05,0)</f>
        <v>0</v>
      </c>
    </row>
    <row r="4720" s="671" customFormat="1" ht="13.5" customHeight="1">
      <c r="E4720" t="s" s="596">
        <v>1695</v>
      </c>
      <c r="F4720" t="s" s="675">
        <v>2539</v>
      </c>
      <c r="G4720" t="s" s="205">
        <f>G4711</f>
        <v>2000</v>
      </c>
      <c r="H4720" s="677">
        <v>0</v>
      </c>
      <c r="J4720" s="662">
        <f>H4720*I4720</f>
        <v>0</v>
      </c>
      <c r="K4720" s="662">
        <f>IF($V$11="Y",J4720*0.05,0)</f>
        <v>0</v>
      </c>
    </row>
    <row r="4721" s="671" customFormat="1" ht="13.5" customHeight="1">
      <c r="E4721" t="s" s="596">
        <v>1695</v>
      </c>
      <c r="F4721" t="s" s="675">
        <v>2539</v>
      </c>
      <c r="G4721" t="s" s="684">
        <f>G4712</f>
        <v>2001</v>
      </c>
      <c r="H4721" s="677">
        <v>0</v>
      </c>
      <c r="J4721" s="662">
        <f>H4721*I4721</f>
        <v>0</v>
      </c>
      <c r="K4721" s="662">
        <f>IF($V$11="Y",J4721*0.05,0)</f>
        <v>0</v>
      </c>
    </row>
    <row r="4722" s="671" customFormat="1" ht="13.5" customHeight="1">
      <c r="E4722" t="s" s="596">
        <v>1695</v>
      </c>
      <c r="F4722" t="s" s="675">
        <v>2539</v>
      </c>
      <c r="G4722" t="s" s="686">
        <f>G4713</f>
        <v>2003</v>
      </c>
      <c r="H4722" s="677">
        <v>0</v>
      </c>
      <c r="J4722" s="662">
        <f>H4722*I4722</f>
        <v>0</v>
      </c>
      <c r="K4722" s="662">
        <f>IF($V$11="Y",J4722*0.05,0)</f>
        <v>0</v>
      </c>
    </row>
    <row r="4723" s="671" customFormat="1" ht="13.5" customHeight="1">
      <c r="E4723" t="s" s="596">
        <v>1695</v>
      </c>
      <c r="F4723" t="s" s="675">
        <v>2539</v>
      </c>
      <c r="G4723" t="s" s="690">
        <f>G4714</f>
        <v>2004</v>
      </c>
      <c r="H4723" s="677">
        <v>0</v>
      </c>
      <c r="J4723" s="662">
        <f>H4723*I4723</f>
        <v>0</v>
      </c>
      <c r="K4723" s="662">
        <f>IF($V$11="Y",J4723*0.05,0)</f>
        <v>0</v>
      </c>
    </row>
    <row r="4724" s="671" customFormat="1" ht="13.5" customHeight="1">
      <c r="E4724" t="s" s="596">
        <v>1695</v>
      </c>
      <c r="F4724" t="s" s="675">
        <v>2539</v>
      </c>
      <c r="G4724" t="s" s="692">
        <f>G4715</f>
        <v>2005</v>
      </c>
      <c r="H4724" s="677">
        <v>0</v>
      </c>
      <c r="J4724" s="662">
        <f>H4724*I4724</f>
        <v>0</v>
      </c>
      <c r="K4724" s="662">
        <f>IF($V$11="Y",J4724*0.05,0)</f>
        <v>0</v>
      </c>
    </row>
    <row r="4725" s="671" customFormat="1" ht="13.5" customHeight="1">
      <c r="E4725" t="s" s="596">
        <v>1695</v>
      </c>
      <c r="F4725" t="s" s="675">
        <v>2539</v>
      </c>
      <c r="G4725" t="s" s="180">
        <f>G4716</f>
        <v>2006</v>
      </c>
      <c r="H4725" s="677">
        <v>0</v>
      </c>
      <c r="J4725" s="662">
        <f>H4725*I4725</f>
        <v>0</v>
      </c>
      <c r="K4725" s="662">
        <f>IF($V$11="Y",J4725*0.05,0)</f>
        <v>0</v>
      </c>
    </row>
    <row r="4726" s="671" customFormat="1" ht="13.5" customHeight="1">
      <c r="E4726" t="s" s="596">
        <v>1695</v>
      </c>
      <c r="F4726" t="s" s="675">
        <v>2539</v>
      </c>
      <c r="G4726" t="s" s="695">
        <f>G4717</f>
        <v>2007</v>
      </c>
      <c r="H4726" s="677">
        <v>0</v>
      </c>
      <c r="J4726" s="662">
        <f>H4726*I4726</f>
        <v>0</v>
      </c>
      <c r="K4726" s="662">
        <f>IF($V$11="Y",J4726*0.05,0)</f>
        <v>0</v>
      </c>
    </row>
    <row r="4727" s="671" customFormat="1" ht="13.5" customHeight="1">
      <c r="E4727" t="s" s="596">
        <v>1470</v>
      </c>
      <c r="F4727" t="s" s="675">
        <v>2540</v>
      </c>
      <c r="G4727" t="s" s="676">
        <f>G4718</f>
        <v>1996</v>
      </c>
      <c r="H4727" s="677">
        <v>0</v>
      </c>
      <c r="J4727" s="662">
        <f>H4727*I4727</f>
        <v>0</v>
      </c>
      <c r="K4727" s="662">
        <f>IF($V$11="Y",J4727*0.05,0)</f>
        <v>0</v>
      </c>
    </row>
    <row r="4728" s="671" customFormat="1" ht="13.5" customHeight="1">
      <c r="E4728" t="s" s="596">
        <v>1470</v>
      </c>
      <c r="F4728" t="s" s="675">
        <v>2540</v>
      </c>
      <c r="G4728" t="s" s="91">
        <f>G4719</f>
        <v>1998</v>
      </c>
      <c r="H4728" s="677">
        <v>0</v>
      </c>
      <c r="J4728" s="662">
        <f>H4728*I4728</f>
        <v>0</v>
      </c>
      <c r="K4728" s="662">
        <f>IF($V$11="Y",J4728*0.05,0)</f>
        <v>0</v>
      </c>
    </row>
    <row r="4729" s="671" customFormat="1" ht="13.5" customHeight="1">
      <c r="E4729" t="s" s="596">
        <v>1470</v>
      </c>
      <c r="F4729" t="s" s="675">
        <v>2540</v>
      </c>
      <c r="G4729" t="s" s="205">
        <f>G4720</f>
        <v>2000</v>
      </c>
      <c r="H4729" s="677">
        <v>0</v>
      </c>
      <c r="J4729" s="662">
        <f>H4729*I4729</f>
        <v>0</v>
      </c>
      <c r="K4729" s="662">
        <f>IF($V$11="Y",J4729*0.05,0)</f>
        <v>0</v>
      </c>
    </row>
    <row r="4730" s="671" customFormat="1" ht="13.5" customHeight="1">
      <c r="E4730" t="s" s="596">
        <v>1470</v>
      </c>
      <c r="F4730" t="s" s="675">
        <v>2540</v>
      </c>
      <c r="G4730" t="s" s="684">
        <f>G4721</f>
        <v>2001</v>
      </c>
      <c r="H4730" s="677">
        <v>0</v>
      </c>
      <c r="J4730" s="662">
        <f>H4730*I4730</f>
        <v>0</v>
      </c>
      <c r="K4730" s="662">
        <f>IF($V$11="Y",J4730*0.05,0)</f>
        <v>0</v>
      </c>
    </row>
    <row r="4731" s="671" customFormat="1" ht="13.5" customHeight="1">
      <c r="E4731" t="s" s="596">
        <v>1470</v>
      </c>
      <c r="F4731" t="s" s="675">
        <v>2540</v>
      </c>
      <c r="G4731" t="s" s="686">
        <f>G4722</f>
        <v>2003</v>
      </c>
      <c r="H4731" s="677">
        <v>0</v>
      </c>
      <c r="J4731" s="662">
        <f>H4731*I4731</f>
        <v>0</v>
      </c>
      <c r="K4731" s="662">
        <f>IF($V$11="Y",J4731*0.05,0)</f>
        <v>0</v>
      </c>
    </row>
    <row r="4732" s="671" customFormat="1" ht="13.5" customHeight="1">
      <c r="E4732" t="s" s="596">
        <v>1470</v>
      </c>
      <c r="F4732" t="s" s="675">
        <v>2540</v>
      </c>
      <c r="G4732" t="s" s="690">
        <f>G4723</f>
        <v>2004</v>
      </c>
      <c r="H4732" s="677">
        <v>0</v>
      </c>
      <c r="J4732" s="662">
        <f>H4732*I4732</f>
        <v>0</v>
      </c>
      <c r="K4732" s="662">
        <f>IF($V$11="Y",J4732*0.05,0)</f>
        <v>0</v>
      </c>
    </row>
    <row r="4733" s="671" customFormat="1" ht="13.5" customHeight="1">
      <c r="E4733" t="s" s="596">
        <v>1470</v>
      </c>
      <c r="F4733" t="s" s="675">
        <v>2540</v>
      </c>
      <c r="G4733" t="s" s="692">
        <f>G4724</f>
        <v>2005</v>
      </c>
      <c r="H4733" s="677">
        <v>0</v>
      </c>
      <c r="J4733" s="662">
        <f>H4733*I4733</f>
        <v>0</v>
      </c>
      <c r="K4733" s="662">
        <f>IF($V$11="Y",J4733*0.05,0)</f>
        <v>0</v>
      </c>
    </row>
    <row r="4734" s="671" customFormat="1" ht="13.5" customHeight="1">
      <c r="E4734" t="s" s="596">
        <v>1470</v>
      </c>
      <c r="F4734" t="s" s="675">
        <v>2540</v>
      </c>
      <c r="G4734" t="s" s="180">
        <f>G4725</f>
        <v>2006</v>
      </c>
      <c r="H4734" s="677">
        <v>0</v>
      </c>
      <c r="J4734" s="662">
        <f>H4734*I4734</f>
        <v>0</v>
      </c>
      <c r="K4734" s="662">
        <f>IF($V$11="Y",J4734*0.05,0)</f>
        <v>0</v>
      </c>
    </row>
    <row r="4735" s="671" customFormat="1" ht="13.5" customHeight="1">
      <c r="E4735" t="s" s="596">
        <v>1470</v>
      </c>
      <c r="F4735" t="s" s="675">
        <v>2540</v>
      </c>
      <c r="G4735" t="s" s="695">
        <f>G4726</f>
        <v>2007</v>
      </c>
      <c r="H4735" s="677">
        <v>0</v>
      </c>
      <c r="J4735" s="662">
        <f>H4735*I4735</f>
        <v>0</v>
      </c>
      <c r="K4735" s="662">
        <f>IF($V$11="Y",J4735*0.05,0)</f>
        <v>0</v>
      </c>
    </row>
    <row r="4736" s="671" customFormat="1" ht="13.5" customHeight="1">
      <c r="E4736" t="s" s="596">
        <v>2541</v>
      </c>
      <c r="F4736" t="s" s="675">
        <v>2542</v>
      </c>
      <c r="G4736" t="s" s="676">
        <f>G4718</f>
        <v>1996</v>
      </c>
      <c r="H4736" s="677">
        <v>0</v>
      </c>
      <c r="J4736" s="662">
        <f>H4736*I4736</f>
        <v>0</v>
      </c>
      <c r="K4736" s="662">
        <f>IF($V$11="Y",J4736*0.05,0)</f>
        <v>0</v>
      </c>
    </row>
    <row r="4737" s="671" customFormat="1" ht="13.5" customHeight="1">
      <c r="E4737" t="s" s="596">
        <v>2541</v>
      </c>
      <c r="F4737" t="s" s="675">
        <v>2542</v>
      </c>
      <c r="G4737" t="s" s="91">
        <f>G4719</f>
        <v>1998</v>
      </c>
      <c r="H4737" s="677">
        <v>0</v>
      </c>
      <c r="J4737" s="662">
        <f>H4737*I4737</f>
        <v>0</v>
      </c>
      <c r="K4737" s="662">
        <f>IF($V$11="Y",J4737*0.05,0)</f>
        <v>0</v>
      </c>
    </row>
    <row r="4738" s="671" customFormat="1" ht="13.5" customHeight="1">
      <c r="E4738" t="s" s="596">
        <v>2541</v>
      </c>
      <c r="F4738" t="s" s="675">
        <v>2542</v>
      </c>
      <c r="G4738" t="s" s="205">
        <f>G4720</f>
        <v>2000</v>
      </c>
      <c r="H4738" s="677">
        <v>0</v>
      </c>
      <c r="J4738" s="662">
        <f>H4738*I4738</f>
        <v>0</v>
      </c>
      <c r="K4738" s="662">
        <f>IF($V$11="Y",J4738*0.05,0)</f>
        <v>0</v>
      </c>
    </row>
    <row r="4739" s="671" customFormat="1" ht="13.5" customHeight="1">
      <c r="E4739" t="s" s="596">
        <v>2541</v>
      </c>
      <c r="F4739" t="s" s="675">
        <v>2542</v>
      </c>
      <c r="G4739" t="s" s="684">
        <f>G4721</f>
        <v>2001</v>
      </c>
      <c r="H4739" s="677">
        <v>0</v>
      </c>
      <c r="J4739" s="662">
        <f>H4739*I4739</f>
        <v>0</v>
      </c>
      <c r="K4739" s="662">
        <f>IF($V$11="Y",J4739*0.05,0)</f>
        <v>0</v>
      </c>
    </row>
    <row r="4740" s="671" customFormat="1" ht="13.5" customHeight="1">
      <c r="E4740" t="s" s="596">
        <v>2541</v>
      </c>
      <c r="F4740" t="s" s="675">
        <v>2542</v>
      </c>
      <c r="G4740" t="s" s="686">
        <f>G4722</f>
        <v>2003</v>
      </c>
      <c r="H4740" s="677">
        <v>0</v>
      </c>
      <c r="J4740" s="662">
        <f>H4740*I4740</f>
        <v>0</v>
      </c>
      <c r="K4740" s="662">
        <f>IF($V$11="Y",J4740*0.05,0)</f>
        <v>0</v>
      </c>
    </row>
    <row r="4741" s="671" customFormat="1" ht="13.5" customHeight="1">
      <c r="E4741" t="s" s="596">
        <v>2541</v>
      </c>
      <c r="F4741" t="s" s="675">
        <v>2542</v>
      </c>
      <c r="G4741" t="s" s="690">
        <f>G4723</f>
        <v>2004</v>
      </c>
      <c r="H4741" s="677">
        <v>0</v>
      </c>
      <c r="J4741" s="662">
        <f>H4741*I4741</f>
        <v>0</v>
      </c>
      <c r="K4741" s="662">
        <f>IF($V$11="Y",J4741*0.05,0)</f>
        <v>0</v>
      </c>
    </row>
    <row r="4742" s="671" customFormat="1" ht="13.5" customHeight="1">
      <c r="E4742" t="s" s="596">
        <v>2541</v>
      </c>
      <c r="F4742" t="s" s="675">
        <v>2542</v>
      </c>
      <c r="G4742" t="s" s="692">
        <f>G4724</f>
        <v>2005</v>
      </c>
      <c r="H4742" s="677">
        <v>0</v>
      </c>
      <c r="J4742" s="662">
        <f>H4742*I4742</f>
        <v>0</v>
      </c>
      <c r="K4742" s="662">
        <f>IF($V$11="Y",J4742*0.05,0)</f>
        <v>0</v>
      </c>
    </row>
    <row r="4743" s="671" customFormat="1" ht="13.5" customHeight="1">
      <c r="E4743" t="s" s="596">
        <v>2541</v>
      </c>
      <c r="F4743" t="s" s="675">
        <v>2542</v>
      </c>
      <c r="G4743" t="s" s="180">
        <f>G4725</f>
        <v>2006</v>
      </c>
      <c r="H4743" s="677">
        <v>0</v>
      </c>
      <c r="J4743" s="662">
        <f>H4743*I4743</f>
        <v>0</v>
      </c>
      <c r="K4743" s="662">
        <f>IF($V$11="Y",J4743*0.05,0)</f>
        <v>0</v>
      </c>
    </row>
    <row r="4744" s="671" customFormat="1" ht="13.5" customHeight="1">
      <c r="E4744" t="s" s="596">
        <v>2541</v>
      </c>
      <c r="F4744" t="s" s="675">
        <v>2542</v>
      </c>
      <c r="G4744" t="s" s="695">
        <f>G4726</f>
        <v>2007</v>
      </c>
      <c r="H4744" s="677">
        <v>0</v>
      </c>
      <c r="J4744" s="662">
        <f>H4744*I4744</f>
        <v>0</v>
      </c>
      <c r="K4744" s="662">
        <f>IF($V$11="Y",J4744*0.05,0)</f>
        <v>0</v>
      </c>
    </row>
    <row r="4745" s="671" customFormat="1" ht="13.5" customHeight="1">
      <c r="E4745" t="s" s="596">
        <v>1473</v>
      </c>
      <c r="F4745" t="s" s="675">
        <v>2543</v>
      </c>
      <c r="G4745" t="s" s="676">
        <f>G4727</f>
        <v>1996</v>
      </c>
      <c r="H4745" s="677">
        <v>0</v>
      </c>
      <c r="J4745" s="662">
        <f>H4745*I4745</f>
        <v>0</v>
      </c>
      <c r="K4745" s="662">
        <f>IF($V$11="Y",J4745*0.05,0)</f>
        <v>0</v>
      </c>
    </row>
    <row r="4746" s="671" customFormat="1" ht="13.5" customHeight="1">
      <c r="E4746" t="s" s="596">
        <v>1473</v>
      </c>
      <c r="F4746" t="s" s="675">
        <v>2543</v>
      </c>
      <c r="G4746" t="s" s="91">
        <f>G4728</f>
        <v>1998</v>
      </c>
      <c r="H4746" s="677">
        <v>0</v>
      </c>
      <c r="J4746" s="662">
        <f>H4746*I4746</f>
        <v>0</v>
      </c>
      <c r="K4746" s="662">
        <f>IF($V$11="Y",J4746*0.05,0)</f>
        <v>0</v>
      </c>
    </row>
    <row r="4747" s="671" customFormat="1" ht="13.5" customHeight="1">
      <c r="E4747" t="s" s="596">
        <v>1473</v>
      </c>
      <c r="F4747" t="s" s="675">
        <v>2543</v>
      </c>
      <c r="G4747" t="s" s="205">
        <f>G4729</f>
        <v>2000</v>
      </c>
      <c r="H4747" s="677">
        <v>0</v>
      </c>
      <c r="J4747" s="662">
        <f>H4747*I4747</f>
        <v>0</v>
      </c>
      <c r="K4747" s="662">
        <f>IF($V$11="Y",J4747*0.05,0)</f>
        <v>0</v>
      </c>
    </row>
    <row r="4748" s="671" customFormat="1" ht="13.5" customHeight="1">
      <c r="E4748" t="s" s="596">
        <v>1473</v>
      </c>
      <c r="F4748" t="s" s="675">
        <v>2543</v>
      </c>
      <c r="G4748" t="s" s="684">
        <f>G4730</f>
        <v>2001</v>
      </c>
      <c r="H4748" s="677">
        <v>0</v>
      </c>
      <c r="J4748" s="662">
        <f>H4748*I4748</f>
        <v>0</v>
      </c>
      <c r="K4748" s="662">
        <f>IF($V$11="Y",J4748*0.05,0)</f>
        <v>0</v>
      </c>
    </row>
    <row r="4749" s="671" customFormat="1" ht="13.5" customHeight="1">
      <c r="E4749" t="s" s="596">
        <v>1473</v>
      </c>
      <c r="F4749" t="s" s="675">
        <v>2543</v>
      </c>
      <c r="G4749" t="s" s="686">
        <f>G4731</f>
        <v>2003</v>
      </c>
      <c r="H4749" s="677">
        <v>0</v>
      </c>
      <c r="J4749" s="662">
        <f>H4749*I4749</f>
        <v>0</v>
      </c>
      <c r="K4749" s="662">
        <f>IF($V$11="Y",J4749*0.05,0)</f>
        <v>0</v>
      </c>
    </row>
    <row r="4750" s="671" customFormat="1" ht="13.5" customHeight="1">
      <c r="E4750" t="s" s="596">
        <v>1473</v>
      </c>
      <c r="F4750" t="s" s="675">
        <v>2543</v>
      </c>
      <c r="G4750" t="s" s="690">
        <f>G4732</f>
        <v>2004</v>
      </c>
      <c r="H4750" s="677">
        <v>0</v>
      </c>
      <c r="J4750" s="662">
        <f>H4750*I4750</f>
        <v>0</v>
      </c>
      <c r="K4750" s="662">
        <f>IF($V$11="Y",J4750*0.05,0)</f>
        <v>0</v>
      </c>
    </row>
    <row r="4751" s="671" customFormat="1" ht="13.5" customHeight="1">
      <c r="E4751" t="s" s="596">
        <v>1473</v>
      </c>
      <c r="F4751" t="s" s="675">
        <v>2543</v>
      </c>
      <c r="G4751" t="s" s="692">
        <f>G4733</f>
        <v>2005</v>
      </c>
      <c r="H4751" s="677">
        <v>0</v>
      </c>
      <c r="J4751" s="662">
        <f>H4751*I4751</f>
        <v>0</v>
      </c>
      <c r="K4751" s="662">
        <f>IF($V$11="Y",J4751*0.05,0)</f>
        <v>0</v>
      </c>
    </row>
    <row r="4752" s="671" customFormat="1" ht="13.5" customHeight="1">
      <c r="E4752" t="s" s="596">
        <v>1473</v>
      </c>
      <c r="F4752" t="s" s="675">
        <v>2543</v>
      </c>
      <c r="G4752" t="s" s="180">
        <f>G4734</f>
        <v>2006</v>
      </c>
      <c r="H4752" s="677">
        <v>0</v>
      </c>
      <c r="J4752" s="662">
        <f>H4752*I4752</f>
        <v>0</v>
      </c>
      <c r="K4752" s="662">
        <f>IF($V$11="Y",J4752*0.05,0)</f>
        <v>0</v>
      </c>
    </row>
    <row r="4753" s="671" customFormat="1" ht="13.5" customHeight="1">
      <c r="E4753" t="s" s="596">
        <v>1473</v>
      </c>
      <c r="F4753" t="s" s="675">
        <v>2543</v>
      </c>
      <c r="G4753" t="s" s="695">
        <f>G4735</f>
        <v>2007</v>
      </c>
      <c r="H4753" s="677">
        <v>0</v>
      </c>
      <c r="J4753" s="662">
        <f>H4753*I4753</f>
        <v>0</v>
      </c>
      <c r="K4753" s="662">
        <f>IF($V$11="Y",J4753*0.05,0)</f>
        <v>0</v>
      </c>
    </row>
    <row r="4754" s="671" customFormat="1" ht="13.5" customHeight="1">
      <c r="E4754" t="s" s="596">
        <v>1474</v>
      </c>
      <c r="F4754" t="s" s="675">
        <v>2544</v>
      </c>
      <c r="G4754" t="s" s="676">
        <f>G4736</f>
        <v>1996</v>
      </c>
      <c r="H4754" s="677">
        <v>0</v>
      </c>
      <c r="J4754" s="662">
        <f>H4754*I4754</f>
        <v>0</v>
      </c>
      <c r="K4754" s="662">
        <f>IF($V$11="Y",J4754*0.05,0)</f>
        <v>0</v>
      </c>
    </row>
    <row r="4755" s="671" customFormat="1" ht="13.5" customHeight="1">
      <c r="E4755" t="s" s="596">
        <v>1474</v>
      </c>
      <c r="F4755" t="s" s="675">
        <v>2544</v>
      </c>
      <c r="G4755" t="s" s="91">
        <f>G4737</f>
        <v>1998</v>
      </c>
      <c r="H4755" s="677">
        <v>0</v>
      </c>
      <c r="J4755" s="662">
        <f>H4755*I4755</f>
        <v>0</v>
      </c>
      <c r="K4755" s="662">
        <f>IF($V$11="Y",J4755*0.05,0)</f>
        <v>0</v>
      </c>
    </row>
    <row r="4756" s="671" customFormat="1" ht="13.5" customHeight="1">
      <c r="E4756" t="s" s="596">
        <v>1474</v>
      </c>
      <c r="F4756" t="s" s="675">
        <v>2544</v>
      </c>
      <c r="G4756" t="s" s="205">
        <f>G4738</f>
        <v>2000</v>
      </c>
      <c r="H4756" s="677">
        <v>0</v>
      </c>
      <c r="J4756" s="662">
        <f>H4756*I4756</f>
        <v>0</v>
      </c>
      <c r="K4756" s="662">
        <f>IF($V$11="Y",J4756*0.05,0)</f>
        <v>0</v>
      </c>
    </row>
    <row r="4757" s="671" customFormat="1" ht="13.5" customHeight="1">
      <c r="E4757" t="s" s="596">
        <v>1474</v>
      </c>
      <c r="F4757" t="s" s="675">
        <v>2544</v>
      </c>
      <c r="G4757" t="s" s="684">
        <f>G4739</f>
        <v>2001</v>
      </c>
      <c r="H4757" s="677">
        <v>0</v>
      </c>
      <c r="J4757" s="662">
        <f>H4757*I4757</f>
        <v>0</v>
      </c>
      <c r="K4757" s="662">
        <f>IF($V$11="Y",J4757*0.05,0)</f>
        <v>0</v>
      </c>
    </row>
    <row r="4758" s="671" customFormat="1" ht="13.5" customHeight="1">
      <c r="E4758" t="s" s="596">
        <v>1474</v>
      </c>
      <c r="F4758" t="s" s="675">
        <v>2544</v>
      </c>
      <c r="G4758" t="s" s="686">
        <f>G4740</f>
        <v>2003</v>
      </c>
      <c r="H4758" s="677">
        <v>0</v>
      </c>
      <c r="J4758" s="662">
        <f>H4758*I4758</f>
        <v>0</v>
      </c>
      <c r="K4758" s="662">
        <f>IF($V$11="Y",J4758*0.05,0)</f>
        <v>0</v>
      </c>
    </row>
    <row r="4759" s="671" customFormat="1" ht="13.5" customHeight="1">
      <c r="E4759" t="s" s="596">
        <v>1474</v>
      </c>
      <c r="F4759" t="s" s="675">
        <v>2544</v>
      </c>
      <c r="G4759" t="s" s="690">
        <f>G4741</f>
        <v>2004</v>
      </c>
      <c r="H4759" s="677">
        <v>0</v>
      </c>
      <c r="J4759" s="662">
        <f>H4759*I4759</f>
        <v>0</v>
      </c>
      <c r="K4759" s="662">
        <f>IF($V$11="Y",J4759*0.05,0)</f>
        <v>0</v>
      </c>
    </row>
    <row r="4760" s="671" customFormat="1" ht="13.5" customHeight="1">
      <c r="E4760" t="s" s="596">
        <v>1474</v>
      </c>
      <c r="F4760" t="s" s="675">
        <v>2544</v>
      </c>
      <c r="G4760" t="s" s="692">
        <f>G4742</f>
        <v>2005</v>
      </c>
      <c r="H4760" s="677">
        <v>0</v>
      </c>
      <c r="J4760" s="662">
        <f>H4760*I4760</f>
        <v>0</v>
      </c>
      <c r="K4760" s="662">
        <f>IF($V$11="Y",J4760*0.05,0)</f>
        <v>0</v>
      </c>
    </row>
    <row r="4761" s="671" customFormat="1" ht="13.5" customHeight="1">
      <c r="E4761" t="s" s="596">
        <v>1474</v>
      </c>
      <c r="F4761" t="s" s="675">
        <v>2544</v>
      </c>
      <c r="G4761" t="s" s="180">
        <f>G4743</f>
        <v>2006</v>
      </c>
      <c r="H4761" s="677">
        <v>0</v>
      </c>
      <c r="J4761" s="662">
        <f>H4761*I4761</f>
        <v>0</v>
      </c>
      <c r="K4761" s="662">
        <f>IF($V$11="Y",J4761*0.05,0)</f>
        <v>0</v>
      </c>
    </row>
    <row r="4762" s="671" customFormat="1" ht="13.5" customHeight="1">
      <c r="E4762" t="s" s="596">
        <v>1474</v>
      </c>
      <c r="F4762" t="s" s="675">
        <v>2544</v>
      </c>
      <c r="G4762" t="s" s="695">
        <f>G4744</f>
        <v>2007</v>
      </c>
      <c r="H4762" s="677">
        <v>0</v>
      </c>
      <c r="J4762" s="662">
        <f>H4762*I4762</f>
        <v>0</v>
      </c>
      <c r="K4762" s="662">
        <f>IF($V$11="Y",J4762*0.05,0)</f>
        <v>0</v>
      </c>
    </row>
    <row r="4763" s="671" customFormat="1" ht="13.5" customHeight="1">
      <c r="E4763" t="s" s="596">
        <v>1471</v>
      </c>
      <c r="F4763" t="s" s="675">
        <v>2545</v>
      </c>
      <c r="G4763" t="s" s="676">
        <f>G4745</f>
        <v>1996</v>
      </c>
      <c r="H4763" s="677">
        <v>0</v>
      </c>
      <c r="J4763" s="662">
        <f>H4763*I4763</f>
        <v>0</v>
      </c>
      <c r="K4763" s="662">
        <f>IF($V$11="Y",J4763*0.05,0)</f>
        <v>0</v>
      </c>
    </row>
    <row r="4764" s="671" customFormat="1" ht="13.5" customHeight="1">
      <c r="E4764" t="s" s="596">
        <v>1471</v>
      </c>
      <c r="F4764" t="s" s="675">
        <v>2545</v>
      </c>
      <c r="G4764" t="s" s="91">
        <f>G4746</f>
        <v>1998</v>
      </c>
      <c r="H4764" s="677">
        <v>0</v>
      </c>
      <c r="J4764" s="662">
        <f>H4764*I4764</f>
        <v>0</v>
      </c>
      <c r="K4764" s="662">
        <f>IF($V$11="Y",J4764*0.05,0)</f>
        <v>0</v>
      </c>
    </row>
    <row r="4765" s="671" customFormat="1" ht="13.5" customHeight="1">
      <c r="E4765" t="s" s="596">
        <v>1471</v>
      </c>
      <c r="F4765" t="s" s="675">
        <v>2545</v>
      </c>
      <c r="G4765" t="s" s="205">
        <f>G4747</f>
        <v>2000</v>
      </c>
      <c r="H4765" s="677">
        <v>0</v>
      </c>
      <c r="J4765" s="662">
        <f>H4765*I4765</f>
        <v>0</v>
      </c>
      <c r="K4765" s="662">
        <f>IF($V$11="Y",J4765*0.05,0)</f>
        <v>0</v>
      </c>
    </row>
    <row r="4766" s="671" customFormat="1" ht="13.5" customHeight="1">
      <c r="E4766" t="s" s="596">
        <v>1471</v>
      </c>
      <c r="F4766" t="s" s="675">
        <v>2545</v>
      </c>
      <c r="G4766" t="s" s="684">
        <f>G4748</f>
        <v>2001</v>
      </c>
      <c r="H4766" s="677">
        <v>0</v>
      </c>
      <c r="J4766" s="662">
        <f>H4766*I4766</f>
        <v>0</v>
      </c>
      <c r="K4766" s="662">
        <f>IF($V$11="Y",J4766*0.05,0)</f>
        <v>0</v>
      </c>
    </row>
    <row r="4767" s="671" customFormat="1" ht="13.5" customHeight="1">
      <c r="E4767" t="s" s="596">
        <v>1471</v>
      </c>
      <c r="F4767" t="s" s="675">
        <v>2545</v>
      </c>
      <c r="G4767" t="s" s="686">
        <f>G4749</f>
        <v>2003</v>
      </c>
      <c r="H4767" s="677">
        <v>0</v>
      </c>
      <c r="J4767" s="662">
        <f>H4767*I4767</f>
        <v>0</v>
      </c>
      <c r="K4767" s="662">
        <f>IF($V$11="Y",J4767*0.05,0)</f>
        <v>0</v>
      </c>
    </row>
    <row r="4768" s="671" customFormat="1" ht="13.5" customHeight="1">
      <c r="E4768" t="s" s="596">
        <v>1471</v>
      </c>
      <c r="F4768" t="s" s="675">
        <v>2545</v>
      </c>
      <c r="G4768" t="s" s="690">
        <f>G4750</f>
        <v>2004</v>
      </c>
      <c r="H4768" s="677">
        <v>0</v>
      </c>
      <c r="J4768" s="662">
        <f>H4768*I4768</f>
        <v>0</v>
      </c>
      <c r="K4768" s="662">
        <f>IF($V$11="Y",J4768*0.05,0)</f>
        <v>0</v>
      </c>
    </row>
    <row r="4769" s="671" customFormat="1" ht="13.5" customHeight="1">
      <c r="E4769" t="s" s="596">
        <v>1471</v>
      </c>
      <c r="F4769" t="s" s="675">
        <v>2545</v>
      </c>
      <c r="G4769" t="s" s="692">
        <f>G4751</f>
        <v>2005</v>
      </c>
      <c r="H4769" s="677">
        <v>0</v>
      </c>
      <c r="J4769" s="662">
        <f>H4769*I4769</f>
        <v>0</v>
      </c>
      <c r="K4769" s="662">
        <f>IF($V$11="Y",J4769*0.05,0)</f>
        <v>0</v>
      </c>
    </row>
    <row r="4770" s="671" customFormat="1" ht="13.5" customHeight="1">
      <c r="E4770" t="s" s="596">
        <v>1471</v>
      </c>
      <c r="F4770" t="s" s="675">
        <v>2545</v>
      </c>
      <c r="G4770" t="s" s="180">
        <f>G4752</f>
        <v>2006</v>
      </c>
      <c r="H4770" s="677">
        <v>0</v>
      </c>
      <c r="J4770" s="662">
        <f>H4770*I4770</f>
        <v>0</v>
      </c>
      <c r="K4770" s="662">
        <f>IF($V$11="Y",J4770*0.05,0)</f>
        <v>0</v>
      </c>
    </row>
    <row r="4771" s="671" customFormat="1" ht="13.5" customHeight="1">
      <c r="E4771" t="s" s="596">
        <v>1471</v>
      </c>
      <c r="F4771" t="s" s="675">
        <v>2545</v>
      </c>
      <c r="G4771" t="s" s="695">
        <f>G4753</f>
        <v>2007</v>
      </c>
      <c r="H4771" s="677">
        <v>0</v>
      </c>
      <c r="J4771" s="662">
        <f>H4771*I4771</f>
        <v>0</v>
      </c>
      <c r="K4771" s="662">
        <f>IF($V$11="Y",J4771*0.05,0)</f>
        <v>0</v>
      </c>
    </row>
    <row r="4772" s="671" customFormat="1" ht="13.5" customHeight="1">
      <c r="E4772" t="s" s="596">
        <v>1472</v>
      </c>
      <c r="F4772" t="s" s="675">
        <v>2546</v>
      </c>
      <c r="G4772" t="s" s="676">
        <f>G4754</f>
        <v>1996</v>
      </c>
      <c r="H4772" s="677">
        <v>0</v>
      </c>
      <c r="J4772" s="662">
        <f>H4772*I4772</f>
        <v>0</v>
      </c>
      <c r="K4772" s="662">
        <f>IF($V$11="Y",J4772*0.05,0)</f>
        <v>0</v>
      </c>
    </row>
    <row r="4773" s="671" customFormat="1" ht="13.5" customHeight="1">
      <c r="E4773" t="s" s="596">
        <v>1472</v>
      </c>
      <c r="F4773" t="s" s="675">
        <v>2546</v>
      </c>
      <c r="G4773" t="s" s="91">
        <f>G4755</f>
        <v>1998</v>
      </c>
      <c r="H4773" s="677">
        <v>0</v>
      </c>
      <c r="J4773" s="662">
        <f>H4773*I4773</f>
        <v>0</v>
      </c>
      <c r="K4773" s="662">
        <f>IF($V$11="Y",J4773*0.05,0)</f>
        <v>0</v>
      </c>
    </row>
    <row r="4774" s="671" customFormat="1" ht="13.5" customHeight="1">
      <c r="E4774" t="s" s="596">
        <v>1472</v>
      </c>
      <c r="F4774" t="s" s="675">
        <v>2546</v>
      </c>
      <c r="G4774" t="s" s="205">
        <f>G4756</f>
        <v>2000</v>
      </c>
      <c r="H4774" s="677">
        <v>0</v>
      </c>
      <c r="J4774" s="662">
        <f>H4774*I4774</f>
        <v>0</v>
      </c>
      <c r="K4774" s="662">
        <f>IF($V$11="Y",J4774*0.05,0)</f>
        <v>0</v>
      </c>
    </row>
    <row r="4775" s="671" customFormat="1" ht="13.5" customHeight="1">
      <c r="E4775" t="s" s="596">
        <v>1472</v>
      </c>
      <c r="F4775" t="s" s="675">
        <v>2546</v>
      </c>
      <c r="G4775" t="s" s="684">
        <f>G4757</f>
        <v>2001</v>
      </c>
      <c r="H4775" s="677">
        <v>0</v>
      </c>
      <c r="J4775" s="662">
        <f>H4775*I4775</f>
        <v>0</v>
      </c>
      <c r="K4775" s="662">
        <f>IF($V$11="Y",J4775*0.05,0)</f>
        <v>0</v>
      </c>
    </row>
    <row r="4776" s="671" customFormat="1" ht="13.5" customHeight="1">
      <c r="E4776" t="s" s="596">
        <v>1472</v>
      </c>
      <c r="F4776" t="s" s="675">
        <v>2546</v>
      </c>
      <c r="G4776" t="s" s="686">
        <f>G4758</f>
        <v>2003</v>
      </c>
      <c r="H4776" s="677">
        <v>0</v>
      </c>
      <c r="J4776" s="662">
        <f>H4776*I4776</f>
        <v>0</v>
      </c>
      <c r="K4776" s="662">
        <f>IF($V$11="Y",J4776*0.05,0)</f>
        <v>0</v>
      </c>
    </row>
    <row r="4777" s="671" customFormat="1" ht="13.5" customHeight="1">
      <c r="E4777" t="s" s="596">
        <v>1472</v>
      </c>
      <c r="F4777" t="s" s="675">
        <v>2546</v>
      </c>
      <c r="G4777" t="s" s="690">
        <f>G4759</f>
        <v>2004</v>
      </c>
      <c r="H4777" s="677">
        <v>0</v>
      </c>
      <c r="J4777" s="662">
        <f>H4777*I4777</f>
        <v>0</v>
      </c>
      <c r="K4777" s="662">
        <f>IF($V$11="Y",J4777*0.05,0)</f>
        <v>0</v>
      </c>
    </row>
    <row r="4778" s="671" customFormat="1" ht="13.5" customHeight="1">
      <c r="E4778" t="s" s="596">
        <v>1472</v>
      </c>
      <c r="F4778" t="s" s="675">
        <v>2546</v>
      </c>
      <c r="G4778" t="s" s="692">
        <f>G4760</f>
        <v>2005</v>
      </c>
      <c r="H4778" s="677">
        <v>0</v>
      </c>
      <c r="J4778" s="662">
        <f>H4778*I4778</f>
        <v>0</v>
      </c>
      <c r="K4778" s="662">
        <f>IF($V$11="Y",J4778*0.05,0)</f>
        <v>0</v>
      </c>
    </row>
    <row r="4779" s="671" customFormat="1" ht="13.5" customHeight="1">
      <c r="E4779" t="s" s="596">
        <v>1472</v>
      </c>
      <c r="F4779" t="s" s="675">
        <v>2546</v>
      </c>
      <c r="G4779" t="s" s="180">
        <f>G4761</f>
        <v>2006</v>
      </c>
      <c r="H4779" s="677">
        <v>0</v>
      </c>
      <c r="J4779" s="662">
        <f>H4779*I4779</f>
        <v>0</v>
      </c>
      <c r="K4779" s="662">
        <f>IF($V$11="Y",J4779*0.05,0)</f>
        <v>0</v>
      </c>
    </row>
    <row r="4780" s="671" customFormat="1" ht="13.5" customHeight="1">
      <c r="E4780" t="s" s="596">
        <v>1472</v>
      </c>
      <c r="F4780" t="s" s="675">
        <v>2546</v>
      </c>
      <c r="G4780" t="s" s="695">
        <f>G4762</f>
        <v>2007</v>
      </c>
      <c r="H4780" s="677">
        <v>0</v>
      </c>
      <c r="J4780" s="662">
        <f>H4780*I4780</f>
        <v>0</v>
      </c>
      <c r="K4780" s="662">
        <f>IF($V$11="Y",J4780*0.05,0)</f>
        <v>0</v>
      </c>
    </row>
    <row r="4781" s="671" customFormat="1" ht="13.5" customHeight="1">
      <c r="E4781" t="s" s="596">
        <v>1885</v>
      </c>
      <c r="F4781" t="s" s="675">
        <v>2547</v>
      </c>
      <c r="G4781" t="s" s="676">
        <f>G4718</f>
        <v>1996</v>
      </c>
      <c r="H4781" s="677">
        <v>0</v>
      </c>
      <c r="J4781" s="662">
        <f>H4781*I4781</f>
        <v>0</v>
      </c>
      <c r="K4781" s="662">
        <f>IF($V$11="Y",J4781*0.05,0)</f>
        <v>0</v>
      </c>
    </row>
    <row r="4782" s="671" customFormat="1" ht="13.5" customHeight="1">
      <c r="E4782" t="s" s="596">
        <v>1885</v>
      </c>
      <c r="F4782" t="s" s="675">
        <v>2547</v>
      </c>
      <c r="G4782" t="s" s="91">
        <f>G4719</f>
        <v>1998</v>
      </c>
      <c r="H4782" s="677">
        <v>0</v>
      </c>
      <c r="J4782" s="662">
        <f>H4782*I4782</f>
        <v>0</v>
      </c>
      <c r="K4782" s="662">
        <f>IF($V$11="Y",J4782*0.05,0)</f>
        <v>0</v>
      </c>
    </row>
    <row r="4783" s="671" customFormat="1" ht="13.5" customHeight="1">
      <c r="E4783" t="s" s="596">
        <v>1885</v>
      </c>
      <c r="F4783" t="s" s="675">
        <v>2547</v>
      </c>
      <c r="G4783" t="s" s="205">
        <f>G4720</f>
        <v>2000</v>
      </c>
      <c r="H4783" s="677">
        <v>0</v>
      </c>
      <c r="J4783" s="662">
        <f>H4783*I4783</f>
        <v>0</v>
      </c>
      <c r="K4783" s="662">
        <f>IF($V$11="Y",J4783*0.05,0)</f>
        <v>0</v>
      </c>
    </row>
    <row r="4784" s="671" customFormat="1" ht="13.5" customHeight="1">
      <c r="E4784" t="s" s="596">
        <v>1885</v>
      </c>
      <c r="F4784" t="s" s="675">
        <v>2547</v>
      </c>
      <c r="G4784" t="s" s="684">
        <f>G4721</f>
        <v>2001</v>
      </c>
      <c r="H4784" s="677">
        <v>0</v>
      </c>
      <c r="J4784" s="662">
        <f>H4784*I4784</f>
        <v>0</v>
      </c>
      <c r="K4784" s="662">
        <f>IF($V$11="Y",J4784*0.05,0)</f>
        <v>0</v>
      </c>
    </row>
    <row r="4785" s="671" customFormat="1" ht="13.5" customHeight="1">
      <c r="E4785" t="s" s="596">
        <v>1885</v>
      </c>
      <c r="F4785" t="s" s="675">
        <v>2547</v>
      </c>
      <c r="G4785" t="s" s="686">
        <f>G4722</f>
        <v>2003</v>
      </c>
      <c r="H4785" s="677">
        <v>0</v>
      </c>
      <c r="J4785" s="662">
        <f>H4785*I4785</f>
        <v>0</v>
      </c>
      <c r="K4785" s="662">
        <f>IF($V$11="Y",J4785*0.05,0)</f>
        <v>0</v>
      </c>
    </row>
    <row r="4786" s="671" customFormat="1" ht="13.5" customHeight="1">
      <c r="E4786" t="s" s="596">
        <v>1885</v>
      </c>
      <c r="F4786" t="s" s="675">
        <v>2547</v>
      </c>
      <c r="G4786" t="s" s="690">
        <f>G4723</f>
        <v>2004</v>
      </c>
      <c r="H4786" s="677">
        <v>0</v>
      </c>
      <c r="J4786" s="662">
        <f>H4786*I4786</f>
        <v>0</v>
      </c>
      <c r="K4786" s="662">
        <f>IF($V$11="Y",J4786*0.05,0)</f>
        <v>0</v>
      </c>
    </row>
    <row r="4787" s="671" customFormat="1" ht="13.5" customHeight="1">
      <c r="E4787" t="s" s="596">
        <v>1885</v>
      </c>
      <c r="F4787" t="s" s="675">
        <v>2547</v>
      </c>
      <c r="G4787" t="s" s="692">
        <f>G4724</f>
        <v>2005</v>
      </c>
      <c r="H4787" s="677">
        <v>0</v>
      </c>
      <c r="J4787" s="662">
        <f>H4787*I4787</f>
        <v>0</v>
      </c>
      <c r="K4787" s="662">
        <f>IF($V$11="Y",J4787*0.05,0)</f>
        <v>0</v>
      </c>
    </row>
    <row r="4788" s="671" customFormat="1" ht="13.5" customHeight="1">
      <c r="E4788" t="s" s="596">
        <v>1885</v>
      </c>
      <c r="F4788" t="s" s="675">
        <v>2547</v>
      </c>
      <c r="G4788" t="s" s="180">
        <f>G4725</f>
        <v>2006</v>
      </c>
      <c r="H4788" s="677">
        <v>0</v>
      </c>
      <c r="J4788" s="662">
        <f>H4788*I4788</f>
        <v>0</v>
      </c>
      <c r="K4788" s="662">
        <f>IF($V$11="Y",J4788*0.05,0)</f>
        <v>0</v>
      </c>
    </row>
    <row r="4789" s="671" customFormat="1" ht="13.5" customHeight="1">
      <c r="E4789" t="s" s="596">
        <v>1885</v>
      </c>
      <c r="F4789" t="s" s="675">
        <v>2547</v>
      </c>
      <c r="G4789" t="s" s="695">
        <f>G4726</f>
        <v>2007</v>
      </c>
      <c r="H4789" s="677">
        <v>0</v>
      </c>
      <c r="J4789" s="662">
        <f>H4789*I4789</f>
        <v>0</v>
      </c>
      <c r="K4789" s="662">
        <f>IF($V$11="Y",J4789*0.05,0)</f>
        <v>0</v>
      </c>
    </row>
    <row r="4790" s="671" customFormat="1" ht="13.5" customHeight="1">
      <c r="E4790" t="s" s="596">
        <v>1856</v>
      </c>
      <c r="F4790" t="s" s="675">
        <v>2548</v>
      </c>
      <c r="G4790" t="s" s="676">
        <f>G4781</f>
        <v>1996</v>
      </c>
      <c r="H4790" s="677">
        <v>0</v>
      </c>
      <c r="J4790" s="662">
        <f>H4790*I4790</f>
        <v>0</v>
      </c>
      <c r="K4790" s="662">
        <f>IF($V$11="Y",J4790*0.05,0)</f>
        <v>0</v>
      </c>
    </row>
    <row r="4791" s="671" customFormat="1" ht="13.5" customHeight="1">
      <c r="E4791" t="s" s="596">
        <v>1856</v>
      </c>
      <c r="F4791" t="s" s="675">
        <v>2548</v>
      </c>
      <c r="G4791" t="s" s="91">
        <f>G4782</f>
        <v>1998</v>
      </c>
      <c r="H4791" s="677">
        <v>0</v>
      </c>
      <c r="J4791" s="662">
        <f>H4791*I4791</f>
        <v>0</v>
      </c>
      <c r="K4791" s="662">
        <f>IF($V$11="Y",J4791*0.05,0)</f>
        <v>0</v>
      </c>
    </row>
    <row r="4792" s="671" customFormat="1" ht="13.5" customHeight="1">
      <c r="E4792" t="s" s="596">
        <v>1856</v>
      </c>
      <c r="F4792" t="s" s="675">
        <v>2548</v>
      </c>
      <c r="G4792" t="s" s="205">
        <f>G4783</f>
        <v>2000</v>
      </c>
      <c r="H4792" s="677">
        <v>0</v>
      </c>
      <c r="J4792" s="662">
        <f>H4792*I4792</f>
        <v>0</v>
      </c>
      <c r="K4792" s="662">
        <f>IF($V$11="Y",J4792*0.05,0)</f>
        <v>0</v>
      </c>
    </row>
    <row r="4793" s="671" customFormat="1" ht="13.5" customHeight="1">
      <c r="E4793" t="s" s="596">
        <v>1856</v>
      </c>
      <c r="F4793" t="s" s="675">
        <v>2548</v>
      </c>
      <c r="G4793" t="s" s="684">
        <f>G4784</f>
        <v>2001</v>
      </c>
      <c r="H4793" s="677">
        <v>0</v>
      </c>
      <c r="J4793" s="662">
        <f>H4793*I4793</f>
        <v>0</v>
      </c>
      <c r="K4793" s="662">
        <f>IF($V$11="Y",J4793*0.05,0)</f>
        <v>0</v>
      </c>
    </row>
    <row r="4794" s="671" customFormat="1" ht="13.5" customHeight="1">
      <c r="E4794" t="s" s="596">
        <v>1856</v>
      </c>
      <c r="F4794" t="s" s="675">
        <v>2548</v>
      </c>
      <c r="G4794" t="s" s="686">
        <f>G4785</f>
        <v>2003</v>
      </c>
      <c r="H4794" s="677">
        <v>0</v>
      </c>
      <c r="J4794" s="662">
        <f>H4794*I4794</f>
        <v>0</v>
      </c>
      <c r="K4794" s="662">
        <f>IF($V$11="Y",J4794*0.05,0)</f>
        <v>0</v>
      </c>
    </row>
    <row r="4795" s="671" customFormat="1" ht="13.5" customHeight="1">
      <c r="E4795" t="s" s="596">
        <v>1856</v>
      </c>
      <c r="F4795" t="s" s="675">
        <v>2548</v>
      </c>
      <c r="G4795" t="s" s="690">
        <f>G4786</f>
        <v>2004</v>
      </c>
      <c r="H4795" s="677">
        <v>0</v>
      </c>
      <c r="J4795" s="662">
        <f>H4795*I4795</f>
        <v>0</v>
      </c>
      <c r="K4795" s="662">
        <f>IF($V$11="Y",J4795*0.05,0)</f>
        <v>0</v>
      </c>
    </row>
    <row r="4796" s="671" customFormat="1" ht="13.5" customHeight="1">
      <c r="E4796" t="s" s="596">
        <v>1856</v>
      </c>
      <c r="F4796" t="s" s="675">
        <v>2548</v>
      </c>
      <c r="G4796" t="s" s="692">
        <f>G4787</f>
        <v>2005</v>
      </c>
      <c r="H4796" s="677">
        <v>0</v>
      </c>
      <c r="J4796" s="662">
        <f>H4796*I4796</f>
        <v>0</v>
      </c>
      <c r="K4796" s="662">
        <f>IF($V$11="Y",J4796*0.05,0)</f>
        <v>0</v>
      </c>
    </row>
    <row r="4797" s="671" customFormat="1" ht="13.5" customHeight="1">
      <c r="E4797" t="s" s="596">
        <v>1856</v>
      </c>
      <c r="F4797" t="s" s="675">
        <v>2548</v>
      </c>
      <c r="G4797" t="s" s="180">
        <f>G4788</f>
        <v>2006</v>
      </c>
      <c r="H4797" s="677">
        <v>0</v>
      </c>
      <c r="J4797" s="662">
        <f>H4797*I4797</f>
        <v>0</v>
      </c>
      <c r="K4797" s="662">
        <f>IF($V$11="Y",J4797*0.05,0)</f>
        <v>0</v>
      </c>
    </row>
    <row r="4798" s="671" customFormat="1" ht="13.5" customHeight="1">
      <c r="E4798" t="s" s="596">
        <v>1856</v>
      </c>
      <c r="F4798" t="s" s="675">
        <v>2548</v>
      </c>
      <c r="G4798" t="s" s="695">
        <f>G4789</f>
        <v>2007</v>
      </c>
      <c r="H4798" s="677">
        <v>0</v>
      </c>
      <c r="J4798" s="662">
        <f>H4798*I4798</f>
        <v>0</v>
      </c>
      <c r="K4798" s="662">
        <f>IF($V$11="Y",J4798*0.05,0)</f>
        <v>0</v>
      </c>
    </row>
    <row r="4799" s="671" customFormat="1" ht="13.5" customHeight="1">
      <c r="E4799" t="s" s="596">
        <v>1855</v>
      </c>
      <c r="F4799" t="s" s="675">
        <v>2549</v>
      </c>
      <c r="G4799" t="s" s="676">
        <f>G4790</f>
        <v>1996</v>
      </c>
      <c r="H4799" s="677">
        <v>0</v>
      </c>
      <c r="J4799" s="662">
        <f>H4799*I4799</f>
        <v>0</v>
      </c>
      <c r="K4799" s="662">
        <f>IF($V$11="Y",J4799*0.05,0)</f>
        <v>0</v>
      </c>
    </row>
    <row r="4800" s="671" customFormat="1" ht="13.5" customHeight="1">
      <c r="E4800" t="s" s="596">
        <v>1855</v>
      </c>
      <c r="F4800" t="s" s="675">
        <v>2549</v>
      </c>
      <c r="G4800" t="s" s="91">
        <f>G4791</f>
        <v>1998</v>
      </c>
      <c r="H4800" s="677">
        <v>0</v>
      </c>
      <c r="J4800" s="662">
        <f>H4800*I4800</f>
        <v>0</v>
      </c>
      <c r="K4800" s="662">
        <f>IF($V$11="Y",J4800*0.05,0)</f>
        <v>0</v>
      </c>
    </row>
    <row r="4801" s="671" customFormat="1" ht="13.5" customHeight="1">
      <c r="E4801" t="s" s="596">
        <v>1855</v>
      </c>
      <c r="F4801" t="s" s="675">
        <v>2549</v>
      </c>
      <c r="G4801" t="s" s="205">
        <f>G4792</f>
        <v>2000</v>
      </c>
      <c r="H4801" s="677">
        <v>0</v>
      </c>
      <c r="J4801" s="662">
        <f>H4801*I4801</f>
        <v>0</v>
      </c>
      <c r="K4801" s="662">
        <f>IF($V$11="Y",J4801*0.05,0)</f>
        <v>0</v>
      </c>
    </row>
    <row r="4802" s="671" customFormat="1" ht="13.5" customHeight="1">
      <c r="E4802" t="s" s="596">
        <v>1855</v>
      </c>
      <c r="F4802" t="s" s="675">
        <v>2549</v>
      </c>
      <c r="G4802" t="s" s="684">
        <f>G4793</f>
        <v>2001</v>
      </c>
      <c r="H4802" s="677">
        <v>0</v>
      </c>
      <c r="J4802" s="662">
        <f>H4802*I4802</f>
        <v>0</v>
      </c>
      <c r="K4802" s="662">
        <f>IF($V$11="Y",J4802*0.05,0)</f>
        <v>0</v>
      </c>
    </row>
    <row r="4803" s="671" customFormat="1" ht="13.5" customHeight="1">
      <c r="E4803" t="s" s="596">
        <v>1855</v>
      </c>
      <c r="F4803" t="s" s="675">
        <v>2549</v>
      </c>
      <c r="G4803" t="s" s="686">
        <f>G4794</f>
        <v>2003</v>
      </c>
      <c r="H4803" s="677">
        <v>0</v>
      </c>
      <c r="J4803" s="662">
        <f>H4803*I4803</f>
        <v>0</v>
      </c>
      <c r="K4803" s="662">
        <f>IF($V$11="Y",J4803*0.05,0)</f>
        <v>0</v>
      </c>
    </row>
    <row r="4804" s="671" customFormat="1" ht="13.5" customHeight="1">
      <c r="E4804" t="s" s="596">
        <v>1855</v>
      </c>
      <c r="F4804" t="s" s="675">
        <v>2549</v>
      </c>
      <c r="G4804" t="s" s="690">
        <f>G4795</f>
        <v>2004</v>
      </c>
      <c r="H4804" s="677">
        <v>0</v>
      </c>
      <c r="J4804" s="662">
        <f>H4804*I4804</f>
        <v>0</v>
      </c>
      <c r="K4804" s="662">
        <f>IF($V$11="Y",J4804*0.05,0)</f>
        <v>0</v>
      </c>
    </row>
    <row r="4805" s="671" customFormat="1" ht="13.5" customHeight="1">
      <c r="E4805" t="s" s="596">
        <v>1855</v>
      </c>
      <c r="F4805" t="s" s="675">
        <v>2549</v>
      </c>
      <c r="G4805" t="s" s="692">
        <f>G4796</f>
        <v>2005</v>
      </c>
      <c r="H4805" s="677">
        <v>0</v>
      </c>
      <c r="J4805" s="662">
        <f>H4805*I4805</f>
        <v>0</v>
      </c>
      <c r="K4805" s="662">
        <f>IF($V$11="Y",J4805*0.05,0)</f>
        <v>0</v>
      </c>
    </row>
    <row r="4806" s="671" customFormat="1" ht="13.5" customHeight="1">
      <c r="E4806" t="s" s="596">
        <v>1855</v>
      </c>
      <c r="F4806" t="s" s="675">
        <v>2549</v>
      </c>
      <c r="G4806" t="s" s="180">
        <f>G4797</f>
        <v>2006</v>
      </c>
      <c r="H4806" s="677">
        <v>0</v>
      </c>
      <c r="J4806" s="662">
        <f>H4806*I4806</f>
        <v>0</v>
      </c>
      <c r="K4806" s="662">
        <f>IF($V$11="Y",J4806*0.05,0)</f>
        <v>0</v>
      </c>
    </row>
    <row r="4807" s="671" customFormat="1" ht="13.5" customHeight="1">
      <c r="E4807" t="s" s="596">
        <v>1855</v>
      </c>
      <c r="F4807" t="s" s="675">
        <v>2549</v>
      </c>
      <c r="G4807" t="s" s="695">
        <f>G4798</f>
        <v>2007</v>
      </c>
      <c r="H4807" s="677">
        <v>0</v>
      </c>
      <c r="J4807" s="662">
        <f>H4807*I4807</f>
        <v>0</v>
      </c>
      <c r="K4807" s="662">
        <f>IF($V$11="Y",J4807*0.05,0)</f>
        <v>0</v>
      </c>
    </row>
    <row r="4808" s="671" customFormat="1" ht="13.5" customHeight="1">
      <c r="E4808" t="s" s="596">
        <v>1847</v>
      </c>
      <c r="F4808" t="s" s="675">
        <v>2550</v>
      </c>
      <c r="G4808" t="s" s="676">
        <f>G4799</f>
        <v>1996</v>
      </c>
      <c r="H4808" s="677">
        <v>0</v>
      </c>
      <c r="J4808" s="662">
        <f>H4808*I4808</f>
        <v>0</v>
      </c>
      <c r="K4808" s="662">
        <f>IF($V$11="Y",J4808*0.05,0)</f>
        <v>0</v>
      </c>
    </row>
    <row r="4809" s="671" customFormat="1" ht="13.5" customHeight="1">
      <c r="E4809" t="s" s="596">
        <v>1847</v>
      </c>
      <c r="F4809" t="s" s="675">
        <v>2550</v>
      </c>
      <c r="G4809" t="s" s="91">
        <f>G4800</f>
        <v>1998</v>
      </c>
      <c r="H4809" s="677">
        <v>0</v>
      </c>
      <c r="J4809" s="662">
        <f>H4809*I4809</f>
        <v>0</v>
      </c>
      <c r="K4809" s="662">
        <f>IF($V$11="Y",J4809*0.05,0)</f>
        <v>0</v>
      </c>
    </row>
    <row r="4810" s="671" customFormat="1" ht="13.5" customHeight="1">
      <c r="E4810" t="s" s="596">
        <v>1847</v>
      </c>
      <c r="F4810" t="s" s="675">
        <v>2550</v>
      </c>
      <c r="G4810" t="s" s="205">
        <f>G4801</f>
        <v>2000</v>
      </c>
      <c r="H4810" s="677">
        <v>0</v>
      </c>
      <c r="J4810" s="662">
        <f>H4810*I4810</f>
        <v>0</v>
      </c>
      <c r="K4810" s="662">
        <f>IF($V$11="Y",J4810*0.05,0)</f>
        <v>0</v>
      </c>
    </row>
    <row r="4811" s="671" customFormat="1" ht="13.5" customHeight="1">
      <c r="E4811" t="s" s="596">
        <v>1847</v>
      </c>
      <c r="F4811" t="s" s="675">
        <v>2550</v>
      </c>
      <c r="G4811" t="s" s="684">
        <f>G4802</f>
        <v>2001</v>
      </c>
      <c r="H4811" s="677">
        <v>0</v>
      </c>
      <c r="J4811" s="662">
        <f>H4811*I4811</f>
        <v>0</v>
      </c>
      <c r="K4811" s="662">
        <f>IF($V$11="Y",J4811*0.05,0)</f>
        <v>0</v>
      </c>
    </row>
    <row r="4812" s="671" customFormat="1" ht="13.5" customHeight="1">
      <c r="E4812" t="s" s="596">
        <v>1847</v>
      </c>
      <c r="F4812" t="s" s="675">
        <v>2550</v>
      </c>
      <c r="G4812" t="s" s="686">
        <f>G4803</f>
        <v>2003</v>
      </c>
      <c r="H4812" s="677">
        <v>0</v>
      </c>
      <c r="J4812" s="662">
        <f>H4812*I4812</f>
        <v>0</v>
      </c>
      <c r="K4812" s="662">
        <f>IF($V$11="Y",J4812*0.05,0)</f>
        <v>0</v>
      </c>
    </row>
    <row r="4813" s="671" customFormat="1" ht="13.5" customHeight="1">
      <c r="E4813" t="s" s="596">
        <v>1847</v>
      </c>
      <c r="F4813" t="s" s="675">
        <v>2550</v>
      </c>
      <c r="G4813" t="s" s="690">
        <f>G4804</f>
        <v>2004</v>
      </c>
      <c r="H4813" s="677">
        <v>0</v>
      </c>
      <c r="J4813" s="662">
        <f>H4813*I4813</f>
        <v>0</v>
      </c>
      <c r="K4813" s="662">
        <f>IF($V$11="Y",J4813*0.05,0)</f>
        <v>0</v>
      </c>
    </row>
    <row r="4814" s="671" customFormat="1" ht="13.5" customHeight="1">
      <c r="E4814" t="s" s="596">
        <v>1847</v>
      </c>
      <c r="F4814" t="s" s="675">
        <v>2550</v>
      </c>
      <c r="G4814" t="s" s="692">
        <f>G4805</f>
        <v>2005</v>
      </c>
      <c r="H4814" s="677">
        <v>0</v>
      </c>
      <c r="J4814" s="662">
        <f>H4814*I4814</f>
        <v>0</v>
      </c>
      <c r="K4814" s="662">
        <f>IF($V$11="Y",J4814*0.05,0)</f>
        <v>0</v>
      </c>
    </row>
    <row r="4815" s="671" customFormat="1" ht="13.5" customHeight="1">
      <c r="E4815" t="s" s="596">
        <v>1847</v>
      </c>
      <c r="F4815" t="s" s="675">
        <v>2550</v>
      </c>
      <c r="G4815" t="s" s="180">
        <f>G4806</f>
        <v>2006</v>
      </c>
      <c r="H4815" s="677">
        <v>0</v>
      </c>
      <c r="J4815" s="662">
        <f>H4815*I4815</f>
        <v>0</v>
      </c>
      <c r="K4815" s="662">
        <f>IF($V$11="Y",J4815*0.05,0)</f>
        <v>0</v>
      </c>
    </row>
    <row r="4816" s="671" customFormat="1" ht="13.5" customHeight="1">
      <c r="E4816" t="s" s="596">
        <v>1847</v>
      </c>
      <c r="F4816" t="s" s="675">
        <v>2550</v>
      </c>
      <c r="G4816" t="s" s="695">
        <f>G4807</f>
        <v>2007</v>
      </c>
      <c r="H4816" s="677">
        <v>0</v>
      </c>
      <c r="J4816" s="662">
        <f>H4816*I4816</f>
        <v>0</v>
      </c>
      <c r="K4816" s="662">
        <f>IF($V$11="Y",J4816*0.05,0)</f>
        <v>0</v>
      </c>
    </row>
    <row r="4817" s="671" customFormat="1" ht="13.5" customHeight="1">
      <c r="E4817" t="s" s="596">
        <v>1848</v>
      </c>
      <c r="F4817" t="s" s="675">
        <v>2551</v>
      </c>
      <c r="G4817" t="s" s="676">
        <f>G4808</f>
        <v>1996</v>
      </c>
      <c r="H4817" s="677">
        <v>0</v>
      </c>
      <c r="J4817" s="662">
        <f>H4817*I4817</f>
        <v>0</v>
      </c>
      <c r="K4817" s="662">
        <f>IF($V$11="Y",J4817*0.05,0)</f>
        <v>0</v>
      </c>
    </row>
    <row r="4818" s="671" customFormat="1" ht="13.5" customHeight="1">
      <c r="E4818" t="s" s="596">
        <v>1848</v>
      </c>
      <c r="F4818" t="s" s="675">
        <v>2551</v>
      </c>
      <c r="G4818" t="s" s="91">
        <f>G4809</f>
        <v>1998</v>
      </c>
      <c r="H4818" s="677">
        <v>0</v>
      </c>
      <c r="J4818" s="662">
        <f>H4818*I4818</f>
        <v>0</v>
      </c>
      <c r="K4818" s="662">
        <f>IF($V$11="Y",J4818*0.05,0)</f>
        <v>0</v>
      </c>
    </row>
    <row r="4819" s="671" customFormat="1" ht="13.5" customHeight="1">
      <c r="E4819" t="s" s="596">
        <v>1848</v>
      </c>
      <c r="F4819" t="s" s="675">
        <v>2551</v>
      </c>
      <c r="G4819" t="s" s="205">
        <f>G4810</f>
        <v>2000</v>
      </c>
      <c r="H4819" s="677">
        <v>0</v>
      </c>
      <c r="J4819" s="662">
        <f>H4819*I4819</f>
        <v>0</v>
      </c>
      <c r="K4819" s="662">
        <f>IF($V$11="Y",J4819*0.05,0)</f>
        <v>0</v>
      </c>
    </row>
    <row r="4820" s="671" customFormat="1" ht="13.5" customHeight="1">
      <c r="E4820" t="s" s="596">
        <v>1848</v>
      </c>
      <c r="F4820" t="s" s="675">
        <v>2551</v>
      </c>
      <c r="G4820" t="s" s="684">
        <f>G4811</f>
        <v>2001</v>
      </c>
      <c r="H4820" s="677">
        <v>0</v>
      </c>
      <c r="J4820" s="662">
        <f>H4820*I4820</f>
        <v>0</v>
      </c>
      <c r="K4820" s="662">
        <f>IF($V$11="Y",J4820*0.05,0)</f>
        <v>0</v>
      </c>
    </row>
    <row r="4821" s="671" customFormat="1" ht="13.5" customHeight="1">
      <c r="E4821" t="s" s="596">
        <v>1848</v>
      </c>
      <c r="F4821" t="s" s="675">
        <v>2551</v>
      </c>
      <c r="G4821" t="s" s="686">
        <f>G4812</f>
        <v>2003</v>
      </c>
      <c r="H4821" s="677">
        <v>0</v>
      </c>
      <c r="J4821" s="662">
        <f>H4821*I4821</f>
        <v>0</v>
      </c>
      <c r="K4821" s="662">
        <f>IF($V$11="Y",J4821*0.05,0)</f>
        <v>0</v>
      </c>
    </row>
    <row r="4822" s="671" customFormat="1" ht="13.5" customHeight="1">
      <c r="E4822" t="s" s="596">
        <v>1848</v>
      </c>
      <c r="F4822" t="s" s="675">
        <v>2551</v>
      </c>
      <c r="G4822" t="s" s="690">
        <f>G4813</f>
        <v>2004</v>
      </c>
      <c r="H4822" s="677">
        <v>0</v>
      </c>
      <c r="J4822" s="662">
        <f>H4822*I4822</f>
        <v>0</v>
      </c>
      <c r="K4822" s="662">
        <f>IF($V$11="Y",J4822*0.05,0)</f>
        <v>0</v>
      </c>
    </row>
    <row r="4823" s="671" customFormat="1" ht="13.5" customHeight="1">
      <c r="E4823" t="s" s="596">
        <v>1848</v>
      </c>
      <c r="F4823" t="s" s="675">
        <v>2551</v>
      </c>
      <c r="G4823" t="s" s="692">
        <f>G4814</f>
        <v>2005</v>
      </c>
      <c r="H4823" s="677">
        <v>0</v>
      </c>
      <c r="J4823" s="662">
        <f>H4823*I4823</f>
        <v>0</v>
      </c>
      <c r="K4823" s="662">
        <f>IF($V$11="Y",J4823*0.05,0)</f>
        <v>0</v>
      </c>
    </row>
    <row r="4824" s="671" customFormat="1" ht="13.5" customHeight="1">
      <c r="E4824" t="s" s="596">
        <v>1848</v>
      </c>
      <c r="F4824" t="s" s="675">
        <v>2551</v>
      </c>
      <c r="G4824" t="s" s="180">
        <f>G4815</f>
        <v>2006</v>
      </c>
      <c r="H4824" s="677">
        <v>0</v>
      </c>
      <c r="J4824" s="662">
        <f>H4824*I4824</f>
        <v>0</v>
      </c>
      <c r="K4824" s="662">
        <f>IF($V$11="Y",J4824*0.05,0)</f>
        <v>0</v>
      </c>
    </row>
    <row r="4825" s="671" customFormat="1" ht="13.5" customHeight="1">
      <c r="E4825" t="s" s="596">
        <v>1848</v>
      </c>
      <c r="F4825" t="s" s="675">
        <v>2551</v>
      </c>
      <c r="G4825" t="s" s="695">
        <f>G4816</f>
        <v>2007</v>
      </c>
      <c r="H4825" s="677">
        <v>0</v>
      </c>
      <c r="J4825" s="662">
        <f>H4825*I4825</f>
        <v>0</v>
      </c>
      <c r="K4825" s="662">
        <f>IF($V$11="Y",J4825*0.05,0)</f>
        <v>0</v>
      </c>
    </row>
    <row r="4826" s="671" customFormat="1" ht="13.5" customHeight="1">
      <c r="E4826" t="s" s="596">
        <v>1849</v>
      </c>
      <c r="F4826" t="s" s="675">
        <v>2552</v>
      </c>
      <c r="G4826" t="s" s="676">
        <f>G4817</f>
        <v>1996</v>
      </c>
      <c r="H4826" s="677">
        <v>0</v>
      </c>
      <c r="J4826" s="662">
        <f>H4826*I4826</f>
        <v>0</v>
      </c>
      <c r="K4826" s="662">
        <f>IF($V$11="Y",J4826*0.05,0)</f>
        <v>0</v>
      </c>
    </row>
    <row r="4827" s="671" customFormat="1" ht="13.5" customHeight="1">
      <c r="E4827" t="s" s="596">
        <v>1849</v>
      </c>
      <c r="F4827" t="s" s="675">
        <v>2552</v>
      </c>
      <c r="G4827" t="s" s="91">
        <f>G4818</f>
        <v>1998</v>
      </c>
      <c r="H4827" s="677">
        <v>0</v>
      </c>
      <c r="J4827" s="662">
        <f>H4827*I4827</f>
        <v>0</v>
      </c>
      <c r="K4827" s="662">
        <f>IF($V$11="Y",J4827*0.05,0)</f>
        <v>0</v>
      </c>
    </row>
    <row r="4828" s="671" customFormat="1" ht="13.5" customHeight="1">
      <c r="E4828" t="s" s="596">
        <v>1849</v>
      </c>
      <c r="F4828" t="s" s="675">
        <v>2552</v>
      </c>
      <c r="G4828" t="s" s="205">
        <f>G4819</f>
        <v>2000</v>
      </c>
      <c r="H4828" s="677">
        <v>0</v>
      </c>
      <c r="J4828" s="662">
        <f>H4828*I4828</f>
        <v>0</v>
      </c>
      <c r="K4828" s="662">
        <f>IF($V$11="Y",J4828*0.05,0)</f>
        <v>0</v>
      </c>
    </row>
    <row r="4829" s="671" customFormat="1" ht="13.5" customHeight="1">
      <c r="E4829" t="s" s="596">
        <v>1849</v>
      </c>
      <c r="F4829" t="s" s="675">
        <v>2552</v>
      </c>
      <c r="G4829" t="s" s="684">
        <f>G4820</f>
        <v>2001</v>
      </c>
      <c r="H4829" s="677">
        <v>0</v>
      </c>
      <c r="J4829" s="662">
        <f>H4829*I4829</f>
        <v>0</v>
      </c>
      <c r="K4829" s="662">
        <f>IF($V$11="Y",J4829*0.05,0)</f>
        <v>0</v>
      </c>
    </row>
    <row r="4830" s="671" customFormat="1" ht="13.5" customHeight="1">
      <c r="E4830" t="s" s="596">
        <v>1849</v>
      </c>
      <c r="F4830" t="s" s="675">
        <v>2552</v>
      </c>
      <c r="G4830" t="s" s="686">
        <f>G4821</f>
        <v>2003</v>
      </c>
      <c r="H4830" s="677">
        <v>0</v>
      </c>
      <c r="J4830" s="662">
        <f>H4830*I4830</f>
        <v>0</v>
      </c>
      <c r="K4830" s="662">
        <f>IF($V$11="Y",J4830*0.05,0)</f>
        <v>0</v>
      </c>
    </row>
    <row r="4831" s="671" customFormat="1" ht="13.5" customHeight="1">
      <c r="E4831" t="s" s="596">
        <v>1849</v>
      </c>
      <c r="F4831" t="s" s="675">
        <v>2552</v>
      </c>
      <c r="G4831" t="s" s="690">
        <f>G4822</f>
        <v>2004</v>
      </c>
      <c r="H4831" s="677">
        <v>0</v>
      </c>
      <c r="J4831" s="662">
        <f>H4831*I4831</f>
        <v>0</v>
      </c>
      <c r="K4831" s="662">
        <f>IF($V$11="Y",J4831*0.05,0)</f>
        <v>0</v>
      </c>
    </row>
    <row r="4832" s="671" customFormat="1" ht="13.5" customHeight="1">
      <c r="E4832" t="s" s="596">
        <v>1849</v>
      </c>
      <c r="F4832" t="s" s="675">
        <v>2552</v>
      </c>
      <c r="G4832" t="s" s="692">
        <f>G4823</f>
        <v>2005</v>
      </c>
      <c r="H4832" s="677">
        <v>0</v>
      </c>
      <c r="J4832" s="662">
        <f>H4832*I4832</f>
        <v>0</v>
      </c>
      <c r="K4832" s="662">
        <f>IF($V$11="Y",J4832*0.05,0)</f>
        <v>0</v>
      </c>
    </row>
    <row r="4833" s="671" customFormat="1" ht="13.5" customHeight="1">
      <c r="E4833" t="s" s="596">
        <v>1849</v>
      </c>
      <c r="F4833" t="s" s="675">
        <v>2552</v>
      </c>
      <c r="G4833" t="s" s="180">
        <f>G4824</f>
        <v>2006</v>
      </c>
      <c r="H4833" s="677">
        <v>0</v>
      </c>
      <c r="J4833" s="662">
        <f>H4833*I4833</f>
        <v>0</v>
      </c>
      <c r="K4833" s="662">
        <f>IF($V$11="Y",J4833*0.05,0)</f>
        <v>0</v>
      </c>
    </row>
    <row r="4834" s="671" customFormat="1" ht="13.5" customHeight="1">
      <c r="E4834" t="s" s="596">
        <v>1849</v>
      </c>
      <c r="F4834" t="s" s="675">
        <v>2552</v>
      </c>
      <c r="G4834" t="s" s="695">
        <f>G4825</f>
        <v>2007</v>
      </c>
      <c r="H4834" s="677">
        <v>0</v>
      </c>
      <c r="J4834" s="662">
        <f>H4834*I4834</f>
        <v>0</v>
      </c>
      <c r="K4834" s="662">
        <f>IF($V$11="Y",J4834*0.05,0)</f>
        <v>0</v>
      </c>
    </row>
    <row r="4835" s="671" customFormat="1" ht="13.5" customHeight="1">
      <c r="E4835" t="s" s="596">
        <v>1906</v>
      </c>
      <c r="F4835" t="s" s="675">
        <v>2553</v>
      </c>
      <c r="G4835" t="s" s="676">
        <f>G4826</f>
        <v>1996</v>
      </c>
      <c r="H4835" s="677">
        <v>0</v>
      </c>
      <c r="J4835" s="662">
        <f>H4835*I4835</f>
        <v>0</v>
      </c>
      <c r="K4835" s="662">
        <f>IF($V$11="Y",J4835*0.05,0)</f>
        <v>0</v>
      </c>
    </row>
    <row r="4836" s="671" customFormat="1" ht="13.5" customHeight="1">
      <c r="E4836" t="s" s="596">
        <v>1906</v>
      </c>
      <c r="F4836" t="s" s="675">
        <v>2553</v>
      </c>
      <c r="G4836" t="s" s="91">
        <f>G4827</f>
        <v>1998</v>
      </c>
      <c r="H4836" s="677">
        <v>0</v>
      </c>
      <c r="J4836" s="662">
        <f>H4836*I4836</f>
        <v>0</v>
      </c>
      <c r="K4836" s="662">
        <f>IF($V$11="Y",J4836*0.05,0)</f>
        <v>0</v>
      </c>
    </row>
    <row r="4837" s="671" customFormat="1" ht="13.5" customHeight="1">
      <c r="E4837" t="s" s="596">
        <v>1906</v>
      </c>
      <c r="F4837" t="s" s="675">
        <v>2553</v>
      </c>
      <c r="G4837" t="s" s="205">
        <f>G4828</f>
        <v>2000</v>
      </c>
      <c r="H4837" s="677">
        <v>0</v>
      </c>
      <c r="J4837" s="662">
        <f>H4837*I4837</f>
        <v>0</v>
      </c>
      <c r="K4837" s="662">
        <f>IF($V$11="Y",J4837*0.05,0)</f>
        <v>0</v>
      </c>
    </row>
    <row r="4838" s="671" customFormat="1" ht="13.5" customHeight="1">
      <c r="E4838" t="s" s="596">
        <v>1906</v>
      </c>
      <c r="F4838" t="s" s="675">
        <v>2553</v>
      </c>
      <c r="G4838" t="s" s="684">
        <f>G4829</f>
        <v>2001</v>
      </c>
      <c r="H4838" s="677">
        <v>0</v>
      </c>
      <c r="J4838" s="662">
        <f>H4838*I4838</f>
        <v>0</v>
      </c>
      <c r="K4838" s="662">
        <f>IF($V$11="Y",J4838*0.05,0)</f>
        <v>0</v>
      </c>
    </row>
    <row r="4839" s="671" customFormat="1" ht="13.5" customHeight="1">
      <c r="E4839" t="s" s="596">
        <v>1906</v>
      </c>
      <c r="F4839" t="s" s="675">
        <v>2553</v>
      </c>
      <c r="G4839" t="s" s="686">
        <f>G4830</f>
        <v>2003</v>
      </c>
      <c r="H4839" s="677">
        <v>0</v>
      </c>
      <c r="J4839" s="662">
        <f>H4839*I4839</f>
        <v>0</v>
      </c>
      <c r="K4839" s="662">
        <f>IF($V$11="Y",J4839*0.05,0)</f>
        <v>0</v>
      </c>
    </row>
    <row r="4840" s="671" customFormat="1" ht="13.5" customHeight="1">
      <c r="E4840" t="s" s="596">
        <v>1906</v>
      </c>
      <c r="F4840" t="s" s="675">
        <v>2553</v>
      </c>
      <c r="G4840" t="s" s="690">
        <f>G4831</f>
        <v>2004</v>
      </c>
      <c r="H4840" s="677">
        <v>0</v>
      </c>
      <c r="J4840" s="662">
        <f>H4840*I4840</f>
        <v>0</v>
      </c>
      <c r="K4840" s="662">
        <f>IF($V$11="Y",J4840*0.05,0)</f>
        <v>0</v>
      </c>
    </row>
    <row r="4841" s="671" customFormat="1" ht="13.5" customHeight="1">
      <c r="E4841" t="s" s="596">
        <v>1906</v>
      </c>
      <c r="F4841" t="s" s="675">
        <v>2553</v>
      </c>
      <c r="G4841" t="s" s="692">
        <f>G4832</f>
        <v>2005</v>
      </c>
      <c r="H4841" s="677">
        <v>0</v>
      </c>
      <c r="J4841" s="662">
        <f>H4841*I4841</f>
        <v>0</v>
      </c>
      <c r="K4841" s="662">
        <f>IF($V$11="Y",J4841*0.05,0)</f>
        <v>0</v>
      </c>
    </row>
    <row r="4842" s="671" customFormat="1" ht="13.5" customHeight="1">
      <c r="E4842" t="s" s="596">
        <v>1906</v>
      </c>
      <c r="F4842" t="s" s="675">
        <v>2553</v>
      </c>
      <c r="G4842" t="s" s="180">
        <f>G4833</f>
        <v>2006</v>
      </c>
      <c r="H4842" s="677">
        <v>0</v>
      </c>
      <c r="J4842" s="662">
        <f>H4842*I4842</f>
        <v>0</v>
      </c>
      <c r="K4842" s="662">
        <f>IF($V$11="Y",J4842*0.05,0)</f>
        <v>0</v>
      </c>
    </row>
    <row r="4843" s="671" customFormat="1" ht="13.5" customHeight="1">
      <c r="E4843" t="s" s="596">
        <v>1906</v>
      </c>
      <c r="F4843" t="s" s="675">
        <v>2553</v>
      </c>
      <c r="G4843" t="s" s="695">
        <f>G4834</f>
        <v>2007</v>
      </c>
      <c r="H4843" s="677">
        <v>0</v>
      </c>
      <c r="J4843" s="662">
        <f>H4843*I4843</f>
        <v>0</v>
      </c>
      <c r="K4843" s="662">
        <f>IF($V$11="Y",J4843*0.05,0)</f>
        <v>0</v>
      </c>
    </row>
    <row r="4844" s="671" customFormat="1" ht="13.5" customHeight="1">
      <c r="E4844" t="s" s="596">
        <v>1882</v>
      </c>
      <c r="F4844" t="s" s="675">
        <v>2554</v>
      </c>
      <c r="G4844" t="s" s="676">
        <f>G4835</f>
        <v>1996</v>
      </c>
      <c r="H4844" s="677">
        <v>0</v>
      </c>
      <c r="J4844" s="662">
        <f>H4844*I4844</f>
        <v>0</v>
      </c>
      <c r="K4844" s="662">
        <f>IF($V$11="Y",J4844*0.05,0)</f>
        <v>0</v>
      </c>
    </row>
    <row r="4845" s="671" customFormat="1" ht="13.5" customHeight="1">
      <c r="E4845" t="s" s="596">
        <v>1882</v>
      </c>
      <c r="F4845" t="s" s="675">
        <v>2554</v>
      </c>
      <c r="G4845" t="s" s="91">
        <f>G4836</f>
        <v>1998</v>
      </c>
      <c r="H4845" s="677">
        <v>0</v>
      </c>
      <c r="J4845" s="662">
        <f>H4845*I4845</f>
        <v>0</v>
      </c>
      <c r="K4845" s="662">
        <f>IF($V$11="Y",J4845*0.05,0)</f>
        <v>0</v>
      </c>
    </row>
    <row r="4846" s="671" customFormat="1" ht="13.5" customHeight="1">
      <c r="E4846" t="s" s="596">
        <v>1882</v>
      </c>
      <c r="F4846" t="s" s="675">
        <v>2554</v>
      </c>
      <c r="G4846" t="s" s="205">
        <f>G4837</f>
        <v>2000</v>
      </c>
      <c r="H4846" s="677">
        <v>0</v>
      </c>
      <c r="J4846" s="662">
        <f>H4846*I4846</f>
        <v>0</v>
      </c>
      <c r="K4846" s="662">
        <f>IF($V$11="Y",J4846*0.05,0)</f>
        <v>0</v>
      </c>
    </row>
    <row r="4847" s="671" customFormat="1" ht="13.5" customHeight="1">
      <c r="E4847" t="s" s="596">
        <v>1882</v>
      </c>
      <c r="F4847" t="s" s="675">
        <v>2554</v>
      </c>
      <c r="G4847" t="s" s="684">
        <f>G4838</f>
        <v>2001</v>
      </c>
      <c r="H4847" s="677">
        <v>0</v>
      </c>
      <c r="J4847" s="662">
        <f>H4847*I4847</f>
        <v>0</v>
      </c>
      <c r="K4847" s="662">
        <f>IF($V$11="Y",J4847*0.05,0)</f>
        <v>0</v>
      </c>
    </row>
    <row r="4848" s="671" customFormat="1" ht="13.5" customHeight="1">
      <c r="E4848" t="s" s="596">
        <v>1882</v>
      </c>
      <c r="F4848" t="s" s="675">
        <v>2554</v>
      </c>
      <c r="G4848" t="s" s="686">
        <f>G4839</f>
        <v>2003</v>
      </c>
      <c r="H4848" s="677">
        <v>0</v>
      </c>
      <c r="J4848" s="662">
        <f>H4848*I4848</f>
        <v>0</v>
      </c>
      <c r="K4848" s="662">
        <f>IF($V$11="Y",J4848*0.05,0)</f>
        <v>0</v>
      </c>
    </row>
    <row r="4849" s="671" customFormat="1" ht="13.5" customHeight="1">
      <c r="E4849" t="s" s="596">
        <v>1882</v>
      </c>
      <c r="F4849" t="s" s="675">
        <v>2554</v>
      </c>
      <c r="G4849" t="s" s="690">
        <f>G4840</f>
        <v>2004</v>
      </c>
      <c r="H4849" s="677">
        <v>0</v>
      </c>
      <c r="J4849" s="662">
        <f>H4849*I4849</f>
        <v>0</v>
      </c>
      <c r="K4849" s="662">
        <f>IF($V$11="Y",J4849*0.05,0)</f>
        <v>0</v>
      </c>
    </row>
    <row r="4850" s="671" customFormat="1" ht="13.5" customHeight="1">
      <c r="E4850" t="s" s="596">
        <v>1882</v>
      </c>
      <c r="F4850" t="s" s="675">
        <v>2554</v>
      </c>
      <c r="G4850" t="s" s="692">
        <f>G4841</f>
        <v>2005</v>
      </c>
      <c r="H4850" s="677">
        <v>0</v>
      </c>
      <c r="J4850" s="662">
        <f>H4850*I4850</f>
        <v>0</v>
      </c>
      <c r="K4850" s="662">
        <f>IF($V$11="Y",J4850*0.05,0)</f>
        <v>0</v>
      </c>
    </row>
    <row r="4851" s="671" customFormat="1" ht="13.5" customHeight="1">
      <c r="E4851" t="s" s="596">
        <v>1882</v>
      </c>
      <c r="F4851" t="s" s="675">
        <v>2554</v>
      </c>
      <c r="G4851" t="s" s="180">
        <f>G4842</f>
        <v>2006</v>
      </c>
      <c r="H4851" s="677">
        <v>0</v>
      </c>
      <c r="J4851" s="662">
        <f>H4851*I4851</f>
        <v>0</v>
      </c>
      <c r="K4851" s="662">
        <f>IF($V$11="Y",J4851*0.05,0)</f>
        <v>0</v>
      </c>
    </row>
    <row r="4852" s="671" customFormat="1" ht="13.5" customHeight="1">
      <c r="E4852" t="s" s="596">
        <v>1882</v>
      </c>
      <c r="F4852" t="s" s="675">
        <v>2554</v>
      </c>
      <c r="G4852" t="s" s="695">
        <f>G4843</f>
        <v>2007</v>
      </c>
      <c r="H4852" s="677">
        <v>0</v>
      </c>
      <c r="J4852" s="662">
        <f>H4852*I4852</f>
        <v>0</v>
      </c>
      <c r="K4852" s="662">
        <f>IF($V$11="Y",J4852*0.05,0)</f>
        <v>0</v>
      </c>
    </row>
    <row r="4853" s="671" customFormat="1" ht="13.5" customHeight="1">
      <c r="E4853" t="s" s="596">
        <v>1860</v>
      </c>
      <c r="F4853" t="s" s="675">
        <v>2555</v>
      </c>
      <c r="G4853" t="s" s="676">
        <f>G4844</f>
        <v>1996</v>
      </c>
      <c r="H4853" s="677">
        <v>0</v>
      </c>
      <c r="J4853" s="662">
        <f>H4853*I4853</f>
        <v>0</v>
      </c>
      <c r="K4853" s="662">
        <f>IF($V$11="Y",J4853*0.05,0)</f>
        <v>0</v>
      </c>
    </row>
    <row r="4854" s="671" customFormat="1" ht="13.5" customHeight="1">
      <c r="E4854" t="s" s="596">
        <v>1860</v>
      </c>
      <c r="F4854" t="s" s="675">
        <v>2555</v>
      </c>
      <c r="G4854" t="s" s="91">
        <f>G4845</f>
        <v>1998</v>
      </c>
      <c r="H4854" s="677">
        <v>0</v>
      </c>
      <c r="J4854" s="662">
        <f>H4854*I4854</f>
        <v>0</v>
      </c>
      <c r="K4854" s="662">
        <f>IF($V$11="Y",J4854*0.05,0)</f>
        <v>0</v>
      </c>
    </row>
    <row r="4855" s="671" customFormat="1" ht="13.5" customHeight="1">
      <c r="E4855" t="s" s="596">
        <v>1860</v>
      </c>
      <c r="F4855" t="s" s="675">
        <v>2555</v>
      </c>
      <c r="G4855" t="s" s="205">
        <f>G4846</f>
        <v>2000</v>
      </c>
      <c r="H4855" s="677">
        <v>0</v>
      </c>
      <c r="J4855" s="662">
        <f>H4855*I4855</f>
        <v>0</v>
      </c>
      <c r="K4855" s="662">
        <f>IF($V$11="Y",J4855*0.05,0)</f>
        <v>0</v>
      </c>
    </row>
    <row r="4856" s="671" customFormat="1" ht="13.5" customHeight="1">
      <c r="E4856" t="s" s="596">
        <v>1860</v>
      </c>
      <c r="F4856" t="s" s="675">
        <v>2555</v>
      </c>
      <c r="G4856" t="s" s="684">
        <f>G4847</f>
        <v>2001</v>
      </c>
      <c r="H4856" s="677">
        <v>0</v>
      </c>
      <c r="J4856" s="662">
        <f>H4856*I4856</f>
        <v>0</v>
      </c>
      <c r="K4856" s="662">
        <f>IF($V$11="Y",J4856*0.05,0)</f>
        <v>0</v>
      </c>
    </row>
    <row r="4857" s="671" customFormat="1" ht="13.5" customHeight="1">
      <c r="E4857" t="s" s="596">
        <v>1860</v>
      </c>
      <c r="F4857" t="s" s="675">
        <v>2555</v>
      </c>
      <c r="G4857" t="s" s="686">
        <f>G4848</f>
        <v>2003</v>
      </c>
      <c r="H4857" s="677">
        <v>0</v>
      </c>
      <c r="J4857" s="662">
        <f>H4857*I4857</f>
        <v>0</v>
      </c>
      <c r="K4857" s="662">
        <f>IF($V$11="Y",J4857*0.05,0)</f>
        <v>0</v>
      </c>
    </row>
    <row r="4858" s="671" customFormat="1" ht="13.5" customHeight="1">
      <c r="E4858" t="s" s="596">
        <v>1860</v>
      </c>
      <c r="F4858" t="s" s="675">
        <v>2555</v>
      </c>
      <c r="G4858" t="s" s="690">
        <f>G4849</f>
        <v>2004</v>
      </c>
      <c r="H4858" s="677">
        <v>0</v>
      </c>
      <c r="J4858" s="662">
        <f>H4858*I4858</f>
        <v>0</v>
      </c>
      <c r="K4858" s="662">
        <f>IF($V$11="Y",J4858*0.05,0)</f>
        <v>0</v>
      </c>
    </row>
    <row r="4859" s="671" customFormat="1" ht="13.5" customHeight="1">
      <c r="E4859" t="s" s="596">
        <v>1860</v>
      </c>
      <c r="F4859" t="s" s="675">
        <v>2555</v>
      </c>
      <c r="G4859" t="s" s="692">
        <f>G4850</f>
        <v>2005</v>
      </c>
      <c r="H4859" s="677">
        <v>0</v>
      </c>
      <c r="J4859" s="662">
        <f>H4859*I4859</f>
        <v>0</v>
      </c>
      <c r="K4859" s="662">
        <f>IF($V$11="Y",J4859*0.05,0)</f>
        <v>0</v>
      </c>
    </row>
    <row r="4860" s="671" customFormat="1" ht="13.5" customHeight="1">
      <c r="E4860" t="s" s="596">
        <v>1860</v>
      </c>
      <c r="F4860" t="s" s="675">
        <v>2555</v>
      </c>
      <c r="G4860" t="s" s="180">
        <f>G4851</f>
        <v>2006</v>
      </c>
      <c r="H4860" s="677">
        <v>0</v>
      </c>
      <c r="J4860" s="662">
        <f>H4860*I4860</f>
        <v>0</v>
      </c>
      <c r="K4860" s="662">
        <f>IF($V$11="Y",J4860*0.05,0)</f>
        <v>0</v>
      </c>
    </row>
    <row r="4861" s="671" customFormat="1" ht="13.5" customHeight="1">
      <c r="E4861" t="s" s="596">
        <v>1860</v>
      </c>
      <c r="F4861" t="s" s="675">
        <v>2555</v>
      </c>
      <c r="G4861" t="s" s="695">
        <f>G4852</f>
        <v>2007</v>
      </c>
      <c r="H4861" s="677">
        <v>0</v>
      </c>
      <c r="J4861" s="662">
        <f>H4861*I4861</f>
        <v>0</v>
      </c>
      <c r="K4861" s="662">
        <f>IF($V$11="Y",J4861*0.05,0)</f>
        <v>0</v>
      </c>
    </row>
    <row r="4862" s="671" customFormat="1" ht="13.5" customHeight="1">
      <c r="E4862" t="s" s="596">
        <v>1851</v>
      </c>
      <c r="F4862" t="s" s="675">
        <v>2556</v>
      </c>
      <c r="G4862" t="s" s="676">
        <f>G4853</f>
        <v>1996</v>
      </c>
      <c r="H4862" s="677">
        <v>0</v>
      </c>
      <c r="J4862" s="662">
        <f>H4862*I4862</f>
        <v>0</v>
      </c>
      <c r="K4862" s="662">
        <f>IF($V$11="Y",J4862*0.05,0)</f>
        <v>0</v>
      </c>
    </row>
    <row r="4863" s="671" customFormat="1" ht="13.5" customHeight="1">
      <c r="E4863" t="s" s="596">
        <v>1851</v>
      </c>
      <c r="F4863" t="s" s="675">
        <v>2556</v>
      </c>
      <c r="G4863" t="s" s="91">
        <f>G4854</f>
        <v>1998</v>
      </c>
      <c r="H4863" s="677">
        <v>0</v>
      </c>
      <c r="J4863" s="662">
        <f>H4863*I4863</f>
        <v>0</v>
      </c>
      <c r="K4863" s="662">
        <f>IF($V$11="Y",J4863*0.05,0)</f>
        <v>0</v>
      </c>
    </row>
    <row r="4864" s="671" customFormat="1" ht="13.5" customHeight="1">
      <c r="E4864" t="s" s="596">
        <v>1851</v>
      </c>
      <c r="F4864" t="s" s="675">
        <v>2556</v>
      </c>
      <c r="G4864" t="s" s="205">
        <f>G4855</f>
        <v>2000</v>
      </c>
      <c r="H4864" s="677">
        <v>0</v>
      </c>
      <c r="J4864" s="662">
        <f>H4864*I4864</f>
        <v>0</v>
      </c>
      <c r="K4864" s="662">
        <f>IF($V$11="Y",J4864*0.05,0)</f>
        <v>0</v>
      </c>
    </row>
    <row r="4865" s="671" customFormat="1" ht="13.5" customHeight="1">
      <c r="E4865" t="s" s="596">
        <v>1851</v>
      </c>
      <c r="F4865" t="s" s="675">
        <v>2556</v>
      </c>
      <c r="G4865" t="s" s="684">
        <f>G4856</f>
        <v>2001</v>
      </c>
      <c r="H4865" s="677">
        <v>0</v>
      </c>
      <c r="J4865" s="662">
        <f>H4865*I4865</f>
        <v>0</v>
      </c>
      <c r="K4865" s="662">
        <f>IF($V$11="Y",J4865*0.05,0)</f>
        <v>0</v>
      </c>
    </row>
    <row r="4866" s="671" customFormat="1" ht="13.5" customHeight="1">
      <c r="E4866" t="s" s="596">
        <v>1851</v>
      </c>
      <c r="F4866" t="s" s="675">
        <v>2556</v>
      </c>
      <c r="G4866" t="s" s="686">
        <f>G4857</f>
        <v>2003</v>
      </c>
      <c r="H4866" s="677">
        <v>0</v>
      </c>
      <c r="J4866" s="662">
        <f>H4866*I4866</f>
        <v>0</v>
      </c>
      <c r="K4866" s="662">
        <f>IF($V$11="Y",J4866*0.05,0)</f>
        <v>0</v>
      </c>
    </row>
    <row r="4867" s="671" customFormat="1" ht="13.5" customHeight="1">
      <c r="E4867" t="s" s="596">
        <v>1851</v>
      </c>
      <c r="F4867" t="s" s="675">
        <v>2556</v>
      </c>
      <c r="G4867" t="s" s="690">
        <f>G4858</f>
        <v>2004</v>
      </c>
      <c r="H4867" s="677">
        <v>0</v>
      </c>
      <c r="J4867" s="662">
        <f>H4867*I4867</f>
        <v>0</v>
      </c>
      <c r="K4867" s="662">
        <f>IF($V$11="Y",J4867*0.05,0)</f>
        <v>0</v>
      </c>
    </row>
    <row r="4868" s="671" customFormat="1" ht="13.5" customHeight="1">
      <c r="E4868" t="s" s="596">
        <v>1851</v>
      </c>
      <c r="F4868" t="s" s="675">
        <v>2556</v>
      </c>
      <c r="G4868" t="s" s="692">
        <f>G4859</f>
        <v>2005</v>
      </c>
      <c r="H4868" s="677">
        <v>0</v>
      </c>
      <c r="J4868" s="662">
        <f>H4868*I4868</f>
        <v>0</v>
      </c>
      <c r="K4868" s="662">
        <f>IF($V$11="Y",J4868*0.05,0)</f>
        <v>0</v>
      </c>
    </row>
    <row r="4869" s="671" customFormat="1" ht="13.5" customHeight="1">
      <c r="E4869" t="s" s="596">
        <v>1851</v>
      </c>
      <c r="F4869" t="s" s="675">
        <v>2556</v>
      </c>
      <c r="G4869" t="s" s="180">
        <f>G4860</f>
        <v>2006</v>
      </c>
      <c r="H4869" s="677">
        <v>0</v>
      </c>
      <c r="J4869" s="662">
        <f>H4869*I4869</f>
        <v>0</v>
      </c>
      <c r="K4869" s="662">
        <f>IF($V$11="Y",J4869*0.05,0)</f>
        <v>0</v>
      </c>
    </row>
    <row r="4870" s="671" customFormat="1" ht="13.5" customHeight="1">
      <c r="E4870" t="s" s="596">
        <v>1851</v>
      </c>
      <c r="F4870" t="s" s="675">
        <v>2556</v>
      </c>
      <c r="G4870" t="s" s="695">
        <f>G4861</f>
        <v>2007</v>
      </c>
      <c r="H4870" s="677">
        <v>0</v>
      </c>
      <c r="J4870" s="662">
        <f>H4870*I4870</f>
        <v>0</v>
      </c>
      <c r="K4870" s="662">
        <f>IF($V$11="Y",J4870*0.05,0)</f>
        <v>0</v>
      </c>
    </row>
    <row r="4871" s="671" customFormat="1" ht="13.5" customHeight="1">
      <c r="E4871" t="s" s="596">
        <v>1901</v>
      </c>
      <c r="F4871" t="s" s="675">
        <v>2557</v>
      </c>
      <c r="G4871" t="s" s="676">
        <f>G4862</f>
        <v>1996</v>
      </c>
      <c r="H4871" s="677">
        <v>0</v>
      </c>
      <c r="J4871" s="662">
        <f>H4871*I4871</f>
        <v>0</v>
      </c>
      <c r="K4871" s="662">
        <f>IF($V$11="Y",J4871*0.05,0)</f>
        <v>0</v>
      </c>
    </row>
    <row r="4872" s="671" customFormat="1" ht="13.5" customHeight="1">
      <c r="E4872" t="s" s="596">
        <v>1901</v>
      </c>
      <c r="F4872" t="s" s="675">
        <v>2557</v>
      </c>
      <c r="G4872" t="s" s="91">
        <f>G4863</f>
        <v>1998</v>
      </c>
      <c r="H4872" s="677">
        <v>0</v>
      </c>
      <c r="J4872" s="662">
        <f>H4872*I4872</f>
        <v>0</v>
      </c>
      <c r="K4872" s="662">
        <f>IF($V$11="Y",J4872*0.05,0)</f>
        <v>0</v>
      </c>
    </row>
    <row r="4873" s="671" customFormat="1" ht="13.5" customHeight="1">
      <c r="E4873" t="s" s="596">
        <v>1901</v>
      </c>
      <c r="F4873" t="s" s="675">
        <v>2557</v>
      </c>
      <c r="G4873" t="s" s="205">
        <f>G4864</f>
        <v>2000</v>
      </c>
      <c r="H4873" s="677">
        <v>0</v>
      </c>
      <c r="J4873" s="662">
        <f>H4873*I4873</f>
        <v>0</v>
      </c>
      <c r="K4873" s="662">
        <f>IF($V$11="Y",J4873*0.05,0)</f>
        <v>0</v>
      </c>
    </row>
    <row r="4874" s="671" customFormat="1" ht="13.5" customHeight="1">
      <c r="E4874" t="s" s="596">
        <v>1901</v>
      </c>
      <c r="F4874" t="s" s="675">
        <v>2557</v>
      </c>
      <c r="G4874" t="s" s="684">
        <f>G4865</f>
        <v>2001</v>
      </c>
      <c r="H4874" s="677">
        <v>0</v>
      </c>
      <c r="J4874" s="662">
        <f>H4874*I4874</f>
        <v>0</v>
      </c>
      <c r="K4874" s="662">
        <f>IF($V$11="Y",J4874*0.05,0)</f>
        <v>0</v>
      </c>
    </row>
    <row r="4875" s="671" customFormat="1" ht="13.5" customHeight="1">
      <c r="E4875" t="s" s="596">
        <v>1901</v>
      </c>
      <c r="F4875" t="s" s="675">
        <v>2557</v>
      </c>
      <c r="G4875" t="s" s="686">
        <f>G4866</f>
        <v>2003</v>
      </c>
      <c r="H4875" s="677">
        <v>0</v>
      </c>
      <c r="J4875" s="662">
        <f>H4875*I4875</f>
        <v>0</v>
      </c>
      <c r="K4875" s="662">
        <f>IF($V$11="Y",J4875*0.05,0)</f>
        <v>0</v>
      </c>
    </row>
    <row r="4876" s="671" customFormat="1" ht="13.5" customHeight="1">
      <c r="E4876" t="s" s="596">
        <v>1901</v>
      </c>
      <c r="F4876" t="s" s="675">
        <v>2557</v>
      </c>
      <c r="G4876" t="s" s="690">
        <f>G4867</f>
        <v>2004</v>
      </c>
      <c r="H4876" s="677">
        <v>0</v>
      </c>
      <c r="J4876" s="662">
        <f>H4876*I4876</f>
        <v>0</v>
      </c>
      <c r="K4876" s="662">
        <f>IF($V$11="Y",J4876*0.05,0)</f>
        <v>0</v>
      </c>
    </row>
    <row r="4877" s="671" customFormat="1" ht="13.5" customHeight="1">
      <c r="E4877" t="s" s="596">
        <v>1901</v>
      </c>
      <c r="F4877" t="s" s="675">
        <v>2557</v>
      </c>
      <c r="G4877" t="s" s="692">
        <f>G4868</f>
        <v>2005</v>
      </c>
      <c r="H4877" s="677">
        <v>0</v>
      </c>
      <c r="J4877" s="662">
        <f>H4877*I4877</f>
        <v>0</v>
      </c>
      <c r="K4877" s="662">
        <f>IF($V$11="Y",J4877*0.05,0)</f>
        <v>0</v>
      </c>
    </row>
    <row r="4878" s="671" customFormat="1" ht="13.5" customHeight="1">
      <c r="E4878" t="s" s="596">
        <v>1901</v>
      </c>
      <c r="F4878" t="s" s="675">
        <v>2557</v>
      </c>
      <c r="G4878" t="s" s="180">
        <f>G4869</f>
        <v>2006</v>
      </c>
      <c r="H4878" s="677">
        <v>0</v>
      </c>
      <c r="J4878" s="662">
        <f>H4878*I4878</f>
        <v>0</v>
      </c>
      <c r="K4878" s="662">
        <f>IF($V$11="Y",J4878*0.05,0)</f>
        <v>0</v>
      </c>
    </row>
    <row r="4879" s="671" customFormat="1" ht="13.5" customHeight="1">
      <c r="E4879" t="s" s="596">
        <v>1901</v>
      </c>
      <c r="F4879" t="s" s="675">
        <v>2557</v>
      </c>
      <c r="G4879" t="s" s="695">
        <f>G4870</f>
        <v>2007</v>
      </c>
      <c r="H4879" s="677">
        <v>0</v>
      </c>
      <c r="J4879" s="662">
        <f>H4879*I4879</f>
        <v>0</v>
      </c>
      <c r="K4879" s="662">
        <f>IF($V$11="Y",J4879*0.05,0)</f>
        <v>0</v>
      </c>
    </row>
    <row r="4880" s="671" customFormat="1" ht="13.5" customHeight="1">
      <c r="E4880" t="s" s="596">
        <v>1887</v>
      </c>
      <c r="F4880" t="s" s="675">
        <v>2558</v>
      </c>
      <c r="G4880" t="s" s="676">
        <f>G4871</f>
        <v>1996</v>
      </c>
      <c r="H4880" s="677">
        <v>0</v>
      </c>
      <c r="J4880" s="662">
        <f>H4880*I4880</f>
        <v>0</v>
      </c>
      <c r="K4880" s="662">
        <f>IF($V$11="Y",J4880*0.05,0)</f>
        <v>0</v>
      </c>
    </row>
    <row r="4881" s="671" customFormat="1" ht="13.5" customHeight="1">
      <c r="E4881" t="s" s="596">
        <v>1887</v>
      </c>
      <c r="F4881" t="s" s="675">
        <v>2558</v>
      </c>
      <c r="G4881" t="s" s="91">
        <f>G4872</f>
        <v>1998</v>
      </c>
      <c r="H4881" s="677">
        <v>0</v>
      </c>
      <c r="J4881" s="662">
        <f>H4881*I4881</f>
        <v>0</v>
      </c>
      <c r="K4881" s="662">
        <f>IF($V$11="Y",J4881*0.05,0)</f>
        <v>0</v>
      </c>
    </row>
    <row r="4882" s="671" customFormat="1" ht="13.5" customHeight="1">
      <c r="E4882" t="s" s="596">
        <v>1887</v>
      </c>
      <c r="F4882" t="s" s="675">
        <v>2558</v>
      </c>
      <c r="G4882" t="s" s="205">
        <f>G4873</f>
        <v>2000</v>
      </c>
      <c r="H4882" s="677">
        <v>0</v>
      </c>
      <c r="J4882" s="662">
        <f>H4882*I4882</f>
        <v>0</v>
      </c>
      <c r="K4882" s="662">
        <f>IF($V$11="Y",J4882*0.05,0)</f>
        <v>0</v>
      </c>
    </row>
    <row r="4883" s="671" customFormat="1" ht="13.5" customHeight="1">
      <c r="E4883" t="s" s="596">
        <v>1887</v>
      </c>
      <c r="F4883" t="s" s="675">
        <v>2558</v>
      </c>
      <c r="G4883" t="s" s="684">
        <f>G4874</f>
        <v>2001</v>
      </c>
      <c r="H4883" s="677">
        <v>0</v>
      </c>
      <c r="J4883" s="662">
        <f>H4883*I4883</f>
        <v>0</v>
      </c>
      <c r="K4883" s="662">
        <f>IF($V$11="Y",J4883*0.05,0)</f>
        <v>0</v>
      </c>
    </row>
    <row r="4884" s="671" customFormat="1" ht="13.5" customHeight="1">
      <c r="E4884" t="s" s="596">
        <v>1887</v>
      </c>
      <c r="F4884" t="s" s="675">
        <v>2558</v>
      </c>
      <c r="G4884" t="s" s="686">
        <f>G4875</f>
        <v>2003</v>
      </c>
      <c r="H4884" s="677">
        <v>0</v>
      </c>
      <c r="J4884" s="662">
        <f>H4884*I4884</f>
        <v>0</v>
      </c>
      <c r="K4884" s="662">
        <f>IF($V$11="Y",J4884*0.05,0)</f>
        <v>0</v>
      </c>
    </row>
    <row r="4885" s="671" customFormat="1" ht="13.5" customHeight="1">
      <c r="E4885" t="s" s="596">
        <v>1887</v>
      </c>
      <c r="F4885" t="s" s="675">
        <v>2558</v>
      </c>
      <c r="G4885" t="s" s="690">
        <f>G4876</f>
        <v>2004</v>
      </c>
      <c r="H4885" s="677">
        <v>0</v>
      </c>
      <c r="J4885" s="662">
        <f>H4885*I4885</f>
        <v>0</v>
      </c>
      <c r="K4885" s="662">
        <f>IF($V$11="Y",J4885*0.05,0)</f>
        <v>0</v>
      </c>
    </row>
    <row r="4886" s="671" customFormat="1" ht="13.5" customHeight="1">
      <c r="E4886" t="s" s="596">
        <v>1887</v>
      </c>
      <c r="F4886" t="s" s="675">
        <v>2558</v>
      </c>
      <c r="G4886" t="s" s="692">
        <f>G4877</f>
        <v>2005</v>
      </c>
      <c r="H4886" s="677">
        <v>0</v>
      </c>
      <c r="J4886" s="662">
        <f>H4886*I4886</f>
        <v>0</v>
      </c>
      <c r="K4886" s="662">
        <f>IF($V$11="Y",J4886*0.05,0)</f>
        <v>0</v>
      </c>
    </row>
    <row r="4887" s="671" customFormat="1" ht="13.5" customHeight="1">
      <c r="E4887" t="s" s="596">
        <v>1887</v>
      </c>
      <c r="F4887" t="s" s="675">
        <v>2558</v>
      </c>
      <c r="G4887" t="s" s="180">
        <f>G4878</f>
        <v>2006</v>
      </c>
      <c r="H4887" s="677">
        <v>0</v>
      </c>
      <c r="J4887" s="662">
        <f>H4887*I4887</f>
        <v>0</v>
      </c>
      <c r="K4887" s="662">
        <f>IF($V$11="Y",J4887*0.05,0)</f>
        <v>0</v>
      </c>
    </row>
    <row r="4888" s="671" customFormat="1" ht="13.5" customHeight="1">
      <c r="E4888" t="s" s="596">
        <v>1887</v>
      </c>
      <c r="F4888" t="s" s="675">
        <v>2558</v>
      </c>
      <c r="G4888" t="s" s="695">
        <f>G4879</f>
        <v>2007</v>
      </c>
      <c r="H4888" s="677">
        <v>0</v>
      </c>
      <c r="J4888" s="662">
        <f>H4888*I4888</f>
        <v>0</v>
      </c>
      <c r="K4888" s="662">
        <f>IF($V$11="Y",J4888*0.05,0)</f>
        <v>0</v>
      </c>
    </row>
    <row r="4889" s="671" customFormat="1" ht="13.5" customHeight="1">
      <c r="E4889" t="s" s="596">
        <v>1919</v>
      </c>
      <c r="F4889" t="s" s="675">
        <v>2559</v>
      </c>
      <c r="G4889" t="s" s="676">
        <f>G4880</f>
        <v>1996</v>
      </c>
      <c r="H4889" s="677">
        <v>0</v>
      </c>
      <c r="J4889" s="662">
        <f>H4889*I4889</f>
        <v>0</v>
      </c>
      <c r="K4889" s="662">
        <f>IF($V$11="Y",J4889*0.05,0)</f>
        <v>0</v>
      </c>
    </row>
    <row r="4890" s="671" customFormat="1" ht="13.5" customHeight="1">
      <c r="E4890" t="s" s="596">
        <v>1919</v>
      </c>
      <c r="F4890" t="s" s="675">
        <v>2559</v>
      </c>
      <c r="G4890" t="s" s="91">
        <f>G4881</f>
        <v>1998</v>
      </c>
      <c r="H4890" s="677">
        <v>0</v>
      </c>
      <c r="J4890" s="662">
        <f>H4890*I4890</f>
        <v>0</v>
      </c>
      <c r="K4890" s="662">
        <f>IF($V$11="Y",J4890*0.05,0)</f>
        <v>0</v>
      </c>
    </row>
    <row r="4891" s="671" customFormat="1" ht="13.5" customHeight="1">
      <c r="E4891" t="s" s="596">
        <v>1919</v>
      </c>
      <c r="F4891" t="s" s="675">
        <v>2559</v>
      </c>
      <c r="G4891" t="s" s="205">
        <f>G4882</f>
        <v>2000</v>
      </c>
      <c r="H4891" s="677">
        <v>0</v>
      </c>
      <c r="J4891" s="662">
        <f>H4891*I4891</f>
        <v>0</v>
      </c>
      <c r="K4891" s="662">
        <f>IF($V$11="Y",J4891*0.05,0)</f>
        <v>0</v>
      </c>
    </row>
    <row r="4892" s="671" customFormat="1" ht="13.5" customHeight="1">
      <c r="E4892" t="s" s="596">
        <v>1919</v>
      </c>
      <c r="F4892" t="s" s="675">
        <v>2559</v>
      </c>
      <c r="G4892" t="s" s="684">
        <f>G4883</f>
        <v>2001</v>
      </c>
      <c r="H4892" s="677">
        <v>0</v>
      </c>
      <c r="J4892" s="662">
        <f>H4892*I4892</f>
        <v>0</v>
      </c>
      <c r="K4892" s="662">
        <f>IF($V$11="Y",J4892*0.05,0)</f>
        <v>0</v>
      </c>
    </row>
    <row r="4893" s="671" customFormat="1" ht="13.5" customHeight="1">
      <c r="E4893" t="s" s="596">
        <v>1919</v>
      </c>
      <c r="F4893" t="s" s="675">
        <v>2559</v>
      </c>
      <c r="G4893" t="s" s="686">
        <f>G4884</f>
        <v>2003</v>
      </c>
      <c r="H4893" s="677">
        <v>0</v>
      </c>
      <c r="J4893" s="662">
        <f>H4893*I4893</f>
        <v>0</v>
      </c>
      <c r="K4893" s="662">
        <f>IF($V$11="Y",J4893*0.05,0)</f>
        <v>0</v>
      </c>
    </row>
    <row r="4894" s="671" customFormat="1" ht="13.5" customHeight="1">
      <c r="E4894" t="s" s="596">
        <v>1919</v>
      </c>
      <c r="F4894" t="s" s="675">
        <v>2559</v>
      </c>
      <c r="G4894" t="s" s="690">
        <f>G4885</f>
        <v>2004</v>
      </c>
      <c r="H4894" s="677">
        <v>0</v>
      </c>
      <c r="J4894" s="662">
        <f>H4894*I4894</f>
        <v>0</v>
      </c>
      <c r="K4894" s="662">
        <f>IF($V$11="Y",J4894*0.05,0)</f>
        <v>0</v>
      </c>
    </row>
    <row r="4895" s="671" customFormat="1" ht="13.5" customHeight="1">
      <c r="E4895" t="s" s="596">
        <v>1919</v>
      </c>
      <c r="F4895" t="s" s="675">
        <v>2559</v>
      </c>
      <c r="G4895" t="s" s="692">
        <f>G4886</f>
        <v>2005</v>
      </c>
      <c r="H4895" s="677">
        <v>0</v>
      </c>
      <c r="J4895" s="662">
        <f>H4895*I4895</f>
        <v>0</v>
      </c>
      <c r="K4895" s="662">
        <f>IF($V$11="Y",J4895*0.05,0)</f>
        <v>0</v>
      </c>
    </row>
    <row r="4896" s="671" customFormat="1" ht="13.5" customHeight="1">
      <c r="E4896" t="s" s="596">
        <v>1919</v>
      </c>
      <c r="F4896" t="s" s="675">
        <v>2559</v>
      </c>
      <c r="G4896" t="s" s="180">
        <f>G4887</f>
        <v>2006</v>
      </c>
      <c r="H4896" s="677">
        <v>0</v>
      </c>
      <c r="J4896" s="662">
        <f>H4896*I4896</f>
        <v>0</v>
      </c>
      <c r="K4896" s="662">
        <f>IF($V$11="Y",J4896*0.05,0)</f>
        <v>0</v>
      </c>
    </row>
    <row r="4897" s="671" customFormat="1" ht="13.5" customHeight="1">
      <c r="E4897" t="s" s="596">
        <v>1919</v>
      </c>
      <c r="F4897" t="s" s="675">
        <v>2559</v>
      </c>
      <c r="G4897" t="s" s="695">
        <f>G4888</f>
        <v>2007</v>
      </c>
      <c r="H4897" s="677">
        <v>0</v>
      </c>
      <c r="J4897" s="662">
        <f>H4897*I4897</f>
        <v>0</v>
      </c>
      <c r="K4897" s="662">
        <f>IF($V$11="Y",J4897*0.05,0)</f>
        <v>0</v>
      </c>
    </row>
    <row r="4898" s="671" customFormat="1" ht="13.5" customHeight="1">
      <c r="E4898" t="s" s="596">
        <v>1904</v>
      </c>
      <c r="F4898" t="s" s="675">
        <v>2560</v>
      </c>
      <c r="G4898" t="s" s="676">
        <f>G4889</f>
        <v>1996</v>
      </c>
      <c r="H4898" s="677">
        <v>0</v>
      </c>
      <c r="J4898" s="662">
        <f>H4898*I4898</f>
        <v>0</v>
      </c>
      <c r="K4898" s="662">
        <f>IF($V$11="Y",J4898*0.05,0)</f>
        <v>0</v>
      </c>
    </row>
    <row r="4899" s="671" customFormat="1" ht="13.5" customHeight="1">
      <c r="E4899" t="s" s="596">
        <v>1904</v>
      </c>
      <c r="F4899" t="s" s="675">
        <v>2560</v>
      </c>
      <c r="G4899" t="s" s="91">
        <f>G4890</f>
        <v>1998</v>
      </c>
      <c r="H4899" s="677">
        <v>0</v>
      </c>
      <c r="J4899" s="662">
        <f>H4899*I4899</f>
        <v>0</v>
      </c>
      <c r="K4899" s="662">
        <f>IF($V$11="Y",J4899*0.05,0)</f>
        <v>0</v>
      </c>
    </row>
    <row r="4900" s="671" customFormat="1" ht="13.5" customHeight="1">
      <c r="E4900" t="s" s="596">
        <v>1904</v>
      </c>
      <c r="F4900" t="s" s="675">
        <v>2560</v>
      </c>
      <c r="G4900" t="s" s="205">
        <f>G4891</f>
        <v>2000</v>
      </c>
      <c r="H4900" s="677">
        <v>0</v>
      </c>
      <c r="J4900" s="662">
        <f>H4900*I4900</f>
        <v>0</v>
      </c>
      <c r="K4900" s="662">
        <f>IF($V$11="Y",J4900*0.05,0)</f>
        <v>0</v>
      </c>
    </row>
    <row r="4901" s="671" customFormat="1" ht="13.5" customHeight="1">
      <c r="E4901" t="s" s="596">
        <v>1904</v>
      </c>
      <c r="F4901" t="s" s="675">
        <v>2560</v>
      </c>
      <c r="G4901" t="s" s="684">
        <f>G4892</f>
        <v>2001</v>
      </c>
      <c r="H4901" s="677">
        <v>0</v>
      </c>
      <c r="J4901" s="662">
        <f>H4901*I4901</f>
        <v>0</v>
      </c>
      <c r="K4901" s="662">
        <f>IF($V$11="Y",J4901*0.05,0)</f>
        <v>0</v>
      </c>
    </row>
    <row r="4902" s="671" customFormat="1" ht="13.5" customHeight="1">
      <c r="E4902" t="s" s="596">
        <v>1904</v>
      </c>
      <c r="F4902" t="s" s="675">
        <v>2560</v>
      </c>
      <c r="G4902" t="s" s="686">
        <f>G4893</f>
        <v>2003</v>
      </c>
      <c r="H4902" s="677">
        <v>0</v>
      </c>
      <c r="J4902" s="662">
        <f>H4902*I4902</f>
        <v>0</v>
      </c>
      <c r="K4902" s="662">
        <f>IF($V$11="Y",J4902*0.05,0)</f>
        <v>0</v>
      </c>
    </row>
    <row r="4903" s="671" customFormat="1" ht="13.5" customHeight="1">
      <c r="E4903" t="s" s="596">
        <v>1904</v>
      </c>
      <c r="F4903" t="s" s="675">
        <v>2560</v>
      </c>
      <c r="G4903" t="s" s="690">
        <f>G4894</f>
        <v>2004</v>
      </c>
      <c r="H4903" s="677">
        <v>0</v>
      </c>
      <c r="J4903" s="662">
        <f>H4903*I4903</f>
        <v>0</v>
      </c>
      <c r="K4903" s="662">
        <f>IF($V$11="Y",J4903*0.05,0)</f>
        <v>0</v>
      </c>
    </row>
    <row r="4904" s="671" customFormat="1" ht="13.5" customHeight="1">
      <c r="E4904" t="s" s="596">
        <v>1904</v>
      </c>
      <c r="F4904" t="s" s="675">
        <v>2560</v>
      </c>
      <c r="G4904" t="s" s="692">
        <f>G4895</f>
        <v>2005</v>
      </c>
      <c r="H4904" s="677">
        <v>0</v>
      </c>
      <c r="J4904" s="662">
        <f>H4904*I4904</f>
        <v>0</v>
      </c>
      <c r="K4904" s="662">
        <f>IF($V$11="Y",J4904*0.05,0)</f>
        <v>0</v>
      </c>
    </row>
    <row r="4905" s="671" customFormat="1" ht="13.5" customHeight="1">
      <c r="E4905" t="s" s="596">
        <v>1904</v>
      </c>
      <c r="F4905" t="s" s="675">
        <v>2560</v>
      </c>
      <c r="G4905" t="s" s="180">
        <f>G4896</f>
        <v>2006</v>
      </c>
      <c r="H4905" s="677">
        <v>0</v>
      </c>
      <c r="J4905" s="662">
        <f>H4905*I4905</f>
        <v>0</v>
      </c>
      <c r="K4905" s="662">
        <f>IF($V$11="Y",J4905*0.05,0)</f>
        <v>0</v>
      </c>
    </row>
    <row r="4906" s="671" customFormat="1" ht="13.5" customHeight="1">
      <c r="E4906" t="s" s="596">
        <v>1904</v>
      </c>
      <c r="F4906" t="s" s="675">
        <v>2560</v>
      </c>
      <c r="G4906" t="s" s="695">
        <f>G4897</f>
        <v>2007</v>
      </c>
      <c r="H4906" s="677">
        <v>0</v>
      </c>
      <c r="J4906" s="662">
        <f>H4906*I4906</f>
        <v>0</v>
      </c>
      <c r="K4906" s="662">
        <f>IF($V$11="Y",J4906*0.05,0)</f>
        <v>0</v>
      </c>
    </row>
    <row r="4907" s="671" customFormat="1" ht="13.5" customHeight="1">
      <c r="E4907" t="s" s="596">
        <v>1874</v>
      </c>
      <c r="F4907" t="s" s="675">
        <v>2561</v>
      </c>
      <c r="G4907" t="s" s="676">
        <f>G4898</f>
        <v>1996</v>
      </c>
      <c r="H4907" s="677">
        <v>0</v>
      </c>
      <c r="J4907" s="662">
        <f>H4907*I4907</f>
        <v>0</v>
      </c>
      <c r="K4907" s="662">
        <f>IF($V$11="Y",J4907*0.05,0)</f>
        <v>0</v>
      </c>
    </row>
    <row r="4908" s="671" customFormat="1" ht="13.5" customHeight="1">
      <c r="E4908" t="s" s="596">
        <v>1874</v>
      </c>
      <c r="F4908" t="s" s="675">
        <v>2561</v>
      </c>
      <c r="G4908" t="s" s="91">
        <f>G4899</f>
        <v>1998</v>
      </c>
      <c r="H4908" s="677">
        <v>0</v>
      </c>
      <c r="J4908" s="662">
        <f>H4908*I4908</f>
        <v>0</v>
      </c>
      <c r="K4908" s="662">
        <f>IF($V$11="Y",J4908*0.05,0)</f>
        <v>0</v>
      </c>
    </row>
    <row r="4909" s="671" customFormat="1" ht="13.5" customHeight="1">
      <c r="E4909" t="s" s="596">
        <v>1874</v>
      </c>
      <c r="F4909" t="s" s="675">
        <v>2561</v>
      </c>
      <c r="G4909" t="s" s="205">
        <f>G4900</f>
        <v>2000</v>
      </c>
      <c r="H4909" s="677">
        <v>0</v>
      </c>
      <c r="J4909" s="662">
        <f>H4909*I4909</f>
        <v>0</v>
      </c>
      <c r="K4909" s="662">
        <f>IF($V$11="Y",J4909*0.05,0)</f>
        <v>0</v>
      </c>
    </row>
    <row r="4910" s="671" customFormat="1" ht="13.5" customHeight="1">
      <c r="E4910" t="s" s="596">
        <v>1874</v>
      </c>
      <c r="F4910" t="s" s="675">
        <v>2561</v>
      </c>
      <c r="G4910" t="s" s="684">
        <f>G4901</f>
        <v>2001</v>
      </c>
      <c r="H4910" s="677">
        <v>0</v>
      </c>
      <c r="J4910" s="662">
        <f>H4910*I4910</f>
        <v>0</v>
      </c>
      <c r="K4910" s="662">
        <f>IF($V$11="Y",J4910*0.05,0)</f>
        <v>0</v>
      </c>
    </row>
    <row r="4911" s="671" customFormat="1" ht="13.5" customHeight="1">
      <c r="E4911" t="s" s="596">
        <v>1874</v>
      </c>
      <c r="F4911" t="s" s="675">
        <v>2561</v>
      </c>
      <c r="G4911" t="s" s="686">
        <f>G4902</f>
        <v>2003</v>
      </c>
      <c r="H4911" s="677">
        <v>0</v>
      </c>
      <c r="J4911" s="662">
        <f>H4911*I4911</f>
        <v>0</v>
      </c>
      <c r="K4911" s="662">
        <f>IF($V$11="Y",J4911*0.05,0)</f>
        <v>0</v>
      </c>
    </row>
    <row r="4912" s="671" customFormat="1" ht="13.5" customHeight="1">
      <c r="E4912" t="s" s="596">
        <v>1874</v>
      </c>
      <c r="F4912" t="s" s="675">
        <v>2561</v>
      </c>
      <c r="G4912" t="s" s="690">
        <f>G4903</f>
        <v>2004</v>
      </c>
      <c r="H4912" s="677">
        <v>0</v>
      </c>
      <c r="J4912" s="662">
        <f>H4912*I4912</f>
        <v>0</v>
      </c>
      <c r="K4912" s="662">
        <f>IF($V$11="Y",J4912*0.05,0)</f>
        <v>0</v>
      </c>
    </row>
    <row r="4913" s="671" customFormat="1" ht="13.5" customHeight="1">
      <c r="E4913" t="s" s="596">
        <v>1874</v>
      </c>
      <c r="F4913" t="s" s="675">
        <v>2561</v>
      </c>
      <c r="G4913" t="s" s="692">
        <f>G4904</f>
        <v>2005</v>
      </c>
      <c r="H4913" s="677">
        <v>0</v>
      </c>
      <c r="J4913" s="662">
        <f>H4913*I4913</f>
        <v>0</v>
      </c>
      <c r="K4913" s="662">
        <f>IF($V$11="Y",J4913*0.05,0)</f>
        <v>0</v>
      </c>
    </row>
    <row r="4914" s="671" customFormat="1" ht="13.5" customHeight="1">
      <c r="E4914" t="s" s="596">
        <v>1874</v>
      </c>
      <c r="F4914" t="s" s="675">
        <v>2561</v>
      </c>
      <c r="G4914" t="s" s="180">
        <f>G4905</f>
        <v>2006</v>
      </c>
      <c r="H4914" s="677">
        <v>0</v>
      </c>
      <c r="J4914" s="662">
        <f>H4914*I4914</f>
        <v>0</v>
      </c>
      <c r="K4914" s="662">
        <f>IF($V$11="Y",J4914*0.05,0)</f>
        <v>0</v>
      </c>
    </row>
    <row r="4915" s="671" customFormat="1" ht="13.5" customHeight="1">
      <c r="E4915" t="s" s="596">
        <v>1874</v>
      </c>
      <c r="F4915" t="s" s="675">
        <v>2561</v>
      </c>
      <c r="G4915" t="s" s="695">
        <f>G4906</f>
        <v>2007</v>
      </c>
      <c r="H4915" s="677">
        <v>0</v>
      </c>
      <c r="J4915" s="662">
        <f>H4915*I4915</f>
        <v>0</v>
      </c>
      <c r="K4915" s="662">
        <f>IF($V$11="Y",J4915*0.05,0)</f>
        <v>0</v>
      </c>
    </row>
    <row r="4916" s="671" customFormat="1" ht="13.5" customHeight="1">
      <c r="E4916" t="s" s="596">
        <v>1861</v>
      </c>
      <c r="F4916" t="s" s="675">
        <v>2562</v>
      </c>
      <c r="G4916" t="s" s="676">
        <f>G4907</f>
        <v>1996</v>
      </c>
      <c r="H4916" s="677">
        <v>0</v>
      </c>
      <c r="J4916" s="662">
        <f>H4916*I4916</f>
        <v>0</v>
      </c>
      <c r="K4916" s="662">
        <f>IF($V$11="Y",J4916*0.05,0)</f>
        <v>0</v>
      </c>
    </row>
    <row r="4917" s="671" customFormat="1" ht="13.5" customHeight="1">
      <c r="E4917" t="s" s="596">
        <v>1861</v>
      </c>
      <c r="F4917" t="s" s="675">
        <v>2562</v>
      </c>
      <c r="G4917" t="s" s="91">
        <f>G4908</f>
        <v>1998</v>
      </c>
      <c r="H4917" s="677">
        <v>0</v>
      </c>
      <c r="J4917" s="662">
        <f>H4917*I4917</f>
        <v>0</v>
      </c>
      <c r="K4917" s="662">
        <f>IF($V$11="Y",J4917*0.05,0)</f>
        <v>0</v>
      </c>
    </row>
    <row r="4918" s="671" customFormat="1" ht="13.5" customHeight="1">
      <c r="E4918" t="s" s="596">
        <v>1861</v>
      </c>
      <c r="F4918" t="s" s="675">
        <v>2562</v>
      </c>
      <c r="G4918" t="s" s="205">
        <f>G4909</f>
        <v>2000</v>
      </c>
      <c r="H4918" s="677">
        <v>0</v>
      </c>
      <c r="J4918" s="662">
        <f>H4918*I4918</f>
        <v>0</v>
      </c>
      <c r="K4918" s="662">
        <f>IF($V$11="Y",J4918*0.05,0)</f>
        <v>0</v>
      </c>
    </row>
    <row r="4919" s="671" customFormat="1" ht="13.5" customHeight="1">
      <c r="E4919" t="s" s="596">
        <v>1861</v>
      </c>
      <c r="F4919" t="s" s="675">
        <v>2562</v>
      </c>
      <c r="G4919" t="s" s="684">
        <f>G4910</f>
        <v>2001</v>
      </c>
      <c r="H4919" s="677">
        <v>0</v>
      </c>
      <c r="J4919" s="662">
        <f>H4919*I4919</f>
        <v>0</v>
      </c>
      <c r="K4919" s="662">
        <f>IF($V$11="Y",J4919*0.05,0)</f>
        <v>0</v>
      </c>
    </row>
    <row r="4920" s="671" customFormat="1" ht="13.5" customHeight="1">
      <c r="E4920" t="s" s="596">
        <v>1861</v>
      </c>
      <c r="F4920" t="s" s="675">
        <v>2562</v>
      </c>
      <c r="G4920" t="s" s="686">
        <f>G4911</f>
        <v>2003</v>
      </c>
      <c r="H4920" s="677">
        <v>0</v>
      </c>
      <c r="J4920" s="662">
        <f>H4920*I4920</f>
        <v>0</v>
      </c>
      <c r="K4920" s="662">
        <f>IF($V$11="Y",J4920*0.05,0)</f>
        <v>0</v>
      </c>
    </row>
    <row r="4921" s="671" customFormat="1" ht="13.5" customHeight="1">
      <c r="E4921" t="s" s="596">
        <v>1861</v>
      </c>
      <c r="F4921" t="s" s="675">
        <v>2562</v>
      </c>
      <c r="G4921" t="s" s="690">
        <f>G4912</f>
        <v>2004</v>
      </c>
      <c r="H4921" s="677">
        <v>0</v>
      </c>
      <c r="J4921" s="662">
        <f>H4921*I4921</f>
        <v>0</v>
      </c>
      <c r="K4921" s="662">
        <f>IF($V$11="Y",J4921*0.05,0)</f>
        <v>0</v>
      </c>
    </row>
    <row r="4922" s="671" customFormat="1" ht="13.5" customHeight="1">
      <c r="E4922" t="s" s="596">
        <v>1861</v>
      </c>
      <c r="F4922" t="s" s="675">
        <v>2562</v>
      </c>
      <c r="G4922" t="s" s="692">
        <f>G4913</f>
        <v>2005</v>
      </c>
      <c r="H4922" s="677">
        <v>0</v>
      </c>
      <c r="J4922" s="662">
        <f>H4922*I4922</f>
        <v>0</v>
      </c>
      <c r="K4922" s="662">
        <f>IF($V$11="Y",J4922*0.05,0)</f>
        <v>0</v>
      </c>
    </row>
    <row r="4923" s="671" customFormat="1" ht="13.5" customHeight="1">
      <c r="E4923" t="s" s="596">
        <v>1861</v>
      </c>
      <c r="F4923" t="s" s="675">
        <v>2562</v>
      </c>
      <c r="G4923" t="s" s="180">
        <f>G4914</f>
        <v>2006</v>
      </c>
      <c r="H4923" s="677">
        <v>0</v>
      </c>
      <c r="J4923" s="662">
        <f>H4923*I4923</f>
        <v>0</v>
      </c>
      <c r="K4923" s="662">
        <f>IF($V$11="Y",J4923*0.05,0)</f>
        <v>0</v>
      </c>
    </row>
    <row r="4924" s="671" customFormat="1" ht="13.5" customHeight="1">
      <c r="E4924" t="s" s="596">
        <v>1861</v>
      </c>
      <c r="F4924" t="s" s="675">
        <v>2562</v>
      </c>
      <c r="G4924" t="s" s="695">
        <f>G4915</f>
        <v>2007</v>
      </c>
      <c r="H4924" s="677">
        <v>0</v>
      </c>
      <c r="J4924" s="662">
        <f>H4924*I4924</f>
        <v>0</v>
      </c>
      <c r="K4924" s="662">
        <f>IF($V$11="Y",J4924*0.05,0)</f>
        <v>0</v>
      </c>
    </row>
    <row r="4925" s="671" customFormat="1" ht="13.5" customHeight="1">
      <c r="E4925" t="s" s="596">
        <v>1883</v>
      </c>
      <c r="F4925" t="s" s="675">
        <v>2563</v>
      </c>
      <c r="G4925" t="s" s="676">
        <f>G4916</f>
        <v>1996</v>
      </c>
      <c r="H4925" s="677">
        <v>0</v>
      </c>
      <c r="J4925" s="662">
        <f>H4925*I4925</f>
        <v>0</v>
      </c>
      <c r="K4925" s="662">
        <f>IF($V$11="Y",J4925*0.05,0)</f>
        <v>0</v>
      </c>
    </row>
    <row r="4926" s="671" customFormat="1" ht="13.5" customHeight="1">
      <c r="E4926" t="s" s="596">
        <v>1883</v>
      </c>
      <c r="F4926" t="s" s="675">
        <v>2563</v>
      </c>
      <c r="G4926" t="s" s="91">
        <f>G4917</f>
        <v>1998</v>
      </c>
      <c r="H4926" s="677">
        <v>0</v>
      </c>
      <c r="J4926" s="662">
        <f>H4926*I4926</f>
        <v>0</v>
      </c>
      <c r="K4926" s="662">
        <f>IF($V$11="Y",J4926*0.05,0)</f>
        <v>0</v>
      </c>
    </row>
    <row r="4927" s="671" customFormat="1" ht="13.5" customHeight="1">
      <c r="E4927" t="s" s="596">
        <v>1883</v>
      </c>
      <c r="F4927" t="s" s="675">
        <v>2563</v>
      </c>
      <c r="G4927" t="s" s="205">
        <f>G4918</f>
        <v>2000</v>
      </c>
      <c r="H4927" s="677">
        <v>0</v>
      </c>
      <c r="J4927" s="662">
        <f>H4927*I4927</f>
        <v>0</v>
      </c>
      <c r="K4927" s="662">
        <f>IF($V$11="Y",J4927*0.05,0)</f>
        <v>0</v>
      </c>
    </row>
    <row r="4928" s="671" customFormat="1" ht="13.5" customHeight="1">
      <c r="E4928" t="s" s="596">
        <v>1883</v>
      </c>
      <c r="F4928" t="s" s="675">
        <v>2563</v>
      </c>
      <c r="G4928" t="s" s="684">
        <f>G4919</f>
        <v>2001</v>
      </c>
      <c r="H4928" s="677">
        <v>0</v>
      </c>
      <c r="J4928" s="662">
        <f>H4928*I4928</f>
        <v>0</v>
      </c>
      <c r="K4928" s="662">
        <f>IF($V$11="Y",J4928*0.05,0)</f>
        <v>0</v>
      </c>
    </row>
    <row r="4929" s="671" customFormat="1" ht="13.5" customHeight="1">
      <c r="E4929" t="s" s="596">
        <v>1883</v>
      </c>
      <c r="F4929" t="s" s="675">
        <v>2563</v>
      </c>
      <c r="G4929" t="s" s="686">
        <f>G4920</f>
        <v>2003</v>
      </c>
      <c r="H4929" s="677">
        <v>0</v>
      </c>
      <c r="J4929" s="662">
        <f>H4929*I4929</f>
        <v>0</v>
      </c>
      <c r="K4929" s="662">
        <f>IF($V$11="Y",J4929*0.05,0)</f>
        <v>0</v>
      </c>
    </row>
    <row r="4930" s="671" customFormat="1" ht="13.5" customHeight="1">
      <c r="E4930" t="s" s="596">
        <v>1883</v>
      </c>
      <c r="F4930" t="s" s="675">
        <v>2563</v>
      </c>
      <c r="G4930" t="s" s="690">
        <f>G4921</f>
        <v>2004</v>
      </c>
      <c r="H4930" s="677">
        <v>0</v>
      </c>
      <c r="J4930" s="662">
        <f>H4930*I4930</f>
        <v>0</v>
      </c>
      <c r="K4930" s="662">
        <f>IF($V$11="Y",J4930*0.05,0)</f>
        <v>0</v>
      </c>
    </row>
    <row r="4931" s="671" customFormat="1" ht="13.5" customHeight="1">
      <c r="E4931" t="s" s="596">
        <v>1883</v>
      </c>
      <c r="F4931" t="s" s="675">
        <v>2563</v>
      </c>
      <c r="G4931" t="s" s="692">
        <f>G4922</f>
        <v>2005</v>
      </c>
      <c r="H4931" s="677">
        <v>0</v>
      </c>
      <c r="J4931" s="662">
        <f>H4931*I4931</f>
        <v>0</v>
      </c>
      <c r="K4931" s="662">
        <f>IF($V$11="Y",J4931*0.05,0)</f>
        <v>0</v>
      </c>
    </row>
    <row r="4932" s="671" customFormat="1" ht="13.5" customHeight="1">
      <c r="E4932" t="s" s="596">
        <v>1883</v>
      </c>
      <c r="F4932" t="s" s="675">
        <v>2563</v>
      </c>
      <c r="G4932" t="s" s="180">
        <f>G4923</f>
        <v>2006</v>
      </c>
      <c r="H4932" s="677">
        <v>0</v>
      </c>
      <c r="J4932" s="662">
        <f>H4932*I4932</f>
        <v>0</v>
      </c>
      <c r="K4932" s="662">
        <f>IF($V$11="Y",J4932*0.05,0)</f>
        <v>0</v>
      </c>
    </row>
    <row r="4933" s="671" customFormat="1" ht="13.5" customHeight="1">
      <c r="E4933" t="s" s="596">
        <v>1883</v>
      </c>
      <c r="F4933" t="s" s="675">
        <v>2563</v>
      </c>
      <c r="G4933" t="s" s="695">
        <f>G4924</f>
        <v>2007</v>
      </c>
      <c r="H4933" s="677">
        <v>0</v>
      </c>
      <c r="J4933" s="662">
        <f>H4933*I4933</f>
        <v>0</v>
      </c>
      <c r="K4933" s="662">
        <f>IF($V$11="Y",J4933*0.05,0)</f>
        <v>0</v>
      </c>
    </row>
    <row r="4934" s="671" customFormat="1" ht="13.5" customHeight="1">
      <c r="E4934" t="s" s="596">
        <v>1852</v>
      </c>
      <c r="F4934" t="s" s="675">
        <v>2564</v>
      </c>
      <c r="G4934" t="s" s="676">
        <f>G4925</f>
        <v>1996</v>
      </c>
      <c r="H4934" s="677">
        <v>0</v>
      </c>
      <c r="J4934" s="662">
        <f>H4934*I4934</f>
        <v>0</v>
      </c>
      <c r="K4934" s="662">
        <f>IF($V$11="Y",J4934*0.05,0)</f>
        <v>0</v>
      </c>
    </row>
    <row r="4935" s="671" customFormat="1" ht="13.5" customHeight="1">
      <c r="E4935" t="s" s="596">
        <v>1852</v>
      </c>
      <c r="F4935" t="s" s="675">
        <v>2564</v>
      </c>
      <c r="G4935" t="s" s="91">
        <f>G4926</f>
        <v>1998</v>
      </c>
      <c r="H4935" s="677">
        <v>0</v>
      </c>
      <c r="J4935" s="662">
        <f>H4935*I4935</f>
        <v>0</v>
      </c>
      <c r="K4935" s="662">
        <f>IF($V$11="Y",J4935*0.05,0)</f>
        <v>0</v>
      </c>
    </row>
    <row r="4936" s="671" customFormat="1" ht="13.5" customHeight="1">
      <c r="E4936" t="s" s="596">
        <v>1852</v>
      </c>
      <c r="F4936" t="s" s="675">
        <v>2564</v>
      </c>
      <c r="G4936" t="s" s="205">
        <f>G4927</f>
        <v>2000</v>
      </c>
      <c r="H4936" s="677">
        <v>0</v>
      </c>
      <c r="J4936" s="662">
        <f>H4936*I4936</f>
        <v>0</v>
      </c>
      <c r="K4936" s="662">
        <f>IF($V$11="Y",J4936*0.05,0)</f>
        <v>0</v>
      </c>
    </row>
    <row r="4937" s="671" customFormat="1" ht="13.5" customHeight="1">
      <c r="E4937" t="s" s="596">
        <v>1852</v>
      </c>
      <c r="F4937" t="s" s="675">
        <v>2564</v>
      </c>
      <c r="G4937" t="s" s="684">
        <f>G4928</f>
        <v>2001</v>
      </c>
      <c r="H4937" s="677">
        <v>0</v>
      </c>
      <c r="J4937" s="662">
        <f>H4937*I4937</f>
        <v>0</v>
      </c>
      <c r="K4937" s="662">
        <f>IF($V$11="Y",J4937*0.05,0)</f>
        <v>0</v>
      </c>
    </row>
    <row r="4938" s="671" customFormat="1" ht="13.5" customHeight="1">
      <c r="E4938" t="s" s="596">
        <v>1852</v>
      </c>
      <c r="F4938" t="s" s="675">
        <v>2564</v>
      </c>
      <c r="G4938" t="s" s="686">
        <f>G4929</f>
        <v>2003</v>
      </c>
      <c r="H4938" s="677">
        <v>0</v>
      </c>
      <c r="J4938" s="662">
        <f>H4938*I4938</f>
        <v>0</v>
      </c>
      <c r="K4938" s="662">
        <f>IF($V$11="Y",J4938*0.05,0)</f>
        <v>0</v>
      </c>
    </row>
    <row r="4939" s="671" customFormat="1" ht="13.5" customHeight="1">
      <c r="E4939" t="s" s="596">
        <v>1852</v>
      </c>
      <c r="F4939" t="s" s="675">
        <v>2564</v>
      </c>
      <c r="G4939" t="s" s="690">
        <f>G4930</f>
        <v>2004</v>
      </c>
      <c r="H4939" s="677">
        <v>0</v>
      </c>
      <c r="J4939" s="662">
        <f>H4939*I4939</f>
        <v>0</v>
      </c>
      <c r="K4939" s="662">
        <f>IF($V$11="Y",J4939*0.05,0)</f>
        <v>0</v>
      </c>
    </row>
    <row r="4940" s="671" customFormat="1" ht="13.5" customHeight="1">
      <c r="E4940" t="s" s="596">
        <v>1852</v>
      </c>
      <c r="F4940" t="s" s="675">
        <v>2564</v>
      </c>
      <c r="G4940" t="s" s="692">
        <f>G4931</f>
        <v>2005</v>
      </c>
      <c r="H4940" s="677">
        <v>0</v>
      </c>
      <c r="J4940" s="662">
        <f>H4940*I4940</f>
        <v>0</v>
      </c>
      <c r="K4940" s="662">
        <f>IF($V$11="Y",J4940*0.05,0)</f>
        <v>0</v>
      </c>
    </row>
    <row r="4941" s="671" customFormat="1" ht="13.5" customHeight="1">
      <c r="E4941" t="s" s="596">
        <v>1852</v>
      </c>
      <c r="F4941" t="s" s="675">
        <v>2564</v>
      </c>
      <c r="G4941" t="s" s="180">
        <f>G4932</f>
        <v>2006</v>
      </c>
      <c r="H4941" s="677">
        <v>0</v>
      </c>
      <c r="J4941" s="662">
        <f>H4941*I4941</f>
        <v>0</v>
      </c>
      <c r="K4941" s="662">
        <f>IF($V$11="Y",J4941*0.05,0)</f>
        <v>0</v>
      </c>
    </row>
    <row r="4942" s="671" customFormat="1" ht="13.5" customHeight="1">
      <c r="E4942" t="s" s="596">
        <v>1852</v>
      </c>
      <c r="F4942" t="s" s="675">
        <v>2564</v>
      </c>
      <c r="G4942" t="s" s="695">
        <f>G4933</f>
        <v>2007</v>
      </c>
      <c r="H4942" s="677">
        <v>0</v>
      </c>
      <c r="J4942" s="662">
        <f>H4942*I4942</f>
        <v>0</v>
      </c>
      <c r="K4942" s="662">
        <f>IF($V$11="Y",J4942*0.05,0)</f>
        <v>0</v>
      </c>
    </row>
    <row r="4943" s="671" customFormat="1" ht="13.5" customHeight="1">
      <c r="E4943" t="s" s="596">
        <v>1870</v>
      </c>
      <c r="F4943" t="s" s="675">
        <v>2565</v>
      </c>
      <c r="G4943" t="s" s="676">
        <f>G4934</f>
        <v>1996</v>
      </c>
      <c r="H4943" s="677">
        <v>0</v>
      </c>
      <c r="J4943" s="662">
        <f>H4943*I4943</f>
        <v>0</v>
      </c>
      <c r="K4943" s="662">
        <f>IF($V$11="Y",J4943*0.05,0)</f>
        <v>0</v>
      </c>
    </row>
    <row r="4944" s="671" customFormat="1" ht="13.5" customHeight="1">
      <c r="E4944" t="s" s="596">
        <v>1870</v>
      </c>
      <c r="F4944" t="s" s="675">
        <v>2565</v>
      </c>
      <c r="G4944" t="s" s="91">
        <f>G4935</f>
        <v>1998</v>
      </c>
      <c r="H4944" s="677">
        <v>0</v>
      </c>
      <c r="J4944" s="662">
        <f>H4944*I4944</f>
        <v>0</v>
      </c>
      <c r="K4944" s="662">
        <f>IF($V$11="Y",J4944*0.05,0)</f>
        <v>0</v>
      </c>
    </row>
    <row r="4945" s="671" customFormat="1" ht="13.5" customHeight="1">
      <c r="E4945" t="s" s="596">
        <v>1870</v>
      </c>
      <c r="F4945" t="s" s="675">
        <v>2565</v>
      </c>
      <c r="G4945" t="s" s="205">
        <f>G4936</f>
        <v>2000</v>
      </c>
      <c r="H4945" s="677">
        <v>0</v>
      </c>
      <c r="J4945" s="662">
        <f>H4945*I4945</f>
        <v>0</v>
      </c>
      <c r="K4945" s="662">
        <f>IF($V$11="Y",J4945*0.05,0)</f>
        <v>0</v>
      </c>
    </row>
    <row r="4946" s="671" customFormat="1" ht="13.5" customHeight="1">
      <c r="E4946" t="s" s="596">
        <v>1870</v>
      </c>
      <c r="F4946" t="s" s="675">
        <v>2565</v>
      </c>
      <c r="G4946" t="s" s="684">
        <f>G4937</f>
        <v>2001</v>
      </c>
      <c r="H4946" s="677">
        <v>0</v>
      </c>
      <c r="J4946" s="662">
        <f>H4946*I4946</f>
        <v>0</v>
      </c>
      <c r="K4946" s="662">
        <f>IF($V$11="Y",J4946*0.05,0)</f>
        <v>0</v>
      </c>
    </row>
    <row r="4947" s="671" customFormat="1" ht="13.5" customHeight="1">
      <c r="E4947" t="s" s="596">
        <v>1870</v>
      </c>
      <c r="F4947" t="s" s="675">
        <v>2565</v>
      </c>
      <c r="G4947" t="s" s="686">
        <f>G4938</f>
        <v>2003</v>
      </c>
      <c r="H4947" s="677">
        <v>0</v>
      </c>
      <c r="J4947" s="662">
        <f>H4947*I4947</f>
        <v>0</v>
      </c>
      <c r="K4947" s="662">
        <f>IF($V$11="Y",J4947*0.05,0)</f>
        <v>0</v>
      </c>
    </row>
    <row r="4948" s="671" customFormat="1" ht="13.5" customHeight="1">
      <c r="E4948" t="s" s="596">
        <v>1870</v>
      </c>
      <c r="F4948" t="s" s="675">
        <v>2565</v>
      </c>
      <c r="G4948" t="s" s="690">
        <f>G4939</f>
        <v>2004</v>
      </c>
      <c r="H4948" s="677">
        <v>0</v>
      </c>
      <c r="J4948" s="662">
        <f>H4948*I4948</f>
        <v>0</v>
      </c>
      <c r="K4948" s="662">
        <f>IF($V$11="Y",J4948*0.05,0)</f>
        <v>0</v>
      </c>
    </row>
    <row r="4949" s="671" customFormat="1" ht="13.5" customHeight="1">
      <c r="E4949" t="s" s="596">
        <v>1870</v>
      </c>
      <c r="F4949" t="s" s="675">
        <v>2565</v>
      </c>
      <c r="G4949" t="s" s="692">
        <f>G4940</f>
        <v>2005</v>
      </c>
      <c r="H4949" s="677">
        <v>0</v>
      </c>
      <c r="J4949" s="662">
        <f>H4949*I4949</f>
        <v>0</v>
      </c>
      <c r="K4949" s="662">
        <f>IF($V$11="Y",J4949*0.05,0)</f>
        <v>0</v>
      </c>
    </row>
    <row r="4950" s="671" customFormat="1" ht="13.5" customHeight="1">
      <c r="E4950" t="s" s="596">
        <v>1870</v>
      </c>
      <c r="F4950" t="s" s="675">
        <v>2565</v>
      </c>
      <c r="G4950" t="s" s="180">
        <f>G4941</f>
        <v>2006</v>
      </c>
      <c r="H4950" s="677">
        <v>0</v>
      </c>
      <c r="J4950" s="662">
        <f>H4950*I4950</f>
        <v>0</v>
      </c>
      <c r="K4950" s="662">
        <f>IF($V$11="Y",J4950*0.05,0)</f>
        <v>0</v>
      </c>
    </row>
    <row r="4951" s="671" customFormat="1" ht="13.5" customHeight="1">
      <c r="E4951" t="s" s="596">
        <v>1870</v>
      </c>
      <c r="F4951" t="s" s="675">
        <v>2565</v>
      </c>
      <c r="G4951" t="s" s="695">
        <f>G4942</f>
        <v>2007</v>
      </c>
      <c r="H4951" s="677">
        <v>0</v>
      </c>
      <c r="J4951" s="662">
        <f>H4951*I4951</f>
        <v>0</v>
      </c>
      <c r="K4951" s="662">
        <f>IF($V$11="Y",J4951*0.05,0)</f>
        <v>0</v>
      </c>
    </row>
    <row r="4952" s="671" customFormat="1" ht="13.5" customHeight="1">
      <c r="E4952" t="s" s="596">
        <v>1879</v>
      </c>
      <c r="F4952" t="s" s="675">
        <v>2566</v>
      </c>
      <c r="G4952" t="s" s="676">
        <f>G4943</f>
        <v>1996</v>
      </c>
      <c r="H4952" s="677">
        <v>0</v>
      </c>
      <c r="J4952" s="662">
        <f>H4952*I4952</f>
        <v>0</v>
      </c>
      <c r="K4952" s="662">
        <f>IF($V$11="Y",J4952*0.05,0)</f>
        <v>0</v>
      </c>
    </row>
    <row r="4953" s="671" customFormat="1" ht="13.5" customHeight="1">
      <c r="E4953" t="s" s="596">
        <v>1879</v>
      </c>
      <c r="F4953" t="s" s="675">
        <v>2566</v>
      </c>
      <c r="G4953" t="s" s="91">
        <f>G4944</f>
        <v>1998</v>
      </c>
      <c r="H4953" s="677">
        <v>0</v>
      </c>
      <c r="J4953" s="662">
        <f>H4953*I4953</f>
        <v>0</v>
      </c>
      <c r="K4953" s="662">
        <f>IF($V$11="Y",J4953*0.05,0)</f>
        <v>0</v>
      </c>
    </row>
    <row r="4954" s="671" customFormat="1" ht="13.5" customHeight="1">
      <c r="E4954" t="s" s="596">
        <v>1879</v>
      </c>
      <c r="F4954" t="s" s="675">
        <v>2566</v>
      </c>
      <c r="G4954" t="s" s="205">
        <f>G4945</f>
        <v>2000</v>
      </c>
      <c r="H4954" s="677">
        <v>0</v>
      </c>
      <c r="J4954" s="662">
        <f>H4954*I4954</f>
        <v>0</v>
      </c>
      <c r="K4954" s="662">
        <f>IF($V$11="Y",J4954*0.05,0)</f>
        <v>0</v>
      </c>
    </row>
    <row r="4955" s="671" customFormat="1" ht="13.5" customHeight="1">
      <c r="E4955" t="s" s="596">
        <v>1879</v>
      </c>
      <c r="F4955" t="s" s="675">
        <v>2566</v>
      </c>
      <c r="G4955" t="s" s="684">
        <f>G4946</f>
        <v>2001</v>
      </c>
      <c r="H4955" s="677">
        <v>0</v>
      </c>
      <c r="J4955" s="662">
        <f>H4955*I4955</f>
        <v>0</v>
      </c>
      <c r="K4955" s="662">
        <f>IF($V$11="Y",J4955*0.05,0)</f>
        <v>0</v>
      </c>
    </row>
    <row r="4956" s="671" customFormat="1" ht="13.5" customHeight="1">
      <c r="E4956" t="s" s="596">
        <v>1879</v>
      </c>
      <c r="F4956" t="s" s="675">
        <v>2566</v>
      </c>
      <c r="G4956" t="s" s="686">
        <f>G4947</f>
        <v>2003</v>
      </c>
      <c r="H4956" s="677">
        <v>0</v>
      </c>
      <c r="J4956" s="662">
        <f>H4956*I4956</f>
        <v>0</v>
      </c>
      <c r="K4956" s="662">
        <f>IF($V$11="Y",J4956*0.05,0)</f>
        <v>0</v>
      </c>
    </row>
    <row r="4957" s="671" customFormat="1" ht="13.5" customHeight="1">
      <c r="E4957" t="s" s="596">
        <v>1879</v>
      </c>
      <c r="F4957" t="s" s="675">
        <v>2566</v>
      </c>
      <c r="G4957" t="s" s="690">
        <f>G4948</f>
        <v>2004</v>
      </c>
      <c r="H4957" s="677">
        <v>0</v>
      </c>
      <c r="J4957" s="662">
        <f>H4957*I4957</f>
        <v>0</v>
      </c>
      <c r="K4957" s="662">
        <f>IF($V$11="Y",J4957*0.05,0)</f>
        <v>0</v>
      </c>
    </row>
    <row r="4958" s="671" customFormat="1" ht="13.5" customHeight="1">
      <c r="E4958" t="s" s="596">
        <v>1879</v>
      </c>
      <c r="F4958" t="s" s="675">
        <v>2566</v>
      </c>
      <c r="G4958" t="s" s="692">
        <f>G4949</f>
        <v>2005</v>
      </c>
      <c r="H4958" s="677">
        <v>0</v>
      </c>
      <c r="J4958" s="662">
        <f>H4958*I4958</f>
        <v>0</v>
      </c>
      <c r="K4958" s="662">
        <f>IF($V$11="Y",J4958*0.05,0)</f>
        <v>0</v>
      </c>
    </row>
    <row r="4959" s="671" customFormat="1" ht="13.5" customHeight="1">
      <c r="E4959" t="s" s="596">
        <v>1879</v>
      </c>
      <c r="F4959" t="s" s="675">
        <v>2566</v>
      </c>
      <c r="G4959" t="s" s="180">
        <f>G4950</f>
        <v>2006</v>
      </c>
      <c r="H4959" s="677">
        <v>0</v>
      </c>
      <c r="J4959" s="662">
        <f>H4959*I4959</f>
        <v>0</v>
      </c>
      <c r="K4959" s="662">
        <f>IF($V$11="Y",J4959*0.05,0)</f>
        <v>0</v>
      </c>
    </row>
    <row r="4960" s="671" customFormat="1" ht="13.5" customHeight="1">
      <c r="E4960" t="s" s="596">
        <v>1879</v>
      </c>
      <c r="F4960" t="s" s="675">
        <v>2566</v>
      </c>
      <c r="G4960" t="s" s="695">
        <f>G4951</f>
        <v>2007</v>
      </c>
      <c r="H4960" s="677">
        <v>0</v>
      </c>
      <c r="J4960" s="662">
        <f>H4960*I4960</f>
        <v>0</v>
      </c>
      <c r="K4960" s="662">
        <f>IF($V$11="Y",J4960*0.05,0)</f>
        <v>0</v>
      </c>
    </row>
    <row r="4961" s="671" customFormat="1" ht="13.5" customHeight="1">
      <c r="E4961" t="s" s="596">
        <v>1880</v>
      </c>
      <c r="F4961" t="s" s="675">
        <v>2567</v>
      </c>
      <c r="G4961" t="s" s="676">
        <f>G4952</f>
        <v>1996</v>
      </c>
      <c r="H4961" s="677">
        <v>0</v>
      </c>
      <c r="J4961" s="662">
        <f>H4961*I4961</f>
        <v>0</v>
      </c>
      <c r="K4961" s="662">
        <f>IF($V$11="Y",J4961*0.05,0)</f>
        <v>0</v>
      </c>
    </row>
    <row r="4962" s="671" customFormat="1" ht="13.5" customHeight="1">
      <c r="E4962" t="s" s="596">
        <v>1880</v>
      </c>
      <c r="F4962" t="s" s="675">
        <v>2567</v>
      </c>
      <c r="G4962" t="s" s="91">
        <f>G4953</f>
        <v>1998</v>
      </c>
      <c r="H4962" s="677">
        <v>0</v>
      </c>
      <c r="J4962" s="662">
        <f>H4962*I4962</f>
        <v>0</v>
      </c>
      <c r="K4962" s="662">
        <f>IF($V$11="Y",J4962*0.05,0)</f>
        <v>0</v>
      </c>
    </row>
    <row r="4963" s="671" customFormat="1" ht="13.5" customHeight="1">
      <c r="E4963" t="s" s="596">
        <v>1880</v>
      </c>
      <c r="F4963" t="s" s="675">
        <v>2567</v>
      </c>
      <c r="G4963" t="s" s="205">
        <f>G4954</f>
        <v>2000</v>
      </c>
      <c r="H4963" s="677">
        <v>0</v>
      </c>
      <c r="J4963" s="662">
        <f>H4963*I4963</f>
        <v>0</v>
      </c>
      <c r="K4963" s="662">
        <f>IF($V$11="Y",J4963*0.05,0)</f>
        <v>0</v>
      </c>
    </row>
    <row r="4964" s="671" customFormat="1" ht="13.5" customHeight="1">
      <c r="E4964" t="s" s="596">
        <v>1880</v>
      </c>
      <c r="F4964" t="s" s="675">
        <v>2567</v>
      </c>
      <c r="G4964" t="s" s="684">
        <f>G4955</f>
        <v>2001</v>
      </c>
      <c r="H4964" s="677">
        <v>0</v>
      </c>
      <c r="J4964" s="662">
        <f>H4964*I4964</f>
        <v>0</v>
      </c>
      <c r="K4964" s="662">
        <f>IF($V$11="Y",J4964*0.05,0)</f>
        <v>0</v>
      </c>
    </row>
    <row r="4965" s="671" customFormat="1" ht="13.5" customHeight="1">
      <c r="E4965" t="s" s="596">
        <v>1880</v>
      </c>
      <c r="F4965" t="s" s="675">
        <v>2567</v>
      </c>
      <c r="G4965" t="s" s="686">
        <f>G4956</f>
        <v>2003</v>
      </c>
      <c r="H4965" s="677">
        <v>0</v>
      </c>
      <c r="J4965" s="662">
        <f>H4965*I4965</f>
        <v>0</v>
      </c>
      <c r="K4965" s="662">
        <f>IF($V$11="Y",J4965*0.05,0)</f>
        <v>0</v>
      </c>
    </row>
    <row r="4966" s="671" customFormat="1" ht="13.5" customHeight="1">
      <c r="E4966" t="s" s="596">
        <v>1880</v>
      </c>
      <c r="F4966" t="s" s="675">
        <v>2567</v>
      </c>
      <c r="G4966" t="s" s="690">
        <f>G4957</f>
        <v>2004</v>
      </c>
      <c r="H4966" s="677">
        <v>0</v>
      </c>
      <c r="J4966" s="662">
        <f>H4966*I4966</f>
        <v>0</v>
      </c>
      <c r="K4966" s="662">
        <f>IF($V$11="Y",J4966*0.05,0)</f>
        <v>0</v>
      </c>
    </row>
    <row r="4967" s="671" customFormat="1" ht="13.5" customHeight="1">
      <c r="E4967" t="s" s="596">
        <v>1880</v>
      </c>
      <c r="F4967" t="s" s="675">
        <v>2567</v>
      </c>
      <c r="G4967" t="s" s="692">
        <f>G4958</f>
        <v>2005</v>
      </c>
      <c r="H4967" s="677">
        <v>0</v>
      </c>
      <c r="J4967" s="662">
        <f>H4967*I4967</f>
        <v>0</v>
      </c>
      <c r="K4967" s="662">
        <f>IF($V$11="Y",J4967*0.05,0)</f>
        <v>0</v>
      </c>
    </row>
    <row r="4968" s="671" customFormat="1" ht="13.5" customHeight="1">
      <c r="E4968" t="s" s="596">
        <v>1880</v>
      </c>
      <c r="F4968" t="s" s="675">
        <v>2567</v>
      </c>
      <c r="G4968" t="s" s="180">
        <f>G4959</f>
        <v>2006</v>
      </c>
      <c r="H4968" s="677">
        <v>0</v>
      </c>
      <c r="J4968" s="662">
        <f>H4968*I4968</f>
        <v>0</v>
      </c>
      <c r="K4968" s="662">
        <f>IF($V$11="Y",J4968*0.05,0)</f>
        <v>0</v>
      </c>
    </row>
    <row r="4969" s="671" customFormat="1" ht="13.5" customHeight="1">
      <c r="E4969" t="s" s="596">
        <v>1880</v>
      </c>
      <c r="F4969" t="s" s="675">
        <v>2567</v>
      </c>
      <c r="G4969" t="s" s="695">
        <f>G4960</f>
        <v>2007</v>
      </c>
      <c r="H4969" s="677">
        <v>0</v>
      </c>
      <c r="J4969" s="662">
        <f>H4969*I4969</f>
        <v>0</v>
      </c>
      <c r="K4969" s="662">
        <f>IF($V$11="Y",J4969*0.05,0)</f>
        <v>0</v>
      </c>
    </row>
    <row r="4970" s="671" customFormat="1" ht="13.5" customHeight="1">
      <c r="E4970" t="s" s="596">
        <v>1881</v>
      </c>
      <c r="F4970" t="s" s="675">
        <v>2568</v>
      </c>
      <c r="G4970" t="s" s="676">
        <f>G4961</f>
        <v>1996</v>
      </c>
      <c r="H4970" s="677">
        <v>0</v>
      </c>
      <c r="J4970" s="662">
        <f>H4970*I4970</f>
        <v>0</v>
      </c>
      <c r="K4970" s="662">
        <f>IF($V$11="Y",J4970*0.05,0)</f>
        <v>0</v>
      </c>
    </row>
    <row r="4971" s="671" customFormat="1" ht="13.5" customHeight="1">
      <c r="E4971" t="s" s="596">
        <v>1881</v>
      </c>
      <c r="F4971" t="s" s="675">
        <v>2568</v>
      </c>
      <c r="G4971" t="s" s="91">
        <f>G4962</f>
        <v>1998</v>
      </c>
      <c r="H4971" s="677">
        <v>0</v>
      </c>
      <c r="J4971" s="662">
        <f>H4971*I4971</f>
        <v>0</v>
      </c>
      <c r="K4971" s="662">
        <f>IF($V$11="Y",J4971*0.05,0)</f>
        <v>0</v>
      </c>
    </row>
    <row r="4972" s="671" customFormat="1" ht="13.5" customHeight="1">
      <c r="E4972" t="s" s="596">
        <v>1881</v>
      </c>
      <c r="F4972" t="s" s="675">
        <v>2568</v>
      </c>
      <c r="G4972" t="s" s="205">
        <f>G4963</f>
        <v>2000</v>
      </c>
      <c r="H4972" s="677">
        <v>0</v>
      </c>
      <c r="J4972" s="662">
        <f>H4972*I4972</f>
        <v>0</v>
      </c>
      <c r="K4972" s="662">
        <f>IF($V$11="Y",J4972*0.05,0)</f>
        <v>0</v>
      </c>
    </row>
    <row r="4973" s="671" customFormat="1" ht="13.5" customHeight="1">
      <c r="E4973" t="s" s="596">
        <v>1881</v>
      </c>
      <c r="F4973" t="s" s="675">
        <v>2568</v>
      </c>
      <c r="G4973" t="s" s="684">
        <f>G4964</f>
        <v>2001</v>
      </c>
      <c r="H4973" s="677">
        <v>0</v>
      </c>
      <c r="J4973" s="662">
        <f>H4973*I4973</f>
        <v>0</v>
      </c>
      <c r="K4973" s="662">
        <f>IF($V$11="Y",J4973*0.05,0)</f>
        <v>0</v>
      </c>
    </row>
    <row r="4974" s="671" customFormat="1" ht="13.5" customHeight="1">
      <c r="E4974" t="s" s="596">
        <v>1881</v>
      </c>
      <c r="F4974" t="s" s="675">
        <v>2568</v>
      </c>
      <c r="G4974" t="s" s="686">
        <f>G4965</f>
        <v>2003</v>
      </c>
      <c r="H4974" s="677">
        <v>0</v>
      </c>
      <c r="J4974" s="662">
        <f>H4974*I4974</f>
        <v>0</v>
      </c>
      <c r="K4974" s="662">
        <f>IF($V$11="Y",J4974*0.05,0)</f>
        <v>0</v>
      </c>
    </row>
    <row r="4975" s="671" customFormat="1" ht="13.5" customHeight="1">
      <c r="E4975" t="s" s="596">
        <v>1881</v>
      </c>
      <c r="F4975" t="s" s="675">
        <v>2568</v>
      </c>
      <c r="G4975" t="s" s="690">
        <f>G4966</f>
        <v>2004</v>
      </c>
      <c r="H4975" s="677">
        <v>0</v>
      </c>
      <c r="J4975" s="662">
        <f>H4975*I4975</f>
        <v>0</v>
      </c>
      <c r="K4975" s="662">
        <f>IF($V$11="Y",J4975*0.05,0)</f>
        <v>0</v>
      </c>
    </row>
    <row r="4976" s="671" customFormat="1" ht="13.5" customHeight="1">
      <c r="E4976" t="s" s="596">
        <v>1881</v>
      </c>
      <c r="F4976" t="s" s="675">
        <v>2568</v>
      </c>
      <c r="G4976" t="s" s="692">
        <f>G4967</f>
        <v>2005</v>
      </c>
      <c r="H4976" s="677">
        <v>0</v>
      </c>
      <c r="J4976" s="662">
        <f>H4976*I4976</f>
        <v>0</v>
      </c>
      <c r="K4976" s="662">
        <f>IF($V$11="Y",J4976*0.05,0)</f>
        <v>0</v>
      </c>
    </row>
    <row r="4977" s="671" customFormat="1" ht="13.5" customHeight="1">
      <c r="E4977" t="s" s="596">
        <v>1881</v>
      </c>
      <c r="F4977" t="s" s="675">
        <v>2568</v>
      </c>
      <c r="G4977" t="s" s="180">
        <f>G4968</f>
        <v>2006</v>
      </c>
      <c r="H4977" s="677">
        <v>0</v>
      </c>
      <c r="J4977" s="662">
        <f>H4977*I4977</f>
        <v>0</v>
      </c>
      <c r="K4977" s="662">
        <f>IF($V$11="Y",J4977*0.05,0)</f>
        <v>0</v>
      </c>
    </row>
    <row r="4978" s="671" customFormat="1" ht="13.5" customHeight="1">
      <c r="E4978" t="s" s="596">
        <v>1881</v>
      </c>
      <c r="F4978" t="s" s="675">
        <v>2568</v>
      </c>
      <c r="G4978" t="s" s="695">
        <f>G4969</f>
        <v>2007</v>
      </c>
      <c r="H4978" s="677">
        <v>0</v>
      </c>
      <c r="J4978" s="662">
        <f>H4978*I4978</f>
        <v>0</v>
      </c>
      <c r="K4978" s="662">
        <f>IF($V$11="Y",J4978*0.05,0)</f>
        <v>0</v>
      </c>
    </row>
    <row r="4979" s="671" customFormat="1" ht="13.5" customHeight="1">
      <c r="E4979" t="s" s="596">
        <v>1891</v>
      </c>
      <c r="F4979" t="s" s="675">
        <v>2569</v>
      </c>
      <c r="G4979" t="s" s="676">
        <f>G4970</f>
        <v>1996</v>
      </c>
      <c r="H4979" s="677">
        <v>0</v>
      </c>
      <c r="J4979" s="662">
        <f>H4979*I4979</f>
        <v>0</v>
      </c>
      <c r="K4979" s="662">
        <f>IF($V$11="Y",J4979*0.05,0)</f>
        <v>0</v>
      </c>
    </row>
    <row r="4980" s="671" customFormat="1" ht="13.5" customHeight="1">
      <c r="E4980" t="s" s="596">
        <v>1891</v>
      </c>
      <c r="F4980" t="s" s="675">
        <v>2569</v>
      </c>
      <c r="G4980" t="s" s="91">
        <f>G4971</f>
        <v>1998</v>
      </c>
      <c r="H4980" s="677">
        <v>0</v>
      </c>
      <c r="J4980" s="662">
        <f>H4980*I4980</f>
        <v>0</v>
      </c>
      <c r="K4980" s="662">
        <f>IF($V$11="Y",J4980*0.05,0)</f>
        <v>0</v>
      </c>
    </row>
    <row r="4981" s="671" customFormat="1" ht="13.5" customHeight="1">
      <c r="E4981" t="s" s="596">
        <v>1891</v>
      </c>
      <c r="F4981" t="s" s="675">
        <v>2569</v>
      </c>
      <c r="G4981" t="s" s="205">
        <f>G4972</f>
        <v>2000</v>
      </c>
      <c r="H4981" s="677">
        <v>0</v>
      </c>
      <c r="J4981" s="662">
        <f>H4981*I4981</f>
        <v>0</v>
      </c>
      <c r="K4981" s="662">
        <f>IF($V$11="Y",J4981*0.05,0)</f>
        <v>0</v>
      </c>
    </row>
    <row r="4982" s="671" customFormat="1" ht="13.5" customHeight="1">
      <c r="E4982" t="s" s="596">
        <v>1891</v>
      </c>
      <c r="F4982" t="s" s="675">
        <v>2569</v>
      </c>
      <c r="G4982" t="s" s="684">
        <f>G4973</f>
        <v>2001</v>
      </c>
      <c r="H4982" s="677">
        <v>0</v>
      </c>
      <c r="J4982" s="662">
        <f>H4982*I4982</f>
        <v>0</v>
      </c>
      <c r="K4982" s="662">
        <f>IF($V$11="Y",J4982*0.05,0)</f>
        <v>0</v>
      </c>
    </row>
    <row r="4983" s="671" customFormat="1" ht="13.5" customHeight="1">
      <c r="E4983" t="s" s="596">
        <v>1891</v>
      </c>
      <c r="F4983" t="s" s="675">
        <v>2569</v>
      </c>
      <c r="G4983" t="s" s="686">
        <f>G4974</f>
        <v>2003</v>
      </c>
      <c r="H4983" s="677">
        <v>0</v>
      </c>
      <c r="J4983" s="662">
        <f>H4983*I4983</f>
        <v>0</v>
      </c>
      <c r="K4983" s="662">
        <f>IF($V$11="Y",J4983*0.05,0)</f>
        <v>0</v>
      </c>
    </row>
    <row r="4984" s="671" customFormat="1" ht="13.5" customHeight="1">
      <c r="E4984" t="s" s="596">
        <v>1891</v>
      </c>
      <c r="F4984" t="s" s="675">
        <v>2569</v>
      </c>
      <c r="G4984" t="s" s="690">
        <f>G4975</f>
        <v>2004</v>
      </c>
      <c r="H4984" s="677">
        <v>0</v>
      </c>
      <c r="J4984" s="662">
        <f>H4984*I4984</f>
        <v>0</v>
      </c>
      <c r="K4984" s="662">
        <f>IF($V$11="Y",J4984*0.05,0)</f>
        <v>0</v>
      </c>
    </row>
    <row r="4985" s="671" customFormat="1" ht="13.5" customHeight="1">
      <c r="E4985" t="s" s="596">
        <v>1891</v>
      </c>
      <c r="F4985" t="s" s="675">
        <v>2569</v>
      </c>
      <c r="G4985" t="s" s="692">
        <f>G4976</f>
        <v>2005</v>
      </c>
      <c r="H4985" s="677">
        <v>0</v>
      </c>
      <c r="J4985" s="662">
        <f>H4985*I4985</f>
        <v>0</v>
      </c>
      <c r="K4985" s="662">
        <f>IF($V$11="Y",J4985*0.05,0)</f>
        <v>0</v>
      </c>
    </row>
    <row r="4986" s="671" customFormat="1" ht="13.5" customHeight="1">
      <c r="E4986" t="s" s="596">
        <v>1891</v>
      </c>
      <c r="F4986" t="s" s="675">
        <v>2569</v>
      </c>
      <c r="G4986" t="s" s="180">
        <f>G4977</f>
        <v>2006</v>
      </c>
      <c r="H4986" s="677">
        <v>0</v>
      </c>
      <c r="J4986" s="662">
        <f>H4986*I4986</f>
        <v>0</v>
      </c>
      <c r="K4986" s="662">
        <f>IF($V$11="Y",J4986*0.05,0)</f>
        <v>0</v>
      </c>
    </row>
    <row r="4987" s="671" customFormat="1" ht="13.5" customHeight="1">
      <c r="E4987" t="s" s="596">
        <v>1891</v>
      </c>
      <c r="F4987" t="s" s="675">
        <v>2569</v>
      </c>
      <c r="G4987" t="s" s="695">
        <f>G4978</f>
        <v>2007</v>
      </c>
      <c r="H4987" s="677">
        <v>0</v>
      </c>
      <c r="J4987" s="662">
        <f>H4987*I4987</f>
        <v>0</v>
      </c>
      <c r="K4987" s="662">
        <f>IF($V$11="Y",J4987*0.05,0)</f>
        <v>0</v>
      </c>
    </row>
    <row r="4988" s="671" customFormat="1" ht="13.5" customHeight="1">
      <c r="E4988" t="s" s="596">
        <v>1905</v>
      </c>
      <c r="F4988" t="s" s="675">
        <v>2570</v>
      </c>
      <c r="G4988" t="s" s="676">
        <f>G4979</f>
        <v>1996</v>
      </c>
      <c r="H4988" s="677">
        <v>0</v>
      </c>
      <c r="J4988" s="662">
        <f>H4988*I4988</f>
        <v>0</v>
      </c>
      <c r="K4988" s="662">
        <f>IF($V$11="Y",J4988*0.05,0)</f>
        <v>0</v>
      </c>
    </row>
    <row r="4989" s="671" customFormat="1" ht="13.5" customHeight="1">
      <c r="E4989" t="s" s="596">
        <v>1905</v>
      </c>
      <c r="F4989" t="s" s="675">
        <v>2570</v>
      </c>
      <c r="G4989" t="s" s="91">
        <f>G4980</f>
        <v>1998</v>
      </c>
      <c r="H4989" s="677">
        <v>0</v>
      </c>
      <c r="J4989" s="662">
        <f>H4989*I4989</f>
        <v>0</v>
      </c>
      <c r="K4989" s="662">
        <f>IF($V$11="Y",J4989*0.05,0)</f>
        <v>0</v>
      </c>
    </row>
    <row r="4990" s="671" customFormat="1" ht="13.5" customHeight="1">
      <c r="E4990" t="s" s="596">
        <v>1905</v>
      </c>
      <c r="F4990" t="s" s="675">
        <v>2570</v>
      </c>
      <c r="G4990" t="s" s="205">
        <f>G4981</f>
        <v>2000</v>
      </c>
      <c r="H4990" s="677">
        <v>0</v>
      </c>
      <c r="J4990" s="662">
        <f>H4990*I4990</f>
        <v>0</v>
      </c>
      <c r="K4990" s="662">
        <f>IF($V$11="Y",J4990*0.05,0)</f>
        <v>0</v>
      </c>
    </row>
    <row r="4991" s="671" customFormat="1" ht="13.5" customHeight="1">
      <c r="E4991" t="s" s="596">
        <v>1905</v>
      </c>
      <c r="F4991" t="s" s="675">
        <v>2570</v>
      </c>
      <c r="G4991" t="s" s="684">
        <f>G4982</f>
        <v>2001</v>
      </c>
      <c r="H4991" s="677">
        <v>0</v>
      </c>
      <c r="J4991" s="662">
        <f>H4991*I4991</f>
        <v>0</v>
      </c>
      <c r="K4991" s="662">
        <f>IF($V$11="Y",J4991*0.05,0)</f>
        <v>0</v>
      </c>
    </row>
    <row r="4992" s="671" customFormat="1" ht="13.5" customHeight="1">
      <c r="E4992" t="s" s="596">
        <v>1905</v>
      </c>
      <c r="F4992" t="s" s="675">
        <v>2570</v>
      </c>
      <c r="G4992" t="s" s="686">
        <f>G4983</f>
        <v>2003</v>
      </c>
      <c r="H4992" s="677">
        <v>0</v>
      </c>
      <c r="J4992" s="662">
        <f>H4992*I4992</f>
        <v>0</v>
      </c>
      <c r="K4992" s="662">
        <f>IF($V$11="Y",J4992*0.05,0)</f>
        <v>0</v>
      </c>
    </row>
    <row r="4993" s="671" customFormat="1" ht="13.5" customHeight="1">
      <c r="E4993" t="s" s="596">
        <v>1905</v>
      </c>
      <c r="F4993" t="s" s="675">
        <v>2570</v>
      </c>
      <c r="G4993" t="s" s="690">
        <f>G4984</f>
        <v>2004</v>
      </c>
      <c r="H4993" s="677">
        <v>0</v>
      </c>
      <c r="J4993" s="662">
        <f>H4993*I4993</f>
        <v>0</v>
      </c>
      <c r="K4993" s="662">
        <f>IF($V$11="Y",J4993*0.05,0)</f>
        <v>0</v>
      </c>
    </row>
    <row r="4994" s="671" customFormat="1" ht="13.5" customHeight="1">
      <c r="E4994" t="s" s="596">
        <v>1905</v>
      </c>
      <c r="F4994" t="s" s="675">
        <v>2570</v>
      </c>
      <c r="G4994" t="s" s="692">
        <f>G4985</f>
        <v>2005</v>
      </c>
      <c r="H4994" s="677">
        <v>0</v>
      </c>
      <c r="J4994" s="662">
        <f>H4994*I4994</f>
        <v>0</v>
      </c>
      <c r="K4994" s="662">
        <f>IF($V$11="Y",J4994*0.05,0)</f>
        <v>0</v>
      </c>
    </row>
    <row r="4995" s="671" customFormat="1" ht="13.5" customHeight="1">
      <c r="E4995" t="s" s="596">
        <v>1905</v>
      </c>
      <c r="F4995" t="s" s="675">
        <v>2570</v>
      </c>
      <c r="G4995" t="s" s="180">
        <f>G4986</f>
        <v>2006</v>
      </c>
      <c r="H4995" s="677">
        <v>0</v>
      </c>
      <c r="J4995" s="662">
        <f>H4995*I4995</f>
        <v>0</v>
      </c>
      <c r="K4995" s="662">
        <f>IF($V$11="Y",J4995*0.05,0)</f>
        <v>0</v>
      </c>
    </row>
    <row r="4996" s="671" customFormat="1" ht="13.5" customHeight="1">
      <c r="E4996" t="s" s="596">
        <v>1905</v>
      </c>
      <c r="F4996" t="s" s="675">
        <v>2570</v>
      </c>
      <c r="G4996" t="s" s="695">
        <f>G4987</f>
        <v>2007</v>
      </c>
      <c r="H4996" s="677">
        <v>0</v>
      </c>
      <c r="J4996" s="662">
        <f>H4996*I4996</f>
        <v>0</v>
      </c>
      <c r="K4996" s="662">
        <f>IF($V$11="Y",J4996*0.05,0)</f>
        <v>0</v>
      </c>
    </row>
    <row r="4997" s="671" customFormat="1" ht="13.5" customHeight="1">
      <c r="E4997" t="s" s="596">
        <v>1889</v>
      </c>
      <c r="F4997" t="s" s="675">
        <v>2571</v>
      </c>
      <c r="G4997" t="s" s="676">
        <f>G4988</f>
        <v>1996</v>
      </c>
      <c r="H4997" s="677">
        <v>0</v>
      </c>
      <c r="J4997" s="662">
        <f>H4997*I4997</f>
        <v>0</v>
      </c>
      <c r="K4997" s="662">
        <f>IF($V$11="Y",J4997*0.05,0)</f>
        <v>0</v>
      </c>
    </row>
    <row r="4998" s="671" customFormat="1" ht="13.5" customHeight="1">
      <c r="E4998" t="s" s="596">
        <v>1889</v>
      </c>
      <c r="F4998" t="s" s="675">
        <v>2571</v>
      </c>
      <c r="G4998" t="s" s="91">
        <f>G4989</f>
        <v>1998</v>
      </c>
      <c r="H4998" s="677">
        <v>0</v>
      </c>
      <c r="J4998" s="662">
        <f>H4998*I4998</f>
        <v>0</v>
      </c>
      <c r="K4998" s="662">
        <f>IF($V$11="Y",J4998*0.05,0)</f>
        <v>0</v>
      </c>
    </row>
    <row r="4999" s="671" customFormat="1" ht="13.5" customHeight="1">
      <c r="E4999" t="s" s="596">
        <v>1889</v>
      </c>
      <c r="F4999" t="s" s="675">
        <v>2571</v>
      </c>
      <c r="G4999" t="s" s="205">
        <f>G4990</f>
        <v>2000</v>
      </c>
      <c r="H4999" s="677">
        <v>0</v>
      </c>
      <c r="J4999" s="662">
        <f>H4999*I4999</f>
        <v>0</v>
      </c>
      <c r="K4999" s="662">
        <f>IF($V$11="Y",J4999*0.05,0)</f>
        <v>0</v>
      </c>
    </row>
    <row r="5000" s="671" customFormat="1" ht="13.5" customHeight="1">
      <c r="E5000" t="s" s="596">
        <v>1889</v>
      </c>
      <c r="F5000" t="s" s="675">
        <v>2571</v>
      </c>
      <c r="G5000" t="s" s="684">
        <f>G4991</f>
        <v>2001</v>
      </c>
      <c r="H5000" s="677">
        <v>0</v>
      </c>
      <c r="J5000" s="662">
        <f>H5000*I5000</f>
        <v>0</v>
      </c>
      <c r="K5000" s="662">
        <f>IF($V$11="Y",J5000*0.05,0)</f>
        <v>0</v>
      </c>
    </row>
    <row r="5001" s="671" customFormat="1" ht="13.5" customHeight="1">
      <c r="E5001" t="s" s="596">
        <v>1889</v>
      </c>
      <c r="F5001" t="s" s="675">
        <v>2571</v>
      </c>
      <c r="G5001" t="s" s="686">
        <f>G4992</f>
        <v>2003</v>
      </c>
      <c r="H5001" s="677">
        <v>0</v>
      </c>
      <c r="J5001" s="662">
        <f>H5001*I5001</f>
        <v>0</v>
      </c>
      <c r="K5001" s="662">
        <f>IF($V$11="Y",J5001*0.05,0)</f>
        <v>0</v>
      </c>
    </row>
    <row r="5002" s="671" customFormat="1" ht="13.5" customHeight="1">
      <c r="E5002" t="s" s="596">
        <v>1889</v>
      </c>
      <c r="F5002" t="s" s="675">
        <v>2571</v>
      </c>
      <c r="G5002" t="s" s="690">
        <f>G4993</f>
        <v>2004</v>
      </c>
      <c r="H5002" s="677">
        <v>0</v>
      </c>
      <c r="J5002" s="662">
        <f>H5002*I5002</f>
        <v>0</v>
      </c>
      <c r="K5002" s="662">
        <f>IF($V$11="Y",J5002*0.05,0)</f>
        <v>0</v>
      </c>
    </row>
    <row r="5003" s="671" customFormat="1" ht="13.5" customHeight="1">
      <c r="E5003" t="s" s="596">
        <v>1889</v>
      </c>
      <c r="F5003" t="s" s="675">
        <v>2571</v>
      </c>
      <c r="G5003" t="s" s="692">
        <f>G4994</f>
        <v>2005</v>
      </c>
      <c r="H5003" s="677">
        <v>0</v>
      </c>
      <c r="J5003" s="662">
        <f>H5003*I5003</f>
        <v>0</v>
      </c>
      <c r="K5003" s="662">
        <f>IF($V$11="Y",J5003*0.05,0)</f>
        <v>0</v>
      </c>
    </row>
    <row r="5004" s="671" customFormat="1" ht="13.5" customHeight="1">
      <c r="E5004" t="s" s="596">
        <v>1889</v>
      </c>
      <c r="F5004" t="s" s="675">
        <v>2571</v>
      </c>
      <c r="G5004" t="s" s="180">
        <f>G4995</f>
        <v>2006</v>
      </c>
      <c r="H5004" s="677">
        <v>0</v>
      </c>
      <c r="J5004" s="662">
        <f>H5004*I5004</f>
        <v>0</v>
      </c>
      <c r="K5004" s="662">
        <f>IF($V$11="Y",J5004*0.05,0)</f>
        <v>0</v>
      </c>
    </row>
    <row r="5005" s="671" customFormat="1" ht="13.5" customHeight="1">
      <c r="E5005" t="s" s="596">
        <v>1889</v>
      </c>
      <c r="F5005" t="s" s="675">
        <v>2571</v>
      </c>
      <c r="G5005" t="s" s="695">
        <f>G4996</f>
        <v>2007</v>
      </c>
      <c r="H5005" s="677">
        <v>0</v>
      </c>
      <c r="J5005" s="662">
        <f>H5005*I5005</f>
        <v>0</v>
      </c>
      <c r="K5005" s="662">
        <f>IF($V$11="Y",J5005*0.05,0)</f>
        <v>0</v>
      </c>
    </row>
    <row r="5006" s="671" customFormat="1" ht="13.5" customHeight="1">
      <c r="E5006" t="s" s="596">
        <v>1853</v>
      </c>
      <c r="F5006" t="s" s="675">
        <v>2572</v>
      </c>
      <c r="G5006" t="s" s="676">
        <f>G4997</f>
        <v>1996</v>
      </c>
      <c r="H5006" s="677">
        <v>0</v>
      </c>
      <c r="J5006" s="662">
        <f>H5006*I5006</f>
        <v>0</v>
      </c>
      <c r="K5006" s="662">
        <f>IF($V$11="Y",J5006*0.05,0)</f>
        <v>0</v>
      </c>
    </row>
    <row r="5007" s="671" customFormat="1" ht="13.5" customHeight="1">
      <c r="E5007" t="s" s="596">
        <v>1853</v>
      </c>
      <c r="F5007" t="s" s="675">
        <v>2572</v>
      </c>
      <c r="G5007" t="s" s="91">
        <f>G4998</f>
        <v>1998</v>
      </c>
      <c r="H5007" s="677">
        <v>0</v>
      </c>
      <c r="J5007" s="662">
        <f>H5007*I5007</f>
        <v>0</v>
      </c>
      <c r="K5007" s="662">
        <f>IF($V$11="Y",J5007*0.05,0)</f>
        <v>0</v>
      </c>
    </row>
    <row r="5008" s="671" customFormat="1" ht="13.5" customHeight="1">
      <c r="E5008" t="s" s="596">
        <v>1853</v>
      </c>
      <c r="F5008" t="s" s="675">
        <v>2572</v>
      </c>
      <c r="G5008" t="s" s="205">
        <f>G4999</f>
        <v>2000</v>
      </c>
      <c r="H5008" s="677">
        <v>0</v>
      </c>
      <c r="J5008" s="662">
        <f>H5008*I5008</f>
        <v>0</v>
      </c>
      <c r="K5008" s="662">
        <f>IF($V$11="Y",J5008*0.05,0)</f>
        <v>0</v>
      </c>
    </row>
    <row r="5009" s="671" customFormat="1" ht="13.5" customHeight="1">
      <c r="E5009" t="s" s="596">
        <v>1853</v>
      </c>
      <c r="F5009" t="s" s="675">
        <v>2572</v>
      </c>
      <c r="G5009" t="s" s="684">
        <f>G5000</f>
        <v>2001</v>
      </c>
      <c r="H5009" s="677">
        <v>0</v>
      </c>
      <c r="J5009" s="662">
        <f>H5009*I5009</f>
        <v>0</v>
      </c>
      <c r="K5009" s="662">
        <f>IF($V$11="Y",J5009*0.05,0)</f>
        <v>0</v>
      </c>
    </row>
    <row r="5010" s="671" customFormat="1" ht="13.5" customHeight="1">
      <c r="E5010" t="s" s="596">
        <v>1853</v>
      </c>
      <c r="F5010" t="s" s="675">
        <v>2572</v>
      </c>
      <c r="G5010" t="s" s="686">
        <f>G5001</f>
        <v>2003</v>
      </c>
      <c r="H5010" s="677">
        <v>0</v>
      </c>
      <c r="J5010" s="662">
        <f>H5010*I5010</f>
        <v>0</v>
      </c>
      <c r="K5010" s="662">
        <f>IF($V$11="Y",J5010*0.05,0)</f>
        <v>0</v>
      </c>
    </row>
    <row r="5011" s="671" customFormat="1" ht="13.5" customHeight="1">
      <c r="E5011" t="s" s="596">
        <v>1853</v>
      </c>
      <c r="F5011" t="s" s="675">
        <v>2572</v>
      </c>
      <c r="G5011" t="s" s="690">
        <f>G5002</f>
        <v>2004</v>
      </c>
      <c r="H5011" s="677">
        <v>0</v>
      </c>
      <c r="J5011" s="662">
        <f>H5011*I5011</f>
        <v>0</v>
      </c>
      <c r="K5011" s="662">
        <f>IF($V$11="Y",J5011*0.05,0)</f>
        <v>0</v>
      </c>
    </row>
    <row r="5012" s="671" customFormat="1" ht="13.5" customHeight="1">
      <c r="E5012" t="s" s="596">
        <v>1853</v>
      </c>
      <c r="F5012" t="s" s="675">
        <v>2572</v>
      </c>
      <c r="G5012" t="s" s="692">
        <f>G5003</f>
        <v>2005</v>
      </c>
      <c r="H5012" s="677">
        <v>0</v>
      </c>
      <c r="J5012" s="662">
        <f>H5012*I5012</f>
        <v>0</v>
      </c>
      <c r="K5012" s="662">
        <f>IF($V$11="Y",J5012*0.05,0)</f>
        <v>0</v>
      </c>
    </row>
    <row r="5013" s="671" customFormat="1" ht="13.5" customHeight="1">
      <c r="E5013" t="s" s="596">
        <v>1853</v>
      </c>
      <c r="F5013" t="s" s="675">
        <v>2572</v>
      </c>
      <c r="G5013" t="s" s="180">
        <f>G5004</f>
        <v>2006</v>
      </c>
      <c r="H5013" s="677">
        <v>0</v>
      </c>
      <c r="J5013" s="662">
        <f>H5013*I5013</f>
        <v>0</v>
      </c>
      <c r="K5013" s="662">
        <f>IF($V$11="Y",J5013*0.05,0)</f>
        <v>0</v>
      </c>
    </row>
    <row r="5014" s="671" customFormat="1" ht="13.5" customHeight="1">
      <c r="E5014" t="s" s="596">
        <v>1853</v>
      </c>
      <c r="F5014" t="s" s="675">
        <v>2572</v>
      </c>
      <c r="G5014" t="s" s="695">
        <f>G5005</f>
        <v>2007</v>
      </c>
      <c r="H5014" s="677">
        <v>0</v>
      </c>
      <c r="J5014" s="662">
        <f>H5014*I5014</f>
        <v>0</v>
      </c>
      <c r="K5014" s="662">
        <f>IF($V$11="Y",J5014*0.05,0)</f>
        <v>0</v>
      </c>
    </row>
    <row r="5015" s="671" customFormat="1" ht="13.5" customHeight="1">
      <c r="E5015" t="s" s="596">
        <v>1900</v>
      </c>
      <c r="F5015" t="s" s="675">
        <v>2573</v>
      </c>
      <c r="G5015" t="s" s="676">
        <f>G5006</f>
        <v>1996</v>
      </c>
      <c r="H5015" s="677">
        <v>0</v>
      </c>
      <c r="J5015" s="662">
        <f>H5015*I5015</f>
        <v>0</v>
      </c>
      <c r="K5015" s="662">
        <f>IF($V$11="Y",J5015*0.05,0)</f>
        <v>0</v>
      </c>
    </row>
    <row r="5016" s="671" customFormat="1" ht="13.5" customHeight="1">
      <c r="E5016" t="s" s="596">
        <v>1900</v>
      </c>
      <c r="F5016" t="s" s="675">
        <v>2573</v>
      </c>
      <c r="G5016" t="s" s="91">
        <f>G5007</f>
        <v>1998</v>
      </c>
      <c r="H5016" s="677">
        <v>0</v>
      </c>
      <c r="J5016" s="662">
        <f>H5016*I5016</f>
        <v>0</v>
      </c>
      <c r="K5016" s="662">
        <f>IF($V$11="Y",J5016*0.05,0)</f>
        <v>0</v>
      </c>
    </row>
    <row r="5017" s="671" customFormat="1" ht="13.5" customHeight="1">
      <c r="E5017" t="s" s="596">
        <v>1900</v>
      </c>
      <c r="F5017" t="s" s="675">
        <v>2573</v>
      </c>
      <c r="G5017" t="s" s="205">
        <f>G5008</f>
        <v>2000</v>
      </c>
      <c r="H5017" s="677">
        <v>0</v>
      </c>
      <c r="J5017" s="662">
        <f>H5017*I5017</f>
        <v>0</v>
      </c>
      <c r="K5017" s="662">
        <f>IF($V$11="Y",J5017*0.05,0)</f>
        <v>0</v>
      </c>
    </row>
    <row r="5018" s="671" customFormat="1" ht="13.5" customHeight="1">
      <c r="E5018" t="s" s="596">
        <v>1900</v>
      </c>
      <c r="F5018" t="s" s="675">
        <v>2573</v>
      </c>
      <c r="G5018" t="s" s="684">
        <f>G5009</f>
        <v>2001</v>
      </c>
      <c r="H5018" s="677">
        <v>0</v>
      </c>
      <c r="J5018" s="662">
        <f>H5018*I5018</f>
        <v>0</v>
      </c>
      <c r="K5018" s="662">
        <f>IF($V$11="Y",J5018*0.05,0)</f>
        <v>0</v>
      </c>
    </row>
    <row r="5019" s="671" customFormat="1" ht="13.5" customHeight="1">
      <c r="E5019" t="s" s="596">
        <v>1900</v>
      </c>
      <c r="F5019" t="s" s="675">
        <v>2573</v>
      </c>
      <c r="G5019" t="s" s="686">
        <f>G5010</f>
        <v>2003</v>
      </c>
      <c r="H5019" s="677">
        <v>0</v>
      </c>
      <c r="J5019" s="662">
        <f>H5019*I5019</f>
        <v>0</v>
      </c>
      <c r="K5019" s="662">
        <f>IF($V$11="Y",J5019*0.05,0)</f>
        <v>0</v>
      </c>
    </row>
    <row r="5020" s="671" customFormat="1" ht="13.5" customHeight="1">
      <c r="E5020" t="s" s="596">
        <v>1900</v>
      </c>
      <c r="F5020" t="s" s="675">
        <v>2573</v>
      </c>
      <c r="G5020" t="s" s="690">
        <f>G5011</f>
        <v>2004</v>
      </c>
      <c r="H5020" s="677">
        <v>0</v>
      </c>
      <c r="J5020" s="662">
        <f>H5020*I5020</f>
        <v>0</v>
      </c>
      <c r="K5020" s="662">
        <f>IF($V$11="Y",J5020*0.05,0)</f>
        <v>0</v>
      </c>
    </row>
    <row r="5021" s="671" customFormat="1" ht="13.5" customHeight="1">
      <c r="E5021" t="s" s="596">
        <v>1900</v>
      </c>
      <c r="F5021" t="s" s="675">
        <v>2573</v>
      </c>
      <c r="G5021" t="s" s="692">
        <f>G5012</f>
        <v>2005</v>
      </c>
      <c r="H5021" s="677">
        <v>0</v>
      </c>
      <c r="J5021" s="662">
        <f>H5021*I5021</f>
        <v>0</v>
      </c>
      <c r="K5021" s="662">
        <f>IF($V$11="Y",J5021*0.05,0)</f>
        <v>0</v>
      </c>
    </row>
    <row r="5022" s="671" customFormat="1" ht="13.5" customHeight="1">
      <c r="E5022" t="s" s="596">
        <v>1900</v>
      </c>
      <c r="F5022" t="s" s="675">
        <v>2573</v>
      </c>
      <c r="G5022" t="s" s="180">
        <f>G5013</f>
        <v>2006</v>
      </c>
      <c r="H5022" s="677">
        <v>0</v>
      </c>
      <c r="J5022" s="662">
        <f>H5022*I5022</f>
        <v>0</v>
      </c>
      <c r="K5022" s="662">
        <f>IF($V$11="Y",J5022*0.05,0)</f>
        <v>0</v>
      </c>
    </row>
    <row r="5023" s="671" customFormat="1" ht="13.5" customHeight="1">
      <c r="E5023" t="s" s="596">
        <v>1900</v>
      </c>
      <c r="F5023" t="s" s="675">
        <v>2573</v>
      </c>
      <c r="G5023" t="s" s="695">
        <f>G5014</f>
        <v>2007</v>
      </c>
      <c r="H5023" s="677">
        <v>0</v>
      </c>
      <c r="J5023" s="662">
        <f>H5023*I5023</f>
        <v>0</v>
      </c>
      <c r="K5023" s="662">
        <f>IF($V$11="Y",J5023*0.05,0)</f>
        <v>0</v>
      </c>
    </row>
    <row r="5024" s="671" customFormat="1" ht="13.5" customHeight="1">
      <c r="E5024" t="s" s="596">
        <v>1903</v>
      </c>
      <c r="F5024" t="s" s="675">
        <v>2574</v>
      </c>
      <c r="G5024" t="s" s="676">
        <f>G5015</f>
        <v>1996</v>
      </c>
      <c r="H5024" s="677">
        <v>0</v>
      </c>
      <c r="J5024" s="662">
        <f>H5024*I5024</f>
        <v>0</v>
      </c>
      <c r="K5024" s="662">
        <f>IF($V$11="Y",J5024*0.05,0)</f>
        <v>0</v>
      </c>
    </row>
    <row r="5025" s="671" customFormat="1" ht="13.5" customHeight="1">
      <c r="E5025" t="s" s="596">
        <v>1903</v>
      </c>
      <c r="F5025" t="s" s="675">
        <v>2574</v>
      </c>
      <c r="G5025" t="s" s="91">
        <f>G5016</f>
        <v>1998</v>
      </c>
      <c r="H5025" s="677">
        <v>0</v>
      </c>
      <c r="J5025" s="662">
        <f>H5025*I5025</f>
        <v>0</v>
      </c>
      <c r="K5025" s="662">
        <f>IF($V$11="Y",J5025*0.05,0)</f>
        <v>0</v>
      </c>
    </row>
    <row r="5026" s="671" customFormat="1" ht="13.5" customHeight="1">
      <c r="E5026" t="s" s="596">
        <v>1903</v>
      </c>
      <c r="F5026" t="s" s="675">
        <v>2574</v>
      </c>
      <c r="G5026" t="s" s="205">
        <f>G5017</f>
        <v>2000</v>
      </c>
      <c r="H5026" s="677">
        <v>0</v>
      </c>
      <c r="J5026" s="662">
        <f>H5026*I5026</f>
        <v>0</v>
      </c>
      <c r="K5026" s="662">
        <f>IF($V$11="Y",J5026*0.05,0)</f>
        <v>0</v>
      </c>
    </row>
    <row r="5027" s="671" customFormat="1" ht="13.5" customHeight="1">
      <c r="E5027" t="s" s="596">
        <v>1903</v>
      </c>
      <c r="F5027" t="s" s="675">
        <v>2574</v>
      </c>
      <c r="G5027" t="s" s="684">
        <f>G5018</f>
        <v>2001</v>
      </c>
      <c r="H5027" s="677">
        <v>0</v>
      </c>
      <c r="J5027" s="662">
        <f>H5027*I5027</f>
        <v>0</v>
      </c>
      <c r="K5027" s="662">
        <f>IF($V$11="Y",J5027*0.05,0)</f>
        <v>0</v>
      </c>
    </row>
    <row r="5028" s="671" customFormat="1" ht="13.5" customHeight="1">
      <c r="E5028" t="s" s="596">
        <v>1903</v>
      </c>
      <c r="F5028" t="s" s="675">
        <v>2574</v>
      </c>
      <c r="G5028" t="s" s="686">
        <f>G5019</f>
        <v>2003</v>
      </c>
      <c r="H5028" s="677">
        <v>0</v>
      </c>
      <c r="J5028" s="662">
        <f>H5028*I5028</f>
        <v>0</v>
      </c>
      <c r="K5028" s="662">
        <f>IF($V$11="Y",J5028*0.05,0)</f>
        <v>0</v>
      </c>
    </row>
    <row r="5029" s="671" customFormat="1" ht="13.5" customHeight="1">
      <c r="E5029" t="s" s="596">
        <v>1903</v>
      </c>
      <c r="F5029" t="s" s="675">
        <v>2574</v>
      </c>
      <c r="G5029" t="s" s="690">
        <f>G5020</f>
        <v>2004</v>
      </c>
      <c r="H5029" s="677">
        <v>0</v>
      </c>
      <c r="J5029" s="662">
        <f>H5029*I5029</f>
        <v>0</v>
      </c>
      <c r="K5029" s="662">
        <f>IF($V$11="Y",J5029*0.05,0)</f>
        <v>0</v>
      </c>
    </row>
    <row r="5030" s="671" customFormat="1" ht="13.5" customHeight="1">
      <c r="E5030" t="s" s="596">
        <v>1903</v>
      </c>
      <c r="F5030" t="s" s="675">
        <v>2574</v>
      </c>
      <c r="G5030" t="s" s="692">
        <f>G5021</f>
        <v>2005</v>
      </c>
      <c r="H5030" s="677">
        <v>0</v>
      </c>
      <c r="J5030" s="662">
        <f>H5030*I5030</f>
        <v>0</v>
      </c>
      <c r="K5030" s="662">
        <f>IF($V$11="Y",J5030*0.05,0)</f>
        <v>0</v>
      </c>
    </row>
    <row r="5031" s="671" customFormat="1" ht="13.5" customHeight="1">
      <c r="E5031" t="s" s="596">
        <v>1903</v>
      </c>
      <c r="F5031" t="s" s="675">
        <v>2574</v>
      </c>
      <c r="G5031" t="s" s="180">
        <f>G5022</f>
        <v>2006</v>
      </c>
      <c r="H5031" s="677">
        <v>0</v>
      </c>
      <c r="J5031" s="662">
        <f>H5031*I5031</f>
        <v>0</v>
      </c>
      <c r="K5031" s="662">
        <f>IF($V$11="Y",J5031*0.05,0)</f>
        <v>0</v>
      </c>
    </row>
    <row r="5032" s="671" customFormat="1" ht="13.5" customHeight="1">
      <c r="E5032" t="s" s="596">
        <v>1903</v>
      </c>
      <c r="F5032" t="s" s="675">
        <v>2574</v>
      </c>
      <c r="G5032" t="s" s="695">
        <f>G5023</f>
        <v>2007</v>
      </c>
      <c r="H5032" s="677">
        <v>0</v>
      </c>
      <c r="J5032" s="662">
        <f>H5032*I5032</f>
        <v>0</v>
      </c>
      <c r="K5032" s="662">
        <f>IF($V$11="Y",J5032*0.05,0)</f>
        <v>0</v>
      </c>
    </row>
    <row r="5033" s="671" customFormat="1" ht="13.5" customHeight="1">
      <c r="E5033" t="s" s="596">
        <v>1902</v>
      </c>
      <c r="F5033" t="s" s="675">
        <v>2575</v>
      </c>
      <c r="G5033" t="s" s="676">
        <f>G5024</f>
        <v>1996</v>
      </c>
      <c r="H5033" s="677">
        <v>0</v>
      </c>
      <c r="J5033" s="662">
        <f>H5033*I5033</f>
        <v>0</v>
      </c>
      <c r="K5033" s="662">
        <f>IF($V$11="Y",J5033*0.05,0)</f>
        <v>0</v>
      </c>
    </row>
    <row r="5034" s="671" customFormat="1" ht="13.5" customHeight="1">
      <c r="E5034" t="s" s="596">
        <v>1902</v>
      </c>
      <c r="F5034" t="s" s="675">
        <v>2575</v>
      </c>
      <c r="G5034" t="s" s="91">
        <f>G5025</f>
        <v>1998</v>
      </c>
      <c r="H5034" s="677">
        <v>0</v>
      </c>
      <c r="J5034" s="662">
        <f>H5034*I5034</f>
        <v>0</v>
      </c>
      <c r="K5034" s="662">
        <f>IF($V$11="Y",J5034*0.05,0)</f>
        <v>0</v>
      </c>
    </row>
    <row r="5035" s="671" customFormat="1" ht="13.5" customHeight="1">
      <c r="E5035" t="s" s="596">
        <v>1902</v>
      </c>
      <c r="F5035" t="s" s="675">
        <v>2575</v>
      </c>
      <c r="G5035" t="s" s="205">
        <f>G5026</f>
        <v>2000</v>
      </c>
      <c r="H5035" s="677">
        <v>0</v>
      </c>
      <c r="J5035" s="662">
        <f>H5035*I5035</f>
        <v>0</v>
      </c>
      <c r="K5035" s="662">
        <f>IF($V$11="Y",J5035*0.05,0)</f>
        <v>0</v>
      </c>
    </row>
    <row r="5036" s="671" customFormat="1" ht="13.5" customHeight="1">
      <c r="E5036" t="s" s="596">
        <v>1902</v>
      </c>
      <c r="F5036" t="s" s="675">
        <v>2575</v>
      </c>
      <c r="G5036" t="s" s="684">
        <f>G5027</f>
        <v>2001</v>
      </c>
      <c r="H5036" s="677">
        <v>0</v>
      </c>
      <c r="J5036" s="662">
        <f>H5036*I5036</f>
        <v>0</v>
      </c>
      <c r="K5036" s="662">
        <f>IF($V$11="Y",J5036*0.05,0)</f>
        <v>0</v>
      </c>
    </row>
    <row r="5037" s="671" customFormat="1" ht="13.5" customHeight="1">
      <c r="E5037" t="s" s="596">
        <v>1902</v>
      </c>
      <c r="F5037" t="s" s="675">
        <v>2575</v>
      </c>
      <c r="G5037" t="s" s="686">
        <f>G5028</f>
        <v>2003</v>
      </c>
      <c r="H5037" s="677">
        <v>0</v>
      </c>
      <c r="J5037" s="662">
        <f>H5037*I5037</f>
        <v>0</v>
      </c>
      <c r="K5037" s="662">
        <f>IF($V$11="Y",J5037*0.05,0)</f>
        <v>0</v>
      </c>
    </row>
    <row r="5038" s="671" customFormat="1" ht="13.5" customHeight="1">
      <c r="E5038" t="s" s="596">
        <v>1902</v>
      </c>
      <c r="F5038" t="s" s="675">
        <v>2575</v>
      </c>
      <c r="G5038" t="s" s="690">
        <f>G5029</f>
        <v>2004</v>
      </c>
      <c r="H5038" s="677">
        <v>0</v>
      </c>
      <c r="J5038" s="662">
        <f>H5038*I5038</f>
        <v>0</v>
      </c>
      <c r="K5038" s="662">
        <f>IF($V$11="Y",J5038*0.05,0)</f>
        <v>0</v>
      </c>
    </row>
    <row r="5039" s="671" customFormat="1" ht="13.5" customHeight="1">
      <c r="E5039" t="s" s="596">
        <v>1902</v>
      </c>
      <c r="F5039" t="s" s="675">
        <v>2575</v>
      </c>
      <c r="G5039" t="s" s="692">
        <f>G5030</f>
        <v>2005</v>
      </c>
      <c r="H5039" s="677">
        <v>0</v>
      </c>
      <c r="J5039" s="662">
        <f>H5039*I5039</f>
        <v>0</v>
      </c>
      <c r="K5039" s="662">
        <f>IF($V$11="Y",J5039*0.05,0)</f>
        <v>0</v>
      </c>
    </row>
    <row r="5040" s="671" customFormat="1" ht="13.5" customHeight="1">
      <c r="E5040" t="s" s="596">
        <v>1902</v>
      </c>
      <c r="F5040" t="s" s="675">
        <v>2575</v>
      </c>
      <c r="G5040" t="s" s="180">
        <f>G5031</f>
        <v>2006</v>
      </c>
      <c r="H5040" s="677">
        <v>0</v>
      </c>
      <c r="J5040" s="662">
        <f>H5040*I5040</f>
        <v>0</v>
      </c>
      <c r="K5040" s="662">
        <f>IF($V$11="Y",J5040*0.05,0)</f>
        <v>0</v>
      </c>
    </row>
    <row r="5041" s="671" customFormat="1" ht="13.5" customHeight="1">
      <c r="E5041" t="s" s="596">
        <v>1902</v>
      </c>
      <c r="F5041" t="s" s="675">
        <v>2575</v>
      </c>
      <c r="G5041" t="s" s="695">
        <f>G5032</f>
        <v>2007</v>
      </c>
      <c r="H5041" s="677">
        <v>0</v>
      </c>
      <c r="J5041" s="662">
        <f>H5041*I5041</f>
        <v>0</v>
      </c>
      <c r="K5041" s="662">
        <f>IF($V$11="Y",J5041*0.05,0)</f>
        <v>0</v>
      </c>
    </row>
    <row r="5042" s="671" customFormat="1" ht="13.5" customHeight="1">
      <c r="E5042" t="s" s="596">
        <v>2576</v>
      </c>
      <c r="F5042" t="s" s="675">
        <v>2577</v>
      </c>
      <c r="G5042" t="s" s="676">
        <f>G5033</f>
        <v>1996</v>
      </c>
      <c r="H5042" s="677">
        <v>0</v>
      </c>
      <c r="J5042" s="662">
        <f>H5042*I5042</f>
        <v>0</v>
      </c>
      <c r="K5042" s="662">
        <f>IF($V$11="Y",J5042*0.05,0)</f>
        <v>0</v>
      </c>
    </row>
    <row r="5043" s="671" customFormat="1" ht="13.5" customHeight="1">
      <c r="E5043" t="s" s="596">
        <v>2576</v>
      </c>
      <c r="F5043" t="s" s="675">
        <v>2577</v>
      </c>
      <c r="G5043" t="s" s="91">
        <f>G5034</f>
        <v>1998</v>
      </c>
      <c r="H5043" s="677">
        <v>0</v>
      </c>
      <c r="J5043" s="662">
        <f>H5043*I5043</f>
        <v>0</v>
      </c>
      <c r="K5043" s="662">
        <f>IF($V$11="Y",J5043*0.05,0)</f>
        <v>0</v>
      </c>
    </row>
    <row r="5044" s="671" customFormat="1" ht="13.5" customHeight="1">
      <c r="E5044" t="s" s="596">
        <v>2576</v>
      </c>
      <c r="F5044" t="s" s="675">
        <v>2577</v>
      </c>
      <c r="G5044" t="s" s="205">
        <f>G5035</f>
        <v>2000</v>
      </c>
      <c r="H5044" s="677">
        <v>0</v>
      </c>
      <c r="J5044" s="662">
        <f>H5044*I5044</f>
        <v>0</v>
      </c>
      <c r="K5044" s="662">
        <f>IF($V$11="Y",J5044*0.05,0)</f>
        <v>0</v>
      </c>
    </row>
    <row r="5045" s="671" customFormat="1" ht="13.5" customHeight="1">
      <c r="E5045" t="s" s="596">
        <v>2576</v>
      </c>
      <c r="F5045" t="s" s="675">
        <v>2577</v>
      </c>
      <c r="G5045" t="s" s="684">
        <f>G5036</f>
        <v>2001</v>
      </c>
      <c r="H5045" s="677">
        <v>0</v>
      </c>
      <c r="J5045" s="662">
        <f>H5045*I5045</f>
        <v>0</v>
      </c>
      <c r="K5045" s="662">
        <f>IF($V$11="Y",J5045*0.05,0)</f>
        <v>0</v>
      </c>
    </row>
    <row r="5046" s="671" customFormat="1" ht="13.5" customHeight="1">
      <c r="E5046" t="s" s="596">
        <v>2576</v>
      </c>
      <c r="F5046" t="s" s="675">
        <v>2577</v>
      </c>
      <c r="G5046" t="s" s="686">
        <f>G5037</f>
        <v>2003</v>
      </c>
      <c r="H5046" s="677">
        <v>0</v>
      </c>
      <c r="J5046" s="662">
        <f>H5046*I5046</f>
        <v>0</v>
      </c>
      <c r="K5046" s="662">
        <f>IF($V$11="Y",J5046*0.05,0)</f>
        <v>0</v>
      </c>
    </row>
    <row r="5047" s="671" customFormat="1" ht="13.5" customHeight="1">
      <c r="E5047" t="s" s="596">
        <v>2576</v>
      </c>
      <c r="F5047" t="s" s="675">
        <v>2577</v>
      </c>
      <c r="G5047" t="s" s="690">
        <f>G5038</f>
        <v>2004</v>
      </c>
      <c r="H5047" s="677">
        <v>0</v>
      </c>
      <c r="J5047" s="662">
        <f>H5047*I5047</f>
        <v>0</v>
      </c>
      <c r="K5047" s="662">
        <f>IF($V$11="Y",J5047*0.05,0)</f>
        <v>0</v>
      </c>
    </row>
    <row r="5048" s="671" customFormat="1" ht="13.5" customHeight="1">
      <c r="E5048" t="s" s="596">
        <v>2576</v>
      </c>
      <c r="F5048" t="s" s="675">
        <v>2577</v>
      </c>
      <c r="G5048" t="s" s="692">
        <f>G5039</f>
        <v>2005</v>
      </c>
      <c r="H5048" s="677">
        <v>0</v>
      </c>
      <c r="J5048" s="662">
        <f>H5048*I5048</f>
        <v>0</v>
      </c>
      <c r="K5048" s="662">
        <f>IF($V$11="Y",J5048*0.05,0)</f>
        <v>0</v>
      </c>
    </row>
    <row r="5049" s="671" customFormat="1" ht="13.5" customHeight="1">
      <c r="E5049" t="s" s="596">
        <v>2576</v>
      </c>
      <c r="F5049" t="s" s="675">
        <v>2577</v>
      </c>
      <c r="G5049" t="s" s="180">
        <f>G5040</f>
        <v>2006</v>
      </c>
      <c r="H5049" s="677">
        <v>0</v>
      </c>
      <c r="J5049" s="662">
        <f>H5049*I5049</f>
        <v>0</v>
      </c>
      <c r="K5049" s="662">
        <f>IF($V$11="Y",J5049*0.05,0)</f>
        <v>0</v>
      </c>
    </row>
    <row r="5050" s="671" customFormat="1" ht="13.5" customHeight="1">
      <c r="E5050" t="s" s="596">
        <v>2576</v>
      </c>
      <c r="F5050" t="s" s="675">
        <v>2577</v>
      </c>
      <c r="G5050" t="s" s="695">
        <f>G5041</f>
        <v>2007</v>
      </c>
      <c r="H5050" s="677">
        <v>0</v>
      </c>
      <c r="J5050" s="662">
        <f>H5050*I5050</f>
        <v>0</v>
      </c>
      <c r="K5050" s="662">
        <f>IF($V$11="Y",J5050*0.05,0)</f>
        <v>0</v>
      </c>
    </row>
    <row r="5051" s="671" customFormat="1" ht="13.5" customHeight="1">
      <c r="E5051" t="s" s="596">
        <v>2578</v>
      </c>
      <c r="F5051" t="s" s="675">
        <v>2579</v>
      </c>
      <c r="G5051" t="s" s="676">
        <f>G5042</f>
        <v>1996</v>
      </c>
      <c r="H5051" s="677">
        <v>0</v>
      </c>
      <c r="J5051" s="662">
        <f>H5051*I5051</f>
        <v>0</v>
      </c>
      <c r="K5051" s="662">
        <f>IF($V$11="Y",J5051*0.05,0)</f>
        <v>0</v>
      </c>
    </row>
    <row r="5052" s="671" customFormat="1" ht="13.5" customHeight="1">
      <c r="E5052" t="s" s="596">
        <v>2578</v>
      </c>
      <c r="F5052" t="s" s="675">
        <v>2579</v>
      </c>
      <c r="G5052" t="s" s="91">
        <f>G5043</f>
        <v>1998</v>
      </c>
      <c r="H5052" s="677">
        <v>0</v>
      </c>
      <c r="J5052" s="662">
        <f>H5052*I5052</f>
        <v>0</v>
      </c>
      <c r="K5052" s="662">
        <f>IF($V$11="Y",J5052*0.05,0)</f>
        <v>0</v>
      </c>
    </row>
    <row r="5053" s="671" customFormat="1" ht="13.5" customHeight="1">
      <c r="E5053" t="s" s="596">
        <v>2578</v>
      </c>
      <c r="F5053" t="s" s="675">
        <v>2579</v>
      </c>
      <c r="G5053" t="s" s="205">
        <f>G5044</f>
        <v>2000</v>
      </c>
      <c r="H5053" s="677">
        <v>0</v>
      </c>
      <c r="J5053" s="662">
        <f>H5053*I5053</f>
        <v>0</v>
      </c>
      <c r="K5053" s="662">
        <f>IF($V$11="Y",J5053*0.05,0)</f>
        <v>0</v>
      </c>
    </row>
    <row r="5054" s="671" customFormat="1" ht="13.5" customHeight="1">
      <c r="E5054" t="s" s="596">
        <v>2578</v>
      </c>
      <c r="F5054" t="s" s="675">
        <v>2579</v>
      </c>
      <c r="G5054" t="s" s="684">
        <f>G5045</f>
        <v>2001</v>
      </c>
      <c r="H5054" s="677">
        <v>0</v>
      </c>
      <c r="J5054" s="662">
        <f>H5054*I5054</f>
        <v>0</v>
      </c>
      <c r="K5054" s="662">
        <f>IF($V$11="Y",J5054*0.05,0)</f>
        <v>0</v>
      </c>
    </row>
    <row r="5055" s="671" customFormat="1" ht="13.5" customHeight="1">
      <c r="E5055" t="s" s="596">
        <v>2578</v>
      </c>
      <c r="F5055" t="s" s="675">
        <v>2579</v>
      </c>
      <c r="G5055" t="s" s="686">
        <f>G5046</f>
        <v>2003</v>
      </c>
      <c r="H5055" s="677">
        <v>0</v>
      </c>
      <c r="J5055" s="662">
        <f>H5055*I5055</f>
        <v>0</v>
      </c>
      <c r="K5055" s="662">
        <f>IF($V$11="Y",J5055*0.05,0)</f>
        <v>0</v>
      </c>
    </row>
    <row r="5056" s="671" customFormat="1" ht="13.5" customHeight="1">
      <c r="E5056" t="s" s="596">
        <v>2578</v>
      </c>
      <c r="F5056" t="s" s="675">
        <v>2579</v>
      </c>
      <c r="G5056" t="s" s="690">
        <f>G5047</f>
        <v>2004</v>
      </c>
      <c r="H5056" s="677">
        <v>0</v>
      </c>
      <c r="J5056" s="662">
        <f>H5056*I5056</f>
        <v>0</v>
      </c>
      <c r="K5056" s="662">
        <f>IF($V$11="Y",J5056*0.05,0)</f>
        <v>0</v>
      </c>
    </row>
    <row r="5057" s="671" customFormat="1" ht="13.5" customHeight="1">
      <c r="E5057" t="s" s="596">
        <v>2578</v>
      </c>
      <c r="F5057" t="s" s="675">
        <v>2579</v>
      </c>
      <c r="G5057" t="s" s="692">
        <f>G5048</f>
        <v>2005</v>
      </c>
      <c r="H5057" s="677">
        <v>0</v>
      </c>
      <c r="J5057" s="662">
        <f>H5057*I5057</f>
        <v>0</v>
      </c>
      <c r="K5057" s="662">
        <f>IF($V$11="Y",J5057*0.05,0)</f>
        <v>0</v>
      </c>
    </row>
    <row r="5058" s="671" customFormat="1" ht="13.5" customHeight="1">
      <c r="E5058" t="s" s="596">
        <v>2578</v>
      </c>
      <c r="F5058" t="s" s="675">
        <v>2579</v>
      </c>
      <c r="G5058" t="s" s="180">
        <f>G5049</f>
        <v>2006</v>
      </c>
      <c r="H5058" s="677">
        <v>0</v>
      </c>
      <c r="J5058" s="662">
        <f>H5058*I5058</f>
        <v>0</v>
      </c>
      <c r="K5058" s="662">
        <f>IF($V$11="Y",J5058*0.05,0)</f>
        <v>0</v>
      </c>
    </row>
    <row r="5059" s="671" customFormat="1" ht="13.5" customHeight="1">
      <c r="E5059" t="s" s="596">
        <v>2578</v>
      </c>
      <c r="F5059" t="s" s="675">
        <v>2579</v>
      </c>
      <c r="G5059" t="s" s="695">
        <f>G5050</f>
        <v>2007</v>
      </c>
      <c r="H5059" s="677">
        <v>0</v>
      </c>
      <c r="J5059" s="662">
        <f>H5059*I5059</f>
        <v>0</v>
      </c>
      <c r="K5059" s="662">
        <f>IF($V$11="Y",J5059*0.05,0)</f>
        <v>0</v>
      </c>
    </row>
    <row r="5060" s="671" customFormat="1" ht="13.5" customHeight="1">
      <c r="E5060" t="s" s="596">
        <v>2580</v>
      </c>
      <c r="F5060" t="s" s="675">
        <v>2581</v>
      </c>
      <c r="G5060" t="s" s="676">
        <f>G5051</f>
        <v>1996</v>
      </c>
      <c r="H5060" s="677">
        <v>0</v>
      </c>
      <c r="J5060" s="662">
        <f>H5060*I5060</f>
        <v>0</v>
      </c>
      <c r="K5060" s="662">
        <f>IF($V$11="Y",J5060*0.05,0)</f>
        <v>0</v>
      </c>
    </row>
    <row r="5061" s="671" customFormat="1" ht="13.5" customHeight="1">
      <c r="E5061" t="s" s="596">
        <v>2580</v>
      </c>
      <c r="F5061" t="s" s="675">
        <v>2581</v>
      </c>
      <c r="G5061" t="s" s="91">
        <f>G5052</f>
        <v>1998</v>
      </c>
      <c r="H5061" s="677">
        <v>0</v>
      </c>
      <c r="J5061" s="662">
        <f>H5061*I5061</f>
        <v>0</v>
      </c>
      <c r="K5061" s="662">
        <f>IF($V$11="Y",J5061*0.05,0)</f>
        <v>0</v>
      </c>
    </row>
    <row r="5062" s="671" customFormat="1" ht="13.5" customHeight="1">
      <c r="E5062" t="s" s="596">
        <v>2580</v>
      </c>
      <c r="F5062" t="s" s="675">
        <v>2581</v>
      </c>
      <c r="G5062" t="s" s="205">
        <f>G5053</f>
        <v>2000</v>
      </c>
      <c r="H5062" s="677">
        <v>0</v>
      </c>
      <c r="J5062" s="662">
        <f>H5062*I5062</f>
        <v>0</v>
      </c>
      <c r="K5062" s="662">
        <f>IF($V$11="Y",J5062*0.05,0)</f>
        <v>0</v>
      </c>
    </row>
    <row r="5063" s="671" customFormat="1" ht="13.5" customHeight="1">
      <c r="E5063" t="s" s="596">
        <v>2580</v>
      </c>
      <c r="F5063" t="s" s="675">
        <v>2581</v>
      </c>
      <c r="G5063" t="s" s="684">
        <f>G5054</f>
        <v>2001</v>
      </c>
      <c r="H5063" s="677">
        <v>0</v>
      </c>
      <c r="J5063" s="662">
        <f>H5063*I5063</f>
        <v>0</v>
      </c>
      <c r="K5063" s="662">
        <f>IF($V$11="Y",J5063*0.05,0)</f>
        <v>0</v>
      </c>
    </row>
    <row r="5064" s="671" customFormat="1" ht="13.5" customHeight="1">
      <c r="E5064" t="s" s="596">
        <v>2580</v>
      </c>
      <c r="F5064" t="s" s="675">
        <v>2581</v>
      </c>
      <c r="G5064" t="s" s="686">
        <f>G5055</f>
        <v>2003</v>
      </c>
      <c r="H5064" s="677">
        <v>0</v>
      </c>
      <c r="J5064" s="662">
        <f>H5064*I5064</f>
        <v>0</v>
      </c>
      <c r="K5064" s="662">
        <f>IF($V$11="Y",J5064*0.05,0)</f>
        <v>0</v>
      </c>
    </row>
    <row r="5065" s="671" customFormat="1" ht="13.5" customHeight="1">
      <c r="E5065" t="s" s="596">
        <v>2580</v>
      </c>
      <c r="F5065" t="s" s="675">
        <v>2581</v>
      </c>
      <c r="G5065" t="s" s="690">
        <f>G5056</f>
        <v>2004</v>
      </c>
      <c r="H5065" s="677">
        <v>0</v>
      </c>
      <c r="J5065" s="662">
        <f>H5065*I5065</f>
        <v>0</v>
      </c>
      <c r="K5065" s="662">
        <f>IF($V$11="Y",J5065*0.05,0)</f>
        <v>0</v>
      </c>
    </row>
    <row r="5066" s="671" customFormat="1" ht="13.5" customHeight="1">
      <c r="E5066" t="s" s="596">
        <v>2580</v>
      </c>
      <c r="F5066" t="s" s="675">
        <v>2581</v>
      </c>
      <c r="G5066" t="s" s="692">
        <f>G5057</f>
        <v>2005</v>
      </c>
      <c r="H5066" s="677">
        <v>0</v>
      </c>
      <c r="J5066" s="662">
        <f>H5066*I5066</f>
        <v>0</v>
      </c>
      <c r="K5066" s="662">
        <f>IF($V$11="Y",J5066*0.05,0)</f>
        <v>0</v>
      </c>
    </row>
    <row r="5067" s="671" customFormat="1" ht="13.5" customHeight="1">
      <c r="E5067" t="s" s="596">
        <v>2580</v>
      </c>
      <c r="F5067" t="s" s="675">
        <v>2581</v>
      </c>
      <c r="G5067" t="s" s="180">
        <f>G5058</f>
        <v>2006</v>
      </c>
      <c r="H5067" s="677">
        <v>0</v>
      </c>
      <c r="J5067" s="662">
        <f>H5067*I5067</f>
        <v>0</v>
      </c>
      <c r="K5067" s="662">
        <f>IF($V$11="Y",J5067*0.05,0)</f>
        <v>0</v>
      </c>
    </row>
    <row r="5068" s="671" customFormat="1" ht="13.5" customHeight="1">
      <c r="E5068" t="s" s="596">
        <v>2580</v>
      </c>
      <c r="F5068" t="s" s="675">
        <v>2581</v>
      </c>
      <c r="G5068" t="s" s="695">
        <f>G5059</f>
        <v>2007</v>
      </c>
      <c r="H5068" s="677">
        <v>0</v>
      </c>
      <c r="J5068" s="662">
        <f>H5068*I5068</f>
        <v>0</v>
      </c>
      <c r="K5068" s="662">
        <f>IF($V$11="Y",J5068*0.05,0)</f>
        <v>0</v>
      </c>
    </row>
    <row r="5069" s="671" customFormat="1" ht="13.5" customHeight="1">
      <c r="E5069" t="s" s="596">
        <v>2582</v>
      </c>
      <c r="F5069" t="s" s="675">
        <v>2583</v>
      </c>
      <c r="G5069" t="s" s="676">
        <f>G5060</f>
        <v>1996</v>
      </c>
      <c r="H5069" s="677">
        <v>0</v>
      </c>
      <c r="J5069" s="662">
        <f>H5069*I5069</f>
        <v>0</v>
      </c>
      <c r="K5069" s="662">
        <f>IF($V$11="Y",J5069*0.05,0)</f>
        <v>0</v>
      </c>
    </row>
    <row r="5070" s="671" customFormat="1" ht="13.5" customHeight="1">
      <c r="E5070" t="s" s="596">
        <v>2582</v>
      </c>
      <c r="F5070" t="s" s="675">
        <v>2583</v>
      </c>
      <c r="G5070" t="s" s="91">
        <f>G5061</f>
        <v>1998</v>
      </c>
      <c r="H5070" s="677">
        <v>0</v>
      </c>
      <c r="J5070" s="662">
        <f>H5070*I5070</f>
        <v>0</v>
      </c>
      <c r="K5070" s="662">
        <f>IF($V$11="Y",J5070*0.05,0)</f>
        <v>0</v>
      </c>
    </row>
    <row r="5071" s="671" customFormat="1" ht="13.5" customHeight="1">
      <c r="E5071" t="s" s="596">
        <v>2582</v>
      </c>
      <c r="F5071" t="s" s="675">
        <v>2583</v>
      </c>
      <c r="G5071" t="s" s="205">
        <f>G5062</f>
        <v>2000</v>
      </c>
      <c r="H5071" s="677">
        <v>0</v>
      </c>
      <c r="J5071" s="662">
        <f>H5071*I5071</f>
        <v>0</v>
      </c>
      <c r="K5071" s="662">
        <f>IF($V$11="Y",J5071*0.05,0)</f>
        <v>0</v>
      </c>
    </row>
    <row r="5072" s="671" customFormat="1" ht="13.5" customHeight="1">
      <c r="E5072" t="s" s="596">
        <v>2582</v>
      </c>
      <c r="F5072" t="s" s="675">
        <v>2583</v>
      </c>
      <c r="G5072" t="s" s="684">
        <f>G5063</f>
        <v>2001</v>
      </c>
      <c r="H5072" s="677">
        <v>0</v>
      </c>
      <c r="J5072" s="662">
        <f>H5072*I5072</f>
        <v>0</v>
      </c>
      <c r="K5072" s="662">
        <f>IF($V$11="Y",J5072*0.05,0)</f>
        <v>0</v>
      </c>
    </row>
    <row r="5073" s="671" customFormat="1" ht="13.5" customHeight="1">
      <c r="E5073" t="s" s="596">
        <v>2582</v>
      </c>
      <c r="F5073" t="s" s="675">
        <v>2583</v>
      </c>
      <c r="G5073" t="s" s="686">
        <f>G5064</f>
        <v>2003</v>
      </c>
      <c r="H5073" s="677">
        <v>0</v>
      </c>
      <c r="J5073" s="662">
        <f>H5073*I5073</f>
        <v>0</v>
      </c>
      <c r="K5073" s="662">
        <f>IF($V$11="Y",J5073*0.05,0)</f>
        <v>0</v>
      </c>
    </row>
    <row r="5074" s="671" customFormat="1" ht="13.5" customHeight="1">
      <c r="E5074" t="s" s="596">
        <v>2582</v>
      </c>
      <c r="F5074" t="s" s="675">
        <v>2583</v>
      </c>
      <c r="G5074" t="s" s="690">
        <f>G5065</f>
        <v>2004</v>
      </c>
      <c r="H5074" s="677">
        <v>0</v>
      </c>
      <c r="J5074" s="662">
        <f>H5074*I5074</f>
        <v>0</v>
      </c>
      <c r="K5074" s="662">
        <f>IF($V$11="Y",J5074*0.05,0)</f>
        <v>0</v>
      </c>
    </row>
    <row r="5075" s="671" customFormat="1" ht="13.5" customHeight="1">
      <c r="E5075" t="s" s="596">
        <v>2582</v>
      </c>
      <c r="F5075" t="s" s="675">
        <v>2583</v>
      </c>
      <c r="G5075" t="s" s="692">
        <f>G5066</f>
        <v>2005</v>
      </c>
      <c r="H5075" s="677">
        <v>0</v>
      </c>
      <c r="J5075" s="662">
        <f>H5075*I5075</f>
        <v>0</v>
      </c>
      <c r="K5075" s="662">
        <f>IF($V$11="Y",J5075*0.05,0)</f>
        <v>0</v>
      </c>
    </row>
    <row r="5076" s="671" customFormat="1" ht="13.5" customHeight="1">
      <c r="E5076" t="s" s="596">
        <v>2582</v>
      </c>
      <c r="F5076" t="s" s="675">
        <v>2583</v>
      </c>
      <c r="G5076" t="s" s="180">
        <f>G5067</f>
        <v>2006</v>
      </c>
      <c r="H5076" s="677">
        <v>0</v>
      </c>
      <c r="J5076" s="662">
        <f>H5076*I5076</f>
        <v>0</v>
      </c>
      <c r="K5076" s="662">
        <f>IF($V$11="Y",J5076*0.05,0)</f>
        <v>0</v>
      </c>
    </row>
    <row r="5077" s="671" customFormat="1" ht="13.5" customHeight="1">
      <c r="E5077" t="s" s="596">
        <v>2582</v>
      </c>
      <c r="F5077" t="s" s="675">
        <v>2583</v>
      </c>
      <c r="G5077" t="s" s="695">
        <f>G5068</f>
        <v>2007</v>
      </c>
      <c r="H5077" s="677">
        <v>0</v>
      </c>
      <c r="J5077" s="662">
        <f>H5077*I5077</f>
        <v>0</v>
      </c>
      <c r="K5077" s="662">
        <f>IF($V$11="Y",J5077*0.05,0)</f>
        <v>0</v>
      </c>
    </row>
    <row r="5078" s="671" customFormat="1" ht="13.5" customHeight="1">
      <c r="E5078" t="s" s="596">
        <v>2584</v>
      </c>
      <c r="F5078" t="s" s="675">
        <v>2585</v>
      </c>
      <c r="G5078" t="s" s="676">
        <f>G5069</f>
        <v>1996</v>
      </c>
      <c r="H5078" s="677">
        <v>0</v>
      </c>
      <c r="J5078" s="662">
        <f>H5078*I5078</f>
        <v>0</v>
      </c>
      <c r="K5078" s="662">
        <f>IF($V$11="Y",J5078*0.05,0)</f>
        <v>0</v>
      </c>
    </row>
    <row r="5079" s="671" customFormat="1" ht="13.5" customHeight="1">
      <c r="E5079" t="s" s="596">
        <v>2584</v>
      </c>
      <c r="F5079" t="s" s="675">
        <v>2585</v>
      </c>
      <c r="G5079" t="s" s="91">
        <f>G5070</f>
        <v>1998</v>
      </c>
      <c r="H5079" s="677">
        <v>0</v>
      </c>
      <c r="J5079" s="662">
        <f>H5079*I5079</f>
        <v>0</v>
      </c>
      <c r="K5079" s="662">
        <f>IF($V$11="Y",J5079*0.05,0)</f>
        <v>0</v>
      </c>
    </row>
    <row r="5080" s="671" customFormat="1" ht="13.5" customHeight="1">
      <c r="E5080" t="s" s="596">
        <v>2584</v>
      </c>
      <c r="F5080" t="s" s="675">
        <v>2585</v>
      </c>
      <c r="G5080" t="s" s="205">
        <f>G5071</f>
        <v>2000</v>
      </c>
      <c r="H5080" s="677">
        <v>0</v>
      </c>
      <c r="J5080" s="662">
        <f>H5080*I5080</f>
        <v>0</v>
      </c>
      <c r="K5080" s="662">
        <f>IF($V$11="Y",J5080*0.05,0)</f>
        <v>0</v>
      </c>
    </row>
    <row r="5081" s="671" customFormat="1" ht="13.5" customHeight="1">
      <c r="E5081" t="s" s="596">
        <v>2584</v>
      </c>
      <c r="F5081" t="s" s="675">
        <v>2585</v>
      </c>
      <c r="G5081" t="s" s="684">
        <f>G5072</f>
        <v>2001</v>
      </c>
      <c r="H5081" s="677">
        <v>0</v>
      </c>
      <c r="J5081" s="662">
        <f>H5081*I5081</f>
        <v>0</v>
      </c>
      <c r="K5081" s="662">
        <f>IF($V$11="Y",J5081*0.05,0)</f>
        <v>0</v>
      </c>
    </row>
    <row r="5082" s="671" customFormat="1" ht="13.5" customHeight="1">
      <c r="E5082" t="s" s="596">
        <v>2584</v>
      </c>
      <c r="F5082" t="s" s="675">
        <v>2585</v>
      </c>
      <c r="G5082" t="s" s="686">
        <f>G5073</f>
        <v>2003</v>
      </c>
      <c r="H5082" s="677">
        <v>0</v>
      </c>
      <c r="J5082" s="662">
        <f>H5082*I5082</f>
        <v>0</v>
      </c>
      <c r="K5082" s="662">
        <f>IF($V$11="Y",J5082*0.05,0)</f>
        <v>0</v>
      </c>
    </row>
    <row r="5083" s="671" customFormat="1" ht="13.5" customHeight="1">
      <c r="E5083" t="s" s="596">
        <v>2584</v>
      </c>
      <c r="F5083" t="s" s="675">
        <v>2585</v>
      </c>
      <c r="G5083" t="s" s="690">
        <f>G5074</f>
        <v>2004</v>
      </c>
      <c r="H5083" s="677">
        <v>0</v>
      </c>
      <c r="J5083" s="662">
        <f>H5083*I5083</f>
        <v>0</v>
      </c>
      <c r="K5083" s="662">
        <f>IF($V$11="Y",J5083*0.05,0)</f>
        <v>0</v>
      </c>
    </row>
    <row r="5084" s="671" customFormat="1" ht="13.5" customHeight="1">
      <c r="E5084" t="s" s="596">
        <v>2584</v>
      </c>
      <c r="F5084" t="s" s="675">
        <v>2585</v>
      </c>
      <c r="G5084" t="s" s="692">
        <f>G5075</f>
        <v>2005</v>
      </c>
      <c r="H5084" s="677">
        <v>0</v>
      </c>
      <c r="J5084" s="662">
        <f>H5084*I5084</f>
        <v>0</v>
      </c>
      <c r="K5084" s="662">
        <f>IF($V$11="Y",J5084*0.05,0)</f>
        <v>0</v>
      </c>
    </row>
    <row r="5085" s="671" customFormat="1" ht="13.5" customHeight="1">
      <c r="E5085" t="s" s="596">
        <v>2584</v>
      </c>
      <c r="F5085" t="s" s="675">
        <v>2585</v>
      </c>
      <c r="G5085" t="s" s="180">
        <f>G5076</f>
        <v>2006</v>
      </c>
      <c r="H5085" s="677">
        <v>0</v>
      </c>
      <c r="J5085" s="662">
        <f>H5085*I5085</f>
        <v>0</v>
      </c>
      <c r="K5085" s="662">
        <f>IF($V$11="Y",J5085*0.05,0)</f>
        <v>0</v>
      </c>
    </row>
    <row r="5086" s="671" customFormat="1" ht="13.5" customHeight="1">
      <c r="E5086" t="s" s="596">
        <v>2584</v>
      </c>
      <c r="F5086" t="s" s="675">
        <v>2585</v>
      </c>
      <c r="G5086" t="s" s="695">
        <f>G5077</f>
        <v>2007</v>
      </c>
      <c r="H5086" s="677">
        <v>0</v>
      </c>
      <c r="J5086" s="662">
        <f>H5086*I5086</f>
        <v>0</v>
      </c>
      <c r="K5086" s="662">
        <f>IF($V$11="Y",J5086*0.05,0)</f>
        <v>0</v>
      </c>
    </row>
    <row r="5087" s="671" customFormat="1" ht="13.5" customHeight="1">
      <c r="E5087" t="s" s="596">
        <v>2586</v>
      </c>
      <c r="F5087" t="s" s="675">
        <v>2587</v>
      </c>
      <c r="G5087" t="s" s="676">
        <f>G5078</f>
        <v>1996</v>
      </c>
      <c r="H5087" s="677">
        <v>0</v>
      </c>
      <c r="J5087" s="662">
        <f>H5087*I5087</f>
        <v>0</v>
      </c>
      <c r="K5087" s="662">
        <f>IF($V$11="Y",J5087*0.05,0)</f>
        <v>0</v>
      </c>
    </row>
    <row r="5088" s="671" customFormat="1" ht="13.5" customHeight="1">
      <c r="E5088" t="s" s="596">
        <v>2586</v>
      </c>
      <c r="F5088" t="s" s="675">
        <v>2587</v>
      </c>
      <c r="G5088" t="s" s="91">
        <f>G5079</f>
        <v>1998</v>
      </c>
      <c r="H5088" s="677">
        <v>0</v>
      </c>
      <c r="J5088" s="662">
        <f>H5088*I5088</f>
        <v>0</v>
      </c>
      <c r="K5088" s="662">
        <f>IF($V$11="Y",J5088*0.05,0)</f>
        <v>0</v>
      </c>
    </row>
    <row r="5089" s="671" customFormat="1" ht="13.5" customHeight="1">
      <c r="E5089" t="s" s="596">
        <v>2586</v>
      </c>
      <c r="F5089" t="s" s="675">
        <v>2587</v>
      </c>
      <c r="G5089" t="s" s="205">
        <f>G5080</f>
        <v>2000</v>
      </c>
      <c r="H5089" s="677">
        <v>0</v>
      </c>
      <c r="J5089" s="662">
        <f>H5089*I5089</f>
        <v>0</v>
      </c>
      <c r="K5089" s="662">
        <f>IF($V$11="Y",J5089*0.05,0)</f>
        <v>0</v>
      </c>
    </row>
    <row r="5090" s="671" customFormat="1" ht="13.5" customHeight="1">
      <c r="E5090" t="s" s="596">
        <v>2586</v>
      </c>
      <c r="F5090" t="s" s="675">
        <v>2587</v>
      </c>
      <c r="G5090" t="s" s="684">
        <f>G5081</f>
        <v>2001</v>
      </c>
      <c r="H5090" s="677">
        <v>0</v>
      </c>
      <c r="J5090" s="662">
        <f>H5090*I5090</f>
        <v>0</v>
      </c>
      <c r="K5090" s="662">
        <f>IF($V$11="Y",J5090*0.05,0)</f>
        <v>0</v>
      </c>
    </row>
    <row r="5091" s="671" customFormat="1" ht="13.5" customHeight="1">
      <c r="E5091" t="s" s="596">
        <v>2586</v>
      </c>
      <c r="F5091" t="s" s="675">
        <v>2587</v>
      </c>
      <c r="G5091" t="s" s="686">
        <f>G5082</f>
        <v>2003</v>
      </c>
      <c r="H5091" s="677">
        <v>0</v>
      </c>
      <c r="J5091" s="662">
        <f>H5091*I5091</f>
        <v>0</v>
      </c>
      <c r="K5091" s="662">
        <f>IF($V$11="Y",J5091*0.05,0)</f>
        <v>0</v>
      </c>
    </row>
    <row r="5092" s="671" customFormat="1" ht="13.5" customHeight="1">
      <c r="E5092" t="s" s="596">
        <v>2586</v>
      </c>
      <c r="F5092" t="s" s="675">
        <v>2587</v>
      </c>
      <c r="G5092" t="s" s="690">
        <f>G5083</f>
        <v>2004</v>
      </c>
      <c r="H5092" s="677">
        <v>0</v>
      </c>
      <c r="J5092" s="662">
        <f>H5092*I5092</f>
        <v>0</v>
      </c>
      <c r="K5092" s="662">
        <f>IF($V$11="Y",J5092*0.05,0)</f>
        <v>0</v>
      </c>
    </row>
    <row r="5093" s="671" customFormat="1" ht="13.5" customHeight="1">
      <c r="E5093" t="s" s="596">
        <v>2586</v>
      </c>
      <c r="F5093" t="s" s="675">
        <v>2587</v>
      </c>
      <c r="G5093" t="s" s="692">
        <f>G5084</f>
        <v>2005</v>
      </c>
      <c r="H5093" s="677">
        <v>0</v>
      </c>
      <c r="J5093" s="662">
        <f>H5093*I5093</f>
        <v>0</v>
      </c>
      <c r="K5093" s="662">
        <f>IF($V$11="Y",J5093*0.05,0)</f>
        <v>0</v>
      </c>
    </row>
    <row r="5094" s="671" customFormat="1" ht="13.5" customHeight="1">
      <c r="E5094" t="s" s="596">
        <v>2586</v>
      </c>
      <c r="F5094" t="s" s="675">
        <v>2587</v>
      </c>
      <c r="G5094" t="s" s="180">
        <f>G5085</f>
        <v>2006</v>
      </c>
      <c r="H5094" s="677">
        <v>0</v>
      </c>
      <c r="J5094" s="662">
        <f>H5094*I5094</f>
        <v>0</v>
      </c>
      <c r="K5094" s="662">
        <f>IF($V$11="Y",J5094*0.05,0)</f>
        <v>0</v>
      </c>
    </row>
    <row r="5095" s="671" customFormat="1" ht="13.5" customHeight="1">
      <c r="E5095" t="s" s="596">
        <v>2586</v>
      </c>
      <c r="F5095" t="s" s="675">
        <v>2587</v>
      </c>
      <c r="G5095" t="s" s="695">
        <f>G5086</f>
        <v>2007</v>
      </c>
      <c r="H5095" s="677">
        <v>0</v>
      </c>
      <c r="J5095" s="662">
        <f>H5095*I5095</f>
        <v>0</v>
      </c>
      <c r="K5095" s="662">
        <f>IF($V$11="Y",J5095*0.05,0)</f>
        <v>0</v>
      </c>
    </row>
    <row r="5096" s="671" customFormat="1" ht="13.5" customHeight="1">
      <c r="E5096" t="s" s="596">
        <v>2588</v>
      </c>
      <c r="F5096" t="s" s="675">
        <v>2589</v>
      </c>
      <c r="G5096" t="s" s="676">
        <f>G5087</f>
        <v>1996</v>
      </c>
      <c r="H5096" s="677">
        <v>0</v>
      </c>
      <c r="J5096" s="662">
        <f>H5096*I5096</f>
        <v>0</v>
      </c>
      <c r="K5096" s="662">
        <f>IF($V$11="Y",J5096*0.05,0)</f>
        <v>0</v>
      </c>
    </row>
    <row r="5097" s="671" customFormat="1" ht="13.5" customHeight="1">
      <c r="E5097" t="s" s="596">
        <v>2588</v>
      </c>
      <c r="F5097" t="s" s="675">
        <v>2589</v>
      </c>
      <c r="G5097" t="s" s="91">
        <f>G5088</f>
        <v>1998</v>
      </c>
      <c r="H5097" s="677">
        <v>0</v>
      </c>
      <c r="J5097" s="662">
        <f>H5097*I5097</f>
        <v>0</v>
      </c>
      <c r="K5097" s="662">
        <f>IF($V$11="Y",J5097*0.05,0)</f>
        <v>0</v>
      </c>
    </row>
    <row r="5098" s="671" customFormat="1" ht="13.5" customHeight="1">
      <c r="E5098" t="s" s="596">
        <v>2588</v>
      </c>
      <c r="F5098" t="s" s="675">
        <v>2589</v>
      </c>
      <c r="G5098" t="s" s="205">
        <f>G5089</f>
        <v>2000</v>
      </c>
      <c r="H5098" s="677">
        <v>0</v>
      </c>
      <c r="J5098" s="662">
        <f>H5098*I5098</f>
        <v>0</v>
      </c>
      <c r="K5098" s="662">
        <f>IF($V$11="Y",J5098*0.05,0)</f>
        <v>0</v>
      </c>
    </row>
    <row r="5099" s="671" customFormat="1" ht="13.5" customHeight="1">
      <c r="E5099" t="s" s="596">
        <v>2588</v>
      </c>
      <c r="F5099" t="s" s="675">
        <v>2589</v>
      </c>
      <c r="G5099" t="s" s="684">
        <f>G5090</f>
        <v>2001</v>
      </c>
      <c r="H5099" s="677">
        <v>0</v>
      </c>
      <c r="J5099" s="662">
        <f>H5099*I5099</f>
        <v>0</v>
      </c>
      <c r="K5099" s="662">
        <f>IF($V$11="Y",J5099*0.05,0)</f>
        <v>0</v>
      </c>
    </row>
    <row r="5100" s="671" customFormat="1" ht="13.5" customHeight="1">
      <c r="E5100" t="s" s="596">
        <v>2588</v>
      </c>
      <c r="F5100" t="s" s="675">
        <v>2589</v>
      </c>
      <c r="G5100" t="s" s="686">
        <f>G5091</f>
        <v>2003</v>
      </c>
      <c r="H5100" s="677">
        <v>0</v>
      </c>
      <c r="J5100" s="662">
        <f>H5100*I5100</f>
        <v>0</v>
      </c>
      <c r="K5100" s="662">
        <f>IF($V$11="Y",J5100*0.05,0)</f>
        <v>0</v>
      </c>
    </row>
    <row r="5101" s="671" customFormat="1" ht="13.5" customHeight="1">
      <c r="E5101" t="s" s="596">
        <v>2588</v>
      </c>
      <c r="F5101" t="s" s="675">
        <v>2589</v>
      </c>
      <c r="G5101" t="s" s="690">
        <f>G5092</f>
        <v>2004</v>
      </c>
      <c r="H5101" s="677">
        <v>0</v>
      </c>
      <c r="J5101" s="662">
        <f>H5101*I5101</f>
        <v>0</v>
      </c>
      <c r="K5101" s="662">
        <f>IF($V$11="Y",J5101*0.05,0)</f>
        <v>0</v>
      </c>
    </row>
    <row r="5102" s="671" customFormat="1" ht="13.5" customHeight="1">
      <c r="E5102" t="s" s="596">
        <v>2588</v>
      </c>
      <c r="F5102" t="s" s="675">
        <v>2589</v>
      </c>
      <c r="G5102" t="s" s="692">
        <f>G5093</f>
        <v>2005</v>
      </c>
      <c r="H5102" s="677">
        <v>0</v>
      </c>
      <c r="J5102" s="662">
        <f>H5102*I5102</f>
        <v>0</v>
      </c>
      <c r="K5102" s="662">
        <f>IF($V$11="Y",J5102*0.05,0)</f>
        <v>0</v>
      </c>
    </row>
    <row r="5103" s="671" customFormat="1" ht="13.5" customHeight="1">
      <c r="E5103" t="s" s="596">
        <v>2588</v>
      </c>
      <c r="F5103" t="s" s="675">
        <v>2589</v>
      </c>
      <c r="G5103" t="s" s="180">
        <f>G5094</f>
        <v>2006</v>
      </c>
      <c r="H5103" s="677">
        <v>0</v>
      </c>
      <c r="J5103" s="662">
        <f>H5103*I5103</f>
        <v>0</v>
      </c>
      <c r="K5103" s="662">
        <f>IF($V$11="Y",J5103*0.05,0)</f>
        <v>0</v>
      </c>
    </row>
    <row r="5104" s="671" customFormat="1" ht="13.5" customHeight="1">
      <c r="E5104" t="s" s="596">
        <v>2588</v>
      </c>
      <c r="F5104" t="s" s="675">
        <v>2589</v>
      </c>
      <c r="G5104" t="s" s="695">
        <f>G5095</f>
        <v>2007</v>
      </c>
      <c r="H5104" s="677">
        <v>0</v>
      </c>
      <c r="J5104" s="662">
        <f>H5104*I5104</f>
        <v>0</v>
      </c>
      <c r="K5104" s="662">
        <f>IF($V$11="Y",J5104*0.05,0)</f>
        <v>0</v>
      </c>
    </row>
    <row r="5105" s="671" customFormat="1" ht="13.5" customHeight="1">
      <c r="E5105" t="s" s="596">
        <v>1907</v>
      </c>
      <c r="F5105" t="s" s="675">
        <v>2590</v>
      </c>
      <c r="G5105" t="s" s="676">
        <f>G5096</f>
        <v>1996</v>
      </c>
      <c r="H5105" s="677">
        <v>0</v>
      </c>
      <c r="J5105" s="662">
        <f>H5105*I5105</f>
        <v>0</v>
      </c>
      <c r="K5105" s="662">
        <f>IF($V$11="Y",J5105*0.05,0)</f>
        <v>0</v>
      </c>
    </row>
    <row r="5106" s="671" customFormat="1" ht="13.5" customHeight="1">
      <c r="E5106" t="s" s="596">
        <v>1907</v>
      </c>
      <c r="F5106" t="s" s="675">
        <v>2590</v>
      </c>
      <c r="G5106" t="s" s="91">
        <f>G5097</f>
        <v>1998</v>
      </c>
      <c r="H5106" s="677">
        <v>0</v>
      </c>
      <c r="J5106" s="662">
        <f>H5106*I5106</f>
        <v>0</v>
      </c>
      <c r="K5106" s="662">
        <f>IF($V$11="Y",J5106*0.05,0)</f>
        <v>0</v>
      </c>
    </row>
    <row r="5107" s="671" customFormat="1" ht="13.5" customHeight="1">
      <c r="E5107" t="s" s="596">
        <v>1907</v>
      </c>
      <c r="F5107" t="s" s="675">
        <v>2590</v>
      </c>
      <c r="G5107" t="s" s="205">
        <f>G5098</f>
        <v>2000</v>
      </c>
      <c r="H5107" s="677">
        <v>0</v>
      </c>
      <c r="J5107" s="662">
        <f>H5107*I5107</f>
        <v>0</v>
      </c>
      <c r="K5107" s="662">
        <f>IF($V$11="Y",J5107*0.05,0)</f>
        <v>0</v>
      </c>
    </row>
    <row r="5108" s="671" customFormat="1" ht="13.5" customHeight="1">
      <c r="E5108" t="s" s="596">
        <v>1907</v>
      </c>
      <c r="F5108" t="s" s="675">
        <v>2590</v>
      </c>
      <c r="G5108" t="s" s="684">
        <f>G5099</f>
        <v>2001</v>
      </c>
      <c r="H5108" s="677">
        <v>0</v>
      </c>
      <c r="J5108" s="662">
        <f>H5108*I5108</f>
        <v>0</v>
      </c>
      <c r="K5108" s="662">
        <f>IF($V$11="Y",J5108*0.05,0)</f>
        <v>0</v>
      </c>
    </row>
    <row r="5109" s="671" customFormat="1" ht="13.5" customHeight="1">
      <c r="E5109" t="s" s="596">
        <v>1907</v>
      </c>
      <c r="F5109" t="s" s="675">
        <v>2590</v>
      </c>
      <c r="G5109" t="s" s="686">
        <f>G5100</f>
        <v>2003</v>
      </c>
      <c r="H5109" s="677">
        <v>0</v>
      </c>
      <c r="J5109" s="662">
        <f>H5109*I5109</f>
        <v>0</v>
      </c>
      <c r="K5109" s="662">
        <f>IF($V$11="Y",J5109*0.05,0)</f>
        <v>0</v>
      </c>
    </row>
    <row r="5110" s="671" customFormat="1" ht="13.5" customHeight="1">
      <c r="E5110" t="s" s="596">
        <v>1907</v>
      </c>
      <c r="F5110" t="s" s="675">
        <v>2590</v>
      </c>
      <c r="G5110" t="s" s="690">
        <f>G5101</f>
        <v>2004</v>
      </c>
      <c r="H5110" s="677">
        <v>0</v>
      </c>
      <c r="J5110" s="662">
        <f>H5110*I5110</f>
        <v>0</v>
      </c>
      <c r="K5110" s="662">
        <f>IF($V$11="Y",J5110*0.05,0)</f>
        <v>0</v>
      </c>
    </row>
    <row r="5111" s="671" customFormat="1" ht="13.5" customHeight="1">
      <c r="E5111" t="s" s="596">
        <v>1907</v>
      </c>
      <c r="F5111" t="s" s="675">
        <v>2590</v>
      </c>
      <c r="G5111" t="s" s="692">
        <f>G5102</f>
        <v>2005</v>
      </c>
      <c r="H5111" s="677">
        <v>0</v>
      </c>
      <c r="J5111" s="662">
        <f>H5111*I5111</f>
        <v>0</v>
      </c>
      <c r="K5111" s="662">
        <f>IF($V$11="Y",J5111*0.05,0)</f>
        <v>0</v>
      </c>
    </row>
    <row r="5112" s="671" customFormat="1" ht="13.5" customHeight="1">
      <c r="E5112" t="s" s="596">
        <v>1907</v>
      </c>
      <c r="F5112" t="s" s="675">
        <v>2590</v>
      </c>
      <c r="G5112" t="s" s="180">
        <f>G5103</f>
        <v>2006</v>
      </c>
      <c r="H5112" s="677">
        <v>0</v>
      </c>
      <c r="J5112" s="662">
        <f>H5112*I5112</f>
        <v>0</v>
      </c>
      <c r="K5112" s="662">
        <f>IF($V$11="Y",J5112*0.05,0)</f>
        <v>0</v>
      </c>
    </row>
    <row r="5113" s="671" customFormat="1" ht="13.5" customHeight="1">
      <c r="E5113" t="s" s="596">
        <v>1907</v>
      </c>
      <c r="F5113" t="s" s="675">
        <v>2590</v>
      </c>
      <c r="G5113" t="s" s="695">
        <f>G5104</f>
        <v>2007</v>
      </c>
      <c r="H5113" s="677">
        <v>0</v>
      </c>
      <c r="J5113" s="662">
        <f>H5113*I5113</f>
        <v>0</v>
      </c>
      <c r="K5113" s="662">
        <f>IF($V$11="Y",J5113*0.05,0)</f>
        <v>0</v>
      </c>
    </row>
    <row r="5114" s="671" customFormat="1" ht="13.5" customHeight="1">
      <c r="E5114" t="s" s="596">
        <v>1927</v>
      </c>
      <c r="F5114" t="s" s="675">
        <v>2591</v>
      </c>
      <c r="G5114" t="s" s="676">
        <f>G5105</f>
        <v>1996</v>
      </c>
      <c r="H5114" s="677">
        <v>0</v>
      </c>
      <c r="J5114" s="662">
        <f>H5114*I5114</f>
        <v>0</v>
      </c>
      <c r="K5114" s="662">
        <f>IF($V$11="Y",J5114*0.05,0)</f>
        <v>0</v>
      </c>
    </row>
    <row r="5115" s="671" customFormat="1" ht="13.5" customHeight="1">
      <c r="E5115" t="s" s="596">
        <v>1927</v>
      </c>
      <c r="F5115" t="s" s="675">
        <v>2591</v>
      </c>
      <c r="G5115" t="s" s="91">
        <f>G5106</f>
        <v>1998</v>
      </c>
      <c r="H5115" s="677">
        <v>0</v>
      </c>
      <c r="J5115" s="662">
        <f>H5115*I5115</f>
        <v>0</v>
      </c>
      <c r="K5115" s="662">
        <f>IF($V$11="Y",J5115*0.05,0)</f>
        <v>0</v>
      </c>
    </row>
    <row r="5116" s="671" customFormat="1" ht="13.5" customHeight="1">
      <c r="E5116" t="s" s="596">
        <v>1927</v>
      </c>
      <c r="F5116" t="s" s="675">
        <v>2591</v>
      </c>
      <c r="G5116" t="s" s="205">
        <f>G5107</f>
        <v>2000</v>
      </c>
      <c r="H5116" s="677">
        <v>0</v>
      </c>
      <c r="J5116" s="662">
        <f>H5116*I5116</f>
        <v>0</v>
      </c>
      <c r="K5116" s="662">
        <f>IF($V$11="Y",J5116*0.05,0)</f>
        <v>0</v>
      </c>
    </row>
    <row r="5117" s="671" customFormat="1" ht="13.5" customHeight="1">
      <c r="E5117" t="s" s="596">
        <v>1927</v>
      </c>
      <c r="F5117" t="s" s="675">
        <v>2591</v>
      </c>
      <c r="G5117" t="s" s="684">
        <f>G5108</f>
        <v>2001</v>
      </c>
      <c r="H5117" s="677">
        <v>0</v>
      </c>
      <c r="J5117" s="662">
        <f>H5117*I5117</f>
        <v>0</v>
      </c>
      <c r="K5117" s="662">
        <f>IF($V$11="Y",J5117*0.05,0)</f>
        <v>0</v>
      </c>
    </row>
    <row r="5118" s="671" customFormat="1" ht="13.5" customHeight="1">
      <c r="E5118" t="s" s="596">
        <v>1927</v>
      </c>
      <c r="F5118" t="s" s="675">
        <v>2591</v>
      </c>
      <c r="G5118" t="s" s="686">
        <f>G5109</f>
        <v>2003</v>
      </c>
      <c r="H5118" s="677">
        <v>0</v>
      </c>
      <c r="J5118" s="662">
        <f>H5118*I5118</f>
        <v>0</v>
      </c>
      <c r="K5118" s="662">
        <f>IF($V$11="Y",J5118*0.05,0)</f>
        <v>0</v>
      </c>
    </row>
    <row r="5119" s="671" customFormat="1" ht="13.5" customHeight="1">
      <c r="E5119" t="s" s="596">
        <v>1927</v>
      </c>
      <c r="F5119" t="s" s="675">
        <v>2591</v>
      </c>
      <c r="G5119" t="s" s="690">
        <f>G5110</f>
        <v>2004</v>
      </c>
      <c r="H5119" s="677">
        <v>0</v>
      </c>
      <c r="J5119" s="662">
        <f>H5119*I5119</f>
        <v>0</v>
      </c>
      <c r="K5119" s="662">
        <f>IF($V$11="Y",J5119*0.05,0)</f>
        <v>0</v>
      </c>
    </row>
    <row r="5120" s="671" customFormat="1" ht="13.5" customHeight="1">
      <c r="E5120" t="s" s="596">
        <v>1927</v>
      </c>
      <c r="F5120" t="s" s="675">
        <v>2591</v>
      </c>
      <c r="G5120" t="s" s="692">
        <f>G5111</f>
        <v>2005</v>
      </c>
      <c r="H5120" s="677">
        <v>0</v>
      </c>
      <c r="J5120" s="662">
        <f>H5120*I5120</f>
        <v>0</v>
      </c>
      <c r="K5120" s="662">
        <f>IF($V$11="Y",J5120*0.05,0)</f>
        <v>0</v>
      </c>
    </row>
    <row r="5121" s="671" customFormat="1" ht="13.5" customHeight="1">
      <c r="E5121" t="s" s="596">
        <v>1927</v>
      </c>
      <c r="F5121" t="s" s="675">
        <v>2591</v>
      </c>
      <c r="G5121" t="s" s="180">
        <f>G5112</f>
        <v>2006</v>
      </c>
      <c r="H5121" s="677">
        <v>0</v>
      </c>
      <c r="J5121" s="662">
        <f>H5121*I5121</f>
        <v>0</v>
      </c>
      <c r="K5121" s="662">
        <f>IF($V$11="Y",J5121*0.05,0)</f>
        <v>0</v>
      </c>
    </row>
    <row r="5122" s="671" customFormat="1" ht="13.5" customHeight="1">
      <c r="E5122" t="s" s="596">
        <v>1927</v>
      </c>
      <c r="F5122" t="s" s="675">
        <v>2591</v>
      </c>
      <c r="G5122" t="s" s="695">
        <f>G5113</f>
        <v>2007</v>
      </c>
      <c r="H5122" s="677">
        <v>0</v>
      </c>
      <c r="J5122" s="662">
        <f>H5122*I5122</f>
        <v>0</v>
      </c>
      <c r="K5122" s="662">
        <f>IF($V$11="Y",J5122*0.05,0)</f>
        <v>0</v>
      </c>
    </row>
    <row r="5123" s="671" customFormat="1" ht="13.5" customHeight="1">
      <c r="E5123" t="s" s="596">
        <v>1932</v>
      </c>
      <c r="F5123" t="s" s="675">
        <v>2592</v>
      </c>
      <c r="G5123" t="s" s="676">
        <f>G5114</f>
        <v>1996</v>
      </c>
      <c r="H5123" s="677">
        <v>0</v>
      </c>
      <c r="J5123" s="662">
        <f>H5123*I5123</f>
        <v>0</v>
      </c>
      <c r="K5123" s="662">
        <f>IF($V$11="Y",J5123*0.05,0)</f>
        <v>0</v>
      </c>
    </row>
    <row r="5124" s="671" customFormat="1" ht="13.5" customHeight="1">
      <c r="E5124" t="s" s="596">
        <v>1932</v>
      </c>
      <c r="F5124" t="s" s="675">
        <v>2592</v>
      </c>
      <c r="G5124" t="s" s="91">
        <f>G5115</f>
        <v>1998</v>
      </c>
      <c r="H5124" s="677">
        <v>0</v>
      </c>
      <c r="J5124" s="662">
        <f>H5124*I5124</f>
        <v>0</v>
      </c>
      <c r="K5124" s="662">
        <f>IF($V$11="Y",J5124*0.05,0)</f>
        <v>0</v>
      </c>
    </row>
    <row r="5125" s="671" customFormat="1" ht="13.5" customHeight="1">
      <c r="E5125" t="s" s="596">
        <v>1932</v>
      </c>
      <c r="F5125" t="s" s="675">
        <v>2592</v>
      </c>
      <c r="G5125" t="s" s="205">
        <f>G5116</f>
        <v>2000</v>
      </c>
      <c r="H5125" s="677">
        <v>0</v>
      </c>
      <c r="J5125" s="662">
        <f>H5125*I5125</f>
        <v>0</v>
      </c>
      <c r="K5125" s="662">
        <f>IF($V$11="Y",J5125*0.05,0)</f>
        <v>0</v>
      </c>
    </row>
    <row r="5126" s="671" customFormat="1" ht="13.5" customHeight="1">
      <c r="E5126" t="s" s="596">
        <v>1932</v>
      </c>
      <c r="F5126" t="s" s="675">
        <v>2592</v>
      </c>
      <c r="G5126" t="s" s="684">
        <f>G5117</f>
        <v>2001</v>
      </c>
      <c r="H5126" s="677">
        <v>0</v>
      </c>
      <c r="J5126" s="662">
        <f>H5126*I5126</f>
        <v>0</v>
      </c>
      <c r="K5126" s="662">
        <f>IF($V$11="Y",J5126*0.05,0)</f>
        <v>0</v>
      </c>
    </row>
    <row r="5127" s="671" customFormat="1" ht="13.5" customHeight="1">
      <c r="E5127" t="s" s="596">
        <v>1932</v>
      </c>
      <c r="F5127" t="s" s="675">
        <v>2592</v>
      </c>
      <c r="G5127" t="s" s="686">
        <f>G5118</f>
        <v>2003</v>
      </c>
      <c r="H5127" s="677">
        <v>0</v>
      </c>
      <c r="J5127" s="662">
        <f>H5127*I5127</f>
        <v>0</v>
      </c>
      <c r="K5127" s="662">
        <f>IF($V$11="Y",J5127*0.05,0)</f>
        <v>0</v>
      </c>
    </row>
    <row r="5128" s="671" customFormat="1" ht="13.5" customHeight="1">
      <c r="E5128" t="s" s="596">
        <v>1932</v>
      </c>
      <c r="F5128" t="s" s="675">
        <v>2592</v>
      </c>
      <c r="G5128" t="s" s="690">
        <f>G5119</f>
        <v>2004</v>
      </c>
      <c r="H5128" s="677">
        <v>0</v>
      </c>
      <c r="J5128" s="662">
        <f>H5128*I5128</f>
        <v>0</v>
      </c>
      <c r="K5128" s="662">
        <f>IF($V$11="Y",J5128*0.05,0)</f>
        <v>0</v>
      </c>
    </row>
    <row r="5129" s="671" customFormat="1" ht="13.5" customHeight="1">
      <c r="E5129" t="s" s="596">
        <v>1932</v>
      </c>
      <c r="F5129" t="s" s="675">
        <v>2592</v>
      </c>
      <c r="G5129" t="s" s="692">
        <f>G5120</f>
        <v>2005</v>
      </c>
      <c r="H5129" s="677">
        <v>0</v>
      </c>
      <c r="J5129" s="662">
        <f>H5129*I5129</f>
        <v>0</v>
      </c>
      <c r="K5129" s="662">
        <f>IF($V$11="Y",J5129*0.05,0)</f>
        <v>0</v>
      </c>
    </row>
    <row r="5130" s="671" customFormat="1" ht="13.5" customHeight="1">
      <c r="E5130" t="s" s="596">
        <v>1932</v>
      </c>
      <c r="F5130" t="s" s="675">
        <v>2592</v>
      </c>
      <c r="G5130" t="s" s="180">
        <f>G5121</f>
        <v>2006</v>
      </c>
      <c r="H5130" s="677">
        <v>0</v>
      </c>
      <c r="J5130" s="662">
        <f>H5130*I5130</f>
        <v>0</v>
      </c>
      <c r="K5130" s="662">
        <f>IF($V$11="Y",J5130*0.05,0)</f>
        <v>0</v>
      </c>
    </row>
    <row r="5131" s="671" customFormat="1" ht="13.5" customHeight="1">
      <c r="E5131" t="s" s="596">
        <v>1932</v>
      </c>
      <c r="F5131" t="s" s="675">
        <v>2592</v>
      </c>
      <c r="G5131" t="s" s="695">
        <f>G5122</f>
        <v>2007</v>
      </c>
      <c r="H5131" s="677">
        <v>0</v>
      </c>
      <c r="J5131" s="662">
        <f>H5131*I5131</f>
        <v>0</v>
      </c>
      <c r="K5131" s="662">
        <f>IF($V$11="Y",J5131*0.05,0)</f>
        <v>0</v>
      </c>
    </row>
    <row r="5132" s="671" customFormat="1" ht="13.5" customHeight="1">
      <c r="E5132" t="s" s="596">
        <v>1918</v>
      </c>
      <c r="F5132" t="s" s="675">
        <v>2593</v>
      </c>
      <c r="G5132" t="s" s="676">
        <f>G5123</f>
        <v>1996</v>
      </c>
      <c r="H5132" s="677">
        <v>0</v>
      </c>
      <c r="J5132" s="662">
        <f>H5132*I5132</f>
        <v>0</v>
      </c>
      <c r="K5132" s="662">
        <f>IF($V$11="Y",J5132*0.05,0)</f>
        <v>0</v>
      </c>
    </row>
    <row r="5133" s="671" customFormat="1" ht="13.5" customHeight="1">
      <c r="E5133" t="s" s="596">
        <v>1918</v>
      </c>
      <c r="F5133" t="s" s="675">
        <v>2593</v>
      </c>
      <c r="G5133" t="s" s="91">
        <f>G5124</f>
        <v>1998</v>
      </c>
      <c r="H5133" s="677">
        <v>0</v>
      </c>
      <c r="J5133" s="662">
        <f>H5133*I5133</f>
        <v>0</v>
      </c>
      <c r="K5133" s="662">
        <f>IF($V$11="Y",J5133*0.05,0)</f>
        <v>0</v>
      </c>
    </row>
    <row r="5134" s="671" customFormat="1" ht="13.5" customHeight="1">
      <c r="E5134" t="s" s="596">
        <v>1918</v>
      </c>
      <c r="F5134" t="s" s="675">
        <v>2593</v>
      </c>
      <c r="G5134" t="s" s="205">
        <f>G5125</f>
        <v>2000</v>
      </c>
      <c r="H5134" s="677">
        <v>0</v>
      </c>
      <c r="J5134" s="662">
        <f>H5134*I5134</f>
        <v>0</v>
      </c>
      <c r="K5134" s="662">
        <f>IF($V$11="Y",J5134*0.05,0)</f>
        <v>0</v>
      </c>
    </row>
    <row r="5135" s="671" customFormat="1" ht="13.5" customHeight="1">
      <c r="E5135" t="s" s="596">
        <v>1918</v>
      </c>
      <c r="F5135" t="s" s="675">
        <v>2593</v>
      </c>
      <c r="G5135" t="s" s="684">
        <f>G5126</f>
        <v>2001</v>
      </c>
      <c r="H5135" s="677">
        <v>0</v>
      </c>
      <c r="J5135" s="662">
        <f>H5135*I5135</f>
        <v>0</v>
      </c>
      <c r="K5135" s="662">
        <f>IF($V$11="Y",J5135*0.05,0)</f>
        <v>0</v>
      </c>
    </row>
    <row r="5136" s="671" customFormat="1" ht="13.5" customHeight="1">
      <c r="E5136" t="s" s="596">
        <v>1918</v>
      </c>
      <c r="F5136" t="s" s="675">
        <v>2593</v>
      </c>
      <c r="G5136" t="s" s="686">
        <f>G5127</f>
        <v>2003</v>
      </c>
      <c r="H5136" s="677">
        <v>0</v>
      </c>
      <c r="J5136" s="662">
        <f>H5136*I5136</f>
        <v>0</v>
      </c>
      <c r="K5136" s="662">
        <f>IF($V$11="Y",J5136*0.05,0)</f>
        <v>0</v>
      </c>
    </row>
    <row r="5137" s="671" customFormat="1" ht="13.5" customHeight="1">
      <c r="E5137" t="s" s="596">
        <v>1918</v>
      </c>
      <c r="F5137" t="s" s="675">
        <v>2593</v>
      </c>
      <c r="G5137" t="s" s="690">
        <f>G5128</f>
        <v>2004</v>
      </c>
      <c r="H5137" s="677">
        <v>0</v>
      </c>
      <c r="J5137" s="662">
        <f>H5137*I5137</f>
        <v>0</v>
      </c>
      <c r="K5137" s="662">
        <f>IF($V$11="Y",J5137*0.05,0)</f>
        <v>0</v>
      </c>
    </row>
    <row r="5138" s="671" customFormat="1" ht="13.5" customHeight="1">
      <c r="E5138" t="s" s="596">
        <v>1918</v>
      </c>
      <c r="F5138" t="s" s="675">
        <v>2593</v>
      </c>
      <c r="G5138" t="s" s="692">
        <f>G5129</f>
        <v>2005</v>
      </c>
      <c r="H5138" s="677">
        <v>0</v>
      </c>
      <c r="J5138" s="662">
        <f>H5138*I5138</f>
        <v>0</v>
      </c>
      <c r="K5138" s="662">
        <f>IF($V$11="Y",J5138*0.05,0)</f>
        <v>0</v>
      </c>
    </row>
    <row r="5139" s="671" customFormat="1" ht="13.5" customHeight="1">
      <c r="E5139" t="s" s="596">
        <v>1918</v>
      </c>
      <c r="F5139" t="s" s="675">
        <v>2593</v>
      </c>
      <c r="G5139" t="s" s="180">
        <f>G5130</f>
        <v>2006</v>
      </c>
      <c r="H5139" s="677">
        <v>0</v>
      </c>
      <c r="J5139" s="662">
        <f>H5139*I5139</f>
        <v>0</v>
      </c>
      <c r="K5139" s="662">
        <f>IF($V$11="Y",J5139*0.05,0)</f>
        <v>0</v>
      </c>
    </row>
    <row r="5140" s="671" customFormat="1" ht="13.5" customHeight="1">
      <c r="E5140" t="s" s="596">
        <v>1918</v>
      </c>
      <c r="F5140" t="s" s="675">
        <v>2593</v>
      </c>
      <c r="G5140" t="s" s="695">
        <f>G5131</f>
        <v>2007</v>
      </c>
      <c r="H5140" s="677">
        <v>0</v>
      </c>
      <c r="J5140" s="662">
        <f>H5140*I5140</f>
        <v>0</v>
      </c>
      <c r="K5140" s="662">
        <f>IF($V$11="Y",J5140*0.05,0)</f>
        <v>0</v>
      </c>
    </row>
    <row r="5141" s="671" customFormat="1" ht="13.5" customHeight="1">
      <c r="E5141" t="s" s="596">
        <v>1857</v>
      </c>
      <c r="F5141" t="s" s="675">
        <v>2594</v>
      </c>
      <c r="G5141" t="s" s="676">
        <f>G5132</f>
        <v>1996</v>
      </c>
      <c r="H5141" s="677">
        <v>0</v>
      </c>
      <c r="J5141" s="662">
        <f>H5141*I5141</f>
        <v>0</v>
      </c>
      <c r="K5141" s="662">
        <f>IF($V$11="Y",J5141*0.05,0)</f>
        <v>0</v>
      </c>
    </row>
    <row r="5142" s="671" customFormat="1" ht="13.5" customHeight="1">
      <c r="E5142" t="s" s="596">
        <v>1857</v>
      </c>
      <c r="F5142" t="s" s="675">
        <v>2594</v>
      </c>
      <c r="G5142" t="s" s="91">
        <f>G5133</f>
        <v>1998</v>
      </c>
      <c r="H5142" s="677">
        <v>0</v>
      </c>
      <c r="J5142" s="662">
        <f>H5142*I5142</f>
        <v>0</v>
      </c>
      <c r="K5142" s="662">
        <f>IF($V$11="Y",J5142*0.05,0)</f>
        <v>0</v>
      </c>
    </row>
    <row r="5143" s="671" customFormat="1" ht="13.5" customHeight="1">
      <c r="E5143" t="s" s="596">
        <v>1857</v>
      </c>
      <c r="F5143" t="s" s="675">
        <v>2594</v>
      </c>
      <c r="G5143" t="s" s="205">
        <f>G5134</f>
        <v>2000</v>
      </c>
      <c r="H5143" s="677">
        <v>0</v>
      </c>
      <c r="J5143" s="662">
        <f>H5143*I5143</f>
        <v>0</v>
      </c>
      <c r="K5143" s="662">
        <f>IF($V$11="Y",J5143*0.05,0)</f>
        <v>0</v>
      </c>
    </row>
    <row r="5144" s="671" customFormat="1" ht="13.5" customHeight="1">
      <c r="E5144" t="s" s="596">
        <v>1857</v>
      </c>
      <c r="F5144" t="s" s="675">
        <v>2594</v>
      </c>
      <c r="G5144" t="s" s="684">
        <f>G5135</f>
        <v>2001</v>
      </c>
      <c r="H5144" s="677">
        <v>0</v>
      </c>
      <c r="J5144" s="662">
        <f>H5144*I5144</f>
        <v>0</v>
      </c>
      <c r="K5144" s="662">
        <f>IF($V$11="Y",J5144*0.05,0)</f>
        <v>0</v>
      </c>
    </row>
    <row r="5145" s="671" customFormat="1" ht="13.5" customHeight="1">
      <c r="E5145" t="s" s="596">
        <v>1857</v>
      </c>
      <c r="F5145" t="s" s="675">
        <v>2594</v>
      </c>
      <c r="G5145" t="s" s="686">
        <f>G5136</f>
        <v>2003</v>
      </c>
      <c r="H5145" s="677">
        <v>0</v>
      </c>
      <c r="J5145" s="662">
        <f>H5145*I5145</f>
        <v>0</v>
      </c>
      <c r="K5145" s="662">
        <f>IF($V$11="Y",J5145*0.05,0)</f>
        <v>0</v>
      </c>
    </row>
    <row r="5146" s="671" customFormat="1" ht="13.5" customHeight="1">
      <c r="E5146" t="s" s="596">
        <v>1857</v>
      </c>
      <c r="F5146" t="s" s="675">
        <v>2594</v>
      </c>
      <c r="G5146" t="s" s="690">
        <f>G5137</f>
        <v>2004</v>
      </c>
      <c r="H5146" s="677">
        <v>0</v>
      </c>
      <c r="J5146" s="662">
        <f>H5146*I5146</f>
        <v>0</v>
      </c>
      <c r="K5146" s="662">
        <f>IF($V$11="Y",J5146*0.05,0)</f>
        <v>0</v>
      </c>
    </row>
    <row r="5147" s="671" customFormat="1" ht="13.5" customHeight="1">
      <c r="E5147" t="s" s="596">
        <v>1857</v>
      </c>
      <c r="F5147" t="s" s="675">
        <v>2594</v>
      </c>
      <c r="G5147" t="s" s="692">
        <f>G5138</f>
        <v>2005</v>
      </c>
      <c r="H5147" s="677">
        <v>0</v>
      </c>
      <c r="J5147" s="662">
        <f>H5147*I5147</f>
        <v>0</v>
      </c>
      <c r="K5147" s="662">
        <f>IF($V$11="Y",J5147*0.05,0)</f>
        <v>0</v>
      </c>
    </row>
    <row r="5148" s="671" customFormat="1" ht="13.5" customHeight="1">
      <c r="E5148" t="s" s="596">
        <v>1857</v>
      </c>
      <c r="F5148" t="s" s="675">
        <v>2594</v>
      </c>
      <c r="G5148" t="s" s="180">
        <f>G5139</f>
        <v>2006</v>
      </c>
      <c r="H5148" s="677">
        <v>0</v>
      </c>
      <c r="J5148" s="662">
        <f>H5148*I5148</f>
        <v>0</v>
      </c>
      <c r="K5148" s="662">
        <f>IF($V$11="Y",J5148*0.05,0)</f>
        <v>0</v>
      </c>
    </row>
    <row r="5149" s="671" customFormat="1" ht="13.5" customHeight="1">
      <c r="E5149" t="s" s="596">
        <v>1857</v>
      </c>
      <c r="F5149" t="s" s="675">
        <v>2594</v>
      </c>
      <c r="G5149" t="s" s="695">
        <f>G5140</f>
        <v>2007</v>
      </c>
      <c r="H5149" s="677">
        <v>0</v>
      </c>
      <c r="J5149" s="662">
        <f>H5149*I5149</f>
        <v>0</v>
      </c>
      <c r="K5149" s="662">
        <f>IF($V$11="Y",J5149*0.05,0)</f>
        <v>0</v>
      </c>
    </row>
    <row r="5150" s="671" customFormat="1" ht="13.5" customHeight="1">
      <c r="E5150" t="s" s="596">
        <v>1892</v>
      </c>
      <c r="F5150" t="s" s="675">
        <v>2595</v>
      </c>
      <c r="G5150" t="s" s="676">
        <f>G5141</f>
        <v>1996</v>
      </c>
      <c r="H5150" s="677">
        <v>0</v>
      </c>
      <c r="J5150" s="662">
        <f>H5150*I5150</f>
        <v>0</v>
      </c>
      <c r="K5150" s="662">
        <f>IF($V$11="Y",J5150*0.05,0)</f>
        <v>0</v>
      </c>
    </row>
    <row r="5151" s="671" customFormat="1" ht="13.5" customHeight="1">
      <c r="E5151" t="s" s="596">
        <v>1892</v>
      </c>
      <c r="F5151" t="s" s="675">
        <v>2595</v>
      </c>
      <c r="G5151" t="s" s="91">
        <f>G5142</f>
        <v>1998</v>
      </c>
      <c r="H5151" s="677">
        <v>0</v>
      </c>
      <c r="J5151" s="662">
        <f>H5151*I5151</f>
        <v>0</v>
      </c>
      <c r="K5151" s="662">
        <f>IF($V$11="Y",J5151*0.05,0)</f>
        <v>0</v>
      </c>
    </row>
    <row r="5152" s="671" customFormat="1" ht="13.5" customHeight="1">
      <c r="E5152" t="s" s="596">
        <v>1892</v>
      </c>
      <c r="F5152" t="s" s="675">
        <v>2595</v>
      </c>
      <c r="G5152" t="s" s="205">
        <f>G5143</f>
        <v>2000</v>
      </c>
      <c r="H5152" s="677">
        <v>0</v>
      </c>
      <c r="J5152" s="662">
        <f>H5152*I5152</f>
        <v>0</v>
      </c>
      <c r="K5152" s="662">
        <f>IF($V$11="Y",J5152*0.05,0)</f>
        <v>0</v>
      </c>
    </row>
    <row r="5153" s="671" customFormat="1" ht="13.5" customHeight="1">
      <c r="E5153" t="s" s="596">
        <v>1892</v>
      </c>
      <c r="F5153" t="s" s="675">
        <v>2595</v>
      </c>
      <c r="G5153" t="s" s="684">
        <f>G5144</f>
        <v>2001</v>
      </c>
      <c r="H5153" s="677">
        <v>0</v>
      </c>
      <c r="J5153" s="662">
        <f>H5153*I5153</f>
        <v>0</v>
      </c>
      <c r="K5153" s="662">
        <f>IF($V$11="Y",J5153*0.05,0)</f>
        <v>0</v>
      </c>
    </row>
    <row r="5154" s="671" customFormat="1" ht="13.5" customHeight="1">
      <c r="E5154" t="s" s="596">
        <v>1892</v>
      </c>
      <c r="F5154" t="s" s="675">
        <v>2595</v>
      </c>
      <c r="G5154" t="s" s="686">
        <f>G5145</f>
        <v>2003</v>
      </c>
      <c r="H5154" s="677">
        <v>0</v>
      </c>
      <c r="J5154" s="662">
        <f>H5154*I5154</f>
        <v>0</v>
      </c>
      <c r="K5154" s="662">
        <f>IF($V$11="Y",J5154*0.05,0)</f>
        <v>0</v>
      </c>
    </row>
    <row r="5155" s="671" customFormat="1" ht="13.5" customHeight="1">
      <c r="E5155" t="s" s="596">
        <v>1892</v>
      </c>
      <c r="F5155" t="s" s="675">
        <v>2595</v>
      </c>
      <c r="G5155" t="s" s="690">
        <f>G5146</f>
        <v>2004</v>
      </c>
      <c r="H5155" s="677">
        <v>0</v>
      </c>
      <c r="J5155" s="662">
        <f>H5155*I5155</f>
        <v>0</v>
      </c>
      <c r="K5155" s="662">
        <f>IF($V$11="Y",J5155*0.05,0)</f>
        <v>0</v>
      </c>
    </row>
    <row r="5156" s="671" customFormat="1" ht="13.5" customHeight="1">
      <c r="E5156" t="s" s="596">
        <v>1892</v>
      </c>
      <c r="F5156" t="s" s="675">
        <v>2595</v>
      </c>
      <c r="G5156" t="s" s="692">
        <f>G5147</f>
        <v>2005</v>
      </c>
      <c r="H5156" s="677">
        <v>0</v>
      </c>
      <c r="J5156" s="662">
        <f>H5156*I5156</f>
        <v>0</v>
      </c>
      <c r="K5156" s="662">
        <f>IF($V$11="Y",J5156*0.05,0)</f>
        <v>0</v>
      </c>
    </row>
    <row r="5157" s="671" customFormat="1" ht="13.5" customHeight="1">
      <c r="E5157" t="s" s="596">
        <v>1892</v>
      </c>
      <c r="F5157" t="s" s="675">
        <v>2595</v>
      </c>
      <c r="G5157" t="s" s="180">
        <f>G5148</f>
        <v>2006</v>
      </c>
      <c r="H5157" s="677">
        <v>0</v>
      </c>
      <c r="J5157" s="662">
        <f>H5157*I5157</f>
        <v>0</v>
      </c>
      <c r="K5157" s="662">
        <f>IF($V$11="Y",J5157*0.05,0)</f>
        <v>0</v>
      </c>
    </row>
    <row r="5158" s="671" customFormat="1" ht="13.5" customHeight="1">
      <c r="E5158" t="s" s="596">
        <v>1892</v>
      </c>
      <c r="F5158" t="s" s="675">
        <v>2595</v>
      </c>
      <c r="G5158" t="s" s="695">
        <f>G5149</f>
        <v>2007</v>
      </c>
      <c r="H5158" s="677">
        <v>0</v>
      </c>
      <c r="J5158" s="662">
        <f>H5158*I5158</f>
        <v>0</v>
      </c>
      <c r="K5158" s="662">
        <f>IF($V$11="Y",J5158*0.05,0)</f>
        <v>0</v>
      </c>
    </row>
    <row r="5159" s="671" customFormat="1" ht="13.5" customHeight="1">
      <c r="E5159" t="s" s="596">
        <v>1929</v>
      </c>
      <c r="F5159" t="s" s="675">
        <v>2596</v>
      </c>
      <c r="G5159" t="s" s="676">
        <f>G5150</f>
        <v>1996</v>
      </c>
      <c r="H5159" s="677">
        <v>0</v>
      </c>
      <c r="J5159" s="662">
        <f>H5159*I5159</f>
        <v>0</v>
      </c>
      <c r="K5159" s="662">
        <f>IF($V$11="Y",J5159*0.05,0)</f>
        <v>0</v>
      </c>
    </row>
    <row r="5160" s="671" customFormat="1" ht="13.5" customHeight="1">
      <c r="E5160" t="s" s="596">
        <v>1929</v>
      </c>
      <c r="F5160" t="s" s="675">
        <v>2596</v>
      </c>
      <c r="G5160" t="s" s="91">
        <f>G5151</f>
        <v>1998</v>
      </c>
      <c r="H5160" s="677">
        <v>0</v>
      </c>
      <c r="J5160" s="662">
        <f>H5160*I5160</f>
        <v>0</v>
      </c>
      <c r="K5160" s="662">
        <f>IF($V$11="Y",J5160*0.05,0)</f>
        <v>0</v>
      </c>
    </row>
    <row r="5161" s="671" customFormat="1" ht="13.5" customHeight="1">
      <c r="E5161" t="s" s="596">
        <v>1929</v>
      </c>
      <c r="F5161" t="s" s="675">
        <v>2596</v>
      </c>
      <c r="G5161" t="s" s="205">
        <f>G5152</f>
        <v>2000</v>
      </c>
      <c r="H5161" s="677">
        <v>0</v>
      </c>
      <c r="J5161" s="662">
        <f>H5161*I5161</f>
        <v>0</v>
      </c>
      <c r="K5161" s="662">
        <f>IF($V$11="Y",J5161*0.05,0)</f>
        <v>0</v>
      </c>
    </row>
    <row r="5162" s="671" customFormat="1" ht="13.5" customHeight="1">
      <c r="E5162" t="s" s="596">
        <v>1929</v>
      </c>
      <c r="F5162" t="s" s="675">
        <v>2596</v>
      </c>
      <c r="G5162" t="s" s="684">
        <f>G5153</f>
        <v>2001</v>
      </c>
      <c r="H5162" s="677">
        <v>0</v>
      </c>
      <c r="J5162" s="662">
        <f>H5162*I5162</f>
        <v>0</v>
      </c>
      <c r="K5162" s="662">
        <f>IF($V$11="Y",J5162*0.05,0)</f>
        <v>0</v>
      </c>
    </row>
    <row r="5163" s="671" customFormat="1" ht="13.5" customHeight="1">
      <c r="E5163" t="s" s="596">
        <v>1929</v>
      </c>
      <c r="F5163" t="s" s="675">
        <v>2596</v>
      </c>
      <c r="G5163" t="s" s="686">
        <f>G5154</f>
        <v>2003</v>
      </c>
      <c r="H5163" s="677">
        <v>0</v>
      </c>
      <c r="J5163" s="662">
        <f>H5163*I5163</f>
        <v>0</v>
      </c>
      <c r="K5163" s="662">
        <f>IF($V$11="Y",J5163*0.05,0)</f>
        <v>0</v>
      </c>
    </row>
    <row r="5164" s="671" customFormat="1" ht="13.5" customHeight="1">
      <c r="E5164" t="s" s="596">
        <v>1929</v>
      </c>
      <c r="F5164" t="s" s="675">
        <v>2596</v>
      </c>
      <c r="G5164" t="s" s="690">
        <f>G5155</f>
        <v>2004</v>
      </c>
      <c r="H5164" s="677">
        <v>0</v>
      </c>
      <c r="J5164" s="662">
        <f>H5164*I5164</f>
        <v>0</v>
      </c>
      <c r="K5164" s="662">
        <f>IF($V$11="Y",J5164*0.05,0)</f>
        <v>0</v>
      </c>
    </row>
    <row r="5165" s="671" customFormat="1" ht="13.5" customHeight="1">
      <c r="E5165" t="s" s="596">
        <v>1929</v>
      </c>
      <c r="F5165" t="s" s="675">
        <v>2596</v>
      </c>
      <c r="G5165" t="s" s="692">
        <f>G5156</f>
        <v>2005</v>
      </c>
      <c r="H5165" s="677">
        <v>0</v>
      </c>
      <c r="J5165" s="662">
        <f>H5165*I5165</f>
        <v>0</v>
      </c>
      <c r="K5165" s="662">
        <f>IF($V$11="Y",J5165*0.05,0)</f>
        <v>0</v>
      </c>
    </row>
    <row r="5166" s="671" customFormat="1" ht="13.5" customHeight="1">
      <c r="E5166" t="s" s="596">
        <v>1929</v>
      </c>
      <c r="F5166" t="s" s="675">
        <v>2596</v>
      </c>
      <c r="G5166" t="s" s="180">
        <f>G5157</f>
        <v>2006</v>
      </c>
      <c r="H5166" s="677">
        <v>0</v>
      </c>
      <c r="J5166" s="662">
        <f>H5166*I5166</f>
        <v>0</v>
      </c>
      <c r="K5166" s="662">
        <f>IF($V$11="Y",J5166*0.05,0)</f>
        <v>0</v>
      </c>
    </row>
    <row r="5167" s="671" customFormat="1" ht="13.5" customHeight="1">
      <c r="E5167" t="s" s="596">
        <v>1929</v>
      </c>
      <c r="F5167" t="s" s="675">
        <v>2596</v>
      </c>
      <c r="G5167" t="s" s="695">
        <f>G5158</f>
        <v>2007</v>
      </c>
      <c r="H5167" s="677">
        <v>0</v>
      </c>
      <c r="J5167" s="662">
        <f>H5167*I5167</f>
        <v>0</v>
      </c>
      <c r="K5167" s="662">
        <f>IF($V$11="Y",J5167*0.05,0)</f>
        <v>0</v>
      </c>
    </row>
    <row r="5168" s="671" customFormat="1" ht="13.5" customHeight="1">
      <c r="E5168" t="s" s="596">
        <v>1915</v>
      </c>
      <c r="F5168" t="s" s="675">
        <v>2597</v>
      </c>
      <c r="G5168" t="s" s="676">
        <f>G5159</f>
        <v>1996</v>
      </c>
      <c r="H5168" s="677">
        <v>0</v>
      </c>
      <c r="J5168" s="662">
        <f>H5168*I5168</f>
        <v>0</v>
      </c>
      <c r="K5168" s="662">
        <f>IF($V$11="Y",J5168*0.05,0)</f>
        <v>0</v>
      </c>
    </row>
    <row r="5169" s="671" customFormat="1" ht="13.5" customHeight="1">
      <c r="E5169" t="s" s="596">
        <v>1915</v>
      </c>
      <c r="F5169" t="s" s="675">
        <v>2597</v>
      </c>
      <c r="G5169" t="s" s="91">
        <f>G5160</f>
        <v>1998</v>
      </c>
      <c r="H5169" s="677">
        <v>0</v>
      </c>
      <c r="J5169" s="662">
        <f>H5169*I5169</f>
        <v>0</v>
      </c>
      <c r="K5169" s="662">
        <f>IF($V$11="Y",J5169*0.05,0)</f>
        <v>0</v>
      </c>
    </row>
    <row r="5170" s="671" customFormat="1" ht="13.5" customHeight="1">
      <c r="E5170" t="s" s="596">
        <v>1915</v>
      </c>
      <c r="F5170" t="s" s="675">
        <v>2597</v>
      </c>
      <c r="G5170" t="s" s="205">
        <f>G5161</f>
        <v>2000</v>
      </c>
      <c r="H5170" s="677">
        <v>0</v>
      </c>
      <c r="J5170" s="662">
        <f>H5170*I5170</f>
        <v>0</v>
      </c>
      <c r="K5170" s="662">
        <f>IF($V$11="Y",J5170*0.05,0)</f>
        <v>0</v>
      </c>
    </row>
    <row r="5171" s="671" customFormat="1" ht="13.5" customHeight="1">
      <c r="E5171" t="s" s="596">
        <v>1915</v>
      </c>
      <c r="F5171" t="s" s="675">
        <v>2597</v>
      </c>
      <c r="G5171" t="s" s="684">
        <f>G5162</f>
        <v>2001</v>
      </c>
      <c r="H5171" s="677">
        <v>0</v>
      </c>
      <c r="J5171" s="662">
        <f>H5171*I5171</f>
        <v>0</v>
      </c>
      <c r="K5171" s="662">
        <f>IF($V$11="Y",J5171*0.05,0)</f>
        <v>0</v>
      </c>
    </row>
    <row r="5172" s="671" customFormat="1" ht="13.5" customHeight="1">
      <c r="E5172" t="s" s="596">
        <v>1915</v>
      </c>
      <c r="F5172" t="s" s="675">
        <v>2597</v>
      </c>
      <c r="G5172" t="s" s="686">
        <f>G5163</f>
        <v>2003</v>
      </c>
      <c r="H5172" s="677">
        <v>0</v>
      </c>
      <c r="J5172" s="662">
        <f>H5172*I5172</f>
        <v>0</v>
      </c>
      <c r="K5172" s="662">
        <f>IF($V$11="Y",J5172*0.05,0)</f>
        <v>0</v>
      </c>
    </row>
    <row r="5173" s="671" customFormat="1" ht="13.5" customHeight="1">
      <c r="E5173" t="s" s="596">
        <v>1915</v>
      </c>
      <c r="F5173" t="s" s="675">
        <v>2597</v>
      </c>
      <c r="G5173" t="s" s="690">
        <f>G5164</f>
        <v>2004</v>
      </c>
      <c r="H5173" s="677">
        <v>0</v>
      </c>
      <c r="J5173" s="662">
        <f>H5173*I5173</f>
        <v>0</v>
      </c>
      <c r="K5173" s="662">
        <f>IF($V$11="Y",J5173*0.05,0)</f>
        <v>0</v>
      </c>
    </row>
    <row r="5174" s="671" customFormat="1" ht="13.5" customHeight="1">
      <c r="E5174" t="s" s="596">
        <v>1915</v>
      </c>
      <c r="F5174" t="s" s="675">
        <v>2597</v>
      </c>
      <c r="G5174" t="s" s="692">
        <f>G5165</f>
        <v>2005</v>
      </c>
      <c r="H5174" s="677">
        <v>0</v>
      </c>
      <c r="J5174" s="662">
        <f>H5174*I5174</f>
        <v>0</v>
      </c>
      <c r="K5174" s="662">
        <f>IF($V$11="Y",J5174*0.05,0)</f>
        <v>0</v>
      </c>
    </row>
    <row r="5175" s="671" customFormat="1" ht="13.5" customHeight="1">
      <c r="E5175" t="s" s="596">
        <v>1915</v>
      </c>
      <c r="F5175" t="s" s="675">
        <v>2597</v>
      </c>
      <c r="G5175" t="s" s="180">
        <f>G5166</f>
        <v>2006</v>
      </c>
      <c r="H5175" s="677">
        <v>0</v>
      </c>
      <c r="J5175" s="662">
        <f>H5175*I5175</f>
        <v>0</v>
      </c>
      <c r="K5175" s="662">
        <f>IF($V$11="Y",J5175*0.05,0)</f>
        <v>0</v>
      </c>
    </row>
    <row r="5176" s="671" customFormat="1" ht="13.5" customHeight="1">
      <c r="E5176" t="s" s="596">
        <v>1915</v>
      </c>
      <c r="F5176" t="s" s="675">
        <v>2597</v>
      </c>
      <c r="G5176" t="s" s="695">
        <f>G5167</f>
        <v>2007</v>
      </c>
      <c r="H5176" s="677">
        <v>0</v>
      </c>
      <c r="J5176" s="662">
        <f>H5176*I5176</f>
        <v>0</v>
      </c>
      <c r="K5176" s="662">
        <f>IF($V$11="Y",J5176*0.05,0)</f>
        <v>0</v>
      </c>
    </row>
    <row r="5177" s="671" customFormat="1" ht="13.5" customHeight="1">
      <c r="E5177" t="s" s="596">
        <v>1928</v>
      </c>
      <c r="F5177" t="s" s="675">
        <v>2598</v>
      </c>
      <c r="G5177" t="s" s="676">
        <f>G5168</f>
        <v>1996</v>
      </c>
      <c r="H5177" s="677">
        <v>0</v>
      </c>
      <c r="J5177" s="662">
        <f>H5177*I5177</f>
        <v>0</v>
      </c>
      <c r="K5177" s="662">
        <f>IF($V$11="Y",J5177*0.05,0)</f>
        <v>0</v>
      </c>
    </row>
    <row r="5178" s="671" customFormat="1" ht="13.5" customHeight="1">
      <c r="E5178" t="s" s="596">
        <v>1928</v>
      </c>
      <c r="F5178" t="s" s="675">
        <v>2598</v>
      </c>
      <c r="G5178" t="s" s="91">
        <f>G5169</f>
        <v>1998</v>
      </c>
      <c r="H5178" s="677">
        <v>0</v>
      </c>
      <c r="J5178" s="662">
        <f>H5178*I5178</f>
        <v>0</v>
      </c>
      <c r="K5178" s="662">
        <f>IF($V$11="Y",J5178*0.05,0)</f>
        <v>0</v>
      </c>
    </row>
    <row r="5179" s="671" customFormat="1" ht="13.5" customHeight="1">
      <c r="E5179" t="s" s="596">
        <v>1928</v>
      </c>
      <c r="F5179" t="s" s="675">
        <v>2598</v>
      </c>
      <c r="G5179" t="s" s="205">
        <f>G5170</f>
        <v>2000</v>
      </c>
      <c r="H5179" s="677">
        <v>0</v>
      </c>
      <c r="J5179" s="662">
        <f>H5179*I5179</f>
        <v>0</v>
      </c>
      <c r="K5179" s="662">
        <f>IF($V$11="Y",J5179*0.05,0)</f>
        <v>0</v>
      </c>
    </row>
    <row r="5180" s="671" customFormat="1" ht="13.5" customHeight="1">
      <c r="E5180" t="s" s="596">
        <v>1928</v>
      </c>
      <c r="F5180" t="s" s="675">
        <v>2598</v>
      </c>
      <c r="G5180" t="s" s="684">
        <f>G5171</f>
        <v>2001</v>
      </c>
      <c r="H5180" s="677">
        <v>0</v>
      </c>
      <c r="J5180" s="662">
        <f>H5180*I5180</f>
        <v>0</v>
      </c>
      <c r="K5180" s="662">
        <f>IF($V$11="Y",J5180*0.05,0)</f>
        <v>0</v>
      </c>
    </row>
    <row r="5181" s="671" customFormat="1" ht="13.5" customHeight="1">
      <c r="E5181" t="s" s="596">
        <v>1928</v>
      </c>
      <c r="F5181" t="s" s="675">
        <v>2598</v>
      </c>
      <c r="G5181" t="s" s="686">
        <f>G5172</f>
        <v>2003</v>
      </c>
      <c r="H5181" s="677">
        <v>0</v>
      </c>
      <c r="J5181" s="662">
        <f>H5181*I5181</f>
        <v>0</v>
      </c>
      <c r="K5181" s="662">
        <f>IF($V$11="Y",J5181*0.05,0)</f>
        <v>0</v>
      </c>
    </row>
    <row r="5182" s="671" customFormat="1" ht="13.5" customHeight="1">
      <c r="E5182" t="s" s="596">
        <v>1928</v>
      </c>
      <c r="F5182" t="s" s="675">
        <v>2598</v>
      </c>
      <c r="G5182" t="s" s="690">
        <f>G5173</f>
        <v>2004</v>
      </c>
      <c r="H5182" s="677">
        <v>0</v>
      </c>
      <c r="J5182" s="662">
        <f>H5182*I5182</f>
        <v>0</v>
      </c>
      <c r="K5182" s="662">
        <f>IF($V$11="Y",J5182*0.05,0)</f>
        <v>0</v>
      </c>
    </row>
    <row r="5183" s="671" customFormat="1" ht="13.5" customHeight="1">
      <c r="E5183" t="s" s="596">
        <v>1928</v>
      </c>
      <c r="F5183" t="s" s="675">
        <v>2598</v>
      </c>
      <c r="G5183" t="s" s="692">
        <f>G5174</f>
        <v>2005</v>
      </c>
      <c r="H5183" s="677">
        <v>0</v>
      </c>
      <c r="J5183" s="662">
        <f>H5183*I5183</f>
        <v>0</v>
      </c>
      <c r="K5183" s="662">
        <f>IF($V$11="Y",J5183*0.05,0)</f>
        <v>0</v>
      </c>
    </row>
    <row r="5184" s="671" customFormat="1" ht="13.5" customHeight="1">
      <c r="E5184" t="s" s="596">
        <v>1928</v>
      </c>
      <c r="F5184" t="s" s="675">
        <v>2598</v>
      </c>
      <c r="G5184" t="s" s="180">
        <f>G5175</f>
        <v>2006</v>
      </c>
      <c r="H5184" s="677">
        <v>0</v>
      </c>
      <c r="J5184" s="662">
        <f>H5184*I5184</f>
        <v>0</v>
      </c>
      <c r="K5184" s="662">
        <f>IF($V$11="Y",J5184*0.05,0)</f>
        <v>0</v>
      </c>
    </row>
    <row r="5185" s="671" customFormat="1" ht="13.5" customHeight="1">
      <c r="E5185" t="s" s="596">
        <v>1928</v>
      </c>
      <c r="F5185" t="s" s="675">
        <v>2598</v>
      </c>
      <c r="G5185" t="s" s="695">
        <f>G5176</f>
        <v>2007</v>
      </c>
      <c r="H5185" s="677">
        <v>0</v>
      </c>
      <c r="J5185" s="662">
        <f>H5185*I5185</f>
        <v>0</v>
      </c>
      <c r="K5185" s="662">
        <f>IF($V$11="Y",J5185*0.05,0)</f>
        <v>0</v>
      </c>
    </row>
    <row r="5186" s="671" customFormat="1" ht="13.5" customHeight="1">
      <c r="E5186" t="s" s="596">
        <v>1923</v>
      </c>
      <c r="F5186" t="s" s="675">
        <v>2599</v>
      </c>
      <c r="G5186" t="s" s="676">
        <f>G5177</f>
        <v>1996</v>
      </c>
      <c r="H5186" s="677">
        <v>0</v>
      </c>
      <c r="J5186" s="662">
        <f>H5186*I5186</f>
        <v>0</v>
      </c>
      <c r="K5186" s="662">
        <f>IF($V$11="Y",J5186*0.05,0)</f>
        <v>0</v>
      </c>
    </row>
    <row r="5187" s="671" customFormat="1" ht="13.5" customHeight="1">
      <c r="E5187" t="s" s="596">
        <v>1923</v>
      </c>
      <c r="F5187" t="s" s="675">
        <v>2599</v>
      </c>
      <c r="G5187" t="s" s="91">
        <f>G5178</f>
        <v>1998</v>
      </c>
      <c r="H5187" s="677">
        <v>0</v>
      </c>
      <c r="J5187" s="662">
        <f>H5187*I5187</f>
        <v>0</v>
      </c>
      <c r="K5187" s="662">
        <f>IF($V$11="Y",J5187*0.05,0)</f>
        <v>0</v>
      </c>
    </row>
    <row r="5188" s="671" customFormat="1" ht="13.5" customHeight="1">
      <c r="E5188" t="s" s="596">
        <v>1923</v>
      </c>
      <c r="F5188" t="s" s="675">
        <v>2599</v>
      </c>
      <c r="G5188" t="s" s="205">
        <f>G5179</f>
        <v>2000</v>
      </c>
      <c r="H5188" s="677">
        <v>0</v>
      </c>
      <c r="J5188" s="662">
        <f>H5188*I5188</f>
        <v>0</v>
      </c>
      <c r="K5188" s="662">
        <f>IF($V$11="Y",J5188*0.05,0)</f>
        <v>0</v>
      </c>
    </row>
    <row r="5189" s="671" customFormat="1" ht="13.5" customHeight="1">
      <c r="E5189" t="s" s="596">
        <v>1923</v>
      </c>
      <c r="F5189" t="s" s="675">
        <v>2599</v>
      </c>
      <c r="G5189" t="s" s="684">
        <f>G5180</f>
        <v>2001</v>
      </c>
      <c r="H5189" s="677">
        <v>0</v>
      </c>
      <c r="J5189" s="662">
        <f>H5189*I5189</f>
        <v>0</v>
      </c>
      <c r="K5189" s="662">
        <f>IF($V$11="Y",J5189*0.05,0)</f>
        <v>0</v>
      </c>
    </row>
    <row r="5190" s="671" customFormat="1" ht="13.5" customHeight="1">
      <c r="E5190" t="s" s="596">
        <v>1923</v>
      </c>
      <c r="F5190" t="s" s="675">
        <v>2599</v>
      </c>
      <c r="G5190" t="s" s="686">
        <f>G5181</f>
        <v>2003</v>
      </c>
      <c r="H5190" s="677">
        <v>0</v>
      </c>
      <c r="J5190" s="662">
        <f>H5190*I5190</f>
        <v>0</v>
      </c>
      <c r="K5190" s="662">
        <f>IF($V$11="Y",J5190*0.05,0)</f>
        <v>0</v>
      </c>
    </row>
    <row r="5191" s="671" customFormat="1" ht="13.5" customHeight="1">
      <c r="E5191" t="s" s="596">
        <v>1923</v>
      </c>
      <c r="F5191" t="s" s="675">
        <v>2599</v>
      </c>
      <c r="G5191" t="s" s="690">
        <f>G5182</f>
        <v>2004</v>
      </c>
      <c r="H5191" s="677">
        <v>0</v>
      </c>
      <c r="J5191" s="662">
        <f>H5191*I5191</f>
        <v>0</v>
      </c>
      <c r="K5191" s="662">
        <f>IF($V$11="Y",J5191*0.05,0)</f>
        <v>0</v>
      </c>
    </row>
    <row r="5192" s="671" customFormat="1" ht="13.5" customHeight="1">
      <c r="E5192" t="s" s="596">
        <v>1923</v>
      </c>
      <c r="F5192" t="s" s="675">
        <v>2599</v>
      </c>
      <c r="G5192" t="s" s="692">
        <f>G5183</f>
        <v>2005</v>
      </c>
      <c r="H5192" s="677">
        <v>0</v>
      </c>
      <c r="J5192" s="662">
        <f>H5192*I5192</f>
        <v>0</v>
      </c>
      <c r="K5192" s="662">
        <f>IF($V$11="Y",J5192*0.05,0)</f>
        <v>0</v>
      </c>
    </row>
    <row r="5193" s="671" customFormat="1" ht="13.5" customHeight="1">
      <c r="E5193" t="s" s="596">
        <v>1923</v>
      </c>
      <c r="F5193" t="s" s="675">
        <v>2599</v>
      </c>
      <c r="G5193" t="s" s="180">
        <f>G5184</f>
        <v>2006</v>
      </c>
      <c r="H5193" s="677">
        <v>0</v>
      </c>
      <c r="J5193" s="662">
        <f>H5193*I5193</f>
        <v>0</v>
      </c>
      <c r="K5193" s="662">
        <f>IF($V$11="Y",J5193*0.05,0)</f>
        <v>0</v>
      </c>
    </row>
    <row r="5194" s="671" customFormat="1" ht="13.5" customHeight="1">
      <c r="E5194" t="s" s="596">
        <v>1923</v>
      </c>
      <c r="F5194" t="s" s="675">
        <v>2599</v>
      </c>
      <c r="G5194" t="s" s="695">
        <f>G5185</f>
        <v>2007</v>
      </c>
      <c r="H5194" s="677">
        <v>0</v>
      </c>
      <c r="J5194" s="662">
        <f>H5194*I5194</f>
        <v>0</v>
      </c>
      <c r="K5194" s="662">
        <f>IF($V$11="Y",J5194*0.05,0)</f>
        <v>0</v>
      </c>
    </row>
    <row r="5195" s="671" customFormat="1" ht="13.5" customHeight="1">
      <c r="E5195" t="s" s="596">
        <v>1893</v>
      </c>
      <c r="F5195" t="s" s="675">
        <v>2600</v>
      </c>
      <c r="G5195" t="s" s="676">
        <f>G5186</f>
        <v>1996</v>
      </c>
      <c r="H5195" s="677">
        <v>0</v>
      </c>
      <c r="J5195" s="662">
        <f>H5195*I5195</f>
        <v>0</v>
      </c>
      <c r="K5195" s="662">
        <f>IF($V$11="Y",J5195*0.05,0)</f>
        <v>0</v>
      </c>
    </row>
    <row r="5196" s="671" customFormat="1" ht="13.5" customHeight="1">
      <c r="E5196" t="s" s="596">
        <v>1893</v>
      </c>
      <c r="F5196" t="s" s="675">
        <v>2600</v>
      </c>
      <c r="G5196" t="s" s="91">
        <f>G5187</f>
        <v>1998</v>
      </c>
      <c r="H5196" s="677">
        <v>0</v>
      </c>
      <c r="J5196" s="662">
        <f>H5196*I5196</f>
        <v>0</v>
      </c>
      <c r="K5196" s="662">
        <f>IF($V$11="Y",J5196*0.05,0)</f>
        <v>0</v>
      </c>
    </row>
    <row r="5197" s="671" customFormat="1" ht="13.5" customHeight="1">
      <c r="E5197" t="s" s="596">
        <v>1893</v>
      </c>
      <c r="F5197" t="s" s="675">
        <v>2600</v>
      </c>
      <c r="G5197" t="s" s="205">
        <f>G5188</f>
        <v>2000</v>
      </c>
      <c r="H5197" s="677">
        <v>0</v>
      </c>
      <c r="J5197" s="662">
        <f>H5197*I5197</f>
        <v>0</v>
      </c>
      <c r="K5197" s="662">
        <f>IF($V$11="Y",J5197*0.05,0)</f>
        <v>0</v>
      </c>
    </row>
    <row r="5198" s="671" customFormat="1" ht="13.5" customHeight="1">
      <c r="E5198" t="s" s="596">
        <v>1893</v>
      </c>
      <c r="F5198" t="s" s="675">
        <v>2600</v>
      </c>
      <c r="G5198" t="s" s="684">
        <f>G5189</f>
        <v>2001</v>
      </c>
      <c r="H5198" s="677">
        <v>0</v>
      </c>
      <c r="J5198" s="662">
        <f>H5198*I5198</f>
        <v>0</v>
      </c>
      <c r="K5198" s="662">
        <f>IF($V$11="Y",J5198*0.05,0)</f>
        <v>0</v>
      </c>
    </row>
    <row r="5199" s="671" customFormat="1" ht="13.5" customHeight="1">
      <c r="E5199" t="s" s="596">
        <v>1893</v>
      </c>
      <c r="F5199" t="s" s="675">
        <v>2600</v>
      </c>
      <c r="G5199" t="s" s="686">
        <f>G5190</f>
        <v>2003</v>
      </c>
      <c r="H5199" s="677">
        <v>0</v>
      </c>
      <c r="J5199" s="662">
        <f>H5199*I5199</f>
        <v>0</v>
      </c>
      <c r="K5199" s="662">
        <f>IF($V$11="Y",J5199*0.05,0)</f>
        <v>0</v>
      </c>
    </row>
    <row r="5200" s="671" customFormat="1" ht="13.5" customHeight="1">
      <c r="E5200" t="s" s="596">
        <v>1893</v>
      </c>
      <c r="F5200" t="s" s="675">
        <v>2600</v>
      </c>
      <c r="G5200" t="s" s="690">
        <f>G5191</f>
        <v>2004</v>
      </c>
      <c r="H5200" s="677">
        <v>0</v>
      </c>
      <c r="J5200" s="662">
        <f>H5200*I5200</f>
        <v>0</v>
      </c>
      <c r="K5200" s="662">
        <f>IF($V$11="Y",J5200*0.05,0)</f>
        <v>0</v>
      </c>
    </row>
    <row r="5201" s="671" customFormat="1" ht="13.5" customHeight="1">
      <c r="E5201" t="s" s="596">
        <v>1893</v>
      </c>
      <c r="F5201" t="s" s="675">
        <v>2600</v>
      </c>
      <c r="G5201" t="s" s="692">
        <f>G5192</f>
        <v>2005</v>
      </c>
      <c r="H5201" s="677">
        <v>0</v>
      </c>
      <c r="J5201" s="662">
        <f>H5201*I5201</f>
        <v>0</v>
      </c>
      <c r="K5201" s="662">
        <f>IF($V$11="Y",J5201*0.05,0)</f>
        <v>0</v>
      </c>
    </row>
    <row r="5202" s="671" customFormat="1" ht="13.5" customHeight="1">
      <c r="E5202" t="s" s="596">
        <v>1893</v>
      </c>
      <c r="F5202" t="s" s="675">
        <v>2600</v>
      </c>
      <c r="G5202" t="s" s="180">
        <f>G5193</f>
        <v>2006</v>
      </c>
      <c r="H5202" s="677">
        <v>0</v>
      </c>
      <c r="J5202" s="662">
        <f>H5202*I5202</f>
        <v>0</v>
      </c>
      <c r="K5202" s="662">
        <f>IF($V$11="Y",J5202*0.05,0)</f>
        <v>0</v>
      </c>
    </row>
    <row r="5203" s="671" customFormat="1" ht="13.5" customHeight="1">
      <c r="E5203" t="s" s="596">
        <v>1893</v>
      </c>
      <c r="F5203" t="s" s="675">
        <v>2600</v>
      </c>
      <c r="G5203" t="s" s="695">
        <f>G5194</f>
        <v>2007</v>
      </c>
      <c r="H5203" s="677">
        <v>0</v>
      </c>
      <c r="J5203" s="662">
        <f>H5203*I5203</f>
        <v>0</v>
      </c>
      <c r="K5203" s="662">
        <f>IF($V$11="Y",J5203*0.05,0)</f>
        <v>0</v>
      </c>
    </row>
    <row r="5204" s="671" customFormat="1" ht="13.5" customHeight="1">
      <c r="E5204" t="s" s="596">
        <v>1890</v>
      </c>
      <c r="F5204" t="s" s="675">
        <v>2601</v>
      </c>
      <c r="G5204" t="s" s="676">
        <f>G5195</f>
        <v>1996</v>
      </c>
      <c r="H5204" s="677">
        <v>0</v>
      </c>
      <c r="J5204" s="662">
        <f>H5204*I5204</f>
        <v>0</v>
      </c>
      <c r="K5204" s="662">
        <f>IF($V$11="Y",J5204*0.05,0)</f>
        <v>0</v>
      </c>
    </row>
    <row r="5205" s="671" customFormat="1" ht="13.5" customHeight="1">
      <c r="E5205" t="s" s="596">
        <v>1890</v>
      </c>
      <c r="F5205" t="s" s="675">
        <v>2601</v>
      </c>
      <c r="G5205" t="s" s="91">
        <f>G5196</f>
        <v>1998</v>
      </c>
      <c r="H5205" s="677">
        <v>0</v>
      </c>
      <c r="J5205" s="662">
        <f>H5205*I5205</f>
        <v>0</v>
      </c>
      <c r="K5205" s="662">
        <f>IF($V$11="Y",J5205*0.05,0)</f>
        <v>0</v>
      </c>
    </row>
    <row r="5206" s="671" customFormat="1" ht="13.5" customHeight="1">
      <c r="E5206" t="s" s="596">
        <v>1890</v>
      </c>
      <c r="F5206" t="s" s="675">
        <v>2601</v>
      </c>
      <c r="G5206" t="s" s="205">
        <f>G5197</f>
        <v>2000</v>
      </c>
      <c r="H5206" s="677">
        <v>0</v>
      </c>
      <c r="J5206" s="662">
        <f>H5206*I5206</f>
        <v>0</v>
      </c>
      <c r="K5206" s="662">
        <f>IF($V$11="Y",J5206*0.05,0)</f>
        <v>0</v>
      </c>
    </row>
    <row r="5207" s="671" customFormat="1" ht="13.5" customHeight="1">
      <c r="E5207" t="s" s="596">
        <v>1890</v>
      </c>
      <c r="F5207" t="s" s="675">
        <v>2601</v>
      </c>
      <c r="G5207" t="s" s="684">
        <f>G5198</f>
        <v>2001</v>
      </c>
      <c r="H5207" s="677">
        <v>0</v>
      </c>
      <c r="J5207" s="662">
        <f>H5207*I5207</f>
        <v>0</v>
      </c>
      <c r="K5207" s="662">
        <f>IF($V$11="Y",J5207*0.05,0)</f>
        <v>0</v>
      </c>
    </row>
    <row r="5208" s="671" customFormat="1" ht="13.5" customHeight="1">
      <c r="E5208" t="s" s="596">
        <v>1890</v>
      </c>
      <c r="F5208" t="s" s="675">
        <v>2601</v>
      </c>
      <c r="G5208" t="s" s="686">
        <f>G5199</f>
        <v>2003</v>
      </c>
      <c r="H5208" s="677">
        <v>0</v>
      </c>
      <c r="J5208" s="662">
        <f>H5208*I5208</f>
        <v>0</v>
      </c>
      <c r="K5208" s="662">
        <f>IF($V$11="Y",J5208*0.05,0)</f>
        <v>0</v>
      </c>
    </row>
    <row r="5209" s="671" customFormat="1" ht="13.5" customHeight="1">
      <c r="E5209" t="s" s="596">
        <v>1890</v>
      </c>
      <c r="F5209" t="s" s="675">
        <v>2601</v>
      </c>
      <c r="G5209" t="s" s="690">
        <f>G5200</f>
        <v>2004</v>
      </c>
      <c r="H5209" s="677">
        <v>0</v>
      </c>
      <c r="J5209" s="662">
        <f>H5209*I5209</f>
        <v>0</v>
      </c>
      <c r="K5209" s="662">
        <f>IF($V$11="Y",J5209*0.05,0)</f>
        <v>0</v>
      </c>
    </row>
    <row r="5210" s="671" customFormat="1" ht="13.5" customHeight="1">
      <c r="E5210" t="s" s="596">
        <v>1890</v>
      </c>
      <c r="F5210" t="s" s="675">
        <v>2601</v>
      </c>
      <c r="G5210" t="s" s="692">
        <f>G5201</f>
        <v>2005</v>
      </c>
      <c r="H5210" s="677">
        <v>0</v>
      </c>
      <c r="J5210" s="662">
        <f>H5210*I5210</f>
        <v>0</v>
      </c>
      <c r="K5210" s="662">
        <f>IF($V$11="Y",J5210*0.05,0)</f>
        <v>0</v>
      </c>
    </row>
    <row r="5211" s="671" customFormat="1" ht="13.5" customHeight="1">
      <c r="E5211" t="s" s="596">
        <v>1890</v>
      </c>
      <c r="F5211" t="s" s="675">
        <v>2601</v>
      </c>
      <c r="G5211" t="s" s="180">
        <f>G5202</f>
        <v>2006</v>
      </c>
      <c r="H5211" s="677">
        <v>0</v>
      </c>
      <c r="J5211" s="662">
        <f>H5211*I5211</f>
        <v>0</v>
      </c>
      <c r="K5211" s="662">
        <f>IF($V$11="Y",J5211*0.05,0)</f>
        <v>0</v>
      </c>
    </row>
    <row r="5212" s="671" customFormat="1" ht="13.5" customHeight="1">
      <c r="E5212" t="s" s="596">
        <v>1890</v>
      </c>
      <c r="F5212" t="s" s="675">
        <v>2601</v>
      </c>
      <c r="G5212" t="s" s="695">
        <f>G5203</f>
        <v>2007</v>
      </c>
      <c r="H5212" s="677">
        <v>0</v>
      </c>
      <c r="J5212" s="662">
        <f>H5212*I5212</f>
        <v>0</v>
      </c>
      <c r="K5212" s="662">
        <f>IF($V$11="Y",J5212*0.05,0)</f>
        <v>0</v>
      </c>
    </row>
    <row r="5213" s="671" customFormat="1" ht="13.5" customHeight="1">
      <c r="E5213" t="s" s="596">
        <v>1875</v>
      </c>
      <c r="F5213" t="s" s="675">
        <v>2602</v>
      </c>
      <c r="G5213" t="s" s="676">
        <f>G5204</f>
        <v>1996</v>
      </c>
      <c r="H5213" s="677">
        <v>0</v>
      </c>
      <c r="J5213" s="662">
        <f>H5213*I5213</f>
        <v>0</v>
      </c>
      <c r="K5213" s="662">
        <f>IF($V$11="Y",J5213*0.05,0)</f>
        <v>0</v>
      </c>
    </row>
    <row r="5214" s="671" customFormat="1" ht="13.5" customHeight="1">
      <c r="E5214" t="s" s="596">
        <v>1875</v>
      </c>
      <c r="F5214" t="s" s="675">
        <v>2602</v>
      </c>
      <c r="G5214" t="s" s="91">
        <f>G5205</f>
        <v>1998</v>
      </c>
      <c r="H5214" s="677">
        <v>0</v>
      </c>
      <c r="J5214" s="662">
        <f>H5214*I5214</f>
        <v>0</v>
      </c>
      <c r="K5214" s="662">
        <f>IF($V$11="Y",J5214*0.05,0)</f>
        <v>0</v>
      </c>
    </row>
    <row r="5215" s="671" customFormat="1" ht="13.5" customHeight="1">
      <c r="E5215" t="s" s="596">
        <v>1875</v>
      </c>
      <c r="F5215" t="s" s="675">
        <v>2602</v>
      </c>
      <c r="G5215" t="s" s="205">
        <f>G5206</f>
        <v>2000</v>
      </c>
      <c r="H5215" s="677">
        <v>0</v>
      </c>
      <c r="J5215" s="662">
        <f>H5215*I5215</f>
        <v>0</v>
      </c>
      <c r="K5215" s="662">
        <f>IF($V$11="Y",J5215*0.05,0)</f>
        <v>0</v>
      </c>
    </row>
    <row r="5216" s="671" customFormat="1" ht="13.5" customHeight="1">
      <c r="E5216" t="s" s="596">
        <v>1875</v>
      </c>
      <c r="F5216" t="s" s="675">
        <v>2602</v>
      </c>
      <c r="G5216" t="s" s="684">
        <f>G5207</f>
        <v>2001</v>
      </c>
      <c r="H5216" s="677">
        <v>0</v>
      </c>
      <c r="J5216" s="662">
        <f>H5216*I5216</f>
        <v>0</v>
      </c>
      <c r="K5216" s="662">
        <f>IF($V$11="Y",J5216*0.05,0)</f>
        <v>0</v>
      </c>
    </row>
    <row r="5217" s="671" customFormat="1" ht="13.5" customHeight="1">
      <c r="E5217" t="s" s="596">
        <v>1875</v>
      </c>
      <c r="F5217" t="s" s="675">
        <v>2602</v>
      </c>
      <c r="G5217" t="s" s="686">
        <f>G5208</f>
        <v>2003</v>
      </c>
      <c r="H5217" s="677">
        <v>0</v>
      </c>
      <c r="J5217" s="662">
        <f>H5217*I5217</f>
        <v>0</v>
      </c>
      <c r="K5217" s="662">
        <f>IF($V$11="Y",J5217*0.05,0)</f>
        <v>0</v>
      </c>
    </row>
    <row r="5218" s="671" customFormat="1" ht="13.5" customHeight="1">
      <c r="E5218" t="s" s="596">
        <v>1875</v>
      </c>
      <c r="F5218" t="s" s="675">
        <v>2602</v>
      </c>
      <c r="G5218" t="s" s="690">
        <f>G5209</f>
        <v>2004</v>
      </c>
      <c r="H5218" s="677">
        <v>0</v>
      </c>
      <c r="J5218" s="662">
        <f>H5218*I5218</f>
        <v>0</v>
      </c>
      <c r="K5218" s="662">
        <f>IF($V$11="Y",J5218*0.05,0)</f>
        <v>0</v>
      </c>
    </row>
    <row r="5219" s="671" customFormat="1" ht="13.5" customHeight="1">
      <c r="E5219" t="s" s="596">
        <v>1875</v>
      </c>
      <c r="F5219" t="s" s="675">
        <v>2602</v>
      </c>
      <c r="G5219" t="s" s="692">
        <f>G5210</f>
        <v>2005</v>
      </c>
      <c r="H5219" s="677">
        <v>0</v>
      </c>
      <c r="J5219" s="662">
        <f>H5219*I5219</f>
        <v>0</v>
      </c>
      <c r="K5219" s="662">
        <f>IF($V$11="Y",J5219*0.05,0)</f>
        <v>0</v>
      </c>
    </row>
    <row r="5220" s="671" customFormat="1" ht="13.5" customHeight="1">
      <c r="E5220" t="s" s="596">
        <v>1875</v>
      </c>
      <c r="F5220" t="s" s="675">
        <v>2602</v>
      </c>
      <c r="G5220" t="s" s="180">
        <f>G5211</f>
        <v>2006</v>
      </c>
      <c r="H5220" s="677">
        <v>0</v>
      </c>
      <c r="J5220" s="662">
        <f>H5220*I5220</f>
        <v>0</v>
      </c>
      <c r="K5220" s="662">
        <f>IF($V$11="Y",J5220*0.05,0)</f>
        <v>0</v>
      </c>
    </row>
    <row r="5221" s="671" customFormat="1" ht="13.5" customHeight="1">
      <c r="E5221" t="s" s="596">
        <v>1875</v>
      </c>
      <c r="F5221" t="s" s="675">
        <v>2602</v>
      </c>
      <c r="G5221" t="s" s="695">
        <f>G5212</f>
        <v>2007</v>
      </c>
      <c r="H5221" s="677">
        <v>0</v>
      </c>
      <c r="J5221" s="662">
        <f>H5221*I5221</f>
        <v>0</v>
      </c>
      <c r="K5221" s="662">
        <f>IF($V$11="Y",J5221*0.05,0)</f>
        <v>0</v>
      </c>
    </row>
    <row r="5222" s="671" customFormat="1" ht="13.5" customHeight="1">
      <c r="E5222" t="s" s="596">
        <v>1916</v>
      </c>
      <c r="F5222" t="s" s="675">
        <v>2603</v>
      </c>
      <c r="G5222" t="s" s="676">
        <f>G5213</f>
        <v>1996</v>
      </c>
      <c r="H5222" s="677">
        <v>0</v>
      </c>
      <c r="J5222" s="662">
        <f>H5222*I5222</f>
        <v>0</v>
      </c>
      <c r="K5222" s="662">
        <f>IF($V$11="Y",J5222*0.05,0)</f>
        <v>0</v>
      </c>
    </row>
    <row r="5223" s="671" customFormat="1" ht="13.5" customHeight="1">
      <c r="E5223" t="s" s="596">
        <v>1916</v>
      </c>
      <c r="F5223" t="s" s="675">
        <v>2603</v>
      </c>
      <c r="G5223" t="s" s="91">
        <f>G5214</f>
        <v>1998</v>
      </c>
      <c r="H5223" s="677">
        <v>0</v>
      </c>
      <c r="J5223" s="662">
        <f>H5223*I5223</f>
        <v>0</v>
      </c>
      <c r="K5223" s="662">
        <f>IF($V$11="Y",J5223*0.05,0)</f>
        <v>0</v>
      </c>
    </row>
    <row r="5224" s="671" customFormat="1" ht="13.5" customHeight="1">
      <c r="E5224" t="s" s="596">
        <v>1916</v>
      </c>
      <c r="F5224" t="s" s="675">
        <v>2603</v>
      </c>
      <c r="G5224" t="s" s="205">
        <f>G5215</f>
        <v>2000</v>
      </c>
      <c r="H5224" s="677">
        <v>0</v>
      </c>
      <c r="J5224" s="662">
        <f>H5224*I5224</f>
        <v>0</v>
      </c>
      <c r="K5224" s="662">
        <f>IF($V$11="Y",J5224*0.05,0)</f>
        <v>0</v>
      </c>
    </row>
    <row r="5225" s="671" customFormat="1" ht="13.5" customHeight="1">
      <c r="E5225" t="s" s="596">
        <v>1916</v>
      </c>
      <c r="F5225" t="s" s="675">
        <v>2603</v>
      </c>
      <c r="G5225" t="s" s="684">
        <f>G5216</f>
        <v>2001</v>
      </c>
      <c r="H5225" s="677">
        <v>0</v>
      </c>
      <c r="J5225" s="662">
        <f>H5225*I5225</f>
        <v>0</v>
      </c>
      <c r="K5225" s="662">
        <f>IF($V$11="Y",J5225*0.05,0)</f>
        <v>0</v>
      </c>
    </row>
    <row r="5226" s="671" customFormat="1" ht="13.5" customHeight="1">
      <c r="E5226" t="s" s="596">
        <v>1916</v>
      </c>
      <c r="F5226" t="s" s="675">
        <v>2603</v>
      </c>
      <c r="G5226" t="s" s="686">
        <f>G5217</f>
        <v>2003</v>
      </c>
      <c r="H5226" s="677">
        <v>0</v>
      </c>
      <c r="J5226" s="662">
        <f>H5226*I5226</f>
        <v>0</v>
      </c>
      <c r="K5226" s="662">
        <f>IF($V$11="Y",J5226*0.05,0)</f>
        <v>0</v>
      </c>
    </row>
    <row r="5227" s="671" customFormat="1" ht="13.5" customHeight="1">
      <c r="E5227" t="s" s="596">
        <v>1916</v>
      </c>
      <c r="F5227" t="s" s="675">
        <v>2603</v>
      </c>
      <c r="G5227" t="s" s="690">
        <f>G5218</f>
        <v>2004</v>
      </c>
      <c r="H5227" s="677">
        <v>0</v>
      </c>
      <c r="J5227" s="662">
        <f>H5227*I5227</f>
        <v>0</v>
      </c>
      <c r="K5227" s="662">
        <f>IF($V$11="Y",J5227*0.05,0)</f>
        <v>0</v>
      </c>
    </row>
    <row r="5228" s="671" customFormat="1" ht="13.5" customHeight="1">
      <c r="E5228" t="s" s="596">
        <v>1916</v>
      </c>
      <c r="F5228" t="s" s="675">
        <v>2603</v>
      </c>
      <c r="G5228" t="s" s="692">
        <f>G5219</f>
        <v>2005</v>
      </c>
      <c r="H5228" s="677">
        <v>0</v>
      </c>
      <c r="J5228" s="662">
        <f>H5228*I5228</f>
        <v>0</v>
      </c>
      <c r="K5228" s="662">
        <f>IF($V$11="Y",J5228*0.05,0)</f>
        <v>0</v>
      </c>
    </row>
    <row r="5229" s="671" customFormat="1" ht="13.5" customHeight="1">
      <c r="E5229" t="s" s="596">
        <v>1916</v>
      </c>
      <c r="F5229" t="s" s="675">
        <v>2603</v>
      </c>
      <c r="G5229" t="s" s="180">
        <f>G5220</f>
        <v>2006</v>
      </c>
      <c r="H5229" s="677">
        <v>0</v>
      </c>
      <c r="J5229" s="662">
        <f>H5229*I5229</f>
        <v>0</v>
      </c>
      <c r="K5229" s="662">
        <f>IF($V$11="Y",J5229*0.05,0)</f>
        <v>0</v>
      </c>
    </row>
    <row r="5230" s="671" customFormat="1" ht="13.5" customHeight="1">
      <c r="E5230" t="s" s="596">
        <v>1916</v>
      </c>
      <c r="F5230" t="s" s="675">
        <v>2603</v>
      </c>
      <c r="G5230" t="s" s="695">
        <f>G5221</f>
        <v>2007</v>
      </c>
      <c r="H5230" s="677">
        <v>0</v>
      </c>
      <c r="J5230" s="662">
        <f>H5230*I5230</f>
        <v>0</v>
      </c>
      <c r="K5230" s="662">
        <f>IF($V$11="Y",J5230*0.05,0)</f>
        <v>0</v>
      </c>
    </row>
    <row r="5231" s="671" customFormat="1" ht="13.5" customHeight="1">
      <c r="E5231" t="s" s="596">
        <v>1854</v>
      </c>
      <c r="F5231" t="s" s="675">
        <v>2604</v>
      </c>
      <c r="G5231" t="s" s="676">
        <f>G5222</f>
        <v>1996</v>
      </c>
      <c r="H5231" s="677">
        <v>0</v>
      </c>
      <c r="J5231" s="662">
        <f>H5231*I5231</f>
        <v>0</v>
      </c>
      <c r="K5231" s="662">
        <f>IF($V$11="Y",J5231*0.05,0)</f>
        <v>0</v>
      </c>
    </row>
    <row r="5232" s="671" customFormat="1" ht="13.5" customHeight="1">
      <c r="E5232" t="s" s="596">
        <v>1854</v>
      </c>
      <c r="F5232" t="s" s="675">
        <v>2604</v>
      </c>
      <c r="G5232" t="s" s="91">
        <f>G5223</f>
        <v>1998</v>
      </c>
      <c r="H5232" s="677">
        <v>0</v>
      </c>
      <c r="J5232" s="662">
        <f>H5232*I5232</f>
        <v>0</v>
      </c>
      <c r="K5232" s="662">
        <f>IF($V$11="Y",J5232*0.05,0)</f>
        <v>0</v>
      </c>
    </row>
    <row r="5233" s="671" customFormat="1" ht="13.5" customHeight="1">
      <c r="E5233" t="s" s="596">
        <v>1854</v>
      </c>
      <c r="F5233" t="s" s="675">
        <v>2604</v>
      </c>
      <c r="G5233" t="s" s="205">
        <f>G5224</f>
        <v>2000</v>
      </c>
      <c r="H5233" s="677">
        <v>0</v>
      </c>
      <c r="J5233" s="662">
        <f>H5233*I5233</f>
        <v>0</v>
      </c>
      <c r="K5233" s="662">
        <f>IF($V$11="Y",J5233*0.05,0)</f>
        <v>0</v>
      </c>
    </row>
    <row r="5234" s="671" customFormat="1" ht="13.5" customHeight="1">
      <c r="E5234" t="s" s="596">
        <v>1854</v>
      </c>
      <c r="F5234" t="s" s="675">
        <v>2604</v>
      </c>
      <c r="G5234" t="s" s="684">
        <f>G5225</f>
        <v>2001</v>
      </c>
      <c r="H5234" s="677">
        <v>0</v>
      </c>
      <c r="J5234" s="662">
        <f>H5234*I5234</f>
        <v>0</v>
      </c>
      <c r="K5234" s="662">
        <f>IF($V$11="Y",J5234*0.05,0)</f>
        <v>0</v>
      </c>
    </row>
    <row r="5235" s="671" customFormat="1" ht="13.5" customHeight="1">
      <c r="E5235" t="s" s="596">
        <v>1854</v>
      </c>
      <c r="F5235" t="s" s="675">
        <v>2604</v>
      </c>
      <c r="G5235" t="s" s="686">
        <f>G5226</f>
        <v>2003</v>
      </c>
      <c r="H5235" s="677">
        <v>0</v>
      </c>
      <c r="J5235" s="662">
        <f>H5235*I5235</f>
        <v>0</v>
      </c>
      <c r="K5235" s="662">
        <f>IF($V$11="Y",J5235*0.05,0)</f>
        <v>0</v>
      </c>
    </row>
    <row r="5236" s="671" customFormat="1" ht="13.5" customHeight="1">
      <c r="E5236" t="s" s="596">
        <v>1854</v>
      </c>
      <c r="F5236" t="s" s="675">
        <v>2604</v>
      </c>
      <c r="G5236" t="s" s="690">
        <f>G5227</f>
        <v>2004</v>
      </c>
      <c r="H5236" s="677">
        <v>0</v>
      </c>
      <c r="J5236" s="662">
        <f>H5236*I5236</f>
        <v>0</v>
      </c>
      <c r="K5236" s="662">
        <f>IF($V$11="Y",J5236*0.05,0)</f>
        <v>0</v>
      </c>
    </row>
    <row r="5237" s="671" customFormat="1" ht="13.5" customHeight="1">
      <c r="E5237" t="s" s="596">
        <v>1854</v>
      </c>
      <c r="F5237" t="s" s="675">
        <v>2604</v>
      </c>
      <c r="G5237" t="s" s="692">
        <f>G5228</f>
        <v>2005</v>
      </c>
      <c r="H5237" s="677">
        <v>0</v>
      </c>
      <c r="J5237" s="662">
        <f>H5237*I5237</f>
        <v>0</v>
      </c>
      <c r="K5237" s="662">
        <f>IF($V$11="Y",J5237*0.05,0)</f>
        <v>0</v>
      </c>
    </row>
    <row r="5238" s="671" customFormat="1" ht="13.5" customHeight="1">
      <c r="E5238" t="s" s="596">
        <v>1854</v>
      </c>
      <c r="F5238" t="s" s="675">
        <v>2604</v>
      </c>
      <c r="G5238" t="s" s="180">
        <f>G5229</f>
        <v>2006</v>
      </c>
      <c r="H5238" s="677">
        <v>0</v>
      </c>
      <c r="J5238" s="662">
        <f>H5238*I5238</f>
        <v>0</v>
      </c>
      <c r="K5238" s="662">
        <f>IF($V$11="Y",J5238*0.05,0)</f>
        <v>0</v>
      </c>
    </row>
    <row r="5239" s="671" customFormat="1" ht="13.5" customHeight="1">
      <c r="E5239" t="s" s="596">
        <v>1854</v>
      </c>
      <c r="F5239" t="s" s="675">
        <v>2604</v>
      </c>
      <c r="G5239" t="s" s="695">
        <f>G5230</f>
        <v>2007</v>
      </c>
      <c r="H5239" s="677">
        <v>0</v>
      </c>
      <c r="J5239" s="662">
        <f>H5239*I5239</f>
        <v>0</v>
      </c>
      <c r="K5239" s="662">
        <f>IF($V$11="Y",J5239*0.05,0)</f>
        <v>0</v>
      </c>
    </row>
    <row r="5240" s="671" customFormat="1" ht="13.5" customHeight="1">
      <c r="E5240" t="s" s="596">
        <v>1877</v>
      </c>
      <c r="F5240" t="s" s="675">
        <v>2605</v>
      </c>
      <c r="G5240" t="s" s="676">
        <f>G5231</f>
        <v>1996</v>
      </c>
      <c r="H5240" s="677">
        <v>0</v>
      </c>
      <c r="J5240" s="662">
        <f>H5240*I5240</f>
        <v>0</v>
      </c>
      <c r="K5240" s="662">
        <f>IF($V$11="Y",J5240*0.05,0)</f>
        <v>0</v>
      </c>
    </row>
    <row r="5241" s="671" customFormat="1" ht="13.5" customHeight="1">
      <c r="E5241" t="s" s="596">
        <v>1877</v>
      </c>
      <c r="F5241" t="s" s="675">
        <v>2605</v>
      </c>
      <c r="G5241" t="s" s="91">
        <f>G5232</f>
        <v>1998</v>
      </c>
      <c r="H5241" s="677">
        <v>0</v>
      </c>
      <c r="J5241" s="662">
        <f>H5241*I5241</f>
        <v>0</v>
      </c>
      <c r="K5241" s="662">
        <f>IF($V$11="Y",J5241*0.05,0)</f>
        <v>0</v>
      </c>
    </row>
    <row r="5242" s="671" customFormat="1" ht="13.5" customHeight="1">
      <c r="E5242" t="s" s="596">
        <v>1877</v>
      </c>
      <c r="F5242" t="s" s="675">
        <v>2605</v>
      </c>
      <c r="G5242" t="s" s="205">
        <f>G5233</f>
        <v>2000</v>
      </c>
      <c r="H5242" s="677">
        <v>0</v>
      </c>
      <c r="J5242" s="662">
        <f>H5242*I5242</f>
        <v>0</v>
      </c>
      <c r="K5242" s="662">
        <f>IF($V$11="Y",J5242*0.05,0)</f>
        <v>0</v>
      </c>
    </row>
    <row r="5243" s="671" customFormat="1" ht="13.5" customHeight="1">
      <c r="E5243" t="s" s="596">
        <v>1877</v>
      </c>
      <c r="F5243" t="s" s="675">
        <v>2605</v>
      </c>
      <c r="G5243" t="s" s="684">
        <f>G5234</f>
        <v>2001</v>
      </c>
      <c r="H5243" s="677">
        <v>0</v>
      </c>
      <c r="J5243" s="662">
        <f>H5243*I5243</f>
        <v>0</v>
      </c>
      <c r="K5243" s="662">
        <f>IF($V$11="Y",J5243*0.05,0)</f>
        <v>0</v>
      </c>
    </row>
    <row r="5244" s="671" customFormat="1" ht="13.5" customHeight="1">
      <c r="E5244" t="s" s="596">
        <v>1877</v>
      </c>
      <c r="F5244" t="s" s="675">
        <v>2605</v>
      </c>
      <c r="G5244" t="s" s="686">
        <f>G5235</f>
        <v>2003</v>
      </c>
      <c r="H5244" s="677">
        <v>0</v>
      </c>
      <c r="J5244" s="662">
        <f>H5244*I5244</f>
        <v>0</v>
      </c>
      <c r="K5244" s="662">
        <f>IF($V$11="Y",J5244*0.05,0)</f>
        <v>0</v>
      </c>
    </row>
    <row r="5245" s="671" customFormat="1" ht="13.5" customHeight="1">
      <c r="E5245" t="s" s="596">
        <v>1877</v>
      </c>
      <c r="F5245" t="s" s="675">
        <v>2605</v>
      </c>
      <c r="G5245" t="s" s="690">
        <f>G5236</f>
        <v>2004</v>
      </c>
      <c r="H5245" s="677">
        <v>0</v>
      </c>
      <c r="J5245" s="662">
        <f>H5245*I5245</f>
        <v>0</v>
      </c>
      <c r="K5245" s="662">
        <f>IF($V$11="Y",J5245*0.05,0)</f>
        <v>0</v>
      </c>
    </row>
    <row r="5246" s="671" customFormat="1" ht="13.5" customHeight="1">
      <c r="E5246" t="s" s="596">
        <v>1877</v>
      </c>
      <c r="F5246" t="s" s="675">
        <v>2605</v>
      </c>
      <c r="G5246" t="s" s="692">
        <f>G5237</f>
        <v>2005</v>
      </c>
      <c r="H5246" s="677">
        <v>0</v>
      </c>
      <c r="J5246" s="662">
        <f>H5246*I5246</f>
        <v>0</v>
      </c>
      <c r="K5246" s="662">
        <f>IF($V$11="Y",J5246*0.05,0)</f>
        <v>0</v>
      </c>
    </row>
    <row r="5247" s="671" customFormat="1" ht="13.5" customHeight="1">
      <c r="E5247" t="s" s="596">
        <v>1877</v>
      </c>
      <c r="F5247" t="s" s="675">
        <v>2605</v>
      </c>
      <c r="G5247" t="s" s="180">
        <f>G5238</f>
        <v>2006</v>
      </c>
      <c r="H5247" s="677">
        <v>0</v>
      </c>
      <c r="J5247" s="662">
        <f>H5247*I5247</f>
        <v>0</v>
      </c>
      <c r="K5247" s="662">
        <f>IF($V$11="Y",J5247*0.05,0)</f>
        <v>0</v>
      </c>
    </row>
    <row r="5248" s="671" customFormat="1" ht="13.5" customHeight="1">
      <c r="E5248" t="s" s="596">
        <v>1877</v>
      </c>
      <c r="F5248" t="s" s="675">
        <v>2605</v>
      </c>
      <c r="G5248" t="s" s="695">
        <f>G5239</f>
        <v>2007</v>
      </c>
      <c r="H5248" s="677">
        <v>0</v>
      </c>
      <c r="J5248" s="662">
        <f>H5248*I5248</f>
        <v>0</v>
      </c>
      <c r="K5248" s="662">
        <f>IF($V$11="Y",J5248*0.05,0)</f>
        <v>0</v>
      </c>
    </row>
    <row r="5249" s="671" customFormat="1" ht="13.5" customHeight="1">
      <c r="E5249" t="s" s="596">
        <v>1922</v>
      </c>
      <c r="F5249" t="s" s="675">
        <v>2606</v>
      </c>
      <c r="G5249" t="s" s="676">
        <f>G5240</f>
        <v>1996</v>
      </c>
      <c r="H5249" s="677">
        <v>0</v>
      </c>
      <c r="J5249" s="662">
        <f>H5249*I5249</f>
        <v>0</v>
      </c>
      <c r="K5249" s="662">
        <f>IF($V$11="Y",J5249*0.05,0)</f>
        <v>0</v>
      </c>
    </row>
    <row r="5250" s="671" customFormat="1" ht="13.5" customHeight="1">
      <c r="E5250" t="s" s="596">
        <v>1922</v>
      </c>
      <c r="F5250" t="s" s="675">
        <v>2606</v>
      </c>
      <c r="G5250" t="s" s="91">
        <f>G5241</f>
        <v>1998</v>
      </c>
      <c r="H5250" s="677">
        <v>0</v>
      </c>
      <c r="J5250" s="662">
        <f>H5250*I5250</f>
        <v>0</v>
      </c>
      <c r="K5250" s="662">
        <f>IF($V$11="Y",J5250*0.05,0)</f>
        <v>0</v>
      </c>
    </row>
    <row r="5251" s="671" customFormat="1" ht="13.5" customHeight="1">
      <c r="E5251" t="s" s="596">
        <v>1922</v>
      </c>
      <c r="F5251" t="s" s="675">
        <v>2606</v>
      </c>
      <c r="G5251" t="s" s="205">
        <f>G5242</f>
        <v>2000</v>
      </c>
      <c r="H5251" s="677">
        <v>0</v>
      </c>
      <c r="J5251" s="662">
        <f>H5251*I5251</f>
        <v>0</v>
      </c>
      <c r="K5251" s="662">
        <f>IF($V$11="Y",J5251*0.05,0)</f>
        <v>0</v>
      </c>
    </row>
    <row r="5252" s="671" customFormat="1" ht="13.5" customHeight="1">
      <c r="E5252" t="s" s="596">
        <v>1922</v>
      </c>
      <c r="F5252" t="s" s="675">
        <v>2606</v>
      </c>
      <c r="G5252" t="s" s="684">
        <f>G5243</f>
        <v>2001</v>
      </c>
      <c r="H5252" s="677">
        <v>0</v>
      </c>
      <c r="J5252" s="662">
        <f>H5252*I5252</f>
        <v>0</v>
      </c>
      <c r="K5252" s="662">
        <f>IF($V$11="Y",J5252*0.05,0)</f>
        <v>0</v>
      </c>
    </row>
    <row r="5253" s="671" customFormat="1" ht="13.5" customHeight="1">
      <c r="E5253" t="s" s="596">
        <v>1922</v>
      </c>
      <c r="F5253" t="s" s="675">
        <v>2606</v>
      </c>
      <c r="G5253" t="s" s="686">
        <f>G5244</f>
        <v>2003</v>
      </c>
      <c r="H5253" s="677">
        <v>0</v>
      </c>
      <c r="J5253" s="662">
        <f>H5253*I5253</f>
        <v>0</v>
      </c>
      <c r="K5253" s="662">
        <f>IF($V$11="Y",J5253*0.05,0)</f>
        <v>0</v>
      </c>
    </row>
    <row r="5254" s="671" customFormat="1" ht="13.5" customHeight="1">
      <c r="E5254" t="s" s="596">
        <v>1922</v>
      </c>
      <c r="F5254" t="s" s="675">
        <v>2606</v>
      </c>
      <c r="G5254" t="s" s="690">
        <f>G5245</f>
        <v>2004</v>
      </c>
      <c r="H5254" s="677">
        <v>0</v>
      </c>
      <c r="J5254" s="662">
        <f>H5254*I5254</f>
        <v>0</v>
      </c>
      <c r="K5254" s="662">
        <f>IF($V$11="Y",J5254*0.05,0)</f>
        <v>0</v>
      </c>
    </row>
    <row r="5255" s="671" customFormat="1" ht="13.5" customHeight="1">
      <c r="E5255" t="s" s="596">
        <v>1922</v>
      </c>
      <c r="F5255" t="s" s="675">
        <v>2606</v>
      </c>
      <c r="G5255" t="s" s="692">
        <f>G5246</f>
        <v>2005</v>
      </c>
      <c r="H5255" s="677">
        <v>0</v>
      </c>
      <c r="J5255" s="662">
        <f>H5255*I5255</f>
        <v>0</v>
      </c>
      <c r="K5255" s="662">
        <f>IF($V$11="Y",J5255*0.05,0)</f>
        <v>0</v>
      </c>
    </row>
    <row r="5256" s="671" customFormat="1" ht="13.5" customHeight="1">
      <c r="E5256" t="s" s="596">
        <v>1922</v>
      </c>
      <c r="F5256" t="s" s="675">
        <v>2606</v>
      </c>
      <c r="G5256" t="s" s="180">
        <f>G5247</f>
        <v>2006</v>
      </c>
      <c r="H5256" s="677">
        <v>0</v>
      </c>
      <c r="J5256" s="662">
        <f>H5256*I5256</f>
        <v>0</v>
      </c>
      <c r="K5256" s="662">
        <f>IF($V$11="Y",J5256*0.05,0)</f>
        <v>0</v>
      </c>
    </row>
    <row r="5257" s="671" customFormat="1" ht="13.5" customHeight="1">
      <c r="E5257" t="s" s="596">
        <v>1922</v>
      </c>
      <c r="F5257" t="s" s="675">
        <v>2606</v>
      </c>
      <c r="G5257" t="s" s="695">
        <f>G5248</f>
        <v>2007</v>
      </c>
      <c r="H5257" s="677">
        <v>0</v>
      </c>
      <c r="J5257" s="662">
        <f>H5257*I5257</f>
        <v>0</v>
      </c>
      <c r="K5257" s="662">
        <f>IF($V$11="Y",J5257*0.05,0)</f>
        <v>0</v>
      </c>
    </row>
    <row r="5258" s="671" customFormat="1" ht="13.5" customHeight="1">
      <c r="E5258" t="s" s="596">
        <v>1926</v>
      </c>
      <c r="F5258" t="s" s="675">
        <v>2607</v>
      </c>
      <c r="G5258" t="s" s="676">
        <f>G5249</f>
        <v>1996</v>
      </c>
      <c r="H5258" s="677">
        <v>0</v>
      </c>
      <c r="J5258" s="662">
        <f>H5258*I5258</f>
        <v>0</v>
      </c>
      <c r="K5258" s="662">
        <f>IF($V$11="Y",J5258*0.05,0)</f>
        <v>0</v>
      </c>
    </row>
    <row r="5259" s="671" customFormat="1" ht="13.5" customHeight="1">
      <c r="E5259" t="s" s="596">
        <v>1926</v>
      </c>
      <c r="F5259" t="s" s="675">
        <v>2607</v>
      </c>
      <c r="G5259" t="s" s="91">
        <f>G5250</f>
        <v>1998</v>
      </c>
      <c r="H5259" s="677">
        <v>0</v>
      </c>
      <c r="J5259" s="662">
        <f>H5259*I5259</f>
        <v>0</v>
      </c>
      <c r="K5259" s="662">
        <f>IF($V$11="Y",J5259*0.05,0)</f>
        <v>0</v>
      </c>
    </row>
    <row r="5260" s="671" customFormat="1" ht="13.5" customHeight="1">
      <c r="E5260" t="s" s="596">
        <v>1926</v>
      </c>
      <c r="F5260" t="s" s="675">
        <v>2607</v>
      </c>
      <c r="G5260" t="s" s="205">
        <f>G5251</f>
        <v>2000</v>
      </c>
      <c r="H5260" s="677">
        <v>0</v>
      </c>
      <c r="J5260" s="662">
        <f>H5260*I5260</f>
        <v>0</v>
      </c>
      <c r="K5260" s="662">
        <f>IF($V$11="Y",J5260*0.05,0)</f>
        <v>0</v>
      </c>
    </row>
    <row r="5261" s="671" customFormat="1" ht="13.5" customHeight="1">
      <c r="E5261" t="s" s="596">
        <v>1926</v>
      </c>
      <c r="F5261" t="s" s="675">
        <v>2607</v>
      </c>
      <c r="G5261" t="s" s="684">
        <f>G5252</f>
        <v>2001</v>
      </c>
      <c r="H5261" s="677">
        <v>0</v>
      </c>
      <c r="J5261" s="662">
        <f>H5261*I5261</f>
        <v>0</v>
      </c>
      <c r="K5261" s="662">
        <f>IF($V$11="Y",J5261*0.05,0)</f>
        <v>0</v>
      </c>
    </row>
    <row r="5262" s="671" customFormat="1" ht="13.5" customHeight="1">
      <c r="E5262" t="s" s="596">
        <v>1926</v>
      </c>
      <c r="F5262" t="s" s="675">
        <v>2607</v>
      </c>
      <c r="G5262" t="s" s="686">
        <f>G5253</f>
        <v>2003</v>
      </c>
      <c r="H5262" s="677">
        <v>0</v>
      </c>
      <c r="J5262" s="662">
        <f>H5262*I5262</f>
        <v>0</v>
      </c>
      <c r="K5262" s="662">
        <f>IF($V$11="Y",J5262*0.05,0)</f>
        <v>0</v>
      </c>
    </row>
    <row r="5263" s="671" customFormat="1" ht="13.5" customHeight="1">
      <c r="E5263" t="s" s="596">
        <v>1926</v>
      </c>
      <c r="F5263" t="s" s="675">
        <v>2607</v>
      </c>
      <c r="G5263" t="s" s="690">
        <f>G5254</f>
        <v>2004</v>
      </c>
      <c r="H5263" s="677">
        <v>0</v>
      </c>
      <c r="J5263" s="662">
        <f>H5263*I5263</f>
        <v>0</v>
      </c>
      <c r="K5263" s="662">
        <f>IF($V$11="Y",J5263*0.05,0)</f>
        <v>0</v>
      </c>
    </row>
    <row r="5264" s="671" customFormat="1" ht="13.5" customHeight="1">
      <c r="E5264" t="s" s="596">
        <v>1926</v>
      </c>
      <c r="F5264" t="s" s="675">
        <v>2607</v>
      </c>
      <c r="G5264" t="s" s="692">
        <f>G5255</f>
        <v>2005</v>
      </c>
      <c r="H5264" s="677">
        <v>0</v>
      </c>
      <c r="J5264" s="662">
        <f>H5264*I5264</f>
        <v>0</v>
      </c>
      <c r="K5264" s="662">
        <f>IF($V$11="Y",J5264*0.05,0)</f>
        <v>0</v>
      </c>
    </row>
    <row r="5265" s="671" customFormat="1" ht="13.5" customHeight="1">
      <c r="E5265" t="s" s="596">
        <v>1926</v>
      </c>
      <c r="F5265" t="s" s="675">
        <v>2607</v>
      </c>
      <c r="G5265" t="s" s="180">
        <f>G5256</f>
        <v>2006</v>
      </c>
      <c r="H5265" s="677">
        <v>0</v>
      </c>
      <c r="J5265" s="662">
        <f>H5265*I5265</f>
        <v>0</v>
      </c>
      <c r="K5265" s="662">
        <f>IF($V$11="Y",J5265*0.05,0)</f>
        <v>0</v>
      </c>
    </row>
    <row r="5266" s="671" customFormat="1" ht="13.5" customHeight="1">
      <c r="E5266" t="s" s="596">
        <v>1926</v>
      </c>
      <c r="F5266" t="s" s="675">
        <v>2607</v>
      </c>
      <c r="G5266" t="s" s="695">
        <f>G5257</f>
        <v>2007</v>
      </c>
      <c r="H5266" s="677">
        <v>0</v>
      </c>
      <c r="J5266" s="662">
        <f>H5266*I5266</f>
        <v>0</v>
      </c>
      <c r="K5266" s="662">
        <f>IF($V$11="Y",J5266*0.05,0)</f>
        <v>0</v>
      </c>
    </row>
    <row r="5267" s="671" customFormat="1" ht="13.5" customHeight="1">
      <c r="E5267" t="s" s="596">
        <v>1930</v>
      </c>
      <c r="F5267" t="s" s="675">
        <v>2608</v>
      </c>
      <c r="G5267" t="s" s="676">
        <f>G5258</f>
        <v>1996</v>
      </c>
      <c r="H5267" s="677">
        <v>0</v>
      </c>
      <c r="J5267" s="662">
        <f>H5267*I5267</f>
        <v>0</v>
      </c>
      <c r="K5267" s="662">
        <f>IF($V$11="Y",J5267*0.05,0)</f>
        <v>0</v>
      </c>
    </row>
    <row r="5268" s="671" customFormat="1" ht="13.5" customHeight="1">
      <c r="E5268" t="s" s="596">
        <v>1930</v>
      </c>
      <c r="F5268" t="s" s="675">
        <v>2608</v>
      </c>
      <c r="G5268" t="s" s="91">
        <f>G5259</f>
        <v>1998</v>
      </c>
      <c r="H5268" s="677">
        <v>0</v>
      </c>
      <c r="J5268" s="662">
        <f>H5268*I5268</f>
        <v>0</v>
      </c>
      <c r="K5268" s="662">
        <f>IF($V$11="Y",J5268*0.05,0)</f>
        <v>0</v>
      </c>
    </row>
    <row r="5269" s="671" customFormat="1" ht="13.5" customHeight="1">
      <c r="E5269" t="s" s="596">
        <v>1930</v>
      </c>
      <c r="F5269" t="s" s="675">
        <v>2608</v>
      </c>
      <c r="G5269" t="s" s="205">
        <f>G5260</f>
        <v>2000</v>
      </c>
      <c r="H5269" s="677">
        <v>0</v>
      </c>
      <c r="J5269" s="662">
        <f>H5269*I5269</f>
        <v>0</v>
      </c>
      <c r="K5269" s="662">
        <f>IF($V$11="Y",J5269*0.05,0)</f>
        <v>0</v>
      </c>
    </row>
    <row r="5270" s="671" customFormat="1" ht="13.5" customHeight="1">
      <c r="E5270" t="s" s="596">
        <v>1930</v>
      </c>
      <c r="F5270" t="s" s="675">
        <v>2608</v>
      </c>
      <c r="G5270" t="s" s="684">
        <f>G5261</f>
        <v>2001</v>
      </c>
      <c r="H5270" s="677">
        <v>0</v>
      </c>
      <c r="J5270" s="662">
        <f>H5270*I5270</f>
        <v>0</v>
      </c>
      <c r="K5270" s="662">
        <f>IF($V$11="Y",J5270*0.05,0)</f>
        <v>0</v>
      </c>
    </row>
    <row r="5271" s="671" customFormat="1" ht="13.5" customHeight="1">
      <c r="E5271" t="s" s="596">
        <v>1930</v>
      </c>
      <c r="F5271" t="s" s="675">
        <v>2608</v>
      </c>
      <c r="G5271" t="s" s="686">
        <f>G5262</f>
        <v>2003</v>
      </c>
      <c r="H5271" s="677">
        <v>0</v>
      </c>
      <c r="J5271" s="662">
        <f>H5271*I5271</f>
        <v>0</v>
      </c>
      <c r="K5271" s="662">
        <f>IF($V$11="Y",J5271*0.05,0)</f>
        <v>0</v>
      </c>
    </row>
    <row r="5272" s="671" customFormat="1" ht="13.5" customHeight="1">
      <c r="E5272" t="s" s="596">
        <v>1930</v>
      </c>
      <c r="F5272" t="s" s="675">
        <v>2608</v>
      </c>
      <c r="G5272" t="s" s="690">
        <f>G5263</f>
        <v>2004</v>
      </c>
      <c r="H5272" s="677">
        <v>0</v>
      </c>
      <c r="J5272" s="662">
        <f>H5272*I5272</f>
        <v>0</v>
      </c>
      <c r="K5272" s="662">
        <f>IF($V$11="Y",J5272*0.05,0)</f>
        <v>0</v>
      </c>
    </row>
    <row r="5273" s="671" customFormat="1" ht="13.5" customHeight="1">
      <c r="E5273" t="s" s="596">
        <v>1930</v>
      </c>
      <c r="F5273" t="s" s="675">
        <v>2608</v>
      </c>
      <c r="G5273" t="s" s="692">
        <f>G5264</f>
        <v>2005</v>
      </c>
      <c r="H5273" s="677">
        <v>0</v>
      </c>
      <c r="J5273" s="662">
        <f>H5273*I5273</f>
        <v>0</v>
      </c>
      <c r="K5273" s="662">
        <f>IF($V$11="Y",J5273*0.05,0)</f>
        <v>0</v>
      </c>
    </row>
    <row r="5274" s="671" customFormat="1" ht="13.5" customHeight="1">
      <c r="E5274" t="s" s="596">
        <v>1930</v>
      </c>
      <c r="F5274" t="s" s="675">
        <v>2608</v>
      </c>
      <c r="G5274" t="s" s="180">
        <f>G5265</f>
        <v>2006</v>
      </c>
      <c r="H5274" s="677">
        <v>0</v>
      </c>
      <c r="J5274" s="662">
        <f>H5274*I5274</f>
        <v>0</v>
      </c>
      <c r="K5274" s="662">
        <f>IF($V$11="Y",J5274*0.05,0)</f>
        <v>0</v>
      </c>
    </row>
    <row r="5275" s="671" customFormat="1" ht="13.5" customHeight="1">
      <c r="E5275" t="s" s="596">
        <v>1930</v>
      </c>
      <c r="F5275" t="s" s="675">
        <v>2608</v>
      </c>
      <c r="G5275" t="s" s="695">
        <f>G5266</f>
        <v>2007</v>
      </c>
      <c r="H5275" s="677">
        <v>0</v>
      </c>
      <c r="J5275" s="662">
        <f>H5275*I5275</f>
        <v>0</v>
      </c>
      <c r="K5275" s="662">
        <f>IF($V$11="Y",J5275*0.05,0)</f>
        <v>0</v>
      </c>
    </row>
    <row r="5276" s="671" customFormat="1" ht="13.5" customHeight="1">
      <c r="E5276" t="s" s="596">
        <v>1933</v>
      </c>
      <c r="F5276" t="s" s="675">
        <v>2609</v>
      </c>
      <c r="G5276" t="s" s="676">
        <f>G5267</f>
        <v>1996</v>
      </c>
      <c r="H5276" s="677">
        <v>0</v>
      </c>
      <c r="J5276" s="662">
        <f>H5276*I5276</f>
        <v>0</v>
      </c>
      <c r="K5276" s="662">
        <f>IF($V$11="Y",J5276*0.05,0)</f>
        <v>0</v>
      </c>
    </row>
    <row r="5277" s="671" customFormat="1" ht="13.5" customHeight="1">
      <c r="E5277" t="s" s="596">
        <v>1933</v>
      </c>
      <c r="F5277" t="s" s="675">
        <v>2609</v>
      </c>
      <c r="G5277" t="s" s="91">
        <f>G5268</f>
        <v>1998</v>
      </c>
      <c r="H5277" s="677">
        <v>0</v>
      </c>
      <c r="J5277" s="662">
        <f>H5277*I5277</f>
        <v>0</v>
      </c>
      <c r="K5277" s="662">
        <f>IF($V$11="Y",J5277*0.05,0)</f>
        <v>0</v>
      </c>
    </row>
    <row r="5278" s="671" customFormat="1" ht="13.5" customHeight="1">
      <c r="E5278" t="s" s="596">
        <v>1933</v>
      </c>
      <c r="F5278" t="s" s="675">
        <v>2609</v>
      </c>
      <c r="G5278" t="s" s="205">
        <f>G5269</f>
        <v>2000</v>
      </c>
      <c r="H5278" s="677">
        <v>0</v>
      </c>
      <c r="J5278" s="662">
        <f>H5278*I5278</f>
        <v>0</v>
      </c>
      <c r="K5278" s="662">
        <f>IF($V$11="Y",J5278*0.05,0)</f>
        <v>0</v>
      </c>
    </row>
    <row r="5279" s="671" customFormat="1" ht="13.5" customHeight="1">
      <c r="E5279" t="s" s="596">
        <v>1933</v>
      </c>
      <c r="F5279" t="s" s="675">
        <v>2609</v>
      </c>
      <c r="G5279" t="s" s="684">
        <f>G5270</f>
        <v>2001</v>
      </c>
      <c r="H5279" s="677">
        <v>0</v>
      </c>
      <c r="J5279" s="662">
        <f>H5279*I5279</f>
        <v>0</v>
      </c>
      <c r="K5279" s="662">
        <f>IF($V$11="Y",J5279*0.05,0)</f>
        <v>0</v>
      </c>
    </row>
    <row r="5280" s="671" customFormat="1" ht="13.5" customHeight="1">
      <c r="E5280" t="s" s="596">
        <v>1933</v>
      </c>
      <c r="F5280" t="s" s="675">
        <v>2609</v>
      </c>
      <c r="G5280" t="s" s="686">
        <f>G5271</f>
        <v>2003</v>
      </c>
      <c r="H5280" s="677">
        <v>0</v>
      </c>
      <c r="J5280" s="662">
        <f>H5280*I5280</f>
        <v>0</v>
      </c>
      <c r="K5280" s="662">
        <f>IF($V$11="Y",J5280*0.05,0)</f>
        <v>0</v>
      </c>
    </row>
    <row r="5281" s="671" customFormat="1" ht="13.5" customHeight="1">
      <c r="E5281" t="s" s="596">
        <v>1933</v>
      </c>
      <c r="F5281" t="s" s="675">
        <v>2609</v>
      </c>
      <c r="G5281" t="s" s="690">
        <f>G5272</f>
        <v>2004</v>
      </c>
      <c r="H5281" s="677">
        <v>0</v>
      </c>
      <c r="J5281" s="662">
        <f>H5281*I5281</f>
        <v>0</v>
      </c>
      <c r="K5281" s="662">
        <f>IF($V$11="Y",J5281*0.05,0)</f>
        <v>0</v>
      </c>
    </row>
    <row r="5282" s="671" customFormat="1" ht="13.5" customHeight="1">
      <c r="E5282" t="s" s="596">
        <v>1933</v>
      </c>
      <c r="F5282" t="s" s="675">
        <v>2609</v>
      </c>
      <c r="G5282" t="s" s="692">
        <f>G5273</f>
        <v>2005</v>
      </c>
      <c r="H5282" s="677">
        <v>0</v>
      </c>
      <c r="J5282" s="662">
        <f>H5282*I5282</f>
        <v>0</v>
      </c>
      <c r="K5282" s="662">
        <f>IF($V$11="Y",J5282*0.05,0)</f>
        <v>0</v>
      </c>
    </row>
    <row r="5283" s="671" customFormat="1" ht="13.5" customHeight="1">
      <c r="E5283" t="s" s="596">
        <v>1933</v>
      </c>
      <c r="F5283" t="s" s="675">
        <v>2609</v>
      </c>
      <c r="G5283" t="s" s="180">
        <f>G5274</f>
        <v>2006</v>
      </c>
      <c r="H5283" s="677">
        <v>0</v>
      </c>
      <c r="J5283" s="662">
        <f>H5283*I5283</f>
        <v>0</v>
      </c>
      <c r="K5283" s="662">
        <f>IF($V$11="Y",J5283*0.05,0)</f>
        <v>0</v>
      </c>
    </row>
    <row r="5284" s="671" customFormat="1" ht="13.5" customHeight="1">
      <c r="E5284" t="s" s="596">
        <v>1933</v>
      </c>
      <c r="F5284" t="s" s="675">
        <v>2609</v>
      </c>
      <c r="G5284" t="s" s="695">
        <f>G5275</f>
        <v>2007</v>
      </c>
      <c r="H5284" s="677">
        <v>0</v>
      </c>
      <c r="J5284" s="662">
        <f>H5284*I5284</f>
        <v>0</v>
      </c>
      <c r="K5284" s="662">
        <f>IF($V$11="Y",J5284*0.05,0)</f>
        <v>0</v>
      </c>
    </row>
    <row r="5285" s="671" customFormat="1" ht="13.5" customHeight="1">
      <c r="E5285" t="s" s="596">
        <v>1921</v>
      </c>
      <c r="F5285" t="s" s="675">
        <v>2610</v>
      </c>
      <c r="G5285" t="s" s="676">
        <f>G5276</f>
        <v>1996</v>
      </c>
      <c r="H5285" s="677">
        <v>0</v>
      </c>
      <c r="J5285" s="662">
        <f>H5285*I5285</f>
        <v>0</v>
      </c>
      <c r="K5285" s="662">
        <f>IF($V$11="Y",J5285*0.05,0)</f>
        <v>0</v>
      </c>
    </row>
    <row r="5286" s="671" customFormat="1" ht="13.5" customHeight="1">
      <c r="E5286" t="s" s="596">
        <v>1921</v>
      </c>
      <c r="F5286" t="s" s="675">
        <v>2610</v>
      </c>
      <c r="G5286" t="s" s="91">
        <f>G5277</f>
        <v>1998</v>
      </c>
      <c r="H5286" s="677">
        <v>0</v>
      </c>
      <c r="J5286" s="662">
        <f>H5286*I5286</f>
        <v>0</v>
      </c>
      <c r="K5286" s="662">
        <f>IF($V$11="Y",J5286*0.05,0)</f>
        <v>0</v>
      </c>
    </row>
    <row r="5287" s="671" customFormat="1" ht="13.5" customHeight="1">
      <c r="E5287" t="s" s="596">
        <v>1921</v>
      </c>
      <c r="F5287" t="s" s="675">
        <v>2610</v>
      </c>
      <c r="G5287" t="s" s="205">
        <f>G5278</f>
        <v>2000</v>
      </c>
      <c r="H5287" s="677">
        <v>0</v>
      </c>
      <c r="J5287" s="662">
        <f>H5287*I5287</f>
        <v>0</v>
      </c>
      <c r="K5287" s="662">
        <f>IF($V$11="Y",J5287*0.05,0)</f>
        <v>0</v>
      </c>
    </row>
    <row r="5288" s="671" customFormat="1" ht="13.5" customHeight="1">
      <c r="E5288" t="s" s="596">
        <v>1921</v>
      </c>
      <c r="F5288" t="s" s="675">
        <v>2610</v>
      </c>
      <c r="G5288" t="s" s="684">
        <f>G5279</f>
        <v>2001</v>
      </c>
      <c r="H5288" s="677">
        <v>0</v>
      </c>
      <c r="J5288" s="662">
        <f>H5288*I5288</f>
        <v>0</v>
      </c>
      <c r="K5288" s="662">
        <f>IF($V$11="Y",J5288*0.05,0)</f>
        <v>0</v>
      </c>
    </row>
    <row r="5289" s="671" customFormat="1" ht="13.5" customHeight="1">
      <c r="E5289" t="s" s="596">
        <v>1921</v>
      </c>
      <c r="F5289" t="s" s="675">
        <v>2610</v>
      </c>
      <c r="G5289" t="s" s="686">
        <f>G5280</f>
        <v>2003</v>
      </c>
      <c r="H5289" s="677">
        <v>0</v>
      </c>
      <c r="J5289" s="662">
        <f>H5289*I5289</f>
        <v>0</v>
      </c>
      <c r="K5289" s="662">
        <f>IF($V$11="Y",J5289*0.05,0)</f>
        <v>0</v>
      </c>
    </row>
    <row r="5290" s="671" customFormat="1" ht="13.5" customHeight="1">
      <c r="E5290" t="s" s="596">
        <v>1921</v>
      </c>
      <c r="F5290" t="s" s="675">
        <v>2610</v>
      </c>
      <c r="G5290" t="s" s="690">
        <f>G5281</f>
        <v>2004</v>
      </c>
      <c r="H5290" s="677">
        <v>0</v>
      </c>
      <c r="J5290" s="662">
        <f>H5290*I5290</f>
        <v>0</v>
      </c>
      <c r="K5290" s="662">
        <f>IF($V$11="Y",J5290*0.05,0)</f>
        <v>0</v>
      </c>
    </row>
    <row r="5291" s="671" customFormat="1" ht="13.5" customHeight="1">
      <c r="E5291" t="s" s="596">
        <v>1921</v>
      </c>
      <c r="F5291" t="s" s="675">
        <v>2610</v>
      </c>
      <c r="G5291" t="s" s="692">
        <f>G5282</f>
        <v>2005</v>
      </c>
      <c r="H5291" s="677">
        <v>0</v>
      </c>
      <c r="J5291" s="662">
        <f>H5291*I5291</f>
        <v>0</v>
      </c>
      <c r="K5291" s="662">
        <f>IF($V$11="Y",J5291*0.05,0)</f>
        <v>0</v>
      </c>
    </row>
    <row r="5292" s="671" customFormat="1" ht="13.5" customHeight="1">
      <c r="E5292" t="s" s="596">
        <v>1921</v>
      </c>
      <c r="F5292" t="s" s="675">
        <v>2610</v>
      </c>
      <c r="G5292" t="s" s="180">
        <f>G5283</f>
        <v>2006</v>
      </c>
      <c r="H5292" s="677">
        <v>0</v>
      </c>
      <c r="J5292" s="662">
        <f>H5292*I5292</f>
        <v>0</v>
      </c>
      <c r="K5292" s="662">
        <f>IF($V$11="Y",J5292*0.05,0)</f>
        <v>0</v>
      </c>
    </row>
    <row r="5293" s="671" customFormat="1" ht="13.5" customHeight="1">
      <c r="E5293" t="s" s="596">
        <v>1921</v>
      </c>
      <c r="F5293" t="s" s="675">
        <v>2610</v>
      </c>
      <c r="G5293" t="s" s="695">
        <f>G5284</f>
        <v>2007</v>
      </c>
      <c r="H5293" s="677">
        <v>0</v>
      </c>
      <c r="J5293" s="662">
        <f>H5293*I5293</f>
        <v>0</v>
      </c>
      <c r="K5293" s="662">
        <f>IF($V$11="Y",J5293*0.05,0)</f>
        <v>0</v>
      </c>
    </row>
    <row r="5294" s="671" customFormat="1" ht="13.5" customHeight="1">
      <c r="E5294" t="s" s="596">
        <v>1935</v>
      </c>
      <c r="F5294" t="s" s="675">
        <v>2611</v>
      </c>
      <c r="G5294" t="s" s="676">
        <f>G5285</f>
        <v>1996</v>
      </c>
      <c r="H5294" s="677">
        <v>0</v>
      </c>
      <c r="J5294" s="662">
        <f>H5294*I5294</f>
        <v>0</v>
      </c>
      <c r="K5294" s="662">
        <f>IF($V$11="Y",J5294*0.05,0)</f>
        <v>0</v>
      </c>
    </row>
    <row r="5295" s="671" customFormat="1" ht="13.5" customHeight="1">
      <c r="E5295" t="s" s="596">
        <v>1935</v>
      </c>
      <c r="F5295" t="s" s="675">
        <v>2611</v>
      </c>
      <c r="G5295" t="s" s="91">
        <f>G5286</f>
        <v>1998</v>
      </c>
      <c r="H5295" s="677">
        <v>0</v>
      </c>
      <c r="J5295" s="662">
        <f>H5295*I5295</f>
        <v>0</v>
      </c>
      <c r="K5295" s="662">
        <f>IF($V$11="Y",J5295*0.05,0)</f>
        <v>0</v>
      </c>
    </row>
    <row r="5296" s="671" customFormat="1" ht="13.5" customHeight="1">
      <c r="E5296" t="s" s="596">
        <v>1935</v>
      </c>
      <c r="F5296" t="s" s="675">
        <v>2611</v>
      </c>
      <c r="G5296" t="s" s="205">
        <f>G5287</f>
        <v>2000</v>
      </c>
      <c r="H5296" s="677">
        <v>0</v>
      </c>
      <c r="J5296" s="662">
        <f>H5296*I5296</f>
        <v>0</v>
      </c>
      <c r="K5296" s="662">
        <f>IF($V$11="Y",J5296*0.05,0)</f>
        <v>0</v>
      </c>
    </row>
    <row r="5297" s="671" customFormat="1" ht="13.5" customHeight="1">
      <c r="E5297" t="s" s="596">
        <v>1935</v>
      </c>
      <c r="F5297" t="s" s="675">
        <v>2611</v>
      </c>
      <c r="G5297" t="s" s="684">
        <f>G5288</f>
        <v>2001</v>
      </c>
      <c r="H5297" s="677">
        <v>0</v>
      </c>
      <c r="J5297" s="662">
        <f>H5297*I5297</f>
        <v>0</v>
      </c>
      <c r="K5297" s="662">
        <f>IF($V$11="Y",J5297*0.05,0)</f>
        <v>0</v>
      </c>
    </row>
    <row r="5298" s="671" customFormat="1" ht="13.5" customHeight="1">
      <c r="E5298" t="s" s="596">
        <v>1935</v>
      </c>
      <c r="F5298" t="s" s="675">
        <v>2611</v>
      </c>
      <c r="G5298" t="s" s="686">
        <f>G5289</f>
        <v>2003</v>
      </c>
      <c r="H5298" s="677">
        <v>0</v>
      </c>
      <c r="J5298" s="662">
        <f>H5298*I5298</f>
        <v>0</v>
      </c>
      <c r="K5298" s="662">
        <f>IF($V$11="Y",J5298*0.05,0)</f>
        <v>0</v>
      </c>
    </row>
    <row r="5299" s="671" customFormat="1" ht="13.5" customHeight="1">
      <c r="E5299" t="s" s="596">
        <v>1935</v>
      </c>
      <c r="F5299" t="s" s="675">
        <v>2611</v>
      </c>
      <c r="G5299" t="s" s="690">
        <f>G5290</f>
        <v>2004</v>
      </c>
      <c r="H5299" s="677">
        <v>0</v>
      </c>
      <c r="J5299" s="662">
        <f>H5299*I5299</f>
        <v>0</v>
      </c>
      <c r="K5299" s="662">
        <f>IF($V$11="Y",J5299*0.05,0)</f>
        <v>0</v>
      </c>
    </row>
    <row r="5300" s="671" customFormat="1" ht="13.5" customHeight="1">
      <c r="E5300" t="s" s="596">
        <v>1935</v>
      </c>
      <c r="F5300" t="s" s="675">
        <v>2611</v>
      </c>
      <c r="G5300" t="s" s="692">
        <f>G5291</f>
        <v>2005</v>
      </c>
      <c r="H5300" s="677">
        <v>0</v>
      </c>
      <c r="J5300" s="662">
        <f>H5300*I5300</f>
        <v>0</v>
      </c>
      <c r="K5300" s="662">
        <f>IF($V$11="Y",J5300*0.05,0)</f>
        <v>0</v>
      </c>
    </row>
    <row r="5301" s="671" customFormat="1" ht="13.5" customHeight="1">
      <c r="E5301" t="s" s="596">
        <v>1935</v>
      </c>
      <c r="F5301" t="s" s="675">
        <v>2611</v>
      </c>
      <c r="G5301" t="s" s="180">
        <f>G5292</f>
        <v>2006</v>
      </c>
      <c r="H5301" s="677">
        <v>0</v>
      </c>
      <c r="J5301" s="662">
        <f>H5301*I5301</f>
        <v>0</v>
      </c>
      <c r="K5301" s="662">
        <f>IF($V$11="Y",J5301*0.05,0)</f>
        <v>0</v>
      </c>
    </row>
    <row r="5302" s="671" customFormat="1" ht="13.5" customHeight="1">
      <c r="E5302" t="s" s="596">
        <v>1935</v>
      </c>
      <c r="F5302" t="s" s="675">
        <v>2611</v>
      </c>
      <c r="G5302" t="s" s="695">
        <f>G5293</f>
        <v>2007</v>
      </c>
      <c r="H5302" s="677">
        <v>0</v>
      </c>
      <c r="J5302" s="662">
        <f>H5302*I5302</f>
        <v>0</v>
      </c>
      <c r="K5302" s="662">
        <f>IF($V$11="Y",J5302*0.05,0)</f>
        <v>0</v>
      </c>
    </row>
    <row r="5303" s="671" customFormat="1" ht="13.5" customHeight="1">
      <c r="E5303" t="s" s="596">
        <v>2612</v>
      </c>
      <c r="F5303" t="s" s="675">
        <v>2613</v>
      </c>
      <c r="G5303" t="s" s="676">
        <f>G5294</f>
        <v>1996</v>
      </c>
      <c r="H5303" s="677">
        <v>0</v>
      </c>
      <c r="J5303" s="662">
        <f>H5303*I5303</f>
        <v>0</v>
      </c>
      <c r="K5303" s="662">
        <f>IF($V$11="Y",J5303*0.05,0)</f>
        <v>0</v>
      </c>
    </row>
    <row r="5304" s="671" customFormat="1" ht="13.5" customHeight="1">
      <c r="E5304" t="s" s="596">
        <v>2612</v>
      </c>
      <c r="F5304" t="s" s="675">
        <v>2613</v>
      </c>
      <c r="G5304" t="s" s="91">
        <f>G5295</f>
        <v>1998</v>
      </c>
      <c r="H5304" s="677">
        <v>0</v>
      </c>
      <c r="J5304" s="662">
        <f>H5304*I5304</f>
        <v>0</v>
      </c>
      <c r="K5304" s="662">
        <f>IF($V$11="Y",J5304*0.05,0)</f>
        <v>0</v>
      </c>
    </row>
    <row r="5305" s="671" customFormat="1" ht="13.5" customHeight="1">
      <c r="E5305" t="s" s="596">
        <v>2612</v>
      </c>
      <c r="F5305" t="s" s="675">
        <v>2613</v>
      </c>
      <c r="G5305" t="s" s="205">
        <f>G5296</f>
        <v>2000</v>
      </c>
      <c r="H5305" s="677">
        <v>0</v>
      </c>
      <c r="J5305" s="662">
        <f>H5305*I5305</f>
        <v>0</v>
      </c>
      <c r="K5305" s="662">
        <f>IF($V$11="Y",J5305*0.05,0)</f>
        <v>0</v>
      </c>
    </row>
    <row r="5306" s="671" customFormat="1" ht="13.5" customHeight="1">
      <c r="E5306" t="s" s="596">
        <v>2612</v>
      </c>
      <c r="F5306" t="s" s="675">
        <v>2613</v>
      </c>
      <c r="G5306" t="s" s="684">
        <f>G5297</f>
        <v>2001</v>
      </c>
      <c r="H5306" s="677">
        <v>0</v>
      </c>
      <c r="J5306" s="662">
        <f>H5306*I5306</f>
        <v>0</v>
      </c>
      <c r="K5306" s="662">
        <f>IF($V$11="Y",J5306*0.05,0)</f>
        <v>0</v>
      </c>
    </row>
    <row r="5307" s="671" customFormat="1" ht="13.5" customHeight="1">
      <c r="E5307" t="s" s="596">
        <v>2612</v>
      </c>
      <c r="F5307" t="s" s="675">
        <v>2613</v>
      </c>
      <c r="G5307" t="s" s="686">
        <f>G5298</f>
        <v>2003</v>
      </c>
      <c r="H5307" s="677">
        <v>0</v>
      </c>
      <c r="J5307" s="662">
        <f>H5307*I5307</f>
        <v>0</v>
      </c>
      <c r="K5307" s="662">
        <f>IF($V$11="Y",J5307*0.05,0)</f>
        <v>0</v>
      </c>
    </row>
    <row r="5308" s="671" customFormat="1" ht="13.5" customHeight="1">
      <c r="E5308" t="s" s="596">
        <v>2612</v>
      </c>
      <c r="F5308" t="s" s="675">
        <v>2613</v>
      </c>
      <c r="G5308" t="s" s="690">
        <f>G5299</f>
        <v>2004</v>
      </c>
      <c r="H5308" s="677">
        <v>0</v>
      </c>
      <c r="J5308" s="662">
        <f>H5308*I5308</f>
        <v>0</v>
      </c>
      <c r="K5308" s="662">
        <f>IF($V$11="Y",J5308*0.05,0)</f>
        <v>0</v>
      </c>
    </row>
    <row r="5309" s="671" customFormat="1" ht="13.5" customHeight="1">
      <c r="E5309" t="s" s="596">
        <v>2612</v>
      </c>
      <c r="F5309" t="s" s="675">
        <v>2613</v>
      </c>
      <c r="G5309" t="s" s="692">
        <f>G5300</f>
        <v>2005</v>
      </c>
      <c r="H5309" s="677">
        <v>0</v>
      </c>
      <c r="J5309" s="662">
        <f>H5309*I5309</f>
        <v>0</v>
      </c>
      <c r="K5309" s="662">
        <f>IF($V$11="Y",J5309*0.05,0)</f>
        <v>0</v>
      </c>
    </row>
    <row r="5310" s="671" customFormat="1" ht="13.5" customHeight="1">
      <c r="E5310" t="s" s="596">
        <v>2612</v>
      </c>
      <c r="F5310" t="s" s="675">
        <v>2613</v>
      </c>
      <c r="G5310" t="s" s="180">
        <f>G5301</f>
        <v>2006</v>
      </c>
      <c r="H5310" s="677">
        <v>0</v>
      </c>
      <c r="J5310" s="662">
        <f>H5310*I5310</f>
        <v>0</v>
      </c>
      <c r="K5310" s="662">
        <f>IF($V$11="Y",J5310*0.05,0)</f>
        <v>0</v>
      </c>
    </row>
    <row r="5311" s="671" customFormat="1" ht="13.5" customHeight="1">
      <c r="E5311" t="s" s="596">
        <v>2612</v>
      </c>
      <c r="F5311" t="s" s="675">
        <v>2613</v>
      </c>
      <c r="G5311" t="s" s="695">
        <f>G5302</f>
        <v>2007</v>
      </c>
      <c r="H5311" s="677">
        <v>0</v>
      </c>
      <c r="J5311" s="662">
        <f>H5311*I5311</f>
        <v>0</v>
      </c>
      <c r="K5311" s="662">
        <f>IF($V$11="Y",J5311*0.05,0)</f>
        <v>0</v>
      </c>
    </row>
    <row r="5312" s="671" customFormat="1" ht="13.5" customHeight="1">
      <c r="E5312" t="s" s="596">
        <v>1911</v>
      </c>
      <c r="F5312" t="s" s="675">
        <v>2614</v>
      </c>
      <c r="G5312" t="s" s="676">
        <f>G5303</f>
        <v>1996</v>
      </c>
      <c r="H5312" s="677">
        <v>0</v>
      </c>
      <c r="J5312" s="662">
        <f>H5312*I5312</f>
        <v>0</v>
      </c>
      <c r="K5312" s="662">
        <f>IF($V$11="Y",J5312*0.05,0)</f>
        <v>0</v>
      </c>
    </row>
    <row r="5313" s="671" customFormat="1" ht="13.5" customHeight="1">
      <c r="E5313" t="s" s="596">
        <v>1911</v>
      </c>
      <c r="F5313" t="s" s="675">
        <v>2614</v>
      </c>
      <c r="G5313" t="s" s="91">
        <f>G5304</f>
        <v>1998</v>
      </c>
      <c r="H5313" s="677">
        <v>0</v>
      </c>
      <c r="J5313" s="662">
        <f>H5313*I5313</f>
        <v>0</v>
      </c>
      <c r="K5313" s="662">
        <f>IF($V$11="Y",J5313*0.05,0)</f>
        <v>0</v>
      </c>
    </row>
    <row r="5314" s="671" customFormat="1" ht="13.5" customHeight="1">
      <c r="E5314" t="s" s="596">
        <v>1911</v>
      </c>
      <c r="F5314" t="s" s="675">
        <v>2614</v>
      </c>
      <c r="G5314" t="s" s="205">
        <f>G5305</f>
        <v>2000</v>
      </c>
      <c r="H5314" s="677">
        <v>0</v>
      </c>
      <c r="J5314" s="662">
        <f>H5314*I5314</f>
        <v>0</v>
      </c>
      <c r="K5314" s="662">
        <f>IF($V$11="Y",J5314*0.05,0)</f>
        <v>0</v>
      </c>
    </row>
    <row r="5315" s="671" customFormat="1" ht="13.5" customHeight="1">
      <c r="E5315" t="s" s="596">
        <v>1911</v>
      </c>
      <c r="F5315" t="s" s="675">
        <v>2614</v>
      </c>
      <c r="G5315" t="s" s="684">
        <f>G5306</f>
        <v>2001</v>
      </c>
      <c r="H5315" s="677">
        <v>0</v>
      </c>
      <c r="J5315" s="662">
        <f>H5315*I5315</f>
        <v>0</v>
      </c>
      <c r="K5315" s="662">
        <f>IF($V$11="Y",J5315*0.05,0)</f>
        <v>0</v>
      </c>
    </row>
    <row r="5316" s="671" customFormat="1" ht="13.5" customHeight="1">
      <c r="E5316" t="s" s="596">
        <v>1911</v>
      </c>
      <c r="F5316" t="s" s="675">
        <v>2614</v>
      </c>
      <c r="G5316" t="s" s="686">
        <f>G5307</f>
        <v>2003</v>
      </c>
      <c r="H5316" s="677">
        <v>0</v>
      </c>
      <c r="J5316" s="662">
        <f>H5316*I5316</f>
        <v>0</v>
      </c>
      <c r="K5316" s="662">
        <f>IF($V$11="Y",J5316*0.05,0)</f>
        <v>0</v>
      </c>
    </row>
    <row r="5317" s="671" customFormat="1" ht="13.5" customHeight="1">
      <c r="E5317" t="s" s="596">
        <v>1911</v>
      </c>
      <c r="F5317" t="s" s="675">
        <v>2614</v>
      </c>
      <c r="G5317" t="s" s="690">
        <f>G5308</f>
        <v>2004</v>
      </c>
      <c r="H5317" s="677">
        <v>0</v>
      </c>
      <c r="J5317" s="662">
        <f>H5317*I5317</f>
        <v>0</v>
      </c>
      <c r="K5317" s="662">
        <f>IF($V$11="Y",J5317*0.05,0)</f>
        <v>0</v>
      </c>
    </row>
    <row r="5318" s="671" customFormat="1" ht="13.5" customHeight="1">
      <c r="E5318" t="s" s="596">
        <v>1911</v>
      </c>
      <c r="F5318" t="s" s="675">
        <v>2614</v>
      </c>
      <c r="G5318" t="s" s="692">
        <f>G5309</f>
        <v>2005</v>
      </c>
      <c r="H5318" s="677">
        <v>0</v>
      </c>
      <c r="J5318" s="662">
        <f>H5318*I5318</f>
        <v>0</v>
      </c>
      <c r="K5318" s="662">
        <f>IF($V$11="Y",J5318*0.05,0)</f>
        <v>0</v>
      </c>
    </row>
    <row r="5319" s="671" customFormat="1" ht="13.5" customHeight="1">
      <c r="E5319" t="s" s="596">
        <v>1911</v>
      </c>
      <c r="F5319" t="s" s="675">
        <v>2614</v>
      </c>
      <c r="G5319" t="s" s="180">
        <f>G5310</f>
        <v>2006</v>
      </c>
      <c r="H5319" s="677">
        <v>0</v>
      </c>
      <c r="J5319" s="662">
        <f>H5319*I5319</f>
        <v>0</v>
      </c>
      <c r="K5319" s="662">
        <f>IF($V$11="Y",J5319*0.05,0)</f>
        <v>0</v>
      </c>
    </row>
    <row r="5320" s="671" customFormat="1" ht="13.5" customHeight="1">
      <c r="E5320" t="s" s="596">
        <v>1911</v>
      </c>
      <c r="F5320" t="s" s="675">
        <v>2614</v>
      </c>
      <c r="G5320" t="s" s="695">
        <f>G5311</f>
        <v>2007</v>
      </c>
      <c r="H5320" s="677">
        <v>0</v>
      </c>
      <c r="J5320" s="662">
        <f>H5320*I5320</f>
        <v>0</v>
      </c>
      <c r="K5320" s="662">
        <f>IF($V$11="Y",J5320*0.05,0)</f>
        <v>0</v>
      </c>
    </row>
    <row r="5321" s="671" customFormat="1" ht="13.5" customHeight="1">
      <c r="E5321" t="s" s="596">
        <v>1910</v>
      </c>
      <c r="F5321" t="s" s="675">
        <v>2615</v>
      </c>
      <c r="G5321" t="s" s="676">
        <f>G5312</f>
        <v>1996</v>
      </c>
      <c r="H5321" s="677">
        <v>0</v>
      </c>
      <c r="J5321" s="662">
        <f>H5321*I5321</f>
        <v>0</v>
      </c>
      <c r="K5321" s="662">
        <f>IF($V$11="Y",J5321*0.05,0)</f>
        <v>0</v>
      </c>
    </row>
    <row r="5322" s="671" customFormat="1" ht="13.5" customHeight="1">
      <c r="E5322" t="s" s="596">
        <v>1910</v>
      </c>
      <c r="F5322" t="s" s="675">
        <v>2615</v>
      </c>
      <c r="G5322" t="s" s="91">
        <f>G5313</f>
        <v>1998</v>
      </c>
      <c r="H5322" s="677">
        <v>0</v>
      </c>
      <c r="J5322" s="662">
        <f>H5322*I5322</f>
        <v>0</v>
      </c>
      <c r="K5322" s="662">
        <f>IF($V$11="Y",J5322*0.05,0)</f>
        <v>0</v>
      </c>
    </row>
    <row r="5323" s="671" customFormat="1" ht="13.5" customHeight="1">
      <c r="E5323" t="s" s="596">
        <v>1910</v>
      </c>
      <c r="F5323" t="s" s="675">
        <v>2615</v>
      </c>
      <c r="G5323" t="s" s="205">
        <f>G5314</f>
        <v>2000</v>
      </c>
      <c r="H5323" s="677">
        <v>0</v>
      </c>
      <c r="J5323" s="662">
        <f>H5323*I5323</f>
        <v>0</v>
      </c>
      <c r="K5323" s="662">
        <f>IF($V$11="Y",J5323*0.05,0)</f>
        <v>0</v>
      </c>
    </row>
    <row r="5324" s="671" customFormat="1" ht="13.5" customHeight="1">
      <c r="E5324" t="s" s="596">
        <v>1910</v>
      </c>
      <c r="F5324" t="s" s="675">
        <v>2615</v>
      </c>
      <c r="G5324" t="s" s="684">
        <f>G5315</f>
        <v>2001</v>
      </c>
      <c r="H5324" s="677">
        <v>0</v>
      </c>
      <c r="J5324" s="662">
        <f>H5324*I5324</f>
        <v>0</v>
      </c>
      <c r="K5324" s="662">
        <f>IF($V$11="Y",J5324*0.05,0)</f>
        <v>0</v>
      </c>
    </row>
    <row r="5325" s="671" customFormat="1" ht="13.5" customHeight="1">
      <c r="E5325" t="s" s="596">
        <v>1910</v>
      </c>
      <c r="F5325" t="s" s="675">
        <v>2615</v>
      </c>
      <c r="G5325" t="s" s="686">
        <f>G5316</f>
        <v>2003</v>
      </c>
      <c r="H5325" s="677">
        <v>0</v>
      </c>
      <c r="J5325" s="662">
        <f>H5325*I5325</f>
        <v>0</v>
      </c>
      <c r="K5325" s="662">
        <f>IF($V$11="Y",J5325*0.05,0)</f>
        <v>0</v>
      </c>
    </row>
    <row r="5326" s="671" customFormat="1" ht="13.5" customHeight="1">
      <c r="E5326" t="s" s="596">
        <v>1910</v>
      </c>
      <c r="F5326" t="s" s="675">
        <v>2615</v>
      </c>
      <c r="G5326" t="s" s="690">
        <f>G5317</f>
        <v>2004</v>
      </c>
      <c r="H5326" s="677">
        <v>0</v>
      </c>
      <c r="J5326" s="662">
        <f>H5326*I5326</f>
        <v>0</v>
      </c>
      <c r="K5326" s="662">
        <f>IF($V$11="Y",J5326*0.05,0)</f>
        <v>0</v>
      </c>
    </row>
    <row r="5327" s="671" customFormat="1" ht="13.5" customHeight="1">
      <c r="E5327" t="s" s="596">
        <v>1910</v>
      </c>
      <c r="F5327" t="s" s="675">
        <v>2615</v>
      </c>
      <c r="G5327" t="s" s="692">
        <f>G5318</f>
        <v>2005</v>
      </c>
      <c r="H5327" s="677">
        <v>0</v>
      </c>
      <c r="J5327" s="662">
        <f>H5327*I5327</f>
        <v>0</v>
      </c>
      <c r="K5327" s="662">
        <f>IF($V$11="Y",J5327*0.05,0)</f>
        <v>0</v>
      </c>
    </row>
    <row r="5328" s="671" customFormat="1" ht="13.5" customHeight="1">
      <c r="E5328" t="s" s="596">
        <v>1910</v>
      </c>
      <c r="F5328" t="s" s="675">
        <v>2615</v>
      </c>
      <c r="G5328" t="s" s="180">
        <f>G5319</f>
        <v>2006</v>
      </c>
      <c r="H5328" s="677">
        <v>0</v>
      </c>
      <c r="J5328" s="662">
        <f>H5328*I5328</f>
        <v>0</v>
      </c>
      <c r="K5328" s="662">
        <f>IF($V$11="Y",J5328*0.05,0)</f>
        <v>0</v>
      </c>
    </row>
    <row r="5329" s="671" customFormat="1" ht="13.5" customHeight="1">
      <c r="E5329" t="s" s="596">
        <v>1910</v>
      </c>
      <c r="F5329" t="s" s="675">
        <v>2615</v>
      </c>
      <c r="G5329" t="s" s="695">
        <f>G5320</f>
        <v>2007</v>
      </c>
      <c r="H5329" s="677">
        <v>0</v>
      </c>
      <c r="J5329" s="662">
        <f>H5329*I5329</f>
        <v>0</v>
      </c>
      <c r="K5329" s="662">
        <f>IF($V$11="Y",J5329*0.05,0)</f>
        <v>0</v>
      </c>
    </row>
    <row r="5330" s="671" customFormat="1" ht="13.5" customHeight="1">
      <c r="E5330" t="s" s="596">
        <v>1937</v>
      </c>
      <c r="F5330" t="s" s="675">
        <v>2616</v>
      </c>
      <c r="G5330" t="s" s="676">
        <f>G5321</f>
        <v>1996</v>
      </c>
      <c r="H5330" s="677">
        <v>0</v>
      </c>
      <c r="J5330" s="662">
        <f>H5330*I5330</f>
        <v>0</v>
      </c>
      <c r="K5330" s="662">
        <f>IF($V$11="Y",J5330*0.05,0)</f>
        <v>0</v>
      </c>
    </row>
    <row r="5331" s="671" customFormat="1" ht="13.5" customHeight="1">
      <c r="E5331" t="s" s="596">
        <v>1937</v>
      </c>
      <c r="F5331" t="s" s="675">
        <v>2616</v>
      </c>
      <c r="G5331" t="s" s="91">
        <f>G5322</f>
        <v>1998</v>
      </c>
      <c r="H5331" s="677">
        <v>0</v>
      </c>
      <c r="J5331" s="662">
        <f>H5331*I5331</f>
        <v>0</v>
      </c>
      <c r="K5331" s="662">
        <f>IF($V$11="Y",J5331*0.05,0)</f>
        <v>0</v>
      </c>
    </row>
    <row r="5332" s="671" customFormat="1" ht="13.5" customHeight="1">
      <c r="E5332" t="s" s="596">
        <v>1937</v>
      </c>
      <c r="F5332" t="s" s="675">
        <v>2616</v>
      </c>
      <c r="G5332" t="s" s="205">
        <f>G5323</f>
        <v>2000</v>
      </c>
      <c r="H5332" s="677">
        <v>0</v>
      </c>
      <c r="J5332" s="662">
        <f>H5332*I5332</f>
        <v>0</v>
      </c>
      <c r="K5332" s="662">
        <f>IF($V$11="Y",J5332*0.05,0)</f>
        <v>0</v>
      </c>
    </row>
    <row r="5333" s="671" customFormat="1" ht="13.5" customHeight="1">
      <c r="E5333" t="s" s="596">
        <v>1937</v>
      </c>
      <c r="F5333" t="s" s="675">
        <v>2616</v>
      </c>
      <c r="G5333" t="s" s="684">
        <f>G5324</f>
        <v>2001</v>
      </c>
      <c r="H5333" s="677">
        <v>0</v>
      </c>
      <c r="J5333" s="662">
        <f>H5333*I5333</f>
        <v>0</v>
      </c>
      <c r="K5333" s="662">
        <f>IF($V$11="Y",J5333*0.05,0)</f>
        <v>0</v>
      </c>
    </row>
    <row r="5334" s="671" customFormat="1" ht="13.5" customHeight="1">
      <c r="E5334" t="s" s="596">
        <v>1937</v>
      </c>
      <c r="F5334" t="s" s="675">
        <v>2616</v>
      </c>
      <c r="G5334" t="s" s="686">
        <f>G5325</f>
        <v>2003</v>
      </c>
      <c r="H5334" s="677">
        <v>0</v>
      </c>
      <c r="J5334" s="662">
        <f>H5334*I5334</f>
        <v>0</v>
      </c>
      <c r="K5334" s="662">
        <f>IF($V$11="Y",J5334*0.05,0)</f>
        <v>0</v>
      </c>
    </row>
    <row r="5335" s="671" customFormat="1" ht="13.5" customHeight="1">
      <c r="E5335" t="s" s="596">
        <v>1937</v>
      </c>
      <c r="F5335" t="s" s="675">
        <v>2616</v>
      </c>
      <c r="G5335" t="s" s="690">
        <f>G5326</f>
        <v>2004</v>
      </c>
      <c r="H5335" s="677">
        <v>0</v>
      </c>
      <c r="J5335" s="662">
        <f>H5335*I5335</f>
        <v>0</v>
      </c>
      <c r="K5335" s="662">
        <f>IF($V$11="Y",J5335*0.05,0)</f>
        <v>0</v>
      </c>
    </row>
    <row r="5336" s="671" customFormat="1" ht="13.5" customHeight="1">
      <c r="E5336" t="s" s="596">
        <v>1937</v>
      </c>
      <c r="F5336" t="s" s="675">
        <v>2616</v>
      </c>
      <c r="G5336" t="s" s="692">
        <f>G5327</f>
        <v>2005</v>
      </c>
      <c r="H5336" s="677">
        <v>0</v>
      </c>
      <c r="J5336" s="662">
        <f>H5336*I5336</f>
        <v>0</v>
      </c>
      <c r="K5336" s="662">
        <f>IF($V$11="Y",J5336*0.05,0)</f>
        <v>0</v>
      </c>
    </row>
    <row r="5337" s="671" customFormat="1" ht="13.5" customHeight="1">
      <c r="E5337" t="s" s="596">
        <v>1937</v>
      </c>
      <c r="F5337" t="s" s="675">
        <v>2616</v>
      </c>
      <c r="G5337" t="s" s="180">
        <f>G5328</f>
        <v>2006</v>
      </c>
      <c r="H5337" s="677">
        <v>0</v>
      </c>
      <c r="J5337" s="662">
        <f>H5337*I5337</f>
        <v>0</v>
      </c>
      <c r="K5337" s="662">
        <f>IF($V$11="Y",J5337*0.05,0)</f>
        <v>0</v>
      </c>
    </row>
    <row r="5338" s="671" customFormat="1" ht="13.5" customHeight="1">
      <c r="E5338" t="s" s="596">
        <v>1937</v>
      </c>
      <c r="F5338" t="s" s="675">
        <v>2616</v>
      </c>
      <c r="G5338" t="s" s="695">
        <f>G5329</f>
        <v>2007</v>
      </c>
      <c r="H5338" s="677">
        <v>0</v>
      </c>
      <c r="J5338" s="662">
        <f>H5338*I5338</f>
        <v>0</v>
      </c>
      <c r="K5338" s="662">
        <f>IF($V$11="Y",J5338*0.05,0)</f>
        <v>0</v>
      </c>
    </row>
    <row r="5339" s="671" customFormat="1" ht="13.5" customHeight="1">
      <c r="E5339" t="s" s="596">
        <v>1838</v>
      </c>
      <c r="F5339" t="s" s="675">
        <v>2617</v>
      </c>
      <c r="G5339" t="s" s="676">
        <f>G5330</f>
        <v>1996</v>
      </c>
      <c r="H5339" s="677">
        <v>0</v>
      </c>
      <c r="J5339" s="662">
        <f>H5339*I5339</f>
        <v>0</v>
      </c>
      <c r="K5339" s="662">
        <f>IF($V$11="Y",J5339*0.05,0)</f>
        <v>0</v>
      </c>
    </row>
    <row r="5340" s="671" customFormat="1" ht="13.5" customHeight="1">
      <c r="E5340" t="s" s="596">
        <v>1838</v>
      </c>
      <c r="F5340" t="s" s="675">
        <v>2617</v>
      </c>
      <c r="G5340" t="s" s="91">
        <f>G5331</f>
        <v>1998</v>
      </c>
      <c r="H5340" s="677">
        <v>0</v>
      </c>
      <c r="J5340" s="662">
        <f>H5340*I5340</f>
        <v>0</v>
      </c>
      <c r="K5340" s="662">
        <f>IF($V$11="Y",J5340*0.05,0)</f>
        <v>0</v>
      </c>
    </row>
    <row r="5341" s="671" customFormat="1" ht="13.5" customHeight="1">
      <c r="E5341" t="s" s="596">
        <v>1838</v>
      </c>
      <c r="F5341" t="s" s="675">
        <v>2617</v>
      </c>
      <c r="G5341" t="s" s="205">
        <f>G5332</f>
        <v>2000</v>
      </c>
      <c r="H5341" s="677">
        <v>0</v>
      </c>
      <c r="J5341" s="662">
        <f>H5341*I5341</f>
        <v>0</v>
      </c>
      <c r="K5341" s="662">
        <f>IF($V$11="Y",J5341*0.05,0)</f>
        <v>0</v>
      </c>
    </row>
    <row r="5342" s="671" customFormat="1" ht="13.5" customHeight="1">
      <c r="E5342" t="s" s="596">
        <v>1838</v>
      </c>
      <c r="F5342" t="s" s="675">
        <v>2617</v>
      </c>
      <c r="G5342" t="s" s="684">
        <f>G5333</f>
        <v>2001</v>
      </c>
      <c r="H5342" s="677">
        <v>0</v>
      </c>
      <c r="J5342" s="662">
        <f>H5342*I5342</f>
        <v>0</v>
      </c>
      <c r="K5342" s="662">
        <f>IF($V$11="Y",J5342*0.05,0)</f>
        <v>0</v>
      </c>
    </row>
    <row r="5343" s="671" customFormat="1" ht="13.5" customHeight="1">
      <c r="E5343" t="s" s="596">
        <v>1838</v>
      </c>
      <c r="F5343" t="s" s="675">
        <v>2617</v>
      </c>
      <c r="G5343" t="s" s="686">
        <f>G5334</f>
        <v>2003</v>
      </c>
      <c r="H5343" s="677">
        <v>0</v>
      </c>
      <c r="J5343" s="662">
        <f>H5343*I5343</f>
        <v>0</v>
      </c>
      <c r="K5343" s="662">
        <f>IF($V$11="Y",J5343*0.05,0)</f>
        <v>0</v>
      </c>
    </row>
    <row r="5344" s="671" customFormat="1" ht="13.5" customHeight="1">
      <c r="E5344" t="s" s="596">
        <v>1838</v>
      </c>
      <c r="F5344" t="s" s="675">
        <v>2617</v>
      </c>
      <c r="G5344" t="s" s="690">
        <f>G5335</f>
        <v>2004</v>
      </c>
      <c r="H5344" s="677">
        <v>0</v>
      </c>
      <c r="J5344" s="662">
        <f>H5344*I5344</f>
        <v>0</v>
      </c>
      <c r="K5344" s="662">
        <f>IF($V$11="Y",J5344*0.05,0)</f>
        <v>0</v>
      </c>
    </row>
    <row r="5345" s="671" customFormat="1" ht="13.5" customHeight="1">
      <c r="E5345" t="s" s="596">
        <v>1838</v>
      </c>
      <c r="F5345" t="s" s="675">
        <v>2617</v>
      </c>
      <c r="G5345" t="s" s="692">
        <f>G5336</f>
        <v>2005</v>
      </c>
      <c r="H5345" s="677">
        <v>0</v>
      </c>
      <c r="J5345" s="662">
        <f>H5345*I5345</f>
        <v>0</v>
      </c>
      <c r="K5345" s="662">
        <f>IF($V$11="Y",J5345*0.05,0)</f>
        <v>0</v>
      </c>
    </row>
    <row r="5346" s="671" customFormat="1" ht="13.5" customHeight="1">
      <c r="E5346" t="s" s="596">
        <v>1838</v>
      </c>
      <c r="F5346" t="s" s="675">
        <v>2617</v>
      </c>
      <c r="G5346" t="s" s="180">
        <f>G5337</f>
        <v>2006</v>
      </c>
      <c r="H5346" s="677">
        <v>0</v>
      </c>
      <c r="J5346" s="662">
        <f>H5346*I5346</f>
        <v>0</v>
      </c>
      <c r="K5346" s="662">
        <f>IF($V$11="Y",J5346*0.05,0)</f>
        <v>0</v>
      </c>
    </row>
    <row r="5347" s="671" customFormat="1" ht="13.5" customHeight="1">
      <c r="E5347" t="s" s="596">
        <v>1838</v>
      </c>
      <c r="F5347" t="s" s="675">
        <v>2617</v>
      </c>
      <c r="G5347" t="s" s="695">
        <f>G5338</f>
        <v>2007</v>
      </c>
      <c r="H5347" s="677">
        <v>0</v>
      </c>
      <c r="J5347" s="662">
        <f>H5347*I5347</f>
        <v>0</v>
      </c>
      <c r="K5347" s="662">
        <f>IF($V$11="Y",J5347*0.05,0)</f>
        <v>0</v>
      </c>
    </row>
    <row r="5348" s="671" customFormat="1" ht="13.5" customHeight="1">
      <c r="E5348" t="s" s="596">
        <v>1920</v>
      </c>
      <c r="F5348" t="s" s="675">
        <v>2618</v>
      </c>
      <c r="G5348" t="s" s="676">
        <f>G5339</f>
        <v>1996</v>
      </c>
      <c r="H5348" s="677">
        <v>0</v>
      </c>
      <c r="J5348" s="662">
        <f>H5348*I5348</f>
        <v>0</v>
      </c>
      <c r="K5348" s="662">
        <f>IF($V$11="Y",J5348*0.05,0)</f>
        <v>0</v>
      </c>
    </row>
    <row r="5349" s="671" customFormat="1" ht="13.5" customHeight="1">
      <c r="E5349" t="s" s="596">
        <v>1920</v>
      </c>
      <c r="F5349" t="s" s="675">
        <v>2618</v>
      </c>
      <c r="G5349" t="s" s="91">
        <f>G5340</f>
        <v>1998</v>
      </c>
      <c r="H5349" s="677">
        <v>0</v>
      </c>
      <c r="J5349" s="662">
        <f>H5349*I5349</f>
        <v>0</v>
      </c>
      <c r="K5349" s="662">
        <f>IF($V$11="Y",J5349*0.05,0)</f>
        <v>0</v>
      </c>
    </row>
    <row r="5350" s="671" customFormat="1" ht="13.5" customHeight="1">
      <c r="E5350" t="s" s="596">
        <v>1920</v>
      </c>
      <c r="F5350" t="s" s="675">
        <v>2618</v>
      </c>
      <c r="G5350" t="s" s="205">
        <f>G5341</f>
        <v>2000</v>
      </c>
      <c r="H5350" s="677">
        <v>0</v>
      </c>
      <c r="J5350" s="662">
        <f>H5350*I5350</f>
        <v>0</v>
      </c>
      <c r="K5350" s="662">
        <f>IF($V$11="Y",J5350*0.05,0)</f>
        <v>0</v>
      </c>
    </row>
    <row r="5351" s="671" customFormat="1" ht="13.5" customHeight="1">
      <c r="E5351" t="s" s="596">
        <v>1920</v>
      </c>
      <c r="F5351" t="s" s="675">
        <v>2618</v>
      </c>
      <c r="G5351" t="s" s="684">
        <f>G5342</f>
        <v>2001</v>
      </c>
      <c r="H5351" s="677">
        <v>0</v>
      </c>
      <c r="J5351" s="662">
        <f>H5351*I5351</f>
        <v>0</v>
      </c>
      <c r="K5351" s="662">
        <f>IF($V$11="Y",J5351*0.05,0)</f>
        <v>0</v>
      </c>
    </row>
    <row r="5352" s="671" customFormat="1" ht="13.5" customHeight="1">
      <c r="E5352" t="s" s="596">
        <v>1920</v>
      </c>
      <c r="F5352" t="s" s="675">
        <v>2618</v>
      </c>
      <c r="G5352" t="s" s="686">
        <f>G5343</f>
        <v>2003</v>
      </c>
      <c r="H5352" s="677">
        <v>0</v>
      </c>
      <c r="J5352" s="662">
        <f>H5352*I5352</f>
        <v>0</v>
      </c>
      <c r="K5352" s="662">
        <f>IF($V$11="Y",J5352*0.05,0)</f>
        <v>0</v>
      </c>
    </row>
    <row r="5353" s="671" customFormat="1" ht="13.5" customHeight="1">
      <c r="E5353" t="s" s="596">
        <v>1920</v>
      </c>
      <c r="F5353" t="s" s="675">
        <v>2618</v>
      </c>
      <c r="G5353" t="s" s="690">
        <f>G5344</f>
        <v>2004</v>
      </c>
      <c r="H5353" s="677">
        <v>0</v>
      </c>
      <c r="J5353" s="662">
        <f>H5353*I5353</f>
        <v>0</v>
      </c>
      <c r="K5353" s="662">
        <f>IF($V$11="Y",J5353*0.05,0)</f>
        <v>0</v>
      </c>
    </row>
    <row r="5354" s="671" customFormat="1" ht="13.5" customHeight="1">
      <c r="E5354" t="s" s="596">
        <v>1920</v>
      </c>
      <c r="F5354" t="s" s="675">
        <v>2618</v>
      </c>
      <c r="G5354" t="s" s="692">
        <f>G5345</f>
        <v>2005</v>
      </c>
      <c r="H5354" s="677">
        <v>0</v>
      </c>
      <c r="J5354" s="662">
        <f>H5354*I5354</f>
        <v>0</v>
      </c>
      <c r="K5354" s="662">
        <f>IF($V$11="Y",J5354*0.05,0)</f>
        <v>0</v>
      </c>
    </row>
    <row r="5355" s="671" customFormat="1" ht="13.5" customHeight="1">
      <c r="E5355" t="s" s="596">
        <v>1920</v>
      </c>
      <c r="F5355" t="s" s="675">
        <v>2618</v>
      </c>
      <c r="G5355" t="s" s="180">
        <f>G5346</f>
        <v>2006</v>
      </c>
      <c r="H5355" s="677">
        <v>0</v>
      </c>
      <c r="J5355" s="662">
        <f>H5355*I5355</f>
        <v>0</v>
      </c>
      <c r="K5355" s="662">
        <f>IF($V$11="Y",J5355*0.05,0)</f>
        <v>0</v>
      </c>
    </row>
    <row r="5356" s="671" customFormat="1" ht="13.5" customHeight="1">
      <c r="E5356" t="s" s="596">
        <v>1920</v>
      </c>
      <c r="F5356" t="s" s="675">
        <v>2618</v>
      </c>
      <c r="G5356" t="s" s="695">
        <f>G5347</f>
        <v>2007</v>
      </c>
      <c r="H5356" s="677">
        <v>0</v>
      </c>
      <c r="J5356" s="662">
        <f>H5356*I5356</f>
        <v>0</v>
      </c>
      <c r="K5356" s="662">
        <f>IF($V$11="Y",J5356*0.05,0)</f>
        <v>0</v>
      </c>
    </row>
    <row r="5357" s="671" customFormat="1" ht="13.5" customHeight="1">
      <c r="E5357" t="s" s="596">
        <v>1931</v>
      </c>
      <c r="F5357" t="s" s="675">
        <v>2619</v>
      </c>
      <c r="G5357" t="s" s="676">
        <f>G5348</f>
        <v>1996</v>
      </c>
      <c r="H5357" s="677">
        <v>0</v>
      </c>
      <c r="J5357" s="662">
        <f>H5357*I5357</f>
        <v>0</v>
      </c>
      <c r="K5357" s="662">
        <f>IF($V$11="Y",J5357*0.05,0)</f>
        <v>0</v>
      </c>
    </row>
    <row r="5358" s="671" customFormat="1" ht="13.5" customHeight="1">
      <c r="E5358" t="s" s="596">
        <v>1931</v>
      </c>
      <c r="F5358" t="s" s="675">
        <v>2619</v>
      </c>
      <c r="G5358" t="s" s="91">
        <f>G5349</f>
        <v>1998</v>
      </c>
      <c r="H5358" s="677">
        <v>0</v>
      </c>
      <c r="J5358" s="662">
        <f>H5358*I5358</f>
        <v>0</v>
      </c>
      <c r="K5358" s="662">
        <f>IF($V$11="Y",J5358*0.05,0)</f>
        <v>0</v>
      </c>
    </row>
    <row r="5359" s="671" customFormat="1" ht="13.5" customHeight="1">
      <c r="E5359" t="s" s="596">
        <v>1931</v>
      </c>
      <c r="F5359" t="s" s="675">
        <v>2619</v>
      </c>
      <c r="G5359" t="s" s="205">
        <f>G5350</f>
        <v>2000</v>
      </c>
      <c r="H5359" s="677">
        <v>0</v>
      </c>
      <c r="J5359" s="662">
        <f>H5359*I5359</f>
        <v>0</v>
      </c>
      <c r="K5359" s="662">
        <f>IF($V$11="Y",J5359*0.05,0)</f>
        <v>0</v>
      </c>
    </row>
    <row r="5360" s="671" customFormat="1" ht="13.5" customHeight="1">
      <c r="E5360" t="s" s="596">
        <v>1931</v>
      </c>
      <c r="F5360" t="s" s="675">
        <v>2619</v>
      </c>
      <c r="G5360" t="s" s="684">
        <f>G5351</f>
        <v>2001</v>
      </c>
      <c r="H5360" s="677">
        <v>0</v>
      </c>
      <c r="J5360" s="662">
        <f>H5360*I5360</f>
        <v>0</v>
      </c>
      <c r="K5360" s="662">
        <f>IF($V$11="Y",J5360*0.05,0)</f>
        <v>0</v>
      </c>
    </row>
    <row r="5361" s="671" customFormat="1" ht="13.5" customHeight="1">
      <c r="E5361" t="s" s="596">
        <v>1931</v>
      </c>
      <c r="F5361" t="s" s="675">
        <v>2619</v>
      </c>
      <c r="G5361" t="s" s="686">
        <f>G5352</f>
        <v>2003</v>
      </c>
      <c r="H5361" s="677">
        <v>0</v>
      </c>
      <c r="J5361" s="662">
        <f>H5361*I5361</f>
        <v>0</v>
      </c>
      <c r="K5361" s="662">
        <f>IF($V$11="Y",J5361*0.05,0)</f>
        <v>0</v>
      </c>
    </row>
    <row r="5362" s="671" customFormat="1" ht="13.5" customHeight="1">
      <c r="E5362" t="s" s="596">
        <v>1931</v>
      </c>
      <c r="F5362" t="s" s="675">
        <v>2619</v>
      </c>
      <c r="G5362" t="s" s="690">
        <f>G5353</f>
        <v>2004</v>
      </c>
      <c r="H5362" s="677">
        <v>0</v>
      </c>
      <c r="J5362" s="662">
        <f>H5362*I5362</f>
        <v>0</v>
      </c>
      <c r="K5362" s="662">
        <f>IF($V$11="Y",J5362*0.05,0)</f>
        <v>0</v>
      </c>
    </row>
    <row r="5363" s="671" customFormat="1" ht="13.5" customHeight="1">
      <c r="E5363" t="s" s="596">
        <v>1931</v>
      </c>
      <c r="F5363" t="s" s="675">
        <v>2619</v>
      </c>
      <c r="G5363" t="s" s="692">
        <f>G5354</f>
        <v>2005</v>
      </c>
      <c r="H5363" s="677">
        <v>0</v>
      </c>
      <c r="J5363" s="662">
        <f>H5363*I5363</f>
        <v>0</v>
      </c>
      <c r="K5363" s="662">
        <f>IF($V$11="Y",J5363*0.05,0)</f>
        <v>0</v>
      </c>
    </row>
    <row r="5364" s="671" customFormat="1" ht="13.5" customHeight="1">
      <c r="E5364" t="s" s="596">
        <v>1931</v>
      </c>
      <c r="F5364" t="s" s="675">
        <v>2619</v>
      </c>
      <c r="G5364" t="s" s="180">
        <f>G5355</f>
        <v>2006</v>
      </c>
      <c r="H5364" s="677">
        <v>0</v>
      </c>
      <c r="J5364" s="662">
        <f>H5364*I5364</f>
        <v>0</v>
      </c>
      <c r="K5364" s="662">
        <f>IF($V$11="Y",J5364*0.05,0)</f>
        <v>0</v>
      </c>
    </row>
    <row r="5365" s="671" customFormat="1" ht="13.5" customHeight="1">
      <c r="E5365" t="s" s="596">
        <v>1931</v>
      </c>
      <c r="F5365" t="s" s="675">
        <v>2619</v>
      </c>
      <c r="G5365" t="s" s="695">
        <f>G5356</f>
        <v>2007</v>
      </c>
      <c r="H5365" s="677">
        <v>0</v>
      </c>
      <c r="J5365" s="662">
        <f>H5365*I5365</f>
        <v>0</v>
      </c>
      <c r="K5365" s="662">
        <f>IF($V$11="Y",J5365*0.05,0)</f>
        <v>0</v>
      </c>
    </row>
    <row r="5366" s="671" customFormat="1" ht="13.5" customHeight="1">
      <c r="E5366" t="s" s="596">
        <v>1913</v>
      </c>
      <c r="F5366" t="s" s="675">
        <v>2620</v>
      </c>
      <c r="G5366" t="s" s="676">
        <f>G5357</f>
        <v>1996</v>
      </c>
      <c r="H5366" s="677">
        <v>0</v>
      </c>
      <c r="J5366" s="662">
        <f>H5366*I5366</f>
        <v>0</v>
      </c>
      <c r="K5366" s="662">
        <f>IF($V$11="Y",J5366*0.05,0)</f>
        <v>0</v>
      </c>
    </row>
    <row r="5367" s="671" customFormat="1" ht="13.5" customHeight="1">
      <c r="E5367" t="s" s="596">
        <v>1913</v>
      </c>
      <c r="F5367" t="s" s="675">
        <v>2620</v>
      </c>
      <c r="G5367" t="s" s="91">
        <f>G5358</f>
        <v>1998</v>
      </c>
      <c r="H5367" s="677">
        <v>0</v>
      </c>
      <c r="J5367" s="662">
        <f>H5367*I5367</f>
        <v>0</v>
      </c>
      <c r="K5367" s="662">
        <f>IF($V$11="Y",J5367*0.05,0)</f>
        <v>0</v>
      </c>
    </row>
    <row r="5368" s="671" customFormat="1" ht="13.5" customHeight="1">
      <c r="E5368" t="s" s="596">
        <v>1913</v>
      </c>
      <c r="F5368" t="s" s="675">
        <v>2620</v>
      </c>
      <c r="G5368" t="s" s="205">
        <f>G5359</f>
        <v>2000</v>
      </c>
      <c r="H5368" s="677">
        <v>0</v>
      </c>
      <c r="J5368" s="662">
        <f>H5368*I5368</f>
        <v>0</v>
      </c>
      <c r="K5368" s="662">
        <f>IF($V$11="Y",J5368*0.05,0)</f>
        <v>0</v>
      </c>
    </row>
    <row r="5369" s="671" customFormat="1" ht="13.5" customHeight="1">
      <c r="E5369" t="s" s="596">
        <v>1913</v>
      </c>
      <c r="F5369" t="s" s="675">
        <v>2620</v>
      </c>
      <c r="G5369" t="s" s="684">
        <f>G5360</f>
        <v>2001</v>
      </c>
      <c r="H5369" s="677">
        <v>0</v>
      </c>
      <c r="J5369" s="662">
        <f>H5369*I5369</f>
        <v>0</v>
      </c>
      <c r="K5369" s="662">
        <f>IF($V$11="Y",J5369*0.05,0)</f>
        <v>0</v>
      </c>
    </row>
    <row r="5370" s="671" customFormat="1" ht="13.5" customHeight="1">
      <c r="E5370" t="s" s="596">
        <v>1913</v>
      </c>
      <c r="F5370" t="s" s="675">
        <v>2620</v>
      </c>
      <c r="G5370" t="s" s="686">
        <f>G5361</f>
        <v>2003</v>
      </c>
      <c r="H5370" s="677">
        <v>0</v>
      </c>
      <c r="J5370" s="662">
        <f>H5370*I5370</f>
        <v>0</v>
      </c>
      <c r="K5370" s="662">
        <f>IF($V$11="Y",J5370*0.05,0)</f>
        <v>0</v>
      </c>
    </row>
    <row r="5371" s="671" customFormat="1" ht="13.5" customHeight="1">
      <c r="E5371" t="s" s="596">
        <v>1913</v>
      </c>
      <c r="F5371" t="s" s="675">
        <v>2620</v>
      </c>
      <c r="G5371" t="s" s="690">
        <f>G5362</f>
        <v>2004</v>
      </c>
      <c r="H5371" s="677">
        <v>0</v>
      </c>
      <c r="J5371" s="662">
        <f>H5371*I5371</f>
        <v>0</v>
      </c>
      <c r="K5371" s="662">
        <f>IF($V$11="Y",J5371*0.05,0)</f>
        <v>0</v>
      </c>
    </row>
    <row r="5372" s="671" customFormat="1" ht="13.5" customHeight="1">
      <c r="E5372" t="s" s="596">
        <v>1913</v>
      </c>
      <c r="F5372" t="s" s="675">
        <v>2620</v>
      </c>
      <c r="G5372" t="s" s="692">
        <f>G5363</f>
        <v>2005</v>
      </c>
      <c r="H5372" s="677">
        <v>0</v>
      </c>
      <c r="J5372" s="662">
        <f>H5372*I5372</f>
        <v>0</v>
      </c>
      <c r="K5372" s="662">
        <f>IF($V$11="Y",J5372*0.05,0)</f>
        <v>0</v>
      </c>
    </row>
    <row r="5373" s="671" customFormat="1" ht="13.5" customHeight="1">
      <c r="E5373" t="s" s="596">
        <v>1913</v>
      </c>
      <c r="F5373" t="s" s="675">
        <v>2620</v>
      </c>
      <c r="G5373" t="s" s="180">
        <f>G5364</f>
        <v>2006</v>
      </c>
      <c r="H5373" s="677">
        <v>0</v>
      </c>
      <c r="J5373" s="662">
        <f>H5373*I5373</f>
        <v>0</v>
      </c>
      <c r="K5373" s="662">
        <f>IF($V$11="Y",J5373*0.05,0)</f>
        <v>0</v>
      </c>
    </row>
    <row r="5374" s="671" customFormat="1" ht="13.5" customHeight="1">
      <c r="E5374" t="s" s="596">
        <v>1913</v>
      </c>
      <c r="F5374" t="s" s="675">
        <v>2620</v>
      </c>
      <c r="G5374" t="s" s="695">
        <f>G5365</f>
        <v>2007</v>
      </c>
      <c r="H5374" s="677">
        <v>0</v>
      </c>
      <c r="J5374" s="662">
        <f>H5374*I5374</f>
        <v>0</v>
      </c>
      <c r="K5374" s="662">
        <f>IF($V$11="Y",J5374*0.05,0)</f>
        <v>0</v>
      </c>
    </row>
    <row r="5375" s="671" customFormat="1" ht="13.5" customHeight="1">
      <c r="E5375" t="s" s="596">
        <v>1912</v>
      </c>
      <c r="F5375" t="s" s="675">
        <v>2621</v>
      </c>
      <c r="G5375" t="s" s="676">
        <f>G5366</f>
        <v>1996</v>
      </c>
      <c r="H5375" s="677">
        <v>0</v>
      </c>
      <c r="J5375" s="662">
        <f>H5375*I5375</f>
        <v>0</v>
      </c>
      <c r="K5375" s="662">
        <f>IF($V$11="Y",J5375*0.05,0)</f>
        <v>0</v>
      </c>
    </row>
    <row r="5376" s="671" customFormat="1" ht="13.5" customHeight="1">
      <c r="E5376" t="s" s="596">
        <v>1912</v>
      </c>
      <c r="F5376" t="s" s="675">
        <v>2621</v>
      </c>
      <c r="G5376" t="s" s="91">
        <f>G5367</f>
        <v>1998</v>
      </c>
      <c r="H5376" s="677">
        <v>0</v>
      </c>
      <c r="J5376" s="662">
        <f>H5376*I5376</f>
        <v>0</v>
      </c>
      <c r="K5376" s="662">
        <f>IF($V$11="Y",J5376*0.05,0)</f>
        <v>0</v>
      </c>
    </row>
    <row r="5377" s="671" customFormat="1" ht="13.5" customHeight="1">
      <c r="E5377" t="s" s="596">
        <v>1912</v>
      </c>
      <c r="F5377" t="s" s="675">
        <v>2621</v>
      </c>
      <c r="G5377" t="s" s="205">
        <f>G5368</f>
        <v>2000</v>
      </c>
      <c r="H5377" s="677">
        <v>0</v>
      </c>
      <c r="J5377" s="662">
        <f>H5377*I5377</f>
        <v>0</v>
      </c>
      <c r="K5377" s="662">
        <f>IF($V$11="Y",J5377*0.05,0)</f>
        <v>0</v>
      </c>
    </row>
    <row r="5378" s="671" customFormat="1" ht="13.5" customHeight="1">
      <c r="E5378" t="s" s="596">
        <v>1912</v>
      </c>
      <c r="F5378" t="s" s="675">
        <v>2621</v>
      </c>
      <c r="G5378" t="s" s="684">
        <f>G5369</f>
        <v>2001</v>
      </c>
      <c r="H5378" s="677">
        <v>0</v>
      </c>
      <c r="J5378" s="662">
        <f>H5378*I5378</f>
        <v>0</v>
      </c>
      <c r="K5378" s="662">
        <f>IF($V$11="Y",J5378*0.05,0)</f>
        <v>0</v>
      </c>
    </row>
    <row r="5379" s="671" customFormat="1" ht="13.5" customHeight="1">
      <c r="E5379" t="s" s="596">
        <v>1912</v>
      </c>
      <c r="F5379" t="s" s="675">
        <v>2621</v>
      </c>
      <c r="G5379" t="s" s="686">
        <f>G5370</f>
        <v>2003</v>
      </c>
      <c r="H5379" s="677">
        <v>0</v>
      </c>
      <c r="J5379" s="662">
        <f>H5379*I5379</f>
        <v>0</v>
      </c>
      <c r="K5379" s="662">
        <f>IF($V$11="Y",J5379*0.05,0)</f>
        <v>0</v>
      </c>
    </row>
    <row r="5380" s="671" customFormat="1" ht="13.5" customHeight="1">
      <c r="E5380" t="s" s="596">
        <v>1912</v>
      </c>
      <c r="F5380" t="s" s="675">
        <v>2621</v>
      </c>
      <c r="G5380" t="s" s="690">
        <f>G5371</f>
        <v>2004</v>
      </c>
      <c r="H5380" s="677">
        <v>0</v>
      </c>
      <c r="J5380" s="662">
        <f>H5380*I5380</f>
        <v>0</v>
      </c>
      <c r="K5380" s="662">
        <f>IF($V$11="Y",J5380*0.05,0)</f>
        <v>0</v>
      </c>
    </row>
    <row r="5381" s="671" customFormat="1" ht="13.5" customHeight="1">
      <c r="E5381" t="s" s="596">
        <v>1912</v>
      </c>
      <c r="F5381" t="s" s="675">
        <v>2621</v>
      </c>
      <c r="G5381" t="s" s="692">
        <f>G5372</f>
        <v>2005</v>
      </c>
      <c r="H5381" s="677">
        <v>0</v>
      </c>
      <c r="J5381" s="662">
        <f>H5381*I5381</f>
        <v>0</v>
      </c>
      <c r="K5381" s="662">
        <f>IF($V$11="Y",J5381*0.05,0)</f>
        <v>0</v>
      </c>
    </row>
    <row r="5382" s="671" customFormat="1" ht="13.5" customHeight="1">
      <c r="E5382" t="s" s="596">
        <v>1912</v>
      </c>
      <c r="F5382" t="s" s="675">
        <v>2621</v>
      </c>
      <c r="G5382" t="s" s="180">
        <f>G5373</f>
        <v>2006</v>
      </c>
      <c r="H5382" s="677">
        <v>0</v>
      </c>
      <c r="J5382" s="662">
        <f>H5382*I5382</f>
        <v>0</v>
      </c>
      <c r="K5382" s="662">
        <f>IF($V$11="Y",J5382*0.05,0)</f>
        <v>0</v>
      </c>
    </row>
    <row r="5383" s="671" customFormat="1" ht="13.5" customHeight="1">
      <c r="E5383" t="s" s="596">
        <v>1912</v>
      </c>
      <c r="F5383" t="s" s="675">
        <v>2621</v>
      </c>
      <c r="G5383" t="s" s="695">
        <f>G5374</f>
        <v>2007</v>
      </c>
      <c r="H5383" s="677">
        <v>0</v>
      </c>
      <c r="J5383" s="662">
        <f>H5383*I5383</f>
        <v>0</v>
      </c>
      <c r="K5383" s="662">
        <f>IF($V$11="Y",J5383*0.05,0)</f>
        <v>0</v>
      </c>
    </row>
    <row r="5384" s="671" customFormat="1" ht="13.5" customHeight="1">
      <c r="E5384" t="s" s="596">
        <v>1925</v>
      </c>
      <c r="F5384" t="s" s="675">
        <v>2622</v>
      </c>
      <c r="G5384" t="s" s="676">
        <f>G5375</f>
        <v>1996</v>
      </c>
      <c r="H5384" s="677">
        <v>0</v>
      </c>
      <c r="J5384" s="662">
        <f>H5384*I5384</f>
        <v>0</v>
      </c>
      <c r="K5384" s="662">
        <f>IF($V$11="Y",J5384*0.05,0)</f>
        <v>0</v>
      </c>
    </row>
    <row r="5385" s="671" customFormat="1" ht="13.5" customHeight="1">
      <c r="E5385" t="s" s="596">
        <v>1925</v>
      </c>
      <c r="F5385" t="s" s="675">
        <v>2622</v>
      </c>
      <c r="G5385" t="s" s="91">
        <f>G5376</f>
        <v>1998</v>
      </c>
      <c r="H5385" s="677">
        <v>0</v>
      </c>
      <c r="J5385" s="662">
        <f>H5385*I5385</f>
        <v>0</v>
      </c>
      <c r="K5385" s="662">
        <f>IF($V$11="Y",J5385*0.05,0)</f>
        <v>0</v>
      </c>
    </row>
    <row r="5386" s="671" customFormat="1" ht="13.5" customHeight="1">
      <c r="E5386" t="s" s="596">
        <v>1925</v>
      </c>
      <c r="F5386" t="s" s="675">
        <v>2622</v>
      </c>
      <c r="G5386" t="s" s="205">
        <f>G5377</f>
        <v>2000</v>
      </c>
      <c r="H5386" s="677">
        <v>0</v>
      </c>
      <c r="J5386" s="662">
        <f>H5386*I5386</f>
        <v>0</v>
      </c>
      <c r="K5386" s="662">
        <f>IF($V$11="Y",J5386*0.05,0)</f>
        <v>0</v>
      </c>
    </row>
    <row r="5387" s="671" customFormat="1" ht="13.5" customHeight="1">
      <c r="E5387" t="s" s="596">
        <v>1925</v>
      </c>
      <c r="F5387" t="s" s="675">
        <v>2622</v>
      </c>
      <c r="G5387" t="s" s="684">
        <f>G5378</f>
        <v>2001</v>
      </c>
      <c r="H5387" s="677">
        <v>0</v>
      </c>
      <c r="J5387" s="662">
        <f>H5387*I5387</f>
        <v>0</v>
      </c>
      <c r="K5387" s="662">
        <f>IF($V$11="Y",J5387*0.05,0)</f>
        <v>0</v>
      </c>
    </row>
    <row r="5388" s="671" customFormat="1" ht="13.5" customHeight="1">
      <c r="E5388" t="s" s="596">
        <v>1925</v>
      </c>
      <c r="F5388" t="s" s="675">
        <v>2622</v>
      </c>
      <c r="G5388" t="s" s="686">
        <f>G5379</f>
        <v>2003</v>
      </c>
      <c r="H5388" s="677">
        <v>0</v>
      </c>
      <c r="J5388" s="662">
        <f>H5388*I5388</f>
        <v>0</v>
      </c>
      <c r="K5388" s="662">
        <f>IF($V$11="Y",J5388*0.05,0)</f>
        <v>0</v>
      </c>
    </row>
    <row r="5389" s="671" customFormat="1" ht="13.5" customHeight="1">
      <c r="E5389" t="s" s="596">
        <v>1925</v>
      </c>
      <c r="F5389" t="s" s="675">
        <v>2622</v>
      </c>
      <c r="G5389" t="s" s="690">
        <f>G5380</f>
        <v>2004</v>
      </c>
      <c r="H5389" s="677">
        <v>0</v>
      </c>
      <c r="J5389" s="662">
        <f>H5389*I5389</f>
        <v>0</v>
      </c>
      <c r="K5389" s="662">
        <f>IF($V$11="Y",J5389*0.05,0)</f>
        <v>0</v>
      </c>
    </row>
    <row r="5390" s="671" customFormat="1" ht="13.5" customHeight="1">
      <c r="E5390" t="s" s="596">
        <v>1925</v>
      </c>
      <c r="F5390" t="s" s="675">
        <v>2622</v>
      </c>
      <c r="G5390" t="s" s="692">
        <f>G5381</f>
        <v>2005</v>
      </c>
      <c r="H5390" s="677">
        <v>0</v>
      </c>
      <c r="J5390" s="662">
        <f>H5390*I5390</f>
        <v>0</v>
      </c>
      <c r="K5390" s="662">
        <f>IF($V$11="Y",J5390*0.05,0)</f>
        <v>0</v>
      </c>
    </row>
    <row r="5391" s="671" customFormat="1" ht="13.5" customHeight="1">
      <c r="E5391" t="s" s="596">
        <v>1925</v>
      </c>
      <c r="F5391" t="s" s="675">
        <v>2622</v>
      </c>
      <c r="G5391" t="s" s="180">
        <f>G5382</f>
        <v>2006</v>
      </c>
      <c r="H5391" s="677">
        <v>0</v>
      </c>
      <c r="J5391" s="662">
        <f>H5391*I5391</f>
        <v>0</v>
      </c>
      <c r="K5391" s="662">
        <f>IF($V$11="Y",J5391*0.05,0)</f>
        <v>0</v>
      </c>
    </row>
    <row r="5392" s="671" customFormat="1" ht="13.5" customHeight="1">
      <c r="E5392" t="s" s="596">
        <v>1925</v>
      </c>
      <c r="F5392" t="s" s="675">
        <v>2622</v>
      </c>
      <c r="G5392" t="s" s="695">
        <f>G5383</f>
        <v>2007</v>
      </c>
      <c r="H5392" s="677">
        <v>0</v>
      </c>
      <c r="J5392" s="662">
        <f>H5392*I5392</f>
        <v>0</v>
      </c>
      <c r="K5392" s="662">
        <f>IF($V$11="Y",J5392*0.05,0)</f>
        <v>0</v>
      </c>
    </row>
    <row r="5393" s="671" customFormat="1" ht="13.5" customHeight="1">
      <c r="E5393" t="s" s="596">
        <v>1702</v>
      </c>
      <c r="F5393" t="s" s="675">
        <v>2623</v>
      </c>
      <c r="G5393" t="s" s="676">
        <f>G5384</f>
        <v>1996</v>
      </c>
      <c r="H5393" s="677">
        <v>0</v>
      </c>
      <c r="J5393" s="662">
        <f>H5393*I5393</f>
        <v>0</v>
      </c>
      <c r="K5393" s="662">
        <f>IF($V$11="Y",J5393*0.05,0)</f>
        <v>0</v>
      </c>
    </row>
    <row r="5394" s="671" customFormat="1" ht="13.5" customHeight="1">
      <c r="E5394" t="s" s="596">
        <v>1702</v>
      </c>
      <c r="F5394" t="s" s="675">
        <v>2623</v>
      </c>
      <c r="G5394" t="s" s="91">
        <f>G5385</f>
        <v>1998</v>
      </c>
      <c r="H5394" s="677">
        <v>0</v>
      </c>
      <c r="J5394" s="662">
        <f>H5394*I5394</f>
        <v>0</v>
      </c>
      <c r="K5394" s="662">
        <f>IF($V$11="Y",J5394*0.05,0)</f>
        <v>0</v>
      </c>
    </row>
    <row r="5395" s="671" customFormat="1" ht="13.5" customHeight="1">
      <c r="E5395" t="s" s="596">
        <v>1702</v>
      </c>
      <c r="F5395" t="s" s="675">
        <v>2623</v>
      </c>
      <c r="G5395" t="s" s="205">
        <f>G5386</f>
        <v>2000</v>
      </c>
      <c r="H5395" s="677">
        <v>0</v>
      </c>
      <c r="J5395" s="662">
        <f>H5395*I5395</f>
        <v>0</v>
      </c>
      <c r="K5395" s="662">
        <f>IF($V$11="Y",J5395*0.05,0)</f>
        <v>0</v>
      </c>
    </row>
    <row r="5396" s="671" customFormat="1" ht="13.5" customHeight="1">
      <c r="E5396" t="s" s="596">
        <v>1702</v>
      </c>
      <c r="F5396" t="s" s="675">
        <v>2623</v>
      </c>
      <c r="G5396" t="s" s="684">
        <f>G5387</f>
        <v>2001</v>
      </c>
      <c r="H5396" s="677">
        <v>0</v>
      </c>
      <c r="J5396" s="662">
        <f>H5396*I5396</f>
        <v>0</v>
      </c>
      <c r="K5396" s="662">
        <f>IF($V$11="Y",J5396*0.05,0)</f>
        <v>0</v>
      </c>
    </row>
    <row r="5397" s="671" customFormat="1" ht="13.5" customHeight="1">
      <c r="E5397" t="s" s="596">
        <v>1702</v>
      </c>
      <c r="F5397" t="s" s="675">
        <v>2623</v>
      </c>
      <c r="G5397" t="s" s="686">
        <f>G5388</f>
        <v>2003</v>
      </c>
      <c r="H5397" s="677">
        <v>0</v>
      </c>
      <c r="J5397" s="662">
        <f>H5397*I5397</f>
        <v>0</v>
      </c>
      <c r="K5397" s="662">
        <f>IF($V$11="Y",J5397*0.05,0)</f>
        <v>0</v>
      </c>
    </row>
    <row r="5398" s="671" customFormat="1" ht="13.5" customHeight="1">
      <c r="E5398" t="s" s="596">
        <v>1702</v>
      </c>
      <c r="F5398" t="s" s="675">
        <v>2623</v>
      </c>
      <c r="G5398" t="s" s="690">
        <f>G5389</f>
        <v>2004</v>
      </c>
      <c r="H5398" s="677">
        <v>0</v>
      </c>
      <c r="J5398" s="662">
        <f>H5398*I5398</f>
        <v>0</v>
      </c>
      <c r="K5398" s="662">
        <f>IF($V$11="Y",J5398*0.05,0)</f>
        <v>0</v>
      </c>
    </row>
    <row r="5399" s="671" customFormat="1" ht="13.5" customHeight="1">
      <c r="E5399" t="s" s="596">
        <v>1702</v>
      </c>
      <c r="F5399" t="s" s="675">
        <v>2623</v>
      </c>
      <c r="G5399" t="s" s="692">
        <f>G5390</f>
        <v>2005</v>
      </c>
      <c r="H5399" s="677">
        <v>0</v>
      </c>
      <c r="J5399" s="662">
        <f>H5399*I5399</f>
        <v>0</v>
      </c>
      <c r="K5399" s="662">
        <f>IF($V$11="Y",J5399*0.05,0)</f>
        <v>0</v>
      </c>
    </row>
    <row r="5400" s="671" customFormat="1" ht="13.5" customHeight="1">
      <c r="E5400" t="s" s="596">
        <v>1702</v>
      </c>
      <c r="F5400" t="s" s="675">
        <v>2623</v>
      </c>
      <c r="G5400" t="s" s="180">
        <f>G5391</f>
        <v>2006</v>
      </c>
      <c r="H5400" s="677">
        <v>0</v>
      </c>
      <c r="J5400" s="662">
        <f>H5400*I5400</f>
        <v>0</v>
      </c>
      <c r="K5400" s="662">
        <f>IF($V$11="Y",J5400*0.05,0)</f>
        <v>0</v>
      </c>
    </row>
    <row r="5401" s="671" customFormat="1" ht="13.5" customHeight="1">
      <c r="E5401" t="s" s="596">
        <v>1702</v>
      </c>
      <c r="F5401" t="s" s="675">
        <v>2623</v>
      </c>
      <c r="G5401" t="s" s="695">
        <f>G5392</f>
        <v>2007</v>
      </c>
      <c r="H5401" s="677">
        <v>0</v>
      </c>
      <c r="J5401" s="662">
        <f>H5401*I5401</f>
        <v>0</v>
      </c>
      <c r="K5401" s="662">
        <f>IF($V$11="Y",J5401*0.05,0)</f>
        <v>0</v>
      </c>
    </row>
    <row r="5402" s="671" customFormat="1" ht="13.5" customHeight="1">
      <c r="E5402" t="s" s="596">
        <v>1938</v>
      </c>
      <c r="F5402" t="s" s="675">
        <v>2624</v>
      </c>
      <c r="G5402" t="s" s="676">
        <f>G5393</f>
        <v>1996</v>
      </c>
      <c r="H5402" s="677">
        <v>0</v>
      </c>
      <c r="J5402" s="662">
        <f>H5402*I5402</f>
        <v>0</v>
      </c>
      <c r="K5402" s="662">
        <f>IF($V$11="Y",J5402*0.05,0)</f>
        <v>0</v>
      </c>
    </row>
    <row r="5403" s="671" customFormat="1" ht="13.5" customHeight="1">
      <c r="E5403" t="s" s="596">
        <v>1938</v>
      </c>
      <c r="F5403" t="s" s="675">
        <v>2624</v>
      </c>
      <c r="G5403" t="s" s="91">
        <f>G5394</f>
        <v>1998</v>
      </c>
      <c r="H5403" s="677">
        <v>0</v>
      </c>
      <c r="J5403" s="662">
        <f>H5403*I5403</f>
        <v>0</v>
      </c>
      <c r="K5403" s="662">
        <f>IF($V$11="Y",J5403*0.05,0)</f>
        <v>0</v>
      </c>
    </row>
    <row r="5404" s="671" customFormat="1" ht="13.5" customHeight="1">
      <c r="E5404" t="s" s="596">
        <v>1938</v>
      </c>
      <c r="F5404" t="s" s="675">
        <v>2624</v>
      </c>
      <c r="G5404" t="s" s="205">
        <f>G5395</f>
        <v>2000</v>
      </c>
      <c r="H5404" s="677">
        <v>0</v>
      </c>
      <c r="J5404" s="662">
        <f>H5404*I5404</f>
        <v>0</v>
      </c>
      <c r="K5404" s="662">
        <f>IF($V$11="Y",J5404*0.05,0)</f>
        <v>0</v>
      </c>
    </row>
    <row r="5405" s="671" customFormat="1" ht="13.5" customHeight="1">
      <c r="E5405" t="s" s="596">
        <v>1938</v>
      </c>
      <c r="F5405" t="s" s="675">
        <v>2624</v>
      </c>
      <c r="G5405" t="s" s="684">
        <f>G5396</f>
        <v>2001</v>
      </c>
      <c r="H5405" s="677">
        <v>0</v>
      </c>
      <c r="J5405" s="662">
        <f>H5405*I5405</f>
        <v>0</v>
      </c>
      <c r="K5405" s="662">
        <f>IF($V$11="Y",J5405*0.05,0)</f>
        <v>0</v>
      </c>
    </row>
    <row r="5406" s="671" customFormat="1" ht="13.5" customHeight="1">
      <c r="E5406" t="s" s="596">
        <v>1938</v>
      </c>
      <c r="F5406" t="s" s="675">
        <v>2624</v>
      </c>
      <c r="G5406" t="s" s="686">
        <f>G5397</f>
        <v>2003</v>
      </c>
      <c r="H5406" s="677">
        <v>0</v>
      </c>
      <c r="J5406" s="662">
        <f>H5406*I5406</f>
        <v>0</v>
      </c>
      <c r="K5406" s="662">
        <f>IF($V$11="Y",J5406*0.05,0)</f>
        <v>0</v>
      </c>
    </row>
    <row r="5407" s="671" customFormat="1" ht="13.5" customHeight="1">
      <c r="E5407" t="s" s="596">
        <v>1938</v>
      </c>
      <c r="F5407" t="s" s="675">
        <v>2624</v>
      </c>
      <c r="G5407" t="s" s="690">
        <f>G5398</f>
        <v>2004</v>
      </c>
      <c r="H5407" s="677">
        <v>0</v>
      </c>
      <c r="J5407" s="662">
        <f>H5407*I5407</f>
        <v>0</v>
      </c>
      <c r="K5407" s="662">
        <f>IF($V$11="Y",J5407*0.05,0)</f>
        <v>0</v>
      </c>
    </row>
    <row r="5408" s="671" customFormat="1" ht="13.5" customHeight="1">
      <c r="E5408" t="s" s="596">
        <v>1938</v>
      </c>
      <c r="F5408" t="s" s="675">
        <v>2624</v>
      </c>
      <c r="G5408" t="s" s="692">
        <f>G5399</f>
        <v>2005</v>
      </c>
      <c r="H5408" s="677">
        <v>0</v>
      </c>
      <c r="J5408" s="662">
        <f>H5408*I5408</f>
        <v>0</v>
      </c>
      <c r="K5408" s="662">
        <f>IF($V$11="Y",J5408*0.05,0)</f>
        <v>0</v>
      </c>
    </row>
    <row r="5409" s="671" customFormat="1" ht="13.5" customHeight="1">
      <c r="E5409" t="s" s="596">
        <v>1938</v>
      </c>
      <c r="F5409" t="s" s="675">
        <v>2624</v>
      </c>
      <c r="G5409" t="s" s="180">
        <f>G5400</f>
        <v>2006</v>
      </c>
      <c r="H5409" s="677">
        <v>0</v>
      </c>
      <c r="J5409" s="662">
        <f>H5409*I5409</f>
        <v>0</v>
      </c>
      <c r="K5409" s="662">
        <f>IF($V$11="Y",J5409*0.05,0)</f>
        <v>0</v>
      </c>
    </row>
    <row r="5410" s="671" customFormat="1" ht="13.5" customHeight="1">
      <c r="E5410" t="s" s="596">
        <v>1938</v>
      </c>
      <c r="F5410" t="s" s="675">
        <v>2624</v>
      </c>
      <c r="G5410" t="s" s="695">
        <f>G5401</f>
        <v>2007</v>
      </c>
      <c r="H5410" s="677">
        <v>0</v>
      </c>
      <c r="J5410" s="662">
        <f>H5410*I5410</f>
        <v>0</v>
      </c>
      <c r="K5410" s="662">
        <f>IF($V$11="Y",J5410*0.05,0)</f>
        <v>0</v>
      </c>
    </row>
    <row r="5411" s="671" customFormat="1" ht="13.5" customHeight="1">
      <c r="E5411" t="s" s="596">
        <v>1839</v>
      </c>
      <c r="F5411" t="s" s="675">
        <v>2625</v>
      </c>
      <c r="G5411" t="s" s="676">
        <f>G5402</f>
        <v>1996</v>
      </c>
      <c r="H5411" s="677">
        <v>0</v>
      </c>
      <c r="J5411" s="662">
        <f>H5411*I5411</f>
        <v>0</v>
      </c>
      <c r="K5411" s="662">
        <f>IF($V$11="Y",J5411*0.05,0)</f>
        <v>0</v>
      </c>
    </row>
    <row r="5412" s="671" customFormat="1" ht="13.5" customHeight="1">
      <c r="E5412" t="s" s="596">
        <v>1839</v>
      </c>
      <c r="F5412" t="s" s="675">
        <v>2625</v>
      </c>
      <c r="G5412" t="s" s="91">
        <f>G5403</f>
        <v>1998</v>
      </c>
      <c r="H5412" s="677">
        <v>0</v>
      </c>
      <c r="J5412" s="662">
        <f>H5412*I5412</f>
        <v>0</v>
      </c>
      <c r="K5412" s="662">
        <f>IF($V$11="Y",J5412*0.05,0)</f>
        <v>0</v>
      </c>
    </row>
    <row r="5413" s="671" customFormat="1" ht="13.5" customHeight="1">
      <c r="E5413" t="s" s="596">
        <v>1839</v>
      </c>
      <c r="F5413" t="s" s="675">
        <v>2625</v>
      </c>
      <c r="G5413" t="s" s="205">
        <f>G5404</f>
        <v>2000</v>
      </c>
      <c r="H5413" s="677">
        <v>0</v>
      </c>
      <c r="J5413" s="662">
        <f>H5413*I5413</f>
        <v>0</v>
      </c>
      <c r="K5413" s="662">
        <f>IF($V$11="Y",J5413*0.05,0)</f>
        <v>0</v>
      </c>
    </row>
    <row r="5414" s="671" customFormat="1" ht="13.5" customHeight="1">
      <c r="E5414" t="s" s="596">
        <v>1839</v>
      </c>
      <c r="F5414" t="s" s="675">
        <v>2625</v>
      </c>
      <c r="G5414" t="s" s="684">
        <f>G5405</f>
        <v>2001</v>
      </c>
      <c r="H5414" s="677">
        <v>0</v>
      </c>
      <c r="J5414" s="662">
        <f>H5414*I5414</f>
        <v>0</v>
      </c>
      <c r="K5414" s="662">
        <f>IF($V$11="Y",J5414*0.05,0)</f>
        <v>0</v>
      </c>
    </row>
    <row r="5415" s="671" customFormat="1" ht="13.5" customHeight="1">
      <c r="E5415" t="s" s="596">
        <v>1839</v>
      </c>
      <c r="F5415" t="s" s="675">
        <v>2625</v>
      </c>
      <c r="G5415" t="s" s="686">
        <f>G5406</f>
        <v>2003</v>
      </c>
      <c r="H5415" s="677">
        <v>0</v>
      </c>
      <c r="J5415" s="662">
        <f>H5415*I5415</f>
        <v>0</v>
      </c>
      <c r="K5415" s="662">
        <f>IF($V$11="Y",J5415*0.05,0)</f>
        <v>0</v>
      </c>
    </row>
    <row r="5416" s="671" customFormat="1" ht="13.5" customHeight="1">
      <c r="E5416" t="s" s="596">
        <v>1839</v>
      </c>
      <c r="F5416" t="s" s="675">
        <v>2625</v>
      </c>
      <c r="G5416" t="s" s="690">
        <f>G5407</f>
        <v>2004</v>
      </c>
      <c r="H5416" s="677">
        <v>0</v>
      </c>
      <c r="J5416" s="662">
        <f>H5416*I5416</f>
        <v>0</v>
      </c>
      <c r="K5416" s="662">
        <f>IF($V$11="Y",J5416*0.05,0)</f>
        <v>0</v>
      </c>
    </row>
    <row r="5417" s="671" customFormat="1" ht="13.5" customHeight="1">
      <c r="E5417" t="s" s="596">
        <v>1839</v>
      </c>
      <c r="F5417" t="s" s="675">
        <v>2625</v>
      </c>
      <c r="G5417" t="s" s="692">
        <f>G5408</f>
        <v>2005</v>
      </c>
      <c r="H5417" s="677">
        <v>0</v>
      </c>
      <c r="J5417" s="662">
        <f>H5417*I5417</f>
        <v>0</v>
      </c>
      <c r="K5417" s="662">
        <f>IF($V$11="Y",J5417*0.05,0)</f>
        <v>0</v>
      </c>
    </row>
    <row r="5418" s="671" customFormat="1" ht="13.5" customHeight="1">
      <c r="E5418" t="s" s="596">
        <v>1839</v>
      </c>
      <c r="F5418" t="s" s="675">
        <v>2625</v>
      </c>
      <c r="G5418" t="s" s="180">
        <f>G5409</f>
        <v>2006</v>
      </c>
      <c r="H5418" s="677">
        <v>0</v>
      </c>
      <c r="J5418" s="662">
        <f>H5418*I5418</f>
        <v>0</v>
      </c>
      <c r="K5418" s="662">
        <f>IF($V$11="Y",J5418*0.05,0)</f>
        <v>0</v>
      </c>
    </row>
    <row r="5419" s="671" customFormat="1" ht="13.5" customHeight="1">
      <c r="E5419" t="s" s="596">
        <v>1839</v>
      </c>
      <c r="F5419" t="s" s="675">
        <v>2625</v>
      </c>
      <c r="G5419" t="s" s="695">
        <f>G5410</f>
        <v>2007</v>
      </c>
      <c r="H5419" s="677">
        <v>0</v>
      </c>
      <c r="J5419" s="662">
        <f>H5419*I5419</f>
        <v>0</v>
      </c>
      <c r="K5419" s="662">
        <f>IF($V$11="Y",J5419*0.05,0)</f>
        <v>0</v>
      </c>
    </row>
    <row r="5420" s="671" customFormat="1" ht="13.5" customHeight="1">
      <c r="E5420" t="s" s="596">
        <v>1878</v>
      </c>
      <c r="F5420" t="s" s="675">
        <v>2626</v>
      </c>
      <c r="G5420" t="s" s="676">
        <f>G5411</f>
        <v>1996</v>
      </c>
      <c r="H5420" s="677">
        <v>0</v>
      </c>
      <c r="J5420" s="662">
        <f>H5420*I5420</f>
        <v>0</v>
      </c>
      <c r="K5420" s="662">
        <f>IF($V$11="Y",J5420*0.05,0)</f>
        <v>0</v>
      </c>
    </row>
    <row r="5421" s="671" customFormat="1" ht="13.5" customHeight="1">
      <c r="E5421" t="s" s="596">
        <v>1878</v>
      </c>
      <c r="F5421" t="s" s="675">
        <v>2626</v>
      </c>
      <c r="G5421" t="s" s="91">
        <f>G5412</f>
        <v>1998</v>
      </c>
      <c r="H5421" s="677">
        <v>0</v>
      </c>
      <c r="J5421" s="662">
        <f>H5421*I5421</f>
        <v>0</v>
      </c>
      <c r="K5421" s="662">
        <f>IF($V$11="Y",J5421*0.05,0)</f>
        <v>0</v>
      </c>
    </row>
    <row r="5422" s="671" customFormat="1" ht="13.5" customHeight="1">
      <c r="E5422" t="s" s="596">
        <v>1878</v>
      </c>
      <c r="F5422" t="s" s="675">
        <v>2626</v>
      </c>
      <c r="G5422" t="s" s="205">
        <f>G5413</f>
        <v>2000</v>
      </c>
      <c r="H5422" s="677">
        <v>0</v>
      </c>
      <c r="J5422" s="662">
        <f>H5422*I5422</f>
        <v>0</v>
      </c>
      <c r="K5422" s="662">
        <f>IF($V$11="Y",J5422*0.05,0)</f>
        <v>0</v>
      </c>
    </row>
    <row r="5423" s="671" customFormat="1" ht="13.5" customHeight="1">
      <c r="E5423" t="s" s="596">
        <v>1878</v>
      </c>
      <c r="F5423" t="s" s="675">
        <v>2626</v>
      </c>
      <c r="G5423" t="s" s="684">
        <f>G5414</f>
        <v>2001</v>
      </c>
      <c r="H5423" s="677">
        <v>0</v>
      </c>
      <c r="J5423" s="662">
        <f>H5423*I5423</f>
        <v>0</v>
      </c>
      <c r="K5423" s="662">
        <f>IF($V$11="Y",J5423*0.05,0)</f>
        <v>0</v>
      </c>
    </row>
    <row r="5424" s="671" customFormat="1" ht="13.5" customHeight="1">
      <c r="E5424" t="s" s="596">
        <v>1878</v>
      </c>
      <c r="F5424" t="s" s="675">
        <v>2626</v>
      </c>
      <c r="G5424" t="s" s="686">
        <f>G5415</f>
        <v>2003</v>
      </c>
      <c r="H5424" s="677">
        <v>0</v>
      </c>
      <c r="J5424" s="662">
        <f>H5424*I5424</f>
        <v>0</v>
      </c>
      <c r="K5424" s="662">
        <f>IF($V$11="Y",J5424*0.05,0)</f>
        <v>0</v>
      </c>
    </row>
    <row r="5425" s="671" customFormat="1" ht="13.5" customHeight="1">
      <c r="E5425" t="s" s="596">
        <v>1878</v>
      </c>
      <c r="F5425" t="s" s="675">
        <v>2626</v>
      </c>
      <c r="G5425" t="s" s="690">
        <f>G5416</f>
        <v>2004</v>
      </c>
      <c r="H5425" s="677">
        <v>0</v>
      </c>
      <c r="J5425" s="662">
        <f>H5425*I5425</f>
        <v>0</v>
      </c>
      <c r="K5425" s="662">
        <f>IF($V$11="Y",J5425*0.05,0)</f>
        <v>0</v>
      </c>
    </row>
    <row r="5426" s="671" customFormat="1" ht="13.5" customHeight="1">
      <c r="E5426" t="s" s="596">
        <v>1878</v>
      </c>
      <c r="F5426" t="s" s="675">
        <v>2626</v>
      </c>
      <c r="G5426" t="s" s="692">
        <f>G5417</f>
        <v>2005</v>
      </c>
      <c r="H5426" s="677">
        <v>0</v>
      </c>
      <c r="J5426" s="662">
        <f>H5426*I5426</f>
        <v>0</v>
      </c>
      <c r="K5426" s="662">
        <f>IF($V$11="Y",J5426*0.05,0)</f>
        <v>0</v>
      </c>
    </row>
    <row r="5427" s="671" customFormat="1" ht="13.5" customHeight="1">
      <c r="E5427" t="s" s="596">
        <v>1878</v>
      </c>
      <c r="F5427" t="s" s="675">
        <v>2626</v>
      </c>
      <c r="G5427" t="s" s="180">
        <f>G5418</f>
        <v>2006</v>
      </c>
      <c r="H5427" s="677">
        <v>0</v>
      </c>
      <c r="J5427" s="662">
        <f>H5427*I5427</f>
        <v>0</v>
      </c>
      <c r="K5427" s="662">
        <f>IF($V$11="Y",J5427*0.05,0)</f>
        <v>0</v>
      </c>
    </row>
    <row r="5428" s="671" customFormat="1" ht="13.5" customHeight="1">
      <c r="E5428" t="s" s="596">
        <v>1878</v>
      </c>
      <c r="F5428" t="s" s="675">
        <v>2626</v>
      </c>
      <c r="G5428" t="s" s="695">
        <f>G5419</f>
        <v>2007</v>
      </c>
      <c r="H5428" s="677">
        <v>0</v>
      </c>
      <c r="J5428" s="662">
        <f>H5428*I5428</f>
        <v>0</v>
      </c>
      <c r="K5428" s="662">
        <f>IF($V$11="Y",J5428*0.05,0)</f>
        <v>0</v>
      </c>
    </row>
    <row r="5429" s="671" customFormat="1" ht="13.5" customHeight="1">
      <c r="E5429" t="s" s="596">
        <v>1886</v>
      </c>
      <c r="F5429" t="s" s="675">
        <v>2627</v>
      </c>
      <c r="G5429" t="s" s="676">
        <f>G5420</f>
        <v>1996</v>
      </c>
      <c r="H5429" s="677">
        <v>0</v>
      </c>
      <c r="J5429" s="662">
        <f>H5429*I5429</f>
        <v>0</v>
      </c>
      <c r="K5429" s="662">
        <f>IF($V$11="Y",J5429*0.05,0)</f>
        <v>0</v>
      </c>
    </row>
    <row r="5430" s="671" customFormat="1" ht="13.5" customHeight="1">
      <c r="E5430" t="s" s="596">
        <v>1886</v>
      </c>
      <c r="F5430" t="s" s="675">
        <v>2627</v>
      </c>
      <c r="G5430" t="s" s="91">
        <f>G5421</f>
        <v>1998</v>
      </c>
      <c r="H5430" s="677">
        <v>0</v>
      </c>
      <c r="J5430" s="662">
        <f>H5430*I5430</f>
        <v>0</v>
      </c>
      <c r="K5430" s="662">
        <f>IF($V$11="Y",J5430*0.05,0)</f>
        <v>0</v>
      </c>
    </row>
    <row r="5431" s="671" customFormat="1" ht="13.5" customHeight="1">
      <c r="E5431" t="s" s="596">
        <v>1886</v>
      </c>
      <c r="F5431" t="s" s="675">
        <v>2627</v>
      </c>
      <c r="G5431" t="s" s="205">
        <f>G5422</f>
        <v>2000</v>
      </c>
      <c r="H5431" s="677">
        <v>0</v>
      </c>
      <c r="J5431" s="662">
        <f>H5431*I5431</f>
        <v>0</v>
      </c>
      <c r="K5431" s="662">
        <f>IF($V$11="Y",J5431*0.05,0)</f>
        <v>0</v>
      </c>
    </row>
    <row r="5432" s="671" customFormat="1" ht="13.5" customHeight="1">
      <c r="E5432" t="s" s="596">
        <v>1886</v>
      </c>
      <c r="F5432" t="s" s="675">
        <v>2627</v>
      </c>
      <c r="G5432" t="s" s="684">
        <f>G5423</f>
        <v>2001</v>
      </c>
      <c r="H5432" s="677">
        <v>0</v>
      </c>
      <c r="J5432" s="662">
        <f>H5432*I5432</f>
        <v>0</v>
      </c>
      <c r="K5432" s="662">
        <f>IF($V$11="Y",J5432*0.05,0)</f>
        <v>0</v>
      </c>
    </row>
    <row r="5433" s="671" customFormat="1" ht="13.5" customHeight="1">
      <c r="E5433" t="s" s="596">
        <v>1886</v>
      </c>
      <c r="F5433" t="s" s="675">
        <v>2627</v>
      </c>
      <c r="G5433" t="s" s="686">
        <f>G5424</f>
        <v>2003</v>
      </c>
      <c r="H5433" s="677">
        <v>0</v>
      </c>
      <c r="J5433" s="662">
        <f>H5433*I5433</f>
        <v>0</v>
      </c>
      <c r="K5433" s="662">
        <f>IF($V$11="Y",J5433*0.05,0)</f>
        <v>0</v>
      </c>
    </row>
    <row r="5434" s="671" customFormat="1" ht="13.5" customHeight="1">
      <c r="E5434" t="s" s="596">
        <v>1886</v>
      </c>
      <c r="F5434" t="s" s="675">
        <v>2627</v>
      </c>
      <c r="G5434" t="s" s="690">
        <f>G5425</f>
        <v>2004</v>
      </c>
      <c r="H5434" s="677">
        <v>0</v>
      </c>
      <c r="J5434" s="662">
        <f>H5434*I5434</f>
        <v>0</v>
      </c>
      <c r="K5434" s="662">
        <f>IF($V$11="Y",J5434*0.05,0)</f>
        <v>0</v>
      </c>
    </row>
    <row r="5435" s="671" customFormat="1" ht="13.5" customHeight="1">
      <c r="E5435" t="s" s="596">
        <v>1886</v>
      </c>
      <c r="F5435" t="s" s="675">
        <v>2627</v>
      </c>
      <c r="G5435" t="s" s="692">
        <f>G5426</f>
        <v>2005</v>
      </c>
      <c r="H5435" s="677">
        <v>0</v>
      </c>
      <c r="J5435" s="662">
        <f>H5435*I5435</f>
        <v>0</v>
      </c>
      <c r="K5435" s="662">
        <f>IF($V$11="Y",J5435*0.05,0)</f>
        <v>0</v>
      </c>
    </row>
    <row r="5436" s="671" customFormat="1" ht="13.5" customHeight="1">
      <c r="E5436" t="s" s="596">
        <v>1886</v>
      </c>
      <c r="F5436" t="s" s="675">
        <v>2627</v>
      </c>
      <c r="G5436" t="s" s="180">
        <f>G5427</f>
        <v>2006</v>
      </c>
      <c r="H5436" s="677">
        <v>0</v>
      </c>
      <c r="J5436" s="662">
        <f>H5436*I5436</f>
        <v>0</v>
      </c>
      <c r="K5436" s="662">
        <f>IF($V$11="Y",J5436*0.05,0)</f>
        <v>0</v>
      </c>
    </row>
    <row r="5437" s="671" customFormat="1" ht="13.5" customHeight="1">
      <c r="E5437" t="s" s="596">
        <v>1886</v>
      </c>
      <c r="F5437" t="s" s="675">
        <v>2627</v>
      </c>
      <c r="G5437" t="s" s="695">
        <f>G5428</f>
        <v>2007</v>
      </c>
      <c r="H5437" s="677">
        <v>0</v>
      </c>
      <c r="J5437" s="662">
        <f>H5437*I5437</f>
        <v>0</v>
      </c>
      <c r="K5437" s="662">
        <f>IF($V$11="Y",J5437*0.05,0)</f>
        <v>0</v>
      </c>
    </row>
    <row r="5438" s="671" customFormat="1" ht="13.5" customHeight="1">
      <c r="E5438" t="s" s="596">
        <v>1914</v>
      </c>
      <c r="F5438" t="s" s="675">
        <v>2628</v>
      </c>
      <c r="G5438" t="s" s="676">
        <f>G5429</f>
        <v>1996</v>
      </c>
      <c r="H5438" s="677">
        <v>0</v>
      </c>
      <c r="J5438" s="662">
        <f>H5438*I5438</f>
        <v>0</v>
      </c>
      <c r="K5438" s="662">
        <f>IF($V$11="Y",J5438*0.05,0)</f>
        <v>0</v>
      </c>
    </row>
    <row r="5439" s="671" customFormat="1" ht="13.5" customHeight="1">
      <c r="E5439" t="s" s="596">
        <v>1914</v>
      </c>
      <c r="F5439" t="s" s="675">
        <v>2628</v>
      </c>
      <c r="G5439" t="s" s="91">
        <f>G5430</f>
        <v>1998</v>
      </c>
      <c r="H5439" s="677">
        <v>0</v>
      </c>
      <c r="J5439" s="662">
        <f>H5439*I5439</f>
        <v>0</v>
      </c>
      <c r="K5439" s="662">
        <f>IF($V$11="Y",J5439*0.05,0)</f>
        <v>0</v>
      </c>
    </row>
    <row r="5440" s="671" customFormat="1" ht="13.5" customHeight="1">
      <c r="E5440" t="s" s="596">
        <v>1914</v>
      </c>
      <c r="F5440" t="s" s="675">
        <v>2628</v>
      </c>
      <c r="G5440" t="s" s="205">
        <f>G5431</f>
        <v>2000</v>
      </c>
      <c r="H5440" s="677">
        <v>0</v>
      </c>
      <c r="J5440" s="662">
        <f>H5440*I5440</f>
        <v>0</v>
      </c>
      <c r="K5440" s="662">
        <f>IF($V$11="Y",J5440*0.05,0)</f>
        <v>0</v>
      </c>
    </row>
    <row r="5441" s="671" customFormat="1" ht="13.5" customHeight="1">
      <c r="E5441" t="s" s="596">
        <v>1914</v>
      </c>
      <c r="F5441" t="s" s="675">
        <v>2628</v>
      </c>
      <c r="G5441" t="s" s="684">
        <f>G5432</f>
        <v>2001</v>
      </c>
      <c r="H5441" s="677">
        <v>0</v>
      </c>
      <c r="J5441" s="662">
        <f>H5441*I5441</f>
        <v>0</v>
      </c>
      <c r="K5441" s="662">
        <f>IF($V$11="Y",J5441*0.05,0)</f>
        <v>0</v>
      </c>
    </row>
    <row r="5442" s="671" customFormat="1" ht="13.5" customHeight="1">
      <c r="E5442" t="s" s="596">
        <v>1914</v>
      </c>
      <c r="F5442" t="s" s="675">
        <v>2628</v>
      </c>
      <c r="G5442" t="s" s="686">
        <f>G5433</f>
        <v>2003</v>
      </c>
      <c r="H5442" s="677">
        <v>0</v>
      </c>
      <c r="J5442" s="662">
        <f>H5442*I5442</f>
        <v>0</v>
      </c>
      <c r="K5442" s="662">
        <f>IF($V$11="Y",J5442*0.05,0)</f>
        <v>0</v>
      </c>
    </row>
    <row r="5443" s="671" customFormat="1" ht="13.5" customHeight="1">
      <c r="E5443" t="s" s="596">
        <v>1914</v>
      </c>
      <c r="F5443" t="s" s="675">
        <v>2628</v>
      </c>
      <c r="G5443" t="s" s="690">
        <f>G5434</f>
        <v>2004</v>
      </c>
      <c r="H5443" s="677">
        <v>0</v>
      </c>
      <c r="J5443" s="662">
        <f>H5443*I5443</f>
        <v>0</v>
      </c>
      <c r="K5443" s="662">
        <f>IF($V$11="Y",J5443*0.05,0)</f>
        <v>0</v>
      </c>
    </row>
    <row r="5444" s="671" customFormat="1" ht="13.5" customHeight="1">
      <c r="E5444" t="s" s="596">
        <v>1914</v>
      </c>
      <c r="F5444" t="s" s="675">
        <v>2628</v>
      </c>
      <c r="G5444" t="s" s="692">
        <f>G5435</f>
        <v>2005</v>
      </c>
      <c r="H5444" s="677">
        <v>0</v>
      </c>
      <c r="J5444" s="662">
        <f>H5444*I5444</f>
        <v>0</v>
      </c>
      <c r="K5444" s="662">
        <f>IF($V$11="Y",J5444*0.05,0)</f>
        <v>0</v>
      </c>
    </row>
    <row r="5445" s="671" customFormat="1" ht="13.5" customHeight="1">
      <c r="E5445" t="s" s="596">
        <v>1914</v>
      </c>
      <c r="F5445" t="s" s="675">
        <v>2628</v>
      </c>
      <c r="G5445" t="s" s="180">
        <f>G5436</f>
        <v>2006</v>
      </c>
      <c r="H5445" s="677">
        <v>0</v>
      </c>
      <c r="J5445" s="662">
        <f>H5445*I5445</f>
        <v>0</v>
      </c>
      <c r="K5445" s="662">
        <f>IF($V$11="Y",J5445*0.05,0)</f>
        <v>0</v>
      </c>
    </row>
    <row r="5446" s="671" customFormat="1" ht="13.5" customHeight="1">
      <c r="E5446" t="s" s="596">
        <v>1914</v>
      </c>
      <c r="F5446" t="s" s="675">
        <v>2628</v>
      </c>
      <c r="G5446" t="s" s="695">
        <f>G5437</f>
        <v>2007</v>
      </c>
      <c r="H5446" s="677">
        <v>0</v>
      </c>
      <c r="J5446" s="662">
        <f>H5446*I5446</f>
        <v>0</v>
      </c>
      <c r="K5446" s="662">
        <f>IF($V$11="Y",J5446*0.05,0)</f>
        <v>0</v>
      </c>
    </row>
    <row r="5447" s="671" customFormat="1" ht="13.5" customHeight="1">
      <c r="E5447" t="s" s="596">
        <v>1897</v>
      </c>
      <c r="F5447" t="s" s="675">
        <v>2629</v>
      </c>
      <c r="G5447" t="s" s="676">
        <f>G5438</f>
        <v>1996</v>
      </c>
      <c r="H5447" s="677">
        <v>0</v>
      </c>
      <c r="J5447" s="662">
        <f>H5447*I5447</f>
        <v>0</v>
      </c>
      <c r="K5447" s="662">
        <f>IF($V$11="Y",J5447*0.05,0)</f>
        <v>0</v>
      </c>
    </row>
    <row r="5448" s="671" customFormat="1" ht="13.5" customHeight="1">
      <c r="E5448" t="s" s="596">
        <v>1897</v>
      </c>
      <c r="F5448" t="s" s="675">
        <v>2629</v>
      </c>
      <c r="G5448" t="s" s="91">
        <f>G5439</f>
        <v>1998</v>
      </c>
      <c r="H5448" s="677">
        <v>0</v>
      </c>
      <c r="J5448" s="662">
        <f>H5448*I5448</f>
        <v>0</v>
      </c>
      <c r="K5448" s="662">
        <f>IF($V$11="Y",J5448*0.05,0)</f>
        <v>0</v>
      </c>
    </row>
    <row r="5449" s="671" customFormat="1" ht="13.5" customHeight="1">
      <c r="E5449" t="s" s="596">
        <v>1897</v>
      </c>
      <c r="F5449" t="s" s="675">
        <v>2629</v>
      </c>
      <c r="G5449" t="s" s="205">
        <f>G5440</f>
        <v>2000</v>
      </c>
      <c r="H5449" s="677">
        <v>0</v>
      </c>
      <c r="J5449" s="662">
        <f>H5449*I5449</f>
        <v>0</v>
      </c>
      <c r="K5449" s="662">
        <f>IF($V$11="Y",J5449*0.05,0)</f>
        <v>0</v>
      </c>
    </row>
    <row r="5450" s="671" customFormat="1" ht="13.5" customHeight="1">
      <c r="E5450" t="s" s="596">
        <v>1897</v>
      </c>
      <c r="F5450" t="s" s="675">
        <v>2629</v>
      </c>
      <c r="G5450" t="s" s="684">
        <f>G5441</f>
        <v>2001</v>
      </c>
      <c r="H5450" s="677">
        <v>0</v>
      </c>
      <c r="J5450" s="662">
        <f>H5450*I5450</f>
        <v>0</v>
      </c>
      <c r="K5450" s="662">
        <f>IF($V$11="Y",J5450*0.05,0)</f>
        <v>0</v>
      </c>
    </row>
    <row r="5451" s="671" customFormat="1" ht="13.5" customHeight="1">
      <c r="E5451" t="s" s="596">
        <v>1897</v>
      </c>
      <c r="F5451" t="s" s="675">
        <v>2629</v>
      </c>
      <c r="G5451" t="s" s="686">
        <f>G5442</f>
        <v>2003</v>
      </c>
      <c r="H5451" s="677">
        <v>0</v>
      </c>
      <c r="J5451" s="662">
        <f>H5451*I5451</f>
        <v>0</v>
      </c>
      <c r="K5451" s="662">
        <f>IF($V$11="Y",J5451*0.05,0)</f>
        <v>0</v>
      </c>
    </row>
    <row r="5452" s="671" customFormat="1" ht="13.5" customHeight="1">
      <c r="E5452" t="s" s="596">
        <v>1897</v>
      </c>
      <c r="F5452" t="s" s="675">
        <v>2629</v>
      </c>
      <c r="G5452" t="s" s="690">
        <f>G5443</f>
        <v>2004</v>
      </c>
      <c r="H5452" s="677">
        <v>0</v>
      </c>
      <c r="J5452" s="662">
        <f>H5452*I5452</f>
        <v>0</v>
      </c>
      <c r="K5452" s="662">
        <f>IF($V$11="Y",J5452*0.05,0)</f>
        <v>0</v>
      </c>
    </row>
    <row r="5453" s="671" customFormat="1" ht="13.5" customHeight="1">
      <c r="E5453" t="s" s="596">
        <v>1897</v>
      </c>
      <c r="F5453" t="s" s="675">
        <v>2629</v>
      </c>
      <c r="G5453" t="s" s="692">
        <f>G5444</f>
        <v>2005</v>
      </c>
      <c r="H5453" s="677">
        <v>0</v>
      </c>
      <c r="J5453" s="662">
        <f>H5453*I5453</f>
        <v>0</v>
      </c>
      <c r="K5453" s="662">
        <f>IF($V$11="Y",J5453*0.05,0)</f>
        <v>0</v>
      </c>
    </row>
    <row r="5454" s="671" customFormat="1" ht="13.5" customHeight="1">
      <c r="E5454" t="s" s="596">
        <v>1897</v>
      </c>
      <c r="F5454" t="s" s="675">
        <v>2629</v>
      </c>
      <c r="G5454" t="s" s="180">
        <f>G5445</f>
        <v>2006</v>
      </c>
      <c r="H5454" s="677">
        <v>0</v>
      </c>
      <c r="J5454" s="662">
        <f>H5454*I5454</f>
        <v>0</v>
      </c>
      <c r="K5454" s="662">
        <f>IF($V$11="Y",J5454*0.05,0)</f>
        <v>0</v>
      </c>
    </row>
    <row r="5455" s="671" customFormat="1" ht="13.5" customHeight="1">
      <c r="E5455" t="s" s="596">
        <v>1897</v>
      </c>
      <c r="F5455" t="s" s="675">
        <v>2629</v>
      </c>
      <c r="G5455" t="s" s="695">
        <f>G5446</f>
        <v>2007</v>
      </c>
      <c r="H5455" s="677">
        <v>0</v>
      </c>
      <c r="J5455" s="662">
        <f>H5455*I5455</f>
        <v>0</v>
      </c>
      <c r="K5455" s="662">
        <f>IF($V$11="Y",J5455*0.05,0)</f>
        <v>0</v>
      </c>
    </row>
    <row r="5456" s="671" customFormat="1" ht="13.5" customHeight="1">
      <c r="E5456" t="s" s="596">
        <v>1876</v>
      </c>
      <c r="F5456" t="s" s="675">
        <v>2630</v>
      </c>
      <c r="G5456" t="s" s="676">
        <f>G5447</f>
        <v>1996</v>
      </c>
      <c r="H5456" s="677">
        <v>0</v>
      </c>
      <c r="J5456" s="662">
        <f>H5456*I5456</f>
        <v>0</v>
      </c>
      <c r="K5456" s="662">
        <f>IF($V$11="Y",J5456*0.05,0)</f>
        <v>0</v>
      </c>
    </row>
    <row r="5457" s="671" customFormat="1" ht="13.5" customHeight="1">
      <c r="E5457" t="s" s="596">
        <v>1876</v>
      </c>
      <c r="F5457" t="s" s="675">
        <v>2630</v>
      </c>
      <c r="G5457" t="s" s="91">
        <f>G5448</f>
        <v>1998</v>
      </c>
      <c r="H5457" s="677">
        <v>0</v>
      </c>
      <c r="J5457" s="662">
        <f>H5457*I5457</f>
        <v>0</v>
      </c>
      <c r="K5457" s="662">
        <f>IF($V$11="Y",J5457*0.05,0)</f>
        <v>0</v>
      </c>
    </row>
    <row r="5458" s="671" customFormat="1" ht="13.5" customHeight="1">
      <c r="E5458" t="s" s="596">
        <v>1876</v>
      </c>
      <c r="F5458" t="s" s="675">
        <v>2630</v>
      </c>
      <c r="G5458" t="s" s="205">
        <f>G5449</f>
        <v>2000</v>
      </c>
      <c r="H5458" s="677">
        <v>0</v>
      </c>
      <c r="J5458" s="662">
        <f>H5458*I5458</f>
        <v>0</v>
      </c>
      <c r="K5458" s="662">
        <f>IF($V$11="Y",J5458*0.05,0)</f>
        <v>0</v>
      </c>
    </row>
    <row r="5459" s="671" customFormat="1" ht="13.5" customHeight="1">
      <c r="E5459" t="s" s="596">
        <v>1876</v>
      </c>
      <c r="F5459" t="s" s="675">
        <v>2630</v>
      </c>
      <c r="G5459" t="s" s="684">
        <f>G5450</f>
        <v>2001</v>
      </c>
      <c r="H5459" s="677">
        <v>0</v>
      </c>
      <c r="J5459" s="662">
        <f>H5459*I5459</f>
        <v>0</v>
      </c>
      <c r="K5459" s="662">
        <f>IF($V$11="Y",J5459*0.05,0)</f>
        <v>0</v>
      </c>
    </row>
    <row r="5460" s="671" customFormat="1" ht="13.5" customHeight="1">
      <c r="E5460" t="s" s="596">
        <v>1876</v>
      </c>
      <c r="F5460" t="s" s="675">
        <v>2630</v>
      </c>
      <c r="G5460" t="s" s="686">
        <f>G5451</f>
        <v>2003</v>
      </c>
      <c r="H5460" s="677">
        <v>0</v>
      </c>
      <c r="J5460" s="662">
        <f>H5460*I5460</f>
        <v>0</v>
      </c>
      <c r="K5460" s="662">
        <f>IF($V$11="Y",J5460*0.05,0)</f>
        <v>0</v>
      </c>
    </row>
    <row r="5461" s="671" customFormat="1" ht="13.5" customHeight="1">
      <c r="E5461" t="s" s="596">
        <v>1876</v>
      </c>
      <c r="F5461" t="s" s="675">
        <v>2630</v>
      </c>
      <c r="G5461" t="s" s="690">
        <f>G5452</f>
        <v>2004</v>
      </c>
      <c r="H5461" s="677">
        <v>0</v>
      </c>
      <c r="J5461" s="662">
        <f>H5461*I5461</f>
        <v>0</v>
      </c>
      <c r="K5461" s="662">
        <f>IF($V$11="Y",J5461*0.05,0)</f>
        <v>0</v>
      </c>
    </row>
    <row r="5462" s="671" customFormat="1" ht="13.5" customHeight="1">
      <c r="E5462" t="s" s="596">
        <v>1876</v>
      </c>
      <c r="F5462" t="s" s="675">
        <v>2630</v>
      </c>
      <c r="G5462" t="s" s="692">
        <f>G5453</f>
        <v>2005</v>
      </c>
      <c r="H5462" s="677">
        <v>0</v>
      </c>
      <c r="J5462" s="662">
        <f>H5462*I5462</f>
        <v>0</v>
      </c>
      <c r="K5462" s="662">
        <f>IF($V$11="Y",J5462*0.05,0)</f>
        <v>0</v>
      </c>
    </row>
    <row r="5463" s="671" customFormat="1" ht="13.5" customHeight="1">
      <c r="E5463" t="s" s="596">
        <v>1876</v>
      </c>
      <c r="F5463" t="s" s="675">
        <v>2630</v>
      </c>
      <c r="G5463" t="s" s="180">
        <f>G5454</f>
        <v>2006</v>
      </c>
      <c r="H5463" s="677">
        <v>0</v>
      </c>
      <c r="J5463" s="662">
        <f>H5463*I5463</f>
        <v>0</v>
      </c>
      <c r="K5463" s="662">
        <f>IF($V$11="Y",J5463*0.05,0)</f>
        <v>0</v>
      </c>
    </row>
    <row r="5464" s="671" customFormat="1" ht="13.5" customHeight="1">
      <c r="E5464" t="s" s="596">
        <v>1876</v>
      </c>
      <c r="F5464" t="s" s="675">
        <v>2630</v>
      </c>
      <c r="G5464" t="s" s="695">
        <f>G5455</f>
        <v>2007</v>
      </c>
      <c r="H5464" s="677">
        <v>0</v>
      </c>
      <c r="J5464" s="662">
        <f>H5464*I5464</f>
        <v>0</v>
      </c>
      <c r="K5464" s="662">
        <f>IF($V$11="Y",J5464*0.05,0)</f>
        <v>0</v>
      </c>
    </row>
    <row r="5465" s="671" customFormat="1" ht="13.5" customHeight="1">
      <c r="E5465" t="s" s="596">
        <v>1844</v>
      </c>
      <c r="F5465" t="s" s="675">
        <v>2631</v>
      </c>
      <c r="G5465" t="s" s="676">
        <f>G5456</f>
        <v>1996</v>
      </c>
      <c r="H5465" s="677">
        <v>0</v>
      </c>
      <c r="J5465" s="662">
        <f>H5465*I5465</f>
        <v>0</v>
      </c>
      <c r="K5465" s="662">
        <f>IF($V$11="Y",J5465*0.05,0)</f>
        <v>0</v>
      </c>
    </row>
    <row r="5466" s="671" customFormat="1" ht="13.5" customHeight="1">
      <c r="E5466" t="s" s="596">
        <v>1844</v>
      </c>
      <c r="F5466" t="s" s="675">
        <v>2631</v>
      </c>
      <c r="G5466" t="s" s="91">
        <f>G5457</f>
        <v>1998</v>
      </c>
      <c r="H5466" s="677">
        <v>0</v>
      </c>
      <c r="J5466" s="662">
        <f>H5466*I5466</f>
        <v>0</v>
      </c>
      <c r="K5466" s="662">
        <f>IF($V$11="Y",J5466*0.05,0)</f>
        <v>0</v>
      </c>
    </row>
    <row r="5467" s="671" customFormat="1" ht="13.5" customHeight="1">
      <c r="E5467" t="s" s="596">
        <v>1844</v>
      </c>
      <c r="F5467" t="s" s="675">
        <v>2631</v>
      </c>
      <c r="G5467" t="s" s="205">
        <f>G5458</f>
        <v>2000</v>
      </c>
      <c r="H5467" s="677">
        <v>0</v>
      </c>
      <c r="J5467" s="662">
        <f>H5467*I5467</f>
        <v>0</v>
      </c>
      <c r="K5467" s="662">
        <f>IF($V$11="Y",J5467*0.05,0)</f>
        <v>0</v>
      </c>
    </row>
    <row r="5468" s="671" customFormat="1" ht="13.5" customHeight="1">
      <c r="E5468" t="s" s="596">
        <v>1844</v>
      </c>
      <c r="F5468" t="s" s="675">
        <v>2631</v>
      </c>
      <c r="G5468" t="s" s="684">
        <f>G5459</f>
        <v>2001</v>
      </c>
      <c r="H5468" s="677">
        <v>0</v>
      </c>
      <c r="J5468" s="662">
        <f>H5468*I5468</f>
        <v>0</v>
      </c>
      <c r="K5468" s="662">
        <f>IF($V$11="Y",J5468*0.05,0)</f>
        <v>0</v>
      </c>
    </row>
    <row r="5469" s="671" customFormat="1" ht="13.5" customHeight="1">
      <c r="E5469" t="s" s="596">
        <v>1844</v>
      </c>
      <c r="F5469" t="s" s="675">
        <v>2631</v>
      </c>
      <c r="G5469" t="s" s="686">
        <f>G5460</f>
        <v>2003</v>
      </c>
      <c r="H5469" s="677">
        <v>0</v>
      </c>
      <c r="J5469" s="662">
        <f>H5469*I5469</f>
        <v>0</v>
      </c>
      <c r="K5469" s="662">
        <f>IF($V$11="Y",J5469*0.05,0)</f>
        <v>0</v>
      </c>
    </row>
    <row r="5470" s="671" customFormat="1" ht="13.5" customHeight="1">
      <c r="E5470" t="s" s="596">
        <v>1844</v>
      </c>
      <c r="F5470" t="s" s="675">
        <v>2631</v>
      </c>
      <c r="G5470" t="s" s="690">
        <f>G5461</f>
        <v>2004</v>
      </c>
      <c r="H5470" s="677">
        <v>0</v>
      </c>
      <c r="J5470" s="662">
        <f>H5470*I5470</f>
        <v>0</v>
      </c>
      <c r="K5470" s="662">
        <f>IF($V$11="Y",J5470*0.05,0)</f>
        <v>0</v>
      </c>
    </row>
    <row r="5471" s="671" customFormat="1" ht="13.5" customHeight="1">
      <c r="E5471" t="s" s="596">
        <v>1844</v>
      </c>
      <c r="F5471" t="s" s="675">
        <v>2631</v>
      </c>
      <c r="G5471" t="s" s="692">
        <f>G5462</f>
        <v>2005</v>
      </c>
      <c r="H5471" s="677">
        <v>0</v>
      </c>
      <c r="J5471" s="662">
        <f>H5471*I5471</f>
        <v>0</v>
      </c>
      <c r="K5471" s="662">
        <f>IF($V$11="Y",J5471*0.05,0)</f>
        <v>0</v>
      </c>
    </row>
    <row r="5472" s="671" customFormat="1" ht="13.5" customHeight="1">
      <c r="E5472" t="s" s="596">
        <v>1844</v>
      </c>
      <c r="F5472" t="s" s="675">
        <v>2631</v>
      </c>
      <c r="G5472" t="s" s="180">
        <f>G5463</f>
        <v>2006</v>
      </c>
      <c r="H5472" s="677">
        <v>0</v>
      </c>
      <c r="J5472" s="662">
        <f>H5472*I5472</f>
        <v>0</v>
      </c>
      <c r="K5472" s="662">
        <f>IF($V$11="Y",J5472*0.05,0)</f>
        <v>0</v>
      </c>
    </row>
    <row r="5473" s="671" customFormat="1" ht="13.5" customHeight="1">
      <c r="E5473" t="s" s="596">
        <v>1844</v>
      </c>
      <c r="F5473" t="s" s="675">
        <v>2631</v>
      </c>
      <c r="G5473" t="s" s="695">
        <f>G5464</f>
        <v>2007</v>
      </c>
      <c r="H5473" s="677">
        <v>0</v>
      </c>
      <c r="J5473" s="662">
        <f>H5473*I5473</f>
        <v>0</v>
      </c>
      <c r="K5473" s="662">
        <f>IF($V$11="Y",J5473*0.05,0)</f>
        <v>0</v>
      </c>
    </row>
    <row r="5474" s="671" customFormat="1" ht="13.5" customHeight="1">
      <c r="E5474" t="s" s="596">
        <v>1843</v>
      </c>
      <c r="F5474" t="s" s="675">
        <v>2632</v>
      </c>
      <c r="G5474" t="s" s="676">
        <f>G5465</f>
        <v>1996</v>
      </c>
      <c r="H5474" s="677">
        <v>0</v>
      </c>
      <c r="J5474" s="662">
        <f>H5474*I5474</f>
        <v>0</v>
      </c>
      <c r="K5474" s="662">
        <f>IF($V$11="Y",J5474*0.05,0)</f>
        <v>0</v>
      </c>
    </row>
    <row r="5475" s="671" customFormat="1" ht="13.5" customHeight="1">
      <c r="E5475" t="s" s="596">
        <v>1843</v>
      </c>
      <c r="F5475" t="s" s="675">
        <v>2632</v>
      </c>
      <c r="G5475" t="s" s="91">
        <f>G5466</f>
        <v>1998</v>
      </c>
      <c r="H5475" s="677">
        <v>0</v>
      </c>
      <c r="J5475" s="662">
        <f>H5475*I5475</f>
        <v>0</v>
      </c>
      <c r="K5475" s="662">
        <f>IF($V$11="Y",J5475*0.05,0)</f>
        <v>0</v>
      </c>
    </row>
    <row r="5476" s="671" customFormat="1" ht="13.5" customHeight="1">
      <c r="E5476" t="s" s="596">
        <v>1843</v>
      </c>
      <c r="F5476" t="s" s="675">
        <v>2632</v>
      </c>
      <c r="G5476" t="s" s="205">
        <f>G5467</f>
        <v>2000</v>
      </c>
      <c r="H5476" s="677">
        <v>0</v>
      </c>
      <c r="J5476" s="662">
        <f>H5476*I5476</f>
        <v>0</v>
      </c>
      <c r="K5476" s="662">
        <f>IF($V$11="Y",J5476*0.05,0)</f>
        <v>0</v>
      </c>
    </row>
    <row r="5477" s="671" customFormat="1" ht="13.5" customHeight="1">
      <c r="E5477" t="s" s="596">
        <v>1843</v>
      </c>
      <c r="F5477" t="s" s="675">
        <v>2632</v>
      </c>
      <c r="G5477" t="s" s="684">
        <f>G5468</f>
        <v>2001</v>
      </c>
      <c r="H5477" s="677">
        <v>0</v>
      </c>
      <c r="J5477" s="662">
        <f>H5477*I5477</f>
        <v>0</v>
      </c>
      <c r="K5477" s="662">
        <f>IF($V$11="Y",J5477*0.05,0)</f>
        <v>0</v>
      </c>
    </row>
    <row r="5478" s="671" customFormat="1" ht="13.5" customHeight="1">
      <c r="E5478" t="s" s="596">
        <v>1843</v>
      </c>
      <c r="F5478" t="s" s="675">
        <v>2632</v>
      </c>
      <c r="G5478" t="s" s="686">
        <f>G5469</f>
        <v>2003</v>
      </c>
      <c r="H5478" s="677">
        <v>0</v>
      </c>
      <c r="J5478" s="662">
        <f>H5478*I5478</f>
        <v>0</v>
      </c>
      <c r="K5478" s="662">
        <f>IF($V$11="Y",J5478*0.05,0)</f>
        <v>0</v>
      </c>
    </row>
    <row r="5479" s="671" customFormat="1" ht="13.5" customHeight="1">
      <c r="E5479" t="s" s="596">
        <v>1843</v>
      </c>
      <c r="F5479" t="s" s="675">
        <v>2632</v>
      </c>
      <c r="G5479" t="s" s="690">
        <f>G5470</f>
        <v>2004</v>
      </c>
      <c r="H5479" s="677">
        <v>0</v>
      </c>
      <c r="J5479" s="662">
        <f>H5479*I5479</f>
        <v>0</v>
      </c>
      <c r="K5479" s="662">
        <f>IF($V$11="Y",J5479*0.05,0)</f>
        <v>0</v>
      </c>
    </row>
    <row r="5480" s="671" customFormat="1" ht="13.5" customHeight="1">
      <c r="E5480" t="s" s="596">
        <v>1843</v>
      </c>
      <c r="F5480" t="s" s="675">
        <v>2632</v>
      </c>
      <c r="G5480" t="s" s="692">
        <f>G5471</f>
        <v>2005</v>
      </c>
      <c r="H5480" s="677">
        <v>0</v>
      </c>
      <c r="J5480" s="662">
        <f>H5480*I5480</f>
        <v>0</v>
      </c>
      <c r="K5480" s="662">
        <f>IF($V$11="Y",J5480*0.05,0)</f>
        <v>0</v>
      </c>
    </row>
    <row r="5481" s="671" customFormat="1" ht="13.5" customHeight="1">
      <c r="E5481" t="s" s="596">
        <v>1843</v>
      </c>
      <c r="F5481" t="s" s="675">
        <v>2632</v>
      </c>
      <c r="G5481" t="s" s="180">
        <f>G5472</f>
        <v>2006</v>
      </c>
      <c r="H5481" s="677">
        <v>0</v>
      </c>
      <c r="J5481" s="662">
        <f>H5481*I5481</f>
        <v>0</v>
      </c>
      <c r="K5481" s="662">
        <f>IF($V$11="Y",J5481*0.05,0)</f>
        <v>0</v>
      </c>
    </row>
    <row r="5482" s="671" customFormat="1" ht="13.5" customHeight="1">
      <c r="E5482" t="s" s="596">
        <v>1843</v>
      </c>
      <c r="F5482" t="s" s="675">
        <v>2632</v>
      </c>
      <c r="G5482" t="s" s="695">
        <f>G5473</f>
        <v>2007</v>
      </c>
      <c r="H5482" s="677">
        <v>0</v>
      </c>
      <c r="J5482" s="662">
        <f>H5482*I5482</f>
        <v>0</v>
      </c>
      <c r="K5482" s="662">
        <f>IF($V$11="Y",J5482*0.05,0)</f>
        <v>0</v>
      </c>
    </row>
    <row r="5483" s="671" customFormat="1" ht="13.5" customHeight="1">
      <c r="E5483" t="s" s="596">
        <v>1842</v>
      </c>
      <c r="F5483" t="s" s="675">
        <v>2633</v>
      </c>
      <c r="G5483" t="s" s="676">
        <f>G5474</f>
        <v>1996</v>
      </c>
      <c r="H5483" s="677">
        <v>0</v>
      </c>
      <c r="J5483" s="662">
        <f>H5483*I5483</f>
        <v>0</v>
      </c>
      <c r="K5483" s="662">
        <f>IF($V$11="Y",J5483*0.05,0)</f>
        <v>0</v>
      </c>
    </row>
    <row r="5484" s="671" customFormat="1" ht="13.5" customHeight="1">
      <c r="E5484" t="s" s="596">
        <v>1842</v>
      </c>
      <c r="F5484" t="s" s="675">
        <v>2633</v>
      </c>
      <c r="G5484" t="s" s="91">
        <f>G5475</f>
        <v>1998</v>
      </c>
      <c r="H5484" s="677">
        <v>0</v>
      </c>
      <c r="J5484" s="662">
        <f>H5484*I5484</f>
        <v>0</v>
      </c>
      <c r="K5484" s="662">
        <f>IF($V$11="Y",J5484*0.05,0)</f>
        <v>0</v>
      </c>
    </row>
    <row r="5485" s="671" customFormat="1" ht="13.5" customHeight="1">
      <c r="E5485" t="s" s="596">
        <v>1842</v>
      </c>
      <c r="F5485" t="s" s="675">
        <v>2633</v>
      </c>
      <c r="G5485" t="s" s="205">
        <f>G5476</f>
        <v>2000</v>
      </c>
      <c r="H5485" s="677">
        <v>0</v>
      </c>
      <c r="J5485" s="662">
        <f>H5485*I5485</f>
        <v>0</v>
      </c>
      <c r="K5485" s="662">
        <f>IF($V$11="Y",J5485*0.05,0)</f>
        <v>0</v>
      </c>
    </row>
    <row r="5486" s="671" customFormat="1" ht="13.5" customHeight="1">
      <c r="E5486" t="s" s="596">
        <v>1842</v>
      </c>
      <c r="F5486" t="s" s="675">
        <v>2633</v>
      </c>
      <c r="G5486" t="s" s="684">
        <f>G5477</f>
        <v>2001</v>
      </c>
      <c r="H5486" s="677">
        <v>0</v>
      </c>
      <c r="J5486" s="662">
        <f>H5486*I5486</f>
        <v>0</v>
      </c>
      <c r="K5486" s="662">
        <f>IF($V$11="Y",J5486*0.05,0)</f>
        <v>0</v>
      </c>
    </row>
    <row r="5487" s="671" customFormat="1" ht="13.5" customHeight="1">
      <c r="E5487" t="s" s="596">
        <v>1842</v>
      </c>
      <c r="F5487" t="s" s="675">
        <v>2633</v>
      </c>
      <c r="G5487" t="s" s="686">
        <f>G5478</f>
        <v>2003</v>
      </c>
      <c r="H5487" s="677">
        <v>0</v>
      </c>
      <c r="J5487" s="662">
        <f>H5487*I5487</f>
        <v>0</v>
      </c>
      <c r="K5487" s="662">
        <f>IF($V$11="Y",J5487*0.05,0)</f>
        <v>0</v>
      </c>
    </row>
    <row r="5488" s="671" customFormat="1" ht="13.5" customHeight="1">
      <c r="E5488" t="s" s="596">
        <v>1842</v>
      </c>
      <c r="F5488" t="s" s="675">
        <v>2633</v>
      </c>
      <c r="G5488" t="s" s="690">
        <f>G5479</f>
        <v>2004</v>
      </c>
      <c r="H5488" s="677">
        <v>0</v>
      </c>
      <c r="J5488" s="662">
        <f>H5488*I5488</f>
        <v>0</v>
      </c>
      <c r="K5488" s="662">
        <f>IF($V$11="Y",J5488*0.05,0)</f>
        <v>0</v>
      </c>
    </row>
    <row r="5489" s="671" customFormat="1" ht="13.5" customHeight="1">
      <c r="E5489" t="s" s="596">
        <v>1842</v>
      </c>
      <c r="F5489" t="s" s="675">
        <v>2633</v>
      </c>
      <c r="G5489" t="s" s="692">
        <f>G5480</f>
        <v>2005</v>
      </c>
      <c r="H5489" s="677">
        <v>0</v>
      </c>
      <c r="J5489" s="662">
        <f>H5489*I5489</f>
        <v>0</v>
      </c>
      <c r="K5489" s="662">
        <f>IF($V$11="Y",J5489*0.05,0)</f>
        <v>0</v>
      </c>
    </row>
    <row r="5490" s="671" customFormat="1" ht="13.5" customHeight="1">
      <c r="E5490" t="s" s="596">
        <v>1842</v>
      </c>
      <c r="F5490" t="s" s="675">
        <v>2633</v>
      </c>
      <c r="G5490" t="s" s="180">
        <f>G5481</f>
        <v>2006</v>
      </c>
      <c r="H5490" s="677">
        <v>0</v>
      </c>
      <c r="J5490" s="662">
        <f>H5490*I5490</f>
        <v>0</v>
      </c>
      <c r="K5490" s="662">
        <f>IF($V$11="Y",J5490*0.05,0)</f>
        <v>0</v>
      </c>
    </row>
    <row r="5491" s="671" customFormat="1" ht="13.5" customHeight="1">
      <c r="E5491" t="s" s="596">
        <v>1842</v>
      </c>
      <c r="F5491" t="s" s="675">
        <v>2633</v>
      </c>
      <c r="G5491" t="s" s="695">
        <f>G5482</f>
        <v>2007</v>
      </c>
      <c r="H5491" s="677">
        <v>0</v>
      </c>
      <c r="J5491" s="662">
        <f>H5491*I5491</f>
        <v>0</v>
      </c>
      <c r="K5491" s="662">
        <f>IF($V$11="Y",J5491*0.05,0)</f>
        <v>0</v>
      </c>
    </row>
    <row r="5492" s="671" customFormat="1" ht="13.5" customHeight="1">
      <c r="E5492" t="s" s="596">
        <v>1703</v>
      </c>
      <c r="F5492" t="s" s="675">
        <v>2634</v>
      </c>
      <c r="G5492" t="s" s="676">
        <f>G5483</f>
        <v>1996</v>
      </c>
      <c r="H5492" s="677">
        <v>0</v>
      </c>
      <c r="J5492" s="662">
        <f>H5492*I5492</f>
        <v>0</v>
      </c>
      <c r="K5492" s="662">
        <f>IF($V$11="Y",J5492*0.05,0)</f>
        <v>0</v>
      </c>
    </row>
    <row r="5493" s="671" customFormat="1" ht="13.5" customHeight="1">
      <c r="E5493" t="s" s="596">
        <v>1703</v>
      </c>
      <c r="F5493" t="s" s="675">
        <v>2634</v>
      </c>
      <c r="G5493" t="s" s="91">
        <f>G5484</f>
        <v>1998</v>
      </c>
      <c r="H5493" s="677">
        <v>0</v>
      </c>
      <c r="J5493" s="662">
        <f>H5493*I5493</f>
        <v>0</v>
      </c>
      <c r="K5493" s="662">
        <f>IF($V$11="Y",J5493*0.05,0)</f>
        <v>0</v>
      </c>
    </row>
    <row r="5494" s="671" customFormat="1" ht="13.5" customHeight="1">
      <c r="E5494" t="s" s="596">
        <v>1703</v>
      </c>
      <c r="F5494" t="s" s="675">
        <v>2634</v>
      </c>
      <c r="G5494" t="s" s="205">
        <f>G5485</f>
        <v>2000</v>
      </c>
      <c r="H5494" s="677">
        <v>0</v>
      </c>
      <c r="J5494" s="662">
        <f>H5494*I5494</f>
        <v>0</v>
      </c>
      <c r="K5494" s="662">
        <f>IF($V$11="Y",J5494*0.05,0)</f>
        <v>0</v>
      </c>
    </row>
    <row r="5495" s="671" customFormat="1" ht="13.5" customHeight="1">
      <c r="E5495" t="s" s="596">
        <v>1703</v>
      </c>
      <c r="F5495" t="s" s="675">
        <v>2634</v>
      </c>
      <c r="G5495" t="s" s="684">
        <f>G5486</f>
        <v>2001</v>
      </c>
      <c r="H5495" s="677">
        <v>0</v>
      </c>
      <c r="J5495" s="662">
        <f>H5495*I5495</f>
        <v>0</v>
      </c>
      <c r="K5495" s="662">
        <f>IF($V$11="Y",J5495*0.05,0)</f>
        <v>0</v>
      </c>
    </row>
    <row r="5496" s="671" customFormat="1" ht="13.5" customHeight="1">
      <c r="E5496" t="s" s="596">
        <v>1703</v>
      </c>
      <c r="F5496" t="s" s="675">
        <v>2634</v>
      </c>
      <c r="G5496" t="s" s="686">
        <f>G5487</f>
        <v>2003</v>
      </c>
      <c r="H5496" s="677">
        <v>0</v>
      </c>
      <c r="J5496" s="662">
        <f>H5496*I5496</f>
        <v>0</v>
      </c>
      <c r="K5496" s="662">
        <f>IF($V$11="Y",J5496*0.05,0)</f>
        <v>0</v>
      </c>
    </row>
    <row r="5497" s="671" customFormat="1" ht="13.5" customHeight="1">
      <c r="E5497" t="s" s="596">
        <v>1703</v>
      </c>
      <c r="F5497" t="s" s="675">
        <v>2634</v>
      </c>
      <c r="G5497" t="s" s="690">
        <f>G5488</f>
        <v>2004</v>
      </c>
      <c r="H5497" s="677">
        <v>0</v>
      </c>
      <c r="J5497" s="662">
        <f>H5497*I5497</f>
        <v>0</v>
      </c>
      <c r="K5497" s="662">
        <f>IF($V$11="Y",J5497*0.05,0)</f>
        <v>0</v>
      </c>
    </row>
    <row r="5498" s="671" customFormat="1" ht="13.5" customHeight="1">
      <c r="E5498" t="s" s="596">
        <v>1703</v>
      </c>
      <c r="F5498" t="s" s="675">
        <v>2634</v>
      </c>
      <c r="G5498" t="s" s="692">
        <f>G5489</f>
        <v>2005</v>
      </c>
      <c r="H5498" s="677">
        <v>0</v>
      </c>
      <c r="J5498" s="662">
        <f>H5498*I5498</f>
        <v>0</v>
      </c>
      <c r="K5498" s="662">
        <f>IF($V$11="Y",J5498*0.05,0)</f>
        <v>0</v>
      </c>
    </row>
    <row r="5499" s="671" customFormat="1" ht="13.5" customHeight="1">
      <c r="E5499" t="s" s="596">
        <v>1703</v>
      </c>
      <c r="F5499" t="s" s="675">
        <v>2634</v>
      </c>
      <c r="G5499" t="s" s="180">
        <f>G5490</f>
        <v>2006</v>
      </c>
      <c r="H5499" s="677">
        <v>0</v>
      </c>
      <c r="J5499" s="662">
        <f>H5499*I5499</f>
        <v>0</v>
      </c>
      <c r="K5499" s="662">
        <f>IF($V$11="Y",J5499*0.05,0)</f>
        <v>0</v>
      </c>
    </row>
    <row r="5500" s="671" customFormat="1" ht="13.5" customHeight="1">
      <c r="E5500" t="s" s="596">
        <v>1703</v>
      </c>
      <c r="F5500" t="s" s="675">
        <v>2634</v>
      </c>
      <c r="G5500" t="s" s="695">
        <f>G5491</f>
        <v>2007</v>
      </c>
      <c r="H5500" s="677">
        <v>0</v>
      </c>
      <c r="J5500" s="662">
        <f>H5500*I5500</f>
        <v>0</v>
      </c>
      <c r="K5500" s="662">
        <f>IF($V$11="Y",J5500*0.05,0)</f>
        <v>0</v>
      </c>
    </row>
    <row r="5501" s="671" customFormat="1" ht="13.5" customHeight="1">
      <c r="E5501" t="s" s="596">
        <v>1704</v>
      </c>
      <c r="F5501" t="s" s="675">
        <v>2635</v>
      </c>
      <c r="G5501" t="s" s="676">
        <f>G5492</f>
        <v>1996</v>
      </c>
      <c r="H5501" s="677">
        <v>0</v>
      </c>
      <c r="J5501" s="662">
        <f>H5501*I5501</f>
        <v>0</v>
      </c>
      <c r="K5501" s="662">
        <f>IF($V$11="Y",J5501*0.05,0)</f>
        <v>0</v>
      </c>
    </row>
    <row r="5502" s="671" customFormat="1" ht="13.5" customHeight="1">
      <c r="E5502" t="s" s="596">
        <v>1704</v>
      </c>
      <c r="F5502" t="s" s="675">
        <v>2635</v>
      </c>
      <c r="G5502" t="s" s="91">
        <f>G5493</f>
        <v>1998</v>
      </c>
      <c r="H5502" s="677">
        <v>0</v>
      </c>
      <c r="J5502" s="662">
        <f>H5502*I5502</f>
        <v>0</v>
      </c>
      <c r="K5502" s="662">
        <f>IF($V$11="Y",J5502*0.05,0)</f>
        <v>0</v>
      </c>
    </row>
    <row r="5503" s="671" customFormat="1" ht="13.5" customHeight="1">
      <c r="E5503" t="s" s="596">
        <v>1704</v>
      </c>
      <c r="F5503" t="s" s="675">
        <v>2635</v>
      </c>
      <c r="G5503" t="s" s="205">
        <f>G5494</f>
        <v>2000</v>
      </c>
      <c r="H5503" s="677">
        <v>0</v>
      </c>
      <c r="J5503" s="662">
        <f>H5503*I5503</f>
        <v>0</v>
      </c>
      <c r="K5503" s="662">
        <f>IF($V$11="Y",J5503*0.05,0)</f>
        <v>0</v>
      </c>
    </row>
    <row r="5504" s="671" customFormat="1" ht="13.5" customHeight="1">
      <c r="E5504" t="s" s="596">
        <v>1704</v>
      </c>
      <c r="F5504" t="s" s="675">
        <v>2635</v>
      </c>
      <c r="G5504" t="s" s="684">
        <f>G5495</f>
        <v>2001</v>
      </c>
      <c r="H5504" s="677">
        <v>0</v>
      </c>
      <c r="J5504" s="662">
        <f>H5504*I5504</f>
        <v>0</v>
      </c>
      <c r="K5504" s="662">
        <f>IF($V$11="Y",J5504*0.05,0)</f>
        <v>0</v>
      </c>
    </row>
    <row r="5505" s="671" customFormat="1" ht="13.5" customHeight="1">
      <c r="E5505" t="s" s="596">
        <v>1704</v>
      </c>
      <c r="F5505" t="s" s="675">
        <v>2635</v>
      </c>
      <c r="G5505" t="s" s="686">
        <f>G5496</f>
        <v>2003</v>
      </c>
      <c r="H5505" s="677">
        <v>0</v>
      </c>
      <c r="J5505" s="662">
        <f>H5505*I5505</f>
        <v>0</v>
      </c>
      <c r="K5505" s="662">
        <f>IF($V$11="Y",J5505*0.05,0)</f>
        <v>0</v>
      </c>
    </row>
    <row r="5506" s="671" customFormat="1" ht="13.5" customHeight="1">
      <c r="E5506" t="s" s="596">
        <v>1704</v>
      </c>
      <c r="F5506" t="s" s="675">
        <v>2635</v>
      </c>
      <c r="G5506" t="s" s="690">
        <f>G5497</f>
        <v>2004</v>
      </c>
      <c r="H5506" s="677">
        <v>0</v>
      </c>
      <c r="J5506" s="662">
        <f>H5506*I5506</f>
        <v>0</v>
      </c>
      <c r="K5506" s="662">
        <f>IF($V$11="Y",J5506*0.05,0)</f>
        <v>0</v>
      </c>
    </row>
    <row r="5507" s="671" customFormat="1" ht="13.5" customHeight="1">
      <c r="E5507" t="s" s="596">
        <v>1704</v>
      </c>
      <c r="F5507" t="s" s="675">
        <v>2635</v>
      </c>
      <c r="G5507" t="s" s="692">
        <f>G5498</f>
        <v>2005</v>
      </c>
      <c r="H5507" s="677">
        <v>0</v>
      </c>
      <c r="J5507" s="662">
        <f>H5507*I5507</f>
        <v>0</v>
      </c>
      <c r="K5507" s="662">
        <f>IF($V$11="Y",J5507*0.05,0)</f>
        <v>0</v>
      </c>
    </row>
    <row r="5508" s="671" customFormat="1" ht="13.5" customHeight="1">
      <c r="E5508" t="s" s="596">
        <v>1704</v>
      </c>
      <c r="F5508" t="s" s="675">
        <v>2635</v>
      </c>
      <c r="G5508" t="s" s="180">
        <f>G5499</f>
        <v>2006</v>
      </c>
      <c r="H5508" s="677">
        <v>0</v>
      </c>
      <c r="J5508" s="662">
        <f>H5508*I5508</f>
        <v>0</v>
      </c>
      <c r="K5508" s="662">
        <f>IF($V$11="Y",J5508*0.05,0)</f>
        <v>0</v>
      </c>
    </row>
    <row r="5509" s="671" customFormat="1" ht="13.5" customHeight="1">
      <c r="E5509" t="s" s="596">
        <v>1704</v>
      </c>
      <c r="F5509" t="s" s="675">
        <v>2635</v>
      </c>
      <c r="G5509" t="s" s="695">
        <f>G5500</f>
        <v>2007</v>
      </c>
      <c r="H5509" s="677">
        <v>0</v>
      </c>
      <c r="J5509" s="662">
        <f>H5509*I5509</f>
        <v>0</v>
      </c>
      <c r="K5509" s="662">
        <f>IF($V$11="Y",J5509*0.05,0)</f>
        <v>0</v>
      </c>
    </row>
    <row r="5510" s="671" customFormat="1" ht="13.5" customHeight="1">
      <c r="E5510" t="s" s="596">
        <v>1896</v>
      </c>
      <c r="F5510" t="s" s="675">
        <v>2636</v>
      </c>
      <c r="G5510" t="s" s="676">
        <f>G5501</f>
        <v>1996</v>
      </c>
      <c r="H5510" s="677">
        <v>0</v>
      </c>
      <c r="J5510" s="662">
        <f>H5510*I5510</f>
        <v>0</v>
      </c>
      <c r="K5510" s="662">
        <f>IF($V$11="Y",J5510*0.05,0)</f>
        <v>0</v>
      </c>
    </row>
    <row r="5511" s="671" customFormat="1" ht="13.5" customHeight="1">
      <c r="E5511" t="s" s="596">
        <v>1896</v>
      </c>
      <c r="F5511" t="s" s="675">
        <v>2636</v>
      </c>
      <c r="G5511" t="s" s="91">
        <f>G5502</f>
        <v>1998</v>
      </c>
      <c r="H5511" s="677">
        <v>0</v>
      </c>
      <c r="J5511" s="662">
        <f>H5511*I5511</f>
        <v>0</v>
      </c>
      <c r="K5511" s="662">
        <f>IF($V$11="Y",J5511*0.05,0)</f>
        <v>0</v>
      </c>
    </row>
    <row r="5512" s="671" customFormat="1" ht="13.5" customHeight="1">
      <c r="E5512" t="s" s="596">
        <v>1896</v>
      </c>
      <c r="F5512" t="s" s="675">
        <v>2636</v>
      </c>
      <c r="G5512" t="s" s="205">
        <f>G5503</f>
        <v>2000</v>
      </c>
      <c r="H5512" s="677">
        <v>0</v>
      </c>
      <c r="J5512" s="662">
        <f>H5512*I5512</f>
        <v>0</v>
      </c>
      <c r="K5512" s="662">
        <f>IF($V$11="Y",J5512*0.05,0)</f>
        <v>0</v>
      </c>
    </row>
    <row r="5513" s="671" customFormat="1" ht="13.5" customHeight="1">
      <c r="E5513" t="s" s="596">
        <v>1896</v>
      </c>
      <c r="F5513" t="s" s="675">
        <v>2636</v>
      </c>
      <c r="G5513" t="s" s="684">
        <f>G5504</f>
        <v>2001</v>
      </c>
      <c r="H5513" s="677">
        <v>0</v>
      </c>
      <c r="J5513" s="662">
        <f>H5513*I5513</f>
        <v>0</v>
      </c>
      <c r="K5513" s="662">
        <f>IF($V$11="Y",J5513*0.05,0)</f>
        <v>0</v>
      </c>
    </row>
    <row r="5514" s="671" customFormat="1" ht="13.5" customHeight="1">
      <c r="E5514" t="s" s="596">
        <v>1896</v>
      </c>
      <c r="F5514" t="s" s="675">
        <v>2636</v>
      </c>
      <c r="G5514" t="s" s="686">
        <f>G5505</f>
        <v>2003</v>
      </c>
      <c r="H5514" s="677">
        <v>0</v>
      </c>
      <c r="J5514" s="662">
        <f>H5514*I5514</f>
        <v>0</v>
      </c>
      <c r="K5514" s="662">
        <f>IF($V$11="Y",J5514*0.05,0)</f>
        <v>0</v>
      </c>
    </row>
    <row r="5515" s="671" customFormat="1" ht="13.5" customHeight="1">
      <c r="E5515" t="s" s="596">
        <v>1896</v>
      </c>
      <c r="F5515" t="s" s="675">
        <v>2636</v>
      </c>
      <c r="G5515" t="s" s="690">
        <f>G5506</f>
        <v>2004</v>
      </c>
      <c r="H5515" s="677">
        <v>0</v>
      </c>
      <c r="J5515" s="662">
        <f>H5515*I5515</f>
        <v>0</v>
      </c>
      <c r="K5515" s="662">
        <f>IF($V$11="Y",J5515*0.05,0)</f>
        <v>0</v>
      </c>
    </row>
    <row r="5516" s="671" customFormat="1" ht="13.5" customHeight="1">
      <c r="E5516" t="s" s="596">
        <v>1896</v>
      </c>
      <c r="F5516" t="s" s="675">
        <v>2636</v>
      </c>
      <c r="G5516" t="s" s="692">
        <f>G5507</f>
        <v>2005</v>
      </c>
      <c r="H5516" s="677">
        <v>0</v>
      </c>
      <c r="J5516" s="662">
        <f>H5516*I5516</f>
        <v>0</v>
      </c>
      <c r="K5516" s="662">
        <f>IF($V$11="Y",J5516*0.05,0)</f>
        <v>0</v>
      </c>
    </row>
    <row r="5517" s="671" customFormat="1" ht="13.5" customHeight="1">
      <c r="E5517" t="s" s="596">
        <v>1896</v>
      </c>
      <c r="F5517" t="s" s="675">
        <v>2636</v>
      </c>
      <c r="G5517" t="s" s="180">
        <f>G5508</f>
        <v>2006</v>
      </c>
      <c r="H5517" s="677">
        <v>0</v>
      </c>
      <c r="J5517" s="662">
        <f>H5517*I5517</f>
        <v>0</v>
      </c>
      <c r="K5517" s="662">
        <f>IF($V$11="Y",J5517*0.05,0)</f>
        <v>0</v>
      </c>
    </row>
    <row r="5518" s="671" customFormat="1" ht="13.5" customHeight="1">
      <c r="E5518" t="s" s="596">
        <v>1896</v>
      </c>
      <c r="F5518" t="s" s="675">
        <v>2636</v>
      </c>
      <c r="G5518" t="s" s="695">
        <f>G5509</f>
        <v>2007</v>
      </c>
      <c r="H5518" s="677">
        <v>0</v>
      </c>
      <c r="J5518" s="662">
        <f>H5518*I5518</f>
        <v>0</v>
      </c>
      <c r="K5518" s="662">
        <f>IF($V$11="Y",J5518*0.05,0)</f>
        <v>0</v>
      </c>
    </row>
    <row r="5519" s="671" customFormat="1" ht="13.5" customHeight="1">
      <c r="E5519" t="s" s="596">
        <v>1895</v>
      </c>
      <c r="F5519" t="s" s="675">
        <v>2637</v>
      </c>
      <c r="G5519" t="s" s="676">
        <f>G5510</f>
        <v>1996</v>
      </c>
      <c r="H5519" s="677">
        <v>0</v>
      </c>
      <c r="J5519" s="662">
        <f>H5519*I5519</f>
        <v>0</v>
      </c>
      <c r="K5519" s="662">
        <f>IF($V$11="Y",J5519*0.05,0)</f>
        <v>0</v>
      </c>
    </row>
    <row r="5520" s="671" customFormat="1" ht="13.5" customHeight="1">
      <c r="E5520" t="s" s="596">
        <v>1895</v>
      </c>
      <c r="F5520" t="s" s="675">
        <v>2637</v>
      </c>
      <c r="G5520" t="s" s="91">
        <f>G5511</f>
        <v>1998</v>
      </c>
      <c r="H5520" s="677">
        <v>0</v>
      </c>
      <c r="J5520" s="662">
        <f>H5520*I5520</f>
        <v>0</v>
      </c>
      <c r="K5520" s="662">
        <f>IF($V$11="Y",J5520*0.05,0)</f>
        <v>0</v>
      </c>
    </row>
    <row r="5521" s="671" customFormat="1" ht="13.5" customHeight="1">
      <c r="E5521" t="s" s="596">
        <v>1895</v>
      </c>
      <c r="F5521" t="s" s="675">
        <v>2637</v>
      </c>
      <c r="G5521" t="s" s="205">
        <f>G5512</f>
        <v>2000</v>
      </c>
      <c r="H5521" s="677">
        <v>0</v>
      </c>
      <c r="J5521" s="662">
        <f>H5521*I5521</f>
        <v>0</v>
      </c>
      <c r="K5521" s="662">
        <f>IF($V$11="Y",J5521*0.05,0)</f>
        <v>0</v>
      </c>
    </row>
    <row r="5522" s="671" customFormat="1" ht="13.5" customHeight="1">
      <c r="E5522" t="s" s="596">
        <v>1895</v>
      </c>
      <c r="F5522" t="s" s="675">
        <v>2637</v>
      </c>
      <c r="G5522" t="s" s="684">
        <f>G5513</f>
        <v>2001</v>
      </c>
      <c r="H5522" s="677">
        <v>0</v>
      </c>
      <c r="J5522" s="662">
        <f>H5522*I5522</f>
        <v>0</v>
      </c>
      <c r="K5522" s="662">
        <f>IF($V$11="Y",J5522*0.05,0)</f>
        <v>0</v>
      </c>
    </row>
    <row r="5523" s="671" customFormat="1" ht="13.5" customHeight="1">
      <c r="E5523" t="s" s="596">
        <v>1895</v>
      </c>
      <c r="F5523" t="s" s="675">
        <v>2637</v>
      </c>
      <c r="G5523" t="s" s="686">
        <f>G5514</f>
        <v>2003</v>
      </c>
      <c r="H5523" s="677">
        <v>0</v>
      </c>
      <c r="J5523" s="662">
        <f>H5523*I5523</f>
        <v>0</v>
      </c>
      <c r="K5523" s="662">
        <f>IF($V$11="Y",J5523*0.05,0)</f>
        <v>0</v>
      </c>
    </row>
    <row r="5524" s="671" customFormat="1" ht="13.5" customHeight="1">
      <c r="E5524" t="s" s="596">
        <v>1895</v>
      </c>
      <c r="F5524" t="s" s="675">
        <v>2637</v>
      </c>
      <c r="G5524" t="s" s="690">
        <f>G5515</f>
        <v>2004</v>
      </c>
      <c r="H5524" s="677">
        <v>0</v>
      </c>
      <c r="J5524" s="662">
        <f>H5524*I5524</f>
        <v>0</v>
      </c>
      <c r="K5524" s="662">
        <f>IF($V$11="Y",J5524*0.05,0)</f>
        <v>0</v>
      </c>
    </row>
    <row r="5525" s="671" customFormat="1" ht="13.5" customHeight="1">
      <c r="E5525" t="s" s="596">
        <v>1895</v>
      </c>
      <c r="F5525" t="s" s="675">
        <v>2637</v>
      </c>
      <c r="G5525" t="s" s="692">
        <f>G5516</f>
        <v>2005</v>
      </c>
      <c r="H5525" s="677">
        <v>0</v>
      </c>
      <c r="J5525" s="662">
        <f>H5525*I5525</f>
        <v>0</v>
      </c>
      <c r="K5525" s="662">
        <f>IF($V$11="Y",J5525*0.05,0)</f>
        <v>0</v>
      </c>
    </row>
    <row r="5526" s="671" customFormat="1" ht="13.5" customHeight="1">
      <c r="E5526" t="s" s="596">
        <v>1895</v>
      </c>
      <c r="F5526" t="s" s="675">
        <v>2637</v>
      </c>
      <c r="G5526" t="s" s="180">
        <f>G5517</f>
        <v>2006</v>
      </c>
      <c r="H5526" s="677">
        <v>0</v>
      </c>
      <c r="J5526" s="662">
        <f>H5526*I5526</f>
        <v>0</v>
      </c>
      <c r="K5526" s="662">
        <f>IF($V$11="Y",J5526*0.05,0)</f>
        <v>0</v>
      </c>
    </row>
    <row r="5527" s="671" customFormat="1" ht="13.5" customHeight="1">
      <c r="E5527" t="s" s="596">
        <v>1895</v>
      </c>
      <c r="F5527" t="s" s="675">
        <v>2637</v>
      </c>
      <c r="G5527" t="s" s="695">
        <f>G5518</f>
        <v>2007</v>
      </c>
      <c r="H5527" s="677">
        <v>0</v>
      </c>
      <c r="J5527" s="662">
        <f>H5527*I5527</f>
        <v>0</v>
      </c>
      <c r="K5527" s="662">
        <f>IF($V$11="Y",J5527*0.05,0)</f>
        <v>0</v>
      </c>
    </row>
    <row r="5528" s="671" customFormat="1" ht="13.5" customHeight="1">
      <c r="E5528" t="s" s="596">
        <v>1850</v>
      </c>
      <c r="F5528" t="s" s="675">
        <v>2638</v>
      </c>
      <c r="G5528" t="s" s="676">
        <f>G5519</f>
        <v>1996</v>
      </c>
      <c r="H5528" s="677">
        <v>0</v>
      </c>
      <c r="J5528" s="662">
        <f>H5528*I5528</f>
        <v>0</v>
      </c>
      <c r="K5528" s="662">
        <f>IF($V$11="Y",J5528*0.05,0)</f>
        <v>0</v>
      </c>
    </row>
    <row r="5529" s="671" customFormat="1" ht="13.5" customHeight="1">
      <c r="E5529" t="s" s="596">
        <v>1850</v>
      </c>
      <c r="F5529" t="s" s="675">
        <v>2638</v>
      </c>
      <c r="G5529" t="s" s="91">
        <f>G5520</f>
        <v>1998</v>
      </c>
      <c r="H5529" s="677">
        <v>0</v>
      </c>
      <c r="J5529" s="662">
        <f>H5529*I5529</f>
        <v>0</v>
      </c>
      <c r="K5529" s="662">
        <f>IF($V$11="Y",J5529*0.05,0)</f>
        <v>0</v>
      </c>
    </row>
    <row r="5530" s="671" customFormat="1" ht="13.5" customHeight="1">
      <c r="E5530" t="s" s="596">
        <v>1850</v>
      </c>
      <c r="F5530" t="s" s="675">
        <v>2638</v>
      </c>
      <c r="G5530" t="s" s="205">
        <f>G5521</f>
        <v>2000</v>
      </c>
      <c r="H5530" s="677">
        <v>0</v>
      </c>
      <c r="J5530" s="662">
        <f>H5530*I5530</f>
        <v>0</v>
      </c>
      <c r="K5530" s="662">
        <f>IF($V$11="Y",J5530*0.05,0)</f>
        <v>0</v>
      </c>
    </row>
    <row r="5531" s="671" customFormat="1" ht="13.5" customHeight="1">
      <c r="E5531" t="s" s="596">
        <v>1850</v>
      </c>
      <c r="F5531" t="s" s="675">
        <v>2638</v>
      </c>
      <c r="G5531" t="s" s="684">
        <f>G5522</f>
        <v>2001</v>
      </c>
      <c r="H5531" s="677">
        <v>0</v>
      </c>
      <c r="J5531" s="662">
        <f>H5531*I5531</f>
        <v>0</v>
      </c>
      <c r="K5531" s="662">
        <f>IF($V$11="Y",J5531*0.05,0)</f>
        <v>0</v>
      </c>
    </row>
    <row r="5532" s="671" customFormat="1" ht="13.5" customHeight="1">
      <c r="E5532" t="s" s="596">
        <v>1850</v>
      </c>
      <c r="F5532" t="s" s="675">
        <v>2638</v>
      </c>
      <c r="G5532" t="s" s="686">
        <f>G5523</f>
        <v>2003</v>
      </c>
      <c r="H5532" s="677">
        <v>0</v>
      </c>
      <c r="J5532" s="662">
        <f>H5532*I5532</f>
        <v>0</v>
      </c>
      <c r="K5532" s="662">
        <f>IF($V$11="Y",J5532*0.05,0)</f>
        <v>0</v>
      </c>
    </row>
    <row r="5533" s="671" customFormat="1" ht="13.5" customHeight="1">
      <c r="E5533" t="s" s="596">
        <v>1850</v>
      </c>
      <c r="F5533" t="s" s="675">
        <v>2638</v>
      </c>
      <c r="G5533" t="s" s="690">
        <f>G5524</f>
        <v>2004</v>
      </c>
      <c r="H5533" s="677">
        <v>0</v>
      </c>
      <c r="J5533" s="662">
        <f>H5533*I5533</f>
        <v>0</v>
      </c>
      <c r="K5533" s="662">
        <f>IF($V$11="Y",J5533*0.05,0)</f>
        <v>0</v>
      </c>
    </row>
    <row r="5534" s="671" customFormat="1" ht="13.5" customHeight="1">
      <c r="E5534" t="s" s="596">
        <v>1850</v>
      </c>
      <c r="F5534" t="s" s="675">
        <v>2638</v>
      </c>
      <c r="G5534" t="s" s="692">
        <f>G5525</f>
        <v>2005</v>
      </c>
      <c r="H5534" s="677">
        <v>0</v>
      </c>
      <c r="J5534" s="662">
        <f>H5534*I5534</f>
        <v>0</v>
      </c>
      <c r="K5534" s="662">
        <f>IF($V$11="Y",J5534*0.05,0)</f>
        <v>0</v>
      </c>
    </row>
    <row r="5535" s="671" customFormat="1" ht="13.5" customHeight="1">
      <c r="E5535" t="s" s="596">
        <v>1850</v>
      </c>
      <c r="F5535" t="s" s="675">
        <v>2638</v>
      </c>
      <c r="G5535" t="s" s="180">
        <f>G5526</f>
        <v>2006</v>
      </c>
      <c r="H5535" s="677">
        <v>0</v>
      </c>
      <c r="J5535" s="662">
        <f>H5535*I5535</f>
        <v>0</v>
      </c>
      <c r="K5535" s="662">
        <f>IF($V$11="Y",J5535*0.05,0)</f>
        <v>0</v>
      </c>
    </row>
    <row r="5536" s="671" customFormat="1" ht="13.5" customHeight="1">
      <c r="E5536" t="s" s="596">
        <v>1850</v>
      </c>
      <c r="F5536" t="s" s="675">
        <v>2638</v>
      </c>
      <c r="G5536" t="s" s="695">
        <f>G5527</f>
        <v>2007</v>
      </c>
      <c r="H5536" s="677">
        <v>0</v>
      </c>
      <c r="J5536" s="662">
        <f>H5536*I5536</f>
        <v>0</v>
      </c>
      <c r="K5536" s="662">
        <f>IF($V$11="Y",J5536*0.05,0)</f>
        <v>0</v>
      </c>
    </row>
    <row r="5537" s="671" customFormat="1" ht="13.5" customHeight="1">
      <c r="E5537" t="s" s="596">
        <v>1708</v>
      </c>
      <c r="F5537" t="s" s="675">
        <v>2639</v>
      </c>
      <c r="G5537" t="s" s="676">
        <f>G5528</f>
        <v>1996</v>
      </c>
      <c r="H5537" s="677">
        <v>0</v>
      </c>
      <c r="J5537" s="662">
        <f>H5537*I5537</f>
        <v>0</v>
      </c>
      <c r="K5537" s="662">
        <f>IF($V$11="Y",J5537*0.05,0)</f>
        <v>0</v>
      </c>
    </row>
    <row r="5538" s="671" customFormat="1" ht="13.5" customHeight="1">
      <c r="E5538" t="s" s="596">
        <v>1708</v>
      </c>
      <c r="F5538" t="s" s="675">
        <v>2639</v>
      </c>
      <c r="G5538" t="s" s="91">
        <f>G5529</f>
        <v>1998</v>
      </c>
      <c r="H5538" s="677">
        <v>0</v>
      </c>
      <c r="J5538" s="662">
        <f>H5538*I5538</f>
        <v>0</v>
      </c>
      <c r="K5538" s="662">
        <f>IF($V$11="Y",J5538*0.05,0)</f>
        <v>0</v>
      </c>
    </row>
    <row r="5539" s="671" customFormat="1" ht="13.5" customHeight="1">
      <c r="E5539" t="s" s="596">
        <v>1708</v>
      </c>
      <c r="F5539" t="s" s="675">
        <v>2639</v>
      </c>
      <c r="G5539" t="s" s="205">
        <f>G5530</f>
        <v>2000</v>
      </c>
      <c r="H5539" s="677">
        <v>0</v>
      </c>
      <c r="J5539" s="662">
        <f>H5539*I5539</f>
        <v>0</v>
      </c>
      <c r="K5539" s="662">
        <f>IF($V$11="Y",J5539*0.05,0)</f>
        <v>0</v>
      </c>
    </row>
    <row r="5540" s="671" customFormat="1" ht="13.5" customHeight="1">
      <c r="E5540" t="s" s="596">
        <v>1708</v>
      </c>
      <c r="F5540" t="s" s="675">
        <v>2639</v>
      </c>
      <c r="G5540" t="s" s="684">
        <f>G5531</f>
        <v>2001</v>
      </c>
      <c r="H5540" s="677">
        <v>0</v>
      </c>
      <c r="J5540" s="662">
        <f>H5540*I5540</f>
        <v>0</v>
      </c>
      <c r="K5540" s="662">
        <f>IF($V$11="Y",J5540*0.05,0)</f>
        <v>0</v>
      </c>
    </row>
    <row r="5541" s="671" customFormat="1" ht="13.5" customHeight="1">
      <c r="E5541" t="s" s="596">
        <v>1708</v>
      </c>
      <c r="F5541" t="s" s="675">
        <v>2639</v>
      </c>
      <c r="G5541" t="s" s="686">
        <f>G5532</f>
        <v>2003</v>
      </c>
      <c r="H5541" s="677">
        <v>0</v>
      </c>
      <c r="J5541" s="662">
        <f>H5541*I5541</f>
        <v>0</v>
      </c>
      <c r="K5541" s="662">
        <f>IF($V$11="Y",J5541*0.05,0)</f>
        <v>0</v>
      </c>
    </row>
    <row r="5542" s="671" customFormat="1" ht="13.5" customHeight="1">
      <c r="E5542" t="s" s="596">
        <v>1708</v>
      </c>
      <c r="F5542" t="s" s="675">
        <v>2639</v>
      </c>
      <c r="G5542" t="s" s="690">
        <f>G5533</f>
        <v>2004</v>
      </c>
      <c r="H5542" s="677">
        <v>0</v>
      </c>
      <c r="J5542" s="662">
        <f>H5542*I5542</f>
        <v>0</v>
      </c>
      <c r="K5542" s="662">
        <f>IF($V$11="Y",J5542*0.05,0)</f>
        <v>0</v>
      </c>
    </row>
    <row r="5543" s="671" customFormat="1" ht="13.5" customHeight="1">
      <c r="E5543" t="s" s="596">
        <v>1708</v>
      </c>
      <c r="F5543" t="s" s="675">
        <v>2639</v>
      </c>
      <c r="G5543" t="s" s="692">
        <f>G5534</f>
        <v>2005</v>
      </c>
      <c r="H5543" s="677">
        <v>0</v>
      </c>
      <c r="J5543" s="662">
        <f>H5543*I5543</f>
        <v>0</v>
      </c>
      <c r="K5543" s="662">
        <f>IF($V$11="Y",J5543*0.05,0)</f>
        <v>0</v>
      </c>
    </row>
    <row r="5544" s="671" customFormat="1" ht="13.5" customHeight="1">
      <c r="E5544" t="s" s="596">
        <v>1708</v>
      </c>
      <c r="F5544" t="s" s="675">
        <v>2639</v>
      </c>
      <c r="G5544" t="s" s="180">
        <f>G5535</f>
        <v>2006</v>
      </c>
      <c r="H5544" s="677">
        <v>0</v>
      </c>
      <c r="J5544" s="662">
        <f>H5544*I5544</f>
        <v>0</v>
      </c>
      <c r="K5544" s="662">
        <f>IF($V$11="Y",J5544*0.05,0)</f>
        <v>0</v>
      </c>
    </row>
    <row r="5545" s="671" customFormat="1" ht="13.5" customHeight="1">
      <c r="E5545" t="s" s="596">
        <v>1708</v>
      </c>
      <c r="F5545" t="s" s="675">
        <v>2639</v>
      </c>
      <c r="G5545" t="s" s="695">
        <f>G5536</f>
        <v>2007</v>
      </c>
      <c r="H5545" s="677">
        <v>0</v>
      </c>
      <c r="J5545" s="662">
        <f>H5545*I5545</f>
        <v>0</v>
      </c>
      <c r="K5545" s="662">
        <f>IF($V$11="Y",J5545*0.05,0)</f>
        <v>0</v>
      </c>
    </row>
    <row r="5546" s="671" customFormat="1" ht="13.5" customHeight="1">
      <c r="E5546" t="s" s="596">
        <v>1863</v>
      </c>
      <c r="F5546" t="s" s="675">
        <v>2640</v>
      </c>
      <c r="G5546" t="s" s="676">
        <f>G5537</f>
        <v>1996</v>
      </c>
      <c r="H5546" s="677">
        <v>0</v>
      </c>
      <c r="J5546" s="662">
        <f>H5546*I5546</f>
        <v>0</v>
      </c>
      <c r="K5546" s="662">
        <f>IF($V$11="Y",J5546*0.05,0)</f>
        <v>0</v>
      </c>
    </row>
    <row r="5547" s="671" customFormat="1" ht="13.5" customHeight="1">
      <c r="E5547" t="s" s="596">
        <v>1863</v>
      </c>
      <c r="F5547" t="s" s="675">
        <v>2640</v>
      </c>
      <c r="G5547" t="s" s="91">
        <f>G5538</f>
        <v>1998</v>
      </c>
      <c r="H5547" s="677">
        <v>0</v>
      </c>
      <c r="J5547" s="662">
        <f>H5547*I5547</f>
        <v>0</v>
      </c>
      <c r="K5547" s="662">
        <f>IF($V$11="Y",J5547*0.05,0)</f>
        <v>0</v>
      </c>
    </row>
    <row r="5548" s="671" customFormat="1" ht="13.5" customHeight="1">
      <c r="E5548" t="s" s="596">
        <v>1863</v>
      </c>
      <c r="F5548" t="s" s="675">
        <v>2640</v>
      </c>
      <c r="G5548" t="s" s="205">
        <f>G5539</f>
        <v>2000</v>
      </c>
      <c r="H5548" s="677">
        <v>0</v>
      </c>
      <c r="J5548" s="662">
        <f>H5548*I5548</f>
        <v>0</v>
      </c>
      <c r="K5548" s="662">
        <f>IF($V$11="Y",J5548*0.05,0)</f>
        <v>0</v>
      </c>
    </row>
    <row r="5549" s="671" customFormat="1" ht="13.5" customHeight="1">
      <c r="E5549" t="s" s="596">
        <v>1863</v>
      </c>
      <c r="F5549" t="s" s="675">
        <v>2640</v>
      </c>
      <c r="G5549" t="s" s="684">
        <f>G5540</f>
        <v>2001</v>
      </c>
      <c r="H5549" s="677">
        <v>0</v>
      </c>
      <c r="J5549" s="662">
        <f>H5549*I5549</f>
        <v>0</v>
      </c>
      <c r="K5549" s="662">
        <f>IF($V$11="Y",J5549*0.05,0)</f>
        <v>0</v>
      </c>
    </row>
    <row r="5550" s="671" customFormat="1" ht="13.5" customHeight="1">
      <c r="E5550" t="s" s="596">
        <v>1863</v>
      </c>
      <c r="F5550" t="s" s="675">
        <v>2640</v>
      </c>
      <c r="G5550" t="s" s="686">
        <f>G5541</f>
        <v>2003</v>
      </c>
      <c r="H5550" s="677">
        <v>0</v>
      </c>
      <c r="J5550" s="662">
        <f>H5550*I5550</f>
        <v>0</v>
      </c>
      <c r="K5550" s="662">
        <f>IF($V$11="Y",J5550*0.05,0)</f>
        <v>0</v>
      </c>
    </row>
    <row r="5551" s="671" customFormat="1" ht="13.5" customHeight="1">
      <c r="E5551" t="s" s="596">
        <v>1863</v>
      </c>
      <c r="F5551" t="s" s="675">
        <v>2640</v>
      </c>
      <c r="G5551" t="s" s="690">
        <f>G5542</f>
        <v>2004</v>
      </c>
      <c r="H5551" s="677">
        <v>0</v>
      </c>
      <c r="J5551" s="662">
        <f>H5551*I5551</f>
        <v>0</v>
      </c>
      <c r="K5551" s="662">
        <f>IF($V$11="Y",J5551*0.05,0)</f>
        <v>0</v>
      </c>
    </row>
    <row r="5552" s="671" customFormat="1" ht="13.5" customHeight="1">
      <c r="E5552" t="s" s="596">
        <v>1863</v>
      </c>
      <c r="F5552" t="s" s="675">
        <v>2640</v>
      </c>
      <c r="G5552" t="s" s="692">
        <f>G5543</f>
        <v>2005</v>
      </c>
      <c r="H5552" s="677">
        <v>0</v>
      </c>
      <c r="J5552" s="662">
        <f>H5552*I5552</f>
        <v>0</v>
      </c>
      <c r="K5552" s="662">
        <f>IF($V$11="Y",J5552*0.05,0)</f>
        <v>0</v>
      </c>
    </row>
    <row r="5553" s="671" customFormat="1" ht="13.5" customHeight="1">
      <c r="E5553" t="s" s="596">
        <v>1863</v>
      </c>
      <c r="F5553" t="s" s="675">
        <v>2640</v>
      </c>
      <c r="G5553" t="s" s="180">
        <f>G5544</f>
        <v>2006</v>
      </c>
      <c r="H5553" s="677">
        <v>0</v>
      </c>
      <c r="J5553" s="662">
        <f>H5553*I5553</f>
        <v>0</v>
      </c>
      <c r="K5553" s="662">
        <f>IF($V$11="Y",J5553*0.05,0)</f>
        <v>0</v>
      </c>
    </row>
    <row r="5554" s="671" customFormat="1" ht="13.5" customHeight="1">
      <c r="E5554" t="s" s="596">
        <v>1863</v>
      </c>
      <c r="F5554" t="s" s="675">
        <v>2640</v>
      </c>
      <c r="G5554" t="s" s="695">
        <f>G5545</f>
        <v>2007</v>
      </c>
      <c r="H5554" s="677">
        <v>0</v>
      </c>
      <c r="J5554" s="662">
        <f>H5554*I5554</f>
        <v>0</v>
      </c>
      <c r="K5554" s="662">
        <f>IF($V$11="Y",J5554*0.05,0)</f>
        <v>0</v>
      </c>
    </row>
    <row r="5555" s="671" customFormat="1" ht="13.5" customHeight="1">
      <c r="E5555" t="s" s="596">
        <v>1862</v>
      </c>
      <c r="F5555" t="s" s="675">
        <v>2641</v>
      </c>
      <c r="G5555" t="s" s="676">
        <f>G5546</f>
        <v>1996</v>
      </c>
      <c r="H5555" s="677">
        <v>0</v>
      </c>
      <c r="J5555" s="662">
        <f>H5555*I5555</f>
        <v>0</v>
      </c>
      <c r="K5555" s="662">
        <f>IF($V$11="Y",J5555*0.05,0)</f>
        <v>0</v>
      </c>
    </row>
    <row r="5556" s="671" customFormat="1" ht="13.5" customHeight="1">
      <c r="E5556" t="s" s="596">
        <v>1862</v>
      </c>
      <c r="F5556" t="s" s="675">
        <v>2641</v>
      </c>
      <c r="G5556" t="s" s="91">
        <f>G5547</f>
        <v>1998</v>
      </c>
      <c r="H5556" s="677">
        <v>0</v>
      </c>
      <c r="J5556" s="662">
        <f>H5556*I5556</f>
        <v>0</v>
      </c>
      <c r="K5556" s="662">
        <f>IF($V$11="Y",J5556*0.05,0)</f>
        <v>0</v>
      </c>
    </row>
    <row r="5557" s="671" customFormat="1" ht="13.5" customHeight="1">
      <c r="E5557" t="s" s="596">
        <v>1862</v>
      </c>
      <c r="F5557" t="s" s="675">
        <v>2641</v>
      </c>
      <c r="G5557" t="s" s="205">
        <f>G5548</f>
        <v>2000</v>
      </c>
      <c r="H5557" s="677">
        <v>0</v>
      </c>
      <c r="J5557" s="662">
        <f>H5557*I5557</f>
        <v>0</v>
      </c>
      <c r="K5557" s="662">
        <f>IF($V$11="Y",J5557*0.05,0)</f>
        <v>0</v>
      </c>
    </row>
    <row r="5558" s="671" customFormat="1" ht="13.5" customHeight="1">
      <c r="E5558" t="s" s="596">
        <v>1862</v>
      </c>
      <c r="F5558" t="s" s="675">
        <v>2641</v>
      </c>
      <c r="G5558" t="s" s="684">
        <f>G5549</f>
        <v>2001</v>
      </c>
      <c r="H5558" s="677">
        <v>0</v>
      </c>
      <c r="J5558" s="662">
        <f>H5558*I5558</f>
        <v>0</v>
      </c>
      <c r="K5558" s="662">
        <f>IF($V$11="Y",J5558*0.05,0)</f>
        <v>0</v>
      </c>
    </row>
    <row r="5559" s="671" customFormat="1" ht="13.5" customHeight="1">
      <c r="E5559" t="s" s="596">
        <v>1862</v>
      </c>
      <c r="F5559" t="s" s="675">
        <v>2641</v>
      </c>
      <c r="G5559" t="s" s="686">
        <f>G5550</f>
        <v>2003</v>
      </c>
      <c r="H5559" s="677">
        <v>0</v>
      </c>
      <c r="J5559" s="662">
        <f>H5559*I5559</f>
        <v>0</v>
      </c>
      <c r="K5559" s="662">
        <f>IF($V$11="Y",J5559*0.05,0)</f>
        <v>0</v>
      </c>
    </row>
    <row r="5560" s="671" customFormat="1" ht="13.5" customHeight="1">
      <c r="E5560" t="s" s="596">
        <v>1862</v>
      </c>
      <c r="F5560" t="s" s="675">
        <v>2641</v>
      </c>
      <c r="G5560" t="s" s="690">
        <f>G5551</f>
        <v>2004</v>
      </c>
      <c r="H5560" s="677">
        <v>0</v>
      </c>
      <c r="J5560" s="662">
        <f>H5560*I5560</f>
        <v>0</v>
      </c>
      <c r="K5560" s="662">
        <f>IF($V$11="Y",J5560*0.05,0)</f>
        <v>0</v>
      </c>
    </row>
    <row r="5561" s="671" customFormat="1" ht="13.5" customHeight="1">
      <c r="E5561" t="s" s="596">
        <v>1862</v>
      </c>
      <c r="F5561" t="s" s="675">
        <v>2641</v>
      </c>
      <c r="G5561" t="s" s="692">
        <f>G5552</f>
        <v>2005</v>
      </c>
      <c r="H5561" s="677">
        <v>0</v>
      </c>
      <c r="J5561" s="662">
        <f>H5561*I5561</f>
        <v>0</v>
      </c>
      <c r="K5561" s="662">
        <f>IF($V$11="Y",J5561*0.05,0)</f>
        <v>0</v>
      </c>
    </row>
    <row r="5562" s="671" customFormat="1" ht="13.5" customHeight="1">
      <c r="E5562" t="s" s="596">
        <v>1862</v>
      </c>
      <c r="F5562" t="s" s="675">
        <v>2641</v>
      </c>
      <c r="G5562" t="s" s="180">
        <f>G5553</f>
        <v>2006</v>
      </c>
      <c r="H5562" s="677">
        <v>0</v>
      </c>
      <c r="J5562" s="662">
        <f>H5562*I5562</f>
        <v>0</v>
      </c>
      <c r="K5562" s="662">
        <f>IF($V$11="Y",J5562*0.05,0)</f>
        <v>0</v>
      </c>
    </row>
    <row r="5563" s="671" customFormat="1" ht="13.5" customHeight="1">
      <c r="E5563" t="s" s="596">
        <v>1862</v>
      </c>
      <c r="F5563" t="s" s="675">
        <v>2641</v>
      </c>
      <c r="G5563" t="s" s="695">
        <f>G5554</f>
        <v>2007</v>
      </c>
      <c r="H5563" s="677">
        <v>0</v>
      </c>
      <c r="J5563" s="662">
        <f>H5563*I5563</f>
        <v>0</v>
      </c>
      <c r="K5563" s="662">
        <f>IF($V$11="Y",J5563*0.05,0)</f>
        <v>0</v>
      </c>
    </row>
    <row r="5564" s="671" customFormat="1" ht="13.5" customHeight="1">
      <c r="E5564" t="s" s="596">
        <v>2642</v>
      </c>
      <c r="F5564" t="s" s="675">
        <v>2643</v>
      </c>
      <c r="G5564" t="s" s="676">
        <f>G5555</f>
        <v>1996</v>
      </c>
      <c r="H5564" s="677">
        <v>0</v>
      </c>
      <c r="J5564" s="662">
        <f>H5564*I5564</f>
        <v>0</v>
      </c>
      <c r="K5564" s="662">
        <f>IF($V$11="Y",J5564*0.05,0)</f>
        <v>0</v>
      </c>
    </row>
    <row r="5565" s="671" customFormat="1" ht="13.5" customHeight="1">
      <c r="E5565" t="s" s="596">
        <v>2642</v>
      </c>
      <c r="F5565" t="s" s="675">
        <v>2643</v>
      </c>
      <c r="G5565" t="s" s="91">
        <f>G5556</f>
        <v>1998</v>
      </c>
      <c r="H5565" s="677">
        <v>0</v>
      </c>
      <c r="J5565" s="662">
        <f>H5565*I5565</f>
        <v>0</v>
      </c>
      <c r="K5565" s="662">
        <f>IF($V$11="Y",J5565*0.05,0)</f>
        <v>0</v>
      </c>
    </row>
    <row r="5566" s="671" customFormat="1" ht="13.5" customHeight="1">
      <c r="E5566" t="s" s="596">
        <v>2642</v>
      </c>
      <c r="F5566" t="s" s="675">
        <v>2643</v>
      </c>
      <c r="G5566" t="s" s="205">
        <f>G5557</f>
        <v>2000</v>
      </c>
      <c r="H5566" s="677">
        <v>0</v>
      </c>
      <c r="J5566" s="662">
        <f>H5566*I5566</f>
        <v>0</v>
      </c>
      <c r="K5566" s="662">
        <f>IF($V$11="Y",J5566*0.05,0)</f>
        <v>0</v>
      </c>
    </row>
    <row r="5567" s="671" customFormat="1" ht="13.5" customHeight="1">
      <c r="E5567" t="s" s="596">
        <v>2642</v>
      </c>
      <c r="F5567" t="s" s="675">
        <v>2643</v>
      </c>
      <c r="G5567" t="s" s="684">
        <f>G5558</f>
        <v>2001</v>
      </c>
      <c r="H5567" s="677">
        <v>0</v>
      </c>
      <c r="J5567" s="662">
        <f>H5567*I5567</f>
        <v>0</v>
      </c>
      <c r="K5567" s="662">
        <f>IF($V$11="Y",J5567*0.05,0)</f>
        <v>0</v>
      </c>
    </row>
    <row r="5568" s="671" customFormat="1" ht="13.5" customHeight="1">
      <c r="E5568" t="s" s="596">
        <v>2642</v>
      </c>
      <c r="F5568" t="s" s="675">
        <v>2643</v>
      </c>
      <c r="G5568" t="s" s="686">
        <f>G5559</f>
        <v>2003</v>
      </c>
      <c r="H5568" s="677">
        <v>0</v>
      </c>
      <c r="J5568" s="662">
        <f>H5568*I5568</f>
        <v>0</v>
      </c>
      <c r="K5568" s="662">
        <f>IF($V$11="Y",J5568*0.05,0)</f>
        <v>0</v>
      </c>
    </row>
    <row r="5569" s="671" customFormat="1" ht="13.5" customHeight="1">
      <c r="E5569" t="s" s="596">
        <v>2642</v>
      </c>
      <c r="F5569" t="s" s="675">
        <v>2643</v>
      </c>
      <c r="G5569" t="s" s="690">
        <f>G5560</f>
        <v>2004</v>
      </c>
      <c r="H5569" s="677">
        <v>0</v>
      </c>
      <c r="J5569" s="662">
        <f>H5569*I5569</f>
        <v>0</v>
      </c>
      <c r="K5569" s="662">
        <f>IF($V$11="Y",J5569*0.05,0)</f>
        <v>0</v>
      </c>
    </row>
    <row r="5570" s="671" customFormat="1" ht="13.5" customHeight="1">
      <c r="E5570" t="s" s="596">
        <v>2642</v>
      </c>
      <c r="F5570" t="s" s="675">
        <v>2643</v>
      </c>
      <c r="G5570" t="s" s="692">
        <f>G5561</f>
        <v>2005</v>
      </c>
      <c r="H5570" s="677">
        <v>0</v>
      </c>
      <c r="J5570" s="662">
        <f>H5570*I5570</f>
        <v>0</v>
      </c>
      <c r="K5570" s="662">
        <f>IF($V$11="Y",J5570*0.05,0)</f>
        <v>0</v>
      </c>
    </row>
    <row r="5571" s="671" customFormat="1" ht="13.5" customHeight="1">
      <c r="E5571" t="s" s="596">
        <v>2642</v>
      </c>
      <c r="F5571" t="s" s="675">
        <v>2643</v>
      </c>
      <c r="G5571" t="s" s="180">
        <f>G5562</f>
        <v>2006</v>
      </c>
      <c r="H5571" s="677">
        <v>0</v>
      </c>
      <c r="J5571" s="662">
        <f>H5571*I5571</f>
        <v>0</v>
      </c>
      <c r="K5571" s="662">
        <f>IF($V$11="Y",J5571*0.05,0)</f>
        <v>0</v>
      </c>
    </row>
    <row r="5572" s="671" customFormat="1" ht="13.5" customHeight="1">
      <c r="E5572" t="s" s="596">
        <v>2642</v>
      </c>
      <c r="F5572" t="s" s="675">
        <v>2643</v>
      </c>
      <c r="G5572" t="s" s="695">
        <f>G5563</f>
        <v>2007</v>
      </c>
      <c r="H5572" s="677">
        <v>0</v>
      </c>
      <c r="J5572" s="662">
        <f>H5572*I5572</f>
        <v>0</v>
      </c>
      <c r="K5572" s="662">
        <f>IF($V$11="Y",J5572*0.05,0)</f>
        <v>0</v>
      </c>
    </row>
    <row r="5573" s="671" customFormat="1" ht="13.5" customHeight="1">
      <c r="E5573" t="s" s="596">
        <v>1898</v>
      </c>
      <c r="F5573" t="s" s="675">
        <v>2644</v>
      </c>
      <c r="G5573" t="s" s="676">
        <f>G5564</f>
        <v>1996</v>
      </c>
      <c r="H5573" s="677">
        <v>0</v>
      </c>
      <c r="J5573" s="662">
        <f>H5573*I5573</f>
        <v>0</v>
      </c>
      <c r="K5573" s="662">
        <f>IF($V$11="Y",J5573*0.05,0)</f>
        <v>0</v>
      </c>
    </row>
    <row r="5574" s="671" customFormat="1" ht="13.5" customHeight="1">
      <c r="E5574" t="s" s="596">
        <v>1898</v>
      </c>
      <c r="F5574" t="s" s="675">
        <v>2644</v>
      </c>
      <c r="G5574" t="s" s="91">
        <f>G5565</f>
        <v>1998</v>
      </c>
      <c r="H5574" s="677">
        <v>0</v>
      </c>
      <c r="J5574" s="662">
        <f>H5574*I5574</f>
        <v>0</v>
      </c>
      <c r="K5574" s="662">
        <f>IF($V$11="Y",J5574*0.05,0)</f>
        <v>0</v>
      </c>
    </row>
    <row r="5575" s="671" customFormat="1" ht="13.5" customHeight="1">
      <c r="E5575" t="s" s="596">
        <v>1898</v>
      </c>
      <c r="F5575" t="s" s="675">
        <v>2644</v>
      </c>
      <c r="G5575" t="s" s="205">
        <f>G5566</f>
        <v>2000</v>
      </c>
      <c r="H5575" s="677">
        <v>0</v>
      </c>
      <c r="J5575" s="662">
        <f>H5575*I5575</f>
        <v>0</v>
      </c>
      <c r="K5575" s="662">
        <f>IF($V$11="Y",J5575*0.05,0)</f>
        <v>0</v>
      </c>
    </row>
    <row r="5576" s="671" customFormat="1" ht="13.5" customHeight="1">
      <c r="E5576" t="s" s="596">
        <v>1898</v>
      </c>
      <c r="F5576" t="s" s="675">
        <v>2644</v>
      </c>
      <c r="G5576" t="s" s="684">
        <f>G5567</f>
        <v>2001</v>
      </c>
      <c r="H5576" s="677">
        <v>0</v>
      </c>
      <c r="J5576" s="662">
        <f>H5576*I5576</f>
        <v>0</v>
      </c>
      <c r="K5576" s="662">
        <f>IF($V$11="Y",J5576*0.05,0)</f>
        <v>0</v>
      </c>
    </row>
    <row r="5577" s="671" customFormat="1" ht="13.5" customHeight="1">
      <c r="E5577" t="s" s="596">
        <v>1898</v>
      </c>
      <c r="F5577" t="s" s="675">
        <v>2644</v>
      </c>
      <c r="G5577" t="s" s="686">
        <f>G5568</f>
        <v>2003</v>
      </c>
      <c r="H5577" s="677">
        <v>0</v>
      </c>
      <c r="J5577" s="662">
        <f>H5577*I5577</f>
        <v>0</v>
      </c>
      <c r="K5577" s="662">
        <f>IF($V$11="Y",J5577*0.05,0)</f>
        <v>0</v>
      </c>
    </row>
    <row r="5578" s="671" customFormat="1" ht="13.5" customHeight="1">
      <c r="E5578" t="s" s="596">
        <v>1898</v>
      </c>
      <c r="F5578" t="s" s="675">
        <v>2644</v>
      </c>
      <c r="G5578" t="s" s="690">
        <f>G5569</f>
        <v>2004</v>
      </c>
      <c r="H5578" s="677">
        <v>0</v>
      </c>
      <c r="J5578" s="662">
        <f>H5578*I5578</f>
        <v>0</v>
      </c>
      <c r="K5578" s="662">
        <f>IF($V$11="Y",J5578*0.05,0)</f>
        <v>0</v>
      </c>
    </row>
    <row r="5579" s="671" customFormat="1" ht="13.5" customHeight="1">
      <c r="E5579" t="s" s="596">
        <v>1898</v>
      </c>
      <c r="F5579" t="s" s="675">
        <v>2644</v>
      </c>
      <c r="G5579" t="s" s="692">
        <f>G5570</f>
        <v>2005</v>
      </c>
      <c r="H5579" s="677">
        <v>0</v>
      </c>
      <c r="J5579" s="662">
        <f>H5579*I5579</f>
        <v>0</v>
      </c>
      <c r="K5579" s="662">
        <f>IF($V$11="Y",J5579*0.05,0)</f>
        <v>0</v>
      </c>
    </row>
    <row r="5580" s="671" customFormat="1" ht="13.5" customHeight="1">
      <c r="E5580" t="s" s="596">
        <v>1898</v>
      </c>
      <c r="F5580" t="s" s="675">
        <v>2644</v>
      </c>
      <c r="G5580" t="s" s="180">
        <f>G5571</f>
        <v>2006</v>
      </c>
      <c r="H5580" s="677">
        <v>0</v>
      </c>
      <c r="J5580" s="662">
        <f>H5580*I5580</f>
        <v>0</v>
      </c>
      <c r="K5580" s="662">
        <f>IF($V$11="Y",J5580*0.05,0)</f>
        <v>0</v>
      </c>
    </row>
    <row r="5581" s="671" customFormat="1" ht="13.5" customHeight="1">
      <c r="E5581" t="s" s="596">
        <v>1898</v>
      </c>
      <c r="F5581" t="s" s="675">
        <v>2644</v>
      </c>
      <c r="G5581" t="s" s="695">
        <f>G5572</f>
        <v>2007</v>
      </c>
      <c r="H5581" s="677">
        <v>0</v>
      </c>
      <c r="J5581" s="662">
        <f>H5581*I5581</f>
        <v>0</v>
      </c>
      <c r="K5581" s="662">
        <f>IF($V$11="Y",J5581*0.05,0)</f>
        <v>0</v>
      </c>
    </row>
    <row r="5582" s="671" customFormat="1" ht="13.5" customHeight="1">
      <c r="E5582" t="s" s="596">
        <v>1917</v>
      </c>
      <c r="F5582" t="s" s="675">
        <v>2645</v>
      </c>
      <c r="G5582" t="s" s="676">
        <f>G5573</f>
        <v>1996</v>
      </c>
      <c r="H5582" s="677">
        <v>0</v>
      </c>
      <c r="J5582" s="662">
        <f>H5582*I5582</f>
        <v>0</v>
      </c>
      <c r="K5582" s="662">
        <f>IF($V$11="Y",J5582*0.05,0)</f>
        <v>0</v>
      </c>
    </row>
    <row r="5583" s="671" customFormat="1" ht="13.5" customHeight="1">
      <c r="E5583" t="s" s="596">
        <v>1917</v>
      </c>
      <c r="F5583" t="s" s="675">
        <v>2645</v>
      </c>
      <c r="G5583" t="s" s="91">
        <f>G5574</f>
        <v>1998</v>
      </c>
      <c r="H5583" s="677">
        <v>0</v>
      </c>
      <c r="J5583" s="662">
        <f>H5583*I5583</f>
        <v>0</v>
      </c>
      <c r="K5583" s="662">
        <f>IF($V$11="Y",J5583*0.05,0)</f>
        <v>0</v>
      </c>
    </row>
    <row r="5584" s="671" customFormat="1" ht="13.5" customHeight="1">
      <c r="E5584" t="s" s="596">
        <v>1917</v>
      </c>
      <c r="F5584" t="s" s="675">
        <v>2645</v>
      </c>
      <c r="G5584" t="s" s="205">
        <f>G5575</f>
        <v>2000</v>
      </c>
      <c r="H5584" s="677">
        <v>0</v>
      </c>
      <c r="J5584" s="662">
        <f>H5584*I5584</f>
        <v>0</v>
      </c>
      <c r="K5584" s="662">
        <f>IF($V$11="Y",J5584*0.05,0)</f>
        <v>0</v>
      </c>
    </row>
    <row r="5585" s="671" customFormat="1" ht="13.5" customHeight="1">
      <c r="E5585" t="s" s="596">
        <v>1917</v>
      </c>
      <c r="F5585" t="s" s="675">
        <v>2645</v>
      </c>
      <c r="G5585" t="s" s="684">
        <f>G5576</f>
        <v>2001</v>
      </c>
      <c r="H5585" s="677">
        <v>0</v>
      </c>
      <c r="J5585" s="662">
        <f>H5585*I5585</f>
        <v>0</v>
      </c>
      <c r="K5585" s="662">
        <f>IF($V$11="Y",J5585*0.05,0)</f>
        <v>0</v>
      </c>
    </row>
    <row r="5586" s="671" customFormat="1" ht="13.5" customHeight="1">
      <c r="E5586" t="s" s="596">
        <v>1917</v>
      </c>
      <c r="F5586" t="s" s="675">
        <v>2645</v>
      </c>
      <c r="G5586" t="s" s="686">
        <f>G5577</f>
        <v>2003</v>
      </c>
      <c r="H5586" s="677">
        <v>0</v>
      </c>
      <c r="J5586" s="662">
        <f>H5586*I5586</f>
        <v>0</v>
      </c>
      <c r="K5586" s="662">
        <f>IF($V$11="Y",J5586*0.05,0)</f>
        <v>0</v>
      </c>
    </row>
    <row r="5587" s="671" customFormat="1" ht="13.5" customHeight="1">
      <c r="E5587" t="s" s="596">
        <v>1917</v>
      </c>
      <c r="F5587" t="s" s="675">
        <v>2645</v>
      </c>
      <c r="G5587" t="s" s="690">
        <f>G5578</f>
        <v>2004</v>
      </c>
      <c r="H5587" s="677">
        <v>0</v>
      </c>
      <c r="J5587" s="662">
        <f>H5587*I5587</f>
        <v>0</v>
      </c>
      <c r="K5587" s="662">
        <f>IF($V$11="Y",J5587*0.05,0)</f>
        <v>0</v>
      </c>
    </row>
    <row r="5588" s="671" customFormat="1" ht="13.5" customHeight="1">
      <c r="E5588" t="s" s="596">
        <v>1917</v>
      </c>
      <c r="F5588" t="s" s="675">
        <v>2645</v>
      </c>
      <c r="G5588" t="s" s="692">
        <f>G5579</f>
        <v>2005</v>
      </c>
      <c r="H5588" s="677">
        <v>0</v>
      </c>
      <c r="J5588" s="662">
        <f>H5588*I5588</f>
        <v>0</v>
      </c>
      <c r="K5588" s="662">
        <f>IF($V$11="Y",J5588*0.05,0)</f>
        <v>0</v>
      </c>
    </row>
    <row r="5589" s="671" customFormat="1" ht="13.5" customHeight="1">
      <c r="E5589" t="s" s="596">
        <v>1917</v>
      </c>
      <c r="F5589" t="s" s="675">
        <v>2645</v>
      </c>
      <c r="G5589" t="s" s="180">
        <f>G5580</f>
        <v>2006</v>
      </c>
      <c r="H5589" s="677">
        <v>0</v>
      </c>
      <c r="J5589" s="662">
        <f>H5589*I5589</f>
        <v>0</v>
      </c>
      <c r="K5589" s="662">
        <f>IF($V$11="Y",J5589*0.05,0)</f>
        <v>0</v>
      </c>
    </row>
    <row r="5590" s="671" customFormat="1" ht="13.5" customHeight="1">
      <c r="E5590" t="s" s="596">
        <v>1917</v>
      </c>
      <c r="F5590" t="s" s="675">
        <v>2645</v>
      </c>
      <c r="G5590" t="s" s="695">
        <f>G5581</f>
        <v>2007</v>
      </c>
      <c r="H5590" s="677">
        <v>0</v>
      </c>
      <c r="J5590" s="662">
        <f>H5590*I5590</f>
        <v>0</v>
      </c>
      <c r="K5590" s="662">
        <f>IF($V$11="Y",J5590*0.05,0)</f>
        <v>0</v>
      </c>
    </row>
    <row r="5591" s="671" customFormat="1" ht="13.5" customHeight="1">
      <c r="E5591" t="s" s="596">
        <v>1884</v>
      </c>
      <c r="F5591" t="s" s="675">
        <v>2646</v>
      </c>
      <c r="G5591" t="s" s="676">
        <f>G5582</f>
        <v>1996</v>
      </c>
      <c r="H5591" s="677">
        <v>0</v>
      </c>
      <c r="J5591" s="662">
        <f>H5591*I5591</f>
        <v>0</v>
      </c>
      <c r="K5591" s="662">
        <f>IF($V$11="Y",J5591*0.05,0)</f>
        <v>0</v>
      </c>
    </row>
    <row r="5592" s="671" customFormat="1" ht="13.5" customHeight="1">
      <c r="E5592" t="s" s="596">
        <v>1884</v>
      </c>
      <c r="F5592" t="s" s="675">
        <v>2646</v>
      </c>
      <c r="G5592" t="s" s="91">
        <f>G5583</f>
        <v>1998</v>
      </c>
      <c r="H5592" s="677">
        <v>0</v>
      </c>
      <c r="J5592" s="662">
        <f>H5592*I5592</f>
        <v>0</v>
      </c>
      <c r="K5592" s="662">
        <f>IF($V$11="Y",J5592*0.05,0)</f>
        <v>0</v>
      </c>
    </row>
    <row r="5593" s="671" customFormat="1" ht="13.5" customHeight="1">
      <c r="E5593" t="s" s="596">
        <v>1884</v>
      </c>
      <c r="F5593" t="s" s="675">
        <v>2646</v>
      </c>
      <c r="G5593" t="s" s="205">
        <f>G5584</f>
        <v>2000</v>
      </c>
      <c r="H5593" s="677">
        <v>0</v>
      </c>
      <c r="J5593" s="662">
        <f>H5593*I5593</f>
        <v>0</v>
      </c>
      <c r="K5593" s="662">
        <f>IF($V$11="Y",J5593*0.05,0)</f>
        <v>0</v>
      </c>
    </row>
    <row r="5594" s="671" customFormat="1" ht="13.5" customHeight="1">
      <c r="E5594" t="s" s="596">
        <v>1884</v>
      </c>
      <c r="F5594" t="s" s="675">
        <v>2646</v>
      </c>
      <c r="G5594" t="s" s="684">
        <f>G5585</f>
        <v>2001</v>
      </c>
      <c r="H5594" s="677">
        <v>0</v>
      </c>
      <c r="J5594" s="662">
        <f>H5594*I5594</f>
        <v>0</v>
      </c>
      <c r="K5594" s="662">
        <f>IF($V$11="Y",J5594*0.05,0)</f>
        <v>0</v>
      </c>
    </row>
    <row r="5595" s="671" customFormat="1" ht="13.5" customHeight="1">
      <c r="E5595" t="s" s="596">
        <v>1884</v>
      </c>
      <c r="F5595" t="s" s="675">
        <v>2646</v>
      </c>
      <c r="G5595" t="s" s="686">
        <f>G5586</f>
        <v>2003</v>
      </c>
      <c r="H5595" s="677">
        <v>0</v>
      </c>
      <c r="J5595" s="662">
        <f>H5595*I5595</f>
        <v>0</v>
      </c>
      <c r="K5595" s="662">
        <f>IF($V$11="Y",J5595*0.05,0)</f>
        <v>0</v>
      </c>
    </row>
    <row r="5596" s="671" customFormat="1" ht="13.5" customHeight="1">
      <c r="E5596" t="s" s="596">
        <v>1884</v>
      </c>
      <c r="F5596" t="s" s="675">
        <v>2646</v>
      </c>
      <c r="G5596" t="s" s="690">
        <f>G5587</f>
        <v>2004</v>
      </c>
      <c r="H5596" s="677">
        <v>0</v>
      </c>
      <c r="J5596" s="662">
        <f>H5596*I5596</f>
        <v>0</v>
      </c>
      <c r="K5596" s="662">
        <f>IF($V$11="Y",J5596*0.05,0)</f>
        <v>0</v>
      </c>
    </row>
    <row r="5597" s="671" customFormat="1" ht="13.5" customHeight="1">
      <c r="E5597" t="s" s="596">
        <v>1884</v>
      </c>
      <c r="F5597" t="s" s="675">
        <v>2646</v>
      </c>
      <c r="G5597" t="s" s="692">
        <f>G5588</f>
        <v>2005</v>
      </c>
      <c r="H5597" s="677">
        <v>0</v>
      </c>
      <c r="J5597" s="662">
        <f>H5597*I5597</f>
        <v>0</v>
      </c>
      <c r="K5597" s="662">
        <f>IF($V$11="Y",J5597*0.05,0)</f>
        <v>0</v>
      </c>
    </row>
    <row r="5598" s="671" customFormat="1" ht="13.5" customHeight="1">
      <c r="E5598" t="s" s="596">
        <v>1884</v>
      </c>
      <c r="F5598" t="s" s="675">
        <v>2646</v>
      </c>
      <c r="G5598" t="s" s="180">
        <f>G5589</f>
        <v>2006</v>
      </c>
      <c r="H5598" s="677">
        <v>0</v>
      </c>
      <c r="J5598" s="662">
        <f>H5598*I5598</f>
        <v>0</v>
      </c>
      <c r="K5598" s="662">
        <f>IF($V$11="Y",J5598*0.05,0)</f>
        <v>0</v>
      </c>
    </row>
    <row r="5599" s="671" customFormat="1" ht="13.5" customHeight="1">
      <c r="E5599" t="s" s="596">
        <v>1884</v>
      </c>
      <c r="F5599" t="s" s="675">
        <v>2646</v>
      </c>
      <c r="G5599" t="s" s="695">
        <f>G5590</f>
        <v>2007</v>
      </c>
      <c r="H5599" s="677">
        <v>0</v>
      </c>
      <c r="J5599" s="662">
        <f>H5599*I5599</f>
        <v>0</v>
      </c>
      <c r="K5599" s="662">
        <f>IF($V$11="Y",J5599*0.05,0)</f>
        <v>0</v>
      </c>
    </row>
    <row r="5600" s="671" customFormat="1" ht="13.5" customHeight="1">
      <c r="E5600" t="s" s="596">
        <v>1899</v>
      </c>
      <c r="F5600" t="s" s="675">
        <v>2647</v>
      </c>
      <c r="G5600" t="s" s="676">
        <f>G5591</f>
        <v>1996</v>
      </c>
      <c r="H5600" s="677">
        <v>0</v>
      </c>
      <c r="J5600" s="662">
        <f>H5600*I5600</f>
        <v>0</v>
      </c>
      <c r="K5600" s="662">
        <f>IF($V$11="Y",J5600*0.05,0)</f>
        <v>0</v>
      </c>
    </row>
    <row r="5601" s="671" customFormat="1" ht="13.5" customHeight="1">
      <c r="E5601" t="s" s="596">
        <v>1899</v>
      </c>
      <c r="F5601" t="s" s="675">
        <v>2647</v>
      </c>
      <c r="G5601" t="s" s="91">
        <f>G5592</f>
        <v>1998</v>
      </c>
      <c r="H5601" s="677">
        <v>0</v>
      </c>
      <c r="J5601" s="662">
        <f>H5601*I5601</f>
        <v>0</v>
      </c>
      <c r="K5601" s="662">
        <f>IF($V$11="Y",J5601*0.05,0)</f>
        <v>0</v>
      </c>
    </row>
    <row r="5602" s="671" customFormat="1" ht="13.5" customHeight="1">
      <c r="E5602" t="s" s="596">
        <v>1899</v>
      </c>
      <c r="F5602" t="s" s="675">
        <v>2647</v>
      </c>
      <c r="G5602" t="s" s="205">
        <f>G5593</f>
        <v>2000</v>
      </c>
      <c r="H5602" s="677">
        <v>0</v>
      </c>
      <c r="J5602" s="662">
        <f>H5602*I5602</f>
        <v>0</v>
      </c>
      <c r="K5602" s="662">
        <f>IF($V$11="Y",J5602*0.05,0)</f>
        <v>0</v>
      </c>
    </row>
    <row r="5603" s="671" customFormat="1" ht="13.5" customHeight="1">
      <c r="E5603" t="s" s="596">
        <v>1899</v>
      </c>
      <c r="F5603" t="s" s="675">
        <v>2647</v>
      </c>
      <c r="G5603" t="s" s="684">
        <f>G5594</f>
        <v>2001</v>
      </c>
      <c r="H5603" s="677">
        <v>0</v>
      </c>
      <c r="J5603" s="662">
        <f>H5603*I5603</f>
        <v>0</v>
      </c>
      <c r="K5603" s="662">
        <f>IF($V$11="Y",J5603*0.05,0)</f>
        <v>0</v>
      </c>
    </row>
    <row r="5604" s="671" customFormat="1" ht="13.5" customHeight="1">
      <c r="E5604" t="s" s="596">
        <v>1899</v>
      </c>
      <c r="F5604" t="s" s="675">
        <v>2647</v>
      </c>
      <c r="G5604" t="s" s="686">
        <f>G5595</f>
        <v>2003</v>
      </c>
      <c r="H5604" s="677">
        <v>0</v>
      </c>
      <c r="J5604" s="662">
        <f>H5604*I5604</f>
        <v>0</v>
      </c>
      <c r="K5604" s="662">
        <f>IF($V$11="Y",J5604*0.05,0)</f>
        <v>0</v>
      </c>
    </row>
    <row r="5605" s="671" customFormat="1" ht="13.5" customHeight="1">
      <c r="E5605" t="s" s="596">
        <v>1899</v>
      </c>
      <c r="F5605" t="s" s="675">
        <v>2647</v>
      </c>
      <c r="G5605" t="s" s="690">
        <f>G5596</f>
        <v>2004</v>
      </c>
      <c r="H5605" s="677">
        <v>0</v>
      </c>
      <c r="J5605" s="662">
        <f>H5605*I5605</f>
        <v>0</v>
      </c>
      <c r="K5605" s="662">
        <f>IF($V$11="Y",J5605*0.05,0)</f>
        <v>0</v>
      </c>
    </row>
    <row r="5606" s="671" customFormat="1" ht="13.5" customHeight="1">
      <c r="E5606" t="s" s="596">
        <v>1899</v>
      </c>
      <c r="F5606" t="s" s="675">
        <v>2647</v>
      </c>
      <c r="G5606" t="s" s="692">
        <f>G5597</f>
        <v>2005</v>
      </c>
      <c r="H5606" s="677">
        <v>0</v>
      </c>
      <c r="J5606" s="662">
        <f>H5606*I5606</f>
        <v>0</v>
      </c>
      <c r="K5606" s="662">
        <f>IF($V$11="Y",J5606*0.05,0)</f>
        <v>0</v>
      </c>
    </row>
    <row r="5607" s="671" customFormat="1" ht="13.5" customHeight="1">
      <c r="E5607" t="s" s="596">
        <v>1899</v>
      </c>
      <c r="F5607" t="s" s="675">
        <v>2647</v>
      </c>
      <c r="G5607" t="s" s="180">
        <f>G5598</f>
        <v>2006</v>
      </c>
      <c r="H5607" s="677">
        <v>0</v>
      </c>
      <c r="J5607" s="662">
        <f>H5607*I5607</f>
        <v>0</v>
      </c>
      <c r="K5607" s="662">
        <f>IF($V$11="Y",J5607*0.05,0)</f>
        <v>0</v>
      </c>
    </row>
    <row r="5608" s="671" customFormat="1" ht="13.5" customHeight="1">
      <c r="E5608" t="s" s="596">
        <v>1899</v>
      </c>
      <c r="F5608" t="s" s="675">
        <v>2647</v>
      </c>
      <c r="G5608" t="s" s="695">
        <f>G5599</f>
        <v>2007</v>
      </c>
      <c r="H5608" s="677">
        <v>0</v>
      </c>
      <c r="J5608" s="662">
        <f>H5608*I5608</f>
        <v>0</v>
      </c>
      <c r="K5608" s="662">
        <f>IF($V$11="Y",J5608*0.05,0)</f>
        <v>0</v>
      </c>
    </row>
    <row r="5609" s="671" customFormat="1" ht="13.5" customHeight="1">
      <c r="E5609" t="s" s="596">
        <v>1888</v>
      </c>
      <c r="F5609" t="s" s="675">
        <v>2648</v>
      </c>
      <c r="G5609" t="s" s="676">
        <f>G5600</f>
        <v>1996</v>
      </c>
      <c r="H5609" s="677">
        <v>0</v>
      </c>
      <c r="J5609" s="662">
        <f>H5609*I5609</f>
        <v>0</v>
      </c>
      <c r="K5609" s="662">
        <f>IF($V$11="Y",J5609*0.05,0)</f>
        <v>0</v>
      </c>
    </row>
    <row r="5610" s="671" customFormat="1" ht="13.5" customHeight="1">
      <c r="E5610" t="s" s="596">
        <v>1888</v>
      </c>
      <c r="F5610" t="s" s="675">
        <v>2648</v>
      </c>
      <c r="G5610" t="s" s="91">
        <f>G5601</f>
        <v>1998</v>
      </c>
      <c r="H5610" s="677">
        <v>0</v>
      </c>
      <c r="J5610" s="662">
        <f>H5610*I5610</f>
        <v>0</v>
      </c>
      <c r="K5610" s="662">
        <f>IF($V$11="Y",J5610*0.05,0)</f>
        <v>0</v>
      </c>
    </row>
    <row r="5611" s="671" customFormat="1" ht="13.5" customHeight="1">
      <c r="E5611" t="s" s="596">
        <v>1888</v>
      </c>
      <c r="F5611" t="s" s="675">
        <v>2648</v>
      </c>
      <c r="G5611" t="s" s="205">
        <f>G5602</f>
        <v>2000</v>
      </c>
      <c r="H5611" s="677">
        <v>0</v>
      </c>
      <c r="J5611" s="662">
        <f>H5611*I5611</f>
        <v>0</v>
      </c>
      <c r="K5611" s="662">
        <f>IF($V$11="Y",J5611*0.05,0)</f>
        <v>0</v>
      </c>
    </row>
    <row r="5612" s="671" customFormat="1" ht="13.5" customHeight="1">
      <c r="E5612" t="s" s="596">
        <v>1888</v>
      </c>
      <c r="F5612" t="s" s="675">
        <v>2648</v>
      </c>
      <c r="G5612" t="s" s="684">
        <f>G5603</f>
        <v>2001</v>
      </c>
      <c r="H5612" s="677">
        <v>0</v>
      </c>
      <c r="J5612" s="662">
        <f>H5612*I5612</f>
        <v>0</v>
      </c>
      <c r="K5612" s="662">
        <f>IF($V$11="Y",J5612*0.05,0)</f>
        <v>0</v>
      </c>
    </row>
    <row r="5613" s="671" customFormat="1" ht="13.5" customHeight="1">
      <c r="E5613" t="s" s="596">
        <v>1888</v>
      </c>
      <c r="F5613" t="s" s="675">
        <v>2648</v>
      </c>
      <c r="G5613" t="s" s="686">
        <f>G5604</f>
        <v>2003</v>
      </c>
      <c r="H5613" s="677">
        <v>0</v>
      </c>
      <c r="J5613" s="662">
        <f>H5613*I5613</f>
        <v>0</v>
      </c>
      <c r="K5613" s="662">
        <f>IF($V$11="Y",J5613*0.05,0)</f>
        <v>0</v>
      </c>
    </row>
    <row r="5614" s="671" customFormat="1" ht="13.5" customHeight="1">
      <c r="E5614" t="s" s="596">
        <v>1888</v>
      </c>
      <c r="F5614" t="s" s="675">
        <v>2648</v>
      </c>
      <c r="G5614" t="s" s="690">
        <f>G5605</f>
        <v>2004</v>
      </c>
      <c r="H5614" s="677">
        <v>0</v>
      </c>
      <c r="J5614" s="662">
        <f>H5614*I5614</f>
        <v>0</v>
      </c>
      <c r="K5614" s="662">
        <f>IF($V$11="Y",J5614*0.05,0)</f>
        <v>0</v>
      </c>
    </row>
    <row r="5615" s="671" customFormat="1" ht="13.5" customHeight="1">
      <c r="E5615" t="s" s="596">
        <v>1888</v>
      </c>
      <c r="F5615" t="s" s="675">
        <v>2648</v>
      </c>
      <c r="G5615" t="s" s="692">
        <f>G5606</f>
        <v>2005</v>
      </c>
      <c r="H5615" s="677">
        <v>0</v>
      </c>
      <c r="J5615" s="662">
        <f>H5615*I5615</f>
        <v>0</v>
      </c>
      <c r="K5615" s="662">
        <f>IF($V$11="Y",J5615*0.05,0)</f>
        <v>0</v>
      </c>
    </row>
    <row r="5616" s="671" customFormat="1" ht="13.5" customHeight="1">
      <c r="E5616" t="s" s="596">
        <v>1888</v>
      </c>
      <c r="F5616" t="s" s="675">
        <v>2648</v>
      </c>
      <c r="G5616" t="s" s="180">
        <f>G5607</f>
        <v>2006</v>
      </c>
      <c r="H5616" s="677">
        <v>0</v>
      </c>
      <c r="J5616" s="662">
        <f>H5616*I5616</f>
        <v>0</v>
      </c>
      <c r="K5616" s="662">
        <f>IF($V$11="Y",J5616*0.05,0)</f>
        <v>0</v>
      </c>
    </row>
    <row r="5617" s="671" customFormat="1" ht="13.5" customHeight="1">
      <c r="E5617" t="s" s="596">
        <v>1888</v>
      </c>
      <c r="F5617" t="s" s="675">
        <v>2648</v>
      </c>
      <c r="G5617" t="s" s="695">
        <f>G5608</f>
        <v>2007</v>
      </c>
      <c r="H5617" s="677">
        <v>0</v>
      </c>
      <c r="J5617" s="662">
        <f>H5617*I5617</f>
        <v>0</v>
      </c>
      <c r="K5617" s="662">
        <f>IF($V$11="Y",J5617*0.05,0)</f>
        <v>0</v>
      </c>
    </row>
    <row r="5618" s="671" customFormat="1" ht="13.5" customHeight="1">
      <c r="E5618" t="s" s="596">
        <v>1841</v>
      </c>
      <c r="F5618" t="s" s="675">
        <v>2649</v>
      </c>
      <c r="G5618" t="s" s="676">
        <f>G5609</f>
        <v>1996</v>
      </c>
      <c r="H5618" s="677">
        <v>0</v>
      </c>
      <c r="J5618" s="662">
        <f>H5618*I5618</f>
        <v>0</v>
      </c>
      <c r="K5618" s="662">
        <f>IF($V$11="Y",J5618*0.05,0)</f>
        <v>0</v>
      </c>
    </row>
    <row r="5619" s="671" customFormat="1" ht="13.5" customHeight="1">
      <c r="E5619" t="s" s="596">
        <v>1841</v>
      </c>
      <c r="F5619" t="s" s="675">
        <v>2649</v>
      </c>
      <c r="G5619" t="s" s="91">
        <f>G5610</f>
        <v>1998</v>
      </c>
      <c r="H5619" s="677">
        <v>0</v>
      </c>
      <c r="J5619" s="662">
        <f>H5619*I5619</f>
        <v>0</v>
      </c>
      <c r="K5619" s="662">
        <f>IF($V$11="Y",J5619*0.05,0)</f>
        <v>0</v>
      </c>
    </row>
    <row r="5620" s="671" customFormat="1" ht="13.5" customHeight="1">
      <c r="E5620" t="s" s="596">
        <v>1841</v>
      </c>
      <c r="F5620" t="s" s="675">
        <v>2649</v>
      </c>
      <c r="G5620" t="s" s="205">
        <f>G5611</f>
        <v>2000</v>
      </c>
      <c r="H5620" s="677">
        <v>0</v>
      </c>
      <c r="J5620" s="662">
        <f>H5620*I5620</f>
        <v>0</v>
      </c>
      <c r="K5620" s="662">
        <f>IF($V$11="Y",J5620*0.05,0)</f>
        <v>0</v>
      </c>
    </row>
    <row r="5621" s="671" customFormat="1" ht="13.5" customHeight="1">
      <c r="E5621" t="s" s="596">
        <v>1841</v>
      </c>
      <c r="F5621" t="s" s="675">
        <v>2649</v>
      </c>
      <c r="G5621" t="s" s="684">
        <f>G5612</f>
        <v>2001</v>
      </c>
      <c r="H5621" s="677">
        <v>0</v>
      </c>
      <c r="J5621" s="662">
        <f>H5621*I5621</f>
        <v>0</v>
      </c>
      <c r="K5621" s="662">
        <f>IF($V$11="Y",J5621*0.05,0)</f>
        <v>0</v>
      </c>
    </row>
    <row r="5622" s="671" customFormat="1" ht="13.5" customHeight="1">
      <c r="E5622" t="s" s="596">
        <v>1841</v>
      </c>
      <c r="F5622" t="s" s="675">
        <v>2649</v>
      </c>
      <c r="G5622" t="s" s="686">
        <f>G5613</f>
        <v>2003</v>
      </c>
      <c r="H5622" s="677">
        <v>0</v>
      </c>
      <c r="J5622" s="662">
        <f>H5622*I5622</f>
        <v>0</v>
      </c>
      <c r="K5622" s="662">
        <f>IF($V$11="Y",J5622*0.05,0)</f>
        <v>0</v>
      </c>
    </row>
    <row r="5623" s="671" customFormat="1" ht="13.5" customHeight="1">
      <c r="E5623" t="s" s="596">
        <v>1841</v>
      </c>
      <c r="F5623" t="s" s="675">
        <v>2649</v>
      </c>
      <c r="G5623" t="s" s="690">
        <f>G5614</f>
        <v>2004</v>
      </c>
      <c r="H5623" s="677">
        <v>0</v>
      </c>
      <c r="J5623" s="662">
        <f>H5623*I5623</f>
        <v>0</v>
      </c>
      <c r="K5623" s="662">
        <f>IF($V$11="Y",J5623*0.05,0)</f>
        <v>0</v>
      </c>
    </row>
    <row r="5624" s="671" customFormat="1" ht="13.5" customHeight="1">
      <c r="E5624" t="s" s="596">
        <v>1841</v>
      </c>
      <c r="F5624" t="s" s="675">
        <v>2649</v>
      </c>
      <c r="G5624" t="s" s="692">
        <f>G5615</f>
        <v>2005</v>
      </c>
      <c r="H5624" s="677">
        <v>0</v>
      </c>
      <c r="J5624" s="662">
        <f>H5624*I5624</f>
        <v>0</v>
      </c>
      <c r="K5624" s="662">
        <f>IF($V$11="Y",J5624*0.05,0)</f>
        <v>0</v>
      </c>
    </row>
    <row r="5625" s="671" customFormat="1" ht="13.5" customHeight="1">
      <c r="E5625" t="s" s="596">
        <v>1841</v>
      </c>
      <c r="F5625" t="s" s="675">
        <v>2649</v>
      </c>
      <c r="G5625" t="s" s="180">
        <f>G5616</f>
        <v>2006</v>
      </c>
      <c r="H5625" s="677">
        <v>0</v>
      </c>
      <c r="J5625" s="662">
        <f>H5625*I5625</f>
        <v>0</v>
      </c>
      <c r="K5625" s="662">
        <f>IF($V$11="Y",J5625*0.05,0)</f>
        <v>0</v>
      </c>
    </row>
    <row r="5626" s="671" customFormat="1" ht="13.5" customHeight="1">
      <c r="E5626" t="s" s="596">
        <v>1841</v>
      </c>
      <c r="F5626" t="s" s="675">
        <v>2649</v>
      </c>
      <c r="G5626" t="s" s="695">
        <f>G5617</f>
        <v>2007</v>
      </c>
      <c r="H5626" s="677">
        <v>0</v>
      </c>
      <c r="J5626" s="662">
        <f>H5626*I5626</f>
        <v>0</v>
      </c>
      <c r="K5626" s="662">
        <f>IF($V$11="Y",J5626*0.05,0)</f>
        <v>0</v>
      </c>
    </row>
    <row r="5627" s="671" customFormat="1" ht="13.5" customHeight="1">
      <c r="E5627" t="s" s="596">
        <v>1845</v>
      </c>
      <c r="F5627" t="s" s="675">
        <v>2650</v>
      </c>
      <c r="G5627" t="s" s="676">
        <f>G5618</f>
        <v>1996</v>
      </c>
      <c r="H5627" s="677">
        <v>0</v>
      </c>
      <c r="J5627" s="662">
        <f>H5627*I5627</f>
        <v>0</v>
      </c>
      <c r="K5627" s="662">
        <f>IF($V$11="Y",J5627*0.05,0)</f>
        <v>0</v>
      </c>
    </row>
    <row r="5628" s="671" customFormat="1" ht="13.5" customHeight="1">
      <c r="E5628" t="s" s="596">
        <v>1845</v>
      </c>
      <c r="F5628" t="s" s="675">
        <v>2650</v>
      </c>
      <c r="G5628" t="s" s="91">
        <f>G5619</f>
        <v>1998</v>
      </c>
      <c r="H5628" s="677">
        <v>0</v>
      </c>
      <c r="J5628" s="662">
        <f>H5628*I5628</f>
        <v>0</v>
      </c>
      <c r="K5628" s="662">
        <f>IF($V$11="Y",J5628*0.05,0)</f>
        <v>0</v>
      </c>
    </row>
    <row r="5629" s="671" customFormat="1" ht="13.5" customHeight="1">
      <c r="E5629" t="s" s="596">
        <v>1845</v>
      </c>
      <c r="F5629" t="s" s="675">
        <v>2650</v>
      </c>
      <c r="G5629" t="s" s="205">
        <f>G5620</f>
        <v>2000</v>
      </c>
      <c r="H5629" s="677">
        <v>0</v>
      </c>
      <c r="J5629" s="662">
        <f>H5629*I5629</f>
        <v>0</v>
      </c>
      <c r="K5629" s="662">
        <f>IF($V$11="Y",J5629*0.05,0)</f>
        <v>0</v>
      </c>
    </row>
    <row r="5630" s="671" customFormat="1" ht="13.5" customHeight="1">
      <c r="E5630" t="s" s="596">
        <v>1845</v>
      </c>
      <c r="F5630" t="s" s="675">
        <v>2650</v>
      </c>
      <c r="G5630" t="s" s="684">
        <f>G5621</f>
        <v>2001</v>
      </c>
      <c r="H5630" s="677">
        <v>0</v>
      </c>
      <c r="J5630" s="662">
        <f>H5630*I5630</f>
        <v>0</v>
      </c>
      <c r="K5630" s="662">
        <f>IF($V$11="Y",J5630*0.05,0)</f>
        <v>0</v>
      </c>
    </row>
    <row r="5631" s="671" customFormat="1" ht="13.5" customHeight="1">
      <c r="E5631" t="s" s="596">
        <v>1845</v>
      </c>
      <c r="F5631" t="s" s="675">
        <v>2650</v>
      </c>
      <c r="G5631" t="s" s="686">
        <f>G5622</f>
        <v>2003</v>
      </c>
      <c r="H5631" s="677">
        <v>0</v>
      </c>
      <c r="J5631" s="662">
        <f>H5631*I5631</f>
        <v>0</v>
      </c>
      <c r="K5631" s="662">
        <f>IF($V$11="Y",J5631*0.05,0)</f>
        <v>0</v>
      </c>
    </row>
    <row r="5632" s="671" customFormat="1" ht="13.5" customHeight="1">
      <c r="E5632" t="s" s="596">
        <v>1845</v>
      </c>
      <c r="F5632" t="s" s="675">
        <v>2650</v>
      </c>
      <c r="G5632" t="s" s="690">
        <f>G5623</f>
        <v>2004</v>
      </c>
      <c r="H5632" s="677">
        <v>0</v>
      </c>
      <c r="J5632" s="662">
        <f>H5632*I5632</f>
        <v>0</v>
      </c>
      <c r="K5632" s="662">
        <f>IF($V$11="Y",J5632*0.05,0)</f>
        <v>0</v>
      </c>
    </row>
    <row r="5633" s="671" customFormat="1" ht="13.5" customHeight="1">
      <c r="E5633" t="s" s="596">
        <v>1845</v>
      </c>
      <c r="F5633" t="s" s="675">
        <v>2650</v>
      </c>
      <c r="G5633" t="s" s="692">
        <f>G5624</f>
        <v>2005</v>
      </c>
      <c r="H5633" s="677">
        <v>0</v>
      </c>
      <c r="J5633" s="662">
        <f>H5633*I5633</f>
        <v>0</v>
      </c>
      <c r="K5633" s="662">
        <f>IF($V$11="Y",J5633*0.05,0)</f>
        <v>0</v>
      </c>
    </row>
    <row r="5634" s="671" customFormat="1" ht="13.5" customHeight="1">
      <c r="E5634" t="s" s="596">
        <v>1845</v>
      </c>
      <c r="F5634" t="s" s="675">
        <v>2650</v>
      </c>
      <c r="G5634" t="s" s="180">
        <f>G5625</f>
        <v>2006</v>
      </c>
      <c r="H5634" s="677">
        <v>0</v>
      </c>
      <c r="J5634" s="662">
        <f>H5634*I5634</f>
        <v>0</v>
      </c>
      <c r="K5634" s="662">
        <f>IF($V$11="Y",J5634*0.05,0)</f>
        <v>0</v>
      </c>
    </row>
    <row r="5635" s="671" customFormat="1" ht="13.5" customHeight="1">
      <c r="E5635" t="s" s="596">
        <v>1845</v>
      </c>
      <c r="F5635" t="s" s="675">
        <v>2650</v>
      </c>
      <c r="G5635" t="s" s="695">
        <f>G5626</f>
        <v>2007</v>
      </c>
      <c r="H5635" s="677">
        <v>0</v>
      </c>
      <c r="J5635" s="662">
        <f>H5635*I5635</f>
        <v>0</v>
      </c>
      <c r="K5635" s="662">
        <f>IF($V$11="Y",J5635*0.05,0)</f>
        <v>0</v>
      </c>
    </row>
    <row r="5636" s="671" customFormat="1" ht="13.5" customHeight="1">
      <c r="E5636" t="s" s="596">
        <v>1840</v>
      </c>
      <c r="F5636" t="s" s="675">
        <v>2651</v>
      </c>
      <c r="G5636" t="s" s="676">
        <f>G5627</f>
        <v>1996</v>
      </c>
      <c r="H5636" s="677">
        <v>0</v>
      </c>
      <c r="J5636" s="662">
        <f>H5636*I5636</f>
        <v>0</v>
      </c>
      <c r="K5636" s="662">
        <f>IF($V$11="Y",J5636*0.05,0)</f>
        <v>0</v>
      </c>
    </row>
    <row r="5637" s="671" customFormat="1" ht="13.5" customHeight="1">
      <c r="E5637" t="s" s="596">
        <v>1840</v>
      </c>
      <c r="F5637" t="s" s="675">
        <v>2651</v>
      </c>
      <c r="G5637" t="s" s="91">
        <f>G5628</f>
        <v>1998</v>
      </c>
      <c r="H5637" s="677">
        <v>0</v>
      </c>
      <c r="J5637" s="662">
        <f>H5637*I5637</f>
        <v>0</v>
      </c>
      <c r="K5637" s="662">
        <f>IF($V$11="Y",J5637*0.05,0)</f>
        <v>0</v>
      </c>
    </row>
    <row r="5638" s="671" customFormat="1" ht="13.5" customHeight="1">
      <c r="E5638" t="s" s="596">
        <v>1840</v>
      </c>
      <c r="F5638" t="s" s="675">
        <v>2651</v>
      </c>
      <c r="G5638" t="s" s="205">
        <f>G5629</f>
        <v>2000</v>
      </c>
      <c r="H5638" s="677">
        <v>0</v>
      </c>
      <c r="J5638" s="662">
        <f>H5638*I5638</f>
        <v>0</v>
      </c>
      <c r="K5638" s="662">
        <f>IF($V$11="Y",J5638*0.05,0)</f>
        <v>0</v>
      </c>
    </row>
    <row r="5639" s="671" customFormat="1" ht="13.5" customHeight="1">
      <c r="E5639" t="s" s="596">
        <v>1840</v>
      </c>
      <c r="F5639" t="s" s="675">
        <v>2651</v>
      </c>
      <c r="G5639" t="s" s="684">
        <f>G5630</f>
        <v>2001</v>
      </c>
      <c r="H5639" s="677">
        <v>0</v>
      </c>
      <c r="J5639" s="662">
        <f>H5639*I5639</f>
        <v>0</v>
      </c>
      <c r="K5639" s="662">
        <f>IF($V$11="Y",J5639*0.05,0)</f>
        <v>0</v>
      </c>
    </row>
    <row r="5640" s="671" customFormat="1" ht="13.5" customHeight="1">
      <c r="E5640" t="s" s="596">
        <v>1840</v>
      </c>
      <c r="F5640" t="s" s="675">
        <v>2651</v>
      </c>
      <c r="G5640" t="s" s="686">
        <f>G5631</f>
        <v>2003</v>
      </c>
      <c r="H5640" s="677">
        <v>0</v>
      </c>
      <c r="J5640" s="662">
        <f>H5640*I5640</f>
        <v>0</v>
      </c>
      <c r="K5640" s="662">
        <f>IF($V$11="Y",J5640*0.05,0)</f>
        <v>0</v>
      </c>
    </row>
    <row r="5641" s="671" customFormat="1" ht="13.5" customHeight="1">
      <c r="E5641" t="s" s="596">
        <v>1840</v>
      </c>
      <c r="F5641" t="s" s="675">
        <v>2651</v>
      </c>
      <c r="G5641" t="s" s="690">
        <f>G5632</f>
        <v>2004</v>
      </c>
      <c r="H5641" s="677">
        <v>0</v>
      </c>
      <c r="J5641" s="662">
        <f>H5641*I5641</f>
        <v>0</v>
      </c>
      <c r="K5641" s="662">
        <f>IF($V$11="Y",J5641*0.05,0)</f>
        <v>0</v>
      </c>
    </row>
    <row r="5642" s="671" customFormat="1" ht="13.5" customHeight="1">
      <c r="E5642" t="s" s="596">
        <v>1840</v>
      </c>
      <c r="F5642" t="s" s="675">
        <v>2651</v>
      </c>
      <c r="G5642" t="s" s="692">
        <f>G5633</f>
        <v>2005</v>
      </c>
      <c r="H5642" s="677">
        <v>0</v>
      </c>
      <c r="J5642" s="662">
        <f>H5642*I5642</f>
        <v>0</v>
      </c>
      <c r="K5642" s="662">
        <f>IF($V$11="Y",J5642*0.05,0)</f>
        <v>0</v>
      </c>
    </row>
    <row r="5643" s="671" customFormat="1" ht="13.5" customHeight="1">
      <c r="E5643" t="s" s="596">
        <v>1840</v>
      </c>
      <c r="F5643" t="s" s="675">
        <v>2651</v>
      </c>
      <c r="G5643" t="s" s="180">
        <f>G5634</f>
        <v>2006</v>
      </c>
      <c r="H5643" s="677">
        <v>0</v>
      </c>
      <c r="J5643" s="662">
        <f>H5643*I5643</f>
        <v>0</v>
      </c>
      <c r="K5643" s="662">
        <f>IF($V$11="Y",J5643*0.05,0)</f>
        <v>0</v>
      </c>
    </row>
    <row r="5644" s="671" customFormat="1" ht="13.5" customHeight="1">
      <c r="E5644" t="s" s="596">
        <v>1840</v>
      </c>
      <c r="F5644" t="s" s="675">
        <v>2651</v>
      </c>
      <c r="G5644" t="s" s="695">
        <f>G5635</f>
        <v>2007</v>
      </c>
      <c r="H5644" s="677">
        <v>0</v>
      </c>
      <c r="J5644" s="662">
        <f>H5644*I5644</f>
        <v>0</v>
      </c>
      <c r="K5644" s="662">
        <f>IF($V$11="Y",J5644*0.05,0)</f>
        <v>0</v>
      </c>
    </row>
    <row r="5645" s="671" customFormat="1" ht="13.5" customHeight="1">
      <c r="E5645" t="s" s="596">
        <v>1828</v>
      </c>
      <c r="F5645" t="s" s="675">
        <v>2652</v>
      </c>
      <c r="G5645" t="s" s="676">
        <f>G5636</f>
        <v>1996</v>
      </c>
      <c r="H5645" s="677">
        <v>0</v>
      </c>
      <c r="J5645" s="662">
        <f>H5645*I5645</f>
        <v>0</v>
      </c>
      <c r="K5645" s="662">
        <f>IF($V$11="Y",J5645*0.05,0)</f>
        <v>0</v>
      </c>
    </row>
    <row r="5646" s="671" customFormat="1" ht="13.5" customHeight="1">
      <c r="E5646" t="s" s="596">
        <v>1828</v>
      </c>
      <c r="F5646" t="s" s="675">
        <v>2652</v>
      </c>
      <c r="G5646" t="s" s="91">
        <f>G5637</f>
        <v>1998</v>
      </c>
      <c r="H5646" s="677">
        <v>0</v>
      </c>
      <c r="J5646" s="662">
        <f>H5646*I5646</f>
        <v>0</v>
      </c>
      <c r="K5646" s="662">
        <f>IF($V$11="Y",J5646*0.05,0)</f>
        <v>0</v>
      </c>
    </row>
    <row r="5647" s="671" customFormat="1" ht="13.5" customHeight="1">
      <c r="E5647" t="s" s="596">
        <v>1828</v>
      </c>
      <c r="F5647" t="s" s="675">
        <v>2652</v>
      </c>
      <c r="G5647" t="s" s="205">
        <f>G5638</f>
        <v>2000</v>
      </c>
      <c r="H5647" s="677">
        <v>0</v>
      </c>
      <c r="J5647" s="662">
        <f>H5647*I5647</f>
        <v>0</v>
      </c>
      <c r="K5647" s="662">
        <f>IF($V$11="Y",J5647*0.05,0)</f>
        <v>0</v>
      </c>
    </row>
    <row r="5648" s="671" customFormat="1" ht="13.5" customHeight="1">
      <c r="E5648" t="s" s="596">
        <v>1828</v>
      </c>
      <c r="F5648" t="s" s="675">
        <v>2652</v>
      </c>
      <c r="G5648" t="s" s="684">
        <f>G5639</f>
        <v>2001</v>
      </c>
      <c r="H5648" s="677">
        <v>0</v>
      </c>
      <c r="J5648" s="662">
        <f>H5648*I5648</f>
        <v>0</v>
      </c>
      <c r="K5648" s="662">
        <f>IF($V$11="Y",J5648*0.05,0)</f>
        <v>0</v>
      </c>
    </row>
    <row r="5649" s="671" customFormat="1" ht="13.5" customHeight="1">
      <c r="E5649" t="s" s="596">
        <v>1828</v>
      </c>
      <c r="F5649" t="s" s="675">
        <v>2652</v>
      </c>
      <c r="G5649" t="s" s="686">
        <f>G5640</f>
        <v>2003</v>
      </c>
      <c r="H5649" s="677">
        <v>0</v>
      </c>
      <c r="J5649" s="662">
        <f>H5649*I5649</f>
        <v>0</v>
      </c>
      <c r="K5649" s="662">
        <f>IF($V$11="Y",J5649*0.05,0)</f>
        <v>0</v>
      </c>
    </row>
    <row r="5650" s="671" customFormat="1" ht="13.5" customHeight="1">
      <c r="E5650" t="s" s="596">
        <v>1828</v>
      </c>
      <c r="F5650" t="s" s="675">
        <v>2652</v>
      </c>
      <c r="G5650" t="s" s="690">
        <f>G5641</f>
        <v>2004</v>
      </c>
      <c r="H5650" s="677">
        <v>0</v>
      </c>
      <c r="J5650" s="662">
        <f>H5650*I5650</f>
        <v>0</v>
      </c>
      <c r="K5650" s="662">
        <f>IF($V$11="Y",J5650*0.05,0)</f>
        <v>0</v>
      </c>
    </row>
    <row r="5651" s="671" customFormat="1" ht="13.5" customHeight="1">
      <c r="E5651" t="s" s="596">
        <v>1828</v>
      </c>
      <c r="F5651" t="s" s="675">
        <v>2652</v>
      </c>
      <c r="G5651" t="s" s="692">
        <f>G5642</f>
        <v>2005</v>
      </c>
      <c r="H5651" s="677">
        <v>0</v>
      </c>
      <c r="J5651" s="662">
        <f>H5651*I5651</f>
        <v>0</v>
      </c>
      <c r="K5651" s="662">
        <f>IF($V$11="Y",J5651*0.05,0)</f>
        <v>0</v>
      </c>
    </row>
    <row r="5652" s="671" customFormat="1" ht="13.5" customHeight="1">
      <c r="E5652" t="s" s="596">
        <v>1828</v>
      </c>
      <c r="F5652" t="s" s="675">
        <v>2652</v>
      </c>
      <c r="G5652" t="s" s="180">
        <f>G5643</f>
        <v>2006</v>
      </c>
      <c r="H5652" s="677">
        <v>0</v>
      </c>
      <c r="J5652" s="662">
        <f>H5652*I5652</f>
        <v>0</v>
      </c>
      <c r="K5652" s="662">
        <f>IF($V$11="Y",J5652*0.05,0)</f>
        <v>0</v>
      </c>
    </row>
    <row r="5653" s="671" customFormat="1" ht="13.5" customHeight="1">
      <c r="E5653" t="s" s="596">
        <v>1828</v>
      </c>
      <c r="F5653" t="s" s="675">
        <v>2652</v>
      </c>
      <c r="G5653" t="s" s="695">
        <f>G5644</f>
        <v>2007</v>
      </c>
      <c r="H5653" s="677">
        <v>0</v>
      </c>
      <c r="J5653" s="662">
        <f>H5653*I5653</f>
        <v>0</v>
      </c>
      <c r="K5653" s="662">
        <f>IF($V$11="Y",J5653*0.05,0)</f>
        <v>0</v>
      </c>
    </row>
    <row r="5654" s="671" customFormat="1" ht="13.5" customHeight="1">
      <c r="E5654" t="s" s="596">
        <v>1936</v>
      </c>
      <c r="F5654" t="s" s="675">
        <v>2653</v>
      </c>
      <c r="G5654" t="s" s="676">
        <f>G5645</f>
        <v>1996</v>
      </c>
      <c r="H5654" s="677">
        <v>0</v>
      </c>
      <c r="J5654" s="662">
        <f>H5654*I5654</f>
        <v>0</v>
      </c>
      <c r="K5654" s="662">
        <f>IF($V$11="Y",J5654*0.05,0)</f>
        <v>0</v>
      </c>
    </row>
    <row r="5655" s="671" customFormat="1" ht="13.5" customHeight="1">
      <c r="E5655" t="s" s="596">
        <v>1936</v>
      </c>
      <c r="F5655" t="s" s="675">
        <v>2653</v>
      </c>
      <c r="G5655" t="s" s="91">
        <f>G5646</f>
        <v>1998</v>
      </c>
      <c r="H5655" s="677">
        <v>0</v>
      </c>
      <c r="J5655" s="662">
        <f>H5655*I5655</f>
        <v>0</v>
      </c>
      <c r="K5655" s="662">
        <f>IF($V$11="Y",J5655*0.05,0)</f>
        <v>0</v>
      </c>
    </row>
    <row r="5656" s="671" customFormat="1" ht="13.5" customHeight="1">
      <c r="E5656" t="s" s="596">
        <v>1936</v>
      </c>
      <c r="F5656" t="s" s="675">
        <v>2653</v>
      </c>
      <c r="G5656" t="s" s="205">
        <f>G5647</f>
        <v>2000</v>
      </c>
      <c r="H5656" s="677">
        <v>0</v>
      </c>
      <c r="J5656" s="662">
        <f>H5656*I5656</f>
        <v>0</v>
      </c>
      <c r="K5656" s="662">
        <f>IF($V$11="Y",J5656*0.05,0)</f>
        <v>0</v>
      </c>
    </row>
    <row r="5657" s="671" customFormat="1" ht="13.5" customHeight="1">
      <c r="E5657" t="s" s="596">
        <v>1936</v>
      </c>
      <c r="F5657" t="s" s="675">
        <v>2653</v>
      </c>
      <c r="G5657" t="s" s="684">
        <f>G5648</f>
        <v>2001</v>
      </c>
      <c r="H5657" s="677">
        <v>0</v>
      </c>
      <c r="J5657" s="662">
        <f>H5657*I5657</f>
        <v>0</v>
      </c>
      <c r="K5657" s="662">
        <f>IF($V$11="Y",J5657*0.05,0)</f>
        <v>0</v>
      </c>
    </row>
    <row r="5658" s="671" customFormat="1" ht="13.5" customHeight="1">
      <c r="E5658" t="s" s="596">
        <v>1936</v>
      </c>
      <c r="F5658" t="s" s="675">
        <v>2653</v>
      </c>
      <c r="G5658" t="s" s="686">
        <f>G5649</f>
        <v>2003</v>
      </c>
      <c r="H5658" s="677">
        <v>0</v>
      </c>
      <c r="J5658" s="662">
        <f>H5658*I5658</f>
        <v>0</v>
      </c>
      <c r="K5658" s="662">
        <f>IF($V$11="Y",J5658*0.05,0)</f>
        <v>0</v>
      </c>
    </row>
    <row r="5659" s="671" customFormat="1" ht="13.5" customHeight="1">
      <c r="E5659" t="s" s="596">
        <v>1936</v>
      </c>
      <c r="F5659" t="s" s="675">
        <v>2653</v>
      </c>
      <c r="G5659" t="s" s="690">
        <f>G5650</f>
        <v>2004</v>
      </c>
      <c r="H5659" s="677">
        <v>0</v>
      </c>
      <c r="J5659" s="662">
        <f>H5659*I5659</f>
        <v>0</v>
      </c>
      <c r="K5659" s="662">
        <f>IF($V$11="Y",J5659*0.05,0)</f>
        <v>0</v>
      </c>
    </row>
    <row r="5660" s="671" customFormat="1" ht="13.5" customHeight="1">
      <c r="E5660" t="s" s="596">
        <v>1936</v>
      </c>
      <c r="F5660" t="s" s="675">
        <v>2653</v>
      </c>
      <c r="G5660" t="s" s="692">
        <f>G5651</f>
        <v>2005</v>
      </c>
      <c r="H5660" s="677">
        <v>0</v>
      </c>
      <c r="J5660" s="662">
        <f>H5660*I5660</f>
        <v>0</v>
      </c>
      <c r="K5660" s="662">
        <f>IF($V$11="Y",J5660*0.05,0)</f>
        <v>0</v>
      </c>
    </row>
    <row r="5661" s="671" customFormat="1" ht="13.5" customHeight="1">
      <c r="E5661" t="s" s="596">
        <v>1936</v>
      </c>
      <c r="F5661" t="s" s="675">
        <v>2653</v>
      </c>
      <c r="G5661" t="s" s="180">
        <f>G5652</f>
        <v>2006</v>
      </c>
      <c r="H5661" s="677">
        <v>0</v>
      </c>
      <c r="J5661" s="662">
        <f>H5661*I5661</f>
        <v>0</v>
      </c>
      <c r="K5661" s="662">
        <f>IF($V$11="Y",J5661*0.05,0)</f>
        <v>0</v>
      </c>
    </row>
    <row r="5662" s="671" customFormat="1" ht="13.5" customHeight="1">
      <c r="E5662" t="s" s="596">
        <v>1936</v>
      </c>
      <c r="F5662" t="s" s="675">
        <v>2653</v>
      </c>
      <c r="G5662" t="s" s="695">
        <f>G5653</f>
        <v>2007</v>
      </c>
      <c r="H5662" s="677">
        <v>0</v>
      </c>
      <c r="J5662" s="662">
        <f>H5662*I5662</f>
        <v>0</v>
      </c>
      <c r="K5662" s="662">
        <f>IF($V$11="Y",J5662*0.05,0)</f>
        <v>0</v>
      </c>
    </row>
    <row r="5663" s="671" customFormat="1" ht="13.5" customHeight="1">
      <c r="E5663" t="s" s="596">
        <v>1846</v>
      </c>
      <c r="F5663" t="s" s="675">
        <v>2654</v>
      </c>
      <c r="G5663" t="s" s="676">
        <f>G5654</f>
        <v>1996</v>
      </c>
      <c r="H5663" s="677">
        <v>0</v>
      </c>
      <c r="J5663" s="662">
        <f>H5663*I5663</f>
        <v>0</v>
      </c>
      <c r="K5663" s="662">
        <f>IF($V$11="Y",J5663*0.05,0)</f>
        <v>0</v>
      </c>
    </row>
    <row r="5664" s="671" customFormat="1" ht="13.5" customHeight="1">
      <c r="E5664" t="s" s="596">
        <v>1846</v>
      </c>
      <c r="F5664" t="s" s="675">
        <v>2654</v>
      </c>
      <c r="G5664" t="s" s="91">
        <f>G5655</f>
        <v>1998</v>
      </c>
      <c r="H5664" s="677">
        <v>0</v>
      </c>
      <c r="J5664" s="662">
        <f>H5664*I5664</f>
        <v>0</v>
      </c>
      <c r="K5664" s="662">
        <f>IF($V$11="Y",J5664*0.05,0)</f>
        <v>0</v>
      </c>
    </row>
    <row r="5665" s="671" customFormat="1" ht="13.5" customHeight="1">
      <c r="E5665" t="s" s="596">
        <v>1846</v>
      </c>
      <c r="F5665" t="s" s="675">
        <v>2654</v>
      </c>
      <c r="G5665" t="s" s="205">
        <f>G5656</f>
        <v>2000</v>
      </c>
      <c r="H5665" s="677">
        <v>0</v>
      </c>
      <c r="J5665" s="662">
        <f>H5665*I5665</f>
        <v>0</v>
      </c>
      <c r="K5665" s="662">
        <f>IF($V$11="Y",J5665*0.05,0)</f>
        <v>0</v>
      </c>
    </row>
    <row r="5666" s="671" customFormat="1" ht="13.5" customHeight="1">
      <c r="E5666" t="s" s="596">
        <v>1846</v>
      </c>
      <c r="F5666" t="s" s="675">
        <v>2654</v>
      </c>
      <c r="G5666" t="s" s="684">
        <f>G5657</f>
        <v>2001</v>
      </c>
      <c r="H5666" s="677">
        <v>0</v>
      </c>
      <c r="J5666" s="662">
        <f>H5666*I5666</f>
        <v>0</v>
      </c>
      <c r="K5666" s="662">
        <f>IF($V$11="Y",J5666*0.05,0)</f>
        <v>0</v>
      </c>
    </row>
    <row r="5667" s="671" customFormat="1" ht="13.5" customHeight="1">
      <c r="E5667" t="s" s="596">
        <v>1846</v>
      </c>
      <c r="F5667" t="s" s="675">
        <v>2654</v>
      </c>
      <c r="G5667" t="s" s="686">
        <f>G5658</f>
        <v>2003</v>
      </c>
      <c r="H5667" s="677">
        <v>0</v>
      </c>
      <c r="J5667" s="662">
        <f>H5667*I5667</f>
        <v>0</v>
      </c>
      <c r="K5667" s="662">
        <f>IF($V$11="Y",J5667*0.05,0)</f>
        <v>0</v>
      </c>
    </row>
    <row r="5668" s="671" customFormat="1" ht="13.5" customHeight="1">
      <c r="E5668" t="s" s="596">
        <v>1846</v>
      </c>
      <c r="F5668" t="s" s="675">
        <v>2654</v>
      </c>
      <c r="G5668" t="s" s="690">
        <f>G5659</f>
        <v>2004</v>
      </c>
      <c r="H5668" s="677">
        <v>0</v>
      </c>
      <c r="J5668" s="662">
        <f>H5668*I5668</f>
        <v>0</v>
      </c>
      <c r="K5668" s="662">
        <f>IF($V$11="Y",J5668*0.05,0)</f>
        <v>0</v>
      </c>
    </row>
    <row r="5669" s="671" customFormat="1" ht="13.5" customHeight="1">
      <c r="E5669" t="s" s="596">
        <v>1846</v>
      </c>
      <c r="F5669" t="s" s="675">
        <v>2654</v>
      </c>
      <c r="G5669" t="s" s="692">
        <f>G5660</f>
        <v>2005</v>
      </c>
      <c r="H5669" s="677">
        <v>0</v>
      </c>
      <c r="J5669" s="662">
        <f>H5669*I5669</f>
        <v>0</v>
      </c>
      <c r="K5669" s="662">
        <f>IF($V$11="Y",J5669*0.05,0)</f>
        <v>0</v>
      </c>
    </row>
    <row r="5670" s="671" customFormat="1" ht="13.5" customHeight="1">
      <c r="E5670" t="s" s="596">
        <v>1846</v>
      </c>
      <c r="F5670" t="s" s="675">
        <v>2654</v>
      </c>
      <c r="G5670" t="s" s="180">
        <f>G5661</f>
        <v>2006</v>
      </c>
      <c r="H5670" s="677">
        <v>0</v>
      </c>
      <c r="J5670" s="662">
        <f>H5670*I5670</f>
        <v>0</v>
      </c>
      <c r="K5670" s="662">
        <f>IF($V$11="Y",J5670*0.05,0)</f>
        <v>0</v>
      </c>
    </row>
    <row r="5671" s="671" customFormat="1" ht="13.5" customHeight="1">
      <c r="E5671" t="s" s="596">
        <v>1846</v>
      </c>
      <c r="F5671" t="s" s="675">
        <v>2654</v>
      </c>
      <c r="G5671" t="s" s="695">
        <f>G5662</f>
        <v>2007</v>
      </c>
      <c r="H5671" s="677">
        <v>0</v>
      </c>
      <c r="J5671" s="662">
        <f>H5671*I5671</f>
        <v>0</v>
      </c>
      <c r="K5671" s="662">
        <f>IF($V$11="Y",J5671*0.05,0)</f>
        <v>0</v>
      </c>
    </row>
    <row r="5672" s="671" customFormat="1" ht="13.5" customHeight="1">
      <c r="E5672" t="s" s="596">
        <v>1934</v>
      </c>
      <c r="F5672" t="s" s="675">
        <v>2655</v>
      </c>
      <c r="G5672" t="s" s="676">
        <f>G5663</f>
        <v>1996</v>
      </c>
      <c r="H5672" s="677">
        <v>0</v>
      </c>
      <c r="J5672" s="662">
        <f>H5672*I5672</f>
        <v>0</v>
      </c>
      <c r="K5672" s="662">
        <f>IF($V$11="Y",J5672*0.05,0)</f>
        <v>0</v>
      </c>
    </row>
    <row r="5673" s="671" customFormat="1" ht="13.5" customHeight="1">
      <c r="E5673" t="s" s="596">
        <v>1934</v>
      </c>
      <c r="F5673" t="s" s="675">
        <v>2655</v>
      </c>
      <c r="G5673" t="s" s="91">
        <f>G5664</f>
        <v>1998</v>
      </c>
      <c r="H5673" s="677">
        <v>0</v>
      </c>
      <c r="J5673" s="662">
        <f>H5673*I5673</f>
        <v>0</v>
      </c>
      <c r="K5673" s="662">
        <f>IF($V$11="Y",J5673*0.05,0)</f>
        <v>0</v>
      </c>
    </row>
    <row r="5674" s="671" customFormat="1" ht="13.5" customHeight="1">
      <c r="E5674" t="s" s="596">
        <v>1934</v>
      </c>
      <c r="F5674" t="s" s="675">
        <v>2655</v>
      </c>
      <c r="G5674" t="s" s="205">
        <f>G5665</f>
        <v>2000</v>
      </c>
      <c r="H5674" s="677">
        <v>0</v>
      </c>
      <c r="J5674" s="662">
        <f>H5674*I5674</f>
        <v>0</v>
      </c>
      <c r="K5674" s="662">
        <f>IF($V$11="Y",J5674*0.05,0)</f>
        <v>0</v>
      </c>
    </row>
    <row r="5675" s="671" customFormat="1" ht="13.5" customHeight="1">
      <c r="E5675" t="s" s="596">
        <v>1934</v>
      </c>
      <c r="F5675" t="s" s="675">
        <v>2655</v>
      </c>
      <c r="G5675" t="s" s="684">
        <f>G5666</f>
        <v>2001</v>
      </c>
      <c r="H5675" s="677">
        <v>0</v>
      </c>
      <c r="J5675" s="662">
        <f>H5675*I5675</f>
        <v>0</v>
      </c>
      <c r="K5675" s="662">
        <f>IF($V$11="Y",J5675*0.05,0)</f>
        <v>0</v>
      </c>
    </row>
    <row r="5676" s="671" customFormat="1" ht="13.5" customHeight="1">
      <c r="E5676" t="s" s="596">
        <v>1934</v>
      </c>
      <c r="F5676" t="s" s="675">
        <v>2655</v>
      </c>
      <c r="G5676" t="s" s="686">
        <f>G5667</f>
        <v>2003</v>
      </c>
      <c r="H5676" s="677">
        <v>0</v>
      </c>
      <c r="J5676" s="662">
        <f>H5676*I5676</f>
        <v>0</v>
      </c>
      <c r="K5676" s="662">
        <f>IF($V$11="Y",J5676*0.05,0)</f>
        <v>0</v>
      </c>
    </row>
    <row r="5677" s="671" customFormat="1" ht="13.5" customHeight="1">
      <c r="E5677" t="s" s="596">
        <v>1934</v>
      </c>
      <c r="F5677" t="s" s="675">
        <v>2655</v>
      </c>
      <c r="G5677" t="s" s="690">
        <f>G5668</f>
        <v>2004</v>
      </c>
      <c r="H5677" s="677">
        <v>0</v>
      </c>
      <c r="J5677" s="662">
        <f>H5677*I5677</f>
        <v>0</v>
      </c>
      <c r="K5677" s="662">
        <f>IF($V$11="Y",J5677*0.05,0)</f>
        <v>0</v>
      </c>
    </row>
    <row r="5678" s="671" customFormat="1" ht="13.5" customHeight="1">
      <c r="E5678" t="s" s="596">
        <v>1934</v>
      </c>
      <c r="F5678" t="s" s="675">
        <v>2655</v>
      </c>
      <c r="G5678" t="s" s="692">
        <f>G5669</f>
        <v>2005</v>
      </c>
      <c r="H5678" s="677">
        <v>0</v>
      </c>
      <c r="J5678" s="662">
        <f>H5678*I5678</f>
        <v>0</v>
      </c>
      <c r="K5678" s="662">
        <f>IF($V$11="Y",J5678*0.05,0)</f>
        <v>0</v>
      </c>
    </row>
    <row r="5679" s="671" customFormat="1" ht="13.5" customHeight="1">
      <c r="E5679" t="s" s="596">
        <v>1934</v>
      </c>
      <c r="F5679" t="s" s="675">
        <v>2655</v>
      </c>
      <c r="G5679" t="s" s="180">
        <f>G5670</f>
        <v>2006</v>
      </c>
      <c r="H5679" s="677">
        <v>0</v>
      </c>
      <c r="J5679" s="662">
        <f>H5679*I5679</f>
        <v>0</v>
      </c>
      <c r="K5679" s="662">
        <f>IF($V$11="Y",J5679*0.05,0)</f>
        <v>0</v>
      </c>
    </row>
    <row r="5680" s="671" customFormat="1" ht="13.5" customHeight="1">
      <c r="E5680" t="s" s="596">
        <v>1934</v>
      </c>
      <c r="F5680" t="s" s="675">
        <v>2655</v>
      </c>
      <c r="G5680" t="s" s="695">
        <f>G5671</f>
        <v>2007</v>
      </c>
      <c r="H5680" s="677">
        <v>0</v>
      </c>
      <c r="J5680" s="662">
        <f>H5680*I5680</f>
        <v>0</v>
      </c>
      <c r="K5680" s="662">
        <f>IF($V$11="Y",J5680*0.05,0)</f>
        <v>0</v>
      </c>
    </row>
    <row r="5681" s="671" customFormat="1" ht="13.5" customHeight="1">
      <c r="E5681" t="s" s="596">
        <v>1871</v>
      </c>
      <c r="F5681" t="s" s="675">
        <v>2656</v>
      </c>
      <c r="G5681" t="s" s="676">
        <f>G5672</f>
        <v>1996</v>
      </c>
      <c r="H5681" s="677">
        <v>0</v>
      </c>
      <c r="J5681" s="662">
        <f>H5681*I5681</f>
        <v>0</v>
      </c>
      <c r="K5681" s="662">
        <f>IF($V$11="Y",J5681*0.05,0)</f>
        <v>0</v>
      </c>
    </row>
    <row r="5682" s="671" customFormat="1" ht="13.5" customHeight="1">
      <c r="E5682" t="s" s="596">
        <v>1871</v>
      </c>
      <c r="F5682" t="s" s="675">
        <v>2656</v>
      </c>
      <c r="G5682" t="s" s="91">
        <f>G5673</f>
        <v>1998</v>
      </c>
      <c r="H5682" s="677">
        <v>0</v>
      </c>
      <c r="J5682" s="662">
        <f>H5682*I5682</f>
        <v>0</v>
      </c>
      <c r="K5682" s="662">
        <f>IF($V$11="Y",J5682*0.05,0)</f>
        <v>0</v>
      </c>
    </row>
    <row r="5683" s="671" customFormat="1" ht="13.5" customHeight="1">
      <c r="E5683" t="s" s="596">
        <v>1871</v>
      </c>
      <c r="F5683" t="s" s="675">
        <v>2656</v>
      </c>
      <c r="G5683" t="s" s="205">
        <f>G5674</f>
        <v>2000</v>
      </c>
      <c r="H5683" s="677">
        <v>0</v>
      </c>
      <c r="J5683" s="662">
        <f>H5683*I5683</f>
        <v>0</v>
      </c>
      <c r="K5683" s="662">
        <f>IF($V$11="Y",J5683*0.05,0)</f>
        <v>0</v>
      </c>
    </row>
    <row r="5684" s="671" customFormat="1" ht="13.5" customHeight="1">
      <c r="E5684" t="s" s="596">
        <v>1871</v>
      </c>
      <c r="F5684" t="s" s="675">
        <v>2656</v>
      </c>
      <c r="G5684" t="s" s="684">
        <f>G5675</f>
        <v>2001</v>
      </c>
      <c r="H5684" s="677">
        <v>0</v>
      </c>
      <c r="J5684" s="662">
        <f>H5684*I5684</f>
        <v>0</v>
      </c>
      <c r="K5684" s="662">
        <f>IF($V$11="Y",J5684*0.05,0)</f>
        <v>0</v>
      </c>
    </row>
    <row r="5685" s="671" customFormat="1" ht="13.5" customHeight="1">
      <c r="E5685" t="s" s="596">
        <v>1871</v>
      </c>
      <c r="F5685" t="s" s="675">
        <v>2656</v>
      </c>
      <c r="G5685" t="s" s="686">
        <f>G5676</f>
        <v>2003</v>
      </c>
      <c r="H5685" s="677">
        <v>0</v>
      </c>
      <c r="J5685" s="662">
        <f>H5685*I5685</f>
        <v>0</v>
      </c>
      <c r="K5685" s="662">
        <f>IF($V$11="Y",J5685*0.05,0)</f>
        <v>0</v>
      </c>
    </row>
    <row r="5686" s="671" customFormat="1" ht="13.5" customHeight="1">
      <c r="E5686" t="s" s="596">
        <v>1871</v>
      </c>
      <c r="F5686" t="s" s="675">
        <v>2656</v>
      </c>
      <c r="G5686" t="s" s="690">
        <f>G5677</f>
        <v>2004</v>
      </c>
      <c r="H5686" s="677">
        <v>0</v>
      </c>
      <c r="J5686" s="662">
        <f>H5686*I5686</f>
        <v>0</v>
      </c>
      <c r="K5686" s="662">
        <f>IF($V$11="Y",J5686*0.05,0)</f>
        <v>0</v>
      </c>
    </row>
    <row r="5687" s="671" customFormat="1" ht="13.5" customHeight="1">
      <c r="E5687" t="s" s="596">
        <v>1871</v>
      </c>
      <c r="F5687" t="s" s="675">
        <v>2656</v>
      </c>
      <c r="G5687" t="s" s="692">
        <f>G5678</f>
        <v>2005</v>
      </c>
      <c r="H5687" s="677">
        <v>0</v>
      </c>
      <c r="J5687" s="662">
        <f>H5687*I5687</f>
        <v>0</v>
      </c>
      <c r="K5687" s="662">
        <f>IF($V$11="Y",J5687*0.05,0)</f>
        <v>0</v>
      </c>
    </row>
    <row r="5688" s="671" customFormat="1" ht="13.5" customHeight="1">
      <c r="E5688" t="s" s="596">
        <v>1871</v>
      </c>
      <c r="F5688" t="s" s="675">
        <v>2656</v>
      </c>
      <c r="G5688" t="s" s="180">
        <f>G5679</f>
        <v>2006</v>
      </c>
      <c r="H5688" s="677">
        <v>0</v>
      </c>
      <c r="J5688" s="662">
        <f>H5688*I5688</f>
        <v>0</v>
      </c>
      <c r="K5688" s="662">
        <f>IF($V$11="Y",J5688*0.05,0)</f>
        <v>0</v>
      </c>
    </row>
    <row r="5689" s="671" customFormat="1" ht="13.5" customHeight="1">
      <c r="E5689" t="s" s="596">
        <v>1871</v>
      </c>
      <c r="F5689" t="s" s="675">
        <v>2656</v>
      </c>
      <c r="G5689" t="s" s="695">
        <f>G5680</f>
        <v>2007</v>
      </c>
      <c r="H5689" s="677">
        <v>0</v>
      </c>
      <c r="J5689" s="662">
        <f>H5689*I5689</f>
        <v>0</v>
      </c>
      <c r="K5689" s="662">
        <f>IF($V$11="Y",J5689*0.05,0)</f>
        <v>0</v>
      </c>
    </row>
    <row r="5690" s="671" customFormat="1" ht="13.5" customHeight="1">
      <c r="E5690" t="s" s="596">
        <v>1859</v>
      </c>
      <c r="F5690" t="s" s="675">
        <v>2657</v>
      </c>
      <c r="G5690" t="s" s="676">
        <f>G5681</f>
        <v>1996</v>
      </c>
      <c r="H5690" s="677">
        <v>0</v>
      </c>
      <c r="J5690" s="662">
        <f>H5690*I5690</f>
        <v>0</v>
      </c>
      <c r="K5690" s="662">
        <f>IF($V$11="Y",J5690*0.05,0)</f>
        <v>0</v>
      </c>
    </row>
    <row r="5691" s="671" customFormat="1" ht="13.5" customHeight="1">
      <c r="E5691" t="s" s="596">
        <v>1859</v>
      </c>
      <c r="F5691" t="s" s="675">
        <v>2657</v>
      </c>
      <c r="G5691" t="s" s="91">
        <f>G5682</f>
        <v>1998</v>
      </c>
      <c r="H5691" s="677">
        <v>0</v>
      </c>
      <c r="J5691" s="662">
        <f>H5691*I5691</f>
        <v>0</v>
      </c>
      <c r="K5691" s="662">
        <f>IF($V$11="Y",J5691*0.05,0)</f>
        <v>0</v>
      </c>
    </row>
    <row r="5692" s="671" customFormat="1" ht="13.5" customHeight="1">
      <c r="E5692" t="s" s="596">
        <v>1859</v>
      </c>
      <c r="F5692" t="s" s="675">
        <v>2657</v>
      </c>
      <c r="G5692" t="s" s="205">
        <f>G5683</f>
        <v>2000</v>
      </c>
      <c r="H5692" s="677">
        <v>0</v>
      </c>
      <c r="J5692" s="662">
        <f>H5692*I5692</f>
        <v>0</v>
      </c>
      <c r="K5692" s="662">
        <f>IF($V$11="Y",J5692*0.05,0)</f>
        <v>0</v>
      </c>
    </row>
    <row r="5693" s="671" customFormat="1" ht="13.5" customHeight="1">
      <c r="E5693" t="s" s="596">
        <v>1859</v>
      </c>
      <c r="F5693" t="s" s="675">
        <v>2657</v>
      </c>
      <c r="G5693" t="s" s="684">
        <f>G5684</f>
        <v>2001</v>
      </c>
      <c r="H5693" s="677">
        <v>0</v>
      </c>
      <c r="J5693" s="662">
        <f>H5693*I5693</f>
        <v>0</v>
      </c>
      <c r="K5693" s="662">
        <f>IF($V$11="Y",J5693*0.05,0)</f>
        <v>0</v>
      </c>
    </row>
    <row r="5694" s="671" customFormat="1" ht="13.5" customHeight="1">
      <c r="E5694" t="s" s="596">
        <v>1859</v>
      </c>
      <c r="F5694" t="s" s="675">
        <v>2657</v>
      </c>
      <c r="G5694" t="s" s="686">
        <f>G5685</f>
        <v>2003</v>
      </c>
      <c r="H5694" s="677">
        <v>0</v>
      </c>
      <c r="J5694" s="662">
        <f>H5694*I5694</f>
        <v>0</v>
      </c>
      <c r="K5694" s="662">
        <f>IF($V$11="Y",J5694*0.05,0)</f>
        <v>0</v>
      </c>
    </row>
    <row r="5695" s="671" customFormat="1" ht="13.5" customHeight="1">
      <c r="E5695" t="s" s="596">
        <v>1859</v>
      </c>
      <c r="F5695" t="s" s="675">
        <v>2657</v>
      </c>
      <c r="G5695" t="s" s="690">
        <f>G5686</f>
        <v>2004</v>
      </c>
      <c r="H5695" s="677">
        <v>0</v>
      </c>
      <c r="J5695" s="662">
        <f>H5695*I5695</f>
        <v>0</v>
      </c>
      <c r="K5695" s="662">
        <f>IF($V$11="Y",J5695*0.05,0)</f>
        <v>0</v>
      </c>
    </row>
    <row r="5696" s="671" customFormat="1" ht="13.5" customHeight="1">
      <c r="E5696" t="s" s="596">
        <v>1859</v>
      </c>
      <c r="F5696" t="s" s="675">
        <v>2657</v>
      </c>
      <c r="G5696" t="s" s="692">
        <f>G5687</f>
        <v>2005</v>
      </c>
      <c r="H5696" s="677">
        <v>0</v>
      </c>
      <c r="J5696" s="662">
        <f>H5696*I5696</f>
        <v>0</v>
      </c>
      <c r="K5696" s="662">
        <f>IF($V$11="Y",J5696*0.05,0)</f>
        <v>0</v>
      </c>
    </row>
    <row r="5697" s="671" customFormat="1" ht="13.5" customHeight="1">
      <c r="E5697" t="s" s="596">
        <v>1859</v>
      </c>
      <c r="F5697" t="s" s="675">
        <v>2657</v>
      </c>
      <c r="G5697" t="s" s="180">
        <f>G5688</f>
        <v>2006</v>
      </c>
      <c r="H5697" s="677">
        <v>0</v>
      </c>
      <c r="J5697" s="662">
        <f>H5697*I5697</f>
        <v>0</v>
      </c>
      <c r="K5697" s="662">
        <f>IF($V$11="Y",J5697*0.05,0)</f>
        <v>0</v>
      </c>
    </row>
    <row r="5698" s="671" customFormat="1" ht="13.5" customHeight="1">
      <c r="E5698" t="s" s="596">
        <v>1859</v>
      </c>
      <c r="F5698" t="s" s="675">
        <v>2657</v>
      </c>
      <c r="G5698" t="s" s="695">
        <f>G5689</f>
        <v>2007</v>
      </c>
      <c r="H5698" s="677">
        <v>0</v>
      </c>
      <c r="J5698" s="662">
        <f>H5698*I5698</f>
        <v>0</v>
      </c>
      <c r="K5698" s="662">
        <f>IF($V$11="Y",J5698*0.05,0)</f>
        <v>0</v>
      </c>
    </row>
    <row r="5699" s="671" customFormat="1" ht="13.5" customHeight="1">
      <c r="E5699" t="s" s="596">
        <v>1858</v>
      </c>
      <c r="F5699" t="s" s="675">
        <v>2658</v>
      </c>
      <c r="G5699" t="s" s="676">
        <f>G5690</f>
        <v>1996</v>
      </c>
      <c r="H5699" s="677">
        <v>0</v>
      </c>
      <c r="J5699" s="662">
        <f>H5699*I5699</f>
        <v>0</v>
      </c>
      <c r="K5699" s="662">
        <f>IF($V$11="Y",J5699*0.05,0)</f>
        <v>0</v>
      </c>
    </row>
    <row r="5700" s="671" customFormat="1" ht="13.5" customHeight="1">
      <c r="E5700" t="s" s="596">
        <v>1858</v>
      </c>
      <c r="F5700" t="s" s="675">
        <v>2658</v>
      </c>
      <c r="G5700" t="s" s="91">
        <f>G5691</f>
        <v>1998</v>
      </c>
      <c r="H5700" s="677">
        <v>0</v>
      </c>
      <c r="J5700" s="662">
        <f>H5700*I5700</f>
        <v>0</v>
      </c>
      <c r="K5700" s="662">
        <f>IF($V$11="Y",J5700*0.05,0)</f>
        <v>0</v>
      </c>
    </row>
    <row r="5701" s="671" customFormat="1" ht="13.5" customHeight="1">
      <c r="E5701" t="s" s="596">
        <v>1858</v>
      </c>
      <c r="F5701" t="s" s="675">
        <v>2658</v>
      </c>
      <c r="G5701" t="s" s="205">
        <f>G5692</f>
        <v>2000</v>
      </c>
      <c r="H5701" s="677">
        <v>0</v>
      </c>
      <c r="J5701" s="662">
        <f>H5701*I5701</f>
        <v>0</v>
      </c>
      <c r="K5701" s="662">
        <f>IF($V$11="Y",J5701*0.05,0)</f>
        <v>0</v>
      </c>
    </row>
    <row r="5702" s="671" customFormat="1" ht="13.5" customHeight="1">
      <c r="E5702" t="s" s="596">
        <v>1858</v>
      </c>
      <c r="F5702" t="s" s="675">
        <v>2658</v>
      </c>
      <c r="G5702" t="s" s="684">
        <f>G5693</f>
        <v>2001</v>
      </c>
      <c r="H5702" s="677">
        <v>0</v>
      </c>
      <c r="J5702" s="662">
        <f>H5702*I5702</f>
        <v>0</v>
      </c>
      <c r="K5702" s="662">
        <f>IF($V$11="Y",J5702*0.05,0)</f>
        <v>0</v>
      </c>
    </row>
    <row r="5703" s="671" customFormat="1" ht="13.5" customHeight="1">
      <c r="E5703" t="s" s="596">
        <v>1858</v>
      </c>
      <c r="F5703" t="s" s="675">
        <v>2658</v>
      </c>
      <c r="G5703" t="s" s="686">
        <f>G5694</f>
        <v>2003</v>
      </c>
      <c r="H5703" s="677">
        <v>0</v>
      </c>
      <c r="J5703" s="662">
        <f>H5703*I5703</f>
        <v>0</v>
      </c>
      <c r="K5703" s="662">
        <f>IF($V$11="Y",J5703*0.05,0)</f>
        <v>0</v>
      </c>
    </row>
    <row r="5704" s="671" customFormat="1" ht="13.5" customHeight="1">
      <c r="E5704" t="s" s="596">
        <v>1858</v>
      </c>
      <c r="F5704" t="s" s="675">
        <v>2658</v>
      </c>
      <c r="G5704" t="s" s="690">
        <f>G5695</f>
        <v>2004</v>
      </c>
      <c r="H5704" s="677">
        <v>0</v>
      </c>
      <c r="J5704" s="662">
        <f>H5704*I5704</f>
        <v>0</v>
      </c>
      <c r="K5704" s="662">
        <f>IF($V$11="Y",J5704*0.05,0)</f>
        <v>0</v>
      </c>
    </row>
    <row r="5705" s="671" customFormat="1" ht="13.5" customHeight="1">
      <c r="E5705" t="s" s="596">
        <v>1858</v>
      </c>
      <c r="F5705" t="s" s="675">
        <v>2658</v>
      </c>
      <c r="G5705" t="s" s="692">
        <f>G5696</f>
        <v>2005</v>
      </c>
      <c r="H5705" s="677">
        <v>0</v>
      </c>
      <c r="J5705" s="662">
        <f>H5705*I5705</f>
        <v>0</v>
      </c>
      <c r="K5705" s="662">
        <f>IF($V$11="Y",J5705*0.05,0)</f>
        <v>0</v>
      </c>
    </row>
    <row r="5706" s="671" customFormat="1" ht="13.5" customHeight="1">
      <c r="E5706" t="s" s="596">
        <v>1858</v>
      </c>
      <c r="F5706" t="s" s="675">
        <v>2658</v>
      </c>
      <c r="G5706" t="s" s="180">
        <f>G5697</f>
        <v>2006</v>
      </c>
      <c r="H5706" s="677">
        <v>0</v>
      </c>
      <c r="J5706" s="662">
        <f>H5706*I5706</f>
        <v>0</v>
      </c>
      <c r="K5706" s="662">
        <f>IF($V$11="Y",J5706*0.05,0)</f>
        <v>0</v>
      </c>
    </row>
    <row r="5707" s="671" customFormat="1" ht="13.5" customHeight="1">
      <c r="E5707" t="s" s="596">
        <v>1858</v>
      </c>
      <c r="F5707" t="s" s="675">
        <v>2658</v>
      </c>
      <c r="G5707" t="s" s="695">
        <f>G5698</f>
        <v>2007</v>
      </c>
      <c r="H5707" s="677">
        <v>0</v>
      </c>
      <c r="J5707" s="662">
        <f>H5707*I5707</f>
        <v>0</v>
      </c>
      <c r="K5707" s="662">
        <f>IF($V$11="Y",J5707*0.05,0)</f>
        <v>0</v>
      </c>
    </row>
    <row r="5708" s="671" customFormat="1" ht="13.5" customHeight="1">
      <c r="E5708" t="s" s="596">
        <v>1697</v>
      </c>
      <c r="F5708" t="s" s="675">
        <v>2659</v>
      </c>
      <c r="G5708" t="s" s="676">
        <f>G5699</f>
        <v>1996</v>
      </c>
      <c r="H5708" s="677">
        <v>0</v>
      </c>
      <c r="J5708" s="662">
        <f>H5708*I5708</f>
        <v>0</v>
      </c>
      <c r="K5708" s="662">
        <f>IF($V$11="Y",J5708*0.05,0)</f>
        <v>0</v>
      </c>
    </row>
    <row r="5709" s="671" customFormat="1" ht="13.5" customHeight="1">
      <c r="E5709" t="s" s="596">
        <v>1697</v>
      </c>
      <c r="F5709" t="s" s="675">
        <v>2659</v>
      </c>
      <c r="G5709" t="s" s="91">
        <f>G5700</f>
        <v>1998</v>
      </c>
      <c r="H5709" s="677">
        <v>0</v>
      </c>
      <c r="J5709" s="662">
        <f>H5709*I5709</f>
        <v>0</v>
      </c>
      <c r="K5709" s="662">
        <f>IF($V$11="Y",J5709*0.05,0)</f>
        <v>0</v>
      </c>
    </row>
    <row r="5710" s="671" customFormat="1" ht="13.5" customHeight="1">
      <c r="E5710" t="s" s="596">
        <v>1697</v>
      </c>
      <c r="F5710" t="s" s="675">
        <v>2659</v>
      </c>
      <c r="G5710" t="s" s="205">
        <f>G5701</f>
        <v>2000</v>
      </c>
      <c r="H5710" s="677">
        <v>0</v>
      </c>
      <c r="J5710" s="662">
        <f>H5710*I5710</f>
        <v>0</v>
      </c>
      <c r="K5710" s="662">
        <f>IF($V$11="Y",J5710*0.05,0)</f>
        <v>0</v>
      </c>
    </row>
    <row r="5711" s="671" customFormat="1" ht="13.5" customHeight="1">
      <c r="E5711" t="s" s="596">
        <v>1697</v>
      </c>
      <c r="F5711" t="s" s="675">
        <v>2659</v>
      </c>
      <c r="G5711" t="s" s="684">
        <f>G5702</f>
        <v>2001</v>
      </c>
      <c r="H5711" s="677">
        <v>0</v>
      </c>
      <c r="J5711" s="662">
        <f>H5711*I5711</f>
        <v>0</v>
      </c>
      <c r="K5711" s="662">
        <f>IF($V$11="Y",J5711*0.05,0)</f>
        <v>0</v>
      </c>
    </row>
    <row r="5712" s="671" customFormat="1" ht="13.5" customHeight="1">
      <c r="E5712" t="s" s="596">
        <v>1697</v>
      </c>
      <c r="F5712" t="s" s="675">
        <v>2659</v>
      </c>
      <c r="G5712" t="s" s="686">
        <f>G5703</f>
        <v>2003</v>
      </c>
      <c r="H5712" s="677">
        <v>0</v>
      </c>
      <c r="J5712" s="662">
        <f>H5712*I5712</f>
        <v>0</v>
      </c>
      <c r="K5712" s="662">
        <f>IF($V$11="Y",J5712*0.05,0)</f>
        <v>0</v>
      </c>
    </row>
    <row r="5713" s="671" customFormat="1" ht="13.5" customHeight="1">
      <c r="E5713" t="s" s="596">
        <v>1697</v>
      </c>
      <c r="F5713" t="s" s="675">
        <v>2659</v>
      </c>
      <c r="G5713" t="s" s="690">
        <f>G5704</f>
        <v>2004</v>
      </c>
      <c r="H5713" s="677">
        <v>0</v>
      </c>
      <c r="J5713" s="662">
        <f>H5713*I5713</f>
        <v>0</v>
      </c>
      <c r="K5713" s="662">
        <f>IF($V$11="Y",J5713*0.05,0)</f>
        <v>0</v>
      </c>
    </row>
    <row r="5714" s="671" customFormat="1" ht="13.5" customHeight="1">
      <c r="E5714" t="s" s="596">
        <v>1697</v>
      </c>
      <c r="F5714" t="s" s="675">
        <v>2659</v>
      </c>
      <c r="G5714" t="s" s="692">
        <f>G5705</f>
        <v>2005</v>
      </c>
      <c r="H5714" s="677">
        <v>0</v>
      </c>
      <c r="J5714" s="662">
        <f>H5714*I5714</f>
        <v>0</v>
      </c>
      <c r="K5714" s="662">
        <f>IF($V$11="Y",J5714*0.05,0)</f>
        <v>0</v>
      </c>
    </row>
    <row r="5715" s="671" customFormat="1" ht="13.5" customHeight="1">
      <c r="E5715" t="s" s="596">
        <v>1697</v>
      </c>
      <c r="F5715" t="s" s="675">
        <v>2659</v>
      </c>
      <c r="G5715" t="s" s="180">
        <f>G5706</f>
        <v>2006</v>
      </c>
      <c r="H5715" s="677">
        <v>0</v>
      </c>
      <c r="J5715" s="662">
        <f>H5715*I5715</f>
        <v>0</v>
      </c>
      <c r="K5715" s="662">
        <f>IF($V$11="Y",J5715*0.05,0)</f>
        <v>0</v>
      </c>
    </row>
    <row r="5716" s="671" customFormat="1" ht="13.5" customHeight="1">
      <c r="E5716" t="s" s="596">
        <v>1697</v>
      </c>
      <c r="F5716" t="s" s="675">
        <v>2659</v>
      </c>
      <c r="G5716" t="s" s="695">
        <f>G5707</f>
        <v>2007</v>
      </c>
      <c r="H5716" s="677">
        <v>0</v>
      </c>
      <c r="J5716" s="662">
        <f>H5716*I5716</f>
        <v>0</v>
      </c>
      <c r="K5716" s="662">
        <f>IF($V$11="Y",J5716*0.05,0)</f>
        <v>0</v>
      </c>
    </row>
    <row r="5717" s="671" customFormat="1" ht="13.5" customHeight="1">
      <c r="E5717" t="s" s="596">
        <v>1698</v>
      </c>
      <c r="F5717" t="s" s="675">
        <v>2660</v>
      </c>
      <c r="G5717" t="s" s="676">
        <f>G5708</f>
        <v>1996</v>
      </c>
      <c r="H5717" s="677">
        <v>0</v>
      </c>
      <c r="J5717" s="662">
        <f>H5717*I5717</f>
        <v>0</v>
      </c>
      <c r="K5717" s="662">
        <f>IF($V$11="Y",J5717*0.05,0)</f>
        <v>0</v>
      </c>
    </row>
    <row r="5718" s="671" customFormat="1" ht="13.5" customHeight="1">
      <c r="E5718" t="s" s="596">
        <v>1698</v>
      </c>
      <c r="F5718" t="s" s="675">
        <v>2660</v>
      </c>
      <c r="G5718" t="s" s="91">
        <f>G5709</f>
        <v>1998</v>
      </c>
      <c r="H5718" s="677">
        <v>0</v>
      </c>
      <c r="J5718" s="662">
        <f>H5718*I5718</f>
        <v>0</v>
      </c>
      <c r="K5718" s="662">
        <f>IF($V$11="Y",J5718*0.05,0)</f>
        <v>0</v>
      </c>
    </row>
    <row r="5719" s="671" customFormat="1" ht="13.5" customHeight="1">
      <c r="E5719" t="s" s="596">
        <v>1698</v>
      </c>
      <c r="F5719" t="s" s="675">
        <v>2660</v>
      </c>
      <c r="G5719" t="s" s="205">
        <f>G5710</f>
        <v>2000</v>
      </c>
      <c r="H5719" s="677">
        <v>0</v>
      </c>
      <c r="J5719" s="662">
        <f>H5719*I5719</f>
        <v>0</v>
      </c>
      <c r="K5719" s="662">
        <f>IF($V$11="Y",J5719*0.05,0)</f>
        <v>0</v>
      </c>
    </row>
    <row r="5720" s="671" customFormat="1" ht="13.5" customHeight="1">
      <c r="E5720" t="s" s="596">
        <v>1698</v>
      </c>
      <c r="F5720" t="s" s="675">
        <v>2660</v>
      </c>
      <c r="G5720" t="s" s="684">
        <f>G5711</f>
        <v>2001</v>
      </c>
      <c r="H5720" s="677">
        <v>0</v>
      </c>
      <c r="J5720" s="662">
        <f>H5720*I5720</f>
        <v>0</v>
      </c>
      <c r="K5720" s="662">
        <f>IF($V$11="Y",J5720*0.05,0)</f>
        <v>0</v>
      </c>
    </row>
    <row r="5721" s="671" customFormat="1" ht="13.5" customHeight="1">
      <c r="E5721" t="s" s="596">
        <v>1698</v>
      </c>
      <c r="F5721" t="s" s="675">
        <v>2660</v>
      </c>
      <c r="G5721" t="s" s="686">
        <f>G5712</f>
        <v>2003</v>
      </c>
      <c r="H5721" s="677">
        <v>0</v>
      </c>
      <c r="J5721" s="662">
        <f>H5721*I5721</f>
        <v>0</v>
      </c>
      <c r="K5721" s="662">
        <f>IF($V$11="Y",J5721*0.05,0)</f>
        <v>0</v>
      </c>
    </row>
    <row r="5722" s="671" customFormat="1" ht="13.5" customHeight="1">
      <c r="E5722" t="s" s="596">
        <v>1698</v>
      </c>
      <c r="F5722" t="s" s="675">
        <v>2660</v>
      </c>
      <c r="G5722" t="s" s="690">
        <f>G5713</f>
        <v>2004</v>
      </c>
      <c r="H5722" s="677">
        <v>0</v>
      </c>
      <c r="J5722" s="662">
        <f>H5722*I5722</f>
        <v>0</v>
      </c>
      <c r="K5722" s="662">
        <f>IF($V$11="Y",J5722*0.05,0)</f>
        <v>0</v>
      </c>
    </row>
    <row r="5723" s="671" customFormat="1" ht="13.5" customHeight="1">
      <c r="E5723" t="s" s="596">
        <v>1698</v>
      </c>
      <c r="F5723" t="s" s="675">
        <v>2660</v>
      </c>
      <c r="G5723" t="s" s="692">
        <f>G5714</f>
        <v>2005</v>
      </c>
      <c r="H5723" s="677">
        <v>0</v>
      </c>
      <c r="J5723" s="662">
        <f>H5723*I5723</f>
        <v>0</v>
      </c>
      <c r="K5723" s="662">
        <f>IF($V$11="Y",J5723*0.05,0)</f>
        <v>0</v>
      </c>
    </row>
    <row r="5724" s="671" customFormat="1" ht="13.5" customHeight="1">
      <c r="E5724" t="s" s="596">
        <v>1698</v>
      </c>
      <c r="F5724" t="s" s="675">
        <v>2660</v>
      </c>
      <c r="G5724" t="s" s="180">
        <f>G5715</f>
        <v>2006</v>
      </c>
      <c r="H5724" s="677">
        <v>0</v>
      </c>
      <c r="J5724" s="662">
        <f>H5724*I5724</f>
        <v>0</v>
      </c>
      <c r="K5724" s="662">
        <f>IF($V$11="Y",J5724*0.05,0)</f>
        <v>0</v>
      </c>
    </row>
    <row r="5725" s="671" customFormat="1" ht="13.5" customHeight="1">
      <c r="E5725" t="s" s="596">
        <v>1698</v>
      </c>
      <c r="F5725" t="s" s="675">
        <v>2660</v>
      </c>
      <c r="G5725" t="s" s="695">
        <f>G5716</f>
        <v>2007</v>
      </c>
      <c r="H5725" s="677">
        <v>0</v>
      </c>
      <c r="J5725" s="662">
        <f>H5725*I5725</f>
        <v>0</v>
      </c>
      <c r="K5725" s="662">
        <f>IF($V$11="Y",J5725*0.05,0)</f>
        <v>0</v>
      </c>
    </row>
    <row r="5726" s="671" customFormat="1" ht="13.5" customHeight="1">
      <c r="E5726" t="s" s="596">
        <v>1705</v>
      </c>
      <c r="F5726" t="s" s="675">
        <v>2661</v>
      </c>
      <c r="G5726" t="s" s="676">
        <f>G5717</f>
        <v>1996</v>
      </c>
      <c r="H5726" s="677">
        <v>0</v>
      </c>
      <c r="J5726" s="662">
        <f>H5726*I5726</f>
        <v>0</v>
      </c>
      <c r="K5726" s="662">
        <f>IF($V$11="Y",J5726*0.05,0)</f>
        <v>0</v>
      </c>
    </row>
    <row r="5727" s="671" customFormat="1" ht="13.5" customHeight="1">
      <c r="E5727" t="s" s="596">
        <v>1705</v>
      </c>
      <c r="F5727" t="s" s="675">
        <v>2661</v>
      </c>
      <c r="G5727" t="s" s="91">
        <f>G5718</f>
        <v>1998</v>
      </c>
      <c r="H5727" s="677">
        <v>0</v>
      </c>
      <c r="J5727" s="662">
        <f>H5727*I5727</f>
        <v>0</v>
      </c>
      <c r="K5727" s="662">
        <f>IF($V$11="Y",J5727*0.05,0)</f>
        <v>0</v>
      </c>
    </row>
    <row r="5728" s="671" customFormat="1" ht="13.5" customHeight="1">
      <c r="E5728" t="s" s="596">
        <v>1705</v>
      </c>
      <c r="F5728" t="s" s="675">
        <v>2661</v>
      </c>
      <c r="G5728" t="s" s="205">
        <f>G5719</f>
        <v>2000</v>
      </c>
      <c r="H5728" s="677">
        <v>0</v>
      </c>
      <c r="J5728" s="662">
        <f>H5728*I5728</f>
        <v>0</v>
      </c>
      <c r="K5728" s="662">
        <f>IF($V$11="Y",J5728*0.05,0)</f>
        <v>0</v>
      </c>
    </row>
    <row r="5729" s="671" customFormat="1" ht="13.5" customHeight="1">
      <c r="E5729" t="s" s="596">
        <v>1705</v>
      </c>
      <c r="F5729" t="s" s="675">
        <v>2661</v>
      </c>
      <c r="G5729" t="s" s="684">
        <f>G5720</f>
        <v>2001</v>
      </c>
      <c r="H5729" s="677">
        <v>0</v>
      </c>
      <c r="J5729" s="662">
        <f>H5729*I5729</f>
        <v>0</v>
      </c>
      <c r="K5729" s="662">
        <f>IF($V$11="Y",J5729*0.05,0)</f>
        <v>0</v>
      </c>
    </row>
    <row r="5730" s="671" customFormat="1" ht="13.5" customHeight="1">
      <c r="E5730" t="s" s="596">
        <v>1705</v>
      </c>
      <c r="F5730" t="s" s="675">
        <v>2661</v>
      </c>
      <c r="G5730" t="s" s="686">
        <f>G5721</f>
        <v>2003</v>
      </c>
      <c r="H5730" s="677">
        <v>0</v>
      </c>
      <c r="J5730" s="662">
        <f>H5730*I5730</f>
        <v>0</v>
      </c>
      <c r="K5730" s="662">
        <f>IF($V$11="Y",J5730*0.05,0)</f>
        <v>0</v>
      </c>
    </row>
    <row r="5731" s="671" customFormat="1" ht="13.5" customHeight="1">
      <c r="E5731" t="s" s="596">
        <v>1705</v>
      </c>
      <c r="F5731" t="s" s="675">
        <v>2661</v>
      </c>
      <c r="G5731" t="s" s="690">
        <f>G5722</f>
        <v>2004</v>
      </c>
      <c r="H5731" s="677">
        <v>0</v>
      </c>
      <c r="J5731" s="662">
        <f>H5731*I5731</f>
        <v>0</v>
      </c>
      <c r="K5731" s="662">
        <f>IF($V$11="Y",J5731*0.05,0)</f>
        <v>0</v>
      </c>
    </row>
    <row r="5732" s="671" customFormat="1" ht="13.5" customHeight="1">
      <c r="E5732" t="s" s="596">
        <v>1705</v>
      </c>
      <c r="F5732" t="s" s="675">
        <v>2661</v>
      </c>
      <c r="G5732" t="s" s="692">
        <f>G5723</f>
        <v>2005</v>
      </c>
      <c r="H5732" s="677">
        <v>0</v>
      </c>
      <c r="J5732" s="662">
        <f>H5732*I5732</f>
        <v>0</v>
      </c>
      <c r="K5732" s="662">
        <f>IF($V$11="Y",J5732*0.05,0)</f>
        <v>0</v>
      </c>
    </row>
    <row r="5733" s="671" customFormat="1" ht="13.5" customHeight="1">
      <c r="E5733" t="s" s="596">
        <v>1705</v>
      </c>
      <c r="F5733" t="s" s="675">
        <v>2661</v>
      </c>
      <c r="G5733" t="s" s="180">
        <f>G5724</f>
        <v>2006</v>
      </c>
      <c r="H5733" s="677">
        <v>0</v>
      </c>
      <c r="J5733" s="662">
        <f>H5733*I5733</f>
        <v>0</v>
      </c>
      <c r="K5733" s="662">
        <f>IF($V$11="Y",J5733*0.05,0)</f>
        <v>0</v>
      </c>
    </row>
    <row r="5734" s="671" customFormat="1" ht="13.5" customHeight="1">
      <c r="E5734" t="s" s="596">
        <v>1705</v>
      </c>
      <c r="F5734" t="s" s="675">
        <v>2661</v>
      </c>
      <c r="G5734" t="s" s="695">
        <f>G5725</f>
        <v>2007</v>
      </c>
      <c r="H5734" s="677">
        <v>0</v>
      </c>
      <c r="J5734" s="662">
        <f>H5734*I5734</f>
        <v>0</v>
      </c>
      <c r="K5734" s="662">
        <f>IF($V$11="Y",J5734*0.05,0)</f>
        <v>0</v>
      </c>
    </row>
    <row r="5735" s="671" customFormat="1" ht="13.5" customHeight="1">
      <c r="E5735" t="s" s="596">
        <v>1830</v>
      </c>
      <c r="F5735" t="s" s="675">
        <v>2662</v>
      </c>
      <c r="G5735" t="s" s="676">
        <f>G5726</f>
        <v>1996</v>
      </c>
      <c r="H5735" s="677">
        <v>0</v>
      </c>
      <c r="J5735" s="662">
        <f>H5735*I5735</f>
        <v>0</v>
      </c>
      <c r="K5735" s="662">
        <f>IF($V$11="Y",J5735*0.05,0)</f>
        <v>0</v>
      </c>
    </row>
    <row r="5736" s="671" customFormat="1" ht="13.5" customHeight="1">
      <c r="E5736" t="s" s="596">
        <v>1830</v>
      </c>
      <c r="F5736" t="s" s="675">
        <v>2662</v>
      </c>
      <c r="G5736" t="s" s="91">
        <f>G5727</f>
        <v>1998</v>
      </c>
      <c r="H5736" s="677">
        <v>0</v>
      </c>
      <c r="J5736" s="662">
        <f>H5736*I5736</f>
        <v>0</v>
      </c>
      <c r="K5736" s="662">
        <f>IF($V$11="Y",J5736*0.05,0)</f>
        <v>0</v>
      </c>
    </row>
    <row r="5737" s="671" customFormat="1" ht="13.5" customHeight="1">
      <c r="E5737" t="s" s="596">
        <v>1830</v>
      </c>
      <c r="F5737" t="s" s="675">
        <v>2662</v>
      </c>
      <c r="G5737" t="s" s="205">
        <f>G5728</f>
        <v>2000</v>
      </c>
      <c r="H5737" s="677">
        <v>0</v>
      </c>
      <c r="J5737" s="662">
        <f>H5737*I5737</f>
        <v>0</v>
      </c>
      <c r="K5737" s="662">
        <f>IF($V$11="Y",J5737*0.05,0)</f>
        <v>0</v>
      </c>
    </row>
    <row r="5738" s="671" customFormat="1" ht="13.5" customHeight="1">
      <c r="E5738" t="s" s="596">
        <v>1830</v>
      </c>
      <c r="F5738" t="s" s="675">
        <v>2662</v>
      </c>
      <c r="G5738" t="s" s="684">
        <f>G5729</f>
        <v>2001</v>
      </c>
      <c r="H5738" s="677">
        <v>0</v>
      </c>
      <c r="J5738" s="662">
        <f>H5738*I5738</f>
        <v>0</v>
      </c>
      <c r="K5738" s="662">
        <f>IF($V$11="Y",J5738*0.05,0)</f>
        <v>0</v>
      </c>
    </row>
    <row r="5739" s="671" customFormat="1" ht="13.5" customHeight="1">
      <c r="E5739" t="s" s="596">
        <v>1830</v>
      </c>
      <c r="F5739" t="s" s="675">
        <v>2662</v>
      </c>
      <c r="G5739" t="s" s="686">
        <f>G5730</f>
        <v>2003</v>
      </c>
      <c r="H5739" s="677">
        <v>0</v>
      </c>
      <c r="J5739" s="662">
        <f>H5739*I5739</f>
        <v>0</v>
      </c>
      <c r="K5739" s="662">
        <f>IF($V$11="Y",J5739*0.05,0)</f>
        <v>0</v>
      </c>
    </row>
    <row r="5740" s="671" customFormat="1" ht="13.5" customHeight="1">
      <c r="E5740" t="s" s="596">
        <v>1830</v>
      </c>
      <c r="F5740" t="s" s="675">
        <v>2662</v>
      </c>
      <c r="G5740" t="s" s="690">
        <f>G5731</f>
        <v>2004</v>
      </c>
      <c r="H5740" s="677">
        <v>0</v>
      </c>
      <c r="J5740" s="662">
        <f>H5740*I5740</f>
        <v>0</v>
      </c>
      <c r="K5740" s="662">
        <f>IF($V$11="Y",J5740*0.05,0)</f>
        <v>0</v>
      </c>
    </row>
    <row r="5741" s="671" customFormat="1" ht="13.5" customHeight="1">
      <c r="E5741" t="s" s="596">
        <v>1830</v>
      </c>
      <c r="F5741" t="s" s="675">
        <v>2662</v>
      </c>
      <c r="G5741" t="s" s="692">
        <f>G5732</f>
        <v>2005</v>
      </c>
      <c r="H5741" s="677">
        <v>0</v>
      </c>
      <c r="J5741" s="662">
        <f>H5741*I5741</f>
        <v>0</v>
      </c>
      <c r="K5741" s="662">
        <f>IF($V$11="Y",J5741*0.05,0)</f>
        <v>0</v>
      </c>
    </row>
    <row r="5742" s="671" customFormat="1" ht="13.5" customHeight="1">
      <c r="E5742" t="s" s="596">
        <v>1830</v>
      </c>
      <c r="F5742" t="s" s="675">
        <v>2662</v>
      </c>
      <c r="G5742" t="s" s="180">
        <f>G5733</f>
        <v>2006</v>
      </c>
      <c r="H5742" s="677">
        <v>0</v>
      </c>
      <c r="J5742" s="662">
        <f>H5742*I5742</f>
        <v>0</v>
      </c>
      <c r="K5742" s="662">
        <f>IF($V$11="Y",J5742*0.05,0)</f>
        <v>0</v>
      </c>
    </row>
    <row r="5743" s="671" customFormat="1" ht="13.5" customHeight="1">
      <c r="E5743" t="s" s="596">
        <v>1830</v>
      </c>
      <c r="F5743" t="s" s="675">
        <v>2662</v>
      </c>
      <c r="G5743" t="s" s="695">
        <f>G5734</f>
        <v>2007</v>
      </c>
      <c r="H5743" s="677">
        <v>0</v>
      </c>
      <c r="J5743" s="662">
        <f>H5743*I5743</f>
        <v>0</v>
      </c>
      <c r="K5743" s="662">
        <f>IF($V$11="Y",J5743*0.05,0)</f>
        <v>0</v>
      </c>
    </row>
    <row r="5744" s="671" customFormat="1" ht="13.5" customHeight="1">
      <c r="E5744" t="s" s="596">
        <v>1829</v>
      </c>
      <c r="F5744" t="s" s="675">
        <v>2663</v>
      </c>
      <c r="G5744" t="s" s="676">
        <f>G5735</f>
        <v>1996</v>
      </c>
      <c r="H5744" s="677">
        <v>0</v>
      </c>
      <c r="J5744" s="662">
        <f>H5744*I5744</f>
        <v>0</v>
      </c>
      <c r="K5744" s="662">
        <f>IF($V$11="Y",J5744*0.05,0)</f>
        <v>0</v>
      </c>
    </row>
    <row r="5745" s="671" customFormat="1" ht="13.5" customHeight="1">
      <c r="E5745" t="s" s="596">
        <v>1829</v>
      </c>
      <c r="F5745" t="s" s="675">
        <v>2663</v>
      </c>
      <c r="G5745" t="s" s="91">
        <f>G5736</f>
        <v>1998</v>
      </c>
      <c r="H5745" s="677">
        <v>0</v>
      </c>
      <c r="J5745" s="662">
        <f>H5745*I5745</f>
        <v>0</v>
      </c>
      <c r="K5745" s="662">
        <f>IF($V$11="Y",J5745*0.05,0)</f>
        <v>0</v>
      </c>
    </row>
    <row r="5746" s="671" customFormat="1" ht="13.5" customHeight="1">
      <c r="E5746" t="s" s="596">
        <v>1829</v>
      </c>
      <c r="F5746" t="s" s="675">
        <v>2663</v>
      </c>
      <c r="G5746" t="s" s="205">
        <f>G5737</f>
        <v>2000</v>
      </c>
      <c r="H5746" s="677">
        <v>0</v>
      </c>
      <c r="J5746" s="662">
        <f>H5746*I5746</f>
        <v>0</v>
      </c>
      <c r="K5746" s="662">
        <f>IF($V$11="Y",J5746*0.05,0)</f>
        <v>0</v>
      </c>
    </row>
    <row r="5747" s="671" customFormat="1" ht="13.5" customHeight="1">
      <c r="E5747" t="s" s="596">
        <v>1829</v>
      </c>
      <c r="F5747" t="s" s="675">
        <v>2663</v>
      </c>
      <c r="G5747" t="s" s="684">
        <f>G5738</f>
        <v>2001</v>
      </c>
      <c r="H5747" s="677">
        <v>0</v>
      </c>
      <c r="J5747" s="662">
        <f>H5747*I5747</f>
        <v>0</v>
      </c>
      <c r="K5747" s="662">
        <f>IF($V$11="Y",J5747*0.05,0)</f>
        <v>0</v>
      </c>
    </row>
    <row r="5748" s="671" customFormat="1" ht="13.5" customHeight="1">
      <c r="E5748" t="s" s="596">
        <v>1829</v>
      </c>
      <c r="F5748" t="s" s="675">
        <v>2663</v>
      </c>
      <c r="G5748" t="s" s="686">
        <f>G5739</f>
        <v>2003</v>
      </c>
      <c r="H5748" s="677">
        <v>0</v>
      </c>
      <c r="J5748" s="662">
        <f>H5748*I5748</f>
        <v>0</v>
      </c>
      <c r="K5748" s="662">
        <f>IF($V$11="Y",J5748*0.05,0)</f>
        <v>0</v>
      </c>
    </row>
    <row r="5749" s="671" customFormat="1" ht="13.5" customHeight="1">
      <c r="E5749" t="s" s="596">
        <v>1829</v>
      </c>
      <c r="F5749" t="s" s="675">
        <v>2663</v>
      </c>
      <c r="G5749" t="s" s="690">
        <f>G5740</f>
        <v>2004</v>
      </c>
      <c r="H5749" s="677">
        <v>0</v>
      </c>
      <c r="J5749" s="662">
        <f>H5749*I5749</f>
        <v>0</v>
      </c>
      <c r="K5749" s="662">
        <f>IF($V$11="Y",J5749*0.05,0)</f>
        <v>0</v>
      </c>
    </row>
    <row r="5750" s="671" customFormat="1" ht="13.5" customHeight="1">
      <c r="E5750" t="s" s="596">
        <v>1829</v>
      </c>
      <c r="F5750" t="s" s="675">
        <v>2663</v>
      </c>
      <c r="G5750" t="s" s="692">
        <f>G5741</f>
        <v>2005</v>
      </c>
      <c r="H5750" s="677">
        <v>0</v>
      </c>
      <c r="J5750" s="662">
        <f>H5750*I5750</f>
        <v>0</v>
      </c>
      <c r="K5750" s="662">
        <f>IF($V$11="Y",J5750*0.05,0)</f>
        <v>0</v>
      </c>
    </row>
    <row r="5751" s="671" customFormat="1" ht="13.5" customHeight="1">
      <c r="E5751" t="s" s="596">
        <v>1829</v>
      </c>
      <c r="F5751" t="s" s="675">
        <v>2663</v>
      </c>
      <c r="G5751" t="s" s="180">
        <f>G5742</f>
        <v>2006</v>
      </c>
      <c r="H5751" s="677">
        <v>0</v>
      </c>
      <c r="J5751" s="662">
        <f>H5751*I5751</f>
        <v>0</v>
      </c>
      <c r="K5751" s="662">
        <f>IF($V$11="Y",J5751*0.05,0)</f>
        <v>0</v>
      </c>
    </row>
    <row r="5752" s="671" customFormat="1" ht="13.5" customHeight="1">
      <c r="E5752" t="s" s="596">
        <v>1829</v>
      </c>
      <c r="F5752" t="s" s="675">
        <v>2663</v>
      </c>
      <c r="G5752" t="s" s="695">
        <f>G5743</f>
        <v>2007</v>
      </c>
      <c r="H5752" s="677">
        <v>0</v>
      </c>
      <c r="J5752" s="662">
        <f>H5752*I5752</f>
        <v>0</v>
      </c>
      <c r="K5752" s="662">
        <f>IF($V$11="Y",J5752*0.05,0)</f>
        <v>0</v>
      </c>
    </row>
    <row r="5753" s="671" customFormat="1" ht="13.5" customHeight="1">
      <c r="E5753" t="s" s="596">
        <v>1833</v>
      </c>
      <c r="F5753" t="s" s="675">
        <v>2664</v>
      </c>
      <c r="G5753" t="s" s="676">
        <f>G5744</f>
        <v>1996</v>
      </c>
      <c r="H5753" s="677">
        <v>0</v>
      </c>
      <c r="J5753" s="662">
        <f>H5753*I5753</f>
        <v>0</v>
      </c>
      <c r="K5753" s="662">
        <f>IF($V$11="Y",J5753*0.05,0)</f>
        <v>0</v>
      </c>
    </row>
    <row r="5754" s="671" customFormat="1" ht="13.5" customHeight="1">
      <c r="E5754" t="s" s="596">
        <v>1833</v>
      </c>
      <c r="F5754" t="s" s="675">
        <v>2664</v>
      </c>
      <c r="G5754" t="s" s="91">
        <f>G5745</f>
        <v>1998</v>
      </c>
      <c r="H5754" s="677">
        <v>0</v>
      </c>
      <c r="J5754" s="662">
        <f>H5754*I5754</f>
        <v>0</v>
      </c>
      <c r="K5754" s="662">
        <f>IF($V$11="Y",J5754*0.05,0)</f>
        <v>0</v>
      </c>
    </row>
    <row r="5755" s="671" customFormat="1" ht="13.5" customHeight="1">
      <c r="E5755" t="s" s="596">
        <v>1833</v>
      </c>
      <c r="F5755" t="s" s="675">
        <v>2664</v>
      </c>
      <c r="G5755" t="s" s="205">
        <f>G5746</f>
        <v>2000</v>
      </c>
      <c r="H5755" s="677">
        <v>0</v>
      </c>
      <c r="J5755" s="662">
        <f>H5755*I5755</f>
        <v>0</v>
      </c>
      <c r="K5755" s="662">
        <f>IF($V$11="Y",J5755*0.05,0)</f>
        <v>0</v>
      </c>
    </row>
    <row r="5756" s="671" customFormat="1" ht="13.5" customHeight="1">
      <c r="E5756" t="s" s="596">
        <v>1833</v>
      </c>
      <c r="F5756" t="s" s="675">
        <v>2664</v>
      </c>
      <c r="G5756" t="s" s="684">
        <f>G5747</f>
        <v>2001</v>
      </c>
      <c r="H5756" s="677">
        <v>0</v>
      </c>
      <c r="J5756" s="662">
        <f>H5756*I5756</f>
        <v>0</v>
      </c>
      <c r="K5756" s="662">
        <f>IF($V$11="Y",J5756*0.05,0)</f>
        <v>0</v>
      </c>
    </row>
    <row r="5757" s="671" customFormat="1" ht="13.5" customHeight="1">
      <c r="E5757" t="s" s="596">
        <v>1833</v>
      </c>
      <c r="F5757" t="s" s="675">
        <v>2664</v>
      </c>
      <c r="G5757" t="s" s="686">
        <f>G5748</f>
        <v>2003</v>
      </c>
      <c r="H5757" s="677">
        <v>0</v>
      </c>
      <c r="J5757" s="662">
        <f>H5757*I5757</f>
        <v>0</v>
      </c>
      <c r="K5757" s="662">
        <f>IF($V$11="Y",J5757*0.05,0)</f>
        <v>0</v>
      </c>
    </row>
    <row r="5758" s="671" customFormat="1" ht="13.5" customHeight="1">
      <c r="E5758" t="s" s="596">
        <v>1833</v>
      </c>
      <c r="F5758" t="s" s="675">
        <v>2664</v>
      </c>
      <c r="G5758" t="s" s="690">
        <f>G5749</f>
        <v>2004</v>
      </c>
      <c r="H5758" s="677">
        <v>0</v>
      </c>
      <c r="J5758" s="662">
        <f>H5758*I5758</f>
        <v>0</v>
      </c>
      <c r="K5758" s="662">
        <f>IF($V$11="Y",J5758*0.05,0)</f>
        <v>0</v>
      </c>
    </row>
    <row r="5759" s="671" customFormat="1" ht="13.5" customHeight="1">
      <c r="E5759" t="s" s="596">
        <v>1833</v>
      </c>
      <c r="F5759" t="s" s="675">
        <v>2664</v>
      </c>
      <c r="G5759" t="s" s="692">
        <f>G5750</f>
        <v>2005</v>
      </c>
      <c r="H5759" s="677">
        <v>0</v>
      </c>
      <c r="J5759" s="662">
        <f>H5759*I5759</f>
        <v>0</v>
      </c>
      <c r="K5759" s="662">
        <f>IF($V$11="Y",J5759*0.05,0)</f>
        <v>0</v>
      </c>
    </row>
    <row r="5760" s="671" customFormat="1" ht="13.5" customHeight="1">
      <c r="E5760" t="s" s="596">
        <v>1833</v>
      </c>
      <c r="F5760" t="s" s="675">
        <v>2664</v>
      </c>
      <c r="G5760" t="s" s="180">
        <f>G5751</f>
        <v>2006</v>
      </c>
      <c r="H5760" s="677">
        <v>0</v>
      </c>
      <c r="J5760" s="662">
        <f>H5760*I5760</f>
        <v>0</v>
      </c>
      <c r="K5760" s="662">
        <f>IF($V$11="Y",J5760*0.05,0)</f>
        <v>0</v>
      </c>
    </row>
    <row r="5761" s="671" customFormat="1" ht="13.5" customHeight="1">
      <c r="E5761" t="s" s="596">
        <v>1833</v>
      </c>
      <c r="F5761" t="s" s="675">
        <v>2664</v>
      </c>
      <c r="G5761" t="s" s="695">
        <f>G5752</f>
        <v>2007</v>
      </c>
      <c r="H5761" s="677">
        <v>0</v>
      </c>
      <c r="J5761" s="662">
        <f>H5761*I5761</f>
        <v>0</v>
      </c>
      <c r="K5761" s="662">
        <f>IF($V$11="Y",J5761*0.05,0)</f>
        <v>0</v>
      </c>
    </row>
    <row r="5762" s="671" customFormat="1" ht="13.5" customHeight="1">
      <c r="E5762" t="s" s="596">
        <v>1834</v>
      </c>
      <c r="F5762" t="s" s="675">
        <v>2665</v>
      </c>
      <c r="G5762" t="s" s="676">
        <f>G5753</f>
        <v>1996</v>
      </c>
      <c r="H5762" s="677">
        <v>0</v>
      </c>
      <c r="J5762" s="662">
        <f>H5762*I5762</f>
        <v>0</v>
      </c>
      <c r="K5762" s="662">
        <f>IF($V$11="Y",J5762*0.05,0)</f>
        <v>0</v>
      </c>
    </row>
    <row r="5763" s="671" customFormat="1" ht="13.5" customHeight="1">
      <c r="E5763" t="s" s="596">
        <v>1834</v>
      </c>
      <c r="F5763" t="s" s="675">
        <v>2665</v>
      </c>
      <c r="G5763" t="s" s="91">
        <f>G5754</f>
        <v>1998</v>
      </c>
      <c r="H5763" s="677">
        <v>0</v>
      </c>
      <c r="J5763" s="662">
        <f>H5763*I5763</f>
        <v>0</v>
      </c>
      <c r="K5763" s="662">
        <f>IF($V$11="Y",J5763*0.05,0)</f>
        <v>0</v>
      </c>
    </row>
    <row r="5764" s="671" customFormat="1" ht="13.5" customHeight="1">
      <c r="E5764" t="s" s="596">
        <v>1834</v>
      </c>
      <c r="F5764" t="s" s="675">
        <v>2665</v>
      </c>
      <c r="G5764" t="s" s="205">
        <f>G5755</f>
        <v>2000</v>
      </c>
      <c r="H5764" s="677">
        <v>0</v>
      </c>
      <c r="J5764" s="662">
        <f>H5764*I5764</f>
        <v>0</v>
      </c>
      <c r="K5764" s="662">
        <f>IF($V$11="Y",J5764*0.05,0)</f>
        <v>0</v>
      </c>
    </row>
    <row r="5765" s="671" customFormat="1" ht="13.5" customHeight="1">
      <c r="E5765" t="s" s="596">
        <v>1834</v>
      </c>
      <c r="F5765" t="s" s="675">
        <v>2665</v>
      </c>
      <c r="G5765" t="s" s="684">
        <f>G5756</f>
        <v>2001</v>
      </c>
      <c r="H5765" s="677">
        <v>0</v>
      </c>
      <c r="J5765" s="662">
        <f>H5765*I5765</f>
        <v>0</v>
      </c>
      <c r="K5765" s="662">
        <f>IF($V$11="Y",J5765*0.05,0)</f>
        <v>0</v>
      </c>
    </row>
    <row r="5766" s="671" customFormat="1" ht="13.5" customHeight="1">
      <c r="E5766" t="s" s="596">
        <v>1834</v>
      </c>
      <c r="F5766" t="s" s="675">
        <v>2665</v>
      </c>
      <c r="G5766" t="s" s="686">
        <f>G5757</f>
        <v>2003</v>
      </c>
      <c r="H5766" s="677">
        <v>0</v>
      </c>
      <c r="J5766" s="662">
        <f>H5766*I5766</f>
        <v>0</v>
      </c>
      <c r="K5766" s="662">
        <f>IF($V$11="Y",J5766*0.05,0)</f>
        <v>0</v>
      </c>
    </row>
    <row r="5767" s="671" customFormat="1" ht="13.5" customHeight="1">
      <c r="E5767" t="s" s="596">
        <v>1834</v>
      </c>
      <c r="F5767" t="s" s="675">
        <v>2665</v>
      </c>
      <c r="G5767" t="s" s="690">
        <f>G5758</f>
        <v>2004</v>
      </c>
      <c r="H5767" s="677">
        <v>0</v>
      </c>
      <c r="J5767" s="662">
        <f>H5767*I5767</f>
        <v>0</v>
      </c>
      <c r="K5767" s="662">
        <f>IF($V$11="Y",J5767*0.05,0)</f>
        <v>0</v>
      </c>
    </row>
    <row r="5768" s="671" customFormat="1" ht="13.5" customHeight="1">
      <c r="E5768" t="s" s="596">
        <v>1834</v>
      </c>
      <c r="F5768" t="s" s="675">
        <v>2665</v>
      </c>
      <c r="G5768" t="s" s="692">
        <f>G5759</f>
        <v>2005</v>
      </c>
      <c r="H5768" s="677">
        <v>0</v>
      </c>
      <c r="J5768" s="662">
        <f>H5768*I5768</f>
        <v>0</v>
      </c>
      <c r="K5768" s="662">
        <f>IF($V$11="Y",J5768*0.05,0)</f>
        <v>0</v>
      </c>
    </row>
    <row r="5769" s="671" customFormat="1" ht="13.5" customHeight="1">
      <c r="E5769" t="s" s="596">
        <v>1834</v>
      </c>
      <c r="F5769" t="s" s="675">
        <v>2665</v>
      </c>
      <c r="G5769" t="s" s="180">
        <f>G5760</f>
        <v>2006</v>
      </c>
      <c r="H5769" s="677">
        <v>0</v>
      </c>
      <c r="J5769" s="662">
        <f>H5769*I5769</f>
        <v>0</v>
      </c>
      <c r="K5769" s="662">
        <f>IF($V$11="Y",J5769*0.05,0)</f>
        <v>0</v>
      </c>
    </row>
    <row r="5770" s="671" customFormat="1" ht="13.5" customHeight="1">
      <c r="E5770" t="s" s="596">
        <v>1834</v>
      </c>
      <c r="F5770" t="s" s="675">
        <v>2665</v>
      </c>
      <c r="G5770" t="s" s="695">
        <f>G5761</f>
        <v>2007</v>
      </c>
      <c r="H5770" s="677">
        <v>0</v>
      </c>
      <c r="J5770" s="662">
        <f>H5770*I5770</f>
        <v>0</v>
      </c>
      <c r="K5770" s="662">
        <f>IF($V$11="Y",J5770*0.05,0)</f>
        <v>0</v>
      </c>
    </row>
    <row r="5771" s="671" customFormat="1" ht="13.5" customHeight="1">
      <c r="E5771" t="s" s="596">
        <v>1835</v>
      </c>
      <c r="F5771" t="s" s="675">
        <v>2666</v>
      </c>
      <c r="G5771" t="s" s="676">
        <f>G5744</f>
        <v>1996</v>
      </c>
      <c r="H5771" s="677">
        <v>0</v>
      </c>
      <c r="J5771" s="662">
        <f>H5771*I5771</f>
        <v>0</v>
      </c>
      <c r="K5771" s="662">
        <f>IF($V$11="Y",J5771*0.05,0)</f>
        <v>0</v>
      </c>
    </row>
    <row r="5772" s="671" customFormat="1" ht="13.5" customHeight="1">
      <c r="E5772" t="s" s="596">
        <v>1835</v>
      </c>
      <c r="F5772" t="s" s="675">
        <v>2666</v>
      </c>
      <c r="G5772" t="s" s="91">
        <f>G5745</f>
        <v>1998</v>
      </c>
      <c r="H5772" s="677">
        <v>0</v>
      </c>
      <c r="J5772" s="662">
        <f>H5772*I5772</f>
        <v>0</v>
      </c>
      <c r="K5772" s="662">
        <f>IF($V$11="Y",J5772*0.05,0)</f>
        <v>0</v>
      </c>
    </row>
    <row r="5773" s="671" customFormat="1" ht="13.5" customHeight="1">
      <c r="E5773" t="s" s="596">
        <v>1835</v>
      </c>
      <c r="F5773" t="s" s="675">
        <v>2666</v>
      </c>
      <c r="G5773" t="s" s="205">
        <f>G5746</f>
        <v>2000</v>
      </c>
      <c r="H5773" s="677">
        <v>0</v>
      </c>
      <c r="J5773" s="662">
        <f>H5773*I5773</f>
        <v>0</v>
      </c>
      <c r="K5773" s="662">
        <f>IF($V$11="Y",J5773*0.05,0)</f>
        <v>0</v>
      </c>
    </row>
    <row r="5774" s="671" customFormat="1" ht="13.5" customHeight="1">
      <c r="E5774" t="s" s="596">
        <v>1835</v>
      </c>
      <c r="F5774" t="s" s="675">
        <v>2666</v>
      </c>
      <c r="G5774" t="s" s="684">
        <f>G5747</f>
        <v>2001</v>
      </c>
      <c r="H5774" s="677">
        <v>0</v>
      </c>
      <c r="J5774" s="662">
        <f>H5774*I5774</f>
        <v>0</v>
      </c>
      <c r="K5774" s="662">
        <f>IF($V$11="Y",J5774*0.05,0)</f>
        <v>0</v>
      </c>
    </row>
    <row r="5775" s="671" customFormat="1" ht="13.5" customHeight="1">
      <c r="E5775" t="s" s="596">
        <v>1835</v>
      </c>
      <c r="F5775" t="s" s="675">
        <v>2666</v>
      </c>
      <c r="G5775" t="s" s="686">
        <f>G5748</f>
        <v>2003</v>
      </c>
      <c r="H5775" s="677">
        <v>0</v>
      </c>
      <c r="J5775" s="662">
        <f>H5775*I5775</f>
        <v>0</v>
      </c>
      <c r="K5775" s="662">
        <f>IF($V$11="Y",J5775*0.05,0)</f>
        <v>0</v>
      </c>
    </row>
    <row r="5776" s="671" customFormat="1" ht="13.5" customHeight="1">
      <c r="E5776" t="s" s="596">
        <v>1835</v>
      </c>
      <c r="F5776" t="s" s="675">
        <v>2666</v>
      </c>
      <c r="G5776" t="s" s="690">
        <f>G5749</f>
        <v>2004</v>
      </c>
      <c r="H5776" s="677">
        <v>0</v>
      </c>
      <c r="J5776" s="662">
        <f>H5776*I5776</f>
        <v>0</v>
      </c>
      <c r="K5776" s="662">
        <f>IF($V$11="Y",J5776*0.05,0)</f>
        <v>0</v>
      </c>
    </row>
    <row r="5777" s="671" customFormat="1" ht="13.5" customHeight="1">
      <c r="E5777" t="s" s="596">
        <v>1835</v>
      </c>
      <c r="F5777" t="s" s="675">
        <v>2666</v>
      </c>
      <c r="G5777" t="s" s="692">
        <f>G5750</f>
        <v>2005</v>
      </c>
      <c r="H5777" s="677">
        <v>0</v>
      </c>
      <c r="J5777" s="662">
        <f>H5777*I5777</f>
        <v>0</v>
      </c>
      <c r="K5777" s="662">
        <f>IF($V$11="Y",J5777*0.05,0)</f>
        <v>0</v>
      </c>
    </row>
    <row r="5778" s="671" customFormat="1" ht="13.5" customHeight="1">
      <c r="E5778" t="s" s="596">
        <v>1835</v>
      </c>
      <c r="F5778" t="s" s="675">
        <v>2666</v>
      </c>
      <c r="G5778" t="s" s="180">
        <f>G5751</f>
        <v>2006</v>
      </c>
      <c r="H5778" s="677">
        <v>0</v>
      </c>
      <c r="J5778" s="662">
        <f>H5778*I5778</f>
        <v>0</v>
      </c>
      <c r="K5778" s="662">
        <f>IF($V$11="Y",J5778*0.05,0)</f>
        <v>0</v>
      </c>
    </row>
    <row r="5779" s="671" customFormat="1" ht="13.5" customHeight="1">
      <c r="E5779" t="s" s="596">
        <v>1835</v>
      </c>
      <c r="F5779" t="s" s="675">
        <v>2666</v>
      </c>
      <c r="G5779" t="s" s="695">
        <f>G5752</f>
        <v>2007</v>
      </c>
      <c r="H5779" s="677">
        <v>0</v>
      </c>
      <c r="J5779" s="662">
        <f>H5779*I5779</f>
        <v>0</v>
      </c>
      <c r="K5779" s="662">
        <f>IF($V$11="Y",J5779*0.05,0)</f>
        <v>0</v>
      </c>
    </row>
    <row r="5780" s="671" customFormat="1" ht="13.5" customHeight="1">
      <c r="E5780" t="s" s="596">
        <v>1836</v>
      </c>
      <c r="F5780" t="s" s="675">
        <v>2667</v>
      </c>
      <c r="G5780" t="s" s="676">
        <f>G5753</f>
        <v>1996</v>
      </c>
      <c r="H5780" s="677">
        <v>0</v>
      </c>
      <c r="J5780" s="662">
        <f>H5780*I5780</f>
        <v>0</v>
      </c>
      <c r="K5780" s="662">
        <f>IF($V$11="Y",J5780*0.05,0)</f>
        <v>0</v>
      </c>
    </row>
    <row r="5781" s="671" customFormat="1" ht="13.5" customHeight="1">
      <c r="E5781" t="s" s="596">
        <v>1836</v>
      </c>
      <c r="F5781" t="s" s="675">
        <v>2667</v>
      </c>
      <c r="G5781" t="s" s="91">
        <f>G5754</f>
        <v>1998</v>
      </c>
      <c r="H5781" s="677">
        <v>0</v>
      </c>
      <c r="J5781" s="662">
        <f>H5781*I5781</f>
        <v>0</v>
      </c>
      <c r="K5781" s="662">
        <f>IF($V$11="Y",J5781*0.05,0)</f>
        <v>0</v>
      </c>
    </row>
    <row r="5782" s="671" customFormat="1" ht="13.5" customHeight="1">
      <c r="E5782" t="s" s="596">
        <v>1836</v>
      </c>
      <c r="F5782" t="s" s="675">
        <v>2667</v>
      </c>
      <c r="G5782" t="s" s="205">
        <f>G5755</f>
        <v>2000</v>
      </c>
      <c r="H5782" s="677">
        <v>0</v>
      </c>
      <c r="J5782" s="662">
        <f>H5782*I5782</f>
        <v>0</v>
      </c>
      <c r="K5782" s="662">
        <f>IF($V$11="Y",J5782*0.05,0)</f>
        <v>0</v>
      </c>
    </row>
    <row r="5783" s="671" customFormat="1" ht="13.5" customHeight="1">
      <c r="E5783" t="s" s="596">
        <v>1836</v>
      </c>
      <c r="F5783" t="s" s="675">
        <v>2667</v>
      </c>
      <c r="G5783" t="s" s="684">
        <f>G5756</f>
        <v>2001</v>
      </c>
      <c r="H5783" s="677">
        <v>0</v>
      </c>
      <c r="J5783" s="662">
        <f>H5783*I5783</f>
        <v>0</v>
      </c>
      <c r="K5783" s="662">
        <f>IF($V$11="Y",J5783*0.05,0)</f>
        <v>0</v>
      </c>
    </row>
    <row r="5784" s="671" customFormat="1" ht="13.5" customHeight="1">
      <c r="E5784" t="s" s="596">
        <v>1836</v>
      </c>
      <c r="F5784" t="s" s="675">
        <v>2667</v>
      </c>
      <c r="G5784" t="s" s="686">
        <f>G5757</f>
        <v>2003</v>
      </c>
      <c r="H5784" s="677">
        <v>0</v>
      </c>
      <c r="J5784" s="662">
        <f>H5784*I5784</f>
        <v>0</v>
      </c>
      <c r="K5784" s="662">
        <f>IF($V$11="Y",J5784*0.05,0)</f>
        <v>0</v>
      </c>
    </row>
    <row r="5785" s="671" customFormat="1" ht="13.5" customHeight="1">
      <c r="E5785" t="s" s="596">
        <v>1836</v>
      </c>
      <c r="F5785" t="s" s="675">
        <v>2667</v>
      </c>
      <c r="G5785" t="s" s="690">
        <f>G5758</f>
        <v>2004</v>
      </c>
      <c r="H5785" s="677">
        <v>0</v>
      </c>
      <c r="J5785" s="662">
        <f>H5785*I5785</f>
        <v>0</v>
      </c>
      <c r="K5785" s="662">
        <f>IF($V$11="Y",J5785*0.05,0)</f>
        <v>0</v>
      </c>
    </row>
    <row r="5786" s="671" customFormat="1" ht="13.5" customHeight="1">
      <c r="E5786" t="s" s="596">
        <v>1836</v>
      </c>
      <c r="F5786" t="s" s="675">
        <v>2667</v>
      </c>
      <c r="G5786" t="s" s="692">
        <f>G5759</f>
        <v>2005</v>
      </c>
      <c r="H5786" s="677">
        <v>0</v>
      </c>
      <c r="J5786" s="662">
        <f>H5786*I5786</f>
        <v>0</v>
      </c>
      <c r="K5786" s="662">
        <f>IF($V$11="Y",J5786*0.05,0)</f>
        <v>0</v>
      </c>
    </row>
    <row r="5787" s="671" customFormat="1" ht="13.5" customHeight="1">
      <c r="E5787" t="s" s="596">
        <v>1836</v>
      </c>
      <c r="F5787" t="s" s="675">
        <v>2667</v>
      </c>
      <c r="G5787" t="s" s="180">
        <f>G5760</f>
        <v>2006</v>
      </c>
      <c r="H5787" s="677">
        <v>0</v>
      </c>
      <c r="J5787" s="662">
        <f>H5787*I5787</f>
        <v>0</v>
      </c>
      <c r="K5787" s="662">
        <f>IF($V$11="Y",J5787*0.05,0)</f>
        <v>0</v>
      </c>
    </row>
    <row r="5788" s="671" customFormat="1" ht="13.5" customHeight="1">
      <c r="E5788" t="s" s="596">
        <v>1836</v>
      </c>
      <c r="F5788" t="s" s="675">
        <v>2667</v>
      </c>
      <c r="G5788" t="s" s="695">
        <f>G5761</f>
        <v>2007</v>
      </c>
      <c r="H5788" s="677">
        <v>0</v>
      </c>
      <c r="J5788" s="662">
        <f>H5788*I5788</f>
        <v>0</v>
      </c>
      <c r="K5788" s="662">
        <f>IF($V$11="Y",J5788*0.05,0)</f>
        <v>0</v>
      </c>
    </row>
    <row r="5789" s="671" customFormat="1" ht="13.5" customHeight="1">
      <c r="E5789" t="s" s="596">
        <v>1831</v>
      </c>
      <c r="F5789" t="s" s="675">
        <v>2668</v>
      </c>
      <c r="G5789" t="s" s="676">
        <f>G5762</f>
        <v>1996</v>
      </c>
      <c r="H5789" s="677">
        <v>0</v>
      </c>
      <c r="J5789" s="662">
        <f>H5789*I5789</f>
        <v>0</v>
      </c>
      <c r="K5789" s="662">
        <f>IF($V$11="Y",J5789*0.05,0)</f>
        <v>0</v>
      </c>
    </row>
    <row r="5790" s="671" customFormat="1" ht="13.5" customHeight="1">
      <c r="E5790" t="s" s="596">
        <v>1831</v>
      </c>
      <c r="F5790" t="s" s="675">
        <v>2668</v>
      </c>
      <c r="G5790" t="s" s="91">
        <f>G5763</f>
        <v>1998</v>
      </c>
      <c r="H5790" s="677">
        <v>0</v>
      </c>
      <c r="J5790" s="662">
        <f>H5790*I5790</f>
        <v>0</v>
      </c>
      <c r="K5790" s="662">
        <f>IF($V$11="Y",J5790*0.05,0)</f>
        <v>0</v>
      </c>
    </row>
    <row r="5791" s="671" customFormat="1" ht="13.5" customHeight="1">
      <c r="E5791" t="s" s="596">
        <v>1831</v>
      </c>
      <c r="F5791" t="s" s="675">
        <v>2668</v>
      </c>
      <c r="G5791" t="s" s="205">
        <f>G5764</f>
        <v>2000</v>
      </c>
      <c r="H5791" s="677">
        <v>0</v>
      </c>
      <c r="J5791" s="662">
        <f>H5791*I5791</f>
        <v>0</v>
      </c>
      <c r="K5791" s="662">
        <f>IF($V$11="Y",J5791*0.05,0)</f>
        <v>0</v>
      </c>
    </row>
    <row r="5792" s="671" customFormat="1" ht="13.5" customHeight="1">
      <c r="E5792" t="s" s="596">
        <v>1831</v>
      </c>
      <c r="F5792" t="s" s="675">
        <v>2668</v>
      </c>
      <c r="G5792" t="s" s="684">
        <f>G5765</f>
        <v>2001</v>
      </c>
      <c r="H5792" s="677">
        <v>0</v>
      </c>
      <c r="J5792" s="662">
        <f>H5792*I5792</f>
        <v>0</v>
      </c>
      <c r="K5792" s="662">
        <f>IF($V$11="Y",J5792*0.05,0)</f>
        <v>0</v>
      </c>
    </row>
    <row r="5793" s="671" customFormat="1" ht="13.5" customHeight="1">
      <c r="E5793" t="s" s="596">
        <v>1831</v>
      </c>
      <c r="F5793" t="s" s="675">
        <v>2668</v>
      </c>
      <c r="G5793" t="s" s="686">
        <f>G5766</f>
        <v>2003</v>
      </c>
      <c r="H5793" s="677">
        <v>0</v>
      </c>
      <c r="J5793" s="662">
        <f>H5793*I5793</f>
        <v>0</v>
      </c>
      <c r="K5793" s="662">
        <f>IF($V$11="Y",J5793*0.05,0)</f>
        <v>0</v>
      </c>
    </row>
    <row r="5794" s="671" customFormat="1" ht="13.5" customHeight="1">
      <c r="E5794" t="s" s="596">
        <v>1831</v>
      </c>
      <c r="F5794" t="s" s="675">
        <v>2668</v>
      </c>
      <c r="G5794" t="s" s="690">
        <f>G5767</f>
        <v>2004</v>
      </c>
      <c r="H5794" s="677">
        <v>0</v>
      </c>
      <c r="J5794" s="662">
        <f>H5794*I5794</f>
        <v>0</v>
      </c>
      <c r="K5794" s="662">
        <f>IF($V$11="Y",J5794*0.05,0)</f>
        <v>0</v>
      </c>
    </row>
    <row r="5795" s="671" customFormat="1" ht="13.5" customHeight="1">
      <c r="E5795" t="s" s="596">
        <v>1831</v>
      </c>
      <c r="F5795" t="s" s="675">
        <v>2668</v>
      </c>
      <c r="G5795" t="s" s="692">
        <f>G5768</f>
        <v>2005</v>
      </c>
      <c r="H5795" s="677">
        <v>0</v>
      </c>
      <c r="J5795" s="662">
        <f>H5795*I5795</f>
        <v>0</v>
      </c>
      <c r="K5795" s="662">
        <f>IF($V$11="Y",J5795*0.05,0)</f>
        <v>0</v>
      </c>
    </row>
    <row r="5796" s="671" customFormat="1" ht="13.5" customHeight="1">
      <c r="E5796" t="s" s="596">
        <v>1831</v>
      </c>
      <c r="F5796" t="s" s="675">
        <v>2668</v>
      </c>
      <c r="G5796" t="s" s="180">
        <f>G5769</f>
        <v>2006</v>
      </c>
      <c r="H5796" s="677">
        <v>0</v>
      </c>
      <c r="J5796" s="662">
        <f>H5796*I5796</f>
        <v>0</v>
      </c>
      <c r="K5796" s="662">
        <f>IF($V$11="Y",J5796*0.05,0)</f>
        <v>0</v>
      </c>
    </row>
    <row r="5797" s="671" customFormat="1" ht="13.5" customHeight="1">
      <c r="E5797" t="s" s="596">
        <v>1831</v>
      </c>
      <c r="F5797" t="s" s="675">
        <v>2668</v>
      </c>
      <c r="G5797" t="s" s="695">
        <f>G5770</f>
        <v>2007</v>
      </c>
      <c r="H5797" s="677">
        <v>0</v>
      </c>
      <c r="J5797" s="662">
        <f>H5797*I5797</f>
        <v>0</v>
      </c>
      <c r="K5797" s="662">
        <f>IF($V$11="Y",J5797*0.05,0)</f>
        <v>0</v>
      </c>
    </row>
    <row r="5798" s="671" customFormat="1" ht="13.5" customHeight="1">
      <c r="E5798" t="s" s="596">
        <v>1706</v>
      </c>
      <c r="F5798" t="s" s="675">
        <v>2669</v>
      </c>
      <c r="G5798" t="s" s="676">
        <f>G5771</f>
        <v>1996</v>
      </c>
      <c r="H5798" s="677">
        <v>0</v>
      </c>
      <c r="J5798" s="662">
        <f>H5798*I5798</f>
        <v>0</v>
      </c>
      <c r="K5798" s="662">
        <f>IF($V$11="Y",J5798*0.05,0)</f>
        <v>0</v>
      </c>
    </row>
    <row r="5799" s="671" customFormat="1" ht="13.5" customHeight="1">
      <c r="E5799" t="s" s="596">
        <v>1706</v>
      </c>
      <c r="F5799" t="s" s="675">
        <v>2669</v>
      </c>
      <c r="G5799" t="s" s="91">
        <f>G5772</f>
        <v>1998</v>
      </c>
      <c r="H5799" s="677">
        <v>0</v>
      </c>
      <c r="J5799" s="662">
        <f>H5799*I5799</f>
        <v>0</v>
      </c>
      <c r="K5799" s="662">
        <f>IF($V$11="Y",J5799*0.05,0)</f>
        <v>0</v>
      </c>
    </row>
    <row r="5800" s="671" customFormat="1" ht="13.5" customHeight="1">
      <c r="E5800" t="s" s="596">
        <v>1706</v>
      </c>
      <c r="F5800" t="s" s="675">
        <v>2669</v>
      </c>
      <c r="G5800" t="s" s="205">
        <f>G5773</f>
        <v>2000</v>
      </c>
      <c r="H5800" s="677">
        <v>0</v>
      </c>
      <c r="J5800" s="662">
        <f>H5800*I5800</f>
        <v>0</v>
      </c>
      <c r="K5800" s="662">
        <f>IF($V$11="Y",J5800*0.05,0)</f>
        <v>0</v>
      </c>
    </row>
    <row r="5801" s="671" customFormat="1" ht="13.5" customHeight="1">
      <c r="E5801" t="s" s="596">
        <v>1706</v>
      </c>
      <c r="F5801" t="s" s="675">
        <v>2669</v>
      </c>
      <c r="G5801" t="s" s="684">
        <f>G5774</f>
        <v>2001</v>
      </c>
      <c r="H5801" s="677">
        <v>0</v>
      </c>
      <c r="J5801" s="662">
        <f>H5801*I5801</f>
        <v>0</v>
      </c>
      <c r="K5801" s="662">
        <f>IF($V$11="Y",J5801*0.05,0)</f>
        <v>0</v>
      </c>
    </row>
    <row r="5802" s="671" customFormat="1" ht="13.5" customHeight="1">
      <c r="E5802" t="s" s="596">
        <v>1706</v>
      </c>
      <c r="F5802" t="s" s="675">
        <v>2669</v>
      </c>
      <c r="G5802" t="s" s="686">
        <f>G5775</f>
        <v>2003</v>
      </c>
      <c r="H5802" s="677">
        <v>0</v>
      </c>
      <c r="J5802" s="662">
        <f>H5802*I5802</f>
        <v>0</v>
      </c>
      <c r="K5802" s="662">
        <f>IF($V$11="Y",J5802*0.05,0)</f>
        <v>0</v>
      </c>
    </row>
    <row r="5803" s="671" customFormat="1" ht="13.5" customHeight="1">
      <c r="E5803" t="s" s="596">
        <v>1706</v>
      </c>
      <c r="F5803" t="s" s="675">
        <v>2669</v>
      </c>
      <c r="G5803" t="s" s="690">
        <f>G5776</f>
        <v>2004</v>
      </c>
      <c r="H5803" s="677">
        <v>0</v>
      </c>
      <c r="J5803" s="662">
        <f>H5803*I5803</f>
        <v>0</v>
      </c>
      <c r="K5803" s="662">
        <f>IF($V$11="Y",J5803*0.05,0)</f>
        <v>0</v>
      </c>
    </row>
    <row r="5804" s="671" customFormat="1" ht="13.5" customHeight="1">
      <c r="E5804" t="s" s="596">
        <v>1706</v>
      </c>
      <c r="F5804" t="s" s="675">
        <v>2669</v>
      </c>
      <c r="G5804" t="s" s="692">
        <f>G5777</f>
        <v>2005</v>
      </c>
      <c r="H5804" s="677">
        <v>0</v>
      </c>
      <c r="J5804" s="662">
        <f>H5804*I5804</f>
        <v>0</v>
      </c>
      <c r="K5804" s="662">
        <f>IF($V$11="Y",J5804*0.05,0)</f>
        <v>0</v>
      </c>
    </row>
    <row r="5805" s="671" customFormat="1" ht="13.5" customHeight="1">
      <c r="E5805" t="s" s="596">
        <v>1706</v>
      </c>
      <c r="F5805" t="s" s="675">
        <v>2669</v>
      </c>
      <c r="G5805" t="s" s="180">
        <f>G5778</f>
        <v>2006</v>
      </c>
      <c r="H5805" s="677">
        <v>0</v>
      </c>
      <c r="J5805" s="662">
        <f>H5805*I5805</f>
        <v>0</v>
      </c>
      <c r="K5805" s="662">
        <f>IF($V$11="Y",J5805*0.05,0)</f>
        <v>0</v>
      </c>
    </row>
    <row r="5806" s="671" customFormat="1" ht="13.5" customHeight="1">
      <c r="E5806" t="s" s="596">
        <v>1706</v>
      </c>
      <c r="F5806" t="s" s="675">
        <v>2669</v>
      </c>
      <c r="G5806" t="s" s="695">
        <f>G5779</f>
        <v>2007</v>
      </c>
      <c r="H5806" s="677">
        <v>0</v>
      </c>
      <c r="J5806" s="662">
        <f>H5806*I5806</f>
        <v>0</v>
      </c>
      <c r="K5806" s="662">
        <f>IF($V$11="Y",J5806*0.05,0)</f>
        <v>0</v>
      </c>
    </row>
    <row r="5807" s="671" customFormat="1" ht="13.5" customHeight="1">
      <c r="E5807" t="s" s="596">
        <v>1707</v>
      </c>
      <c r="F5807" t="s" s="675">
        <v>2670</v>
      </c>
      <c r="G5807" t="s" s="676">
        <f>G5780</f>
        <v>1996</v>
      </c>
      <c r="H5807" s="677">
        <v>0</v>
      </c>
      <c r="J5807" s="662">
        <f>H5807*I5807</f>
        <v>0</v>
      </c>
      <c r="K5807" s="662">
        <f>IF($V$11="Y",J5807*0.05,0)</f>
        <v>0</v>
      </c>
    </row>
    <row r="5808" s="671" customFormat="1" ht="13.5" customHeight="1">
      <c r="E5808" t="s" s="596">
        <v>1707</v>
      </c>
      <c r="F5808" t="s" s="675">
        <v>2670</v>
      </c>
      <c r="G5808" t="s" s="91">
        <f>G5781</f>
        <v>1998</v>
      </c>
      <c r="H5808" s="677">
        <v>0</v>
      </c>
      <c r="J5808" s="662">
        <f>H5808*I5808</f>
        <v>0</v>
      </c>
      <c r="K5808" s="662">
        <f>IF($V$11="Y",J5808*0.05,0)</f>
        <v>0</v>
      </c>
    </row>
    <row r="5809" s="671" customFormat="1" ht="13.5" customHeight="1">
      <c r="E5809" t="s" s="596">
        <v>1707</v>
      </c>
      <c r="F5809" t="s" s="675">
        <v>2670</v>
      </c>
      <c r="G5809" t="s" s="205">
        <f>G5782</f>
        <v>2000</v>
      </c>
      <c r="H5809" s="677">
        <v>0</v>
      </c>
      <c r="J5809" s="662">
        <f>H5809*I5809</f>
        <v>0</v>
      </c>
      <c r="K5809" s="662">
        <f>IF($V$11="Y",J5809*0.05,0)</f>
        <v>0</v>
      </c>
    </row>
    <row r="5810" s="671" customFormat="1" ht="13.5" customHeight="1">
      <c r="E5810" t="s" s="596">
        <v>1707</v>
      </c>
      <c r="F5810" t="s" s="675">
        <v>2670</v>
      </c>
      <c r="G5810" t="s" s="684">
        <f>G5783</f>
        <v>2001</v>
      </c>
      <c r="H5810" s="677">
        <v>0</v>
      </c>
      <c r="J5810" s="662">
        <f>H5810*I5810</f>
        <v>0</v>
      </c>
      <c r="K5810" s="662">
        <f>IF($V$11="Y",J5810*0.05,0)</f>
        <v>0</v>
      </c>
    </row>
    <row r="5811" s="671" customFormat="1" ht="13.5" customHeight="1">
      <c r="E5811" t="s" s="596">
        <v>1707</v>
      </c>
      <c r="F5811" t="s" s="675">
        <v>2670</v>
      </c>
      <c r="G5811" t="s" s="686">
        <f>G5784</f>
        <v>2003</v>
      </c>
      <c r="H5811" s="677">
        <v>0</v>
      </c>
      <c r="J5811" s="662">
        <f>H5811*I5811</f>
        <v>0</v>
      </c>
      <c r="K5811" s="662">
        <f>IF($V$11="Y",J5811*0.05,0)</f>
        <v>0</v>
      </c>
    </row>
    <row r="5812" s="671" customFormat="1" ht="13.5" customHeight="1">
      <c r="E5812" t="s" s="596">
        <v>1707</v>
      </c>
      <c r="F5812" t="s" s="675">
        <v>2670</v>
      </c>
      <c r="G5812" t="s" s="690">
        <f>G5785</f>
        <v>2004</v>
      </c>
      <c r="H5812" s="677">
        <v>0</v>
      </c>
      <c r="J5812" s="662">
        <f>H5812*I5812</f>
        <v>0</v>
      </c>
      <c r="K5812" s="662">
        <f>IF($V$11="Y",J5812*0.05,0)</f>
        <v>0</v>
      </c>
    </row>
    <row r="5813" s="671" customFormat="1" ht="13.5" customHeight="1">
      <c r="E5813" t="s" s="596">
        <v>1707</v>
      </c>
      <c r="F5813" t="s" s="675">
        <v>2670</v>
      </c>
      <c r="G5813" t="s" s="692">
        <f>G5786</f>
        <v>2005</v>
      </c>
      <c r="H5813" s="677">
        <v>0</v>
      </c>
      <c r="J5813" s="662">
        <f>H5813*I5813</f>
        <v>0</v>
      </c>
      <c r="K5813" s="662">
        <f>IF($V$11="Y",J5813*0.05,0)</f>
        <v>0</v>
      </c>
    </row>
    <row r="5814" s="671" customFormat="1" ht="13.5" customHeight="1">
      <c r="E5814" t="s" s="596">
        <v>1707</v>
      </c>
      <c r="F5814" t="s" s="675">
        <v>2670</v>
      </c>
      <c r="G5814" t="s" s="180">
        <f>G5787</f>
        <v>2006</v>
      </c>
      <c r="H5814" s="677">
        <v>0</v>
      </c>
      <c r="J5814" s="662">
        <f>H5814*I5814</f>
        <v>0</v>
      </c>
      <c r="K5814" s="662">
        <f>IF($V$11="Y",J5814*0.05,0)</f>
        <v>0</v>
      </c>
    </row>
    <row r="5815" s="671" customFormat="1" ht="13.5" customHeight="1">
      <c r="E5815" t="s" s="596">
        <v>1707</v>
      </c>
      <c r="F5815" t="s" s="675">
        <v>2670</v>
      </c>
      <c r="G5815" t="s" s="695">
        <f>G5788</f>
        <v>2007</v>
      </c>
      <c r="H5815" s="677">
        <v>0</v>
      </c>
      <c r="J5815" s="662">
        <f>H5815*I5815</f>
        <v>0</v>
      </c>
      <c r="K5815" s="662">
        <f>IF($V$11="Y",J5815*0.05,0)</f>
        <v>0</v>
      </c>
    </row>
    <row r="5816" s="671" customFormat="1" ht="13.5" customHeight="1">
      <c r="E5816" t="s" s="596">
        <v>1872</v>
      </c>
      <c r="F5816" t="s" s="675">
        <v>2671</v>
      </c>
      <c r="G5816" t="s" s="676">
        <f>G5789</f>
        <v>1996</v>
      </c>
      <c r="H5816" s="677">
        <v>0</v>
      </c>
      <c r="J5816" s="662">
        <f>H5816*I5816</f>
        <v>0</v>
      </c>
      <c r="K5816" s="662">
        <f>IF($V$11="Y",J5816*0.05,0)</f>
        <v>0</v>
      </c>
    </row>
    <row r="5817" s="671" customFormat="1" ht="13.5" customHeight="1">
      <c r="E5817" t="s" s="596">
        <v>1872</v>
      </c>
      <c r="F5817" t="s" s="675">
        <v>2671</v>
      </c>
      <c r="G5817" t="s" s="91">
        <f>G5790</f>
        <v>1998</v>
      </c>
      <c r="H5817" s="677">
        <v>0</v>
      </c>
      <c r="J5817" s="662">
        <f>H5817*I5817</f>
        <v>0</v>
      </c>
      <c r="K5817" s="662">
        <f>IF($V$11="Y",J5817*0.05,0)</f>
        <v>0</v>
      </c>
    </row>
    <row r="5818" s="671" customFormat="1" ht="13.5" customHeight="1">
      <c r="E5818" t="s" s="596">
        <v>1872</v>
      </c>
      <c r="F5818" t="s" s="675">
        <v>2671</v>
      </c>
      <c r="G5818" t="s" s="205">
        <f>G5791</f>
        <v>2000</v>
      </c>
      <c r="H5818" s="677">
        <v>0</v>
      </c>
      <c r="J5818" s="662">
        <f>H5818*I5818</f>
        <v>0</v>
      </c>
      <c r="K5818" s="662">
        <f>IF($V$11="Y",J5818*0.05,0)</f>
        <v>0</v>
      </c>
    </row>
    <row r="5819" s="671" customFormat="1" ht="13.5" customHeight="1">
      <c r="E5819" t="s" s="596">
        <v>1872</v>
      </c>
      <c r="F5819" t="s" s="675">
        <v>2671</v>
      </c>
      <c r="G5819" t="s" s="684">
        <f>G5792</f>
        <v>2001</v>
      </c>
      <c r="H5819" s="677">
        <v>0</v>
      </c>
      <c r="J5819" s="662">
        <f>H5819*I5819</f>
        <v>0</v>
      </c>
      <c r="K5819" s="662">
        <f>IF($V$11="Y",J5819*0.05,0)</f>
        <v>0</v>
      </c>
    </row>
    <row r="5820" s="671" customFormat="1" ht="13.5" customHeight="1">
      <c r="E5820" t="s" s="596">
        <v>1872</v>
      </c>
      <c r="F5820" t="s" s="675">
        <v>2671</v>
      </c>
      <c r="G5820" t="s" s="686">
        <f>G5793</f>
        <v>2003</v>
      </c>
      <c r="H5820" s="677">
        <v>0</v>
      </c>
      <c r="J5820" s="662">
        <f>H5820*I5820</f>
        <v>0</v>
      </c>
      <c r="K5820" s="662">
        <f>IF($V$11="Y",J5820*0.05,0)</f>
        <v>0</v>
      </c>
    </row>
    <row r="5821" s="671" customFormat="1" ht="13.5" customHeight="1">
      <c r="E5821" t="s" s="596">
        <v>1872</v>
      </c>
      <c r="F5821" t="s" s="675">
        <v>2671</v>
      </c>
      <c r="G5821" t="s" s="690">
        <f>G5794</f>
        <v>2004</v>
      </c>
      <c r="H5821" s="677">
        <v>0</v>
      </c>
      <c r="J5821" s="662">
        <f>H5821*I5821</f>
        <v>0</v>
      </c>
      <c r="K5821" s="662">
        <f>IF($V$11="Y",J5821*0.05,0)</f>
        <v>0</v>
      </c>
    </row>
    <row r="5822" s="671" customFormat="1" ht="13.5" customHeight="1">
      <c r="E5822" t="s" s="596">
        <v>1872</v>
      </c>
      <c r="F5822" t="s" s="675">
        <v>2671</v>
      </c>
      <c r="G5822" t="s" s="692">
        <f>G5795</f>
        <v>2005</v>
      </c>
      <c r="H5822" s="677">
        <v>0</v>
      </c>
      <c r="J5822" s="662">
        <f>H5822*I5822</f>
        <v>0</v>
      </c>
      <c r="K5822" s="662">
        <f>IF($V$11="Y",J5822*0.05,0)</f>
        <v>0</v>
      </c>
    </row>
    <row r="5823" s="671" customFormat="1" ht="13.5" customHeight="1">
      <c r="E5823" t="s" s="596">
        <v>1872</v>
      </c>
      <c r="F5823" t="s" s="675">
        <v>2671</v>
      </c>
      <c r="G5823" t="s" s="180">
        <f>G5796</f>
        <v>2006</v>
      </c>
      <c r="H5823" s="677">
        <v>0</v>
      </c>
      <c r="J5823" s="662">
        <f>H5823*I5823</f>
        <v>0</v>
      </c>
      <c r="K5823" s="662">
        <f>IF($V$11="Y",J5823*0.05,0)</f>
        <v>0</v>
      </c>
    </row>
    <row r="5824" s="671" customFormat="1" ht="13.5" customHeight="1">
      <c r="E5824" t="s" s="596">
        <v>1872</v>
      </c>
      <c r="F5824" t="s" s="675">
        <v>2671</v>
      </c>
      <c r="G5824" t="s" s="695">
        <f>G5797</f>
        <v>2007</v>
      </c>
      <c r="H5824" s="677">
        <v>0</v>
      </c>
      <c r="J5824" s="662">
        <f>H5824*I5824</f>
        <v>0</v>
      </c>
      <c r="K5824" s="662">
        <f>IF($V$11="Y",J5824*0.05,0)</f>
        <v>0</v>
      </c>
    </row>
    <row r="5825" s="671" customFormat="1" ht="13.5" customHeight="1">
      <c r="E5825" t="s" s="596">
        <v>1866</v>
      </c>
      <c r="F5825" t="s" s="675">
        <v>2672</v>
      </c>
      <c r="G5825" t="s" s="676">
        <f>G5798</f>
        <v>1996</v>
      </c>
      <c r="H5825" s="677">
        <v>0</v>
      </c>
      <c r="J5825" s="662">
        <f>H5825*I5825</f>
        <v>0</v>
      </c>
      <c r="K5825" s="662">
        <f>IF($V$11="Y",J5825*0.05,0)</f>
        <v>0</v>
      </c>
    </row>
    <row r="5826" s="671" customFormat="1" ht="13.5" customHeight="1">
      <c r="E5826" t="s" s="596">
        <v>1866</v>
      </c>
      <c r="F5826" t="s" s="675">
        <v>2672</v>
      </c>
      <c r="G5826" t="s" s="91">
        <f>G5799</f>
        <v>1998</v>
      </c>
      <c r="H5826" s="677">
        <v>0</v>
      </c>
      <c r="J5826" s="662">
        <f>H5826*I5826</f>
        <v>0</v>
      </c>
      <c r="K5826" s="662">
        <f>IF($V$11="Y",J5826*0.05,0)</f>
        <v>0</v>
      </c>
    </row>
    <row r="5827" s="671" customFormat="1" ht="13.5" customHeight="1">
      <c r="E5827" t="s" s="596">
        <v>1866</v>
      </c>
      <c r="F5827" t="s" s="675">
        <v>2672</v>
      </c>
      <c r="G5827" t="s" s="205">
        <f>G5800</f>
        <v>2000</v>
      </c>
      <c r="H5827" s="677">
        <v>0</v>
      </c>
      <c r="J5827" s="662">
        <f>H5827*I5827</f>
        <v>0</v>
      </c>
      <c r="K5827" s="662">
        <f>IF($V$11="Y",J5827*0.05,0)</f>
        <v>0</v>
      </c>
    </row>
    <row r="5828" s="671" customFormat="1" ht="13.5" customHeight="1">
      <c r="E5828" t="s" s="596">
        <v>1866</v>
      </c>
      <c r="F5828" t="s" s="675">
        <v>2672</v>
      </c>
      <c r="G5828" t="s" s="684">
        <f>G5801</f>
        <v>2001</v>
      </c>
      <c r="H5828" s="677">
        <v>0</v>
      </c>
      <c r="J5828" s="662">
        <f>H5828*I5828</f>
        <v>0</v>
      </c>
      <c r="K5828" s="662">
        <f>IF($V$11="Y",J5828*0.05,0)</f>
        <v>0</v>
      </c>
    </row>
    <row r="5829" s="671" customFormat="1" ht="13.5" customHeight="1">
      <c r="E5829" t="s" s="596">
        <v>1866</v>
      </c>
      <c r="F5829" t="s" s="675">
        <v>2672</v>
      </c>
      <c r="G5829" t="s" s="686">
        <f>G5802</f>
        <v>2003</v>
      </c>
      <c r="H5829" s="677">
        <v>0</v>
      </c>
      <c r="J5829" s="662">
        <f>H5829*I5829</f>
        <v>0</v>
      </c>
      <c r="K5829" s="662">
        <f>IF($V$11="Y",J5829*0.05,0)</f>
        <v>0</v>
      </c>
    </row>
    <row r="5830" s="671" customFormat="1" ht="13.5" customHeight="1">
      <c r="E5830" t="s" s="596">
        <v>1866</v>
      </c>
      <c r="F5830" t="s" s="675">
        <v>2672</v>
      </c>
      <c r="G5830" t="s" s="690">
        <f>G5803</f>
        <v>2004</v>
      </c>
      <c r="H5830" s="677">
        <v>0</v>
      </c>
      <c r="J5830" s="662">
        <f>H5830*I5830</f>
        <v>0</v>
      </c>
      <c r="K5830" s="662">
        <f>IF($V$11="Y",J5830*0.05,0)</f>
        <v>0</v>
      </c>
    </row>
    <row r="5831" s="671" customFormat="1" ht="13.5" customHeight="1">
      <c r="E5831" t="s" s="596">
        <v>1866</v>
      </c>
      <c r="F5831" t="s" s="675">
        <v>2672</v>
      </c>
      <c r="G5831" t="s" s="692">
        <f>G5804</f>
        <v>2005</v>
      </c>
      <c r="H5831" s="677">
        <v>0</v>
      </c>
      <c r="J5831" s="662">
        <f>H5831*I5831</f>
        <v>0</v>
      </c>
      <c r="K5831" s="662">
        <f>IF($V$11="Y",J5831*0.05,0)</f>
        <v>0</v>
      </c>
    </row>
    <row r="5832" s="671" customFormat="1" ht="13.5" customHeight="1">
      <c r="E5832" t="s" s="596">
        <v>1866</v>
      </c>
      <c r="F5832" t="s" s="675">
        <v>2672</v>
      </c>
      <c r="G5832" t="s" s="180">
        <f>G5805</f>
        <v>2006</v>
      </c>
      <c r="H5832" s="677">
        <v>0</v>
      </c>
      <c r="J5832" s="662">
        <f>H5832*I5832</f>
        <v>0</v>
      </c>
      <c r="K5832" s="662">
        <f>IF($V$11="Y",J5832*0.05,0)</f>
        <v>0</v>
      </c>
    </row>
    <row r="5833" s="671" customFormat="1" ht="13.5" customHeight="1">
      <c r="E5833" t="s" s="596">
        <v>1866</v>
      </c>
      <c r="F5833" t="s" s="675">
        <v>2672</v>
      </c>
      <c r="G5833" t="s" s="695">
        <f>G5806</f>
        <v>2007</v>
      </c>
      <c r="H5833" s="677">
        <v>0</v>
      </c>
      <c r="J5833" s="662">
        <f>H5833*I5833</f>
        <v>0</v>
      </c>
      <c r="K5833" s="662">
        <f>IF($V$11="Y",J5833*0.05,0)</f>
        <v>0</v>
      </c>
    </row>
    <row r="5834" s="671" customFormat="1" ht="13.5" customHeight="1">
      <c r="E5834" t="s" s="596">
        <v>1867</v>
      </c>
      <c r="F5834" t="s" s="675">
        <v>2673</v>
      </c>
      <c r="G5834" t="s" s="676">
        <f>G5807</f>
        <v>1996</v>
      </c>
      <c r="H5834" s="677">
        <v>0</v>
      </c>
      <c r="J5834" s="662">
        <f>H5834*I5834</f>
        <v>0</v>
      </c>
      <c r="K5834" s="662">
        <f>IF($V$11="Y",J5834*0.05,0)</f>
        <v>0</v>
      </c>
    </row>
    <row r="5835" s="671" customFormat="1" ht="13.5" customHeight="1">
      <c r="E5835" t="s" s="596">
        <v>1867</v>
      </c>
      <c r="F5835" t="s" s="675">
        <v>2673</v>
      </c>
      <c r="G5835" t="s" s="91">
        <f>G5808</f>
        <v>1998</v>
      </c>
      <c r="H5835" s="677">
        <v>0</v>
      </c>
      <c r="J5835" s="662">
        <f>H5835*I5835</f>
        <v>0</v>
      </c>
      <c r="K5835" s="662">
        <f>IF($V$11="Y",J5835*0.05,0)</f>
        <v>0</v>
      </c>
    </row>
    <row r="5836" s="671" customFormat="1" ht="13.5" customHeight="1">
      <c r="E5836" t="s" s="596">
        <v>1867</v>
      </c>
      <c r="F5836" t="s" s="675">
        <v>2673</v>
      </c>
      <c r="G5836" t="s" s="205">
        <f>G5809</f>
        <v>2000</v>
      </c>
      <c r="H5836" s="677">
        <v>0</v>
      </c>
      <c r="J5836" s="662">
        <f>H5836*I5836</f>
        <v>0</v>
      </c>
      <c r="K5836" s="662">
        <f>IF($V$11="Y",J5836*0.05,0)</f>
        <v>0</v>
      </c>
    </row>
    <row r="5837" s="671" customFormat="1" ht="13.5" customHeight="1">
      <c r="E5837" t="s" s="596">
        <v>1867</v>
      </c>
      <c r="F5837" t="s" s="675">
        <v>2673</v>
      </c>
      <c r="G5837" t="s" s="684">
        <f>G5810</f>
        <v>2001</v>
      </c>
      <c r="H5837" s="677">
        <v>0</v>
      </c>
      <c r="J5837" s="662">
        <f>H5837*I5837</f>
        <v>0</v>
      </c>
      <c r="K5837" s="662">
        <f>IF($V$11="Y",J5837*0.05,0)</f>
        <v>0</v>
      </c>
    </row>
    <row r="5838" s="671" customFormat="1" ht="13.5" customHeight="1">
      <c r="E5838" t="s" s="596">
        <v>1867</v>
      </c>
      <c r="F5838" t="s" s="675">
        <v>2673</v>
      </c>
      <c r="G5838" t="s" s="686">
        <f>G5811</f>
        <v>2003</v>
      </c>
      <c r="H5838" s="677">
        <v>0</v>
      </c>
      <c r="J5838" s="662">
        <f>H5838*I5838</f>
        <v>0</v>
      </c>
      <c r="K5838" s="662">
        <f>IF($V$11="Y",J5838*0.05,0)</f>
        <v>0</v>
      </c>
    </row>
    <row r="5839" s="671" customFormat="1" ht="13.5" customHeight="1">
      <c r="E5839" t="s" s="596">
        <v>1867</v>
      </c>
      <c r="F5839" t="s" s="675">
        <v>2673</v>
      </c>
      <c r="G5839" t="s" s="690">
        <f>G5812</f>
        <v>2004</v>
      </c>
      <c r="H5839" s="677">
        <v>0</v>
      </c>
      <c r="J5839" s="662">
        <f>H5839*I5839</f>
        <v>0</v>
      </c>
      <c r="K5839" s="662">
        <f>IF($V$11="Y",J5839*0.05,0)</f>
        <v>0</v>
      </c>
    </row>
    <row r="5840" s="671" customFormat="1" ht="13.5" customHeight="1">
      <c r="E5840" t="s" s="596">
        <v>1867</v>
      </c>
      <c r="F5840" t="s" s="675">
        <v>2673</v>
      </c>
      <c r="G5840" t="s" s="692">
        <f>G5813</f>
        <v>2005</v>
      </c>
      <c r="H5840" s="677">
        <v>0</v>
      </c>
      <c r="J5840" s="662">
        <f>H5840*I5840</f>
        <v>0</v>
      </c>
      <c r="K5840" s="662">
        <f>IF($V$11="Y",J5840*0.05,0)</f>
        <v>0</v>
      </c>
    </row>
    <row r="5841" s="671" customFormat="1" ht="13.5" customHeight="1">
      <c r="E5841" t="s" s="596">
        <v>1867</v>
      </c>
      <c r="F5841" t="s" s="675">
        <v>2673</v>
      </c>
      <c r="G5841" t="s" s="180">
        <f>G5814</f>
        <v>2006</v>
      </c>
      <c r="H5841" s="677">
        <v>0</v>
      </c>
      <c r="J5841" s="662">
        <f>H5841*I5841</f>
        <v>0</v>
      </c>
      <c r="K5841" s="662">
        <f>IF($V$11="Y",J5841*0.05,0)</f>
        <v>0</v>
      </c>
    </row>
    <row r="5842" s="671" customFormat="1" ht="13.5" customHeight="1">
      <c r="E5842" t="s" s="596">
        <v>1867</v>
      </c>
      <c r="F5842" t="s" s="675">
        <v>2673</v>
      </c>
      <c r="G5842" t="s" s="695">
        <f>G5815</f>
        <v>2007</v>
      </c>
      <c r="H5842" s="677">
        <v>0</v>
      </c>
      <c r="J5842" s="662">
        <f>H5842*I5842</f>
        <v>0</v>
      </c>
      <c r="K5842" s="662">
        <f>IF($V$11="Y",J5842*0.05,0)</f>
        <v>0</v>
      </c>
    </row>
    <row r="5843" s="671" customFormat="1" ht="13.5" customHeight="1">
      <c r="E5843" t="s" s="596">
        <v>1868</v>
      </c>
      <c r="F5843" t="s" s="675">
        <v>2674</v>
      </c>
      <c r="G5843" t="s" s="676">
        <f>G5816</f>
        <v>1996</v>
      </c>
      <c r="H5843" s="677">
        <v>0</v>
      </c>
      <c r="J5843" s="662">
        <f>H5843*I5843</f>
        <v>0</v>
      </c>
      <c r="K5843" s="662">
        <f>IF($V$11="Y",J5843*0.05,0)</f>
        <v>0</v>
      </c>
    </row>
    <row r="5844" s="671" customFormat="1" ht="13.5" customHeight="1">
      <c r="E5844" t="s" s="596">
        <v>1868</v>
      </c>
      <c r="F5844" t="s" s="675">
        <v>2674</v>
      </c>
      <c r="G5844" t="s" s="91">
        <f>G5817</f>
        <v>1998</v>
      </c>
      <c r="H5844" s="677">
        <v>0</v>
      </c>
      <c r="J5844" s="662">
        <f>H5844*I5844</f>
        <v>0</v>
      </c>
      <c r="K5844" s="662">
        <f>IF($V$11="Y",J5844*0.05,0)</f>
        <v>0</v>
      </c>
    </row>
    <row r="5845" s="671" customFormat="1" ht="13.5" customHeight="1">
      <c r="E5845" t="s" s="596">
        <v>1868</v>
      </c>
      <c r="F5845" t="s" s="675">
        <v>2674</v>
      </c>
      <c r="G5845" t="s" s="205">
        <f>G5818</f>
        <v>2000</v>
      </c>
      <c r="H5845" s="677">
        <v>0</v>
      </c>
      <c r="J5845" s="662">
        <f>H5845*I5845</f>
        <v>0</v>
      </c>
      <c r="K5845" s="662">
        <f>IF($V$11="Y",J5845*0.05,0)</f>
        <v>0</v>
      </c>
    </row>
    <row r="5846" s="671" customFormat="1" ht="13.5" customHeight="1">
      <c r="E5846" t="s" s="596">
        <v>1868</v>
      </c>
      <c r="F5846" t="s" s="675">
        <v>2674</v>
      </c>
      <c r="G5846" t="s" s="684">
        <f>G5819</f>
        <v>2001</v>
      </c>
      <c r="H5846" s="677">
        <v>0</v>
      </c>
      <c r="J5846" s="662">
        <f>H5846*I5846</f>
        <v>0</v>
      </c>
      <c r="K5846" s="662">
        <f>IF($V$11="Y",J5846*0.05,0)</f>
        <v>0</v>
      </c>
    </row>
    <row r="5847" s="671" customFormat="1" ht="13.5" customHeight="1">
      <c r="E5847" t="s" s="596">
        <v>1868</v>
      </c>
      <c r="F5847" t="s" s="675">
        <v>2674</v>
      </c>
      <c r="G5847" t="s" s="686">
        <f>G5820</f>
        <v>2003</v>
      </c>
      <c r="H5847" s="677">
        <v>0</v>
      </c>
      <c r="J5847" s="662">
        <f>H5847*I5847</f>
        <v>0</v>
      </c>
      <c r="K5847" s="662">
        <f>IF($V$11="Y",J5847*0.05,0)</f>
        <v>0</v>
      </c>
    </row>
    <row r="5848" s="671" customFormat="1" ht="13.5" customHeight="1">
      <c r="E5848" t="s" s="596">
        <v>1868</v>
      </c>
      <c r="F5848" t="s" s="675">
        <v>2674</v>
      </c>
      <c r="G5848" t="s" s="690">
        <f>G5821</f>
        <v>2004</v>
      </c>
      <c r="H5848" s="677">
        <v>0</v>
      </c>
      <c r="J5848" s="662">
        <f>H5848*I5848</f>
        <v>0</v>
      </c>
      <c r="K5848" s="662">
        <f>IF($V$11="Y",J5848*0.05,0)</f>
        <v>0</v>
      </c>
    </row>
    <row r="5849" s="671" customFormat="1" ht="13.5" customHeight="1">
      <c r="E5849" t="s" s="596">
        <v>1868</v>
      </c>
      <c r="F5849" t="s" s="675">
        <v>2674</v>
      </c>
      <c r="G5849" t="s" s="692">
        <f>G5822</f>
        <v>2005</v>
      </c>
      <c r="H5849" s="677">
        <v>0</v>
      </c>
      <c r="J5849" s="662">
        <f>H5849*I5849</f>
        <v>0</v>
      </c>
      <c r="K5849" s="662">
        <f>IF($V$11="Y",J5849*0.05,0)</f>
        <v>0</v>
      </c>
    </row>
    <row r="5850" s="671" customFormat="1" ht="13.5" customHeight="1">
      <c r="E5850" t="s" s="596">
        <v>1868</v>
      </c>
      <c r="F5850" t="s" s="675">
        <v>2674</v>
      </c>
      <c r="G5850" t="s" s="180">
        <f>G5823</f>
        <v>2006</v>
      </c>
      <c r="H5850" s="677">
        <v>0</v>
      </c>
      <c r="J5850" s="662">
        <f>H5850*I5850</f>
        <v>0</v>
      </c>
      <c r="K5850" s="662">
        <f>IF($V$11="Y",J5850*0.05,0)</f>
        <v>0</v>
      </c>
    </row>
    <row r="5851" s="671" customFormat="1" ht="13.5" customHeight="1">
      <c r="E5851" t="s" s="596">
        <v>1868</v>
      </c>
      <c r="F5851" t="s" s="675">
        <v>2674</v>
      </c>
      <c r="G5851" t="s" s="695">
        <f>G5824</f>
        <v>2007</v>
      </c>
      <c r="H5851" s="677">
        <v>0</v>
      </c>
      <c r="J5851" s="662">
        <f>H5851*I5851</f>
        <v>0</v>
      </c>
      <c r="K5851" s="662">
        <f>IF($V$11="Y",J5851*0.05,0)</f>
        <v>0</v>
      </c>
    </row>
    <row r="5852" s="671" customFormat="1" ht="13.5" customHeight="1">
      <c r="E5852" t="s" s="596">
        <v>1864</v>
      </c>
      <c r="F5852" t="s" s="675">
        <v>2675</v>
      </c>
      <c r="G5852" t="s" s="676">
        <f>G5825</f>
        <v>1996</v>
      </c>
      <c r="H5852" s="677">
        <v>0</v>
      </c>
      <c r="J5852" s="662">
        <f>H5852*I5852</f>
        <v>0</v>
      </c>
      <c r="K5852" s="662">
        <f>IF($V$11="Y",J5852*0.05,0)</f>
        <v>0</v>
      </c>
    </row>
    <row r="5853" s="671" customFormat="1" ht="13.5" customHeight="1">
      <c r="E5853" t="s" s="596">
        <v>1864</v>
      </c>
      <c r="F5853" t="s" s="675">
        <v>2675</v>
      </c>
      <c r="G5853" t="s" s="91">
        <f>G5826</f>
        <v>1998</v>
      </c>
      <c r="H5853" s="677">
        <v>0</v>
      </c>
      <c r="J5853" s="662">
        <f>H5853*I5853</f>
        <v>0</v>
      </c>
      <c r="K5853" s="662">
        <f>IF($V$11="Y",J5853*0.05,0)</f>
        <v>0</v>
      </c>
    </row>
    <row r="5854" s="671" customFormat="1" ht="13.5" customHeight="1">
      <c r="E5854" t="s" s="596">
        <v>1864</v>
      </c>
      <c r="F5854" t="s" s="675">
        <v>2675</v>
      </c>
      <c r="G5854" t="s" s="205">
        <f>G5827</f>
        <v>2000</v>
      </c>
      <c r="H5854" s="677">
        <v>0</v>
      </c>
      <c r="J5854" s="662">
        <f>H5854*I5854</f>
        <v>0</v>
      </c>
      <c r="K5854" s="662">
        <f>IF($V$11="Y",J5854*0.05,0)</f>
        <v>0</v>
      </c>
    </row>
    <row r="5855" s="671" customFormat="1" ht="13.5" customHeight="1">
      <c r="E5855" t="s" s="596">
        <v>1864</v>
      </c>
      <c r="F5855" t="s" s="675">
        <v>2675</v>
      </c>
      <c r="G5855" t="s" s="684">
        <f>G5828</f>
        <v>2001</v>
      </c>
      <c r="H5855" s="677">
        <v>0</v>
      </c>
      <c r="J5855" s="662">
        <f>H5855*I5855</f>
        <v>0</v>
      </c>
      <c r="K5855" s="662">
        <f>IF($V$11="Y",J5855*0.05,0)</f>
        <v>0</v>
      </c>
    </row>
    <row r="5856" s="671" customFormat="1" ht="13.5" customHeight="1">
      <c r="E5856" t="s" s="596">
        <v>1864</v>
      </c>
      <c r="F5856" t="s" s="675">
        <v>2675</v>
      </c>
      <c r="G5856" t="s" s="686">
        <f>G5829</f>
        <v>2003</v>
      </c>
      <c r="H5856" s="677">
        <v>0</v>
      </c>
      <c r="J5856" s="662">
        <f>H5856*I5856</f>
        <v>0</v>
      </c>
      <c r="K5856" s="662">
        <f>IF($V$11="Y",J5856*0.05,0)</f>
        <v>0</v>
      </c>
    </row>
    <row r="5857" s="671" customFormat="1" ht="13.5" customHeight="1">
      <c r="E5857" t="s" s="596">
        <v>1864</v>
      </c>
      <c r="F5857" t="s" s="675">
        <v>2675</v>
      </c>
      <c r="G5857" t="s" s="690">
        <f>G5830</f>
        <v>2004</v>
      </c>
      <c r="H5857" s="677">
        <v>0</v>
      </c>
      <c r="J5857" s="662">
        <f>H5857*I5857</f>
        <v>0</v>
      </c>
      <c r="K5857" s="662">
        <f>IF($V$11="Y",J5857*0.05,0)</f>
        <v>0</v>
      </c>
    </row>
    <row r="5858" s="671" customFormat="1" ht="13.5" customHeight="1">
      <c r="E5858" t="s" s="596">
        <v>1864</v>
      </c>
      <c r="F5858" t="s" s="675">
        <v>2675</v>
      </c>
      <c r="G5858" t="s" s="692">
        <f>G5831</f>
        <v>2005</v>
      </c>
      <c r="H5858" s="677">
        <v>0</v>
      </c>
      <c r="J5858" s="662">
        <f>H5858*I5858</f>
        <v>0</v>
      </c>
      <c r="K5858" s="662">
        <f>IF($V$11="Y",J5858*0.05,0)</f>
        <v>0</v>
      </c>
    </row>
    <row r="5859" s="671" customFormat="1" ht="13.5" customHeight="1">
      <c r="E5859" t="s" s="596">
        <v>1864</v>
      </c>
      <c r="F5859" t="s" s="675">
        <v>2675</v>
      </c>
      <c r="G5859" t="s" s="180">
        <f>G5832</f>
        <v>2006</v>
      </c>
      <c r="H5859" s="677">
        <v>0</v>
      </c>
      <c r="J5859" s="662">
        <f>H5859*I5859</f>
        <v>0</v>
      </c>
      <c r="K5859" s="662">
        <f>IF($V$11="Y",J5859*0.05,0)</f>
        <v>0</v>
      </c>
    </row>
    <row r="5860" s="671" customFormat="1" ht="13.5" customHeight="1">
      <c r="E5860" t="s" s="596">
        <v>1864</v>
      </c>
      <c r="F5860" t="s" s="675">
        <v>2675</v>
      </c>
      <c r="G5860" t="s" s="695">
        <f>G5833</f>
        <v>2007</v>
      </c>
      <c r="H5860" s="677">
        <v>0</v>
      </c>
      <c r="J5860" s="662">
        <f>H5860*I5860</f>
        <v>0</v>
      </c>
      <c r="K5860" s="662">
        <f>IF($V$11="Y",J5860*0.05,0)</f>
        <v>0</v>
      </c>
    </row>
    <row r="5861" s="671" customFormat="1" ht="13.5" customHeight="1">
      <c r="E5861" t="s" s="596">
        <v>1873</v>
      </c>
      <c r="F5861" t="s" s="675">
        <v>2676</v>
      </c>
      <c r="G5861" t="s" s="676">
        <f>G5834</f>
        <v>1996</v>
      </c>
      <c r="H5861" s="677">
        <v>0</v>
      </c>
      <c r="J5861" s="662">
        <f>H5861*I5861</f>
        <v>0</v>
      </c>
      <c r="K5861" s="662">
        <f>IF($V$11="Y",J5861*0.05,0)</f>
        <v>0</v>
      </c>
    </row>
    <row r="5862" s="671" customFormat="1" ht="13.5" customHeight="1">
      <c r="E5862" t="s" s="596">
        <v>1873</v>
      </c>
      <c r="F5862" t="s" s="675">
        <v>2676</v>
      </c>
      <c r="G5862" t="s" s="91">
        <f>G5835</f>
        <v>1998</v>
      </c>
      <c r="H5862" s="677">
        <v>0</v>
      </c>
      <c r="J5862" s="662">
        <f>H5862*I5862</f>
        <v>0</v>
      </c>
      <c r="K5862" s="662">
        <f>IF($V$11="Y",J5862*0.05,0)</f>
        <v>0</v>
      </c>
    </row>
    <row r="5863" s="671" customFormat="1" ht="13.5" customHeight="1">
      <c r="E5863" t="s" s="596">
        <v>1873</v>
      </c>
      <c r="F5863" t="s" s="675">
        <v>2676</v>
      </c>
      <c r="G5863" t="s" s="205">
        <f>G5836</f>
        <v>2000</v>
      </c>
      <c r="H5863" s="677">
        <v>0</v>
      </c>
      <c r="J5863" s="662">
        <f>H5863*I5863</f>
        <v>0</v>
      </c>
      <c r="K5863" s="662">
        <f>IF($V$11="Y",J5863*0.05,0)</f>
        <v>0</v>
      </c>
    </row>
    <row r="5864" s="671" customFormat="1" ht="13.5" customHeight="1">
      <c r="E5864" t="s" s="596">
        <v>1873</v>
      </c>
      <c r="F5864" t="s" s="675">
        <v>2676</v>
      </c>
      <c r="G5864" t="s" s="684">
        <f>G5837</f>
        <v>2001</v>
      </c>
      <c r="H5864" s="677">
        <v>0</v>
      </c>
      <c r="J5864" s="662">
        <f>H5864*I5864</f>
        <v>0</v>
      </c>
      <c r="K5864" s="662">
        <f>IF($V$11="Y",J5864*0.05,0)</f>
        <v>0</v>
      </c>
    </row>
    <row r="5865" s="671" customFormat="1" ht="13.5" customHeight="1">
      <c r="E5865" t="s" s="596">
        <v>1873</v>
      </c>
      <c r="F5865" t="s" s="675">
        <v>2676</v>
      </c>
      <c r="G5865" t="s" s="686">
        <f>G5838</f>
        <v>2003</v>
      </c>
      <c r="H5865" s="677">
        <v>0</v>
      </c>
      <c r="J5865" s="662">
        <f>H5865*I5865</f>
        <v>0</v>
      </c>
      <c r="K5865" s="662">
        <f>IF($V$11="Y",J5865*0.05,0)</f>
        <v>0</v>
      </c>
    </row>
    <row r="5866" s="671" customFormat="1" ht="13.5" customHeight="1">
      <c r="E5866" t="s" s="596">
        <v>1873</v>
      </c>
      <c r="F5866" t="s" s="675">
        <v>2676</v>
      </c>
      <c r="G5866" t="s" s="690">
        <f>G5839</f>
        <v>2004</v>
      </c>
      <c r="H5866" s="677">
        <v>0</v>
      </c>
      <c r="J5866" s="662">
        <f>H5866*I5866</f>
        <v>0</v>
      </c>
      <c r="K5866" s="662">
        <f>IF($V$11="Y",J5866*0.05,0)</f>
        <v>0</v>
      </c>
    </row>
    <row r="5867" s="671" customFormat="1" ht="13.5" customHeight="1">
      <c r="E5867" t="s" s="596">
        <v>1873</v>
      </c>
      <c r="F5867" t="s" s="675">
        <v>2676</v>
      </c>
      <c r="G5867" t="s" s="692">
        <f>G5840</f>
        <v>2005</v>
      </c>
      <c r="H5867" s="677">
        <v>0</v>
      </c>
      <c r="J5867" s="662">
        <f>H5867*I5867</f>
        <v>0</v>
      </c>
      <c r="K5867" s="662">
        <f>IF($V$11="Y",J5867*0.05,0)</f>
        <v>0</v>
      </c>
    </row>
    <row r="5868" s="671" customFormat="1" ht="13.5" customHeight="1">
      <c r="E5868" t="s" s="596">
        <v>1873</v>
      </c>
      <c r="F5868" t="s" s="675">
        <v>2676</v>
      </c>
      <c r="G5868" t="s" s="180">
        <f>G5841</f>
        <v>2006</v>
      </c>
      <c r="H5868" s="677">
        <v>0</v>
      </c>
      <c r="J5868" s="662">
        <f>H5868*I5868</f>
        <v>0</v>
      </c>
      <c r="K5868" s="662">
        <f>IF($V$11="Y",J5868*0.05,0)</f>
        <v>0</v>
      </c>
    </row>
    <row r="5869" s="671" customFormat="1" ht="13.5" customHeight="1">
      <c r="E5869" t="s" s="596">
        <v>1873</v>
      </c>
      <c r="F5869" t="s" s="675">
        <v>2676</v>
      </c>
      <c r="G5869" t="s" s="695">
        <f>G5842</f>
        <v>2007</v>
      </c>
      <c r="H5869" s="677">
        <v>0</v>
      </c>
      <c r="J5869" s="662">
        <f>H5869*I5869</f>
        <v>0</v>
      </c>
      <c r="K5869" s="662">
        <f>IF($V$11="Y",J5869*0.05,0)</f>
        <v>0</v>
      </c>
    </row>
    <row r="5870" s="671" customFormat="1" ht="13.5" customHeight="1">
      <c r="E5870" t="s" s="596">
        <v>1865</v>
      </c>
      <c r="F5870" t="s" s="675">
        <v>2677</v>
      </c>
      <c r="G5870" t="s" s="676">
        <f>G5843</f>
        <v>1996</v>
      </c>
      <c r="H5870" s="677">
        <v>0</v>
      </c>
      <c r="J5870" s="662">
        <f>H5870*I5870</f>
        <v>0</v>
      </c>
      <c r="K5870" s="662">
        <f>IF($V$11="Y",J5870*0.05,0)</f>
        <v>0</v>
      </c>
    </row>
    <row r="5871" s="671" customFormat="1" ht="13.5" customHeight="1">
      <c r="E5871" t="s" s="596">
        <v>1865</v>
      </c>
      <c r="F5871" t="s" s="675">
        <v>2677</v>
      </c>
      <c r="G5871" t="s" s="91">
        <f>G5844</f>
        <v>1998</v>
      </c>
      <c r="H5871" s="677">
        <v>0</v>
      </c>
      <c r="J5871" s="662">
        <f>H5871*I5871</f>
        <v>0</v>
      </c>
      <c r="K5871" s="662">
        <f>IF($V$11="Y",J5871*0.05,0)</f>
        <v>0</v>
      </c>
    </row>
    <row r="5872" s="671" customFormat="1" ht="13.5" customHeight="1">
      <c r="E5872" t="s" s="596">
        <v>1865</v>
      </c>
      <c r="F5872" t="s" s="675">
        <v>2677</v>
      </c>
      <c r="G5872" t="s" s="205">
        <f>G5845</f>
        <v>2000</v>
      </c>
      <c r="H5872" s="677">
        <v>0</v>
      </c>
      <c r="J5872" s="662">
        <f>H5872*I5872</f>
        <v>0</v>
      </c>
      <c r="K5872" s="662">
        <f>IF($V$11="Y",J5872*0.05,0)</f>
        <v>0</v>
      </c>
    </row>
    <row r="5873" s="671" customFormat="1" ht="13.5" customHeight="1">
      <c r="E5873" t="s" s="596">
        <v>1865</v>
      </c>
      <c r="F5873" t="s" s="675">
        <v>2677</v>
      </c>
      <c r="G5873" t="s" s="684">
        <f>G5846</f>
        <v>2001</v>
      </c>
      <c r="H5873" s="677">
        <v>0</v>
      </c>
      <c r="J5873" s="662">
        <f>H5873*I5873</f>
        <v>0</v>
      </c>
      <c r="K5873" s="662">
        <f>IF($V$11="Y",J5873*0.05,0)</f>
        <v>0</v>
      </c>
    </row>
    <row r="5874" s="671" customFormat="1" ht="13.5" customHeight="1">
      <c r="E5874" t="s" s="596">
        <v>1865</v>
      </c>
      <c r="F5874" t="s" s="675">
        <v>2677</v>
      </c>
      <c r="G5874" t="s" s="686">
        <f>G5847</f>
        <v>2003</v>
      </c>
      <c r="H5874" s="677">
        <v>0</v>
      </c>
      <c r="J5874" s="662">
        <f>H5874*I5874</f>
        <v>0</v>
      </c>
      <c r="K5874" s="662">
        <f>IF($V$11="Y",J5874*0.05,0)</f>
        <v>0</v>
      </c>
    </row>
    <row r="5875" s="671" customFormat="1" ht="13.5" customHeight="1">
      <c r="E5875" t="s" s="596">
        <v>1865</v>
      </c>
      <c r="F5875" t="s" s="675">
        <v>2677</v>
      </c>
      <c r="G5875" t="s" s="690">
        <f>G5848</f>
        <v>2004</v>
      </c>
      <c r="H5875" s="677">
        <v>0</v>
      </c>
      <c r="J5875" s="662">
        <f>H5875*I5875</f>
        <v>0</v>
      </c>
      <c r="K5875" s="662">
        <f>IF($V$11="Y",J5875*0.05,0)</f>
        <v>0</v>
      </c>
    </row>
    <row r="5876" s="671" customFormat="1" ht="13.5" customHeight="1">
      <c r="E5876" t="s" s="596">
        <v>1865</v>
      </c>
      <c r="F5876" t="s" s="675">
        <v>2677</v>
      </c>
      <c r="G5876" t="s" s="692">
        <f>G5849</f>
        <v>2005</v>
      </c>
      <c r="H5876" s="677">
        <v>0</v>
      </c>
      <c r="J5876" s="662">
        <f>H5876*I5876</f>
        <v>0</v>
      </c>
      <c r="K5876" s="662">
        <f>IF($V$11="Y",J5876*0.05,0)</f>
        <v>0</v>
      </c>
    </row>
    <row r="5877" s="671" customFormat="1" ht="13.5" customHeight="1">
      <c r="E5877" t="s" s="596">
        <v>1865</v>
      </c>
      <c r="F5877" t="s" s="675">
        <v>2677</v>
      </c>
      <c r="G5877" t="s" s="180">
        <f>G5850</f>
        <v>2006</v>
      </c>
      <c r="H5877" s="677">
        <v>0</v>
      </c>
      <c r="J5877" s="662">
        <f>H5877*I5877</f>
        <v>0</v>
      </c>
      <c r="K5877" s="662">
        <f>IF($V$11="Y",J5877*0.05,0)</f>
        <v>0</v>
      </c>
    </row>
    <row r="5878" s="671" customFormat="1" ht="13.5" customHeight="1">
      <c r="E5878" t="s" s="596">
        <v>1865</v>
      </c>
      <c r="F5878" t="s" s="675">
        <v>2677</v>
      </c>
      <c r="G5878" t="s" s="695">
        <f>G5851</f>
        <v>2007</v>
      </c>
      <c r="H5878" s="677">
        <v>0</v>
      </c>
      <c r="J5878" s="662">
        <f>H5878*I5878</f>
        <v>0</v>
      </c>
      <c r="K5878" s="662">
        <f>IF($V$11="Y",J5878*0.05,0)</f>
        <v>0</v>
      </c>
    </row>
    <row r="5879" s="671" customFormat="1" ht="13.5" customHeight="1">
      <c r="E5879" t="s" s="596">
        <v>1869</v>
      </c>
      <c r="F5879" t="s" s="675">
        <v>2678</v>
      </c>
      <c r="G5879" t="s" s="676">
        <f>G5852</f>
        <v>1996</v>
      </c>
      <c r="H5879" s="677">
        <v>0</v>
      </c>
      <c r="J5879" s="662">
        <f>H5879*I5879</f>
        <v>0</v>
      </c>
      <c r="K5879" s="662">
        <f>IF($V$11="Y",J5879*0.05,0)</f>
        <v>0</v>
      </c>
    </row>
    <row r="5880" s="671" customFormat="1" ht="13.5" customHeight="1">
      <c r="E5880" t="s" s="596">
        <v>1869</v>
      </c>
      <c r="F5880" t="s" s="675">
        <v>2678</v>
      </c>
      <c r="G5880" t="s" s="91">
        <f>G5853</f>
        <v>1998</v>
      </c>
      <c r="H5880" s="677">
        <v>0</v>
      </c>
      <c r="J5880" s="662">
        <f>H5880*I5880</f>
        <v>0</v>
      </c>
      <c r="K5880" s="662">
        <f>IF($V$11="Y",J5880*0.05,0)</f>
        <v>0</v>
      </c>
    </row>
    <row r="5881" s="671" customFormat="1" ht="13.5" customHeight="1">
      <c r="E5881" t="s" s="596">
        <v>1869</v>
      </c>
      <c r="F5881" t="s" s="675">
        <v>2678</v>
      </c>
      <c r="G5881" t="s" s="205">
        <f>G5854</f>
        <v>2000</v>
      </c>
      <c r="H5881" s="677">
        <v>0</v>
      </c>
      <c r="J5881" s="662">
        <f>H5881*I5881</f>
        <v>0</v>
      </c>
      <c r="K5881" s="662">
        <f>IF($V$11="Y",J5881*0.05,0)</f>
        <v>0</v>
      </c>
    </row>
    <row r="5882" s="671" customFormat="1" ht="13.5" customHeight="1">
      <c r="E5882" t="s" s="596">
        <v>1869</v>
      </c>
      <c r="F5882" t="s" s="675">
        <v>2678</v>
      </c>
      <c r="G5882" t="s" s="684">
        <f>G5855</f>
        <v>2001</v>
      </c>
      <c r="H5882" s="677">
        <v>0</v>
      </c>
      <c r="J5882" s="662">
        <f>H5882*I5882</f>
        <v>0</v>
      </c>
      <c r="K5882" s="662">
        <f>IF($V$11="Y",J5882*0.05,0)</f>
        <v>0</v>
      </c>
    </row>
    <row r="5883" s="671" customFormat="1" ht="13.5" customHeight="1">
      <c r="E5883" t="s" s="596">
        <v>1869</v>
      </c>
      <c r="F5883" t="s" s="675">
        <v>2678</v>
      </c>
      <c r="G5883" t="s" s="686">
        <f>G5856</f>
        <v>2003</v>
      </c>
      <c r="H5883" s="677">
        <v>0</v>
      </c>
      <c r="J5883" s="662">
        <f>H5883*I5883</f>
        <v>0</v>
      </c>
      <c r="K5883" s="662">
        <f>IF($V$11="Y",J5883*0.05,0)</f>
        <v>0</v>
      </c>
    </row>
    <row r="5884" s="671" customFormat="1" ht="13.5" customHeight="1">
      <c r="E5884" t="s" s="596">
        <v>1869</v>
      </c>
      <c r="F5884" t="s" s="675">
        <v>2678</v>
      </c>
      <c r="G5884" t="s" s="690">
        <f>G5857</f>
        <v>2004</v>
      </c>
      <c r="H5884" s="677">
        <v>0</v>
      </c>
      <c r="J5884" s="662">
        <f>H5884*I5884</f>
        <v>0</v>
      </c>
      <c r="K5884" s="662">
        <f>IF($V$11="Y",J5884*0.05,0)</f>
        <v>0</v>
      </c>
    </row>
    <row r="5885" s="671" customFormat="1" ht="13.5" customHeight="1">
      <c r="E5885" t="s" s="596">
        <v>1869</v>
      </c>
      <c r="F5885" t="s" s="675">
        <v>2678</v>
      </c>
      <c r="G5885" t="s" s="692">
        <f>G5858</f>
        <v>2005</v>
      </c>
      <c r="H5885" s="677">
        <v>0</v>
      </c>
      <c r="J5885" s="662">
        <f>H5885*I5885</f>
        <v>0</v>
      </c>
      <c r="K5885" s="662">
        <f>IF($V$11="Y",J5885*0.05,0)</f>
        <v>0</v>
      </c>
    </row>
    <row r="5886" s="671" customFormat="1" ht="13.5" customHeight="1">
      <c r="E5886" t="s" s="596">
        <v>1869</v>
      </c>
      <c r="F5886" t="s" s="675">
        <v>2678</v>
      </c>
      <c r="G5886" t="s" s="180">
        <f>G5859</f>
        <v>2006</v>
      </c>
      <c r="H5886" s="677">
        <v>0</v>
      </c>
      <c r="J5886" s="662">
        <f>H5886*I5886</f>
        <v>0</v>
      </c>
      <c r="K5886" s="662">
        <f>IF($V$11="Y",J5886*0.05,0)</f>
        <v>0</v>
      </c>
    </row>
    <row r="5887" s="671" customFormat="1" ht="13.5" customHeight="1">
      <c r="E5887" t="s" s="596">
        <v>1869</v>
      </c>
      <c r="F5887" t="s" s="675">
        <v>2678</v>
      </c>
      <c r="G5887" t="s" s="695">
        <f>G5860</f>
        <v>2007</v>
      </c>
      <c r="H5887" s="677">
        <v>0</v>
      </c>
      <c r="J5887" s="662">
        <f>H5887*I5887</f>
        <v>0</v>
      </c>
      <c r="K5887" s="662">
        <f>IF($V$11="Y",J5887*0.05,0)</f>
        <v>0</v>
      </c>
    </row>
    <row r="5888" s="671" customFormat="1" ht="13.5" customHeight="1">
      <c r="E5888" t="s" s="596">
        <v>1837</v>
      </c>
      <c r="F5888" t="s" s="675">
        <v>2679</v>
      </c>
      <c r="G5888" t="s" s="676">
        <f>G5861</f>
        <v>1996</v>
      </c>
      <c r="H5888" s="677">
        <v>0</v>
      </c>
      <c r="J5888" s="662">
        <f>H5888*I5888</f>
        <v>0</v>
      </c>
      <c r="K5888" s="662">
        <f>IF($V$11="Y",J5888*0.05,0)</f>
        <v>0</v>
      </c>
    </row>
    <row r="5889" s="671" customFormat="1" ht="13.5" customHeight="1">
      <c r="E5889" t="s" s="596">
        <v>1837</v>
      </c>
      <c r="F5889" t="s" s="675">
        <v>2679</v>
      </c>
      <c r="G5889" t="s" s="91">
        <f>G5862</f>
        <v>1998</v>
      </c>
      <c r="H5889" s="677">
        <v>0</v>
      </c>
      <c r="J5889" s="662">
        <f>H5889*I5889</f>
        <v>0</v>
      </c>
      <c r="K5889" s="662">
        <f>IF($V$11="Y",J5889*0.05,0)</f>
        <v>0</v>
      </c>
    </row>
    <row r="5890" s="671" customFormat="1" ht="13.5" customHeight="1">
      <c r="E5890" t="s" s="596">
        <v>1837</v>
      </c>
      <c r="F5890" t="s" s="675">
        <v>2679</v>
      </c>
      <c r="G5890" t="s" s="205">
        <f>G5863</f>
        <v>2000</v>
      </c>
      <c r="H5890" s="677">
        <v>0</v>
      </c>
      <c r="J5890" s="662">
        <f>H5890*I5890</f>
        <v>0</v>
      </c>
      <c r="K5890" s="662">
        <f>IF($V$11="Y",J5890*0.05,0)</f>
        <v>0</v>
      </c>
    </row>
    <row r="5891" s="671" customFormat="1" ht="13.5" customHeight="1">
      <c r="E5891" t="s" s="596">
        <v>1837</v>
      </c>
      <c r="F5891" t="s" s="675">
        <v>2679</v>
      </c>
      <c r="G5891" t="s" s="684">
        <f>G5864</f>
        <v>2001</v>
      </c>
      <c r="H5891" s="677">
        <v>0</v>
      </c>
      <c r="J5891" s="662">
        <f>H5891*I5891</f>
        <v>0</v>
      </c>
      <c r="K5891" s="662">
        <f>IF($V$11="Y",J5891*0.05,0)</f>
        <v>0</v>
      </c>
    </row>
    <row r="5892" s="671" customFormat="1" ht="13.5" customHeight="1">
      <c r="E5892" t="s" s="596">
        <v>1837</v>
      </c>
      <c r="F5892" t="s" s="675">
        <v>2679</v>
      </c>
      <c r="G5892" t="s" s="686">
        <f>G5865</f>
        <v>2003</v>
      </c>
      <c r="H5892" s="677">
        <v>0</v>
      </c>
      <c r="J5892" s="662">
        <f>H5892*I5892</f>
        <v>0</v>
      </c>
      <c r="K5892" s="662">
        <f>IF($V$11="Y",J5892*0.05,0)</f>
        <v>0</v>
      </c>
    </row>
    <row r="5893" s="671" customFormat="1" ht="13.5" customHeight="1">
      <c r="E5893" t="s" s="596">
        <v>1837</v>
      </c>
      <c r="F5893" t="s" s="675">
        <v>2679</v>
      </c>
      <c r="G5893" t="s" s="690">
        <f>G5866</f>
        <v>2004</v>
      </c>
      <c r="H5893" s="677">
        <v>0</v>
      </c>
      <c r="J5893" s="662">
        <f>H5893*I5893</f>
        <v>0</v>
      </c>
      <c r="K5893" s="662">
        <f>IF($V$11="Y",J5893*0.05,0)</f>
        <v>0</v>
      </c>
    </row>
    <row r="5894" s="671" customFormat="1" ht="13.5" customHeight="1">
      <c r="E5894" t="s" s="596">
        <v>1837</v>
      </c>
      <c r="F5894" t="s" s="675">
        <v>2679</v>
      </c>
      <c r="G5894" t="s" s="692">
        <f>G5867</f>
        <v>2005</v>
      </c>
      <c r="H5894" s="677">
        <v>0</v>
      </c>
      <c r="J5894" s="662">
        <f>H5894*I5894</f>
        <v>0</v>
      </c>
      <c r="K5894" s="662">
        <f>IF($V$11="Y",J5894*0.05,0)</f>
        <v>0</v>
      </c>
    </row>
    <row r="5895" s="671" customFormat="1" ht="13.5" customHeight="1">
      <c r="E5895" t="s" s="596">
        <v>1837</v>
      </c>
      <c r="F5895" t="s" s="675">
        <v>2679</v>
      </c>
      <c r="G5895" t="s" s="180">
        <f>G5868</f>
        <v>2006</v>
      </c>
      <c r="H5895" s="677">
        <v>0</v>
      </c>
      <c r="J5895" s="662">
        <f>H5895*I5895</f>
        <v>0</v>
      </c>
      <c r="K5895" s="662">
        <f>IF($V$11="Y",J5895*0.05,0)</f>
        <v>0</v>
      </c>
    </row>
    <row r="5896" s="671" customFormat="1" ht="13.5" customHeight="1">
      <c r="E5896" t="s" s="596">
        <v>1837</v>
      </c>
      <c r="F5896" t="s" s="675">
        <v>2679</v>
      </c>
      <c r="G5896" t="s" s="695">
        <f>G5869</f>
        <v>2007</v>
      </c>
      <c r="H5896" s="677">
        <v>0</v>
      </c>
      <c r="J5896" s="662">
        <f>H5896*I5896</f>
        <v>0</v>
      </c>
      <c r="K5896" s="662">
        <f>IF($V$11="Y",J5896*0.05,0)</f>
        <v>0</v>
      </c>
    </row>
    <row r="5897" s="671" customFormat="1" ht="13.5" customHeight="1">
      <c r="E5897" t="s" s="596">
        <v>1832</v>
      </c>
      <c r="F5897" t="s" s="675">
        <v>2680</v>
      </c>
      <c r="G5897" t="s" s="676">
        <f>G5870</f>
        <v>1996</v>
      </c>
      <c r="H5897" s="677">
        <v>0</v>
      </c>
      <c r="J5897" s="662">
        <f>H5897*I5897</f>
        <v>0</v>
      </c>
      <c r="K5897" s="662">
        <f>IF($V$11="Y",J5897*0.05,0)</f>
        <v>0</v>
      </c>
    </row>
    <row r="5898" s="671" customFormat="1" ht="13.5" customHeight="1">
      <c r="E5898" t="s" s="596">
        <v>1832</v>
      </c>
      <c r="F5898" t="s" s="675">
        <v>2680</v>
      </c>
      <c r="G5898" t="s" s="91">
        <f>G5871</f>
        <v>1998</v>
      </c>
      <c r="H5898" s="677">
        <v>0</v>
      </c>
      <c r="J5898" s="662">
        <f>H5898*I5898</f>
        <v>0</v>
      </c>
      <c r="K5898" s="662">
        <f>IF($V$11="Y",J5898*0.05,0)</f>
        <v>0</v>
      </c>
    </row>
    <row r="5899" s="671" customFormat="1" ht="13.5" customHeight="1">
      <c r="E5899" t="s" s="596">
        <v>1832</v>
      </c>
      <c r="F5899" t="s" s="675">
        <v>2680</v>
      </c>
      <c r="G5899" t="s" s="205">
        <f>G5872</f>
        <v>2000</v>
      </c>
      <c r="H5899" s="677">
        <v>0</v>
      </c>
      <c r="J5899" s="662">
        <f>H5899*I5899</f>
        <v>0</v>
      </c>
      <c r="K5899" s="662">
        <f>IF($V$11="Y",J5899*0.05,0)</f>
        <v>0</v>
      </c>
    </row>
    <row r="5900" s="671" customFormat="1" ht="13.5" customHeight="1">
      <c r="E5900" t="s" s="596">
        <v>1832</v>
      </c>
      <c r="F5900" t="s" s="675">
        <v>2680</v>
      </c>
      <c r="G5900" t="s" s="684">
        <f>G5873</f>
        <v>2001</v>
      </c>
      <c r="H5900" s="677">
        <v>0</v>
      </c>
      <c r="J5900" s="662">
        <f>H5900*I5900</f>
        <v>0</v>
      </c>
      <c r="K5900" s="662">
        <f>IF($V$11="Y",J5900*0.05,0)</f>
        <v>0</v>
      </c>
    </row>
    <row r="5901" s="671" customFormat="1" ht="13.5" customHeight="1">
      <c r="E5901" t="s" s="596">
        <v>1832</v>
      </c>
      <c r="F5901" t="s" s="675">
        <v>2680</v>
      </c>
      <c r="G5901" t="s" s="686">
        <f>G5874</f>
        <v>2003</v>
      </c>
      <c r="H5901" s="677">
        <v>0</v>
      </c>
      <c r="J5901" s="662">
        <f>H5901*I5901</f>
        <v>0</v>
      </c>
      <c r="K5901" s="662">
        <f>IF($V$11="Y",J5901*0.05,0)</f>
        <v>0</v>
      </c>
    </row>
    <row r="5902" s="671" customFormat="1" ht="13.5" customHeight="1">
      <c r="E5902" t="s" s="596">
        <v>1832</v>
      </c>
      <c r="F5902" t="s" s="675">
        <v>2680</v>
      </c>
      <c r="G5902" t="s" s="690">
        <f>G5875</f>
        <v>2004</v>
      </c>
      <c r="H5902" s="677">
        <v>0</v>
      </c>
      <c r="J5902" s="662">
        <f>H5902*I5902</f>
        <v>0</v>
      </c>
      <c r="K5902" s="662">
        <f>IF($V$11="Y",J5902*0.05,0)</f>
        <v>0</v>
      </c>
    </row>
    <row r="5903" s="671" customFormat="1" ht="13.5" customHeight="1">
      <c r="E5903" t="s" s="596">
        <v>1832</v>
      </c>
      <c r="F5903" t="s" s="675">
        <v>2680</v>
      </c>
      <c r="G5903" t="s" s="692">
        <f>G5876</f>
        <v>2005</v>
      </c>
      <c r="H5903" s="677">
        <v>0</v>
      </c>
      <c r="J5903" s="662">
        <f>H5903*I5903</f>
        <v>0</v>
      </c>
      <c r="K5903" s="662">
        <f>IF($V$11="Y",J5903*0.05,0)</f>
        <v>0</v>
      </c>
    </row>
    <row r="5904" s="671" customFormat="1" ht="13.5" customHeight="1">
      <c r="E5904" t="s" s="596">
        <v>1832</v>
      </c>
      <c r="F5904" t="s" s="675">
        <v>2680</v>
      </c>
      <c r="G5904" t="s" s="180">
        <f>G5877</f>
        <v>2006</v>
      </c>
      <c r="H5904" s="677">
        <v>0</v>
      </c>
      <c r="J5904" s="662">
        <f>H5904*I5904</f>
        <v>0</v>
      </c>
      <c r="K5904" s="662">
        <f>IF($V$11="Y",J5904*0.05,0)</f>
        <v>0</v>
      </c>
    </row>
    <row r="5905" s="671" customFormat="1" ht="13.5" customHeight="1">
      <c r="E5905" t="s" s="596">
        <v>1832</v>
      </c>
      <c r="F5905" t="s" s="675">
        <v>2680</v>
      </c>
      <c r="G5905" t="s" s="695">
        <f>G5878</f>
        <v>2007</v>
      </c>
      <c r="H5905" s="677">
        <v>0</v>
      </c>
      <c r="J5905" s="662">
        <f>H5905*I5905</f>
        <v>0</v>
      </c>
      <c r="K5905" s="662">
        <f>IF($V$11="Y",J5905*0.05,0)</f>
        <v>0</v>
      </c>
    </row>
    <row r="5906" s="671" customFormat="1" ht="13.5" customHeight="1">
      <c r="E5906" t="s" s="596">
        <v>1699</v>
      </c>
      <c r="F5906" t="s" s="675">
        <v>2681</v>
      </c>
      <c r="G5906" t="s" s="676">
        <f>G5879</f>
        <v>1996</v>
      </c>
      <c r="H5906" s="677">
        <v>0</v>
      </c>
      <c r="J5906" s="662">
        <f>H5906*I5906</f>
        <v>0</v>
      </c>
      <c r="K5906" s="662">
        <f>IF($V$11="Y",J5906*0.05,0)</f>
        <v>0</v>
      </c>
    </row>
    <row r="5907" s="671" customFormat="1" ht="13.5" customHeight="1">
      <c r="E5907" t="s" s="596">
        <v>1699</v>
      </c>
      <c r="F5907" t="s" s="675">
        <v>2681</v>
      </c>
      <c r="G5907" t="s" s="91">
        <f>G5880</f>
        <v>1998</v>
      </c>
      <c r="H5907" s="677">
        <v>0</v>
      </c>
      <c r="J5907" s="662">
        <f>H5907*I5907</f>
        <v>0</v>
      </c>
      <c r="K5907" s="662">
        <f>IF($V$11="Y",J5907*0.05,0)</f>
        <v>0</v>
      </c>
    </row>
    <row r="5908" s="671" customFormat="1" ht="13.5" customHeight="1">
      <c r="E5908" t="s" s="596">
        <v>1699</v>
      </c>
      <c r="F5908" t="s" s="675">
        <v>2681</v>
      </c>
      <c r="G5908" t="s" s="205">
        <f>G5881</f>
        <v>2000</v>
      </c>
      <c r="H5908" s="677">
        <v>0</v>
      </c>
      <c r="J5908" s="662">
        <f>H5908*I5908</f>
        <v>0</v>
      </c>
      <c r="K5908" s="662">
        <f>IF($V$11="Y",J5908*0.05,0)</f>
        <v>0</v>
      </c>
    </row>
    <row r="5909" s="671" customFormat="1" ht="13.5" customHeight="1">
      <c r="E5909" t="s" s="596">
        <v>1699</v>
      </c>
      <c r="F5909" t="s" s="675">
        <v>2681</v>
      </c>
      <c r="G5909" t="s" s="684">
        <f>G5882</f>
        <v>2001</v>
      </c>
      <c r="H5909" s="677">
        <v>0</v>
      </c>
      <c r="J5909" s="662">
        <f>H5909*I5909</f>
        <v>0</v>
      </c>
      <c r="K5909" s="662">
        <f>IF($V$11="Y",J5909*0.05,0)</f>
        <v>0</v>
      </c>
    </row>
    <row r="5910" s="671" customFormat="1" ht="13.5" customHeight="1">
      <c r="E5910" t="s" s="596">
        <v>1699</v>
      </c>
      <c r="F5910" t="s" s="675">
        <v>2681</v>
      </c>
      <c r="G5910" t="s" s="686">
        <f>G5883</f>
        <v>2003</v>
      </c>
      <c r="H5910" s="677">
        <v>0</v>
      </c>
      <c r="J5910" s="662">
        <f>H5910*I5910</f>
        <v>0</v>
      </c>
      <c r="K5910" s="662">
        <f>IF($V$11="Y",J5910*0.05,0)</f>
        <v>0</v>
      </c>
    </row>
    <row r="5911" s="671" customFormat="1" ht="13.5" customHeight="1">
      <c r="E5911" t="s" s="596">
        <v>1699</v>
      </c>
      <c r="F5911" t="s" s="675">
        <v>2681</v>
      </c>
      <c r="G5911" t="s" s="690">
        <f>G5884</f>
        <v>2004</v>
      </c>
      <c r="H5911" s="677">
        <v>0</v>
      </c>
      <c r="J5911" s="662">
        <f>H5911*I5911</f>
        <v>0</v>
      </c>
      <c r="K5911" s="662">
        <f>IF($V$11="Y",J5911*0.05,0)</f>
        <v>0</v>
      </c>
    </row>
    <row r="5912" s="671" customFormat="1" ht="13.5" customHeight="1">
      <c r="E5912" t="s" s="596">
        <v>1699</v>
      </c>
      <c r="F5912" t="s" s="675">
        <v>2681</v>
      </c>
      <c r="G5912" t="s" s="692">
        <f>G5885</f>
        <v>2005</v>
      </c>
      <c r="H5912" s="677">
        <v>0</v>
      </c>
      <c r="J5912" s="662">
        <f>H5912*I5912</f>
        <v>0</v>
      </c>
      <c r="K5912" s="662">
        <f>IF($V$11="Y",J5912*0.05,0)</f>
        <v>0</v>
      </c>
    </row>
    <row r="5913" s="671" customFormat="1" ht="13.5" customHeight="1">
      <c r="E5913" t="s" s="596">
        <v>1699</v>
      </c>
      <c r="F5913" t="s" s="675">
        <v>2681</v>
      </c>
      <c r="G5913" t="s" s="180">
        <f>G5886</f>
        <v>2006</v>
      </c>
      <c r="H5913" s="677">
        <v>0</v>
      </c>
      <c r="J5913" s="662">
        <f>H5913*I5913</f>
        <v>0</v>
      </c>
      <c r="K5913" s="662">
        <f>IF($V$11="Y",J5913*0.05,0)</f>
        <v>0</v>
      </c>
    </row>
    <row r="5914" s="671" customFormat="1" ht="13.5" customHeight="1">
      <c r="E5914" t="s" s="596">
        <v>1699</v>
      </c>
      <c r="F5914" t="s" s="675">
        <v>2681</v>
      </c>
      <c r="G5914" t="s" s="695">
        <f>G5887</f>
        <v>2007</v>
      </c>
      <c r="H5914" s="677">
        <v>0</v>
      </c>
      <c r="J5914" s="662">
        <f>H5914*I5914</f>
        <v>0</v>
      </c>
      <c r="K5914" s="662">
        <f>IF($V$11="Y",J5914*0.05,0)</f>
        <v>0</v>
      </c>
    </row>
    <row r="5915" s="671" customFormat="1" ht="13.5" customHeight="1">
      <c r="E5915" t="s" s="596">
        <v>1700</v>
      </c>
      <c r="F5915" t="s" s="675">
        <v>2682</v>
      </c>
      <c r="G5915" t="s" s="676">
        <f>G5888</f>
        <v>1996</v>
      </c>
      <c r="H5915" s="677">
        <v>0</v>
      </c>
      <c r="J5915" s="662">
        <f>H5915*I5915</f>
        <v>0</v>
      </c>
      <c r="K5915" s="662">
        <f>IF($V$11="Y",J5915*0.05,0)</f>
        <v>0</v>
      </c>
    </row>
    <row r="5916" s="671" customFormat="1" ht="13.5" customHeight="1">
      <c r="E5916" t="s" s="596">
        <v>1700</v>
      </c>
      <c r="F5916" t="s" s="675">
        <v>2682</v>
      </c>
      <c r="G5916" t="s" s="91">
        <f>G5889</f>
        <v>1998</v>
      </c>
      <c r="H5916" s="677">
        <v>0</v>
      </c>
      <c r="J5916" s="662">
        <f>H5916*I5916</f>
        <v>0</v>
      </c>
      <c r="K5916" s="662">
        <f>IF($V$11="Y",J5916*0.05,0)</f>
        <v>0</v>
      </c>
    </row>
    <row r="5917" s="671" customFormat="1" ht="13.5" customHeight="1">
      <c r="E5917" t="s" s="596">
        <v>1700</v>
      </c>
      <c r="F5917" t="s" s="675">
        <v>2682</v>
      </c>
      <c r="G5917" t="s" s="205">
        <f>G5890</f>
        <v>2000</v>
      </c>
      <c r="H5917" s="677">
        <v>0</v>
      </c>
      <c r="J5917" s="662">
        <f>H5917*I5917</f>
        <v>0</v>
      </c>
      <c r="K5917" s="662">
        <f>IF($V$11="Y",J5917*0.05,0)</f>
        <v>0</v>
      </c>
    </row>
    <row r="5918" s="671" customFormat="1" ht="13.5" customHeight="1">
      <c r="E5918" t="s" s="596">
        <v>1700</v>
      </c>
      <c r="F5918" t="s" s="675">
        <v>2682</v>
      </c>
      <c r="G5918" t="s" s="684">
        <f>G5891</f>
        <v>2001</v>
      </c>
      <c r="H5918" s="677">
        <v>0</v>
      </c>
      <c r="J5918" s="662">
        <f>H5918*I5918</f>
        <v>0</v>
      </c>
      <c r="K5918" s="662">
        <f>IF($V$11="Y",J5918*0.05,0)</f>
        <v>0</v>
      </c>
    </row>
    <row r="5919" s="671" customFormat="1" ht="13.5" customHeight="1">
      <c r="E5919" t="s" s="596">
        <v>1700</v>
      </c>
      <c r="F5919" t="s" s="675">
        <v>2682</v>
      </c>
      <c r="G5919" t="s" s="686">
        <f>G5892</f>
        <v>2003</v>
      </c>
      <c r="H5919" s="677">
        <v>0</v>
      </c>
      <c r="J5919" s="662">
        <f>H5919*I5919</f>
        <v>0</v>
      </c>
      <c r="K5919" s="662">
        <f>IF($V$11="Y",J5919*0.05,0)</f>
        <v>0</v>
      </c>
    </row>
    <row r="5920" s="671" customFormat="1" ht="13.5" customHeight="1">
      <c r="E5920" t="s" s="596">
        <v>1700</v>
      </c>
      <c r="F5920" t="s" s="675">
        <v>2682</v>
      </c>
      <c r="G5920" t="s" s="690">
        <f>G5893</f>
        <v>2004</v>
      </c>
      <c r="H5920" s="677">
        <v>0</v>
      </c>
      <c r="J5920" s="662">
        <f>H5920*I5920</f>
        <v>0</v>
      </c>
      <c r="K5920" s="662">
        <f>IF($V$11="Y",J5920*0.05,0)</f>
        <v>0</v>
      </c>
    </row>
    <row r="5921" s="671" customFormat="1" ht="13.5" customHeight="1">
      <c r="E5921" t="s" s="596">
        <v>1700</v>
      </c>
      <c r="F5921" t="s" s="675">
        <v>2682</v>
      </c>
      <c r="G5921" t="s" s="692">
        <f>G5894</f>
        <v>2005</v>
      </c>
      <c r="H5921" s="677">
        <v>0</v>
      </c>
      <c r="J5921" s="662">
        <f>H5921*I5921</f>
        <v>0</v>
      </c>
      <c r="K5921" s="662">
        <f>IF($V$11="Y",J5921*0.05,0)</f>
        <v>0</v>
      </c>
    </row>
    <row r="5922" s="671" customFormat="1" ht="13.5" customHeight="1">
      <c r="E5922" t="s" s="596">
        <v>1700</v>
      </c>
      <c r="F5922" t="s" s="675">
        <v>2682</v>
      </c>
      <c r="G5922" t="s" s="180">
        <f>G5895</f>
        <v>2006</v>
      </c>
      <c r="H5922" s="677">
        <v>0</v>
      </c>
      <c r="J5922" s="662">
        <f>H5922*I5922</f>
        <v>0</v>
      </c>
      <c r="K5922" s="662">
        <f>IF($V$11="Y",J5922*0.05,0)</f>
        <v>0</v>
      </c>
    </row>
    <row r="5923" s="671" customFormat="1" ht="13.5" customHeight="1">
      <c r="E5923" t="s" s="596">
        <v>1700</v>
      </c>
      <c r="F5923" t="s" s="675">
        <v>2682</v>
      </c>
      <c r="G5923" t="s" s="695">
        <f>G5896</f>
        <v>2007</v>
      </c>
      <c r="H5923" s="677">
        <v>0</v>
      </c>
      <c r="J5923" s="662">
        <f>H5923*I5923</f>
        <v>0</v>
      </c>
      <c r="K5923" s="662">
        <f>IF($V$11="Y",J5923*0.05,0)</f>
        <v>0</v>
      </c>
    </row>
    <row r="5924" s="671" customFormat="1" ht="13.5" customHeight="1">
      <c r="E5924" t="s" s="596">
        <v>1701</v>
      </c>
      <c r="F5924" t="s" s="675">
        <v>2683</v>
      </c>
      <c r="G5924" t="s" s="676">
        <f>G5897</f>
        <v>1996</v>
      </c>
      <c r="H5924" s="677">
        <v>0</v>
      </c>
      <c r="J5924" s="662">
        <f>H5924*I5924</f>
        <v>0</v>
      </c>
      <c r="K5924" s="662">
        <f>IF($V$11="Y",J5924*0.05,0)</f>
        <v>0</v>
      </c>
    </row>
    <row r="5925" s="671" customFormat="1" ht="13.5" customHeight="1">
      <c r="E5925" t="s" s="596">
        <v>1701</v>
      </c>
      <c r="F5925" t="s" s="675">
        <v>2683</v>
      </c>
      <c r="G5925" t="s" s="91">
        <f>G5898</f>
        <v>1998</v>
      </c>
      <c r="H5925" s="677">
        <v>0</v>
      </c>
      <c r="J5925" s="662">
        <f>H5925*I5925</f>
        <v>0</v>
      </c>
      <c r="K5925" s="662">
        <f>IF($V$11="Y",J5925*0.05,0)</f>
        <v>0</v>
      </c>
    </row>
    <row r="5926" s="671" customFormat="1" ht="13.5" customHeight="1">
      <c r="E5926" t="s" s="596">
        <v>1701</v>
      </c>
      <c r="F5926" t="s" s="675">
        <v>2683</v>
      </c>
      <c r="G5926" t="s" s="205">
        <f>G5899</f>
        <v>2000</v>
      </c>
      <c r="H5926" s="677">
        <v>0</v>
      </c>
      <c r="J5926" s="662">
        <f>H5926*I5926</f>
        <v>0</v>
      </c>
      <c r="K5926" s="662">
        <f>IF($V$11="Y",J5926*0.05,0)</f>
        <v>0</v>
      </c>
    </row>
    <row r="5927" s="671" customFormat="1" ht="13.5" customHeight="1">
      <c r="E5927" t="s" s="596">
        <v>1701</v>
      </c>
      <c r="F5927" t="s" s="675">
        <v>2683</v>
      </c>
      <c r="G5927" t="s" s="684">
        <f>G5900</f>
        <v>2001</v>
      </c>
      <c r="H5927" s="677">
        <v>0</v>
      </c>
      <c r="J5927" s="662">
        <f>H5927*I5927</f>
        <v>0</v>
      </c>
      <c r="K5927" s="662">
        <f>IF($V$11="Y",J5927*0.05,0)</f>
        <v>0</v>
      </c>
    </row>
    <row r="5928" s="671" customFormat="1" ht="13.5" customHeight="1">
      <c r="E5928" t="s" s="596">
        <v>1701</v>
      </c>
      <c r="F5928" t="s" s="675">
        <v>2683</v>
      </c>
      <c r="G5928" t="s" s="686">
        <f>G5901</f>
        <v>2003</v>
      </c>
      <c r="H5928" s="677">
        <v>0</v>
      </c>
      <c r="J5928" s="662">
        <f>H5928*I5928</f>
        <v>0</v>
      </c>
      <c r="K5928" s="662">
        <f>IF($V$11="Y",J5928*0.05,0)</f>
        <v>0</v>
      </c>
    </row>
    <row r="5929" s="671" customFormat="1" ht="13.5" customHeight="1">
      <c r="E5929" t="s" s="596">
        <v>1701</v>
      </c>
      <c r="F5929" t="s" s="675">
        <v>2683</v>
      </c>
      <c r="G5929" t="s" s="690">
        <f>G5902</f>
        <v>2004</v>
      </c>
      <c r="H5929" s="677">
        <v>0</v>
      </c>
      <c r="J5929" s="662">
        <f>H5929*I5929</f>
        <v>0</v>
      </c>
      <c r="K5929" s="662">
        <f>IF($V$11="Y",J5929*0.05,0)</f>
        <v>0</v>
      </c>
    </row>
    <row r="5930" s="671" customFormat="1" ht="13.5" customHeight="1">
      <c r="E5930" t="s" s="596">
        <v>1701</v>
      </c>
      <c r="F5930" t="s" s="675">
        <v>2683</v>
      </c>
      <c r="G5930" t="s" s="692">
        <f>G5903</f>
        <v>2005</v>
      </c>
      <c r="H5930" s="677">
        <v>0</v>
      </c>
      <c r="J5930" s="662">
        <f>H5930*I5930</f>
        <v>0</v>
      </c>
      <c r="K5930" s="662">
        <f>IF($V$11="Y",J5930*0.05,0)</f>
        <v>0</v>
      </c>
    </row>
    <row r="5931" s="671" customFormat="1" ht="13.5" customHeight="1">
      <c r="E5931" t="s" s="596">
        <v>1701</v>
      </c>
      <c r="F5931" t="s" s="675">
        <v>2683</v>
      </c>
      <c r="G5931" t="s" s="180">
        <f>G5904</f>
        <v>2006</v>
      </c>
      <c r="H5931" s="677">
        <v>0</v>
      </c>
      <c r="J5931" s="662">
        <f>H5931*I5931</f>
        <v>0</v>
      </c>
      <c r="K5931" s="662">
        <f>IF($V$11="Y",J5931*0.05,0)</f>
        <v>0</v>
      </c>
    </row>
    <row r="5932" s="671" customFormat="1" ht="13.5" customHeight="1">
      <c r="E5932" t="s" s="596">
        <v>1701</v>
      </c>
      <c r="F5932" t="s" s="675">
        <v>2683</v>
      </c>
      <c r="G5932" t="s" s="695">
        <f>G5905</f>
        <v>2007</v>
      </c>
      <c r="H5932" s="677">
        <v>0</v>
      </c>
      <c r="J5932" s="662">
        <f>H5932*I5932</f>
        <v>0</v>
      </c>
      <c r="K5932" s="662">
        <f>IF($V$11="Y",J5932*0.05,0)</f>
        <v>0</v>
      </c>
    </row>
    <row r="5933" s="671" customFormat="1" ht="13.5" customHeight="1">
      <c r="E5933" t="s" s="596">
        <v>1908</v>
      </c>
      <c r="F5933" t="s" s="675">
        <v>2684</v>
      </c>
      <c r="G5933" t="s" s="676">
        <f>G5906</f>
        <v>1996</v>
      </c>
      <c r="H5933" s="677">
        <v>0</v>
      </c>
      <c r="J5933" s="662">
        <f>H5933*I5933</f>
        <v>0</v>
      </c>
      <c r="K5933" s="662">
        <f>IF($V$11="Y",J5933*0.05,0)</f>
        <v>0</v>
      </c>
    </row>
    <row r="5934" s="671" customFormat="1" ht="13.5" customHeight="1">
      <c r="E5934" t="s" s="596">
        <v>1908</v>
      </c>
      <c r="F5934" t="s" s="675">
        <v>2684</v>
      </c>
      <c r="G5934" t="s" s="91">
        <f>G5907</f>
        <v>1998</v>
      </c>
      <c r="H5934" s="677">
        <v>0</v>
      </c>
      <c r="J5934" s="662">
        <f>H5934*I5934</f>
        <v>0</v>
      </c>
      <c r="K5934" s="662">
        <f>IF($V$11="Y",J5934*0.05,0)</f>
        <v>0</v>
      </c>
    </row>
    <row r="5935" s="671" customFormat="1" ht="13.5" customHeight="1">
      <c r="E5935" t="s" s="596">
        <v>1908</v>
      </c>
      <c r="F5935" t="s" s="675">
        <v>2684</v>
      </c>
      <c r="G5935" t="s" s="205">
        <f>G5908</f>
        <v>2000</v>
      </c>
      <c r="H5935" s="677">
        <v>0</v>
      </c>
      <c r="J5935" s="662">
        <f>H5935*I5935</f>
        <v>0</v>
      </c>
      <c r="K5935" s="662">
        <f>IF($V$11="Y",J5935*0.05,0)</f>
        <v>0</v>
      </c>
    </row>
    <row r="5936" s="671" customFormat="1" ht="13.5" customHeight="1">
      <c r="E5936" t="s" s="596">
        <v>1908</v>
      </c>
      <c r="F5936" t="s" s="675">
        <v>2684</v>
      </c>
      <c r="G5936" t="s" s="684">
        <f>G5909</f>
        <v>2001</v>
      </c>
      <c r="H5936" s="677">
        <v>0</v>
      </c>
      <c r="J5936" s="662">
        <f>H5936*I5936</f>
        <v>0</v>
      </c>
      <c r="K5936" s="662">
        <f>IF($V$11="Y",J5936*0.05,0)</f>
        <v>0</v>
      </c>
    </row>
    <row r="5937" s="671" customFormat="1" ht="13.5" customHeight="1">
      <c r="E5937" t="s" s="596">
        <v>1908</v>
      </c>
      <c r="F5937" t="s" s="675">
        <v>2684</v>
      </c>
      <c r="G5937" t="s" s="686">
        <f>G5910</f>
        <v>2003</v>
      </c>
      <c r="H5937" s="677">
        <v>0</v>
      </c>
      <c r="J5937" s="662">
        <f>H5937*I5937</f>
        <v>0</v>
      </c>
      <c r="K5937" s="662">
        <f>IF($V$11="Y",J5937*0.05,0)</f>
        <v>0</v>
      </c>
    </row>
    <row r="5938" s="671" customFormat="1" ht="13.5" customHeight="1">
      <c r="E5938" t="s" s="596">
        <v>1908</v>
      </c>
      <c r="F5938" t="s" s="675">
        <v>2684</v>
      </c>
      <c r="G5938" t="s" s="690">
        <f>G5911</f>
        <v>2004</v>
      </c>
      <c r="H5938" s="677">
        <v>0</v>
      </c>
      <c r="J5938" s="662">
        <f>H5938*I5938</f>
        <v>0</v>
      </c>
      <c r="K5938" s="662">
        <f>IF($V$11="Y",J5938*0.05,0)</f>
        <v>0</v>
      </c>
    </row>
    <row r="5939" s="671" customFormat="1" ht="13.5" customHeight="1">
      <c r="E5939" t="s" s="596">
        <v>1908</v>
      </c>
      <c r="F5939" t="s" s="675">
        <v>2684</v>
      </c>
      <c r="G5939" t="s" s="692">
        <f>G5912</f>
        <v>2005</v>
      </c>
      <c r="H5939" s="677">
        <v>0</v>
      </c>
      <c r="J5939" s="662">
        <f>H5939*I5939</f>
        <v>0</v>
      </c>
      <c r="K5939" s="662">
        <f>IF($V$11="Y",J5939*0.05,0)</f>
        <v>0</v>
      </c>
    </row>
    <row r="5940" s="671" customFormat="1" ht="13.5" customHeight="1">
      <c r="E5940" t="s" s="596">
        <v>1908</v>
      </c>
      <c r="F5940" t="s" s="675">
        <v>2684</v>
      </c>
      <c r="G5940" t="s" s="180">
        <f>G5913</f>
        <v>2006</v>
      </c>
      <c r="H5940" s="677">
        <v>0</v>
      </c>
      <c r="J5940" s="662">
        <f>H5940*I5940</f>
        <v>0</v>
      </c>
      <c r="K5940" s="662">
        <f>IF($V$11="Y",J5940*0.05,0)</f>
        <v>0</v>
      </c>
    </row>
    <row r="5941" s="671" customFormat="1" ht="13.5" customHeight="1">
      <c r="E5941" t="s" s="596">
        <v>1908</v>
      </c>
      <c r="F5941" t="s" s="675">
        <v>2684</v>
      </c>
      <c r="G5941" t="s" s="695">
        <f>G5914</f>
        <v>2007</v>
      </c>
      <c r="H5941" s="677">
        <v>0</v>
      </c>
      <c r="J5941" s="662">
        <f>H5941*I5941</f>
        <v>0</v>
      </c>
      <c r="K5941" s="662">
        <f>IF($V$11="Y",J5941*0.05,0)</f>
        <v>0</v>
      </c>
    </row>
    <row r="5942" s="671" customFormat="1" ht="13.5" customHeight="1">
      <c r="E5942" t="s" s="596">
        <v>1909</v>
      </c>
      <c r="F5942" t="s" s="675">
        <v>2685</v>
      </c>
      <c r="G5942" t="s" s="676">
        <f>G5915</f>
        <v>1996</v>
      </c>
      <c r="H5942" s="677">
        <v>0</v>
      </c>
      <c r="J5942" s="662">
        <f>H5942*I5942</f>
        <v>0</v>
      </c>
      <c r="K5942" s="662">
        <f>IF($V$11="Y",J5942*0.05,0)</f>
        <v>0</v>
      </c>
    </row>
    <row r="5943" s="671" customFormat="1" ht="13.5" customHeight="1">
      <c r="E5943" t="s" s="596">
        <v>1909</v>
      </c>
      <c r="F5943" t="s" s="675">
        <v>2685</v>
      </c>
      <c r="G5943" t="s" s="91">
        <f>G5916</f>
        <v>1998</v>
      </c>
      <c r="H5943" s="677">
        <v>0</v>
      </c>
      <c r="J5943" s="662">
        <f>H5943*I5943</f>
        <v>0</v>
      </c>
      <c r="K5943" s="662">
        <f>IF($V$11="Y",J5943*0.05,0)</f>
        <v>0</v>
      </c>
    </row>
    <row r="5944" s="671" customFormat="1" ht="13.5" customHeight="1">
      <c r="E5944" t="s" s="596">
        <v>1909</v>
      </c>
      <c r="F5944" t="s" s="675">
        <v>2685</v>
      </c>
      <c r="G5944" t="s" s="205">
        <f>G5917</f>
        <v>2000</v>
      </c>
      <c r="H5944" s="677">
        <v>0</v>
      </c>
      <c r="J5944" s="662">
        <f>H5944*I5944</f>
        <v>0</v>
      </c>
      <c r="K5944" s="662">
        <f>IF($V$11="Y",J5944*0.05,0)</f>
        <v>0</v>
      </c>
    </row>
    <row r="5945" s="671" customFormat="1" ht="13.5" customHeight="1">
      <c r="E5945" t="s" s="596">
        <v>1909</v>
      </c>
      <c r="F5945" t="s" s="675">
        <v>2685</v>
      </c>
      <c r="G5945" t="s" s="684">
        <f>G5918</f>
        <v>2001</v>
      </c>
      <c r="H5945" s="677">
        <v>0</v>
      </c>
      <c r="J5945" s="662">
        <f>H5945*I5945</f>
        <v>0</v>
      </c>
      <c r="K5945" s="662">
        <f>IF($V$11="Y",J5945*0.05,0)</f>
        <v>0</v>
      </c>
    </row>
    <row r="5946" s="671" customFormat="1" ht="13.5" customHeight="1">
      <c r="E5946" t="s" s="596">
        <v>1909</v>
      </c>
      <c r="F5946" t="s" s="675">
        <v>2685</v>
      </c>
      <c r="G5946" t="s" s="686">
        <f>G5919</f>
        <v>2003</v>
      </c>
      <c r="H5946" s="677">
        <v>0</v>
      </c>
      <c r="J5946" s="662">
        <f>H5946*I5946</f>
        <v>0</v>
      </c>
      <c r="K5946" s="662">
        <f>IF($V$11="Y",J5946*0.05,0)</f>
        <v>0</v>
      </c>
    </row>
    <row r="5947" s="671" customFormat="1" ht="13.5" customHeight="1">
      <c r="E5947" t="s" s="596">
        <v>1909</v>
      </c>
      <c r="F5947" t="s" s="675">
        <v>2685</v>
      </c>
      <c r="G5947" t="s" s="690">
        <f>G5920</f>
        <v>2004</v>
      </c>
      <c r="H5947" s="677">
        <v>0</v>
      </c>
      <c r="J5947" s="662">
        <f>H5947*I5947</f>
        <v>0</v>
      </c>
      <c r="K5947" s="662">
        <f>IF($V$11="Y",J5947*0.05,0)</f>
        <v>0</v>
      </c>
    </row>
    <row r="5948" s="671" customFormat="1" ht="13.5" customHeight="1">
      <c r="E5948" t="s" s="596">
        <v>1909</v>
      </c>
      <c r="F5948" t="s" s="675">
        <v>2685</v>
      </c>
      <c r="G5948" t="s" s="692">
        <f>G5921</f>
        <v>2005</v>
      </c>
      <c r="H5948" s="677">
        <v>0</v>
      </c>
      <c r="J5948" s="662">
        <f>H5948*I5948</f>
        <v>0</v>
      </c>
      <c r="K5948" s="662">
        <f>IF($V$11="Y",J5948*0.05,0)</f>
        <v>0</v>
      </c>
    </row>
    <row r="5949" s="671" customFormat="1" ht="13.5" customHeight="1">
      <c r="E5949" t="s" s="596">
        <v>1909</v>
      </c>
      <c r="F5949" t="s" s="675">
        <v>2685</v>
      </c>
      <c r="G5949" t="s" s="180">
        <f>G5922</f>
        <v>2006</v>
      </c>
      <c r="H5949" s="677">
        <v>0</v>
      </c>
      <c r="J5949" s="662">
        <f>H5949*I5949</f>
        <v>0</v>
      </c>
      <c r="K5949" s="662">
        <f>IF($V$11="Y",J5949*0.05,0)</f>
        <v>0</v>
      </c>
    </row>
    <row r="5950" s="671" customFormat="1" ht="13.5" customHeight="1">
      <c r="E5950" t="s" s="596">
        <v>1909</v>
      </c>
      <c r="F5950" t="s" s="675">
        <v>2685</v>
      </c>
      <c r="G5950" t="s" s="695">
        <f>G5923</f>
        <v>2007</v>
      </c>
      <c r="H5950" s="677">
        <v>0</v>
      </c>
      <c r="J5950" s="662">
        <f>H5950*I5950</f>
        <v>0</v>
      </c>
      <c r="K5950" s="662">
        <f>IF($V$11="Y",J5950*0.05,0)</f>
        <v>0</v>
      </c>
    </row>
    <row r="5951" s="671" customFormat="1" ht="13.5" customHeight="1">
      <c r="E5951" t="s" s="596">
        <v>1709</v>
      </c>
      <c r="F5951" t="s" s="675">
        <v>2686</v>
      </c>
      <c r="G5951" t="s" s="676">
        <f>G5924</f>
        <v>1996</v>
      </c>
      <c r="H5951" s="677">
        <v>0</v>
      </c>
      <c r="J5951" s="662">
        <f>H5951*I5951</f>
        <v>0</v>
      </c>
      <c r="K5951" s="662">
        <f>IF($V$11="Y",J5951*0.05,0)</f>
        <v>0</v>
      </c>
    </row>
    <row r="5952" s="671" customFormat="1" ht="13.5" customHeight="1">
      <c r="E5952" t="s" s="596">
        <v>1709</v>
      </c>
      <c r="F5952" t="s" s="675">
        <v>2686</v>
      </c>
      <c r="G5952" t="s" s="91">
        <f>G5925</f>
        <v>1998</v>
      </c>
      <c r="H5952" s="677">
        <v>0</v>
      </c>
      <c r="J5952" s="662">
        <f>H5952*I5952</f>
        <v>0</v>
      </c>
      <c r="K5952" s="662">
        <f>IF($V$11="Y",J5952*0.05,0)</f>
        <v>0</v>
      </c>
    </row>
    <row r="5953" s="671" customFormat="1" ht="13.5" customHeight="1">
      <c r="E5953" t="s" s="596">
        <v>1709</v>
      </c>
      <c r="F5953" t="s" s="675">
        <v>2686</v>
      </c>
      <c r="G5953" t="s" s="205">
        <f>G5926</f>
        <v>2000</v>
      </c>
      <c r="H5953" s="677">
        <v>0</v>
      </c>
      <c r="J5953" s="662">
        <f>H5953*I5953</f>
        <v>0</v>
      </c>
      <c r="K5953" s="662">
        <f>IF($V$11="Y",J5953*0.05,0)</f>
        <v>0</v>
      </c>
    </row>
    <row r="5954" s="671" customFormat="1" ht="13.5" customHeight="1">
      <c r="E5954" t="s" s="596">
        <v>1709</v>
      </c>
      <c r="F5954" t="s" s="675">
        <v>2686</v>
      </c>
      <c r="G5954" t="s" s="684">
        <f>G5927</f>
        <v>2001</v>
      </c>
      <c r="H5954" s="677">
        <v>0</v>
      </c>
      <c r="J5954" s="662">
        <f>H5954*I5954</f>
        <v>0</v>
      </c>
      <c r="K5954" s="662">
        <f>IF($V$11="Y",J5954*0.05,0)</f>
        <v>0</v>
      </c>
    </row>
    <row r="5955" s="671" customFormat="1" ht="13.5" customHeight="1">
      <c r="E5955" t="s" s="596">
        <v>1709</v>
      </c>
      <c r="F5955" t="s" s="675">
        <v>2686</v>
      </c>
      <c r="G5955" t="s" s="686">
        <f>G5928</f>
        <v>2003</v>
      </c>
      <c r="H5955" s="677">
        <v>0</v>
      </c>
      <c r="J5955" s="662">
        <f>H5955*I5955</f>
        <v>0</v>
      </c>
      <c r="K5955" s="662">
        <f>IF($V$11="Y",J5955*0.05,0)</f>
        <v>0</v>
      </c>
    </row>
    <row r="5956" s="671" customFormat="1" ht="13.5" customHeight="1">
      <c r="E5956" t="s" s="596">
        <v>1709</v>
      </c>
      <c r="F5956" t="s" s="675">
        <v>2686</v>
      </c>
      <c r="G5956" t="s" s="690">
        <f>G5929</f>
        <v>2004</v>
      </c>
      <c r="H5956" s="677">
        <v>0</v>
      </c>
      <c r="J5956" s="662">
        <f>H5956*I5956</f>
        <v>0</v>
      </c>
      <c r="K5956" s="662">
        <f>IF($V$11="Y",J5956*0.05,0)</f>
        <v>0</v>
      </c>
    </row>
    <row r="5957" s="671" customFormat="1" ht="13.5" customHeight="1">
      <c r="E5957" t="s" s="596">
        <v>1709</v>
      </c>
      <c r="F5957" t="s" s="675">
        <v>2686</v>
      </c>
      <c r="G5957" t="s" s="692">
        <f>G5930</f>
        <v>2005</v>
      </c>
      <c r="H5957" s="677">
        <v>0</v>
      </c>
      <c r="J5957" s="662">
        <f>H5957*I5957</f>
        <v>0</v>
      </c>
      <c r="K5957" s="662">
        <f>IF($V$11="Y",J5957*0.05,0)</f>
        <v>0</v>
      </c>
    </row>
    <row r="5958" s="671" customFormat="1" ht="13.5" customHeight="1">
      <c r="E5958" t="s" s="596">
        <v>1709</v>
      </c>
      <c r="F5958" t="s" s="675">
        <v>2686</v>
      </c>
      <c r="G5958" t="s" s="180">
        <f>G5931</f>
        <v>2006</v>
      </c>
      <c r="H5958" s="677">
        <v>0</v>
      </c>
      <c r="J5958" s="662">
        <f>H5958*I5958</f>
        <v>0</v>
      </c>
      <c r="K5958" s="662">
        <f>IF($V$11="Y",J5958*0.05,0)</f>
        <v>0</v>
      </c>
    </row>
    <row r="5959" s="671" customFormat="1" ht="13.5" customHeight="1">
      <c r="E5959" t="s" s="596">
        <v>1709</v>
      </c>
      <c r="F5959" t="s" s="675">
        <v>2686</v>
      </c>
      <c r="G5959" t="s" s="695">
        <f>G5932</f>
        <v>2007</v>
      </c>
      <c r="H5959" s="677">
        <v>0</v>
      </c>
      <c r="J5959" s="662">
        <f>H5959*I5959</f>
        <v>0</v>
      </c>
      <c r="K5959" s="662">
        <f>IF($V$11="Y",J5959*0.05,0)</f>
        <v>0</v>
      </c>
    </row>
    <row r="5960" s="671" customFormat="1" ht="13.5" customHeight="1">
      <c r="E5960" t="s" s="596">
        <v>1710</v>
      </c>
      <c r="F5960" t="s" s="675">
        <v>2687</v>
      </c>
      <c r="G5960" t="s" s="676">
        <f>G5933</f>
        <v>1996</v>
      </c>
      <c r="H5960" s="677">
        <v>0</v>
      </c>
      <c r="J5960" s="662">
        <f>H5960*I5960</f>
        <v>0</v>
      </c>
      <c r="K5960" s="662">
        <f>IF($V$11="Y",J5960*0.05,0)</f>
        <v>0</v>
      </c>
    </row>
    <row r="5961" s="671" customFormat="1" ht="13.5" customHeight="1">
      <c r="E5961" t="s" s="596">
        <v>1710</v>
      </c>
      <c r="F5961" t="s" s="675">
        <v>2687</v>
      </c>
      <c r="G5961" t="s" s="91">
        <f>G5934</f>
        <v>1998</v>
      </c>
      <c r="H5961" s="677">
        <v>0</v>
      </c>
      <c r="J5961" s="662">
        <f>H5961*I5961</f>
        <v>0</v>
      </c>
      <c r="K5961" s="662">
        <f>IF($V$11="Y",J5961*0.05,0)</f>
        <v>0</v>
      </c>
    </row>
    <row r="5962" s="671" customFormat="1" ht="13.5" customHeight="1">
      <c r="E5962" t="s" s="596">
        <v>1710</v>
      </c>
      <c r="F5962" t="s" s="675">
        <v>2687</v>
      </c>
      <c r="G5962" t="s" s="205">
        <f>G5935</f>
        <v>2000</v>
      </c>
      <c r="H5962" s="677">
        <v>0</v>
      </c>
      <c r="J5962" s="662">
        <f>H5962*I5962</f>
        <v>0</v>
      </c>
      <c r="K5962" s="662">
        <f>IF($V$11="Y",J5962*0.05,0)</f>
        <v>0</v>
      </c>
    </row>
    <row r="5963" s="671" customFormat="1" ht="13.5" customHeight="1">
      <c r="E5963" t="s" s="596">
        <v>1710</v>
      </c>
      <c r="F5963" t="s" s="675">
        <v>2687</v>
      </c>
      <c r="G5963" t="s" s="684">
        <f>G5936</f>
        <v>2001</v>
      </c>
      <c r="H5963" s="677">
        <v>0</v>
      </c>
      <c r="J5963" s="662">
        <f>H5963*I5963</f>
        <v>0</v>
      </c>
      <c r="K5963" s="662">
        <f>IF($V$11="Y",J5963*0.05,0)</f>
        <v>0</v>
      </c>
    </row>
    <row r="5964" s="671" customFormat="1" ht="13.5" customHeight="1">
      <c r="E5964" t="s" s="596">
        <v>1710</v>
      </c>
      <c r="F5964" t="s" s="675">
        <v>2687</v>
      </c>
      <c r="G5964" t="s" s="686">
        <f>G5937</f>
        <v>2003</v>
      </c>
      <c r="H5964" s="677">
        <v>0</v>
      </c>
      <c r="J5964" s="662">
        <f>H5964*I5964</f>
        <v>0</v>
      </c>
      <c r="K5964" s="662">
        <f>IF($V$11="Y",J5964*0.05,0)</f>
        <v>0</v>
      </c>
    </row>
    <row r="5965" s="671" customFormat="1" ht="13.5" customHeight="1">
      <c r="E5965" t="s" s="596">
        <v>1710</v>
      </c>
      <c r="F5965" t="s" s="675">
        <v>2687</v>
      </c>
      <c r="G5965" t="s" s="690">
        <f>G5938</f>
        <v>2004</v>
      </c>
      <c r="H5965" s="677">
        <v>0</v>
      </c>
      <c r="J5965" s="662">
        <f>H5965*I5965</f>
        <v>0</v>
      </c>
      <c r="K5965" s="662">
        <f>IF($V$11="Y",J5965*0.05,0)</f>
        <v>0</v>
      </c>
    </row>
    <row r="5966" s="671" customFormat="1" ht="13.5" customHeight="1">
      <c r="E5966" t="s" s="596">
        <v>1710</v>
      </c>
      <c r="F5966" t="s" s="675">
        <v>2687</v>
      </c>
      <c r="G5966" t="s" s="692">
        <f>G5939</f>
        <v>2005</v>
      </c>
      <c r="H5966" s="677">
        <v>0</v>
      </c>
      <c r="J5966" s="662">
        <f>H5966*I5966</f>
        <v>0</v>
      </c>
      <c r="K5966" s="662">
        <f>IF($V$11="Y",J5966*0.05,0)</f>
        <v>0</v>
      </c>
    </row>
    <row r="5967" s="671" customFormat="1" ht="13.5" customHeight="1">
      <c r="E5967" t="s" s="596">
        <v>1710</v>
      </c>
      <c r="F5967" t="s" s="675">
        <v>2687</v>
      </c>
      <c r="G5967" t="s" s="180">
        <f>G5940</f>
        <v>2006</v>
      </c>
      <c r="H5967" s="677">
        <v>0</v>
      </c>
      <c r="J5967" s="662">
        <f>H5967*I5967</f>
        <v>0</v>
      </c>
      <c r="K5967" s="662">
        <f>IF($V$11="Y",J5967*0.05,0)</f>
        <v>0</v>
      </c>
    </row>
    <row r="5968" s="671" customFormat="1" ht="13.5" customHeight="1">
      <c r="E5968" t="s" s="596">
        <v>1710</v>
      </c>
      <c r="F5968" t="s" s="675">
        <v>2687</v>
      </c>
      <c r="G5968" t="s" s="695">
        <f>G5941</f>
        <v>2007</v>
      </c>
      <c r="H5968" s="677">
        <v>0</v>
      </c>
      <c r="J5968" s="662">
        <f>H5968*I5968</f>
        <v>0</v>
      </c>
      <c r="K5968" s="662">
        <f>IF($V$11="Y",J5968*0.05,0)</f>
        <v>0</v>
      </c>
    </row>
    <row r="5969" s="671" customFormat="1" ht="13.5" customHeight="1">
      <c r="E5969" t="s" s="596">
        <v>1711</v>
      </c>
      <c r="F5969" t="s" s="675">
        <v>2688</v>
      </c>
      <c r="G5969" t="s" s="676">
        <f>G5942</f>
        <v>1996</v>
      </c>
      <c r="H5969" s="677">
        <v>0</v>
      </c>
      <c r="J5969" s="662">
        <f>H5969*I5969</f>
        <v>0</v>
      </c>
      <c r="K5969" s="662">
        <f>IF($V$11="Y",J5969*0.05,0)</f>
        <v>0</v>
      </c>
    </row>
    <row r="5970" s="671" customFormat="1" ht="13.5" customHeight="1">
      <c r="E5970" t="s" s="596">
        <v>1711</v>
      </c>
      <c r="F5970" t="s" s="675">
        <v>2688</v>
      </c>
      <c r="G5970" t="s" s="91">
        <f>G5943</f>
        <v>1998</v>
      </c>
      <c r="H5970" s="677">
        <v>0</v>
      </c>
      <c r="J5970" s="662">
        <f>H5970*I5970</f>
        <v>0</v>
      </c>
      <c r="K5970" s="662">
        <f>IF($V$11="Y",J5970*0.05,0)</f>
        <v>0</v>
      </c>
    </row>
    <row r="5971" s="671" customFormat="1" ht="13.5" customHeight="1">
      <c r="E5971" t="s" s="596">
        <v>1711</v>
      </c>
      <c r="F5971" t="s" s="675">
        <v>2688</v>
      </c>
      <c r="G5971" t="s" s="205">
        <f>G5944</f>
        <v>2000</v>
      </c>
      <c r="H5971" s="677">
        <v>0</v>
      </c>
      <c r="J5971" s="662">
        <f>H5971*I5971</f>
        <v>0</v>
      </c>
      <c r="K5971" s="662">
        <f>IF($V$11="Y",J5971*0.05,0)</f>
        <v>0</v>
      </c>
    </row>
    <row r="5972" s="671" customFormat="1" ht="13.5" customHeight="1">
      <c r="E5972" t="s" s="596">
        <v>1711</v>
      </c>
      <c r="F5972" t="s" s="675">
        <v>2688</v>
      </c>
      <c r="G5972" t="s" s="684">
        <f>G5945</f>
        <v>2001</v>
      </c>
      <c r="H5972" s="677">
        <v>0</v>
      </c>
      <c r="J5972" s="662">
        <f>H5972*I5972</f>
        <v>0</v>
      </c>
      <c r="K5972" s="662">
        <f>IF($V$11="Y",J5972*0.05,0)</f>
        <v>0</v>
      </c>
    </row>
    <row r="5973" s="671" customFormat="1" ht="13.5" customHeight="1">
      <c r="E5973" t="s" s="596">
        <v>1711</v>
      </c>
      <c r="F5973" t="s" s="675">
        <v>2688</v>
      </c>
      <c r="G5973" t="s" s="686">
        <f>G5946</f>
        <v>2003</v>
      </c>
      <c r="H5973" s="677">
        <v>0</v>
      </c>
      <c r="J5973" s="662">
        <f>H5973*I5973</f>
        <v>0</v>
      </c>
      <c r="K5973" s="662">
        <f>IF($V$11="Y",J5973*0.05,0)</f>
        <v>0</v>
      </c>
    </row>
    <row r="5974" s="671" customFormat="1" ht="13.5" customHeight="1">
      <c r="E5974" t="s" s="596">
        <v>1711</v>
      </c>
      <c r="F5974" t="s" s="675">
        <v>2688</v>
      </c>
      <c r="G5974" t="s" s="690">
        <f>G5947</f>
        <v>2004</v>
      </c>
      <c r="H5974" s="677">
        <v>0</v>
      </c>
      <c r="J5974" s="662">
        <f>H5974*I5974</f>
        <v>0</v>
      </c>
      <c r="K5974" s="662">
        <f>IF($V$11="Y",J5974*0.05,0)</f>
        <v>0</v>
      </c>
    </row>
    <row r="5975" s="671" customFormat="1" ht="13.5" customHeight="1">
      <c r="E5975" t="s" s="596">
        <v>1711</v>
      </c>
      <c r="F5975" t="s" s="675">
        <v>2688</v>
      </c>
      <c r="G5975" t="s" s="692">
        <f>G5948</f>
        <v>2005</v>
      </c>
      <c r="H5975" s="677">
        <v>0</v>
      </c>
      <c r="J5975" s="662">
        <f>H5975*I5975</f>
        <v>0</v>
      </c>
      <c r="K5975" s="662">
        <f>IF($V$11="Y",J5975*0.05,0)</f>
        <v>0</v>
      </c>
    </row>
    <row r="5976" s="671" customFormat="1" ht="13.5" customHeight="1">
      <c r="E5976" t="s" s="596">
        <v>1711</v>
      </c>
      <c r="F5976" t="s" s="675">
        <v>2688</v>
      </c>
      <c r="G5976" t="s" s="180">
        <f>G5949</f>
        <v>2006</v>
      </c>
      <c r="H5976" s="677">
        <v>0</v>
      </c>
      <c r="J5976" s="662">
        <f>H5976*I5976</f>
        <v>0</v>
      </c>
      <c r="K5976" s="662">
        <f>IF($V$11="Y",J5976*0.05,0)</f>
        <v>0</v>
      </c>
    </row>
    <row r="5977" s="671" customFormat="1" ht="13.5" customHeight="1">
      <c r="E5977" t="s" s="596">
        <v>1711</v>
      </c>
      <c r="F5977" t="s" s="675">
        <v>2688</v>
      </c>
      <c r="G5977" t="s" s="695">
        <f>G5950</f>
        <v>2007</v>
      </c>
      <c r="H5977" s="677">
        <v>0</v>
      </c>
      <c r="J5977" s="662">
        <f>H5977*I5977</f>
        <v>0</v>
      </c>
      <c r="K5977" s="662">
        <f>IF($V$11="Y",J5977*0.05,0)</f>
        <v>0</v>
      </c>
    </row>
    <row r="5978" s="671" customFormat="1" ht="13.5" customHeight="1">
      <c r="E5978" t="s" s="596">
        <v>1712</v>
      </c>
      <c r="F5978" t="s" s="675">
        <v>2689</v>
      </c>
      <c r="G5978" t="s" s="676">
        <f>G5951</f>
        <v>1996</v>
      </c>
      <c r="H5978" s="677">
        <v>0</v>
      </c>
      <c r="J5978" s="662">
        <f>H5978*I5978</f>
        <v>0</v>
      </c>
      <c r="K5978" s="662">
        <f>IF($V$11="Y",J5978*0.05,0)</f>
        <v>0</v>
      </c>
    </row>
    <row r="5979" s="671" customFormat="1" ht="13.5" customHeight="1">
      <c r="E5979" t="s" s="596">
        <v>1712</v>
      </c>
      <c r="F5979" t="s" s="675">
        <v>2689</v>
      </c>
      <c r="G5979" t="s" s="91">
        <f>G5952</f>
        <v>1998</v>
      </c>
      <c r="H5979" s="677">
        <v>0</v>
      </c>
      <c r="J5979" s="662">
        <f>H5979*I5979</f>
        <v>0</v>
      </c>
      <c r="K5979" s="662">
        <f>IF($V$11="Y",J5979*0.05,0)</f>
        <v>0</v>
      </c>
    </row>
    <row r="5980" s="671" customFormat="1" ht="13.5" customHeight="1">
      <c r="E5980" t="s" s="596">
        <v>1712</v>
      </c>
      <c r="F5980" t="s" s="675">
        <v>2689</v>
      </c>
      <c r="G5980" t="s" s="205">
        <f>G5953</f>
        <v>2000</v>
      </c>
      <c r="H5980" s="677">
        <v>0</v>
      </c>
      <c r="J5980" s="662">
        <f>H5980*I5980</f>
        <v>0</v>
      </c>
      <c r="K5980" s="662">
        <f>IF($V$11="Y",J5980*0.05,0)</f>
        <v>0</v>
      </c>
    </row>
    <row r="5981" s="671" customFormat="1" ht="13.5" customHeight="1">
      <c r="E5981" t="s" s="596">
        <v>1712</v>
      </c>
      <c r="F5981" t="s" s="675">
        <v>2689</v>
      </c>
      <c r="G5981" t="s" s="684">
        <f>G5954</f>
        <v>2001</v>
      </c>
      <c r="H5981" s="677">
        <v>0</v>
      </c>
      <c r="J5981" s="662">
        <f>H5981*I5981</f>
        <v>0</v>
      </c>
      <c r="K5981" s="662">
        <f>IF($V$11="Y",J5981*0.05,0)</f>
        <v>0</v>
      </c>
    </row>
    <row r="5982" s="671" customFormat="1" ht="13.5" customHeight="1">
      <c r="E5982" t="s" s="596">
        <v>1712</v>
      </c>
      <c r="F5982" t="s" s="675">
        <v>2689</v>
      </c>
      <c r="G5982" t="s" s="686">
        <f>G5955</f>
        <v>2003</v>
      </c>
      <c r="H5982" s="677">
        <v>0</v>
      </c>
      <c r="J5982" s="662">
        <f>H5982*I5982</f>
        <v>0</v>
      </c>
      <c r="K5982" s="662">
        <f>IF($V$11="Y",J5982*0.05,0)</f>
        <v>0</v>
      </c>
    </row>
    <row r="5983" s="671" customFormat="1" ht="13.5" customHeight="1">
      <c r="E5983" t="s" s="596">
        <v>1712</v>
      </c>
      <c r="F5983" t="s" s="675">
        <v>2689</v>
      </c>
      <c r="G5983" t="s" s="690">
        <f>G5956</f>
        <v>2004</v>
      </c>
      <c r="H5983" s="677">
        <v>0</v>
      </c>
      <c r="J5983" s="662">
        <f>H5983*I5983</f>
        <v>0</v>
      </c>
      <c r="K5983" s="662">
        <f>IF($V$11="Y",J5983*0.05,0)</f>
        <v>0</v>
      </c>
    </row>
    <row r="5984" s="671" customFormat="1" ht="13.5" customHeight="1">
      <c r="E5984" t="s" s="596">
        <v>1712</v>
      </c>
      <c r="F5984" t="s" s="675">
        <v>2689</v>
      </c>
      <c r="G5984" t="s" s="692">
        <f>G5957</f>
        <v>2005</v>
      </c>
      <c r="H5984" s="677">
        <v>0</v>
      </c>
      <c r="J5984" s="662">
        <f>H5984*I5984</f>
        <v>0</v>
      </c>
      <c r="K5984" s="662">
        <f>IF($V$11="Y",J5984*0.05,0)</f>
        <v>0</v>
      </c>
    </row>
    <row r="5985" s="671" customFormat="1" ht="13.5" customHeight="1">
      <c r="E5985" t="s" s="596">
        <v>1712</v>
      </c>
      <c r="F5985" t="s" s="675">
        <v>2689</v>
      </c>
      <c r="G5985" t="s" s="180">
        <f>G5958</f>
        <v>2006</v>
      </c>
      <c r="H5985" s="677">
        <v>0</v>
      </c>
      <c r="J5985" s="662">
        <f>H5985*I5985</f>
        <v>0</v>
      </c>
      <c r="K5985" s="662">
        <f>IF($V$11="Y",J5985*0.05,0)</f>
        <v>0</v>
      </c>
    </row>
    <row r="5986" s="671" customFormat="1" ht="13.5" customHeight="1">
      <c r="E5986" t="s" s="596">
        <v>1712</v>
      </c>
      <c r="F5986" t="s" s="675">
        <v>2689</v>
      </c>
      <c r="G5986" t="s" s="695">
        <f>G5959</f>
        <v>2007</v>
      </c>
      <c r="H5986" s="677">
        <v>0</v>
      </c>
      <c r="J5986" s="662">
        <f>H5986*I5986</f>
        <v>0</v>
      </c>
      <c r="K5986" s="662">
        <f>IF($V$11="Y",J5986*0.05,0)</f>
        <v>0</v>
      </c>
    </row>
    <row r="5987" s="671" customFormat="1" ht="13.5" customHeight="1">
      <c r="E5987" t="s" s="596">
        <v>1713</v>
      </c>
      <c r="F5987" t="s" s="675">
        <v>2690</v>
      </c>
      <c r="G5987" t="s" s="676">
        <f>G5960</f>
        <v>1996</v>
      </c>
      <c r="H5987" s="677">
        <v>0</v>
      </c>
      <c r="J5987" s="662">
        <f>H5987*I5987</f>
        <v>0</v>
      </c>
      <c r="K5987" s="662">
        <f>IF($V$11="Y",J5987*0.05,0)</f>
        <v>0</v>
      </c>
    </row>
    <row r="5988" s="671" customFormat="1" ht="13.5" customHeight="1">
      <c r="E5988" t="s" s="596">
        <v>1713</v>
      </c>
      <c r="F5988" t="s" s="675">
        <v>2690</v>
      </c>
      <c r="G5988" t="s" s="91">
        <f>G5961</f>
        <v>1998</v>
      </c>
      <c r="H5988" s="677">
        <v>0</v>
      </c>
      <c r="J5988" s="662">
        <f>H5988*I5988</f>
        <v>0</v>
      </c>
      <c r="K5988" s="662">
        <f>IF($V$11="Y",J5988*0.05,0)</f>
        <v>0</v>
      </c>
    </row>
    <row r="5989" s="671" customFormat="1" ht="13.5" customHeight="1">
      <c r="E5989" t="s" s="596">
        <v>1713</v>
      </c>
      <c r="F5989" t="s" s="675">
        <v>2690</v>
      </c>
      <c r="G5989" t="s" s="205">
        <f>G5962</f>
        <v>2000</v>
      </c>
      <c r="H5989" s="677">
        <v>0</v>
      </c>
      <c r="J5989" s="662">
        <f>H5989*I5989</f>
        <v>0</v>
      </c>
      <c r="K5989" s="662">
        <f>IF($V$11="Y",J5989*0.05,0)</f>
        <v>0</v>
      </c>
    </row>
    <row r="5990" s="671" customFormat="1" ht="13.5" customHeight="1">
      <c r="E5990" t="s" s="596">
        <v>1713</v>
      </c>
      <c r="F5990" t="s" s="675">
        <v>2690</v>
      </c>
      <c r="G5990" t="s" s="684">
        <f>G5963</f>
        <v>2001</v>
      </c>
      <c r="H5990" s="677">
        <v>0</v>
      </c>
      <c r="J5990" s="662">
        <f>H5990*I5990</f>
        <v>0</v>
      </c>
      <c r="K5990" s="662">
        <f>IF($V$11="Y",J5990*0.05,0)</f>
        <v>0</v>
      </c>
    </row>
    <row r="5991" s="671" customFormat="1" ht="13.5" customHeight="1">
      <c r="E5991" t="s" s="596">
        <v>1713</v>
      </c>
      <c r="F5991" t="s" s="675">
        <v>2690</v>
      </c>
      <c r="G5991" t="s" s="686">
        <f>G5964</f>
        <v>2003</v>
      </c>
      <c r="H5991" s="677">
        <v>0</v>
      </c>
      <c r="J5991" s="662">
        <f>H5991*I5991</f>
        <v>0</v>
      </c>
      <c r="K5991" s="662">
        <f>IF($V$11="Y",J5991*0.05,0)</f>
        <v>0</v>
      </c>
    </row>
    <row r="5992" s="671" customFormat="1" ht="13.5" customHeight="1">
      <c r="E5992" t="s" s="596">
        <v>1713</v>
      </c>
      <c r="F5992" t="s" s="675">
        <v>2690</v>
      </c>
      <c r="G5992" t="s" s="690">
        <f>G5965</f>
        <v>2004</v>
      </c>
      <c r="H5992" s="677">
        <v>0</v>
      </c>
      <c r="J5992" s="662">
        <f>H5992*I5992</f>
        <v>0</v>
      </c>
      <c r="K5992" s="662">
        <f>IF($V$11="Y",J5992*0.05,0)</f>
        <v>0</v>
      </c>
    </row>
    <row r="5993" s="671" customFormat="1" ht="13.5" customHeight="1">
      <c r="E5993" t="s" s="596">
        <v>1713</v>
      </c>
      <c r="F5993" t="s" s="675">
        <v>2690</v>
      </c>
      <c r="G5993" t="s" s="692">
        <f>G5966</f>
        <v>2005</v>
      </c>
      <c r="H5993" s="677">
        <v>0</v>
      </c>
      <c r="J5993" s="662">
        <f>H5993*I5993</f>
        <v>0</v>
      </c>
      <c r="K5993" s="662">
        <f>IF($V$11="Y",J5993*0.05,0)</f>
        <v>0</v>
      </c>
    </row>
    <row r="5994" s="671" customFormat="1" ht="13.5" customHeight="1">
      <c r="E5994" t="s" s="596">
        <v>1713</v>
      </c>
      <c r="F5994" t="s" s="675">
        <v>2690</v>
      </c>
      <c r="G5994" t="s" s="180">
        <f>G5967</f>
        <v>2006</v>
      </c>
      <c r="H5994" s="677">
        <v>0</v>
      </c>
      <c r="J5994" s="662">
        <f>H5994*I5994</f>
        <v>0</v>
      </c>
      <c r="K5994" s="662">
        <f>IF($V$11="Y",J5994*0.05,0)</f>
        <v>0</v>
      </c>
    </row>
    <row r="5995" s="671" customFormat="1" ht="13.5" customHeight="1">
      <c r="E5995" t="s" s="596">
        <v>1713</v>
      </c>
      <c r="F5995" t="s" s="675">
        <v>2690</v>
      </c>
      <c r="G5995" t="s" s="695">
        <f>G5968</f>
        <v>2007</v>
      </c>
      <c r="H5995" s="677">
        <v>0</v>
      </c>
      <c r="J5995" s="662">
        <f>H5995*I5995</f>
        <v>0</v>
      </c>
      <c r="K5995" s="662">
        <f>IF($V$11="Y",J5995*0.05,0)</f>
        <v>0</v>
      </c>
    </row>
    <row r="5996" s="671" customFormat="1" ht="13.5" customHeight="1">
      <c r="E5996" t="s" s="596">
        <v>1714</v>
      </c>
      <c r="F5996" t="s" s="675">
        <v>2691</v>
      </c>
      <c r="G5996" t="s" s="676">
        <f>G5969</f>
        <v>1996</v>
      </c>
      <c r="H5996" s="677">
        <v>0</v>
      </c>
      <c r="J5996" s="662">
        <f>H5996*I5996</f>
        <v>0</v>
      </c>
      <c r="K5996" s="662">
        <f>IF($V$11="Y",J5996*0.05,0)</f>
        <v>0</v>
      </c>
    </row>
    <row r="5997" s="671" customFormat="1" ht="13.5" customHeight="1">
      <c r="E5997" t="s" s="596">
        <v>1714</v>
      </c>
      <c r="F5997" t="s" s="675">
        <v>2691</v>
      </c>
      <c r="G5997" t="s" s="91">
        <f>G5970</f>
        <v>1998</v>
      </c>
      <c r="H5997" s="677">
        <v>0</v>
      </c>
      <c r="J5997" s="662">
        <f>H5997*I5997</f>
        <v>0</v>
      </c>
      <c r="K5997" s="662">
        <f>IF($V$11="Y",J5997*0.05,0)</f>
        <v>0</v>
      </c>
    </row>
    <row r="5998" s="671" customFormat="1" ht="13.5" customHeight="1">
      <c r="E5998" t="s" s="596">
        <v>1714</v>
      </c>
      <c r="F5998" t="s" s="675">
        <v>2691</v>
      </c>
      <c r="G5998" t="s" s="205">
        <f>G5971</f>
        <v>2000</v>
      </c>
      <c r="H5998" s="677">
        <v>0</v>
      </c>
      <c r="J5998" s="662">
        <f>H5998*I5998</f>
        <v>0</v>
      </c>
      <c r="K5998" s="662">
        <f>IF($V$11="Y",J5998*0.05,0)</f>
        <v>0</v>
      </c>
    </row>
    <row r="5999" s="671" customFormat="1" ht="13.5" customHeight="1">
      <c r="E5999" t="s" s="596">
        <v>1714</v>
      </c>
      <c r="F5999" t="s" s="675">
        <v>2691</v>
      </c>
      <c r="G5999" t="s" s="684">
        <f>G5972</f>
        <v>2001</v>
      </c>
      <c r="H5999" s="677">
        <v>0</v>
      </c>
      <c r="J5999" s="662">
        <f>H5999*I5999</f>
        <v>0</v>
      </c>
      <c r="K5999" s="662">
        <f>IF($V$11="Y",J5999*0.05,0)</f>
        <v>0</v>
      </c>
    </row>
    <row r="6000" s="671" customFormat="1" ht="13.5" customHeight="1">
      <c r="E6000" t="s" s="596">
        <v>1714</v>
      </c>
      <c r="F6000" t="s" s="675">
        <v>2691</v>
      </c>
      <c r="G6000" t="s" s="686">
        <f>G5973</f>
        <v>2003</v>
      </c>
      <c r="H6000" s="677">
        <v>0</v>
      </c>
      <c r="J6000" s="662">
        <f>H6000*I6000</f>
        <v>0</v>
      </c>
      <c r="K6000" s="662">
        <f>IF($V$11="Y",J6000*0.05,0)</f>
        <v>0</v>
      </c>
    </row>
    <row r="6001" s="671" customFormat="1" ht="13.5" customHeight="1">
      <c r="E6001" t="s" s="596">
        <v>1714</v>
      </c>
      <c r="F6001" t="s" s="675">
        <v>2691</v>
      </c>
      <c r="G6001" t="s" s="690">
        <f>G5974</f>
        <v>2004</v>
      </c>
      <c r="H6001" s="677">
        <v>0</v>
      </c>
      <c r="J6001" s="662">
        <f>H6001*I6001</f>
        <v>0</v>
      </c>
      <c r="K6001" s="662">
        <f>IF($V$11="Y",J6001*0.05,0)</f>
        <v>0</v>
      </c>
    </row>
    <row r="6002" s="671" customFormat="1" ht="13.5" customHeight="1">
      <c r="E6002" t="s" s="596">
        <v>1714</v>
      </c>
      <c r="F6002" t="s" s="675">
        <v>2691</v>
      </c>
      <c r="G6002" t="s" s="692">
        <f>G5975</f>
        <v>2005</v>
      </c>
      <c r="H6002" s="677">
        <v>0</v>
      </c>
      <c r="J6002" s="662">
        <f>H6002*I6002</f>
        <v>0</v>
      </c>
      <c r="K6002" s="662">
        <f>IF($V$11="Y",J6002*0.05,0)</f>
        <v>0</v>
      </c>
    </row>
    <row r="6003" s="671" customFormat="1" ht="13.5" customHeight="1">
      <c r="E6003" t="s" s="596">
        <v>1714</v>
      </c>
      <c r="F6003" t="s" s="675">
        <v>2691</v>
      </c>
      <c r="G6003" t="s" s="180">
        <f>G5976</f>
        <v>2006</v>
      </c>
      <c r="H6003" s="677">
        <v>0</v>
      </c>
      <c r="J6003" s="662">
        <f>H6003*I6003</f>
        <v>0</v>
      </c>
      <c r="K6003" s="662">
        <f>IF($V$11="Y",J6003*0.05,0)</f>
        <v>0</v>
      </c>
    </row>
    <row r="6004" s="671" customFormat="1" ht="13.5" customHeight="1">
      <c r="E6004" t="s" s="596">
        <v>1714</v>
      </c>
      <c r="F6004" t="s" s="675">
        <v>2691</v>
      </c>
      <c r="G6004" t="s" s="695">
        <f>G5977</f>
        <v>2007</v>
      </c>
      <c r="H6004" s="677">
        <v>0</v>
      </c>
      <c r="J6004" s="662">
        <f>H6004*I6004</f>
        <v>0</v>
      </c>
      <c r="K6004" s="662">
        <f>IF($V$11="Y",J6004*0.05,0)</f>
        <v>0</v>
      </c>
    </row>
    <row r="6005" s="671" customFormat="1" ht="13.5" customHeight="1">
      <c r="E6005" t="s" s="596">
        <v>1715</v>
      </c>
      <c r="F6005" t="s" s="675">
        <v>2692</v>
      </c>
      <c r="G6005" t="s" s="676">
        <f>G5978</f>
        <v>1996</v>
      </c>
      <c r="H6005" s="677">
        <v>0</v>
      </c>
      <c r="J6005" s="662">
        <f>H6005*I6005</f>
        <v>0</v>
      </c>
      <c r="K6005" s="662">
        <f>IF($V$11="Y",J6005*0.05,0)</f>
        <v>0</v>
      </c>
    </row>
    <row r="6006" s="671" customFormat="1" ht="13.5" customHeight="1">
      <c r="E6006" t="s" s="596">
        <v>1715</v>
      </c>
      <c r="F6006" t="s" s="675">
        <v>2692</v>
      </c>
      <c r="G6006" t="s" s="91">
        <f>G5979</f>
        <v>1998</v>
      </c>
      <c r="H6006" s="677">
        <v>0</v>
      </c>
      <c r="J6006" s="662">
        <f>H6006*I6006</f>
        <v>0</v>
      </c>
      <c r="K6006" s="662">
        <f>IF($V$11="Y",J6006*0.05,0)</f>
        <v>0</v>
      </c>
    </row>
    <row r="6007" s="671" customFormat="1" ht="13.5" customHeight="1">
      <c r="E6007" t="s" s="596">
        <v>1715</v>
      </c>
      <c r="F6007" t="s" s="675">
        <v>2692</v>
      </c>
      <c r="G6007" t="s" s="205">
        <f>G5980</f>
        <v>2000</v>
      </c>
      <c r="H6007" s="677">
        <v>0</v>
      </c>
      <c r="J6007" s="662">
        <f>H6007*I6007</f>
        <v>0</v>
      </c>
      <c r="K6007" s="662">
        <f>IF($V$11="Y",J6007*0.05,0)</f>
        <v>0</v>
      </c>
    </row>
    <row r="6008" s="671" customFormat="1" ht="13.5" customHeight="1">
      <c r="E6008" t="s" s="596">
        <v>1715</v>
      </c>
      <c r="F6008" t="s" s="675">
        <v>2692</v>
      </c>
      <c r="G6008" t="s" s="684">
        <f>G5981</f>
        <v>2001</v>
      </c>
      <c r="H6008" s="677">
        <v>0</v>
      </c>
      <c r="J6008" s="662">
        <f>H6008*I6008</f>
        <v>0</v>
      </c>
      <c r="K6008" s="662">
        <f>IF($V$11="Y",J6008*0.05,0)</f>
        <v>0</v>
      </c>
    </row>
    <row r="6009" s="671" customFormat="1" ht="13.5" customHeight="1">
      <c r="E6009" t="s" s="596">
        <v>1715</v>
      </c>
      <c r="F6009" t="s" s="675">
        <v>2692</v>
      </c>
      <c r="G6009" t="s" s="686">
        <f>G5982</f>
        <v>2003</v>
      </c>
      <c r="H6009" s="677">
        <v>0</v>
      </c>
      <c r="J6009" s="662">
        <f>H6009*I6009</f>
        <v>0</v>
      </c>
      <c r="K6009" s="662">
        <f>IF($V$11="Y",J6009*0.05,0)</f>
        <v>0</v>
      </c>
    </row>
    <row r="6010" s="671" customFormat="1" ht="13.5" customHeight="1">
      <c r="E6010" t="s" s="596">
        <v>1715</v>
      </c>
      <c r="F6010" t="s" s="675">
        <v>2692</v>
      </c>
      <c r="G6010" t="s" s="690">
        <f>G5983</f>
        <v>2004</v>
      </c>
      <c r="H6010" s="677">
        <v>0</v>
      </c>
      <c r="J6010" s="662">
        <f>H6010*I6010</f>
        <v>0</v>
      </c>
      <c r="K6010" s="662">
        <f>IF($V$11="Y",J6010*0.05,0)</f>
        <v>0</v>
      </c>
    </row>
    <row r="6011" s="671" customFormat="1" ht="13.5" customHeight="1">
      <c r="E6011" t="s" s="596">
        <v>1715</v>
      </c>
      <c r="F6011" t="s" s="675">
        <v>2692</v>
      </c>
      <c r="G6011" t="s" s="692">
        <f>G5984</f>
        <v>2005</v>
      </c>
      <c r="H6011" s="677">
        <v>0</v>
      </c>
      <c r="J6011" s="662">
        <f>H6011*I6011</f>
        <v>0</v>
      </c>
      <c r="K6011" s="662">
        <f>IF($V$11="Y",J6011*0.05,0)</f>
        <v>0</v>
      </c>
    </row>
    <row r="6012" s="671" customFormat="1" ht="13.5" customHeight="1">
      <c r="E6012" t="s" s="596">
        <v>1715</v>
      </c>
      <c r="F6012" t="s" s="675">
        <v>2692</v>
      </c>
      <c r="G6012" t="s" s="180">
        <f>G5985</f>
        <v>2006</v>
      </c>
      <c r="H6012" s="677">
        <v>0</v>
      </c>
      <c r="J6012" s="662">
        <f>H6012*I6012</f>
        <v>0</v>
      </c>
      <c r="K6012" s="662">
        <f>IF($V$11="Y",J6012*0.05,0)</f>
        <v>0</v>
      </c>
    </row>
    <row r="6013" s="671" customFormat="1" ht="13.5" customHeight="1">
      <c r="E6013" t="s" s="596">
        <v>1715</v>
      </c>
      <c r="F6013" t="s" s="675">
        <v>2692</v>
      </c>
      <c r="G6013" t="s" s="695">
        <f>G5986</f>
        <v>2007</v>
      </c>
      <c r="H6013" s="677">
        <v>0</v>
      </c>
      <c r="J6013" s="662">
        <f>H6013*I6013</f>
        <v>0</v>
      </c>
      <c r="K6013" s="662">
        <f>IF($V$11="Y",J6013*0.05,0)</f>
        <v>0</v>
      </c>
    </row>
    <row r="6014" s="671" customFormat="1" ht="13.5" customHeight="1">
      <c r="E6014" t="s" s="596">
        <v>1716</v>
      </c>
      <c r="F6014" t="s" s="675">
        <v>2693</v>
      </c>
      <c r="G6014" t="s" s="676">
        <f>G5987</f>
        <v>1996</v>
      </c>
      <c r="H6014" s="677">
        <v>0</v>
      </c>
      <c r="J6014" s="662">
        <f>H6014*I6014</f>
        <v>0</v>
      </c>
      <c r="K6014" s="662">
        <f>IF($V$11="Y",J6014*0.05,0)</f>
        <v>0</v>
      </c>
    </row>
    <row r="6015" s="671" customFormat="1" ht="13.5" customHeight="1">
      <c r="E6015" t="s" s="596">
        <v>1716</v>
      </c>
      <c r="F6015" t="s" s="675">
        <v>2693</v>
      </c>
      <c r="G6015" t="s" s="91">
        <f>G5988</f>
        <v>1998</v>
      </c>
      <c r="H6015" s="677">
        <v>0</v>
      </c>
      <c r="J6015" s="662">
        <f>H6015*I6015</f>
        <v>0</v>
      </c>
      <c r="K6015" s="662">
        <f>IF($V$11="Y",J6015*0.05,0)</f>
        <v>0</v>
      </c>
    </row>
    <row r="6016" s="671" customFormat="1" ht="13.5" customHeight="1">
      <c r="E6016" t="s" s="596">
        <v>1716</v>
      </c>
      <c r="F6016" t="s" s="675">
        <v>2693</v>
      </c>
      <c r="G6016" t="s" s="205">
        <f>G5989</f>
        <v>2000</v>
      </c>
      <c r="H6016" s="677">
        <v>0</v>
      </c>
      <c r="J6016" s="662">
        <f>H6016*I6016</f>
        <v>0</v>
      </c>
      <c r="K6016" s="662">
        <f>IF($V$11="Y",J6016*0.05,0)</f>
        <v>0</v>
      </c>
    </row>
    <row r="6017" s="671" customFormat="1" ht="13.5" customHeight="1">
      <c r="E6017" t="s" s="596">
        <v>1716</v>
      </c>
      <c r="F6017" t="s" s="675">
        <v>2693</v>
      </c>
      <c r="G6017" t="s" s="684">
        <f>G5990</f>
        <v>2001</v>
      </c>
      <c r="H6017" s="677">
        <v>0</v>
      </c>
      <c r="J6017" s="662">
        <f>H6017*I6017</f>
        <v>0</v>
      </c>
      <c r="K6017" s="662">
        <f>IF($V$11="Y",J6017*0.05,0)</f>
        <v>0</v>
      </c>
    </row>
    <row r="6018" s="671" customFormat="1" ht="13.5" customHeight="1">
      <c r="E6018" t="s" s="596">
        <v>1716</v>
      </c>
      <c r="F6018" t="s" s="675">
        <v>2693</v>
      </c>
      <c r="G6018" t="s" s="686">
        <f>G5991</f>
        <v>2003</v>
      </c>
      <c r="H6018" s="677">
        <v>0</v>
      </c>
      <c r="J6018" s="662">
        <f>H6018*I6018</f>
        <v>0</v>
      </c>
      <c r="K6018" s="662">
        <f>IF($V$11="Y",J6018*0.05,0)</f>
        <v>0</v>
      </c>
    </row>
    <row r="6019" s="671" customFormat="1" ht="13.5" customHeight="1">
      <c r="E6019" t="s" s="596">
        <v>1716</v>
      </c>
      <c r="F6019" t="s" s="675">
        <v>2693</v>
      </c>
      <c r="G6019" t="s" s="690">
        <f>G5992</f>
        <v>2004</v>
      </c>
      <c r="H6019" s="677">
        <v>0</v>
      </c>
      <c r="J6019" s="662">
        <f>H6019*I6019</f>
        <v>0</v>
      </c>
      <c r="K6019" s="662">
        <f>IF($V$11="Y",J6019*0.05,0)</f>
        <v>0</v>
      </c>
    </row>
    <row r="6020" s="671" customFormat="1" ht="13.5" customHeight="1">
      <c r="E6020" t="s" s="596">
        <v>1716</v>
      </c>
      <c r="F6020" t="s" s="675">
        <v>2693</v>
      </c>
      <c r="G6020" t="s" s="692">
        <f>G5993</f>
        <v>2005</v>
      </c>
      <c r="H6020" s="677">
        <v>0</v>
      </c>
      <c r="J6020" s="662">
        <f>H6020*I6020</f>
        <v>0</v>
      </c>
      <c r="K6020" s="662">
        <f>IF($V$11="Y",J6020*0.05,0)</f>
        <v>0</v>
      </c>
    </row>
    <row r="6021" s="671" customFormat="1" ht="13.5" customHeight="1">
      <c r="E6021" t="s" s="596">
        <v>1716</v>
      </c>
      <c r="F6021" t="s" s="675">
        <v>2693</v>
      </c>
      <c r="G6021" t="s" s="180">
        <f>G5994</f>
        <v>2006</v>
      </c>
      <c r="H6021" s="677">
        <v>0</v>
      </c>
      <c r="J6021" s="662">
        <f>H6021*I6021</f>
        <v>0</v>
      </c>
      <c r="K6021" s="662">
        <f>IF($V$11="Y",J6021*0.05,0)</f>
        <v>0</v>
      </c>
    </row>
    <row r="6022" s="671" customFormat="1" ht="13.5" customHeight="1">
      <c r="E6022" t="s" s="596">
        <v>1716</v>
      </c>
      <c r="F6022" t="s" s="675">
        <v>2693</v>
      </c>
      <c r="G6022" t="s" s="695">
        <f>G5995</f>
        <v>2007</v>
      </c>
      <c r="H6022" s="677">
        <v>0</v>
      </c>
      <c r="J6022" s="662">
        <f>H6022*I6022</f>
        <v>0</v>
      </c>
      <c r="K6022" s="662">
        <f>IF($V$11="Y",J6022*0.05,0)</f>
        <v>0</v>
      </c>
    </row>
    <row r="6023" s="671" customFormat="1" ht="13.5" customHeight="1">
      <c r="E6023" t="s" s="596">
        <v>1822</v>
      </c>
      <c r="F6023" t="s" s="675">
        <v>2694</v>
      </c>
      <c r="G6023" t="s" s="676">
        <f>G5996</f>
        <v>1996</v>
      </c>
      <c r="H6023" s="677">
        <v>0</v>
      </c>
      <c r="J6023" s="662">
        <f>H6023*I6023</f>
        <v>0</v>
      </c>
      <c r="K6023" s="662">
        <f>IF($V$11="Y",J6023*0.05,0)</f>
        <v>0</v>
      </c>
    </row>
    <row r="6024" s="671" customFormat="1" ht="13.5" customHeight="1">
      <c r="E6024" t="s" s="596">
        <v>1822</v>
      </c>
      <c r="F6024" t="s" s="675">
        <v>2694</v>
      </c>
      <c r="G6024" t="s" s="91">
        <f>G5997</f>
        <v>1998</v>
      </c>
      <c r="H6024" s="677">
        <v>0</v>
      </c>
      <c r="J6024" s="662">
        <f>H6024*I6024</f>
        <v>0</v>
      </c>
      <c r="K6024" s="662">
        <f>IF($V$11="Y",J6024*0.05,0)</f>
        <v>0</v>
      </c>
    </row>
    <row r="6025" s="671" customFormat="1" ht="13.5" customHeight="1">
      <c r="E6025" t="s" s="596">
        <v>1822</v>
      </c>
      <c r="F6025" t="s" s="675">
        <v>2694</v>
      </c>
      <c r="G6025" t="s" s="205">
        <f>G5998</f>
        <v>2000</v>
      </c>
      <c r="H6025" s="677">
        <v>0</v>
      </c>
      <c r="J6025" s="662">
        <f>H6025*I6025</f>
        <v>0</v>
      </c>
      <c r="K6025" s="662">
        <f>IF($V$11="Y",J6025*0.05,0)</f>
        <v>0</v>
      </c>
    </row>
    <row r="6026" s="671" customFormat="1" ht="13.5" customHeight="1">
      <c r="E6026" t="s" s="596">
        <v>1822</v>
      </c>
      <c r="F6026" t="s" s="675">
        <v>2694</v>
      </c>
      <c r="G6026" t="s" s="684">
        <f>G5999</f>
        <v>2001</v>
      </c>
      <c r="H6026" s="677">
        <v>0</v>
      </c>
      <c r="J6026" s="662">
        <f>H6026*I6026</f>
        <v>0</v>
      </c>
      <c r="K6026" s="662">
        <f>IF($V$11="Y",J6026*0.05,0)</f>
        <v>0</v>
      </c>
    </row>
    <row r="6027" s="671" customFormat="1" ht="13.5" customHeight="1">
      <c r="E6027" t="s" s="596">
        <v>1822</v>
      </c>
      <c r="F6027" t="s" s="675">
        <v>2694</v>
      </c>
      <c r="G6027" t="s" s="686">
        <f>G6000</f>
        <v>2003</v>
      </c>
      <c r="H6027" s="677">
        <v>0</v>
      </c>
      <c r="J6027" s="662">
        <f>H6027*I6027</f>
        <v>0</v>
      </c>
      <c r="K6027" s="662">
        <f>IF($V$11="Y",J6027*0.05,0)</f>
        <v>0</v>
      </c>
    </row>
    <row r="6028" s="671" customFormat="1" ht="13.5" customHeight="1">
      <c r="E6028" t="s" s="596">
        <v>1822</v>
      </c>
      <c r="F6028" t="s" s="675">
        <v>2694</v>
      </c>
      <c r="G6028" t="s" s="690">
        <f>G6001</f>
        <v>2004</v>
      </c>
      <c r="H6028" s="677">
        <v>0</v>
      </c>
      <c r="J6028" s="662">
        <f>H6028*I6028</f>
        <v>0</v>
      </c>
      <c r="K6028" s="662">
        <f>IF($V$11="Y",J6028*0.05,0)</f>
        <v>0</v>
      </c>
    </row>
    <row r="6029" s="671" customFormat="1" ht="13.5" customHeight="1">
      <c r="E6029" t="s" s="596">
        <v>1822</v>
      </c>
      <c r="F6029" t="s" s="675">
        <v>2694</v>
      </c>
      <c r="G6029" t="s" s="692">
        <f>G6002</f>
        <v>2005</v>
      </c>
      <c r="H6029" s="677">
        <v>0</v>
      </c>
      <c r="J6029" s="662">
        <f>H6029*I6029</f>
        <v>0</v>
      </c>
      <c r="K6029" s="662">
        <f>IF($V$11="Y",J6029*0.05,0)</f>
        <v>0</v>
      </c>
    </row>
    <row r="6030" s="671" customFormat="1" ht="13.5" customHeight="1">
      <c r="E6030" t="s" s="596">
        <v>1822</v>
      </c>
      <c r="F6030" t="s" s="675">
        <v>2694</v>
      </c>
      <c r="G6030" t="s" s="180">
        <f>G6003</f>
        <v>2006</v>
      </c>
      <c r="H6030" s="677">
        <v>0</v>
      </c>
      <c r="J6030" s="662">
        <f>H6030*I6030</f>
        <v>0</v>
      </c>
      <c r="K6030" s="662">
        <f>IF($V$11="Y",J6030*0.05,0)</f>
        <v>0</v>
      </c>
    </row>
    <row r="6031" s="671" customFormat="1" ht="13.5" customHeight="1">
      <c r="E6031" t="s" s="596">
        <v>1822</v>
      </c>
      <c r="F6031" t="s" s="675">
        <v>2694</v>
      </c>
      <c r="G6031" t="s" s="695">
        <f>G6004</f>
        <v>2007</v>
      </c>
      <c r="H6031" s="677">
        <v>0</v>
      </c>
      <c r="J6031" s="662">
        <f>H6031*I6031</f>
        <v>0</v>
      </c>
      <c r="K6031" s="662">
        <f>IF($V$11="Y",J6031*0.05,0)</f>
        <v>0</v>
      </c>
    </row>
    <row r="6032" s="671" customFormat="1" ht="13.5" customHeight="1">
      <c r="E6032" t="s" s="596">
        <v>1823</v>
      </c>
      <c r="F6032" t="s" s="675">
        <v>2695</v>
      </c>
      <c r="G6032" t="s" s="676">
        <f>G6005</f>
        <v>1996</v>
      </c>
      <c r="H6032" s="677">
        <v>0</v>
      </c>
      <c r="J6032" s="662">
        <f>H6032*I6032</f>
        <v>0</v>
      </c>
      <c r="K6032" s="662">
        <f>IF($V$11="Y",J6032*0.05,0)</f>
        <v>0</v>
      </c>
    </row>
    <row r="6033" s="671" customFormat="1" ht="13.5" customHeight="1">
      <c r="E6033" t="s" s="596">
        <v>1823</v>
      </c>
      <c r="F6033" t="s" s="675">
        <v>2695</v>
      </c>
      <c r="G6033" t="s" s="91">
        <f>G6006</f>
        <v>1998</v>
      </c>
      <c r="H6033" s="677">
        <v>0</v>
      </c>
      <c r="J6033" s="662">
        <f>H6033*I6033</f>
        <v>0</v>
      </c>
      <c r="K6033" s="662">
        <f>IF($V$11="Y",J6033*0.05,0)</f>
        <v>0</v>
      </c>
    </row>
    <row r="6034" s="671" customFormat="1" ht="13.5" customHeight="1">
      <c r="E6034" t="s" s="596">
        <v>1823</v>
      </c>
      <c r="F6034" t="s" s="675">
        <v>2695</v>
      </c>
      <c r="G6034" t="s" s="205">
        <f>G6007</f>
        <v>2000</v>
      </c>
      <c r="H6034" s="677">
        <v>0</v>
      </c>
      <c r="J6034" s="662">
        <f>H6034*I6034</f>
        <v>0</v>
      </c>
      <c r="K6034" s="662">
        <f>IF($V$11="Y",J6034*0.05,0)</f>
        <v>0</v>
      </c>
    </row>
    <row r="6035" s="671" customFormat="1" ht="13.5" customHeight="1">
      <c r="E6035" t="s" s="596">
        <v>1823</v>
      </c>
      <c r="F6035" t="s" s="675">
        <v>2695</v>
      </c>
      <c r="G6035" t="s" s="684">
        <f>G6008</f>
        <v>2001</v>
      </c>
      <c r="H6035" s="677">
        <v>0</v>
      </c>
      <c r="J6035" s="662">
        <f>H6035*I6035</f>
        <v>0</v>
      </c>
      <c r="K6035" s="662">
        <f>IF($V$11="Y",J6035*0.05,0)</f>
        <v>0</v>
      </c>
    </row>
    <row r="6036" s="671" customFormat="1" ht="13.5" customHeight="1">
      <c r="E6036" t="s" s="596">
        <v>1823</v>
      </c>
      <c r="F6036" t="s" s="675">
        <v>2695</v>
      </c>
      <c r="G6036" t="s" s="686">
        <f>G6009</f>
        <v>2003</v>
      </c>
      <c r="H6036" s="677">
        <v>0</v>
      </c>
      <c r="J6036" s="662">
        <f>H6036*I6036</f>
        <v>0</v>
      </c>
      <c r="K6036" s="662">
        <f>IF($V$11="Y",J6036*0.05,0)</f>
        <v>0</v>
      </c>
    </row>
    <row r="6037" s="671" customFormat="1" ht="13.5" customHeight="1">
      <c r="E6037" t="s" s="596">
        <v>1823</v>
      </c>
      <c r="F6037" t="s" s="675">
        <v>2695</v>
      </c>
      <c r="G6037" t="s" s="690">
        <f>G6010</f>
        <v>2004</v>
      </c>
      <c r="H6037" s="677">
        <v>0</v>
      </c>
      <c r="J6037" s="662">
        <f>H6037*I6037</f>
        <v>0</v>
      </c>
      <c r="K6037" s="662">
        <f>IF($V$11="Y",J6037*0.05,0)</f>
        <v>0</v>
      </c>
    </row>
    <row r="6038" s="671" customFormat="1" ht="13.5" customHeight="1">
      <c r="E6038" t="s" s="596">
        <v>1823</v>
      </c>
      <c r="F6038" t="s" s="675">
        <v>2695</v>
      </c>
      <c r="G6038" t="s" s="692">
        <f>G6011</f>
        <v>2005</v>
      </c>
      <c r="H6038" s="677">
        <v>0</v>
      </c>
      <c r="J6038" s="662">
        <f>H6038*I6038</f>
        <v>0</v>
      </c>
      <c r="K6038" s="662">
        <f>IF($V$11="Y",J6038*0.05,0)</f>
        <v>0</v>
      </c>
    </row>
    <row r="6039" s="671" customFormat="1" ht="13.5" customHeight="1">
      <c r="E6039" t="s" s="596">
        <v>1823</v>
      </c>
      <c r="F6039" t="s" s="675">
        <v>2695</v>
      </c>
      <c r="G6039" t="s" s="180">
        <f>G6012</f>
        <v>2006</v>
      </c>
      <c r="H6039" s="677">
        <v>0</v>
      </c>
      <c r="J6039" s="662">
        <f>H6039*I6039</f>
        <v>0</v>
      </c>
      <c r="K6039" s="662">
        <f>IF($V$11="Y",J6039*0.05,0)</f>
        <v>0</v>
      </c>
    </row>
    <row r="6040" s="671" customFormat="1" ht="13.5" customHeight="1">
      <c r="E6040" t="s" s="596">
        <v>1823</v>
      </c>
      <c r="F6040" t="s" s="675">
        <v>2695</v>
      </c>
      <c r="G6040" t="s" s="695">
        <f>G6013</f>
        <v>2007</v>
      </c>
      <c r="H6040" s="677">
        <v>0</v>
      </c>
      <c r="J6040" s="662">
        <f>H6040*I6040</f>
        <v>0</v>
      </c>
      <c r="K6040" s="662">
        <f>IF($V$11="Y",J6040*0.05,0)</f>
        <v>0</v>
      </c>
    </row>
    <row r="6041" s="671" customFormat="1" ht="13.5" customHeight="1">
      <c r="E6041" t="s" s="596">
        <v>1824</v>
      </c>
      <c r="F6041" t="s" s="675">
        <v>2696</v>
      </c>
      <c r="G6041" t="s" s="676">
        <f>G6014</f>
        <v>1996</v>
      </c>
      <c r="H6041" s="677">
        <v>0</v>
      </c>
      <c r="J6041" s="662">
        <f>H6041*I6041</f>
        <v>0</v>
      </c>
      <c r="K6041" s="662">
        <f>IF($V$11="Y",J6041*0.05,0)</f>
        <v>0</v>
      </c>
    </row>
    <row r="6042" s="671" customFormat="1" ht="13.5" customHeight="1">
      <c r="E6042" t="s" s="596">
        <v>1824</v>
      </c>
      <c r="F6042" t="s" s="675">
        <v>2696</v>
      </c>
      <c r="G6042" t="s" s="91">
        <f>G6015</f>
        <v>1998</v>
      </c>
      <c r="H6042" s="677">
        <v>0</v>
      </c>
      <c r="J6042" s="662">
        <f>H6042*I6042</f>
        <v>0</v>
      </c>
      <c r="K6042" s="662">
        <f>IF($V$11="Y",J6042*0.05,0)</f>
        <v>0</v>
      </c>
    </row>
    <row r="6043" s="671" customFormat="1" ht="13.5" customHeight="1">
      <c r="E6043" t="s" s="596">
        <v>1824</v>
      </c>
      <c r="F6043" t="s" s="675">
        <v>2696</v>
      </c>
      <c r="G6043" t="s" s="205">
        <f>G6016</f>
        <v>2000</v>
      </c>
      <c r="H6043" s="677">
        <v>0</v>
      </c>
      <c r="J6043" s="662">
        <f>H6043*I6043</f>
        <v>0</v>
      </c>
      <c r="K6043" s="662">
        <f>IF($V$11="Y",J6043*0.05,0)</f>
        <v>0</v>
      </c>
    </row>
    <row r="6044" s="671" customFormat="1" ht="13.5" customHeight="1">
      <c r="E6044" t="s" s="596">
        <v>1824</v>
      </c>
      <c r="F6044" t="s" s="675">
        <v>2696</v>
      </c>
      <c r="G6044" t="s" s="684">
        <f>G6017</f>
        <v>2001</v>
      </c>
      <c r="H6044" s="677">
        <v>0</v>
      </c>
      <c r="J6044" s="662">
        <f>H6044*I6044</f>
        <v>0</v>
      </c>
      <c r="K6044" s="662">
        <f>IF($V$11="Y",J6044*0.05,0)</f>
        <v>0</v>
      </c>
    </row>
    <row r="6045" s="671" customFormat="1" ht="13.5" customHeight="1">
      <c r="E6045" t="s" s="596">
        <v>1824</v>
      </c>
      <c r="F6045" t="s" s="675">
        <v>2696</v>
      </c>
      <c r="G6045" t="s" s="686">
        <f>G6018</f>
        <v>2003</v>
      </c>
      <c r="H6045" s="677">
        <v>0</v>
      </c>
      <c r="J6045" s="662">
        <f>H6045*I6045</f>
        <v>0</v>
      </c>
      <c r="K6045" s="662">
        <f>IF($V$11="Y",J6045*0.05,0)</f>
        <v>0</v>
      </c>
    </row>
    <row r="6046" s="671" customFormat="1" ht="13.5" customHeight="1">
      <c r="E6046" t="s" s="596">
        <v>1824</v>
      </c>
      <c r="F6046" t="s" s="675">
        <v>2696</v>
      </c>
      <c r="G6046" t="s" s="690">
        <f>G6019</f>
        <v>2004</v>
      </c>
      <c r="H6046" s="677">
        <v>0</v>
      </c>
      <c r="J6046" s="662">
        <f>H6046*I6046</f>
        <v>0</v>
      </c>
      <c r="K6046" s="662">
        <f>IF($V$11="Y",J6046*0.05,0)</f>
        <v>0</v>
      </c>
    </row>
    <row r="6047" s="671" customFormat="1" ht="13.5" customHeight="1">
      <c r="E6047" t="s" s="596">
        <v>1824</v>
      </c>
      <c r="F6047" t="s" s="675">
        <v>2696</v>
      </c>
      <c r="G6047" t="s" s="692">
        <f>G6020</f>
        <v>2005</v>
      </c>
      <c r="H6047" s="677">
        <v>0</v>
      </c>
      <c r="J6047" s="662">
        <f>H6047*I6047</f>
        <v>0</v>
      </c>
      <c r="K6047" s="662">
        <f>IF($V$11="Y",J6047*0.05,0)</f>
        <v>0</v>
      </c>
    </row>
    <row r="6048" s="671" customFormat="1" ht="13.5" customHeight="1">
      <c r="E6048" t="s" s="596">
        <v>1824</v>
      </c>
      <c r="F6048" t="s" s="675">
        <v>2696</v>
      </c>
      <c r="G6048" t="s" s="180">
        <f>G6021</f>
        <v>2006</v>
      </c>
      <c r="H6048" s="677">
        <v>0</v>
      </c>
      <c r="J6048" s="662">
        <f>H6048*I6048</f>
        <v>0</v>
      </c>
      <c r="K6048" s="662">
        <f>IF($V$11="Y",J6048*0.05,0)</f>
        <v>0</v>
      </c>
    </row>
    <row r="6049" s="671" customFormat="1" ht="13.5" customHeight="1">
      <c r="E6049" t="s" s="596">
        <v>1824</v>
      </c>
      <c r="F6049" t="s" s="675">
        <v>2696</v>
      </c>
      <c r="G6049" t="s" s="695">
        <f>G6022</f>
        <v>2007</v>
      </c>
      <c r="H6049" s="677">
        <v>0</v>
      </c>
      <c r="J6049" s="662">
        <f>H6049*I6049</f>
        <v>0</v>
      </c>
      <c r="K6049" s="662">
        <f>IF($V$11="Y",J6049*0.05,0)</f>
        <v>0</v>
      </c>
    </row>
    <row r="6050" s="671" customFormat="1" ht="13.5" customHeight="1">
      <c r="E6050" t="s" s="596">
        <v>1825</v>
      </c>
      <c r="F6050" t="s" s="675">
        <v>2697</v>
      </c>
      <c r="G6050" t="s" s="676">
        <f>G6023</f>
        <v>1996</v>
      </c>
      <c r="H6050" s="677">
        <v>0</v>
      </c>
      <c r="J6050" s="662">
        <f>H6050*I6050</f>
        <v>0</v>
      </c>
      <c r="K6050" s="662">
        <f>IF($V$11="Y",J6050*0.05,0)</f>
        <v>0</v>
      </c>
    </row>
    <row r="6051" s="671" customFormat="1" ht="13.5" customHeight="1">
      <c r="E6051" t="s" s="596">
        <v>1825</v>
      </c>
      <c r="F6051" t="s" s="675">
        <v>2697</v>
      </c>
      <c r="G6051" t="s" s="91">
        <f>G6024</f>
        <v>1998</v>
      </c>
      <c r="H6051" s="677">
        <v>0</v>
      </c>
      <c r="J6051" s="662">
        <f>H6051*I6051</f>
        <v>0</v>
      </c>
      <c r="K6051" s="662">
        <f>IF($V$11="Y",J6051*0.05,0)</f>
        <v>0</v>
      </c>
    </row>
    <row r="6052" s="671" customFormat="1" ht="13.5" customHeight="1">
      <c r="E6052" t="s" s="596">
        <v>1825</v>
      </c>
      <c r="F6052" t="s" s="675">
        <v>2697</v>
      </c>
      <c r="G6052" t="s" s="205">
        <f>G6025</f>
        <v>2000</v>
      </c>
      <c r="H6052" s="677">
        <v>0</v>
      </c>
      <c r="J6052" s="662">
        <f>H6052*I6052</f>
        <v>0</v>
      </c>
      <c r="K6052" s="662">
        <f>IF($V$11="Y",J6052*0.05,0)</f>
        <v>0</v>
      </c>
    </row>
    <row r="6053" s="671" customFormat="1" ht="13.5" customHeight="1">
      <c r="E6053" t="s" s="596">
        <v>1825</v>
      </c>
      <c r="F6053" t="s" s="675">
        <v>2697</v>
      </c>
      <c r="G6053" t="s" s="684">
        <f>G6026</f>
        <v>2001</v>
      </c>
      <c r="H6053" s="677">
        <v>0</v>
      </c>
      <c r="J6053" s="662">
        <f>H6053*I6053</f>
        <v>0</v>
      </c>
      <c r="K6053" s="662">
        <f>IF($V$11="Y",J6053*0.05,0)</f>
        <v>0</v>
      </c>
    </row>
    <row r="6054" s="671" customFormat="1" ht="13.5" customHeight="1">
      <c r="E6054" t="s" s="596">
        <v>1825</v>
      </c>
      <c r="F6054" t="s" s="675">
        <v>2697</v>
      </c>
      <c r="G6054" t="s" s="686">
        <f>G6027</f>
        <v>2003</v>
      </c>
      <c r="H6054" s="677">
        <v>0</v>
      </c>
      <c r="J6054" s="662">
        <f>H6054*I6054</f>
        <v>0</v>
      </c>
      <c r="K6054" s="662">
        <f>IF($V$11="Y",J6054*0.05,0)</f>
        <v>0</v>
      </c>
    </row>
    <row r="6055" s="671" customFormat="1" ht="13.5" customHeight="1">
      <c r="E6055" t="s" s="596">
        <v>1825</v>
      </c>
      <c r="F6055" t="s" s="675">
        <v>2697</v>
      </c>
      <c r="G6055" t="s" s="690">
        <f>G6028</f>
        <v>2004</v>
      </c>
      <c r="H6055" s="677">
        <v>0</v>
      </c>
      <c r="J6055" s="662">
        <f>H6055*I6055</f>
        <v>0</v>
      </c>
      <c r="K6055" s="662">
        <f>IF($V$11="Y",J6055*0.05,0)</f>
        <v>0</v>
      </c>
    </row>
    <row r="6056" s="671" customFormat="1" ht="13.5" customHeight="1">
      <c r="E6056" t="s" s="596">
        <v>1825</v>
      </c>
      <c r="F6056" t="s" s="675">
        <v>2697</v>
      </c>
      <c r="G6056" t="s" s="692">
        <f>G6029</f>
        <v>2005</v>
      </c>
      <c r="H6056" s="677">
        <v>0</v>
      </c>
      <c r="J6056" s="662">
        <f>H6056*I6056</f>
        <v>0</v>
      </c>
      <c r="K6056" s="662">
        <f>IF($V$11="Y",J6056*0.05,0)</f>
        <v>0</v>
      </c>
    </row>
    <row r="6057" s="671" customFormat="1" ht="13.5" customHeight="1">
      <c r="E6057" t="s" s="596">
        <v>1825</v>
      </c>
      <c r="F6057" t="s" s="675">
        <v>2697</v>
      </c>
      <c r="G6057" t="s" s="180">
        <f>G6030</f>
        <v>2006</v>
      </c>
      <c r="H6057" s="677">
        <v>0</v>
      </c>
      <c r="J6057" s="662">
        <f>H6057*I6057</f>
        <v>0</v>
      </c>
      <c r="K6057" s="662">
        <f>IF($V$11="Y",J6057*0.05,0)</f>
        <v>0</v>
      </c>
    </row>
    <row r="6058" s="671" customFormat="1" ht="13.5" customHeight="1">
      <c r="E6058" t="s" s="596">
        <v>1825</v>
      </c>
      <c r="F6058" t="s" s="675">
        <v>2697</v>
      </c>
      <c r="G6058" t="s" s="695">
        <f>G6031</f>
        <v>2007</v>
      </c>
      <c r="H6058" s="677">
        <v>0</v>
      </c>
      <c r="J6058" s="662">
        <f>H6058*I6058</f>
        <v>0</v>
      </c>
      <c r="K6058" s="662">
        <f>IF($V$11="Y",J6058*0.05,0)</f>
        <v>0</v>
      </c>
    </row>
    <row r="6059" s="671" customFormat="1" ht="13.5" customHeight="1">
      <c r="E6059" t="s" s="596">
        <v>1826</v>
      </c>
      <c r="F6059" t="s" s="675">
        <v>2698</v>
      </c>
      <c r="G6059" t="s" s="676">
        <f>G6032</f>
        <v>1996</v>
      </c>
      <c r="H6059" s="677">
        <v>0</v>
      </c>
      <c r="J6059" s="662">
        <f>H6059*I6059</f>
        <v>0</v>
      </c>
      <c r="K6059" s="662">
        <f>IF($V$11="Y",J6059*0.05,0)</f>
        <v>0</v>
      </c>
    </row>
    <row r="6060" s="671" customFormat="1" ht="13.5" customHeight="1">
      <c r="E6060" t="s" s="596">
        <v>1826</v>
      </c>
      <c r="F6060" t="s" s="675">
        <v>2698</v>
      </c>
      <c r="G6060" t="s" s="91">
        <f>G6033</f>
        <v>1998</v>
      </c>
      <c r="H6060" s="677">
        <v>0</v>
      </c>
      <c r="J6060" s="662">
        <f>H6060*I6060</f>
        <v>0</v>
      </c>
      <c r="K6060" s="662">
        <f>IF($V$11="Y",J6060*0.05,0)</f>
        <v>0</v>
      </c>
    </row>
    <row r="6061" s="671" customFormat="1" ht="13.5" customHeight="1">
      <c r="E6061" t="s" s="596">
        <v>1826</v>
      </c>
      <c r="F6061" t="s" s="675">
        <v>2698</v>
      </c>
      <c r="G6061" t="s" s="205">
        <f>G6034</f>
        <v>2000</v>
      </c>
      <c r="H6061" s="677">
        <v>0</v>
      </c>
      <c r="J6061" s="662">
        <f>H6061*I6061</f>
        <v>0</v>
      </c>
      <c r="K6061" s="662">
        <f>IF($V$11="Y",J6061*0.05,0)</f>
        <v>0</v>
      </c>
    </row>
    <row r="6062" s="671" customFormat="1" ht="13.5" customHeight="1">
      <c r="E6062" t="s" s="596">
        <v>1826</v>
      </c>
      <c r="F6062" t="s" s="675">
        <v>2698</v>
      </c>
      <c r="G6062" t="s" s="684">
        <f>G6035</f>
        <v>2001</v>
      </c>
      <c r="H6062" s="677">
        <v>0</v>
      </c>
      <c r="J6062" s="662">
        <f>H6062*I6062</f>
        <v>0</v>
      </c>
      <c r="K6062" s="662">
        <f>IF($V$11="Y",J6062*0.05,0)</f>
        <v>0</v>
      </c>
    </row>
    <row r="6063" s="671" customFormat="1" ht="13.5" customHeight="1">
      <c r="E6063" t="s" s="596">
        <v>1826</v>
      </c>
      <c r="F6063" t="s" s="675">
        <v>2698</v>
      </c>
      <c r="G6063" t="s" s="686">
        <f>G6036</f>
        <v>2003</v>
      </c>
      <c r="H6063" s="677">
        <v>0</v>
      </c>
      <c r="J6063" s="662">
        <f>H6063*I6063</f>
        <v>0</v>
      </c>
      <c r="K6063" s="662">
        <f>IF($V$11="Y",J6063*0.05,0)</f>
        <v>0</v>
      </c>
    </row>
    <row r="6064" s="671" customFormat="1" ht="13.5" customHeight="1">
      <c r="E6064" t="s" s="596">
        <v>1826</v>
      </c>
      <c r="F6064" t="s" s="675">
        <v>2698</v>
      </c>
      <c r="G6064" t="s" s="690">
        <f>G6037</f>
        <v>2004</v>
      </c>
      <c r="H6064" s="677">
        <v>0</v>
      </c>
      <c r="J6064" s="662">
        <f>H6064*I6064</f>
        <v>0</v>
      </c>
      <c r="K6064" s="662">
        <f>IF($V$11="Y",J6064*0.05,0)</f>
        <v>0</v>
      </c>
    </row>
    <row r="6065" s="671" customFormat="1" ht="13.5" customHeight="1">
      <c r="E6065" t="s" s="596">
        <v>1826</v>
      </c>
      <c r="F6065" t="s" s="675">
        <v>2698</v>
      </c>
      <c r="G6065" t="s" s="692">
        <f>G6038</f>
        <v>2005</v>
      </c>
      <c r="H6065" s="677">
        <v>0</v>
      </c>
      <c r="J6065" s="662">
        <f>H6065*I6065</f>
        <v>0</v>
      </c>
      <c r="K6065" s="662">
        <f>IF($V$11="Y",J6065*0.05,0)</f>
        <v>0</v>
      </c>
    </row>
    <row r="6066" s="671" customFormat="1" ht="13.5" customHeight="1">
      <c r="E6066" t="s" s="596">
        <v>1826</v>
      </c>
      <c r="F6066" t="s" s="675">
        <v>2698</v>
      </c>
      <c r="G6066" t="s" s="180">
        <f>G6039</f>
        <v>2006</v>
      </c>
      <c r="H6066" s="677">
        <v>0</v>
      </c>
      <c r="J6066" s="662">
        <f>H6066*I6066</f>
        <v>0</v>
      </c>
      <c r="K6066" s="662">
        <f>IF($V$11="Y",J6066*0.05,0)</f>
        <v>0</v>
      </c>
    </row>
    <row r="6067" s="671" customFormat="1" ht="13.5" customHeight="1">
      <c r="E6067" t="s" s="596">
        <v>1826</v>
      </c>
      <c r="F6067" t="s" s="675">
        <v>2698</v>
      </c>
      <c r="G6067" t="s" s="695">
        <f>G6040</f>
        <v>2007</v>
      </c>
      <c r="H6067" s="677">
        <v>0</v>
      </c>
      <c r="J6067" s="662">
        <f>H6067*I6067</f>
        <v>0</v>
      </c>
      <c r="K6067" s="662">
        <f>IF($V$11="Y",J6067*0.05,0)</f>
        <v>0</v>
      </c>
    </row>
    <row r="6068" s="671" customFormat="1" ht="13.5" customHeight="1">
      <c r="E6068" t="s" s="596">
        <v>1827</v>
      </c>
      <c r="F6068" t="s" s="675">
        <v>2699</v>
      </c>
      <c r="G6068" t="s" s="676">
        <f>G6041</f>
        <v>1996</v>
      </c>
      <c r="H6068" s="677">
        <v>0</v>
      </c>
      <c r="J6068" s="662">
        <f>H6068*I6068</f>
        <v>0</v>
      </c>
      <c r="K6068" s="662">
        <f>IF($V$11="Y",J6068*0.05,0)</f>
        <v>0</v>
      </c>
    </row>
    <row r="6069" s="671" customFormat="1" ht="13.5" customHeight="1">
      <c r="E6069" t="s" s="596">
        <v>1827</v>
      </c>
      <c r="F6069" t="s" s="675">
        <v>2699</v>
      </c>
      <c r="G6069" t="s" s="91">
        <f>G6042</f>
        <v>1998</v>
      </c>
      <c r="H6069" s="677">
        <v>0</v>
      </c>
      <c r="J6069" s="662">
        <f>H6069*I6069</f>
        <v>0</v>
      </c>
      <c r="K6069" s="662">
        <f>IF($V$11="Y",J6069*0.05,0)</f>
        <v>0</v>
      </c>
    </row>
    <row r="6070" s="671" customFormat="1" ht="13.5" customHeight="1">
      <c r="E6070" t="s" s="596">
        <v>1827</v>
      </c>
      <c r="F6070" t="s" s="675">
        <v>2699</v>
      </c>
      <c r="G6070" t="s" s="205">
        <f>G6043</f>
        <v>2000</v>
      </c>
      <c r="H6070" s="677">
        <v>0</v>
      </c>
      <c r="J6070" s="662">
        <f>H6070*I6070</f>
        <v>0</v>
      </c>
      <c r="K6070" s="662">
        <f>IF($V$11="Y",J6070*0.05,0)</f>
        <v>0</v>
      </c>
    </row>
    <row r="6071" s="671" customFormat="1" ht="13.5" customHeight="1">
      <c r="E6071" t="s" s="596">
        <v>1827</v>
      </c>
      <c r="F6071" t="s" s="675">
        <v>2699</v>
      </c>
      <c r="G6071" t="s" s="684">
        <f>G6044</f>
        <v>2001</v>
      </c>
      <c r="H6071" s="677">
        <v>0</v>
      </c>
      <c r="J6071" s="662">
        <f>H6071*I6071</f>
        <v>0</v>
      </c>
      <c r="K6071" s="662">
        <f>IF($V$11="Y",J6071*0.05,0)</f>
        <v>0</v>
      </c>
    </row>
    <row r="6072" s="671" customFormat="1" ht="13.5" customHeight="1">
      <c r="E6072" t="s" s="596">
        <v>1827</v>
      </c>
      <c r="F6072" t="s" s="675">
        <v>2699</v>
      </c>
      <c r="G6072" t="s" s="686">
        <f>G6045</f>
        <v>2003</v>
      </c>
      <c r="H6072" s="677">
        <v>0</v>
      </c>
      <c r="J6072" s="662">
        <f>H6072*I6072</f>
        <v>0</v>
      </c>
      <c r="K6072" s="662">
        <f>IF($V$11="Y",J6072*0.05,0)</f>
        <v>0</v>
      </c>
    </row>
    <row r="6073" s="671" customFormat="1" ht="13.5" customHeight="1">
      <c r="E6073" t="s" s="596">
        <v>1827</v>
      </c>
      <c r="F6073" t="s" s="675">
        <v>2699</v>
      </c>
      <c r="G6073" t="s" s="690">
        <f>G6046</f>
        <v>2004</v>
      </c>
      <c r="H6073" s="677">
        <v>0</v>
      </c>
      <c r="J6073" s="662">
        <f>H6073*I6073</f>
        <v>0</v>
      </c>
      <c r="K6073" s="662">
        <f>IF($V$11="Y",J6073*0.05,0)</f>
        <v>0</v>
      </c>
    </row>
    <row r="6074" s="671" customFormat="1" ht="13.5" customHeight="1">
      <c r="E6074" t="s" s="596">
        <v>1827</v>
      </c>
      <c r="F6074" t="s" s="675">
        <v>2699</v>
      </c>
      <c r="G6074" t="s" s="692">
        <f>G6047</f>
        <v>2005</v>
      </c>
      <c r="H6074" s="677">
        <v>0</v>
      </c>
      <c r="J6074" s="662">
        <f>H6074*I6074</f>
        <v>0</v>
      </c>
      <c r="K6074" s="662">
        <f>IF($V$11="Y",J6074*0.05,0)</f>
        <v>0</v>
      </c>
    </row>
    <row r="6075" s="671" customFormat="1" ht="13.5" customHeight="1">
      <c r="E6075" t="s" s="596">
        <v>1827</v>
      </c>
      <c r="F6075" t="s" s="675">
        <v>2699</v>
      </c>
      <c r="G6075" t="s" s="180">
        <f>G6048</f>
        <v>2006</v>
      </c>
      <c r="H6075" s="677">
        <v>0</v>
      </c>
      <c r="J6075" s="662">
        <f>H6075*I6075</f>
        <v>0</v>
      </c>
      <c r="K6075" s="662">
        <f>IF($V$11="Y",J6075*0.05,0)</f>
        <v>0</v>
      </c>
    </row>
    <row r="6076" s="671" customFormat="1" ht="13.5" customHeight="1">
      <c r="E6076" t="s" s="596">
        <v>1827</v>
      </c>
      <c r="F6076" t="s" s="675">
        <v>2699</v>
      </c>
      <c r="G6076" t="s" s="695">
        <f>G6049</f>
        <v>2007</v>
      </c>
      <c r="H6076" s="677">
        <v>0</v>
      </c>
      <c r="J6076" s="662">
        <f>H6076*I6076</f>
        <v>0</v>
      </c>
      <c r="K6076" s="662">
        <f>IF($V$11="Y",J6076*0.05,0)</f>
        <v>0</v>
      </c>
    </row>
    <row r="6077" s="671" customFormat="1" ht="13.5" customHeight="1">
      <c r="E6077" t="s" s="596">
        <v>1719</v>
      </c>
      <c r="F6077" t="s" s="675">
        <v>2700</v>
      </c>
      <c r="G6077" t="s" s="676">
        <f>G6050</f>
        <v>1996</v>
      </c>
      <c r="H6077" s="677">
        <v>0</v>
      </c>
      <c r="J6077" s="662">
        <f>H6077*I6077</f>
        <v>0</v>
      </c>
      <c r="K6077" s="662">
        <f>IF($V$11="Y",J6077*0.05,0)</f>
        <v>0</v>
      </c>
    </row>
    <row r="6078" s="671" customFormat="1" ht="13.5" customHeight="1">
      <c r="E6078" t="s" s="596">
        <v>1719</v>
      </c>
      <c r="F6078" t="s" s="675">
        <v>2700</v>
      </c>
      <c r="G6078" t="s" s="91">
        <f>G6051</f>
        <v>1998</v>
      </c>
      <c r="H6078" s="677">
        <v>0</v>
      </c>
      <c r="J6078" s="662">
        <f>H6078*I6078</f>
        <v>0</v>
      </c>
      <c r="K6078" s="662">
        <f>IF($V$11="Y",J6078*0.05,0)</f>
        <v>0</v>
      </c>
    </row>
    <row r="6079" s="671" customFormat="1" ht="13.5" customHeight="1">
      <c r="E6079" t="s" s="596">
        <v>1719</v>
      </c>
      <c r="F6079" t="s" s="675">
        <v>2700</v>
      </c>
      <c r="G6079" t="s" s="205">
        <f>G6052</f>
        <v>2000</v>
      </c>
      <c r="H6079" s="677">
        <v>0</v>
      </c>
      <c r="J6079" s="662">
        <f>H6079*I6079</f>
        <v>0</v>
      </c>
      <c r="K6079" s="662">
        <f>IF($V$11="Y",J6079*0.05,0)</f>
        <v>0</v>
      </c>
    </row>
    <row r="6080" s="671" customFormat="1" ht="13.5" customHeight="1">
      <c r="E6080" t="s" s="596">
        <v>1719</v>
      </c>
      <c r="F6080" t="s" s="675">
        <v>2700</v>
      </c>
      <c r="G6080" t="s" s="684">
        <f>G6053</f>
        <v>2001</v>
      </c>
      <c r="H6080" s="677">
        <v>0</v>
      </c>
      <c r="J6080" s="662">
        <f>H6080*I6080</f>
        <v>0</v>
      </c>
      <c r="K6080" s="662">
        <f>IF($V$11="Y",J6080*0.05,0)</f>
        <v>0</v>
      </c>
    </row>
    <row r="6081" s="671" customFormat="1" ht="13.5" customHeight="1">
      <c r="E6081" t="s" s="596">
        <v>1719</v>
      </c>
      <c r="F6081" t="s" s="675">
        <v>2700</v>
      </c>
      <c r="G6081" t="s" s="686">
        <f>G6054</f>
        <v>2003</v>
      </c>
      <c r="H6081" s="677">
        <v>0</v>
      </c>
      <c r="J6081" s="662">
        <f>H6081*I6081</f>
        <v>0</v>
      </c>
      <c r="K6081" s="662">
        <f>IF($V$11="Y",J6081*0.05,0)</f>
        <v>0</v>
      </c>
    </row>
    <row r="6082" s="671" customFormat="1" ht="13.5" customHeight="1">
      <c r="E6082" t="s" s="596">
        <v>1719</v>
      </c>
      <c r="F6082" t="s" s="675">
        <v>2700</v>
      </c>
      <c r="G6082" t="s" s="690">
        <f>G6055</f>
        <v>2004</v>
      </c>
      <c r="H6082" s="677">
        <v>0</v>
      </c>
      <c r="J6082" s="662">
        <f>H6082*I6082</f>
        <v>0</v>
      </c>
      <c r="K6082" s="662">
        <f>IF($V$11="Y",J6082*0.05,0)</f>
        <v>0</v>
      </c>
    </row>
    <row r="6083" s="671" customFormat="1" ht="13.5" customHeight="1">
      <c r="E6083" t="s" s="596">
        <v>1719</v>
      </c>
      <c r="F6083" t="s" s="675">
        <v>2700</v>
      </c>
      <c r="G6083" t="s" s="692">
        <f>G6056</f>
        <v>2005</v>
      </c>
      <c r="H6083" s="677">
        <v>0</v>
      </c>
      <c r="J6083" s="662">
        <f>H6083*I6083</f>
        <v>0</v>
      </c>
      <c r="K6083" s="662">
        <f>IF($V$11="Y",J6083*0.05,0)</f>
        <v>0</v>
      </c>
    </row>
    <row r="6084" s="671" customFormat="1" ht="13.5" customHeight="1">
      <c r="E6084" t="s" s="596">
        <v>1719</v>
      </c>
      <c r="F6084" t="s" s="675">
        <v>2700</v>
      </c>
      <c r="G6084" t="s" s="180">
        <f>G6057</f>
        <v>2006</v>
      </c>
      <c r="H6084" s="677">
        <v>0</v>
      </c>
      <c r="J6084" s="662">
        <f>H6084*I6084</f>
        <v>0</v>
      </c>
      <c r="K6084" s="662">
        <f>IF($V$11="Y",J6084*0.05,0)</f>
        <v>0</v>
      </c>
    </row>
    <row r="6085" s="671" customFormat="1" ht="13.5" customHeight="1">
      <c r="E6085" t="s" s="596">
        <v>1719</v>
      </c>
      <c r="F6085" t="s" s="675">
        <v>2700</v>
      </c>
      <c r="G6085" t="s" s="695">
        <f>G6058</f>
        <v>2007</v>
      </c>
      <c r="H6085" s="677">
        <v>0</v>
      </c>
      <c r="J6085" s="662">
        <f>H6085*I6085</f>
        <v>0</v>
      </c>
      <c r="K6085" s="662">
        <f>IF($V$11="Y",J6085*0.05,0)</f>
        <v>0</v>
      </c>
    </row>
    <row r="6086" s="671" customFormat="1" ht="13.5" customHeight="1">
      <c r="E6086" t="s" s="596">
        <v>1720</v>
      </c>
      <c r="F6086" t="s" s="675">
        <v>2701</v>
      </c>
      <c r="G6086" t="s" s="676">
        <f>G6059</f>
        <v>1996</v>
      </c>
      <c r="H6086" s="677">
        <v>0</v>
      </c>
      <c r="J6086" s="662">
        <f>H6086*I6086</f>
        <v>0</v>
      </c>
      <c r="K6086" s="662">
        <f>IF($V$11="Y",J6086*0.05,0)</f>
        <v>0</v>
      </c>
    </row>
    <row r="6087" s="671" customFormat="1" ht="13.5" customHeight="1">
      <c r="E6087" t="s" s="596">
        <v>1720</v>
      </c>
      <c r="F6087" t="s" s="675">
        <v>2701</v>
      </c>
      <c r="G6087" t="s" s="91">
        <f>G6060</f>
        <v>1998</v>
      </c>
      <c r="H6087" s="677">
        <v>0</v>
      </c>
      <c r="J6087" s="662">
        <f>H6087*I6087</f>
        <v>0</v>
      </c>
      <c r="K6087" s="662">
        <f>IF($V$11="Y",J6087*0.05,0)</f>
        <v>0</v>
      </c>
    </row>
    <row r="6088" s="671" customFormat="1" ht="13.5" customHeight="1">
      <c r="E6088" t="s" s="596">
        <v>1720</v>
      </c>
      <c r="F6088" t="s" s="675">
        <v>2701</v>
      </c>
      <c r="G6088" t="s" s="205">
        <f>G6061</f>
        <v>2000</v>
      </c>
      <c r="H6088" s="677">
        <v>0</v>
      </c>
      <c r="J6088" s="662">
        <f>H6088*I6088</f>
        <v>0</v>
      </c>
      <c r="K6088" s="662">
        <f>IF($V$11="Y",J6088*0.05,0)</f>
        <v>0</v>
      </c>
    </row>
    <row r="6089" s="671" customFormat="1" ht="13.5" customHeight="1">
      <c r="E6089" t="s" s="596">
        <v>1720</v>
      </c>
      <c r="F6089" t="s" s="675">
        <v>2701</v>
      </c>
      <c r="G6089" t="s" s="684">
        <f>G6062</f>
        <v>2001</v>
      </c>
      <c r="H6089" s="677">
        <v>0</v>
      </c>
      <c r="J6089" s="662">
        <f>H6089*I6089</f>
        <v>0</v>
      </c>
      <c r="K6089" s="662">
        <f>IF($V$11="Y",J6089*0.05,0)</f>
        <v>0</v>
      </c>
    </row>
    <row r="6090" s="671" customFormat="1" ht="13.5" customHeight="1">
      <c r="E6090" t="s" s="596">
        <v>1720</v>
      </c>
      <c r="F6090" t="s" s="675">
        <v>2701</v>
      </c>
      <c r="G6090" t="s" s="686">
        <f>G6063</f>
        <v>2003</v>
      </c>
      <c r="H6090" s="677">
        <v>0</v>
      </c>
      <c r="J6090" s="662">
        <f>H6090*I6090</f>
        <v>0</v>
      </c>
      <c r="K6090" s="662">
        <f>IF($V$11="Y",J6090*0.05,0)</f>
        <v>0</v>
      </c>
    </row>
    <row r="6091" s="671" customFormat="1" ht="13.5" customHeight="1">
      <c r="E6091" t="s" s="596">
        <v>1720</v>
      </c>
      <c r="F6091" t="s" s="675">
        <v>2701</v>
      </c>
      <c r="G6091" t="s" s="690">
        <f>G6064</f>
        <v>2004</v>
      </c>
      <c r="H6091" s="677">
        <v>0</v>
      </c>
      <c r="J6091" s="662">
        <f>H6091*I6091</f>
        <v>0</v>
      </c>
      <c r="K6091" s="662">
        <f>IF($V$11="Y",J6091*0.05,0)</f>
        <v>0</v>
      </c>
    </row>
    <row r="6092" s="671" customFormat="1" ht="13.5" customHeight="1">
      <c r="E6092" t="s" s="596">
        <v>1720</v>
      </c>
      <c r="F6092" t="s" s="675">
        <v>2701</v>
      </c>
      <c r="G6092" t="s" s="692">
        <f>G6065</f>
        <v>2005</v>
      </c>
      <c r="H6092" s="677">
        <v>0</v>
      </c>
      <c r="J6092" s="662">
        <f>H6092*I6092</f>
        <v>0</v>
      </c>
      <c r="K6092" s="662">
        <f>IF($V$11="Y",J6092*0.05,0)</f>
        <v>0</v>
      </c>
    </row>
    <row r="6093" s="671" customFormat="1" ht="13.5" customHeight="1">
      <c r="E6093" t="s" s="596">
        <v>1720</v>
      </c>
      <c r="F6093" t="s" s="675">
        <v>2701</v>
      </c>
      <c r="G6093" t="s" s="180">
        <f>G6066</f>
        <v>2006</v>
      </c>
      <c r="H6093" s="677">
        <v>0</v>
      </c>
      <c r="J6093" s="662">
        <f>H6093*I6093</f>
        <v>0</v>
      </c>
      <c r="K6093" s="662">
        <f>IF($V$11="Y",J6093*0.05,0)</f>
        <v>0</v>
      </c>
    </row>
    <row r="6094" s="671" customFormat="1" ht="13.5" customHeight="1">
      <c r="E6094" t="s" s="596">
        <v>1720</v>
      </c>
      <c r="F6094" t="s" s="675">
        <v>2701</v>
      </c>
      <c r="G6094" t="s" s="695">
        <f>G6067</f>
        <v>2007</v>
      </c>
      <c r="H6094" s="677">
        <v>0</v>
      </c>
      <c r="J6094" s="662">
        <f>H6094*I6094</f>
        <v>0</v>
      </c>
      <c r="K6094" s="662">
        <f>IF($V$11="Y",J6094*0.05,0)</f>
        <v>0</v>
      </c>
    </row>
    <row r="6095" s="671" customFormat="1" ht="13.5" customHeight="1">
      <c r="E6095" t="s" s="596">
        <v>1894</v>
      </c>
      <c r="F6095" t="s" s="675">
        <v>2702</v>
      </c>
      <c r="G6095" t="s" s="676">
        <f>G6050</f>
        <v>1996</v>
      </c>
      <c r="H6095" s="677">
        <v>0</v>
      </c>
      <c r="J6095" s="662">
        <f>H6095*I6095</f>
        <v>0</v>
      </c>
      <c r="K6095" s="662">
        <f>IF($V$11="Y",J6095*0.05,0)</f>
        <v>0</v>
      </c>
    </row>
    <row r="6096" s="671" customFormat="1" ht="13.5" customHeight="1">
      <c r="E6096" t="s" s="596">
        <v>1894</v>
      </c>
      <c r="F6096" t="s" s="675">
        <v>2702</v>
      </c>
      <c r="G6096" t="s" s="91">
        <f>G6051</f>
        <v>1998</v>
      </c>
      <c r="H6096" s="677">
        <v>0</v>
      </c>
      <c r="J6096" s="662">
        <f>H6096*I6096</f>
        <v>0</v>
      </c>
      <c r="K6096" s="662">
        <f>IF($V$11="Y",J6096*0.05,0)</f>
        <v>0</v>
      </c>
    </row>
    <row r="6097" s="671" customFormat="1" ht="13.5" customHeight="1">
      <c r="E6097" t="s" s="596">
        <v>1894</v>
      </c>
      <c r="F6097" t="s" s="675">
        <v>2702</v>
      </c>
      <c r="G6097" t="s" s="205">
        <f>G6052</f>
        <v>2000</v>
      </c>
      <c r="H6097" s="677">
        <v>0</v>
      </c>
      <c r="J6097" s="662">
        <f>H6097*I6097</f>
        <v>0</v>
      </c>
      <c r="K6097" s="662">
        <f>IF($V$11="Y",J6097*0.05,0)</f>
        <v>0</v>
      </c>
    </row>
    <row r="6098" s="671" customFormat="1" ht="13.5" customHeight="1">
      <c r="E6098" t="s" s="596">
        <v>1894</v>
      </c>
      <c r="F6098" t="s" s="675">
        <v>2702</v>
      </c>
      <c r="G6098" t="s" s="684">
        <f>G6053</f>
        <v>2001</v>
      </c>
      <c r="H6098" s="677">
        <v>0</v>
      </c>
      <c r="J6098" s="662">
        <f>H6098*I6098</f>
        <v>0</v>
      </c>
      <c r="K6098" s="662">
        <f>IF($V$11="Y",J6098*0.05,0)</f>
        <v>0</v>
      </c>
    </row>
    <row r="6099" s="671" customFormat="1" ht="13.5" customHeight="1">
      <c r="E6099" t="s" s="596">
        <v>1894</v>
      </c>
      <c r="F6099" t="s" s="675">
        <v>2702</v>
      </c>
      <c r="G6099" t="s" s="686">
        <f>G6054</f>
        <v>2003</v>
      </c>
      <c r="H6099" s="677">
        <v>0</v>
      </c>
      <c r="J6099" s="662">
        <f>H6099*I6099</f>
        <v>0</v>
      </c>
      <c r="K6099" s="662">
        <f>IF($V$11="Y",J6099*0.05,0)</f>
        <v>0</v>
      </c>
    </row>
    <row r="6100" s="671" customFormat="1" ht="13.5" customHeight="1">
      <c r="E6100" t="s" s="596">
        <v>1894</v>
      </c>
      <c r="F6100" t="s" s="675">
        <v>2702</v>
      </c>
      <c r="G6100" t="s" s="690">
        <f>G6055</f>
        <v>2004</v>
      </c>
      <c r="H6100" s="677">
        <v>0</v>
      </c>
      <c r="J6100" s="662">
        <f>H6100*I6100</f>
        <v>0</v>
      </c>
      <c r="K6100" s="662">
        <f>IF($V$11="Y",J6100*0.05,0)</f>
        <v>0</v>
      </c>
    </row>
    <row r="6101" s="671" customFormat="1" ht="13.5" customHeight="1">
      <c r="E6101" t="s" s="596">
        <v>1894</v>
      </c>
      <c r="F6101" t="s" s="675">
        <v>2702</v>
      </c>
      <c r="G6101" t="s" s="692">
        <f>G6056</f>
        <v>2005</v>
      </c>
      <c r="H6101" s="677">
        <v>0</v>
      </c>
      <c r="J6101" s="662">
        <f>H6101*I6101</f>
        <v>0</v>
      </c>
      <c r="K6101" s="662">
        <f>IF($V$11="Y",J6101*0.05,0)</f>
        <v>0</v>
      </c>
    </row>
    <row r="6102" s="671" customFormat="1" ht="13.5" customHeight="1">
      <c r="E6102" t="s" s="596">
        <v>1894</v>
      </c>
      <c r="F6102" t="s" s="675">
        <v>2702</v>
      </c>
      <c r="G6102" t="s" s="180">
        <f>G6057</f>
        <v>2006</v>
      </c>
      <c r="H6102" s="677">
        <v>0</v>
      </c>
      <c r="J6102" s="662">
        <f>H6102*I6102</f>
        <v>0</v>
      </c>
      <c r="K6102" s="662">
        <f>IF($V$11="Y",J6102*0.05,0)</f>
        <v>0</v>
      </c>
    </row>
    <row r="6103" s="671" customFormat="1" ht="13.5" customHeight="1">
      <c r="E6103" t="s" s="596">
        <v>1894</v>
      </c>
      <c r="F6103" t="s" s="675">
        <v>2702</v>
      </c>
      <c r="G6103" t="s" s="695">
        <f>G6058</f>
        <v>2007</v>
      </c>
      <c r="H6103" s="677">
        <v>0</v>
      </c>
      <c r="J6103" s="662">
        <f>H6103*I6103</f>
        <v>0</v>
      </c>
      <c r="K6103" s="662">
        <f>IF($V$11="Y",J6103*0.05,0)</f>
        <v>0</v>
      </c>
    </row>
    <row r="6104" s="671" customFormat="1" ht="13.5" customHeight="1">
      <c r="E6104" t="s" s="596">
        <v>1818</v>
      </c>
      <c r="F6104" t="s" s="675">
        <v>2703</v>
      </c>
      <c r="G6104" t="s" s="676">
        <f>G6032</f>
        <v>1996</v>
      </c>
      <c r="H6104" s="677">
        <v>0</v>
      </c>
      <c r="J6104" s="662">
        <f>H6104*I6104</f>
        <v>0</v>
      </c>
      <c r="K6104" s="662">
        <f>IF($V$11="Y",J6104*0.05,0)</f>
        <v>0</v>
      </c>
    </row>
    <row r="6105" s="671" customFormat="1" ht="13.5" customHeight="1">
      <c r="E6105" t="s" s="596">
        <v>1818</v>
      </c>
      <c r="F6105" t="s" s="675">
        <v>2703</v>
      </c>
      <c r="G6105" t="s" s="91">
        <f>G6033</f>
        <v>1998</v>
      </c>
      <c r="H6105" s="677">
        <v>0</v>
      </c>
      <c r="J6105" s="662">
        <f>H6105*I6105</f>
        <v>0</v>
      </c>
      <c r="K6105" s="662">
        <f>IF($V$11="Y",J6105*0.05,0)</f>
        <v>0</v>
      </c>
    </row>
    <row r="6106" s="671" customFormat="1" ht="13.5" customHeight="1">
      <c r="E6106" t="s" s="596">
        <v>1818</v>
      </c>
      <c r="F6106" t="s" s="675">
        <v>2703</v>
      </c>
      <c r="G6106" t="s" s="205">
        <f>G6034</f>
        <v>2000</v>
      </c>
      <c r="H6106" s="677">
        <v>0</v>
      </c>
      <c r="J6106" s="662">
        <f>H6106*I6106</f>
        <v>0</v>
      </c>
      <c r="K6106" s="662">
        <f>IF($V$11="Y",J6106*0.05,0)</f>
        <v>0</v>
      </c>
    </row>
    <row r="6107" s="671" customFormat="1" ht="13.5" customHeight="1">
      <c r="E6107" t="s" s="596">
        <v>1818</v>
      </c>
      <c r="F6107" t="s" s="675">
        <v>2703</v>
      </c>
      <c r="G6107" t="s" s="684">
        <f>G6035</f>
        <v>2001</v>
      </c>
      <c r="H6107" s="677">
        <v>0</v>
      </c>
      <c r="J6107" s="662">
        <f>H6107*I6107</f>
        <v>0</v>
      </c>
      <c r="K6107" s="662">
        <f>IF($V$11="Y",J6107*0.05,0)</f>
        <v>0</v>
      </c>
    </row>
    <row r="6108" s="671" customFormat="1" ht="13.5" customHeight="1">
      <c r="E6108" t="s" s="596">
        <v>1818</v>
      </c>
      <c r="F6108" t="s" s="675">
        <v>2703</v>
      </c>
      <c r="G6108" t="s" s="686">
        <f>G6036</f>
        <v>2003</v>
      </c>
      <c r="H6108" s="677">
        <v>0</v>
      </c>
      <c r="J6108" s="662">
        <f>H6108*I6108</f>
        <v>0</v>
      </c>
      <c r="K6108" s="662">
        <f>IF($V$11="Y",J6108*0.05,0)</f>
        <v>0</v>
      </c>
    </row>
    <row r="6109" s="671" customFormat="1" ht="13.5" customHeight="1">
      <c r="E6109" t="s" s="596">
        <v>1818</v>
      </c>
      <c r="F6109" t="s" s="675">
        <v>2703</v>
      </c>
      <c r="G6109" t="s" s="690">
        <f>G6037</f>
        <v>2004</v>
      </c>
      <c r="H6109" s="677">
        <v>0</v>
      </c>
      <c r="J6109" s="662">
        <f>H6109*I6109</f>
        <v>0</v>
      </c>
      <c r="K6109" s="662">
        <f>IF($V$11="Y",J6109*0.05,0)</f>
        <v>0</v>
      </c>
    </row>
    <row r="6110" s="671" customFormat="1" ht="13.5" customHeight="1">
      <c r="E6110" t="s" s="596">
        <v>1818</v>
      </c>
      <c r="F6110" t="s" s="675">
        <v>2703</v>
      </c>
      <c r="G6110" t="s" s="692">
        <f>G6038</f>
        <v>2005</v>
      </c>
      <c r="H6110" s="677">
        <v>0</v>
      </c>
      <c r="J6110" s="662">
        <f>H6110*I6110</f>
        <v>0</v>
      </c>
      <c r="K6110" s="662">
        <f>IF($V$11="Y",J6110*0.05,0)</f>
        <v>0</v>
      </c>
    </row>
    <row r="6111" s="671" customFormat="1" ht="13.5" customHeight="1">
      <c r="E6111" t="s" s="596">
        <v>1818</v>
      </c>
      <c r="F6111" t="s" s="675">
        <v>2703</v>
      </c>
      <c r="G6111" t="s" s="180">
        <f>G6039</f>
        <v>2006</v>
      </c>
      <c r="H6111" s="677">
        <v>0</v>
      </c>
      <c r="J6111" s="662">
        <f>H6111*I6111</f>
        <v>0</v>
      </c>
      <c r="K6111" s="662">
        <f>IF($V$11="Y",J6111*0.05,0)</f>
        <v>0</v>
      </c>
    </row>
    <row r="6112" s="671" customFormat="1" ht="13.5" customHeight="1">
      <c r="E6112" t="s" s="596">
        <v>1818</v>
      </c>
      <c r="F6112" t="s" s="675">
        <v>2703</v>
      </c>
      <c r="G6112" t="s" s="695">
        <f>G6040</f>
        <v>2007</v>
      </c>
      <c r="H6112" s="677">
        <v>0</v>
      </c>
      <c r="J6112" s="662">
        <f>H6112*I6112</f>
        <v>0</v>
      </c>
      <c r="K6112" s="662">
        <f>IF($V$11="Y",J6112*0.05,0)</f>
        <v>0</v>
      </c>
    </row>
    <row r="6113" s="671" customFormat="1" ht="13.5" customHeight="1">
      <c r="E6113" t="s" s="596">
        <v>1819</v>
      </c>
      <c r="F6113" t="s" s="675">
        <v>2704</v>
      </c>
      <c r="G6113" t="s" s="676">
        <f>G6041</f>
        <v>1996</v>
      </c>
      <c r="H6113" s="677">
        <v>0</v>
      </c>
      <c r="J6113" s="662">
        <f>H6113*I6113</f>
        <v>0</v>
      </c>
      <c r="K6113" s="662">
        <f>IF($V$11="Y",J6113*0.05,0)</f>
        <v>0</v>
      </c>
    </row>
    <row r="6114" s="671" customFormat="1" ht="13.5" customHeight="1">
      <c r="E6114" t="s" s="596">
        <v>1819</v>
      </c>
      <c r="F6114" t="s" s="675">
        <v>2704</v>
      </c>
      <c r="G6114" t="s" s="91">
        <f>G6042</f>
        <v>1998</v>
      </c>
      <c r="H6114" s="677">
        <v>0</v>
      </c>
      <c r="J6114" s="662">
        <f>H6114*I6114</f>
        <v>0</v>
      </c>
      <c r="K6114" s="662">
        <f>IF($V$11="Y",J6114*0.05,0)</f>
        <v>0</v>
      </c>
    </row>
    <row r="6115" s="671" customFormat="1" ht="13.5" customHeight="1">
      <c r="E6115" t="s" s="596">
        <v>1819</v>
      </c>
      <c r="F6115" t="s" s="675">
        <v>2704</v>
      </c>
      <c r="G6115" t="s" s="205">
        <f>G6043</f>
        <v>2000</v>
      </c>
      <c r="H6115" s="677">
        <v>0</v>
      </c>
      <c r="J6115" s="662">
        <f>H6115*I6115</f>
        <v>0</v>
      </c>
      <c r="K6115" s="662">
        <f>IF($V$11="Y",J6115*0.05,0)</f>
        <v>0</v>
      </c>
    </row>
    <row r="6116" s="671" customFormat="1" ht="13.5" customHeight="1">
      <c r="E6116" t="s" s="596">
        <v>1819</v>
      </c>
      <c r="F6116" t="s" s="675">
        <v>2704</v>
      </c>
      <c r="G6116" t="s" s="684">
        <f>G6044</f>
        <v>2001</v>
      </c>
      <c r="H6116" s="677">
        <v>0</v>
      </c>
      <c r="J6116" s="662">
        <f>H6116*I6116</f>
        <v>0</v>
      </c>
      <c r="K6116" s="662">
        <f>IF($V$11="Y",J6116*0.05,0)</f>
        <v>0</v>
      </c>
    </row>
    <row r="6117" s="671" customFormat="1" ht="13.5" customHeight="1">
      <c r="E6117" t="s" s="596">
        <v>1819</v>
      </c>
      <c r="F6117" t="s" s="675">
        <v>2704</v>
      </c>
      <c r="G6117" t="s" s="686">
        <f>G6045</f>
        <v>2003</v>
      </c>
      <c r="H6117" s="677">
        <v>0</v>
      </c>
      <c r="J6117" s="662">
        <f>H6117*I6117</f>
        <v>0</v>
      </c>
      <c r="K6117" s="662">
        <f>IF($V$11="Y",J6117*0.05,0)</f>
        <v>0</v>
      </c>
    </row>
    <row r="6118" s="671" customFormat="1" ht="13.5" customHeight="1">
      <c r="E6118" t="s" s="596">
        <v>1819</v>
      </c>
      <c r="F6118" t="s" s="675">
        <v>2704</v>
      </c>
      <c r="G6118" t="s" s="690">
        <f>G6046</f>
        <v>2004</v>
      </c>
      <c r="H6118" s="677">
        <v>0</v>
      </c>
      <c r="J6118" s="662">
        <f>H6118*I6118</f>
        <v>0</v>
      </c>
      <c r="K6118" s="662">
        <f>IF($V$11="Y",J6118*0.05,0)</f>
        <v>0</v>
      </c>
    </row>
    <row r="6119" s="671" customFormat="1" ht="13.5" customHeight="1">
      <c r="E6119" t="s" s="596">
        <v>1819</v>
      </c>
      <c r="F6119" t="s" s="675">
        <v>2704</v>
      </c>
      <c r="G6119" t="s" s="692">
        <f>G6047</f>
        <v>2005</v>
      </c>
      <c r="H6119" s="677">
        <v>0</v>
      </c>
      <c r="J6119" s="662">
        <f>H6119*I6119</f>
        <v>0</v>
      </c>
      <c r="K6119" s="662">
        <f>IF($V$11="Y",J6119*0.05,0)</f>
        <v>0</v>
      </c>
    </row>
    <row r="6120" s="671" customFormat="1" ht="13.5" customHeight="1">
      <c r="E6120" t="s" s="596">
        <v>1819</v>
      </c>
      <c r="F6120" t="s" s="675">
        <v>2704</v>
      </c>
      <c r="G6120" t="s" s="180">
        <f>G6048</f>
        <v>2006</v>
      </c>
      <c r="H6120" s="677">
        <v>0</v>
      </c>
      <c r="J6120" s="662">
        <f>H6120*I6120</f>
        <v>0</v>
      </c>
      <c r="K6120" s="662">
        <f>IF($V$11="Y",J6120*0.05,0)</f>
        <v>0</v>
      </c>
    </row>
    <row r="6121" s="671" customFormat="1" ht="13.5" customHeight="1">
      <c r="E6121" t="s" s="596">
        <v>1819</v>
      </c>
      <c r="F6121" t="s" s="675">
        <v>2704</v>
      </c>
      <c r="G6121" t="s" s="695">
        <f>G6049</f>
        <v>2007</v>
      </c>
      <c r="H6121" s="677">
        <v>0</v>
      </c>
      <c r="J6121" s="662">
        <f>H6121*I6121</f>
        <v>0</v>
      </c>
      <c r="K6121" s="662">
        <f>IF($V$11="Y",J6121*0.05,0)</f>
        <v>0</v>
      </c>
    </row>
    <row r="6122" s="671" customFormat="1" ht="13.5" customHeight="1">
      <c r="E6122" t="s" s="596">
        <v>1717</v>
      </c>
      <c r="F6122" t="s" s="675">
        <v>2705</v>
      </c>
      <c r="G6122" t="s" s="676">
        <f>G6050</f>
        <v>1996</v>
      </c>
      <c r="H6122" s="677">
        <v>0</v>
      </c>
      <c r="J6122" s="662">
        <f>H6122*I6122</f>
        <v>0</v>
      </c>
      <c r="K6122" s="662">
        <f>IF($V$11="Y",J6122*0.05,0)</f>
        <v>0</v>
      </c>
    </row>
    <row r="6123" s="671" customFormat="1" ht="13.5" customHeight="1">
      <c r="E6123" t="s" s="596">
        <v>1717</v>
      </c>
      <c r="F6123" t="s" s="675">
        <v>2705</v>
      </c>
      <c r="G6123" t="s" s="91">
        <f>G6051</f>
        <v>1998</v>
      </c>
      <c r="H6123" s="677">
        <v>0</v>
      </c>
      <c r="J6123" s="662">
        <f>H6123*I6123</f>
        <v>0</v>
      </c>
      <c r="K6123" s="662">
        <f>IF($V$11="Y",J6123*0.05,0)</f>
        <v>0</v>
      </c>
    </row>
    <row r="6124" s="671" customFormat="1" ht="13.5" customHeight="1">
      <c r="E6124" t="s" s="596">
        <v>1717</v>
      </c>
      <c r="F6124" t="s" s="675">
        <v>2705</v>
      </c>
      <c r="G6124" t="s" s="205">
        <f>G6052</f>
        <v>2000</v>
      </c>
      <c r="H6124" s="677">
        <v>0</v>
      </c>
      <c r="J6124" s="662">
        <f>H6124*I6124</f>
        <v>0</v>
      </c>
      <c r="K6124" s="662">
        <f>IF($V$11="Y",J6124*0.05,0)</f>
        <v>0</v>
      </c>
    </row>
    <row r="6125" s="671" customFormat="1" ht="13.5" customHeight="1">
      <c r="E6125" t="s" s="596">
        <v>1717</v>
      </c>
      <c r="F6125" t="s" s="675">
        <v>2705</v>
      </c>
      <c r="G6125" t="s" s="684">
        <f>G6053</f>
        <v>2001</v>
      </c>
      <c r="H6125" s="677">
        <v>0</v>
      </c>
      <c r="J6125" s="662">
        <f>H6125*I6125</f>
        <v>0</v>
      </c>
      <c r="K6125" s="662">
        <f>IF($V$11="Y",J6125*0.05,0)</f>
        <v>0</v>
      </c>
    </row>
    <row r="6126" s="671" customFormat="1" ht="13.5" customHeight="1">
      <c r="E6126" t="s" s="596">
        <v>1717</v>
      </c>
      <c r="F6126" t="s" s="675">
        <v>2705</v>
      </c>
      <c r="G6126" t="s" s="686">
        <f>G6054</f>
        <v>2003</v>
      </c>
      <c r="H6126" s="677">
        <v>0</v>
      </c>
      <c r="J6126" s="662">
        <f>H6126*I6126</f>
        <v>0</v>
      </c>
      <c r="K6126" s="662">
        <f>IF($V$11="Y",J6126*0.05,0)</f>
        <v>0</v>
      </c>
    </row>
    <row r="6127" s="671" customFormat="1" ht="13.5" customHeight="1">
      <c r="E6127" t="s" s="596">
        <v>1717</v>
      </c>
      <c r="F6127" t="s" s="675">
        <v>2705</v>
      </c>
      <c r="G6127" t="s" s="690">
        <f>G6055</f>
        <v>2004</v>
      </c>
      <c r="H6127" s="677">
        <v>0</v>
      </c>
      <c r="J6127" s="662">
        <f>H6127*I6127</f>
        <v>0</v>
      </c>
      <c r="K6127" s="662">
        <f>IF($V$11="Y",J6127*0.05,0)</f>
        <v>0</v>
      </c>
    </row>
    <row r="6128" s="671" customFormat="1" ht="13.5" customHeight="1">
      <c r="E6128" t="s" s="596">
        <v>1717</v>
      </c>
      <c r="F6128" t="s" s="675">
        <v>2705</v>
      </c>
      <c r="G6128" t="s" s="692">
        <f>G6056</f>
        <v>2005</v>
      </c>
      <c r="H6128" s="677">
        <v>0</v>
      </c>
      <c r="J6128" s="662">
        <f>H6128*I6128</f>
        <v>0</v>
      </c>
      <c r="K6128" s="662">
        <f>IF($V$11="Y",J6128*0.05,0)</f>
        <v>0</v>
      </c>
    </row>
    <row r="6129" s="671" customFormat="1" ht="13.5" customHeight="1">
      <c r="E6129" t="s" s="596">
        <v>1717</v>
      </c>
      <c r="F6129" t="s" s="675">
        <v>2705</v>
      </c>
      <c r="G6129" t="s" s="180">
        <f>G6057</f>
        <v>2006</v>
      </c>
      <c r="H6129" s="677">
        <v>0</v>
      </c>
      <c r="J6129" s="662">
        <f>H6129*I6129</f>
        <v>0</v>
      </c>
      <c r="K6129" s="662">
        <f>IF($V$11="Y",J6129*0.05,0)</f>
        <v>0</v>
      </c>
    </row>
    <row r="6130" s="671" customFormat="1" ht="13.5" customHeight="1">
      <c r="E6130" t="s" s="596">
        <v>1717</v>
      </c>
      <c r="F6130" t="s" s="675">
        <v>2705</v>
      </c>
      <c r="G6130" t="s" s="695">
        <f>G6058</f>
        <v>2007</v>
      </c>
      <c r="H6130" s="677">
        <v>0</v>
      </c>
      <c r="J6130" s="662">
        <f>H6130*I6130</f>
        <v>0</v>
      </c>
      <c r="K6130" s="662">
        <f>IF($V$11="Y",J6130*0.05,0)</f>
        <v>0</v>
      </c>
    </row>
    <row r="6131" s="671" customFormat="1" ht="13.5" customHeight="1">
      <c r="E6131" t="s" s="596">
        <v>1821</v>
      </c>
      <c r="F6131" t="s" s="675">
        <v>2706</v>
      </c>
      <c r="G6131" t="s" s="676">
        <f>G6059</f>
        <v>1996</v>
      </c>
      <c r="H6131" s="677">
        <v>0</v>
      </c>
      <c r="J6131" s="662">
        <f>H6131*I6131</f>
        <v>0</v>
      </c>
      <c r="K6131" s="662">
        <f>IF($V$11="Y",J6131*0.05,0)</f>
        <v>0</v>
      </c>
    </row>
    <row r="6132" s="671" customFormat="1" ht="13.5" customHeight="1">
      <c r="E6132" t="s" s="596">
        <v>1821</v>
      </c>
      <c r="F6132" t="s" s="675">
        <v>2706</v>
      </c>
      <c r="G6132" t="s" s="91">
        <f>G6060</f>
        <v>1998</v>
      </c>
      <c r="H6132" s="677">
        <v>0</v>
      </c>
      <c r="J6132" s="662">
        <f>H6132*I6132</f>
        <v>0</v>
      </c>
      <c r="K6132" s="662">
        <f>IF($V$11="Y",J6132*0.05,0)</f>
        <v>0</v>
      </c>
    </row>
    <row r="6133" s="671" customFormat="1" ht="13.5" customHeight="1">
      <c r="E6133" t="s" s="596">
        <v>1821</v>
      </c>
      <c r="F6133" t="s" s="675">
        <v>2706</v>
      </c>
      <c r="G6133" t="s" s="205">
        <f>G6061</f>
        <v>2000</v>
      </c>
      <c r="H6133" s="677">
        <v>0</v>
      </c>
      <c r="J6133" s="662">
        <f>H6133*I6133</f>
        <v>0</v>
      </c>
      <c r="K6133" s="662">
        <f>IF($V$11="Y",J6133*0.05,0)</f>
        <v>0</v>
      </c>
    </row>
    <row r="6134" s="671" customFormat="1" ht="13.5" customHeight="1">
      <c r="E6134" t="s" s="596">
        <v>1821</v>
      </c>
      <c r="F6134" t="s" s="675">
        <v>2706</v>
      </c>
      <c r="G6134" t="s" s="684">
        <f>G6062</f>
        <v>2001</v>
      </c>
      <c r="H6134" s="677">
        <v>0</v>
      </c>
      <c r="J6134" s="662">
        <f>H6134*I6134</f>
        <v>0</v>
      </c>
      <c r="K6134" s="662">
        <f>IF($V$11="Y",J6134*0.05,0)</f>
        <v>0</v>
      </c>
    </row>
    <row r="6135" s="671" customFormat="1" ht="13.5" customHeight="1">
      <c r="E6135" t="s" s="596">
        <v>1821</v>
      </c>
      <c r="F6135" t="s" s="675">
        <v>2706</v>
      </c>
      <c r="G6135" t="s" s="686">
        <f>G6063</f>
        <v>2003</v>
      </c>
      <c r="H6135" s="677">
        <v>0</v>
      </c>
      <c r="J6135" s="662">
        <f>H6135*I6135</f>
        <v>0</v>
      </c>
      <c r="K6135" s="662">
        <f>IF($V$11="Y",J6135*0.05,0)</f>
        <v>0</v>
      </c>
    </row>
    <row r="6136" s="671" customFormat="1" ht="13.5" customHeight="1">
      <c r="E6136" t="s" s="596">
        <v>1821</v>
      </c>
      <c r="F6136" t="s" s="675">
        <v>2706</v>
      </c>
      <c r="G6136" t="s" s="690">
        <f>G6064</f>
        <v>2004</v>
      </c>
      <c r="H6136" s="677">
        <v>0</v>
      </c>
      <c r="J6136" s="662">
        <f>H6136*I6136</f>
        <v>0</v>
      </c>
      <c r="K6136" s="662">
        <f>IF($V$11="Y",J6136*0.05,0)</f>
        <v>0</v>
      </c>
    </row>
    <row r="6137" s="671" customFormat="1" ht="13.5" customHeight="1">
      <c r="E6137" t="s" s="596">
        <v>1821</v>
      </c>
      <c r="F6137" t="s" s="675">
        <v>2706</v>
      </c>
      <c r="G6137" t="s" s="692">
        <f>G6065</f>
        <v>2005</v>
      </c>
      <c r="H6137" s="677">
        <v>0</v>
      </c>
      <c r="J6137" s="662">
        <f>H6137*I6137</f>
        <v>0</v>
      </c>
      <c r="K6137" s="662">
        <f>IF($V$11="Y",J6137*0.05,0)</f>
        <v>0</v>
      </c>
    </row>
    <row r="6138" s="671" customFormat="1" ht="13.5" customHeight="1">
      <c r="E6138" t="s" s="596">
        <v>1821</v>
      </c>
      <c r="F6138" t="s" s="675">
        <v>2706</v>
      </c>
      <c r="G6138" t="s" s="180">
        <f>G6066</f>
        <v>2006</v>
      </c>
      <c r="H6138" s="677">
        <v>0</v>
      </c>
      <c r="J6138" s="662">
        <f>H6138*I6138</f>
        <v>0</v>
      </c>
      <c r="K6138" s="662">
        <f>IF($V$11="Y",J6138*0.05,0)</f>
        <v>0</v>
      </c>
    </row>
    <row r="6139" s="671" customFormat="1" ht="13.5" customHeight="1">
      <c r="E6139" t="s" s="596">
        <v>1821</v>
      </c>
      <c r="F6139" t="s" s="675">
        <v>2706</v>
      </c>
      <c r="G6139" t="s" s="695">
        <f>G6067</f>
        <v>2007</v>
      </c>
      <c r="H6139" s="677">
        <v>0</v>
      </c>
      <c r="J6139" s="662">
        <f>H6139*I6139</f>
        <v>0</v>
      </c>
      <c r="K6139" s="662">
        <f>IF($V$11="Y",J6139*0.05,0)</f>
        <v>0</v>
      </c>
    </row>
    <row r="6140" s="671" customFormat="1" ht="13.5" customHeight="1">
      <c r="E6140" t="s" s="596">
        <v>1820</v>
      </c>
      <c r="F6140" t="s" s="675">
        <v>2707</v>
      </c>
      <c r="G6140" t="s" s="676">
        <f>G6068</f>
        <v>1996</v>
      </c>
      <c r="H6140" s="677">
        <v>0</v>
      </c>
      <c r="J6140" s="662">
        <f>H6140*I6140</f>
        <v>0</v>
      </c>
      <c r="K6140" s="662">
        <f>IF($V$11="Y",J6140*0.05,0)</f>
        <v>0</v>
      </c>
    </row>
    <row r="6141" s="671" customFormat="1" ht="13.5" customHeight="1">
      <c r="E6141" t="s" s="596">
        <v>1820</v>
      </c>
      <c r="F6141" t="s" s="675">
        <v>2707</v>
      </c>
      <c r="G6141" t="s" s="91">
        <f>G6069</f>
        <v>1998</v>
      </c>
      <c r="H6141" s="677">
        <v>0</v>
      </c>
      <c r="J6141" s="662">
        <f>H6141*I6141</f>
        <v>0</v>
      </c>
      <c r="K6141" s="662">
        <f>IF($V$11="Y",J6141*0.05,0)</f>
        <v>0</v>
      </c>
    </row>
    <row r="6142" s="671" customFormat="1" ht="13.5" customHeight="1">
      <c r="E6142" t="s" s="596">
        <v>1820</v>
      </c>
      <c r="F6142" t="s" s="675">
        <v>2707</v>
      </c>
      <c r="G6142" t="s" s="205">
        <f>G6070</f>
        <v>2000</v>
      </c>
      <c r="H6142" s="677">
        <v>0</v>
      </c>
      <c r="J6142" s="662">
        <f>H6142*I6142</f>
        <v>0</v>
      </c>
      <c r="K6142" s="662">
        <f>IF($V$11="Y",J6142*0.05,0)</f>
        <v>0</v>
      </c>
    </row>
    <row r="6143" s="671" customFormat="1" ht="13.5" customHeight="1">
      <c r="E6143" t="s" s="596">
        <v>1820</v>
      </c>
      <c r="F6143" t="s" s="675">
        <v>2707</v>
      </c>
      <c r="G6143" t="s" s="684">
        <f>G6071</f>
        <v>2001</v>
      </c>
      <c r="H6143" s="677">
        <v>0</v>
      </c>
      <c r="J6143" s="662">
        <f>H6143*I6143</f>
        <v>0</v>
      </c>
      <c r="K6143" s="662">
        <f>IF($V$11="Y",J6143*0.05,0)</f>
        <v>0</v>
      </c>
    </row>
    <row r="6144" s="671" customFormat="1" ht="13.5" customHeight="1">
      <c r="E6144" t="s" s="596">
        <v>1820</v>
      </c>
      <c r="F6144" t="s" s="675">
        <v>2707</v>
      </c>
      <c r="G6144" t="s" s="686">
        <f>G6072</f>
        <v>2003</v>
      </c>
      <c r="H6144" s="677">
        <v>0</v>
      </c>
      <c r="J6144" s="662">
        <f>H6144*I6144</f>
        <v>0</v>
      </c>
      <c r="K6144" s="662">
        <f>IF($V$11="Y",J6144*0.05,0)</f>
        <v>0</v>
      </c>
    </row>
    <row r="6145" s="671" customFormat="1" ht="13.5" customHeight="1">
      <c r="E6145" t="s" s="596">
        <v>1820</v>
      </c>
      <c r="F6145" t="s" s="675">
        <v>2707</v>
      </c>
      <c r="G6145" t="s" s="690">
        <f>G6073</f>
        <v>2004</v>
      </c>
      <c r="H6145" s="677">
        <v>0</v>
      </c>
      <c r="J6145" s="662">
        <f>H6145*I6145</f>
        <v>0</v>
      </c>
      <c r="K6145" s="662">
        <f>IF($V$11="Y",J6145*0.05,0)</f>
        <v>0</v>
      </c>
    </row>
    <row r="6146" s="671" customFormat="1" ht="13.5" customHeight="1">
      <c r="E6146" t="s" s="596">
        <v>1820</v>
      </c>
      <c r="F6146" t="s" s="675">
        <v>2707</v>
      </c>
      <c r="G6146" t="s" s="692">
        <f>G6074</f>
        <v>2005</v>
      </c>
      <c r="H6146" s="677">
        <v>0</v>
      </c>
      <c r="J6146" s="662">
        <f>H6146*I6146</f>
        <v>0</v>
      </c>
      <c r="K6146" s="662">
        <f>IF($V$11="Y",J6146*0.05,0)</f>
        <v>0</v>
      </c>
    </row>
    <row r="6147" s="671" customFormat="1" ht="13.5" customHeight="1">
      <c r="E6147" t="s" s="596">
        <v>1820</v>
      </c>
      <c r="F6147" t="s" s="675">
        <v>2707</v>
      </c>
      <c r="G6147" t="s" s="180">
        <f>G6075</f>
        <v>2006</v>
      </c>
      <c r="H6147" s="677">
        <v>0</v>
      </c>
      <c r="J6147" s="662">
        <f>H6147*I6147</f>
        <v>0</v>
      </c>
      <c r="K6147" s="662">
        <f>IF($V$11="Y",J6147*0.05,0)</f>
        <v>0</v>
      </c>
    </row>
    <row r="6148" s="671" customFormat="1" ht="13.5" customHeight="1">
      <c r="E6148" t="s" s="596">
        <v>1820</v>
      </c>
      <c r="F6148" t="s" s="675">
        <v>2707</v>
      </c>
      <c r="G6148" t="s" s="695">
        <f>G6076</f>
        <v>2007</v>
      </c>
      <c r="H6148" s="677">
        <v>0</v>
      </c>
      <c r="J6148" s="662">
        <f>H6148*I6148</f>
        <v>0</v>
      </c>
      <c r="K6148" s="662">
        <f>IF($V$11="Y",J6148*0.05,0)</f>
        <v>0</v>
      </c>
    </row>
    <row r="6149" s="671" customFormat="1" ht="13.5" customHeight="1">
      <c r="E6149" t="s" s="596">
        <v>1718</v>
      </c>
      <c r="F6149" t="s" s="675">
        <v>2708</v>
      </c>
      <c r="G6149" t="s" s="676">
        <f>G6104</f>
        <v>1996</v>
      </c>
      <c r="H6149" s="677">
        <v>0</v>
      </c>
      <c r="J6149" s="662">
        <f>H6149*I6149</f>
        <v>0</v>
      </c>
      <c r="K6149" s="662">
        <f>IF($V$11="Y",J6149*0.05,0)</f>
        <v>0</v>
      </c>
    </row>
    <row r="6150" s="671" customFormat="1" ht="13.5" customHeight="1">
      <c r="E6150" t="s" s="596">
        <v>1718</v>
      </c>
      <c r="F6150" t="s" s="675">
        <v>2708</v>
      </c>
      <c r="G6150" t="s" s="91">
        <f>G6105</f>
        <v>1998</v>
      </c>
      <c r="H6150" s="677">
        <v>0</v>
      </c>
      <c r="J6150" s="662">
        <f>H6150*I6150</f>
        <v>0</v>
      </c>
      <c r="K6150" s="662">
        <f>IF($V$11="Y",J6150*0.05,0)</f>
        <v>0</v>
      </c>
    </row>
    <row r="6151" s="671" customFormat="1" ht="13.5" customHeight="1">
      <c r="E6151" t="s" s="596">
        <v>1718</v>
      </c>
      <c r="F6151" t="s" s="675">
        <v>2708</v>
      </c>
      <c r="G6151" t="s" s="205">
        <f>G6106</f>
        <v>2000</v>
      </c>
      <c r="H6151" s="677">
        <v>0</v>
      </c>
      <c r="J6151" s="662">
        <f>H6151*I6151</f>
        <v>0</v>
      </c>
      <c r="K6151" s="662">
        <f>IF($V$11="Y",J6151*0.05,0)</f>
        <v>0</v>
      </c>
    </row>
    <row r="6152" s="671" customFormat="1" ht="13.5" customHeight="1">
      <c r="E6152" t="s" s="596">
        <v>1718</v>
      </c>
      <c r="F6152" t="s" s="675">
        <v>2708</v>
      </c>
      <c r="G6152" t="s" s="684">
        <f>G6107</f>
        <v>2001</v>
      </c>
      <c r="H6152" s="677">
        <v>0</v>
      </c>
      <c r="J6152" s="662">
        <f>H6152*I6152</f>
        <v>0</v>
      </c>
      <c r="K6152" s="662">
        <f>IF($V$11="Y",J6152*0.05,0)</f>
        <v>0</v>
      </c>
    </row>
    <row r="6153" s="671" customFormat="1" ht="13.5" customHeight="1">
      <c r="E6153" t="s" s="596">
        <v>1718</v>
      </c>
      <c r="F6153" t="s" s="675">
        <v>2708</v>
      </c>
      <c r="G6153" t="s" s="686">
        <f>G6108</f>
        <v>2003</v>
      </c>
      <c r="H6153" s="677">
        <v>0</v>
      </c>
      <c r="J6153" s="662">
        <f>H6153*I6153</f>
        <v>0</v>
      </c>
      <c r="K6153" s="662">
        <f>IF($V$11="Y",J6153*0.05,0)</f>
        <v>0</v>
      </c>
    </row>
    <row r="6154" s="671" customFormat="1" ht="13.5" customHeight="1">
      <c r="E6154" t="s" s="596">
        <v>1718</v>
      </c>
      <c r="F6154" t="s" s="675">
        <v>2708</v>
      </c>
      <c r="G6154" t="s" s="690">
        <f>G6109</f>
        <v>2004</v>
      </c>
      <c r="H6154" s="677">
        <v>0</v>
      </c>
      <c r="J6154" s="662">
        <f>H6154*I6154</f>
        <v>0</v>
      </c>
      <c r="K6154" s="662">
        <f>IF($V$11="Y",J6154*0.05,0)</f>
        <v>0</v>
      </c>
    </row>
    <row r="6155" s="671" customFormat="1" ht="13.5" customHeight="1">
      <c r="E6155" t="s" s="596">
        <v>1718</v>
      </c>
      <c r="F6155" t="s" s="675">
        <v>2708</v>
      </c>
      <c r="G6155" t="s" s="692">
        <f>G6110</f>
        <v>2005</v>
      </c>
      <c r="H6155" s="677">
        <v>0</v>
      </c>
      <c r="J6155" s="662">
        <f>H6155*I6155</f>
        <v>0</v>
      </c>
      <c r="K6155" s="662">
        <f>IF($V$11="Y",J6155*0.05,0)</f>
        <v>0</v>
      </c>
    </row>
    <row r="6156" s="671" customFormat="1" ht="13.5" customHeight="1">
      <c r="E6156" t="s" s="596">
        <v>1718</v>
      </c>
      <c r="F6156" t="s" s="675">
        <v>2708</v>
      </c>
      <c r="G6156" t="s" s="180">
        <f>G6111</f>
        <v>2006</v>
      </c>
      <c r="H6156" s="677">
        <v>0</v>
      </c>
      <c r="J6156" s="662">
        <f>H6156*I6156</f>
        <v>0</v>
      </c>
      <c r="K6156" s="662">
        <f>IF($V$11="Y",J6156*0.05,0)</f>
        <v>0</v>
      </c>
    </row>
    <row r="6157" s="671" customFormat="1" ht="13.5" customHeight="1">
      <c r="E6157" t="s" s="596">
        <v>1718</v>
      </c>
      <c r="F6157" t="s" s="675">
        <v>2708</v>
      </c>
      <c r="G6157" t="s" s="695">
        <f>G6112</f>
        <v>2007</v>
      </c>
      <c r="H6157" s="677">
        <v>0</v>
      </c>
      <c r="J6157" s="662">
        <f>H6157*I6157</f>
        <v>0</v>
      </c>
      <c r="K6157" s="662">
        <f>IF($V$11="Y",J6157*0.05,0)</f>
        <v>0</v>
      </c>
    </row>
    <row r="6158" s="671" customFormat="1" ht="13.5" customHeight="1">
      <c r="E6158" t="s" s="596">
        <v>1721</v>
      </c>
      <c r="F6158" t="s" s="675">
        <v>2709</v>
      </c>
      <c r="G6158" t="s" s="676">
        <f>G6113</f>
        <v>1996</v>
      </c>
      <c r="H6158" s="677">
        <v>0</v>
      </c>
      <c r="J6158" s="662">
        <f>H6158*I6158</f>
        <v>0</v>
      </c>
      <c r="K6158" s="662">
        <f>IF($V$11="Y",J6158*0.05,0)</f>
        <v>0</v>
      </c>
    </row>
    <row r="6159" s="671" customFormat="1" ht="13.5" customHeight="1">
      <c r="E6159" t="s" s="596">
        <v>1721</v>
      </c>
      <c r="F6159" t="s" s="675">
        <v>2709</v>
      </c>
      <c r="G6159" t="s" s="91">
        <f>G6114</f>
        <v>1998</v>
      </c>
      <c r="H6159" s="677">
        <v>0</v>
      </c>
      <c r="J6159" s="662">
        <f>H6159*I6159</f>
        <v>0</v>
      </c>
      <c r="K6159" s="662">
        <f>IF($V$11="Y",J6159*0.05,0)</f>
        <v>0</v>
      </c>
    </row>
    <row r="6160" s="671" customFormat="1" ht="13.5" customHeight="1">
      <c r="E6160" t="s" s="596">
        <v>1721</v>
      </c>
      <c r="F6160" t="s" s="675">
        <v>2709</v>
      </c>
      <c r="G6160" t="s" s="205">
        <f>G6115</f>
        <v>2000</v>
      </c>
      <c r="H6160" s="677">
        <v>0</v>
      </c>
      <c r="J6160" s="662">
        <f>H6160*I6160</f>
        <v>0</v>
      </c>
      <c r="K6160" s="662">
        <f>IF($V$11="Y",J6160*0.05,0)</f>
        <v>0</v>
      </c>
    </row>
    <row r="6161" s="671" customFormat="1" ht="13.5" customHeight="1">
      <c r="E6161" t="s" s="596">
        <v>1721</v>
      </c>
      <c r="F6161" t="s" s="675">
        <v>2709</v>
      </c>
      <c r="G6161" t="s" s="684">
        <f>G6116</f>
        <v>2001</v>
      </c>
      <c r="H6161" s="677">
        <v>0</v>
      </c>
      <c r="J6161" s="662">
        <f>H6161*I6161</f>
        <v>0</v>
      </c>
      <c r="K6161" s="662">
        <f>IF($V$11="Y",J6161*0.05,0)</f>
        <v>0</v>
      </c>
    </row>
    <row r="6162" s="671" customFormat="1" ht="13.5" customHeight="1">
      <c r="E6162" t="s" s="596">
        <v>1721</v>
      </c>
      <c r="F6162" t="s" s="675">
        <v>2709</v>
      </c>
      <c r="G6162" t="s" s="686">
        <f>G6117</f>
        <v>2003</v>
      </c>
      <c r="H6162" s="677">
        <v>0</v>
      </c>
      <c r="J6162" s="662">
        <f>H6162*I6162</f>
        <v>0</v>
      </c>
      <c r="K6162" s="662">
        <f>IF($V$11="Y",J6162*0.05,0)</f>
        <v>0</v>
      </c>
    </row>
    <row r="6163" s="671" customFormat="1" ht="13.5" customHeight="1">
      <c r="E6163" t="s" s="596">
        <v>1721</v>
      </c>
      <c r="F6163" t="s" s="675">
        <v>2709</v>
      </c>
      <c r="G6163" t="s" s="690">
        <f>G6118</f>
        <v>2004</v>
      </c>
      <c r="H6163" s="677">
        <v>0</v>
      </c>
      <c r="J6163" s="662">
        <f>H6163*I6163</f>
        <v>0</v>
      </c>
      <c r="K6163" s="662">
        <f>IF($V$11="Y",J6163*0.05,0)</f>
        <v>0</v>
      </c>
    </row>
    <row r="6164" s="671" customFormat="1" ht="13.5" customHeight="1">
      <c r="E6164" t="s" s="596">
        <v>1721</v>
      </c>
      <c r="F6164" t="s" s="675">
        <v>2709</v>
      </c>
      <c r="G6164" t="s" s="692">
        <f>G6119</f>
        <v>2005</v>
      </c>
      <c r="H6164" s="677">
        <v>0</v>
      </c>
      <c r="J6164" s="662">
        <f>H6164*I6164</f>
        <v>0</v>
      </c>
      <c r="K6164" s="662">
        <f>IF($V$11="Y",J6164*0.05,0)</f>
        <v>0</v>
      </c>
    </row>
    <row r="6165" s="671" customFormat="1" ht="13.5" customHeight="1">
      <c r="E6165" t="s" s="596">
        <v>1721</v>
      </c>
      <c r="F6165" t="s" s="675">
        <v>2709</v>
      </c>
      <c r="G6165" t="s" s="180">
        <f>G6120</f>
        <v>2006</v>
      </c>
      <c r="H6165" s="677">
        <v>0</v>
      </c>
      <c r="J6165" s="662">
        <f>H6165*I6165</f>
        <v>0</v>
      </c>
      <c r="K6165" s="662">
        <f>IF($V$11="Y",J6165*0.05,0)</f>
        <v>0</v>
      </c>
    </row>
    <row r="6166" s="671" customFormat="1" ht="13.5" customHeight="1">
      <c r="E6166" t="s" s="596">
        <v>1721</v>
      </c>
      <c r="F6166" t="s" s="675">
        <v>2709</v>
      </c>
      <c r="G6166" t="s" s="695">
        <f>G6121</f>
        <v>2007</v>
      </c>
      <c r="H6166" s="677">
        <v>0</v>
      </c>
      <c r="J6166" s="662">
        <f>H6166*I6166</f>
        <v>0</v>
      </c>
      <c r="K6166" s="662">
        <f>IF($V$11="Y",J6166*0.05,0)</f>
        <v>0</v>
      </c>
    </row>
    <row r="6167" s="671" customFormat="1" ht="13.5" customHeight="1">
      <c r="E6167" t="s" s="596">
        <v>1722</v>
      </c>
      <c r="F6167" t="s" s="675">
        <v>2710</v>
      </c>
      <c r="G6167" t="s" s="676">
        <f>G6122</f>
        <v>1996</v>
      </c>
      <c r="H6167" s="677">
        <v>0</v>
      </c>
      <c r="J6167" s="662">
        <f>H6167*I6167</f>
        <v>0</v>
      </c>
      <c r="K6167" s="662">
        <f>IF($V$11="Y",J6167*0.05,0)</f>
        <v>0</v>
      </c>
    </row>
    <row r="6168" s="671" customFormat="1" ht="13.5" customHeight="1">
      <c r="E6168" t="s" s="596">
        <v>1722</v>
      </c>
      <c r="F6168" t="s" s="675">
        <v>2710</v>
      </c>
      <c r="G6168" t="s" s="91">
        <f>G6123</f>
        <v>1998</v>
      </c>
      <c r="H6168" s="677">
        <v>0</v>
      </c>
      <c r="J6168" s="662">
        <f>H6168*I6168</f>
        <v>0</v>
      </c>
      <c r="K6168" s="662">
        <f>IF($V$11="Y",J6168*0.05,0)</f>
        <v>0</v>
      </c>
    </row>
    <row r="6169" s="671" customFormat="1" ht="13.5" customHeight="1">
      <c r="E6169" t="s" s="596">
        <v>1722</v>
      </c>
      <c r="F6169" t="s" s="675">
        <v>2710</v>
      </c>
      <c r="G6169" t="s" s="205">
        <f>G6124</f>
        <v>2000</v>
      </c>
      <c r="H6169" s="677">
        <v>0</v>
      </c>
      <c r="J6169" s="662">
        <f>H6169*I6169</f>
        <v>0</v>
      </c>
      <c r="K6169" s="662">
        <f>IF($V$11="Y",J6169*0.05,0)</f>
        <v>0</v>
      </c>
    </row>
    <row r="6170" s="671" customFormat="1" ht="13.5" customHeight="1">
      <c r="E6170" t="s" s="596">
        <v>1722</v>
      </c>
      <c r="F6170" t="s" s="675">
        <v>2710</v>
      </c>
      <c r="G6170" t="s" s="684">
        <f>G6125</f>
        <v>2001</v>
      </c>
      <c r="H6170" s="677">
        <v>0</v>
      </c>
      <c r="J6170" s="662">
        <f>H6170*I6170</f>
        <v>0</v>
      </c>
      <c r="K6170" s="662">
        <f>IF($V$11="Y",J6170*0.05,0)</f>
        <v>0</v>
      </c>
    </row>
    <row r="6171" s="671" customFormat="1" ht="13.5" customHeight="1">
      <c r="E6171" t="s" s="596">
        <v>1722</v>
      </c>
      <c r="F6171" t="s" s="675">
        <v>2710</v>
      </c>
      <c r="G6171" t="s" s="686">
        <f>G6126</f>
        <v>2003</v>
      </c>
      <c r="H6171" s="677">
        <v>0</v>
      </c>
      <c r="J6171" s="662">
        <f>H6171*I6171</f>
        <v>0</v>
      </c>
      <c r="K6171" s="662">
        <f>IF($V$11="Y",J6171*0.05,0)</f>
        <v>0</v>
      </c>
    </row>
    <row r="6172" s="671" customFormat="1" ht="13.5" customHeight="1">
      <c r="E6172" t="s" s="596">
        <v>1722</v>
      </c>
      <c r="F6172" t="s" s="675">
        <v>2710</v>
      </c>
      <c r="G6172" t="s" s="690">
        <f>G6127</f>
        <v>2004</v>
      </c>
      <c r="H6172" s="677">
        <v>0</v>
      </c>
      <c r="J6172" s="662">
        <f>H6172*I6172</f>
        <v>0</v>
      </c>
      <c r="K6172" s="662">
        <f>IF($V$11="Y",J6172*0.05,0)</f>
        <v>0</v>
      </c>
    </row>
    <row r="6173" s="671" customFormat="1" ht="13.5" customHeight="1">
      <c r="E6173" t="s" s="596">
        <v>1722</v>
      </c>
      <c r="F6173" t="s" s="675">
        <v>2710</v>
      </c>
      <c r="G6173" t="s" s="692">
        <f>G6128</f>
        <v>2005</v>
      </c>
      <c r="H6173" s="677">
        <v>0</v>
      </c>
      <c r="J6173" s="662">
        <f>H6173*I6173</f>
        <v>0</v>
      </c>
      <c r="K6173" s="662">
        <f>IF($V$11="Y",J6173*0.05,0)</f>
        <v>0</v>
      </c>
    </row>
    <row r="6174" s="671" customFormat="1" ht="13.5" customHeight="1">
      <c r="E6174" t="s" s="596">
        <v>1722</v>
      </c>
      <c r="F6174" t="s" s="675">
        <v>2710</v>
      </c>
      <c r="G6174" t="s" s="180">
        <f>G6129</f>
        <v>2006</v>
      </c>
      <c r="H6174" s="677">
        <v>0</v>
      </c>
      <c r="J6174" s="662">
        <f>H6174*I6174</f>
        <v>0</v>
      </c>
      <c r="K6174" s="662">
        <f>IF($V$11="Y",J6174*0.05,0)</f>
        <v>0</v>
      </c>
    </row>
    <row r="6175" s="671" customFormat="1" ht="13.5" customHeight="1">
      <c r="E6175" t="s" s="596">
        <v>1722</v>
      </c>
      <c r="F6175" t="s" s="675">
        <v>2710</v>
      </c>
      <c r="G6175" t="s" s="695">
        <f>G6130</f>
        <v>2007</v>
      </c>
      <c r="H6175" s="677">
        <v>0</v>
      </c>
      <c r="J6175" s="662">
        <f>H6175*I6175</f>
        <v>0</v>
      </c>
      <c r="K6175" s="662">
        <f>IF($V$11="Y",J6175*0.05,0)</f>
        <v>0</v>
      </c>
    </row>
    <row r="6176" s="671" customFormat="1" ht="13.5" customHeight="1">
      <c r="E6176" t="s" s="596">
        <v>1723</v>
      </c>
      <c r="F6176" t="s" s="675">
        <v>2711</v>
      </c>
      <c r="G6176" t="s" s="676">
        <f>G6131</f>
        <v>1996</v>
      </c>
      <c r="H6176" s="677">
        <v>0</v>
      </c>
      <c r="J6176" s="662">
        <f>H6176*I6176</f>
        <v>0</v>
      </c>
      <c r="K6176" s="662">
        <f>IF($V$11="Y",J6176*0.05,0)</f>
        <v>0</v>
      </c>
    </row>
    <row r="6177" s="671" customFormat="1" ht="13.5" customHeight="1">
      <c r="E6177" t="s" s="596">
        <v>1723</v>
      </c>
      <c r="F6177" t="s" s="675">
        <v>2711</v>
      </c>
      <c r="G6177" t="s" s="91">
        <f>G6132</f>
        <v>1998</v>
      </c>
      <c r="H6177" s="677">
        <v>0</v>
      </c>
      <c r="J6177" s="662">
        <f>H6177*I6177</f>
        <v>0</v>
      </c>
      <c r="K6177" s="662">
        <f>IF($V$11="Y",J6177*0.05,0)</f>
        <v>0</v>
      </c>
    </row>
    <row r="6178" s="671" customFormat="1" ht="13.5" customHeight="1">
      <c r="E6178" t="s" s="596">
        <v>1723</v>
      </c>
      <c r="F6178" t="s" s="675">
        <v>2711</v>
      </c>
      <c r="G6178" t="s" s="205">
        <f>G6133</f>
        <v>2000</v>
      </c>
      <c r="H6178" s="677">
        <v>0</v>
      </c>
      <c r="J6178" s="662">
        <f>H6178*I6178</f>
        <v>0</v>
      </c>
      <c r="K6178" s="662">
        <f>IF($V$11="Y",J6178*0.05,0)</f>
        <v>0</v>
      </c>
    </row>
    <row r="6179" s="671" customFormat="1" ht="13.5" customHeight="1">
      <c r="E6179" t="s" s="596">
        <v>1723</v>
      </c>
      <c r="F6179" t="s" s="675">
        <v>2711</v>
      </c>
      <c r="G6179" t="s" s="684">
        <f>G6134</f>
        <v>2001</v>
      </c>
      <c r="H6179" s="677">
        <v>0</v>
      </c>
      <c r="J6179" s="662">
        <f>H6179*I6179</f>
        <v>0</v>
      </c>
      <c r="K6179" s="662">
        <f>IF($V$11="Y",J6179*0.05,0)</f>
        <v>0</v>
      </c>
    </row>
    <row r="6180" s="671" customFormat="1" ht="13.5" customHeight="1">
      <c r="E6180" t="s" s="596">
        <v>1723</v>
      </c>
      <c r="F6180" t="s" s="675">
        <v>2711</v>
      </c>
      <c r="G6180" t="s" s="686">
        <f>G6135</f>
        <v>2003</v>
      </c>
      <c r="H6180" s="677">
        <v>0</v>
      </c>
      <c r="J6180" s="662">
        <f>H6180*I6180</f>
        <v>0</v>
      </c>
      <c r="K6180" s="662">
        <f>IF($V$11="Y",J6180*0.05,0)</f>
        <v>0</v>
      </c>
    </row>
    <row r="6181" s="671" customFormat="1" ht="13.5" customHeight="1">
      <c r="E6181" t="s" s="596">
        <v>1723</v>
      </c>
      <c r="F6181" t="s" s="675">
        <v>2711</v>
      </c>
      <c r="G6181" t="s" s="690">
        <f>G6136</f>
        <v>2004</v>
      </c>
      <c r="H6181" s="677">
        <v>0</v>
      </c>
      <c r="J6181" s="662">
        <f>H6181*I6181</f>
        <v>0</v>
      </c>
      <c r="K6181" s="662">
        <f>IF($V$11="Y",J6181*0.05,0)</f>
        <v>0</v>
      </c>
    </row>
    <row r="6182" s="671" customFormat="1" ht="13.5" customHeight="1">
      <c r="E6182" t="s" s="596">
        <v>1723</v>
      </c>
      <c r="F6182" t="s" s="675">
        <v>2711</v>
      </c>
      <c r="G6182" t="s" s="692">
        <f>G6137</f>
        <v>2005</v>
      </c>
      <c r="H6182" s="677">
        <v>0</v>
      </c>
      <c r="J6182" s="662">
        <f>H6182*I6182</f>
        <v>0</v>
      </c>
      <c r="K6182" s="662">
        <f>IF($V$11="Y",J6182*0.05,0)</f>
        <v>0</v>
      </c>
    </row>
    <row r="6183" s="671" customFormat="1" ht="13.5" customHeight="1">
      <c r="E6183" t="s" s="596">
        <v>1723</v>
      </c>
      <c r="F6183" t="s" s="675">
        <v>2711</v>
      </c>
      <c r="G6183" t="s" s="180">
        <f>G6138</f>
        <v>2006</v>
      </c>
      <c r="H6183" s="677">
        <v>0</v>
      </c>
      <c r="J6183" s="662">
        <f>H6183*I6183</f>
        <v>0</v>
      </c>
      <c r="K6183" s="662">
        <f>IF($V$11="Y",J6183*0.05,0)</f>
        <v>0</v>
      </c>
    </row>
    <row r="6184" s="671" customFormat="1" ht="13.5" customHeight="1">
      <c r="E6184" t="s" s="596">
        <v>1723</v>
      </c>
      <c r="F6184" t="s" s="675">
        <v>2711</v>
      </c>
      <c r="G6184" t="s" s="695">
        <f>G6139</f>
        <v>2007</v>
      </c>
      <c r="H6184" s="677">
        <v>0</v>
      </c>
      <c r="J6184" s="662">
        <f>H6184*I6184</f>
        <v>0</v>
      </c>
      <c r="K6184" s="662">
        <f>IF($V$11="Y",J6184*0.05,0)</f>
        <v>0</v>
      </c>
    </row>
    <row r="6185" s="671" customFormat="1" ht="13.5" customHeight="1">
      <c r="E6185" t="s" s="596">
        <v>1724</v>
      </c>
      <c r="F6185" t="s" s="675">
        <v>2712</v>
      </c>
      <c r="G6185" t="s" s="676">
        <f>G6140</f>
        <v>1996</v>
      </c>
      <c r="H6185" s="677">
        <v>0</v>
      </c>
      <c r="J6185" s="662">
        <f>H6185*I6185</f>
        <v>0</v>
      </c>
      <c r="K6185" s="662">
        <f>IF($V$11="Y",J6185*0.05,0)</f>
        <v>0</v>
      </c>
    </row>
    <row r="6186" s="671" customFormat="1" ht="13.5" customHeight="1">
      <c r="E6186" t="s" s="596">
        <v>1724</v>
      </c>
      <c r="F6186" t="s" s="675">
        <v>2712</v>
      </c>
      <c r="G6186" t="s" s="91">
        <f>G6141</f>
        <v>1998</v>
      </c>
      <c r="H6186" s="677">
        <v>0</v>
      </c>
      <c r="J6186" s="662">
        <f>H6186*I6186</f>
        <v>0</v>
      </c>
      <c r="K6186" s="662">
        <f>IF($V$11="Y",J6186*0.05,0)</f>
        <v>0</v>
      </c>
    </row>
    <row r="6187" s="671" customFormat="1" ht="13.5" customHeight="1">
      <c r="E6187" t="s" s="596">
        <v>1724</v>
      </c>
      <c r="F6187" t="s" s="675">
        <v>2712</v>
      </c>
      <c r="G6187" t="s" s="205">
        <f>G6142</f>
        <v>2000</v>
      </c>
      <c r="H6187" s="677">
        <v>0</v>
      </c>
      <c r="J6187" s="662">
        <f>H6187*I6187</f>
        <v>0</v>
      </c>
      <c r="K6187" s="662">
        <f>IF($V$11="Y",J6187*0.05,0)</f>
        <v>0</v>
      </c>
    </row>
    <row r="6188" s="671" customFormat="1" ht="13.5" customHeight="1">
      <c r="E6188" t="s" s="596">
        <v>1724</v>
      </c>
      <c r="F6188" t="s" s="675">
        <v>2712</v>
      </c>
      <c r="G6188" t="s" s="684">
        <f>G6143</f>
        <v>2001</v>
      </c>
      <c r="H6188" s="677">
        <v>0</v>
      </c>
      <c r="J6188" s="662">
        <f>H6188*I6188</f>
        <v>0</v>
      </c>
      <c r="K6188" s="662">
        <f>IF($V$11="Y",J6188*0.05,0)</f>
        <v>0</v>
      </c>
    </row>
    <row r="6189" s="671" customFormat="1" ht="13.5" customHeight="1">
      <c r="E6189" t="s" s="596">
        <v>1724</v>
      </c>
      <c r="F6189" t="s" s="675">
        <v>2712</v>
      </c>
      <c r="G6189" t="s" s="686">
        <f>G6144</f>
        <v>2003</v>
      </c>
      <c r="H6189" s="677">
        <v>0</v>
      </c>
      <c r="J6189" s="662">
        <f>H6189*I6189</f>
        <v>0</v>
      </c>
      <c r="K6189" s="662">
        <f>IF($V$11="Y",J6189*0.05,0)</f>
        <v>0</v>
      </c>
    </row>
    <row r="6190" s="671" customFormat="1" ht="13.5" customHeight="1">
      <c r="E6190" t="s" s="596">
        <v>1724</v>
      </c>
      <c r="F6190" t="s" s="675">
        <v>2712</v>
      </c>
      <c r="G6190" t="s" s="690">
        <f>G6145</f>
        <v>2004</v>
      </c>
      <c r="H6190" s="677">
        <v>0</v>
      </c>
      <c r="J6190" s="662">
        <f>H6190*I6190</f>
        <v>0</v>
      </c>
      <c r="K6190" s="662">
        <f>IF($V$11="Y",J6190*0.05,0)</f>
        <v>0</v>
      </c>
    </row>
    <row r="6191" s="671" customFormat="1" ht="13.5" customHeight="1">
      <c r="E6191" t="s" s="596">
        <v>1724</v>
      </c>
      <c r="F6191" t="s" s="675">
        <v>2712</v>
      </c>
      <c r="G6191" t="s" s="692">
        <f>G6146</f>
        <v>2005</v>
      </c>
      <c r="H6191" s="677">
        <v>0</v>
      </c>
      <c r="J6191" s="662">
        <f>H6191*I6191</f>
        <v>0</v>
      </c>
      <c r="K6191" s="662">
        <f>IF($V$11="Y",J6191*0.05,0)</f>
        <v>0</v>
      </c>
    </row>
    <row r="6192" s="671" customFormat="1" ht="13.5" customHeight="1">
      <c r="E6192" t="s" s="596">
        <v>1724</v>
      </c>
      <c r="F6192" t="s" s="675">
        <v>2712</v>
      </c>
      <c r="G6192" t="s" s="180">
        <f>G6147</f>
        <v>2006</v>
      </c>
      <c r="H6192" s="677">
        <v>0</v>
      </c>
      <c r="J6192" s="662">
        <f>H6192*I6192</f>
        <v>0</v>
      </c>
      <c r="K6192" s="662">
        <f>IF($V$11="Y",J6192*0.05,0)</f>
        <v>0</v>
      </c>
    </row>
    <row r="6193" s="671" customFormat="1" ht="13.5" customHeight="1">
      <c r="E6193" t="s" s="596">
        <v>1724</v>
      </c>
      <c r="F6193" t="s" s="675">
        <v>2712</v>
      </c>
      <c r="G6193" t="s" s="695">
        <f>G6148</f>
        <v>2007</v>
      </c>
      <c r="H6193" s="677">
        <v>0</v>
      </c>
      <c r="J6193" s="662">
        <f>H6193*I6193</f>
        <v>0</v>
      </c>
      <c r="K6193" s="662">
        <f>IF($V$11="Y",J6193*0.05,0)</f>
        <v>0</v>
      </c>
    </row>
    <row r="6194" s="671" customFormat="1" ht="13.5" customHeight="1">
      <c r="E6194" t="s" s="596">
        <v>1725</v>
      </c>
      <c r="F6194" t="s" s="675">
        <v>2713</v>
      </c>
      <c r="G6194" t="s" s="676">
        <f>G6149</f>
        <v>1996</v>
      </c>
      <c r="H6194" s="677">
        <v>0</v>
      </c>
      <c r="J6194" s="662">
        <f>H6194*I6194</f>
        <v>0</v>
      </c>
      <c r="K6194" s="662">
        <f>IF($V$11="Y",J6194*0.05,0)</f>
        <v>0</v>
      </c>
    </row>
    <row r="6195" s="671" customFormat="1" ht="13.5" customHeight="1">
      <c r="E6195" t="s" s="596">
        <v>1725</v>
      </c>
      <c r="F6195" t="s" s="675">
        <v>2713</v>
      </c>
      <c r="G6195" t="s" s="91">
        <f>G6150</f>
        <v>1998</v>
      </c>
      <c r="H6195" s="677">
        <v>0</v>
      </c>
      <c r="J6195" s="662">
        <f>H6195*I6195</f>
        <v>0</v>
      </c>
      <c r="K6195" s="662">
        <f>IF($V$11="Y",J6195*0.05,0)</f>
        <v>0</v>
      </c>
    </row>
    <row r="6196" s="671" customFormat="1" ht="13.5" customHeight="1">
      <c r="E6196" t="s" s="596">
        <v>1725</v>
      </c>
      <c r="F6196" t="s" s="675">
        <v>2713</v>
      </c>
      <c r="G6196" t="s" s="205">
        <f>G6151</f>
        <v>2000</v>
      </c>
      <c r="H6196" s="677">
        <v>0</v>
      </c>
      <c r="J6196" s="662">
        <f>H6196*I6196</f>
        <v>0</v>
      </c>
      <c r="K6196" s="662">
        <f>IF($V$11="Y",J6196*0.05,0)</f>
        <v>0</v>
      </c>
    </row>
    <row r="6197" s="671" customFormat="1" ht="13.5" customHeight="1">
      <c r="E6197" t="s" s="596">
        <v>1725</v>
      </c>
      <c r="F6197" t="s" s="675">
        <v>2713</v>
      </c>
      <c r="G6197" t="s" s="684">
        <f>G6152</f>
        <v>2001</v>
      </c>
      <c r="H6197" s="677">
        <v>0</v>
      </c>
      <c r="J6197" s="662">
        <f>H6197*I6197</f>
        <v>0</v>
      </c>
      <c r="K6197" s="662">
        <f>IF($V$11="Y",J6197*0.05,0)</f>
        <v>0</v>
      </c>
    </row>
    <row r="6198" s="671" customFormat="1" ht="13.5" customHeight="1">
      <c r="E6198" t="s" s="596">
        <v>1725</v>
      </c>
      <c r="F6198" t="s" s="675">
        <v>2713</v>
      </c>
      <c r="G6198" t="s" s="686">
        <f>G6153</f>
        <v>2003</v>
      </c>
      <c r="H6198" s="677">
        <v>0</v>
      </c>
      <c r="J6198" s="662">
        <f>H6198*I6198</f>
        <v>0</v>
      </c>
      <c r="K6198" s="662">
        <f>IF($V$11="Y",J6198*0.05,0)</f>
        <v>0</v>
      </c>
    </row>
    <row r="6199" s="671" customFormat="1" ht="13.5" customHeight="1">
      <c r="E6199" t="s" s="596">
        <v>1725</v>
      </c>
      <c r="F6199" t="s" s="675">
        <v>2713</v>
      </c>
      <c r="G6199" t="s" s="690">
        <f>G6154</f>
        <v>2004</v>
      </c>
      <c r="H6199" s="677">
        <v>0</v>
      </c>
      <c r="J6199" s="662">
        <f>H6199*I6199</f>
        <v>0</v>
      </c>
      <c r="K6199" s="662">
        <f>IF($V$11="Y",J6199*0.05,0)</f>
        <v>0</v>
      </c>
    </row>
    <row r="6200" s="671" customFormat="1" ht="13.5" customHeight="1">
      <c r="E6200" t="s" s="596">
        <v>1725</v>
      </c>
      <c r="F6200" t="s" s="675">
        <v>2713</v>
      </c>
      <c r="G6200" t="s" s="692">
        <f>G6155</f>
        <v>2005</v>
      </c>
      <c r="H6200" s="677">
        <v>0</v>
      </c>
      <c r="J6200" s="662">
        <f>H6200*I6200</f>
        <v>0</v>
      </c>
      <c r="K6200" s="662">
        <f>IF($V$11="Y",J6200*0.05,0)</f>
        <v>0</v>
      </c>
    </row>
    <row r="6201" s="671" customFormat="1" ht="13.5" customHeight="1">
      <c r="E6201" t="s" s="596">
        <v>1725</v>
      </c>
      <c r="F6201" t="s" s="675">
        <v>2713</v>
      </c>
      <c r="G6201" t="s" s="180">
        <f>G6156</f>
        <v>2006</v>
      </c>
      <c r="H6201" s="677">
        <v>0</v>
      </c>
      <c r="J6201" s="662">
        <f>H6201*I6201</f>
        <v>0</v>
      </c>
      <c r="K6201" s="662">
        <f>IF($V$11="Y",J6201*0.05,0)</f>
        <v>0</v>
      </c>
    </row>
    <row r="6202" s="671" customFormat="1" ht="13.5" customHeight="1">
      <c r="E6202" t="s" s="596">
        <v>1725</v>
      </c>
      <c r="F6202" t="s" s="675">
        <v>2713</v>
      </c>
      <c r="G6202" t="s" s="695">
        <f>G6157</f>
        <v>2007</v>
      </c>
      <c r="H6202" s="677">
        <v>0</v>
      </c>
      <c r="J6202" s="662">
        <f>H6202*I6202</f>
        <v>0</v>
      </c>
      <c r="K6202" s="662">
        <f>IF($V$11="Y",J6202*0.05,0)</f>
        <v>0</v>
      </c>
    </row>
    <row r="6203" s="671" customFormat="1" ht="13.5" customHeight="1">
      <c r="E6203" t="s" s="596">
        <v>1726</v>
      </c>
      <c r="F6203" t="s" s="675">
        <v>2714</v>
      </c>
      <c r="G6203" t="s" s="676">
        <f>G6158</f>
        <v>1996</v>
      </c>
      <c r="H6203" s="677">
        <v>0</v>
      </c>
      <c r="J6203" s="662">
        <f>H6203*I6203</f>
        <v>0</v>
      </c>
      <c r="K6203" s="662">
        <f>IF($V$11="Y",J6203*0.05,0)</f>
        <v>0</v>
      </c>
    </row>
    <row r="6204" s="671" customFormat="1" ht="13.5" customHeight="1">
      <c r="E6204" t="s" s="596">
        <v>1726</v>
      </c>
      <c r="F6204" t="s" s="675">
        <v>2714</v>
      </c>
      <c r="G6204" t="s" s="91">
        <f>G6159</f>
        <v>1998</v>
      </c>
      <c r="H6204" s="677">
        <v>0</v>
      </c>
      <c r="J6204" s="662">
        <f>H6204*I6204</f>
        <v>0</v>
      </c>
      <c r="K6204" s="662">
        <f>IF($V$11="Y",J6204*0.05,0)</f>
        <v>0</v>
      </c>
    </row>
    <row r="6205" s="671" customFormat="1" ht="13.5" customHeight="1">
      <c r="E6205" t="s" s="596">
        <v>1726</v>
      </c>
      <c r="F6205" t="s" s="675">
        <v>2714</v>
      </c>
      <c r="G6205" t="s" s="205">
        <f>G6160</f>
        <v>2000</v>
      </c>
      <c r="H6205" s="677">
        <v>0</v>
      </c>
      <c r="J6205" s="662">
        <f>H6205*I6205</f>
        <v>0</v>
      </c>
      <c r="K6205" s="662">
        <f>IF($V$11="Y",J6205*0.05,0)</f>
        <v>0</v>
      </c>
    </row>
    <row r="6206" s="671" customFormat="1" ht="13.5" customHeight="1">
      <c r="E6206" t="s" s="596">
        <v>1726</v>
      </c>
      <c r="F6206" t="s" s="675">
        <v>2714</v>
      </c>
      <c r="G6206" t="s" s="684">
        <f>G6161</f>
        <v>2001</v>
      </c>
      <c r="H6206" s="677">
        <v>0</v>
      </c>
      <c r="J6206" s="662">
        <f>H6206*I6206</f>
        <v>0</v>
      </c>
      <c r="K6206" s="662">
        <f>IF($V$11="Y",J6206*0.05,0)</f>
        <v>0</v>
      </c>
    </row>
    <row r="6207" s="671" customFormat="1" ht="13.5" customHeight="1">
      <c r="E6207" t="s" s="596">
        <v>1726</v>
      </c>
      <c r="F6207" t="s" s="675">
        <v>2714</v>
      </c>
      <c r="G6207" t="s" s="686">
        <f>G6162</f>
        <v>2003</v>
      </c>
      <c r="H6207" s="677">
        <v>0</v>
      </c>
      <c r="J6207" s="662">
        <f>H6207*I6207</f>
        <v>0</v>
      </c>
      <c r="K6207" s="662">
        <f>IF($V$11="Y",J6207*0.05,0)</f>
        <v>0</v>
      </c>
    </row>
    <row r="6208" s="671" customFormat="1" ht="13.5" customHeight="1">
      <c r="E6208" t="s" s="596">
        <v>1726</v>
      </c>
      <c r="F6208" t="s" s="675">
        <v>2714</v>
      </c>
      <c r="G6208" t="s" s="690">
        <f>G6163</f>
        <v>2004</v>
      </c>
      <c r="H6208" s="677">
        <v>0</v>
      </c>
      <c r="J6208" s="662">
        <f>H6208*I6208</f>
        <v>0</v>
      </c>
      <c r="K6208" s="662">
        <f>IF($V$11="Y",J6208*0.05,0)</f>
        <v>0</v>
      </c>
    </row>
    <row r="6209" s="671" customFormat="1" ht="13.5" customHeight="1">
      <c r="E6209" t="s" s="596">
        <v>1726</v>
      </c>
      <c r="F6209" t="s" s="675">
        <v>2714</v>
      </c>
      <c r="G6209" t="s" s="692">
        <f>G6164</f>
        <v>2005</v>
      </c>
      <c r="H6209" s="677">
        <v>0</v>
      </c>
      <c r="J6209" s="662">
        <f>H6209*I6209</f>
        <v>0</v>
      </c>
      <c r="K6209" s="662">
        <f>IF($V$11="Y",J6209*0.05,0)</f>
        <v>0</v>
      </c>
    </row>
    <row r="6210" s="671" customFormat="1" ht="13.5" customHeight="1">
      <c r="E6210" t="s" s="596">
        <v>1726</v>
      </c>
      <c r="F6210" t="s" s="675">
        <v>2714</v>
      </c>
      <c r="G6210" t="s" s="180">
        <f>G6165</f>
        <v>2006</v>
      </c>
      <c r="H6210" s="677">
        <v>0</v>
      </c>
      <c r="J6210" s="662">
        <f>H6210*I6210</f>
        <v>0</v>
      </c>
      <c r="K6210" s="662">
        <f>IF($V$11="Y",J6210*0.05,0)</f>
        <v>0</v>
      </c>
    </row>
    <row r="6211" s="671" customFormat="1" ht="13.5" customHeight="1">
      <c r="E6211" t="s" s="596">
        <v>1726</v>
      </c>
      <c r="F6211" t="s" s="675">
        <v>2714</v>
      </c>
      <c r="G6211" t="s" s="695">
        <f>G6166</f>
        <v>2007</v>
      </c>
      <c r="H6211" s="677">
        <v>0</v>
      </c>
      <c r="J6211" s="662">
        <f>H6211*I6211</f>
        <v>0</v>
      </c>
      <c r="K6211" s="662">
        <f>IF($V$11="Y",J6211*0.05,0)</f>
        <v>0</v>
      </c>
    </row>
    <row r="6212" s="671" customFormat="1" ht="13.5" customHeight="1">
      <c r="E6212" t="s" s="596">
        <v>1727</v>
      </c>
      <c r="F6212" t="s" s="675">
        <v>2715</v>
      </c>
      <c r="G6212" t="s" s="676">
        <f>G6167</f>
        <v>1996</v>
      </c>
      <c r="H6212" s="677">
        <v>0</v>
      </c>
      <c r="J6212" s="662">
        <f>H6212*I6212</f>
        <v>0</v>
      </c>
      <c r="K6212" s="662">
        <f>IF($V$11="Y",J6212*0.05,0)</f>
        <v>0</v>
      </c>
    </row>
    <row r="6213" s="671" customFormat="1" ht="13.5" customHeight="1">
      <c r="E6213" t="s" s="596">
        <v>1727</v>
      </c>
      <c r="F6213" t="s" s="675">
        <v>2715</v>
      </c>
      <c r="G6213" t="s" s="91">
        <f>G6168</f>
        <v>1998</v>
      </c>
      <c r="H6213" s="677">
        <v>0</v>
      </c>
      <c r="J6213" s="662">
        <f>H6213*I6213</f>
        <v>0</v>
      </c>
      <c r="K6213" s="662">
        <f>IF($V$11="Y",J6213*0.05,0)</f>
        <v>0</v>
      </c>
    </row>
    <row r="6214" s="671" customFormat="1" ht="13.5" customHeight="1">
      <c r="E6214" t="s" s="596">
        <v>1727</v>
      </c>
      <c r="F6214" t="s" s="675">
        <v>2715</v>
      </c>
      <c r="G6214" t="s" s="205">
        <f>G6169</f>
        <v>2000</v>
      </c>
      <c r="H6214" s="677">
        <v>0</v>
      </c>
      <c r="J6214" s="662">
        <f>H6214*I6214</f>
        <v>0</v>
      </c>
      <c r="K6214" s="662">
        <f>IF($V$11="Y",J6214*0.05,0)</f>
        <v>0</v>
      </c>
    </row>
    <row r="6215" s="671" customFormat="1" ht="13.5" customHeight="1">
      <c r="E6215" t="s" s="596">
        <v>1727</v>
      </c>
      <c r="F6215" t="s" s="675">
        <v>2715</v>
      </c>
      <c r="G6215" t="s" s="684">
        <f>G6170</f>
        <v>2001</v>
      </c>
      <c r="H6215" s="677">
        <v>0</v>
      </c>
      <c r="J6215" s="662">
        <f>H6215*I6215</f>
        <v>0</v>
      </c>
      <c r="K6215" s="662">
        <f>IF($V$11="Y",J6215*0.05,0)</f>
        <v>0</v>
      </c>
    </row>
    <row r="6216" s="671" customFormat="1" ht="13.5" customHeight="1">
      <c r="E6216" t="s" s="596">
        <v>1727</v>
      </c>
      <c r="F6216" t="s" s="675">
        <v>2715</v>
      </c>
      <c r="G6216" t="s" s="686">
        <f>G6171</f>
        <v>2003</v>
      </c>
      <c r="H6216" s="677">
        <v>0</v>
      </c>
      <c r="J6216" s="662">
        <f>H6216*I6216</f>
        <v>0</v>
      </c>
      <c r="K6216" s="662">
        <f>IF($V$11="Y",J6216*0.05,0)</f>
        <v>0</v>
      </c>
    </row>
    <row r="6217" s="671" customFormat="1" ht="13.5" customHeight="1">
      <c r="E6217" t="s" s="596">
        <v>1727</v>
      </c>
      <c r="F6217" t="s" s="675">
        <v>2715</v>
      </c>
      <c r="G6217" t="s" s="690">
        <f>G6172</f>
        <v>2004</v>
      </c>
      <c r="H6217" s="677">
        <v>0</v>
      </c>
      <c r="J6217" s="662">
        <f>H6217*I6217</f>
        <v>0</v>
      </c>
      <c r="K6217" s="662">
        <f>IF($V$11="Y",J6217*0.05,0)</f>
        <v>0</v>
      </c>
    </row>
    <row r="6218" s="671" customFormat="1" ht="13.5" customHeight="1">
      <c r="E6218" t="s" s="596">
        <v>1727</v>
      </c>
      <c r="F6218" t="s" s="675">
        <v>2715</v>
      </c>
      <c r="G6218" t="s" s="692">
        <f>G6173</f>
        <v>2005</v>
      </c>
      <c r="H6218" s="677">
        <v>0</v>
      </c>
      <c r="J6218" s="662">
        <f>H6218*I6218</f>
        <v>0</v>
      </c>
      <c r="K6218" s="662">
        <f>IF($V$11="Y",J6218*0.05,0)</f>
        <v>0</v>
      </c>
    </row>
    <row r="6219" s="671" customFormat="1" ht="13.5" customHeight="1">
      <c r="E6219" t="s" s="596">
        <v>1727</v>
      </c>
      <c r="F6219" t="s" s="675">
        <v>2715</v>
      </c>
      <c r="G6219" t="s" s="180">
        <f>G6174</f>
        <v>2006</v>
      </c>
      <c r="H6219" s="677">
        <v>0</v>
      </c>
      <c r="J6219" s="662">
        <f>H6219*I6219</f>
        <v>0</v>
      </c>
      <c r="K6219" s="662">
        <f>IF($V$11="Y",J6219*0.05,0)</f>
        <v>0</v>
      </c>
    </row>
    <row r="6220" s="671" customFormat="1" ht="13.5" customHeight="1">
      <c r="E6220" t="s" s="596">
        <v>1727</v>
      </c>
      <c r="F6220" t="s" s="675">
        <v>2715</v>
      </c>
      <c r="G6220" t="s" s="695">
        <f>G6175</f>
        <v>2007</v>
      </c>
      <c r="H6220" s="677">
        <v>0</v>
      </c>
      <c r="J6220" s="662">
        <f>H6220*I6220</f>
        <v>0</v>
      </c>
      <c r="K6220" s="662">
        <f>IF($V$11="Y",J6220*0.05,0)</f>
        <v>0</v>
      </c>
    </row>
    <row r="6221" s="671" customFormat="1" ht="13.5" customHeight="1">
      <c r="E6221" t="s" s="596">
        <v>1728</v>
      </c>
      <c r="F6221" t="s" s="675">
        <v>2716</v>
      </c>
      <c r="G6221" t="s" s="676">
        <f>G6158</f>
        <v>1996</v>
      </c>
      <c r="H6221" s="677">
        <v>0</v>
      </c>
      <c r="J6221" s="662">
        <f>H6221*I6221</f>
        <v>0</v>
      </c>
      <c r="K6221" s="662">
        <f>IF($V$11="Y",J6221*0.05,0)</f>
        <v>0</v>
      </c>
    </row>
    <row r="6222" s="671" customFormat="1" ht="13.5" customHeight="1">
      <c r="E6222" t="s" s="596">
        <v>1728</v>
      </c>
      <c r="F6222" t="s" s="675">
        <v>2716</v>
      </c>
      <c r="G6222" t="s" s="91">
        <f>G6159</f>
        <v>1998</v>
      </c>
      <c r="H6222" s="677">
        <v>0</v>
      </c>
      <c r="J6222" s="662">
        <f>H6222*I6222</f>
        <v>0</v>
      </c>
      <c r="K6222" s="662">
        <f>IF($V$11="Y",J6222*0.05,0)</f>
        <v>0</v>
      </c>
    </row>
    <row r="6223" s="671" customFormat="1" ht="13.5" customHeight="1">
      <c r="E6223" t="s" s="596">
        <v>1728</v>
      </c>
      <c r="F6223" t="s" s="675">
        <v>2716</v>
      </c>
      <c r="G6223" t="s" s="205">
        <f>G6160</f>
        <v>2000</v>
      </c>
      <c r="H6223" s="677">
        <v>0</v>
      </c>
      <c r="J6223" s="662">
        <f>H6223*I6223</f>
        <v>0</v>
      </c>
      <c r="K6223" s="662">
        <f>IF($V$11="Y",J6223*0.05,0)</f>
        <v>0</v>
      </c>
    </row>
    <row r="6224" s="671" customFormat="1" ht="13.5" customHeight="1">
      <c r="E6224" t="s" s="596">
        <v>1728</v>
      </c>
      <c r="F6224" t="s" s="675">
        <v>2716</v>
      </c>
      <c r="G6224" t="s" s="684">
        <f>G6161</f>
        <v>2001</v>
      </c>
      <c r="H6224" s="677">
        <v>0</v>
      </c>
      <c r="J6224" s="662">
        <f>H6224*I6224</f>
        <v>0</v>
      </c>
      <c r="K6224" s="662">
        <f>IF($V$11="Y",J6224*0.05,0)</f>
        <v>0</v>
      </c>
    </row>
    <row r="6225" s="671" customFormat="1" ht="13.5" customHeight="1">
      <c r="E6225" t="s" s="596">
        <v>1728</v>
      </c>
      <c r="F6225" t="s" s="675">
        <v>2716</v>
      </c>
      <c r="G6225" t="s" s="686">
        <f>G6162</f>
        <v>2003</v>
      </c>
      <c r="H6225" s="677">
        <v>0</v>
      </c>
      <c r="J6225" s="662">
        <f>H6225*I6225</f>
        <v>0</v>
      </c>
      <c r="K6225" s="662">
        <f>IF($V$11="Y",J6225*0.05,0)</f>
        <v>0</v>
      </c>
    </row>
    <row r="6226" s="671" customFormat="1" ht="13.5" customHeight="1">
      <c r="E6226" t="s" s="596">
        <v>1728</v>
      </c>
      <c r="F6226" t="s" s="675">
        <v>2716</v>
      </c>
      <c r="G6226" t="s" s="690">
        <f>G6163</f>
        <v>2004</v>
      </c>
      <c r="H6226" s="677">
        <v>0</v>
      </c>
      <c r="J6226" s="662">
        <f>H6226*I6226</f>
        <v>0</v>
      </c>
      <c r="K6226" s="662">
        <f>IF($V$11="Y",J6226*0.05,0)</f>
        <v>0</v>
      </c>
    </row>
    <row r="6227" s="671" customFormat="1" ht="13.5" customHeight="1">
      <c r="E6227" t="s" s="596">
        <v>1728</v>
      </c>
      <c r="F6227" t="s" s="675">
        <v>2716</v>
      </c>
      <c r="G6227" t="s" s="692">
        <f>G6164</f>
        <v>2005</v>
      </c>
      <c r="H6227" s="677">
        <v>0</v>
      </c>
      <c r="J6227" s="662">
        <f>H6227*I6227</f>
        <v>0</v>
      </c>
      <c r="K6227" s="662">
        <f>IF($V$11="Y",J6227*0.05,0)</f>
        <v>0</v>
      </c>
    </row>
    <row r="6228" s="671" customFormat="1" ht="13.5" customHeight="1">
      <c r="E6228" t="s" s="596">
        <v>1728</v>
      </c>
      <c r="F6228" t="s" s="675">
        <v>2716</v>
      </c>
      <c r="G6228" t="s" s="180">
        <f>G6165</f>
        <v>2006</v>
      </c>
      <c r="H6228" s="677">
        <v>0</v>
      </c>
      <c r="J6228" s="662">
        <f>H6228*I6228</f>
        <v>0</v>
      </c>
      <c r="K6228" s="662">
        <f>IF($V$11="Y",J6228*0.05,0)</f>
        <v>0</v>
      </c>
    </row>
    <row r="6229" s="671" customFormat="1" ht="13.5" customHeight="1">
      <c r="E6229" t="s" s="596">
        <v>1728</v>
      </c>
      <c r="F6229" t="s" s="675">
        <v>2716</v>
      </c>
      <c r="G6229" t="s" s="695">
        <f>G6166</f>
        <v>2007</v>
      </c>
      <c r="H6229" s="677">
        <v>0</v>
      </c>
      <c r="J6229" s="662">
        <f>H6229*I6229</f>
        <v>0</v>
      </c>
      <c r="K6229" s="662">
        <f>IF($V$11="Y",J6229*0.05,0)</f>
        <v>0</v>
      </c>
    </row>
    <row r="6230" s="671" customFormat="1" ht="13.5" customHeight="1">
      <c r="E6230" t="s" s="596">
        <v>1729</v>
      </c>
      <c r="F6230" t="s" s="675">
        <v>2717</v>
      </c>
      <c r="G6230" t="s" s="676">
        <f>G6167</f>
        <v>1996</v>
      </c>
      <c r="H6230" s="677">
        <v>0</v>
      </c>
      <c r="J6230" s="662">
        <f>H6230*I6230</f>
        <v>0</v>
      </c>
      <c r="K6230" s="662">
        <f>IF($V$11="Y",J6230*0.05,0)</f>
        <v>0</v>
      </c>
    </row>
    <row r="6231" s="671" customFormat="1" ht="13.5" customHeight="1">
      <c r="E6231" t="s" s="596">
        <v>1729</v>
      </c>
      <c r="F6231" t="s" s="675">
        <v>2717</v>
      </c>
      <c r="G6231" t="s" s="91">
        <f>G6168</f>
        <v>1998</v>
      </c>
      <c r="H6231" s="677">
        <v>0</v>
      </c>
      <c r="J6231" s="662">
        <f>H6231*I6231</f>
        <v>0</v>
      </c>
      <c r="K6231" s="662">
        <f>IF($V$11="Y",J6231*0.05,0)</f>
        <v>0</v>
      </c>
    </row>
    <row r="6232" s="671" customFormat="1" ht="13.5" customHeight="1">
      <c r="E6232" t="s" s="596">
        <v>1729</v>
      </c>
      <c r="F6232" t="s" s="675">
        <v>2717</v>
      </c>
      <c r="G6232" t="s" s="205">
        <f>G6169</f>
        <v>2000</v>
      </c>
      <c r="H6232" s="677">
        <v>0</v>
      </c>
      <c r="J6232" s="662">
        <f>H6232*I6232</f>
        <v>0</v>
      </c>
      <c r="K6232" s="662">
        <f>IF($V$11="Y",J6232*0.05,0)</f>
        <v>0</v>
      </c>
    </row>
    <row r="6233" s="671" customFormat="1" ht="13.5" customHeight="1">
      <c r="E6233" t="s" s="596">
        <v>1729</v>
      </c>
      <c r="F6233" t="s" s="675">
        <v>2717</v>
      </c>
      <c r="G6233" t="s" s="684">
        <f>G6170</f>
        <v>2001</v>
      </c>
      <c r="H6233" s="677">
        <v>0</v>
      </c>
      <c r="J6233" s="662">
        <f>H6233*I6233</f>
        <v>0</v>
      </c>
      <c r="K6233" s="662">
        <f>IF($V$11="Y",J6233*0.05,0)</f>
        <v>0</v>
      </c>
    </row>
    <row r="6234" s="671" customFormat="1" ht="13.5" customHeight="1">
      <c r="E6234" t="s" s="596">
        <v>1729</v>
      </c>
      <c r="F6234" t="s" s="675">
        <v>2717</v>
      </c>
      <c r="G6234" t="s" s="686">
        <f>G6171</f>
        <v>2003</v>
      </c>
      <c r="H6234" s="677">
        <v>0</v>
      </c>
      <c r="J6234" s="662">
        <f>H6234*I6234</f>
        <v>0</v>
      </c>
      <c r="K6234" s="662">
        <f>IF($V$11="Y",J6234*0.05,0)</f>
        <v>0</v>
      </c>
    </row>
    <row r="6235" s="671" customFormat="1" ht="13.5" customHeight="1">
      <c r="E6235" t="s" s="596">
        <v>1729</v>
      </c>
      <c r="F6235" t="s" s="675">
        <v>2717</v>
      </c>
      <c r="G6235" t="s" s="690">
        <f>G6172</f>
        <v>2004</v>
      </c>
      <c r="H6235" s="677">
        <v>0</v>
      </c>
      <c r="J6235" s="662">
        <f>H6235*I6235</f>
        <v>0</v>
      </c>
      <c r="K6235" s="662">
        <f>IF($V$11="Y",J6235*0.05,0)</f>
        <v>0</v>
      </c>
    </row>
    <row r="6236" s="671" customFormat="1" ht="13.5" customHeight="1">
      <c r="E6236" t="s" s="596">
        <v>1729</v>
      </c>
      <c r="F6236" t="s" s="675">
        <v>2717</v>
      </c>
      <c r="G6236" t="s" s="692">
        <f>G6173</f>
        <v>2005</v>
      </c>
      <c r="H6236" s="677">
        <v>0</v>
      </c>
      <c r="J6236" s="662">
        <f>H6236*I6236</f>
        <v>0</v>
      </c>
      <c r="K6236" s="662">
        <f>IF($V$11="Y",J6236*0.05,0)</f>
        <v>0</v>
      </c>
    </row>
    <row r="6237" s="671" customFormat="1" ht="13.5" customHeight="1">
      <c r="E6237" t="s" s="596">
        <v>1729</v>
      </c>
      <c r="F6237" t="s" s="675">
        <v>2717</v>
      </c>
      <c r="G6237" t="s" s="180">
        <f>G6174</f>
        <v>2006</v>
      </c>
      <c r="H6237" s="677">
        <v>0</v>
      </c>
      <c r="J6237" s="662">
        <f>H6237*I6237</f>
        <v>0</v>
      </c>
      <c r="K6237" s="662">
        <f>IF($V$11="Y",J6237*0.05,0)</f>
        <v>0</v>
      </c>
    </row>
    <row r="6238" s="671" customFormat="1" ht="13.5" customHeight="1">
      <c r="E6238" t="s" s="596">
        <v>1729</v>
      </c>
      <c r="F6238" t="s" s="675">
        <v>2717</v>
      </c>
      <c r="G6238" t="s" s="695">
        <f>G6175</f>
        <v>2007</v>
      </c>
      <c r="H6238" s="677">
        <v>0</v>
      </c>
      <c r="J6238" s="662">
        <f>H6238*I6238</f>
        <v>0</v>
      </c>
      <c r="K6238" s="662">
        <f>IF($V$11="Y",J6238*0.05,0)</f>
        <v>0</v>
      </c>
    </row>
    <row r="6239" s="671" customFormat="1" ht="13.5" customHeight="1">
      <c r="E6239" t="s" s="596">
        <v>1730</v>
      </c>
      <c r="F6239" t="s" s="675">
        <v>2718</v>
      </c>
      <c r="G6239" t="s" s="676">
        <f>G6176</f>
        <v>1996</v>
      </c>
      <c r="H6239" s="677">
        <v>0</v>
      </c>
      <c r="J6239" s="662">
        <f>H6239*I6239</f>
        <v>0</v>
      </c>
      <c r="K6239" s="662">
        <f>IF($V$11="Y",J6239*0.05,0)</f>
        <v>0</v>
      </c>
    </row>
    <row r="6240" s="671" customFormat="1" ht="13.5" customHeight="1">
      <c r="E6240" t="s" s="596">
        <v>1730</v>
      </c>
      <c r="F6240" t="s" s="675">
        <v>2718</v>
      </c>
      <c r="G6240" t="s" s="91">
        <f>G6177</f>
        <v>1998</v>
      </c>
      <c r="H6240" s="677">
        <v>0</v>
      </c>
      <c r="J6240" s="662">
        <f>H6240*I6240</f>
        <v>0</v>
      </c>
      <c r="K6240" s="662">
        <f>IF($V$11="Y",J6240*0.05,0)</f>
        <v>0</v>
      </c>
    </row>
    <row r="6241" s="671" customFormat="1" ht="13.5" customHeight="1">
      <c r="E6241" t="s" s="596">
        <v>1730</v>
      </c>
      <c r="F6241" t="s" s="675">
        <v>2718</v>
      </c>
      <c r="G6241" t="s" s="205">
        <f>G6178</f>
        <v>2000</v>
      </c>
      <c r="H6241" s="677">
        <v>0</v>
      </c>
      <c r="J6241" s="662">
        <f>H6241*I6241</f>
        <v>0</v>
      </c>
      <c r="K6241" s="662">
        <f>IF($V$11="Y",J6241*0.05,0)</f>
        <v>0</v>
      </c>
    </row>
    <row r="6242" s="671" customFormat="1" ht="13.5" customHeight="1">
      <c r="E6242" t="s" s="596">
        <v>1730</v>
      </c>
      <c r="F6242" t="s" s="675">
        <v>2718</v>
      </c>
      <c r="G6242" t="s" s="684">
        <f>G6179</f>
        <v>2001</v>
      </c>
      <c r="H6242" s="677">
        <v>0</v>
      </c>
      <c r="J6242" s="662">
        <f>H6242*I6242</f>
        <v>0</v>
      </c>
      <c r="K6242" s="662">
        <f>IF($V$11="Y",J6242*0.05,0)</f>
        <v>0</v>
      </c>
    </row>
    <row r="6243" s="671" customFormat="1" ht="13.5" customHeight="1">
      <c r="E6243" t="s" s="596">
        <v>1730</v>
      </c>
      <c r="F6243" t="s" s="675">
        <v>2718</v>
      </c>
      <c r="G6243" t="s" s="686">
        <f>G6180</f>
        <v>2003</v>
      </c>
      <c r="H6243" s="677">
        <v>0</v>
      </c>
      <c r="J6243" s="662">
        <f>H6243*I6243</f>
        <v>0</v>
      </c>
      <c r="K6243" s="662">
        <f>IF($V$11="Y",J6243*0.05,0)</f>
        <v>0</v>
      </c>
    </row>
    <row r="6244" s="671" customFormat="1" ht="13.5" customHeight="1">
      <c r="E6244" t="s" s="596">
        <v>1730</v>
      </c>
      <c r="F6244" t="s" s="675">
        <v>2718</v>
      </c>
      <c r="G6244" t="s" s="690">
        <f>G6181</f>
        <v>2004</v>
      </c>
      <c r="H6244" s="677">
        <v>0</v>
      </c>
      <c r="J6244" s="662">
        <f>H6244*I6244</f>
        <v>0</v>
      </c>
      <c r="K6244" s="662">
        <f>IF($V$11="Y",J6244*0.05,0)</f>
        <v>0</v>
      </c>
    </row>
    <row r="6245" s="671" customFormat="1" ht="13.5" customHeight="1">
      <c r="E6245" t="s" s="596">
        <v>1730</v>
      </c>
      <c r="F6245" t="s" s="675">
        <v>2718</v>
      </c>
      <c r="G6245" t="s" s="692">
        <f>G6182</f>
        <v>2005</v>
      </c>
      <c r="H6245" s="677">
        <v>0</v>
      </c>
      <c r="J6245" s="662">
        <f>H6245*I6245</f>
        <v>0</v>
      </c>
      <c r="K6245" s="662">
        <f>IF($V$11="Y",J6245*0.05,0)</f>
        <v>0</v>
      </c>
    </row>
    <row r="6246" s="671" customFormat="1" ht="13.5" customHeight="1">
      <c r="E6246" t="s" s="596">
        <v>1730</v>
      </c>
      <c r="F6246" t="s" s="675">
        <v>2718</v>
      </c>
      <c r="G6246" t="s" s="180">
        <f>G6183</f>
        <v>2006</v>
      </c>
      <c r="H6246" s="677">
        <v>0</v>
      </c>
      <c r="J6246" s="662">
        <f>H6246*I6246</f>
        <v>0</v>
      </c>
      <c r="K6246" s="662">
        <f>IF($V$11="Y",J6246*0.05,0)</f>
        <v>0</v>
      </c>
    </row>
    <row r="6247" s="671" customFormat="1" ht="13.5" customHeight="1">
      <c r="E6247" t="s" s="596">
        <v>1730</v>
      </c>
      <c r="F6247" t="s" s="675">
        <v>2718</v>
      </c>
      <c r="G6247" t="s" s="695">
        <f>G6184</f>
        <v>2007</v>
      </c>
      <c r="H6247" s="677">
        <v>0</v>
      </c>
      <c r="J6247" s="662">
        <f>H6247*I6247</f>
        <v>0</v>
      </c>
      <c r="K6247" s="662">
        <f>IF($V$11="Y",J6247*0.05,0)</f>
        <v>0</v>
      </c>
    </row>
    <row r="6248" s="671" customFormat="1" ht="13.5" customHeight="1">
      <c r="E6248" t="s" s="596">
        <v>1731</v>
      </c>
      <c r="F6248" t="s" s="675">
        <v>2719</v>
      </c>
      <c r="G6248" t="s" s="676">
        <f>G6185</f>
        <v>1996</v>
      </c>
      <c r="H6248" s="677">
        <v>0</v>
      </c>
      <c r="J6248" s="662">
        <f>H6248*I6248</f>
        <v>0</v>
      </c>
      <c r="K6248" s="662">
        <f>IF($V$11="Y",J6248*0.05,0)</f>
        <v>0</v>
      </c>
    </row>
    <row r="6249" s="671" customFormat="1" ht="13.5" customHeight="1">
      <c r="E6249" t="s" s="596">
        <v>1731</v>
      </c>
      <c r="F6249" t="s" s="675">
        <v>2719</v>
      </c>
      <c r="G6249" t="s" s="91">
        <f>G6186</f>
        <v>1998</v>
      </c>
      <c r="H6249" s="677">
        <v>0</v>
      </c>
      <c r="J6249" s="662">
        <f>H6249*I6249</f>
        <v>0</v>
      </c>
      <c r="K6249" s="662">
        <f>IF($V$11="Y",J6249*0.05,0)</f>
        <v>0</v>
      </c>
    </row>
    <row r="6250" s="671" customFormat="1" ht="13.5" customHeight="1">
      <c r="E6250" t="s" s="596">
        <v>1731</v>
      </c>
      <c r="F6250" t="s" s="675">
        <v>2719</v>
      </c>
      <c r="G6250" t="s" s="205">
        <f>G6187</f>
        <v>2000</v>
      </c>
      <c r="H6250" s="677">
        <v>0</v>
      </c>
      <c r="J6250" s="662">
        <f>H6250*I6250</f>
        <v>0</v>
      </c>
      <c r="K6250" s="662">
        <f>IF($V$11="Y",J6250*0.05,0)</f>
        <v>0</v>
      </c>
    </row>
    <row r="6251" s="671" customFormat="1" ht="13.5" customHeight="1">
      <c r="E6251" t="s" s="596">
        <v>1731</v>
      </c>
      <c r="F6251" t="s" s="675">
        <v>2719</v>
      </c>
      <c r="G6251" t="s" s="684">
        <f>G6188</f>
        <v>2001</v>
      </c>
      <c r="H6251" s="677">
        <v>0</v>
      </c>
      <c r="J6251" s="662">
        <f>H6251*I6251</f>
        <v>0</v>
      </c>
      <c r="K6251" s="662">
        <f>IF($V$11="Y",J6251*0.05,0)</f>
        <v>0</v>
      </c>
    </row>
    <row r="6252" s="671" customFormat="1" ht="13.5" customHeight="1">
      <c r="E6252" t="s" s="596">
        <v>1731</v>
      </c>
      <c r="F6252" t="s" s="675">
        <v>2719</v>
      </c>
      <c r="G6252" t="s" s="686">
        <f>G6189</f>
        <v>2003</v>
      </c>
      <c r="H6252" s="677">
        <v>0</v>
      </c>
      <c r="J6252" s="662">
        <f>H6252*I6252</f>
        <v>0</v>
      </c>
      <c r="K6252" s="662">
        <f>IF($V$11="Y",J6252*0.05,0)</f>
        <v>0</v>
      </c>
    </row>
    <row r="6253" s="671" customFormat="1" ht="13.5" customHeight="1">
      <c r="E6253" t="s" s="596">
        <v>1731</v>
      </c>
      <c r="F6253" t="s" s="675">
        <v>2719</v>
      </c>
      <c r="G6253" t="s" s="690">
        <f>G6190</f>
        <v>2004</v>
      </c>
      <c r="H6253" s="677">
        <v>0</v>
      </c>
      <c r="J6253" s="662">
        <f>H6253*I6253</f>
        <v>0</v>
      </c>
      <c r="K6253" s="662">
        <f>IF($V$11="Y",J6253*0.05,0)</f>
        <v>0</v>
      </c>
    </row>
    <row r="6254" s="671" customFormat="1" ht="13.5" customHeight="1">
      <c r="E6254" t="s" s="596">
        <v>1731</v>
      </c>
      <c r="F6254" t="s" s="675">
        <v>2719</v>
      </c>
      <c r="G6254" t="s" s="692">
        <f>G6191</f>
        <v>2005</v>
      </c>
      <c r="H6254" s="677">
        <v>0</v>
      </c>
      <c r="J6254" s="662">
        <f>H6254*I6254</f>
        <v>0</v>
      </c>
      <c r="K6254" s="662">
        <f>IF($V$11="Y",J6254*0.05,0)</f>
        <v>0</v>
      </c>
    </row>
    <row r="6255" s="671" customFormat="1" ht="13.5" customHeight="1">
      <c r="E6255" t="s" s="596">
        <v>1731</v>
      </c>
      <c r="F6255" t="s" s="675">
        <v>2719</v>
      </c>
      <c r="G6255" t="s" s="180">
        <f>G6192</f>
        <v>2006</v>
      </c>
      <c r="H6255" s="677">
        <v>0</v>
      </c>
      <c r="J6255" s="662">
        <f>H6255*I6255</f>
        <v>0</v>
      </c>
      <c r="K6255" s="662">
        <f>IF($V$11="Y",J6255*0.05,0)</f>
        <v>0</v>
      </c>
    </row>
    <row r="6256" s="671" customFormat="1" ht="13.5" customHeight="1">
      <c r="E6256" t="s" s="596">
        <v>1731</v>
      </c>
      <c r="F6256" t="s" s="675">
        <v>2719</v>
      </c>
      <c r="G6256" t="s" s="695">
        <f>G6193</f>
        <v>2007</v>
      </c>
      <c r="H6256" s="677">
        <v>0</v>
      </c>
      <c r="J6256" s="662">
        <f>H6256*I6256</f>
        <v>0</v>
      </c>
      <c r="K6256" s="662">
        <f>IF($V$11="Y",J6256*0.05,0)</f>
        <v>0</v>
      </c>
    </row>
    <row r="6257" s="671" customFormat="1" ht="13.5" customHeight="1">
      <c r="E6257" t="s" s="596">
        <v>1732</v>
      </c>
      <c r="F6257" t="s" s="675">
        <v>2720</v>
      </c>
      <c r="G6257" t="s" s="676">
        <f>G6194</f>
        <v>1996</v>
      </c>
      <c r="H6257" s="677">
        <v>0</v>
      </c>
      <c r="J6257" s="662">
        <f>H6257*I6257</f>
        <v>0</v>
      </c>
      <c r="K6257" s="662">
        <f>IF($V$11="Y",J6257*0.05,0)</f>
        <v>0</v>
      </c>
    </row>
    <row r="6258" s="671" customFormat="1" ht="13.5" customHeight="1">
      <c r="E6258" t="s" s="596">
        <v>1732</v>
      </c>
      <c r="F6258" t="s" s="675">
        <v>2720</v>
      </c>
      <c r="G6258" t="s" s="91">
        <f>G6195</f>
        <v>1998</v>
      </c>
      <c r="H6258" s="677">
        <v>0</v>
      </c>
      <c r="J6258" s="662">
        <f>H6258*I6258</f>
        <v>0</v>
      </c>
      <c r="K6258" s="662">
        <f>IF($V$11="Y",J6258*0.05,0)</f>
        <v>0</v>
      </c>
    </row>
    <row r="6259" s="671" customFormat="1" ht="13.5" customHeight="1">
      <c r="E6259" t="s" s="596">
        <v>1732</v>
      </c>
      <c r="F6259" t="s" s="675">
        <v>2720</v>
      </c>
      <c r="G6259" t="s" s="205">
        <f>G6196</f>
        <v>2000</v>
      </c>
      <c r="H6259" s="677">
        <v>0</v>
      </c>
      <c r="J6259" s="662">
        <f>H6259*I6259</f>
        <v>0</v>
      </c>
      <c r="K6259" s="662">
        <f>IF($V$11="Y",J6259*0.05,0)</f>
        <v>0</v>
      </c>
    </row>
    <row r="6260" s="671" customFormat="1" ht="13.5" customHeight="1">
      <c r="E6260" t="s" s="596">
        <v>1732</v>
      </c>
      <c r="F6260" t="s" s="675">
        <v>2720</v>
      </c>
      <c r="G6260" t="s" s="684">
        <f>G6197</f>
        <v>2001</v>
      </c>
      <c r="H6260" s="677">
        <v>0</v>
      </c>
      <c r="J6260" s="662">
        <f>H6260*I6260</f>
        <v>0</v>
      </c>
      <c r="K6260" s="662">
        <f>IF($V$11="Y",J6260*0.05,0)</f>
        <v>0</v>
      </c>
    </row>
    <row r="6261" s="671" customFormat="1" ht="13.5" customHeight="1">
      <c r="E6261" t="s" s="596">
        <v>1732</v>
      </c>
      <c r="F6261" t="s" s="675">
        <v>2720</v>
      </c>
      <c r="G6261" t="s" s="686">
        <f>G6198</f>
        <v>2003</v>
      </c>
      <c r="H6261" s="677">
        <v>0</v>
      </c>
      <c r="J6261" s="662">
        <f>H6261*I6261</f>
        <v>0</v>
      </c>
      <c r="K6261" s="662">
        <f>IF($V$11="Y",J6261*0.05,0)</f>
        <v>0</v>
      </c>
    </row>
    <row r="6262" s="671" customFormat="1" ht="13.5" customHeight="1">
      <c r="E6262" t="s" s="596">
        <v>1732</v>
      </c>
      <c r="F6262" t="s" s="675">
        <v>2720</v>
      </c>
      <c r="G6262" t="s" s="690">
        <f>G6199</f>
        <v>2004</v>
      </c>
      <c r="H6262" s="677">
        <v>0</v>
      </c>
      <c r="J6262" s="662">
        <f>H6262*I6262</f>
        <v>0</v>
      </c>
      <c r="K6262" s="662">
        <f>IF($V$11="Y",J6262*0.05,0)</f>
        <v>0</v>
      </c>
    </row>
    <row r="6263" s="671" customFormat="1" ht="13.5" customHeight="1">
      <c r="E6263" t="s" s="596">
        <v>1732</v>
      </c>
      <c r="F6263" t="s" s="675">
        <v>2720</v>
      </c>
      <c r="G6263" t="s" s="692">
        <f>G6200</f>
        <v>2005</v>
      </c>
      <c r="H6263" s="677">
        <v>0</v>
      </c>
      <c r="J6263" s="662">
        <f>H6263*I6263</f>
        <v>0</v>
      </c>
      <c r="K6263" s="662">
        <f>IF($V$11="Y",J6263*0.05,0)</f>
        <v>0</v>
      </c>
    </row>
    <row r="6264" s="671" customFormat="1" ht="13.5" customHeight="1">
      <c r="E6264" t="s" s="596">
        <v>1732</v>
      </c>
      <c r="F6264" t="s" s="675">
        <v>2720</v>
      </c>
      <c r="G6264" t="s" s="180">
        <f>G6201</f>
        <v>2006</v>
      </c>
      <c r="H6264" s="677">
        <v>0</v>
      </c>
      <c r="J6264" s="662">
        <f>H6264*I6264</f>
        <v>0</v>
      </c>
      <c r="K6264" s="662">
        <f>IF($V$11="Y",J6264*0.05,0)</f>
        <v>0</v>
      </c>
    </row>
    <row r="6265" s="671" customFormat="1" ht="13.5" customHeight="1">
      <c r="E6265" t="s" s="596">
        <v>1732</v>
      </c>
      <c r="F6265" t="s" s="675">
        <v>2720</v>
      </c>
      <c r="G6265" t="s" s="695">
        <f>G6202</f>
        <v>2007</v>
      </c>
      <c r="H6265" s="677">
        <v>0</v>
      </c>
      <c r="J6265" s="662">
        <f>H6265*I6265</f>
        <v>0</v>
      </c>
      <c r="K6265" s="662">
        <f>IF($V$11="Y",J6265*0.05,0)</f>
        <v>0</v>
      </c>
    </row>
    <row r="6266" s="671" customFormat="1" ht="13.5" customHeight="1">
      <c r="E6266" t="s" s="596">
        <v>1733</v>
      </c>
      <c r="F6266" t="s" s="675">
        <v>2721</v>
      </c>
      <c r="G6266" t="s" s="676">
        <f>G6203</f>
        <v>1996</v>
      </c>
      <c r="H6266" s="677">
        <v>0</v>
      </c>
      <c r="J6266" s="662">
        <f>H6266*I6266</f>
        <v>0</v>
      </c>
      <c r="K6266" s="662">
        <f>IF($V$11="Y",J6266*0.05,0)</f>
        <v>0</v>
      </c>
    </row>
    <row r="6267" s="671" customFormat="1" ht="13.5" customHeight="1">
      <c r="E6267" t="s" s="596">
        <v>1733</v>
      </c>
      <c r="F6267" t="s" s="675">
        <v>2721</v>
      </c>
      <c r="G6267" t="s" s="91">
        <f>G6204</f>
        <v>1998</v>
      </c>
      <c r="H6267" s="677">
        <v>0</v>
      </c>
      <c r="J6267" s="662">
        <f>H6267*I6267</f>
        <v>0</v>
      </c>
      <c r="K6267" s="662">
        <f>IF($V$11="Y",J6267*0.05,0)</f>
        <v>0</v>
      </c>
    </row>
    <row r="6268" s="671" customFormat="1" ht="13.5" customHeight="1">
      <c r="E6268" t="s" s="596">
        <v>1733</v>
      </c>
      <c r="F6268" t="s" s="675">
        <v>2721</v>
      </c>
      <c r="G6268" t="s" s="205">
        <f>G6205</f>
        <v>2000</v>
      </c>
      <c r="H6268" s="677">
        <v>0</v>
      </c>
      <c r="J6268" s="662">
        <f>H6268*I6268</f>
        <v>0</v>
      </c>
      <c r="K6268" s="662">
        <f>IF($V$11="Y",J6268*0.05,0)</f>
        <v>0</v>
      </c>
    </row>
    <row r="6269" s="671" customFormat="1" ht="13.5" customHeight="1">
      <c r="E6269" t="s" s="596">
        <v>1733</v>
      </c>
      <c r="F6269" t="s" s="675">
        <v>2721</v>
      </c>
      <c r="G6269" t="s" s="684">
        <f>G6206</f>
        <v>2001</v>
      </c>
      <c r="H6269" s="677">
        <v>0</v>
      </c>
      <c r="J6269" s="662">
        <f>H6269*I6269</f>
        <v>0</v>
      </c>
      <c r="K6269" s="662">
        <f>IF($V$11="Y",J6269*0.05,0)</f>
        <v>0</v>
      </c>
    </row>
    <row r="6270" s="671" customFormat="1" ht="13.5" customHeight="1">
      <c r="E6270" t="s" s="596">
        <v>1733</v>
      </c>
      <c r="F6270" t="s" s="675">
        <v>2721</v>
      </c>
      <c r="G6270" t="s" s="686">
        <f>G6207</f>
        <v>2003</v>
      </c>
      <c r="H6270" s="677">
        <v>0</v>
      </c>
      <c r="J6270" s="662">
        <f>H6270*I6270</f>
        <v>0</v>
      </c>
      <c r="K6270" s="662">
        <f>IF($V$11="Y",J6270*0.05,0)</f>
        <v>0</v>
      </c>
    </row>
    <row r="6271" s="671" customFormat="1" ht="13.5" customHeight="1">
      <c r="E6271" t="s" s="596">
        <v>1733</v>
      </c>
      <c r="F6271" t="s" s="675">
        <v>2721</v>
      </c>
      <c r="G6271" t="s" s="690">
        <f>G6208</f>
        <v>2004</v>
      </c>
      <c r="H6271" s="677">
        <v>0</v>
      </c>
      <c r="J6271" s="662">
        <f>H6271*I6271</f>
        <v>0</v>
      </c>
      <c r="K6271" s="662">
        <f>IF($V$11="Y",J6271*0.05,0)</f>
        <v>0</v>
      </c>
    </row>
    <row r="6272" s="671" customFormat="1" ht="13.5" customHeight="1">
      <c r="E6272" t="s" s="596">
        <v>1733</v>
      </c>
      <c r="F6272" t="s" s="675">
        <v>2721</v>
      </c>
      <c r="G6272" t="s" s="692">
        <f>G6209</f>
        <v>2005</v>
      </c>
      <c r="H6272" s="677">
        <v>0</v>
      </c>
      <c r="J6272" s="662">
        <f>H6272*I6272</f>
        <v>0</v>
      </c>
      <c r="K6272" s="662">
        <f>IF($V$11="Y",J6272*0.05,0)</f>
        <v>0</v>
      </c>
    </row>
    <row r="6273" s="671" customFormat="1" ht="13.5" customHeight="1">
      <c r="E6273" t="s" s="596">
        <v>1733</v>
      </c>
      <c r="F6273" t="s" s="675">
        <v>2721</v>
      </c>
      <c r="G6273" t="s" s="180">
        <f>G6210</f>
        <v>2006</v>
      </c>
      <c r="H6273" s="677">
        <v>0</v>
      </c>
      <c r="J6273" s="662">
        <f>H6273*I6273</f>
        <v>0</v>
      </c>
      <c r="K6273" s="662">
        <f>IF($V$11="Y",J6273*0.05,0)</f>
        <v>0</v>
      </c>
    </row>
    <row r="6274" s="671" customFormat="1" ht="13.5" customHeight="1">
      <c r="E6274" t="s" s="596">
        <v>1733</v>
      </c>
      <c r="F6274" t="s" s="675">
        <v>2721</v>
      </c>
      <c r="G6274" t="s" s="695">
        <f>G6211</f>
        <v>2007</v>
      </c>
      <c r="H6274" s="677">
        <v>0</v>
      </c>
      <c r="J6274" s="662">
        <f>H6274*I6274</f>
        <v>0</v>
      </c>
      <c r="K6274" s="662">
        <f>IF($V$11="Y",J6274*0.05,0)</f>
        <v>0</v>
      </c>
    </row>
    <row r="6275" s="671" customFormat="1" ht="13.5" customHeight="1">
      <c r="E6275" t="s" s="596">
        <v>1734</v>
      </c>
      <c r="F6275" t="s" s="675">
        <v>2722</v>
      </c>
      <c r="G6275" t="s" s="676">
        <f>G6212</f>
        <v>1996</v>
      </c>
      <c r="H6275" s="677">
        <v>0</v>
      </c>
      <c r="J6275" s="662">
        <f>H6275*I6275</f>
        <v>0</v>
      </c>
      <c r="K6275" s="662">
        <f>IF($V$11="Y",J6275*0.05,0)</f>
        <v>0</v>
      </c>
    </row>
    <row r="6276" s="671" customFormat="1" ht="13.5" customHeight="1">
      <c r="E6276" t="s" s="596">
        <v>1734</v>
      </c>
      <c r="F6276" t="s" s="675">
        <v>2722</v>
      </c>
      <c r="G6276" t="s" s="91">
        <f>G6213</f>
        <v>1998</v>
      </c>
      <c r="H6276" s="677">
        <v>0</v>
      </c>
      <c r="J6276" s="662">
        <f>H6276*I6276</f>
        <v>0</v>
      </c>
      <c r="K6276" s="662">
        <f>IF($V$11="Y",J6276*0.05,0)</f>
        <v>0</v>
      </c>
    </row>
    <row r="6277" s="671" customFormat="1" ht="13.5" customHeight="1">
      <c r="E6277" t="s" s="596">
        <v>1734</v>
      </c>
      <c r="F6277" t="s" s="675">
        <v>2722</v>
      </c>
      <c r="G6277" t="s" s="205">
        <f>G6214</f>
        <v>2000</v>
      </c>
      <c r="H6277" s="677">
        <v>0</v>
      </c>
      <c r="J6277" s="662">
        <f>H6277*I6277</f>
        <v>0</v>
      </c>
      <c r="K6277" s="662">
        <f>IF($V$11="Y",J6277*0.05,0)</f>
        <v>0</v>
      </c>
    </row>
    <row r="6278" s="671" customFormat="1" ht="13.5" customHeight="1">
      <c r="E6278" t="s" s="596">
        <v>1734</v>
      </c>
      <c r="F6278" t="s" s="675">
        <v>2722</v>
      </c>
      <c r="G6278" t="s" s="684">
        <f>G6215</f>
        <v>2001</v>
      </c>
      <c r="H6278" s="677">
        <v>0</v>
      </c>
      <c r="J6278" s="662">
        <f>H6278*I6278</f>
        <v>0</v>
      </c>
      <c r="K6278" s="662">
        <f>IF($V$11="Y",J6278*0.05,0)</f>
        <v>0</v>
      </c>
    </row>
    <row r="6279" s="671" customFormat="1" ht="13.5" customHeight="1">
      <c r="E6279" t="s" s="596">
        <v>1734</v>
      </c>
      <c r="F6279" t="s" s="675">
        <v>2722</v>
      </c>
      <c r="G6279" t="s" s="686">
        <f>G6216</f>
        <v>2003</v>
      </c>
      <c r="H6279" s="677">
        <v>0</v>
      </c>
      <c r="J6279" s="662">
        <f>H6279*I6279</f>
        <v>0</v>
      </c>
      <c r="K6279" s="662">
        <f>IF($V$11="Y",J6279*0.05,0)</f>
        <v>0</v>
      </c>
    </row>
    <row r="6280" s="671" customFormat="1" ht="13.5" customHeight="1">
      <c r="E6280" t="s" s="596">
        <v>1734</v>
      </c>
      <c r="F6280" t="s" s="675">
        <v>2722</v>
      </c>
      <c r="G6280" t="s" s="690">
        <f>G6217</f>
        <v>2004</v>
      </c>
      <c r="H6280" s="677">
        <v>0</v>
      </c>
      <c r="J6280" s="662">
        <f>H6280*I6280</f>
        <v>0</v>
      </c>
      <c r="K6280" s="662">
        <f>IF($V$11="Y",J6280*0.05,0)</f>
        <v>0</v>
      </c>
    </row>
    <row r="6281" s="671" customFormat="1" ht="13.5" customHeight="1">
      <c r="E6281" t="s" s="596">
        <v>1734</v>
      </c>
      <c r="F6281" t="s" s="675">
        <v>2722</v>
      </c>
      <c r="G6281" t="s" s="692">
        <f>G6218</f>
        <v>2005</v>
      </c>
      <c r="H6281" s="677">
        <v>0</v>
      </c>
      <c r="J6281" s="662">
        <f>H6281*I6281</f>
        <v>0</v>
      </c>
      <c r="K6281" s="662">
        <f>IF($V$11="Y",J6281*0.05,0)</f>
        <v>0</v>
      </c>
    </row>
    <row r="6282" s="671" customFormat="1" ht="13.5" customHeight="1">
      <c r="E6282" t="s" s="596">
        <v>1734</v>
      </c>
      <c r="F6282" t="s" s="675">
        <v>2722</v>
      </c>
      <c r="G6282" t="s" s="180">
        <f>G6219</f>
        <v>2006</v>
      </c>
      <c r="H6282" s="677">
        <v>0</v>
      </c>
      <c r="J6282" s="662">
        <f>H6282*I6282</f>
        <v>0</v>
      </c>
      <c r="K6282" s="662">
        <f>IF($V$11="Y",J6282*0.05,0)</f>
        <v>0</v>
      </c>
    </row>
    <row r="6283" s="671" customFormat="1" ht="13.5" customHeight="1">
      <c r="E6283" t="s" s="596">
        <v>1734</v>
      </c>
      <c r="F6283" t="s" s="675">
        <v>2722</v>
      </c>
      <c r="G6283" t="s" s="695">
        <f>G6220</f>
        <v>2007</v>
      </c>
      <c r="H6283" s="677">
        <v>0</v>
      </c>
      <c r="J6283" s="662">
        <f>H6283*I6283</f>
        <v>0</v>
      </c>
      <c r="K6283" s="662">
        <f>IF($V$11="Y",J6283*0.05,0)</f>
        <v>0</v>
      </c>
    </row>
    <row r="6284" s="671" customFormat="1" ht="13.5" customHeight="1">
      <c r="E6284" t="s" s="596">
        <v>1735</v>
      </c>
      <c r="F6284" t="s" s="675">
        <v>2723</v>
      </c>
      <c r="G6284" t="s" s="676">
        <f>G6221</f>
        <v>1996</v>
      </c>
      <c r="H6284" s="677">
        <v>0</v>
      </c>
      <c r="J6284" s="662">
        <f>H6284*I6284</f>
        <v>0</v>
      </c>
      <c r="K6284" s="662">
        <f>IF($V$11="Y",J6284*0.05,0)</f>
        <v>0</v>
      </c>
    </row>
    <row r="6285" s="671" customFormat="1" ht="13.5" customHeight="1">
      <c r="E6285" t="s" s="596">
        <v>1735</v>
      </c>
      <c r="F6285" t="s" s="675">
        <v>2723</v>
      </c>
      <c r="G6285" t="s" s="91">
        <f>G6222</f>
        <v>1998</v>
      </c>
      <c r="H6285" s="677">
        <v>0</v>
      </c>
      <c r="J6285" s="662">
        <f>H6285*I6285</f>
        <v>0</v>
      </c>
      <c r="K6285" s="662">
        <f>IF($V$11="Y",J6285*0.05,0)</f>
        <v>0</v>
      </c>
    </row>
    <row r="6286" s="671" customFormat="1" ht="13.5" customHeight="1">
      <c r="E6286" t="s" s="596">
        <v>1735</v>
      </c>
      <c r="F6286" t="s" s="675">
        <v>2723</v>
      </c>
      <c r="G6286" t="s" s="205">
        <f>G6223</f>
        <v>2000</v>
      </c>
      <c r="H6286" s="677">
        <v>0</v>
      </c>
      <c r="J6286" s="662">
        <f>H6286*I6286</f>
        <v>0</v>
      </c>
      <c r="K6286" s="662">
        <f>IF($V$11="Y",J6286*0.05,0)</f>
        <v>0</v>
      </c>
    </row>
    <row r="6287" s="671" customFormat="1" ht="13.5" customHeight="1">
      <c r="E6287" t="s" s="596">
        <v>1735</v>
      </c>
      <c r="F6287" t="s" s="675">
        <v>2723</v>
      </c>
      <c r="G6287" t="s" s="684">
        <f>G6224</f>
        <v>2001</v>
      </c>
      <c r="H6287" s="677">
        <v>0</v>
      </c>
      <c r="J6287" s="662">
        <f>H6287*I6287</f>
        <v>0</v>
      </c>
      <c r="K6287" s="662">
        <f>IF($V$11="Y",J6287*0.05,0)</f>
        <v>0</v>
      </c>
    </row>
    <row r="6288" s="671" customFormat="1" ht="13.5" customHeight="1">
      <c r="E6288" t="s" s="596">
        <v>1735</v>
      </c>
      <c r="F6288" t="s" s="675">
        <v>2723</v>
      </c>
      <c r="G6288" t="s" s="686">
        <f>G6225</f>
        <v>2003</v>
      </c>
      <c r="H6288" s="677">
        <v>0</v>
      </c>
      <c r="J6288" s="662">
        <f>H6288*I6288</f>
        <v>0</v>
      </c>
      <c r="K6288" s="662">
        <f>IF($V$11="Y",J6288*0.05,0)</f>
        <v>0</v>
      </c>
    </row>
    <row r="6289" s="671" customFormat="1" ht="13.5" customHeight="1">
      <c r="E6289" t="s" s="596">
        <v>1735</v>
      </c>
      <c r="F6289" t="s" s="675">
        <v>2723</v>
      </c>
      <c r="G6289" t="s" s="690">
        <f>G6226</f>
        <v>2004</v>
      </c>
      <c r="H6289" s="677">
        <v>0</v>
      </c>
      <c r="J6289" s="662">
        <f>H6289*I6289</f>
        <v>0</v>
      </c>
      <c r="K6289" s="662">
        <f>IF($V$11="Y",J6289*0.05,0)</f>
        <v>0</v>
      </c>
    </row>
    <row r="6290" s="671" customFormat="1" ht="13.5" customHeight="1">
      <c r="E6290" t="s" s="596">
        <v>1735</v>
      </c>
      <c r="F6290" t="s" s="675">
        <v>2723</v>
      </c>
      <c r="G6290" t="s" s="692">
        <f>G6227</f>
        <v>2005</v>
      </c>
      <c r="H6290" s="677">
        <v>0</v>
      </c>
      <c r="J6290" s="662">
        <f>H6290*I6290</f>
        <v>0</v>
      </c>
      <c r="K6290" s="662">
        <f>IF($V$11="Y",J6290*0.05,0)</f>
        <v>0</v>
      </c>
    </row>
    <row r="6291" s="671" customFormat="1" ht="13.5" customHeight="1">
      <c r="E6291" t="s" s="596">
        <v>1735</v>
      </c>
      <c r="F6291" t="s" s="675">
        <v>2723</v>
      </c>
      <c r="G6291" t="s" s="180">
        <f>G6228</f>
        <v>2006</v>
      </c>
      <c r="H6291" s="677">
        <v>0</v>
      </c>
      <c r="J6291" s="662">
        <f>H6291*I6291</f>
        <v>0</v>
      </c>
      <c r="K6291" s="662">
        <f>IF($V$11="Y",J6291*0.05,0)</f>
        <v>0</v>
      </c>
    </row>
    <row r="6292" s="671" customFormat="1" ht="13.5" customHeight="1">
      <c r="E6292" t="s" s="596">
        <v>1735</v>
      </c>
      <c r="F6292" t="s" s="675">
        <v>2723</v>
      </c>
      <c r="G6292" t="s" s="695">
        <f>G6229</f>
        <v>2007</v>
      </c>
      <c r="H6292" s="677">
        <v>0</v>
      </c>
      <c r="J6292" s="662">
        <f>H6292*I6292</f>
        <v>0</v>
      </c>
      <c r="K6292" s="662">
        <f>IF($V$11="Y",J6292*0.05,0)</f>
        <v>0</v>
      </c>
    </row>
    <row r="6293" s="671" customFormat="1" ht="13.5" customHeight="1">
      <c r="E6293" t="s" s="596">
        <v>1736</v>
      </c>
      <c r="F6293" t="s" s="675">
        <v>2724</v>
      </c>
      <c r="G6293" t="s" s="676">
        <f>G6230</f>
        <v>1996</v>
      </c>
      <c r="H6293" s="677">
        <v>0</v>
      </c>
      <c r="J6293" s="662">
        <f>H6293*I6293</f>
        <v>0</v>
      </c>
      <c r="K6293" s="662">
        <f>IF($V$11="Y",J6293*0.05,0)</f>
        <v>0</v>
      </c>
    </row>
    <row r="6294" s="671" customFormat="1" ht="13.5" customHeight="1">
      <c r="E6294" t="s" s="596">
        <v>1736</v>
      </c>
      <c r="F6294" t="s" s="675">
        <v>2724</v>
      </c>
      <c r="G6294" t="s" s="91">
        <f>G6231</f>
        <v>1998</v>
      </c>
      <c r="H6294" s="677">
        <v>0</v>
      </c>
      <c r="J6294" s="662">
        <f>H6294*I6294</f>
        <v>0</v>
      </c>
      <c r="K6294" s="662">
        <f>IF($V$11="Y",J6294*0.05,0)</f>
        <v>0</v>
      </c>
    </row>
    <row r="6295" s="671" customFormat="1" ht="13.5" customHeight="1">
      <c r="E6295" t="s" s="596">
        <v>1736</v>
      </c>
      <c r="F6295" t="s" s="675">
        <v>2724</v>
      </c>
      <c r="G6295" t="s" s="205">
        <f>G6232</f>
        <v>2000</v>
      </c>
      <c r="H6295" s="677">
        <v>0</v>
      </c>
      <c r="J6295" s="662">
        <f>H6295*I6295</f>
        <v>0</v>
      </c>
      <c r="K6295" s="662">
        <f>IF($V$11="Y",J6295*0.05,0)</f>
        <v>0</v>
      </c>
    </row>
    <row r="6296" s="671" customFormat="1" ht="13.5" customHeight="1">
      <c r="E6296" t="s" s="596">
        <v>1736</v>
      </c>
      <c r="F6296" t="s" s="675">
        <v>2724</v>
      </c>
      <c r="G6296" t="s" s="684">
        <f>G6233</f>
        <v>2001</v>
      </c>
      <c r="H6296" s="677">
        <v>0</v>
      </c>
      <c r="J6296" s="662">
        <f>H6296*I6296</f>
        <v>0</v>
      </c>
      <c r="K6296" s="662">
        <f>IF($V$11="Y",J6296*0.05,0)</f>
        <v>0</v>
      </c>
    </row>
    <row r="6297" s="671" customFormat="1" ht="13.5" customHeight="1">
      <c r="E6297" t="s" s="596">
        <v>1736</v>
      </c>
      <c r="F6297" t="s" s="675">
        <v>2724</v>
      </c>
      <c r="G6297" t="s" s="686">
        <f>G6234</f>
        <v>2003</v>
      </c>
      <c r="H6297" s="677">
        <v>0</v>
      </c>
      <c r="J6297" s="662">
        <f>H6297*I6297</f>
        <v>0</v>
      </c>
      <c r="K6297" s="662">
        <f>IF($V$11="Y",J6297*0.05,0)</f>
        <v>0</v>
      </c>
    </row>
    <row r="6298" s="671" customFormat="1" ht="13.5" customHeight="1">
      <c r="E6298" t="s" s="596">
        <v>1736</v>
      </c>
      <c r="F6298" t="s" s="675">
        <v>2724</v>
      </c>
      <c r="G6298" t="s" s="690">
        <f>G6235</f>
        <v>2004</v>
      </c>
      <c r="H6298" s="677">
        <v>0</v>
      </c>
      <c r="J6298" s="662">
        <f>H6298*I6298</f>
        <v>0</v>
      </c>
      <c r="K6298" s="662">
        <f>IF($V$11="Y",J6298*0.05,0)</f>
        <v>0</v>
      </c>
    </row>
    <row r="6299" s="671" customFormat="1" ht="13.5" customHeight="1">
      <c r="E6299" t="s" s="596">
        <v>1736</v>
      </c>
      <c r="F6299" t="s" s="675">
        <v>2724</v>
      </c>
      <c r="G6299" t="s" s="692">
        <f>G6236</f>
        <v>2005</v>
      </c>
      <c r="H6299" s="677">
        <v>0</v>
      </c>
      <c r="J6299" s="662">
        <f>H6299*I6299</f>
        <v>0</v>
      </c>
      <c r="K6299" s="662">
        <f>IF($V$11="Y",J6299*0.05,0)</f>
        <v>0</v>
      </c>
    </row>
    <row r="6300" s="671" customFormat="1" ht="13.5" customHeight="1">
      <c r="E6300" t="s" s="596">
        <v>1736</v>
      </c>
      <c r="F6300" t="s" s="675">
        <v>2724</v>
      </c>
      <c r="G6300" t="s" s="180">
        <f>G6237</f>
        <v>2006</v>
      </c>
      <c r="H6300" s="677">
        <v>0</v>
      </c>
      <c r="J6300" s="662">
        <f>H6300*I6300</f>
        <v>0</v>
      </c>
      <c r="K6300" s="662">
        <f>IF($V$11="Y",J6300*0.05,0)</f>
        <v>0</v>
      </c>
    </row>
    <row r="6301" s="671" customFormat="1" ht="13.5" customHeight="1">
      <c r="E6301" t="s" s="596">
        <v>1736</v>
      </c>
      <c r="F6301" t="s" s="675">
        <v>2724</v>
      </c>
      <c r="G6301" t="s" s="695">
        <f>G6238</f>
        <v>2007</v>
      </c>
      <c r="H6301" s="677">
        <v>0</v>
      </c>
      <c r="J6301" s="662">
        <f>H6301*I6301</f>
        <v>0</v>
      </c>
      <c r="K6301" s="662">
        <f>IF($V$11="Y",J6301*0.05,0)</f>
        <v>0</v>
      </c>
    </row>
    <row r="6302" s="671" customFormat="1" ht="13.5" customHeight="1">
      <c r="E6302" t="s" s="596">
        <v>1737</v>
      </c>
      <c r="F6302" t="s" s="675">
        <v>2725</v>
      </c>
      <c r="G6302" t="s" s="676">
        <f>G6239</f>
        <v>1996</v>
      </c>
      <c r="H6302" s="677">
        <v>0</v>
      </c>
      <c r="J6302" s="662">
        <f>H6302*I6302</f>
        <v>0</v>
      </c>
      <c r="K6302" s="662">
        <f>IF($V$11="Y",J6302*0.05,0)</f>
        <v>0</v>
      </c>
    </row>
    <row r="6303" s="671" customFormat="1" ht="13.5" customHeight="1">
      <c r="E6303" t="s" s="596">
        <v>1737</v>
      </c>
      <c r="F6303" t="s" s="675">
        <v>2725</v>
      </c>
      <c r="G6303" t="s" s="91">
        <f>G6240</f>
        <v>1998</v>
      </c>
      <c r="H6303" s="677">
        <v>0</v>
      </c>
      <c r="J6303" s="662">
        <f>H6303*I6303</f>
        <v>0</v>
      </c>
      <c r="K6303" s="662">
        <f>IF($V$11="Y",J6303*0.05,0)</f>
        <v>0</v>
      </c>
    </row>
    <row r="6304" s="671" customFormat="1" ht="13.5" customHeight="1">
      <c r="E6304" t="s" s="596">
        <v>1737</v>
      </c>
      <c r="F6304" t="s" s="675">
        <v>2725</v>
      </c>
      <c r="G6304" t="s" s="205">
        <f>G6241</f>
        <v>2000</v>
      </c>
      <c r="H6304" s="677">
        <v>0</v>
      </c>
      <c r="J6304" s="662">
        <f>H6304*I6304</f>
        <v>0</v>
      </c>
      <c r="K6304" s="662">
        <f>IF($V$11="Y",J6304*0.05,0)</f>
        <v>0</v>
      </c>
    </row>
    <row r="6305" s="671" customFormat="1" ht="13.5" customHeight="1">
      <c r="E6305" t="s" s="596">
        <v>1737</v>
      </c>
      <c r="F6305" t="s" s="675">
        <v>2725</v>
      </c>
      <c r="G6305" t="s" s="684">
        <f>G6242</f>
        <v>2001</v>
      </c>
      <c r="H6305" s="677">
        <v>0</v>
      </c>
      <c r="J6305" s="662">
        <f>H6305*I6305</f>
        <v>0</v>
      </c>
      <c r="K6305" s="662">
        <f>IF($V$11="Y",J6305*0.05,0)</f>
        <v>0</v>
      </c>
    </row>
    <row r="6306" s="671" customFormat="1" ht="13.5" customHeight="1">
      <c r="E6306" t="s" s="596">
        <v>1737</v>
      </c>
      <c r="F6306" t="s" s="675">
        <v>2725</v>
      </c>
      <c r="G6306" t="s" s="686">
        <f>G6243</f>
        <v>2003</v>
      </c>
      <c r="H6306" s="677">
        <v>0</v>
      </c>
      <c r="J6306" s="662">
        <f>H6306*I6306</f>
        <v>0</v>
      </c>
      <c r="K6306" s="662">
        <f>IF($V$11="Y",J6306*0.05,0)</f>
        <v>0</v>
      </c>
    </row>
    <row r="6307" s="671" customFormat="1" ht="13.5" customHeight="1">
      <c r="E6307" t="s" s="596">
        <v>1737</v>
      </c>
      <c r="F6307" t="s" s="675">
        <v>2725</v>
      </c>
      <c r="G6307" t="s" s="690">
        <f>G6244</f>
        <v>2004</v>
      </c>
      <c r="H6307" s="677">
        <v>0</v>
      </c>
      <c r="J6307" s="662">
        <f>H6307*I6307</f>
        <v>0</v>
      </c>
      <c r="K6307" s="662">
        <f>IF($V$11="Y",J6307*0.05,0)</f>
        <v>0</v>
      </c>
    </row>
    <row r="6308" s="671" customFormat="1" ht="13.5" customHeight="1">
      <c r="E6308" t="s" s="596">
        <v>1737</v>
      </c>
      <c r="F6308" t="s" s="675">
        <v>2725</v>
      </c>
      <c r="G6308" t="s" s="692">
        <f>G6245</f>
        <v>2005</v>
      </c>
      <c r="H6308" s="677">
        <v>0</v>
      </c>
      <c r="J6308" s="662">
        <f>H6308*I6308</f>
        <v>0</v>
      </c>
      <c r="K6308" s="662">
        <f>IF($V$11="Y",J6308*0.05,0)</f>
        <v>0</v>
      </c>
    </row>
    <row r="6309" s="671" customFormat="1" ht="13.5" customHeight="1">
      <c r="E6309" t="s" s="596">
        <v>1737</v>
      </c>
      <c r="F6309" t="s" s="675">
        <v>2725</v>
      </c>
      <c r="G6309" t="s" s="180">
        <f>G6246</f>
        <v>2006</v>
      </c>
      <c r="H6309" s="677">
        <v>0</v>
      </c>
      <c r="J6309" s="662">
        <f>H6309*I6309</f>
        <v>0</v>
      </c>
      <c r="K6309" s="662">
        <f>IF($V$11="Y",J6309*0.05,0)</f>
        <v>0</v>
      </c>
    </row>
    <row r="6310" s="671" customFormat="1" ht="13.5" customHeight="1">
      <c r="E6310" t="s" s="596">
        <v>1737</v>
      </c>
      <c r="F6310" t="s" s="675">
        <v>2725</v>
      </c>
      <c r="G6310" t="s" s="695">
        <f>G6247</f>
        <v>2007</v>
      </c>
      <c r="H6310" s="677">
        <v>0</v>
      </c>
      <c r="J6310" s="662">
        <f>H6310*I6310</f>
        <v>0</v>
      </c>
      <c r="K6310" s="662">
        <f>IF($V$11="Y",J6310*0.05,0)</f>
        <v>0</v>
      </c>
    </row>
    <row r="6311" s="671" customFormat="1" ht="13.5" customHeight="1">
      <c r="E6311" t="s" s="596">
        <v>1738</v>
      </c>
      <c r="F6311" t="s" s="675">
        <v>2726</v>
      </c>
      <c r="G6311" t="s" s="676">
        <f>G6248</f>
        <v>1996</v>
      </c>
      <c r="H6311" s="677">
        <v>0</v>
      </c>
      <c r="J6311" s="662">
        <f>H6311*I6311</f>
        <v>0</v>
      </c>
      <c r="K6311" s="662">
        <f>IF($V$11="Y",J6311*0.05,0)</f>
        <v>0</v>
      </c>
    </row>
    <row r="6312" s="671" customFormat="1" ht="13.5" customHeight="1">
      <c r="E6312" t="s" s="596">
        <v>1738</v>
      </c>
      <c r="F6312" t="s" s="675">
        <v>2726</v>
      </c>
      <c r="G6312" t="s" s="91">
        <f>G6249</f>
        <v>1998</v>
      </c>
      <c r="H6312" s="677">
        <v>0</v>
      </c>
      <c r="J6312" s="662">
        <f>H6312*I6312</f>
        <v>0</v>
      </c>
      <c r="K6312" s="662">
        <f>IF($V$11="Y",J6312*0.05,0)</f>
        <v>0</v>
      </c>
    </row>
    <row r="6313" s="671" customFormat="1" ht="13.5" customHeight="1">
      <c r="E6313" t="s" s="596">
        <v>1738</v>
      </c>
      <c r="F6313" t="s" s="675">
        <v>2726</v>
      </c>
      <c r="G6313" t="s" s="205">
        <f>G6250</f>
        <v>2000</v>
      </c>
      <c r="H6313" s="677">
        <v>0</v>
      </c>
      <c r="J6313" s="662">
        <f>H6313*I6313</f>
        <v>0</v>
      </c>
      <c r="K6313" s="662">
        <f>IF($V$11="Y",J6313*0.05,0)</f>
        <v>0</v>
      </c>
    </row>
    <row r="6314" s="671" customFormat="1" ht="13.5" customHeight="1">
      <c r="E6314" t="s" s="596">
        <v>1738</v>
      </c>
      <c r="F6314" t="s" s="675">
        <v>2726</v>
      </c>
      <c r="G6314" t="s" s="684">
        <f>G6251</f>
        <v>2001</v>
      </c>
      <c r="H6314" s="677">
        <v>0</v>
      </c>
      <c r="J6314" s="662">
        <f>H6314*I6314</f>
        <v>0</v>
      </c>
      <c r="K6314" s="662">
        <f>IF($V$11="Y",J6314*0.05,0)</f>
        <v>0</v>
      </c>
    </row>
    <row r="6315" s="671" customFormat="1" ht="13.5" customHeight="1">
      <c r="E6315" t="s" s="596">
        <v>1738</v>
      </c>
      <c r="F6315" t="s" s="675">
        <v>2726</v>
      </c>
      <c r="G6315" t="s" s="686">
        <f>G6252</f>
        <v>2003</v>
      </c>
      <c r="H6315" s="677">
        <v>0</v>
      </c>
      <c r="J6315" s="662">
        <f>H6315*I6315</f>
        <v>0</v>
      </c>
      <c r="K6315" s="662">
        <f>IF($V$11="Y",J6315*0.05,0)</f>
        <v>0</v>
      </c>
    </row>
    <row r="6316" s="671" customFormat="1" ht="13.5" customHeight="1">
      <c r="E6316" t="s" s="596">
        <v>1738</v>
      </c>
      <c r="F6316" t="s" s="675">
        <v>2726</v>
      </c>
      <c r="G6316" t="s" s="690">
        <f>G6253</f>
        <v>2004</v>
      </c>
      <c r="H6316" s="677">
        <v>0</v>
      </c>
      <c r="J6316" s="662">
        <f>H6316*I6316</f>
        <v>0</v>
      </c>
      <c r="K6316" s="662">
        <f>IF($V$11="Y",J6316*0.05,0)</f>
        <v>0</v>
      </c>
    </row>
    <row r="6317" s="671" customFormat="1" ht="13.5" customHeight="1">
      <c r="E6317" t="s" s="596">
        <v>1738</v>
      </c>
      <c r="F6317" t="s" s="675">
        <v>2726</v>
      </c>
      <c r="G6317" t="s" s="692">
        <f>G6254</f>
        <v>2005</v>
      </c>
      <c r="H6317" s="677">
        <v>0</v>
      </c>
      <c r="J6317" s="662">
        <f>H6317*I6317</f>
        <v>0</v>
      </c>
      <c r="K6317" s="662">
        <f>IF($V$11="Y",J6317*0.05,0)</f>
        <v>0</v>
      </c>
    </row>
    <row r="6318" s="671" customFormat="1" ht="13.5" customHeight="1">
      <c r="E6318" t="s" s="596">
        <v>1738</v>
      </c>
      <c r="F6318" t="s" s="675">
        <v>2726</v>
      </c>
      <c r="G6318" t="s" s="180">
        <f>G6255</f>
        <v>2006</v>
      </c>
      <c r="H6318" s="677">
        <v>0</v>
      </c>
      <c r="J6318" s="662">
        <f>H6318*I6318</f>
        <v>0</v>
      </c>
      <c r="K6318" s="662">
        <f>IF($V$11="Y",J6318*0.05,0)</f>
        <v>0</v>
      </c>
    </row>
    <row r="6319" s="671" customFormat="1" ht="13.5" customHeight="1">
      <c r="E6319" t="s" s="596">
        <v>1738</v>
      </c>
      <c r="F6319" t="s" s="675">
        <v>2726</v>
      </c>
      <c r="G6319" t="s" s="695">
        <f>G6256</f>
        <v>2007</v>
      </c>
      <c r="H6319" s="677">
        <v>0</v>
      </c>
      <c r="J6319" s="662">
        <f>H6319*I6319</f>
        <v>0</v>
      </c>
      <c r="K6319" s="662">
        <f>IF($V$11="Y",J6319*0.05,0)</f>
        <v>0</v>
      </c>
    </row>
    <row r="6320" s="671" customFormat="1" ht="13.5" customHeight="1">
      <c r="E6320" t="s" s="596">
        <v>1739</v>
      </c>
      <c r="F6320" t="s" s="675">
        <v>2727</v>
      </c>
      <c r="G6320" t="s" s="676">
        <f>G6257</f>
        <v>1996</v>
      </c>
      <c r="H6320" s="677">
        <v>0</v>
      </c>
      <c r="J6320" s="662">
        <f>H6320*I6320</f>
        <v>0</v>
      </c>
      <c r="K6320" s="662">
        <f>IF($V$11="Y",J6320*0.05,0)</f>
        <v>0</v>
      </c>
    </row>
    <row r="6321" s="671" customFormat="1" ht="13.5" customHeight="1">
      <c r="E6321" t="s" s="596">
        <v>1739</v>
      </c>
      <c r="F6321" t="s" s="675">
        <v>2727</v>
      </c>
      <c r="G6321" t="s" s="91">
        <f>G6258</f>
        <v>1998</v>
      </c>
      <c r="H6321" s="677">
        <v>0</v>
      </c>
      <c r="J6321" s="662">
        <f>H6321*I6321</f>
        <v>0</v>
      </c>
      <c r="K6321" s="662">
        <f>IF($V$11="Y",J6321*0.05,0)</f>
        <v>0</v>
      </c>
    </row>
    <row r="6322" s="671" customFormat="1" ht="13.5" customHeight="1">
      <c r="E6322" t="s" s="596">
        <v>1739</v>
      </c>
      <c r="F6322" t="s" s="675">
        <v>2727</v>
      </c>
      <c r="G6322" t="s" s="205">
        <f>G6259</f>
        <v>2000</v>
      </c>
      <c r="H6322" s="677">
        <v>0</v>
      </c>
      <c r="J6322" s="662">
        <f>H6322*I6322</f>
        <v>0</v>
      </c>
      <c r="K6322" s="662">
        <f>IF($V$11="Y",J6322*0.05,0)</f>
        <v>0</v>
      </c>
    </row>
    <row r="6323" s="671" customFormat="1" ht="13.5" customHeight="1">
      <c r="E6323" t="s" s="596">
        <v>1739</v>
      </c>
      <c r="F6323" t="s" s="675">
        <v>2727</v>
      </c>
      <c r="G6323" t="s" s="684">
        <f>G6260</f>
        <v>2001</v>
      </c>
      <c r="H6323" s="677">
        <v>0</v>
      </c>
      <c r="J6323" s="662">
        <f>H6323*I6323</f>
        <v>0</v>
      </c>
      <c r="K6323" s="662">
        <f>IF($V$11="Y",J6323*0.05,0)</f>
        <v>0</v>
      </c>
    </row>
    <row r="6324" s="671" customFormat="1" ht="13.5" customHeight="1">
      <c r="E6324" t="s" s="596">
        <v>1739</v>
      </c>
      <c r="F6324" t="s" s="675">
        <v>2727</v>
      </c>
      <c r="G6324" t="s" s="686">
        <f>G6261</f>
        <v>2003</v>
      </c>
      <c r="H6324" s="677">
        <v>0</v>
      </c>
      <c r="J6324" s="662">
        <f>H6324*I6324</f>
        <v>0</v>
      </c>
      <c r="K6324" s="662">
        <f>IF($V$11="Y",J6324*0.05,0)</f>
        <v>0</v>
      </c>
    </row>
    <row r="6325" s="671" customFormat="1" ht="13.5" customHeight="1">
      <c r="E6325" t="s" s="596">
        <v>1739</v>
      </c>
      <c r="F6325" t="s" s="675">
        <v>2727</v>
      </c>
      <c r="G6325" t="s" s="690">
        <f>G6262</f>
        <v>2004</v>
      </c>
      <c r="H6325" s="677">
        <v>0</v>
      </c>
      <c r="J6325" s="662">
        <f>H6325*I6325</f>
        <v>0</v>
      </c>
      <c r="K6325" s="662">
        <f>IF($V$11="Y",J6325*0.05,0)</f>
        <v>0</v>
      </c>
    </row>
    <row r="6326" s="671" customFormat="1" ht="13.5" customHeight="1">
      <c r="E6326" t="s" s="596">
        <v>1739</v>
      </c>
      <c r="F6326" t="s" s="675">
        <v>2727</v>
      </c>
      <c r="G6326" t="s" s="692">
        <f>G6263</f>
        <v>2005</v>
      </c>
      <c r="H6326" s="677">
        <v>0</v>
      </c>
      <c r="J6326" s="662">
        <f>H6326*I6326</f>
        <v>0</v>
      </c>
      <c r="K6326" s="662">
        <f>IF($V$11="Y",J6326*0.05,0)</f>
        <v>0</v>
      </c>
    </row>
    <row r="6327" s="671" customFormat="1" ht="13.5" customHeight="1">
      <c r="E6327" t="s" s="596">
        <v>1739</v>
      </c>
      <c r="F6327" t="s" s="675">
        <v>2727</v>
      </c>
      <c r="G6327" t="s" s="180">
        <f>G6264</f>
        <v>2006</v>
      </c>
      <c r="H6327" s="677">
        <v>0</v>
      </c>
      <c r="J6327" s="662">
        <f>H6327*I6327</f>
        <v>0</v>
      </c>
      <c r="K6327" s="662">
        <f>IF($V$11="Y",J6327*0.05,0)</f>
        <v>0</v>
      </c>
    </row>
    <row r="6328" s="671" customFormat="1" ht="13.5" customHeight="1">
      <c r="E6328" t="s" s="596">
        <v>1739</v>
      </c>
      <c r="F6328" t="s" s="675">
        <v>2727</v>
      </c>
      <c r="G6328" t="s" s="695">
        <f>G6265</f>
        <v>2007</v>
      </c>
      <c r="H6328" s="677">
        <v>0</v>
      </c>
      <c r="J6328" s="662">
        <f>H6328*I6328</f>
        <v>0</v>
      </c>
      <c r="K6328" s="662">
        <f>IF($V$11="Y",J6328*0.05,0)</f>
        <v>0</v>
      </c>
    </row>
    <row r="6329" s="671" customFormat="1" ht="13.5" customHeight="1">
      <c r="E6329" t="s" s="596">
        <v>1740</v>
      </c>
      <c r="F6329" t="s" s="675">
        <v>2728</v>
      </c>
      <c r="G6329" t="s" s="676">
        <f>G6266</f>
        <v>1996</v>
      </c>
      <c r="H6329" s="677">
        <v>0</v>
      </c>
      <c r="J6329" s="662">
        <f>H6329*I6329</f>
        <v>0</v>
      </c>
      <c r="K6329" s="662">
        <f>IF($V$11="Y",J6329*0.05,0)</f>
        <v>0</v>
      </c>
    </row>
    <row r="6330" s="671" customFormat="1" ht="13.5" customHeight="1">
      <c r="E6330" t="s" s="596">
        <v>1740</v>
      </c>
      <c r="F6330" t="s" s="675">
        <v>2728</v>
      </c>
      <c r="G6330" t="s" s="91">
        <f>G6267</f>
        <v>1998</v>
      </c>
      <c r="H6330" s="677">
        <v>0</v>
      </c>
      <c r="J6330" s="662">
        <f>H6330*I6330</f>
        <v>0</v>
      </c>
      <c r="K6330" s="662">
        <f>IF($V$11="Y",J6330*0.05,0)</f>
        <v>0</v>
      </c>
    </row>
    <row r="6331" s="671" customFormat="1" ht="13.5" customHeight="1">
      <c r="E6331" t="s" s="596">
        <v>1740</v>
      </c>
      <c r="F6331" t="s" s="675">
        <v>2728</v>
      </c>
      <c r="G6331" t="s" s="205">
        <f>G6268</f>
        <v>2000</v>
      </c>
      <c r="H6331" s="677">
        <v>0</v>
      </c>
      <c r="J6331" s="662">
        <f>H6331*I6331</f>
        <v>0</v>
      </c>
      <c r="K6331" s="662">
        <f>IF($V$11="Y",J6331*0.05,0)</f>
        <v>0</v>
      </c>
    </row>
    <row r="6332" s="671" customFormat="1" ht="13.5" customHeight="1">
      <c r="E6332" t="s" s="596">
        <v>1740</v>
      </c>
      <c r="F6332" t="s" s="675">
        <v>2728</v>
      </c>
      <c r="G6332" t="s" s="684">
        <f>G6269</f>
        <v>2001</v>
      </c>
      <c r="H6332" s="677">
        <v>0</v>
      </c>
      <c r="J6332" s="662">
        <f>H6332*I6332</f>
        <v>0</v>
      </c>
      <c r="K6332" s="662">
        <f>IF($V$11="Y",J6332*0.05,0)</f>
        <v>0</v>
      </c>
    </row>
    <row r="6333" s="671" customFormat="1" ht="13.5" customHeight="1">
      <c r="E6333" t="s" s="596">
        <v>1740</v>
      </c>
      <c r="F6333" t="s" s="675">
        <v>2728</v>
      </c>
      <c r="G6333" t="s" s="686">
        <f>G6270</f>
        <v>2003</v>
      </c>
      <c r="H6333" s="677">
        <v>0</v>
      </c>
      <c r="J6333" s="662">
        <f>H6333*I6333</f>
        <v>0</v>
      </c>
      <c r="K6333" s="662">
        <f>IF($V$11="Y",J6333*0.05,0)</f>
        <v>0</v>
      </c>
    </row>
    <row r="6334" s="671" customFormat="1" ht="13.5" customHeight="1">
      <c r="E6334" t="s" s="596">
        <v>1740</v>
      </c>
      <c r="F6334" t="s" s="675">
        <v>2728</v>
      </c>
      <c r="G6334" t="s" s="690">
        <f>G6271</f>
        <v>2004</v>
      </c>
      <c r="H6334" s="677">
        <v>0</v>
      </c>
      <c r="J6334" s="662">
        <f>H6334*I6334</f>
        <v>0</v>
      </c>
      <c r="K6334" s="662">
        <f>IF($V$11="Y",J6334*0.05,0)</f>
        <v>0</v>
      </c>
    </row>
    <row r="6335" s="671" customFormat="1" ht="13.5" customHeight="1">
      <c r="E6335" t="s" s="596">
        <v>1740</v>
      </c>
      <c r="F6335" t="s" s="675">
        <v>2728</v>
      </c>
      <c r="G6335" t="s" s="692">
        <f>G6272</f>
        <v>2005</v>
      </c>
      <c r="H6335" s="677">
        <v>0</v>
      </c>
      <c r="J6335" s="662">
        <f>H6335*I6335</f>
        <v>0</v>
      </c>
      <c r="K6335" s="662">
        <f>IF($V$11="Y",J6335*0.05,0)</f>
        <v>0</v>
      </c>
    </row>
    <row r="6336" s="671" customFormat="1" ht="13.5" customHeight="1">
      <c r="E6336" t="s" s="596">
        <v>1740</v>
      </c>
      <c r="F6336" t="s" s="675">
        <v>2728</v>
      </c>
      <c r="G6336" t="s" s="180">
        <f>G6273</f>
        <v>2006</v>
      </c>
      <c r="H6336" s="677">
        <v>0</v>
      </c>
      <c r="J6336" s="662">
        <f>H6336*I6336</f>
        <v>0</v>
      </c>
      <c r="K6336" s="662">
        <f>IF($V$11="Y",J6336*0.05,0)</f>
        <v>0</v>
      </c>
    </row>
    <row r="6337" s="671" customFormat="1" ht="13.5" customHeight="1">
      <c r="E6337" t="s" s="596">
        <v>1740</v>
      </c>
      <c r="F6337" t="s" s="675">
        <v>2728</v>
      </c>
      <c r="G6337" t="s" s="695">
        <f>G6274</f>
        <v>2007</v>
      </c>
      <c r="H6337" s="677">
        <v>0</v>
      </c>
      <c r="J6337" s="662">
        <f>H6337*I6337</f>
        <v>0</v>
      </c>
      <c r="K6337" s="662">
        <f>IF($V$11="Y",J6337*0.05,0)</f>
        <v>0</v>
      </c>
    </row>
    <row r="6338" s="671" customFormat="1" ht="13.5" customHeight="1">
      <c r="E6338" t="s" s="596">
        <v>1741</v>
      </c>
      <c r="F6338" t="s" s="675">
        <v>2729</v>
      </c>
      <c r="G6338" t="s" s="676">
        <f>G6275</f>
        <v>1996</v>
      </c>
      <c r="H6338" s="677">
        <v>0</v>
      </c>
      <c r="J6338" s="662">
        <f>H6338*I6338</f>
        <v>0</v>
      </c>
      <c r="K6338" s="662">
        <f>IF($V$11="Y",J6338*0.05,0)</f>
        <v>0</v>
      </c>
    </row>
    <row r="6339" s="671" customFormat="1" ht="13.5" customHeight="1">
      <c r="E6339" t="s" s="596">
        <v>1741</v>
      </c>
      <c r="F6339" t="s" s="675">
        <v>2729</v>
      </c>
      <c r="G6339" t="s" s="91">
        <f>G6276</f>
        <v>1998</v>
      </c>
      <c r="H6339" s="677">
        <v>0</v>
      </c>
      <c r="J6339" s="662">
        <f>H6339*I6339</f>
        <v>0</v>
      </c>
      <c r="K6339" s="662">
        <f>IF($V$11="Y",J6339*0.05,0)</f>
        <v>0</v>
      </c>
    </row>
    <row r="6340" s="671" customFormat="1" ht="13.5" customHeight="1">
      <c r="E6340" t="s" s="596">
        <v>1741</v>
      </c>
      <c r="F6340" t="s" s="675">
        <v>2729</v>
      </c>
      <c r="G6340" t="s" s="205">
        <f>G6277</f>
        <v>2000</v>
      </c>
      <c r="H6340" s="677">
        <v>0</v>
      </c>
      <c r="J6340" s="662">
        <f>H6340*I6340</f>
        <v>0</v>
      </c>
      <c r="K6340" s="662">
        <f>IF($V$11="Y",J6340*0.05,0)</f>
        <v>0</v>
      </c>
    </row>
    <row r="6341" s="671" customFormat="1" ht="13.5" customHeight="1">
      <c r="E6341" t="s" s="596">
        <v>1741</v>
      </c>
      <c r="F6341" t="s" s="675">
        <v>2729</v>
      </c>
      <c r="G6341" t="s" s="684">
        <f>G6278</f>
        <v>2001</v>
      </c>
      <c r="H6341" s="677">
        <v>0</v>
      </c>
      <c r="J6341" s="662">
        <f>H6341*I6341</f>
        <v>0</v>
      </c>
      <c r="K6341" s="662">
        <f>IF($V$11="Y",J6341*0.05,0)</f>
        <v>0</v>
      </c>
    </row>
    <row r="6342" s="671" customFormat="1" ht="13.5" customHeight="1">
      <c r="E6342" t="s" s="596">
        <v>1741</v>
      </c>
      <c r="F6342" t="s" s="675">
        <v>2729</v>
      </c>
      <c r="G6342" t="s" s="686">
        <f>G6279</f>
        <v>2003</v>
      </c>
      <c r="H6342" s="677">
        <v>0</v>
      </c>
      <c r="J6342" s="662">
        <f>H6342*I6342</f>
        <v>0</v>
      </c>
      <c r="K6342" s="662">
        <f>IF($V$11="Y",J6342*0.05,0)</f>
        <v>0</v>
      </c>
    </row>
    <row r="6343" s="671" customFormat="1" ht="13.5" customHeight="1">
      <c r="E6343" t="s" s="596">
        <v>1741</v>
      </c>
      <c r="F6343" t="s" s="675">
        <v>2729</v>
      </c>
      <c r="G6343" t="s" s="690">
        <f>G6280</f>
        <v>2004</v>
      </c>
      <c r="H6343" s="677">
        <v>0</v>
      </c>
      <c r="J6343" s="662">
        <f>H6343*I6343</f>
        <v>0</v>
      </c>
      <c r="K6343" s="662">
        <f>IF($V$11="Y",J6343*0.05,0)</f>
        <v>0</v>
      </c>
    </row>
    <row r="6344" s="671" customFormat="1" ht="13.5" customHeight="1">
      <c r="E6344" t="s" s="596">
        <v>1741</v>
      </c>
      <c r="F6344" t="s" s="675">
        <v>2729</v>
      </c>
      <c r="G6344" t="s" s="692">
        <f>G6281</f>
        <v>2005</v>
      </c>
      <c r="H6344" s="677">
        <v>0</v>
      </c>
      <c r="J6344" s="662">
        <f>H6344*I6344</f>
        <v>0</v>
      </c>
      <c r="K6344" s="662">
        <f>IF($V$11="Y",J6344*0.05,0)</f>
        <v>0</v>
      </c>
    </row>
    <row r="6345" s="671" customFormat="1" ht="13.5" customHeight="1">
      <c r="E6345" t="s" s="596">
        <v>1741</v>
      </c>
      <c r="F6345" t="s" s="675">
        <v>2729</v>
      </c>
      <c r="G6345" t="s" s="180">
        <f>G6282</f>
        <v>2006</v>
      </c>
      <c r="H6345" s="677">
        <v>0</v>
      </c>
      <c r="J6345" s="662">
        <f>H6345*I6345</f>
        <v>0</v>
      </c>
      <c r="K6345" s="662">
        <f>IF($V$11="Y",J6345*0.05,0)</f>
        <v>0</v>
      </c>
    </row>
    <row r="6346" s="671" customFormat="1" ht="13.5" customHeight="1">
      <c r="E6346" t="s" s="596">
        <v>1741</v>
      </c>
      <c r="F6346" t="s" s="675">
        <v>2729</v>
      </c>
      <c r="G6346" t="s" s="695">
        <f>G6283</f>
        <v>2007</v>
      </c>
      <c r="H6346" s="677">
        <v>0</v>
      </c>
      <c r="J6346" s="662">
        <f>H6346*I6346</f>
        <v>0</v>
      </c>
      <c r="K6346" s="662">
        <f>IF($V$11="Y",J6346*0.05,0)</f>
        <v>0</v>
      </c>
    </row>
    <row r="6347" s="671" customFormat="1" ht="13.5" customHeight="1">
      <c r="E6347" t="s" s="596">
        <v>1742</v>
      </c>
      <c r="F6347" t="s" s="675">
        <v>2730</v>
      </c>
      <c r="G6347" t="s" s="676">
        <f>G6284</f>
        <v>1996</v>
      </c>
      <c r="H6347" s="677">
        <v>0</v>
      </c>
      <c r="J6347" s="662">
        <f>H6347*I6347</f>
        <v>0</v>
      </c>
      <c r="K6347" s="662">
        <f>IF($V$11="Y",J6347*0.05,0)</f>
        <v>0</v>
      </c>
    </row>
    <row r="6348" s="671" customFormat="1" ht="13.5" customHeight="1">
      <c r="E6348" t="s" s="596">
        <v>1742</v>
      </c>
      <c r="F6348" t="s" s="675">
        <v>2730</v>
      </c>
      <c r="G6348" t="s" s="91">
        <f>G6285</f>
        <v>1998</v>
      </c>
      <c r="H6348" s="677">
        <v>0</v>
      </c>
      <c r="J6348" s="662">
        <f>H6348*I6348</f>
        <v>0</v>
      </c>
      <c r="K6348" s="662">
        <f>IF($V$11="Y",J6348*0.05,0)</f>
        <v>0</v>
      </c>
    </row>
    <row r="6349" s="671" customFormat="1" ht="13.5" customHeight="1">
      <c r="E6349" t="s" s="596">
        <v>1742</v>
      </c>
      <c r="F6349" t="s" s="675">
        <v>2730</v>
      </c>
      <c r="G6349" t="s" s="205">
        <f>G6286</f>
        <v>2000</v>
      </c>
      <c r="H6349" s="677">
        <v>0</v>
      </c>
      <c r="J6349" s="662">
        <f>H6349*I6349</f>
        <v>0</v>
      </c>
      <c r="K6349" s="662">
        <f>IF($V$11="Y",J6349*0.05,0)</f>
        <v>0</v>
      </c>
    </row>
    <row r="6350" s="671" customFormat="1" ht="13.5" customHeight="1">
      <c r="E6350" t="s" s="596">
        <v>1742</v>
      </c>
      <c r="F6350" t="s" s="675">
        <v>2730</v>
      </c>
      <c r="G6350" t="s" s="684">
        <f>G6287</f>
        <v>2001</v>
      </c>
      <c r="H6350" s="677">
        <v>0</v>
      </c>
      <c r="J6350" s="662">
        <f>H6350*I6350</f>
        <v>0</v>
      </c>
      <c r="K6350" s="662">
        <f>IF($V$11="Y",J6350*0.05,0)</f>
        <v>0</v>
      </c>
    </row>
    <row r="6351" s="671" customFormat="1" ht="13.5" customHeight="1">
      <c r="E6351" t="s" s="596">
        <v>1742</v>
      </c>
      <c r="F6351" t="s" s="675">
        <v>2730</v>
      </c>
      <c r="G6351" t="s" s="686">
        <f>G6288</f>
        <v>2003</v>
      </c>
      <c r="H6351" s="677">
        <v>0</v>
      </c>
      <c r="J6351" s="662">
        <f>H6351*I6351</f>
        <v>0</v>
      </c>
      <c r="K6351" s="662">
        <f>IF($V$11="Y",J6351*0.05,0)</f>
        <v>0</v>
      </c>
    </row>
    <row r="6352" s="671" customFormat="1" ht="13.5" customHeight="1">
      <c r="E6352" t="s" s="596">
        <v>1742</v>
      </c>
      <c r="F6352" t="s" s="675">
        <v>2730</v>
      </c>
      <c r="G6352" t="s" s="690">
        <f>G6289</f>
        <v>2004</v>
      </c>
      <c r="H6352" s="677">
        <v>0</v>
      </c>
      <c r="J6352" s="662">
        <f>H6352*I6352</f>
        <v>0</v>
      </c>
      <c r="K6352" s="662">
        <f>IF($V$11="Y",J6352*0.05,0)</f>
        <v>0</v>
      </c>
    </row>
    <row r="6353" s="671" customFormat="1" ht="13.5" customHeight="1">
      <c r="E6353" t="s" s="596">
        <v>1742</v>
      </c>
      <c r="F6353" t="s" s="675">
        <v>2730</v>
      </c>
      <c r="G6353" t="s" s="692">
        <f>G6290</f>
        <v>2005</v>
      </c>
      <c r="H6353" s="677">
        <v>0</v>
      </c>
      <c r="J6353" s="662">
        <f>H6353*I6353</f>
        <v>0</v>
      </c>
      <c r="K6353" s="662">
        <f>IF($V$11="Y",J6353*0.05,0)</f>
        <v>0</v>
      </c>
    </row>
    <row r="6354" s="671" customFormat="1" ht="13.5" customHeight="1">
      <c r="E6354" t="s" s="596">
        <v>1742</v>
      </c>
      <c r="F6354" t="s" s="675">
        <v>2730</v>
      </c>
      <c r="G6354" t="s" s="180">
        <f>G6291</f>
        <v>2006</v>
      </c>
      <c r="H6354" s="677">
        <v>0</v>
      </c>
      <c r="J6354" s="662">
        <f>H6354*I6354</f>
        <v>0</v>
      </c>
      <c r="K6354" s="662">
        <f>IF($V$11="Y",J6354*0.05,0)</f>
        <v>0</v>
      </c>
    </row>
    <row r="6355" s="671" customFormat="1" ht="13.5" customHeight="1">
      <c r="E6355" t="s" s="596">
        <v>1742</v>
      </c>
      <c r="F6355" t="s" s="675">
        <v>2730</v>
      </c>
      <c r="G6355" t="s" s="695">
        <f>G6292</f>
        <v>2007</v>
      </c>
      <c r="H6355" s="677">
        <v>0</v>
      </c>
      <c r="J6355" s="662">
        <f>H6355*I6355</f>
        <v>0</v>
      </c>
      <c r="K6355" s="662">
        <f>IF($V$11="Y",J6355*0.05,0)</f>
        <v>0</v>
      </c>
    </row>
    <row r="6356" s="671" customFormat="1" ht="13.5" customHeight="1">
      <c r="E6356" t="s" s="596">
        <v>1743</v>
      </c>
      <c r="F6356" t="s" s="675">
        <v>2731</v>
      </c>
      <c r="G6356" t="s" s="676">
        <f>G6293</f>
        <v>1996</v>
      </c>
      <c r="H6356" s="677">
        <v>0</v>
      </c>
      <c r="J6356" s="662">
        <f>H6356*I6356</f>
        <v>0</v>
      </c>
      <c r="K6356" s="662">
        <f>IF($V$11="Y",J6356*0.05,0)</f>
        <v>0</v>
      </c>
    </row>
    <row r="6357" s="671" customFormat="1" ht="13.5" customHeight="1">
      <c r="E6357" t="s" s="596">
        <v>1743</v>
      </c>
      <c r="F6357" t="s" s="675">
        <v>2731</v>
      </c>
      <c r="G6357" t="s" s="91">
        <f>G6294</f>
        <v>1998</v>
      </c>
      <c r="H6357" s="677">
        <v>0</v>
      </c>
      <c r="J6357" s="662">
        <f>H6357*I6357</f>
        <v>0</v>
      </c>
      <c r="K6357" s="662">
        <f>IF($V$11="Y",J6357*0.05,0)</f>
        <v>0</v>
      </c>
    </row>
    <row r="6358" s="671" customFormat="1" ht="13.5" customHeight="1">
      <c r="E6358" t="s" s="596">
        <v>1743</v>
      </c>
      <c r="F6358" t="s" s="675">
        <v>2731</v>
      </c>
      <c r="G6358" t="s" s="205">
        <f>G6295</f>
        <v>2000</v>
      </c>
      <c r="H6358" s="677">
        <v>0</v>
      </c>
      <c r="J6358" s="662">
        <f>H6358*I6358</f>
        <v>0</v>
      </c>
      <c r="K6358" s="662">
        <f>IF($V$11="Y",J6358*0.05,0)</f>
        <v>0</v>
      </c>
    </row>
    <row r="6359" s="671" customFormat="1" ht="13.5" customHeight="1">
      <c r="E6359" t="s" s="596">
        <v>1743</v>
      </c>
      <c r="F6359" t="s" s="675">
        <v>2731</v>
      </c>
      <c r="G6359" t="s" s="684">
        <f>G6296</f>
        <v>2001</v>
      </c>
      <c r="H6359" s="677">
        <v>0</v>
      </c>
      <c r="J6359" s="662">
        <f>H6359*I6359</f>
        <v>0</v>
      </c>
      <c r="K6359" s="662">
        <f>IF($V$11="Y",J6359*0.05,0)</f>
        <v>0</v>
      </c>
    </row>
    <row r="6360" s="671" customFormat="1" ht="13.5" customHeight="1">
      <c r="E6360" t="s" s="596">
        <v>1743</v>
      </c>
      <c r="F6360" t="s" s="675">
        <v>2731</v>
      </c>
      <c r="G6360" t="s" s="686">
        <f>G6297</f>
        <v>2003</v>
      </c>
      <c r="H6360" s="677">
        <v>0</v>
      </c>
      <c r="J6360" s="662">
        <f>H6360*I6360</f>
        <v>0</v>
      </c>
      <c r="K6360" s="662">
        <f>IF($V$11="Y",J6360*0.05,0)</f>
        <v>0</v>
      </c>
    </row>
    <row r="6361" s="671" customFormat="1" ht="13.5" customHeight="1">
      <c r="E6361" t="s" s="596">
        <v>1743</v>
      </c>
      <c r="F6361" t="s" s="675">
        <v>2731</v>
      </c>
      <c r="G6361" t="s" s="690">
        <f>G6298</f>
        <v>2004</v>
      </c>
      <c r="H6361" s="677">
        <v>0</v>
      </c>
      <c r="J6361" s="662">
        <f>H6361*I6361</f>
        <v>0</v>
      </c>
      <c r="K6361" s="662">
        <f>IF($V$11="Y",J6361*0.05,0)</f>
        <v>0</v>
      </c>
    </row>
    <row r="6362" s="671" customFormat="1" ht="13.5" customHeight="1">
      <c r="E6362" t="s" s="596">
        <v>1743</v>
      </c>
      <c r="F6362" t="s" s="675">
        <v>2731</v>
      </c>
      <c r="G6362" t="s" s="692">
        <f>G6299</f>
        <v>2005</v>
      </c>
      <c r="H6362" s="677">
        <v>0</v>
      </c>
      <c r="J6362" s="662">
        <f>H6362*I6362</f>
        <v>0</v>
      </c>
      <c r="K6362" s="662">
        <f>IF($V$11="Y",J6362*0.05,0)</f>
        <v>0</v>
      </c>
    </row>
    <row r="6363" s="671" customFormat="1" ht="13.5" customHeight="1">
      <c r="E6363" t="s" s="596">
        <v>1743</v>
      </c>
      <c r="F6363" t="s" s="675">
        <v>2731</v>
      </c>
      <c r="G6363" t="s" s="180">
        <f>G6300</f>
        <v>2006</v>
      </c>
      <c r="H6363" s="677">
        <v>0</v>
      </c>
      <c r="J6363" s="662">
        <f>H6363*I6363</f>
        <v>0</v>
      </c>
      <c r="K6363" s="662">
        <f>IF($V$11="Y",J6363*0.05,0)</f>
        <v>0</v>
      </c>
    </row>
    <row r="6364" s="671" customFormat="1" ht="13.5" customHeight="1">
      <c r="E6364" t="s" s="596">
        <v>1743</v>
      </c>
      <c r="F6364" t="s" s="675">
        <v>2731</v>
      </c>
      <c r="G6364" t="s" s="695">
        <f>G6301</f>
        <v>2007</v>
      </c>
      <c r="H6364" s="677">
        <v>0</v>
      </c>
      <c r="J6364" s="662">
        <f>H6364*I6364</f>
        <v>0</v>
      </c>
      <c r="K6364" s="662">
        <f>IF($V$11="Y",J6364*0.05,0)</f>
        <v>0</v>
      </c>
    </row>
    <row r="6365" s="671" customFormat="1" ht="13.5" customHeight="1">
      <c r="E6365" t="s" s="596">
        <v>1744</v>
      </c>
      <c r="F6365" t="s" s="675">
        <v>2732</v>
      </c>
      <c r="G6365" t="s" s="676">
        <f>G6302</f>
        <v>1996</v>
      </c>
      <c r="H6365" s="677">
        <v>0</v>
      </c>
      <c r="J6365" s="662">
        <f>H6365*I6365</f>
        <v>0</v>
      </c>
      <c r="K6365" s="662">
        <f>IF($V$11="Y",J6365*0.05,0)</f>
        <v>0</v>
      </c>
    </row>
    <row r="6366" s="671" customFormat="1" ht="13.5" customHeight="1">
      <c r="E6366" t="s" s="596">
        <v>1744</v>
      </c>
      <c r="F6366" t="s" s="675">
        <v>2732</v>
      </c>
      <c r="G6366" t="s" s="91">
        <f>G6303</f>
        <v>1998</v>
      </c>
      <c r="H6366" s="677">
        <v>0</v>
      </c>
      <c r="J6366" s="662">
        <f>H6366*I6366</f>
        <v>0</v>
      </c>
      <c r="K6366" s="662">
        <f>IF($V$11="Y",J6366*0.05,0)</f>
        <v>0</v>
      </c>
    </row>
    <row r="6367" s="671" customFormat="1" ht="13.5" customHeight="1">
      <c r="E6367" t="s" s="596">
        <v>1744</v>
      </c>
      <c r="F6367" t="s" s="675">
        <v>2732</v>
      </c>
      <c r="G6367" t="s" s="205">
        <f>G6304</f>
        <v>2000</v>
      </c>
      <c r="H6367" s="677">
        <v>0</v>
      </c>
      <c r="J6367" s="662">
        <f>H6367*I6367</f>
        <v>0</v>
      </c>
      <c r="K6367" s="662">
        <f>IF($V$11="Y",J6367*0.05,0)</f>
        <v>0</v>
      </c>
    </row>
    <row r="6368" s="671" customFormat="1" ht="13.5" customHeight="1">
      <c r="E6368" t="s" s="596">
        <v>1744</v>
      </c>
      <c r="F6368" t="s" s="675">
        <v>2732</v>
      </c>
      <c r="G6368" t="s" s="684">
        <f>G6305</f>
        <v>2001</v>
      </c>
      <c r="H6368" s="677">
        <v>0</v>
      </c>
      <c r="J6368" s="662">
        <f>H6368*I6368</f>
        <v>0</v>
      </c>
      <c r="K6368" s="662">
        <f>IF($V$11="Y",J6368*0.05,0)</f>
        <v>0</v>
      </c>
    </row>
    <row r="6369" s="671" customFormat="1" ht="13.5" customHeight="1">
      <c r="E6369" t="s" s="596">
        <v>1744</v>
      </c>
      <c r="F6369" t="s" s="675">
        <v>2732</v>
      </c>
      <c r="G6369" t="s" s="686">
        <f>G6306</f>
        <v>2003</v>
      </c>
      <c r="H6369" s="677">
        <v>0</v>
      </c>
      <c r="J6369" s="662">
        <f>H6369*I6369</f>
        <v>0</v>
      </c>
      <c r="K6369" s="662">
        <f>IF($V$11="Y",J6369*0.05,0)</f>
        <v>0</v>
      </c>
    </row>
    <row r="6370" s="671" customFormat="1" ht="13.5" customHeight="1">
      <c r="E6370" t="s" s="596">
        <v>1744</v>
      </c>
      <c r="F6370" t="s" s="675">
        <v>2732</v>
      </c>
      <c r="G6370" t="s" s="690">
        <f>G6307</f>
        <v>2004</v>
      </c>
      <c r="H6370" s="677">
        <v>0</v>
      </c>
      <c r="J6370" s="662">
        <f>H6370*I6370</f>
        <v>0</v>
      </c>
      <c r="K6370" s="662">
        <f>IF($V$11="Y",J6370*0.05,0)</f>
        <v>0</v>
      </c>
    </row>
    <row r="6371" s="671" customFormat="1" ht="13.5" customHeight="1">
      <c r="E6371" t="s" s="596">
        <v>1744</v>
      </c>
      <c r="F6371" t="s" s="675">
        <v>2732</v>
      </c>
      <c r="G6371" t="s" s="692">
        <f>G6308</f>
        <v>2005</v>
      </c>
      <c r="H6371" s="677">
        <v>0</v>
      </c>
      <c r="J6371" s="662">
        <f>H6371*I6371</f>
        <v>0</v>
      </c>
      <c r="K6371" s="662">
        <f>IF($V$11="Y",J6371*0.05,0)</f>
        <v>0</v>
      </c>
    </row>
    <row r="6372" s="671" customFormat="1" ht="13.5" customHeight="1">
      <c r="E6372" t="s" s="596">
        <v>1744</v>
      </c>
      <c r="F6372" t="s" s="675">
        <v>2732</v>
      </c>
      <c r="G6372" t="s" s="180">
        <f>G6309</f>
        <v>2006</v>
      </c>
      <c r="H6372" s="677">
        <v>0</v>
      </c>
      <c r="J6372" s="662">
        <f>H6372*I6372</f>
        <v>0</v>
      </c>
      <c r="K6372" s="662">
        <f>IF($V$11="Y",J6372*0.05,0)</f>
        <v>0</v>
      </c>
    </row>
    <row r="6373" s="671" customFormat="1" ht="13.5" customHeight="1">
      <c r="E6373" t="s" s="596">
        <v>1744</v>
      </c>
      <c r="F6373" t="s" s="675">
        <v>2732</v>
      </c>
      <c r="G6373" t="s" s="695">
        <f>G6310</f>
        <v>2007</v>
      </c>
      <c r="H6373" s="677">
        <v>0</v>
      </c>
      <c r="J6373" s="662">
        <f>H6373*I6373</f>
        <v>0</v>
      </c>
      <c r="K6373" s="662">
        <f>IF($V$11="Y",J6373*0.05,0)</f>
        <v>0</v>
      </c>
    </row>
    <row r="6374" s="671" customFormat="1" ht="13.5" customHeight="1">
      <c r="E6374" t="s" s="596">
        <v>1745</v>
      </c>
      <c r="F6374" t="s" s="675">
        <v>2733</v>
      </c>
      <c r="G6374" t="s" s="676">
        <f>G6311</f>
        <v>1996</v>
      </c>
      <c r="H6374" s="677">
        <v>0</v>
      </c>
      <c r="J6374" s="662">
        <f>H6374*I6374</f>
        <v>0</v>
      </c>
      <c r="K6374" s="662">
        <f>IF($V$11="Y",J6374*0.05,0)</f>
        <v>0</v>
      </c>
    </row>
    <row r="6375" s="671" customFormat="1" ht="13.5" customHeight="1">
      <c r="E6375" t="s" s="596">
        <v>1745</v>
      </c>
      <c r="F6375" t="s" s="675">
        <v>2733</v>
      </c>
      <c r="G6375" t="s" s="91">
        <f>G6312</f>
        <v>1998</v>
      </c>
      <c r="H6375" s="677">
        <v>0</v>
      </c>
      <c r="J6375" s="662">
        <f>H6375*I6375</f>
        <v>0</v>
      </c>
      <c r="K6375" s="662">
        <f>IF($V$11="Y",J6375*0.05,0)</f>
        <v>0</v>
      </c>
    </row>
    <row r="6376" s="671" customFormat="1" ht="13.5" customHeight="1">
      <c r="E6376" t="s" s="596">
        <v>1745</v>
      </c>
      <c r="F6376" t="s" s="675">
        <v>2733</v>
      </c>
      <c r="G6376" t="s" s="205">
        <f>G6313</f>
        <v>2000</v>
      </c>
      <c r="H6376" s="677">
        <v>0</v>
      </c>
      <c r="J6376" s="662">
        <f>H6376*I6376</f>
        <v>0</v>
      </c>
      <c r="K6376" s="662">
        <f>IF($V$11="Y",J6376*0.05,0)</f>
        <v>0</v>
      </c>
    </row>
    <row r="6377" s="671" customFormat="1" ht="13.5" customHeight="1">
      <c r="E6377" t="s" s="596">
        <v>1745</v>
      </c>
      <c r="F6377" t="s" s="675">
        <v>2733</v>
      </c>
      <c r="G6377" t="s" s="684">
        <f>G6314</f>
        <v>2001</v>
      </c>
      <c r="H6377" s="677">
        <v>0</v>
      </c>
      <c r="J6377" s="662">
        <f>H6377*I6377</f>
        <v>0</v>
      </c>
      <c r="K6377" s="662">
        <f>IF($V$11="Y",J6377*0.05,0)</f>
        <v>0</v>
      </c>
    </row>
    <row r="6378" s="671" customFormat="1" ht="13.5" customHeight="1">
      <c r="E6378" t="s" s="596">
        <v>1745</v>
      </c>
      <c r="F6378" t="s" s="675">
        <v>2733</v>
      </c>
      <c r="G6378" t="s" s="686">
        <f>G6315</f>
        <v>2003</v>
      </c>
      <c r="H6378" s="677">
        <v>0</v>
      </c>
      <c r="J6378" s="662">
        <f>H6378*I6378</f>
        <v>0</v>
      </c>
      <c r="K6378" s="662">
        <f>IF($V$11="Y",J6378*0.05,0)</f>
        <v>0</v>
      </c>
    </row>
    <row r="6379" s="671" customFormat="1" ht="13.5" customHeight="1">
      <c r="E6379" t="s" s="596">
        <v>1745</v>
      </c>
      <c r="F6379" t="s" s="675">
        <v>2733</v>
      </c>
      <c r="G6379" t="s" s="690">
        <f>G6316</f>
        <v>2004</v>
      </c>
      <c r="H6379" s="677">
        <v>0</v>
      </c>
      <c r="J6379" s="662">
        <f>H6379*I6379</f>
        <v>0</v>
      </c>
      <c r="K6379" s="662">
        <f>IF($V$11="Y",J6379*0.05,0)</f>
        <v>0</v>
      </c>
    </row>
    <row r="6380" s="671" customFormat="1" ht="13.5" customHeight="1">
      <c r="E6380" t="s" s="596">
        <v>1745</v>
      </c>
      <c r="F6380" t="s" s="675">
        <v>2733</v>
      </c>
      <c r="G6380" t="s" s="692">
        <f>G6317</f>
        <v>2005</v>
      </c>
      <c r="H6380" s="677">
        <v>0</v>
      </c>
      <c r="J6380" s="662">
        <f>H6380*I6380</f>
        <v>0</v>
      </c>
      <c r="K6380" s="662">
        <f>IF($V$11="Y",J6380*0.05,0)</f>
        <v>0</v>
      </c>
    </row>
    <row r="6381" s="671" customFormat="1" ht="13.5" customHeight="1">
      <c r="E6381" t="s" s="596">
        <v>1745</v>
      </c>
      <c r="F6381" t="s" s="675">
        <v>2733</v>
      </c>
      <c r="G6381" t="s" s="180">
        <f>G6318</f>
        <v>2006</v>
      </c>
      <c r="H6381" s="677">
        <v>0</v>
      </c>
      <c r="J6381" s="662">
        <f>H6381*I6381</f>
        <v>0</v>
      </c>
      <c r="K6381" s="662">
        <f>IF($V$11="Y",J6381*0.05,0)</f>
        <v>0</v>
      </c>
    </row>
    <row r="6382" s="671" customFormat="1" ht="13.5" customHeight="1">
      <c r="E6382" t="s" s="596">
        <v>1745</v>
      </c>
      <c r="F6382" t="s" s="675">
        <v>2733</v>
      </c>
      <c r="G6382" t="s" s="695">
        <f>G6319</f>
        <v>2007</v>
      </c>
      <c r="H6382" s="677">
        <v>0</v>
      </c>
      <c r="J6382" s="662">
        <f>H6382*I6382</f>
        <v>0</v>
      </c>
      <c r="K6382" s="662">
        <f>IF($V$11="Y",J6382*0.05,0)</f>
        <v>0</v>
      </c>
    </row>
    <row r="6383" s="671" customFormat="1" ht="13.5" customHeight="1">
      <c r="E6383" t="s" s="596">
        <v>1746</v>
      </c>
      <c r="F6383" t="s" s="675">
        <v>2734</v>
      </c>
      <c r="G6383" t="s" s="676">
        <f>G6320</f>
        <v>1996</v>
      </c>
      <c r="H6383" s="677">
        <v>0</v>
      </c>
      <c r="J6383" s="662">
        <f>H6383*I6383</f>
        <v>0</v>
      </c>
      <c r="K6383" s="662">
        <f>IF($V$11="Y",J6383*0.05,0)</f>
        <v>0</v>
      </c>
    </row>
    <row r="6384" s="671" customFormat="1" ht="13.5" customHeight="1">
      <c r="E6384" t="s" s="596">
        <v>1746</v>
      </c>
      <c r="F6384" t="s" s="675">
        <v>2734</v>
      </c>
      <c r="G6384" t="s" s="91">
        <f>G6321</f>
        <v>1998</v>
      </c>
      <c r="H6384" s="677">
        <v>0</v>
      </c>
      <c r="J6384" s="662">
        <f>H6384*I6384</f>
        <v>0</v>
      </c>
      <c r="K6384" s="662">
        <f>IF($V$11="Y",J6384*0.05,0)</f>
        <v>0</v>
      </c>
    </row>
    <row r="6385" s="671" customFormat="1" ht="13.5" customHeight="1">
      <c r="E6385" t="s" s="596">
        <v>1746</v>
      </c>
      <c r="F6385" t="s" s="675">
        <v>2734</v>
      </c>
      <c r="G6385" t="s" s="205">
        <f>G6322</f>
        <v>2000</v>
      </c>
      <c r="H6385" s="677">
        <v>0</v>
      </c>
      <c r="J6385" s="662">
        <f>H6385*I6385</f>
        <v>0</v>
      </c>
      <c r="K6385" s="662">
        <f>IF($V$11="Y",J6385*0.05,0)</f>
        <v>0</v>
      </c>
    </row>
    <row r="6386" s="671" customFormat="1" ht="13.5" customHeight="1">
      <c r="E6386" t="s" s="596">
        <v>1746</v>
      </c>
      <c r="F6386" t="s" s="675">
        <v>2734</v>
      </c>
      <c r="G6386" t="s" s="684">
        <f>G6323</f>
        <v>2001</v>
      </c>
      <c r="H6386" s="677">
        <v>0</v>
      </c>
      <c r="J6386" s="662">
        <f>H6386*I6386</f>
        <v>0</v>
      </c>
      <c r="K6386" s="662">
        <f>IF($V$11="Y",J6386*0.05,0)</f>
        <v>0</v>
      </c>
    </row>
    <row r="6387" s="671" customFormat="1" ht="13.5" customHeight="1">
      <c r="E6387" t="s" s="596">
        <v>1746</v>
      </c>
      <c r="F6387" t="s" s="675">
        <v>2734</v>
      </c>
      <c r="G6387" t="s" s="686">
        <f>G6324</f>
        <v>2003</v>
      </c>
      <c r="H6387" s="677">
        <v>0</v>
      </c>
      <c r="J6387" s="662">
        <f>H6387*I6387</f>
        <v>0</v>
      </c>
      <c r="K6387" s="662">
        <f>IF($V$11="Y",J6387*0.05,0)</f>
        <v>0</v>
      </c>
    </row>
    <row r="6388" s="671" customFormat="1" ht="13.5" customHeight="1">
      <c r="E6388" t="s" s="596">
        <v>1746</v>
      </c>
      <c r="F6388" t="s" s="675">
        <v>2734</v>
      </c>
      <c r="G6388" t="s" s="690">
        <f>G6325</f>
        <v>2004</v>
      </c>
      <c r="H6388" s="677">
        <v>0</v>
      </c>
      <c r="J6388" s="662">
        <f>H6388*I6388</f>
        <v>0</v>
      </c>
      <c r="K6388" s="662">
        <f>IF($V$11="Y",J6388*0.05,0)</f>
        <v>0</v>
      </c>
    </row>
    <row r="6389" s="671" customFormat="1" ht="13.5" customHeight="1">
      <c r="E6389" t="s" s="596">
        <v>1746</v>
      </c>
      <c r="F6389" t="s" s="675">
        <v>2734</v>
      </c>
      <c r="G6389" t="s" s="692">
        <f>G6326</f>
        <v>2005</v>
      </c>
      <c r="H6389" s="677">
        <v>0</v>
      </c>
      <c r="J6389" s="662">
        <f>H6389*I6389</f>
        <v>0</v>
      </c>
      <c r="K6389" s="662">
        <f>IF($V$11="Y",J6389*0.05,0)</f>
        <v>0</v>
      </c>
    </row>
    <row r="6390" s="671" customFormat="1" ht="13.5" customHeight="1">
      <c r="E6390" t="s" s="596">
        <v>1746</v>
      </c>
      <c r="F6390" t="s" s="675">
        <v>2734</v>
      </c>
      <c r="G6390" t="s" s="180">
        <f>G6327</f>
        <v>2006</v>
      </c>
      <c r="H6390" s="677">
        <v>0</v>
      </c>
      <c r="J6390" s="662">
        <f>H6390*I6390</f>
        <v>0</v>
      </c>
      <c r="K6390" s="662">
        <f>IF($V$11="Y",J6390*0.05,0)</f>
        <v>0</v>
      </c>
    </row>
    <row r="6391" s="671" customFormat="1" ht="13.5" customHeight="1">
      <c r="E6391" t="s" s="596">
        <v>1746</v>
      </c>
      <c r="F6391" t="s" s="675">
        <v>2734</v>
      </c>
      <c r="G6391" t="s" s="695">
        <f>G6328</f>
        <v>2007</v>
      </c>
      <c r="H6391" s="677">
        <v>0</v>
      </c>
      <c r="J6391" s="662">
        <f>H6391*I6391</f>
        <v>0</v>
      </c>
      <c r="K6391" s="662">
        <f>IF($V$11="Y",J6391*0.05,0)</f>
        <v>0</v>
      </c>
    </row>
    <row r="6392" s="671" customFormat="1" ht="13.5" customHeight="1">
      <c r="E6392" t="s" s="596">
        <v>1747</v>
      </c>
      <c r="F6392" t="s" s="675">
        <v>2735</v>
      </c>
      <c r="G6392" t="s" s="676">
        <f>G6329</f>
        <v>1996</v>
      </c>
      <c r="H6392" s="677">
        <v>0</v>
      </c>
      <c r="J6392" s="662">
        <f>H6392*I6392</f>
        <v>0</v>
      </c>
      <c r="K6392" s="662">
        <f>IF($V$11="Y",J6392*0.05,0)</f>
        <v>0</v>
      </c>
    </row>
    <row r="6393" s="671" customFormat="1" ht="13.5" customHeight="1">
      <c r="E6393" t="s" s="596">
        <v>1747</v>
      </c>
      <c r="F6393" t="s" s="675">
        <v>2735</v>
      </c>
      <c r="G6393" t="s" s="91">
        <f>G6330</f>
        <v>1998</v>
      </c>
      <c r="H6393" s="677">
        <v>0</v>
      </c>
      <c r="J6393" s="662">
        <f>H6393*I6393</f>
        <v>0</v>
      </c>
      <c r="K6393" s="662">
        <f>IF($V$11="Y",J6393*0.05,0)</f>
        <v>0</v>
      </c>
    </row>
    <row r="6394" s="671" customFormat="1" ht="13.5" customHeight="1">
      <c r="E6394" t="s" s="596">
        <v>1747</v>
      </c>
      <c r="F6394" t="s" s="675">
        <v>2735</v>
      </c>
      <c r="G6394" t="s" s="205">
        <f>G6331</f>
        <v>2000</v>
      </c>
      <c r="H6394" s="677">
        <v>0</v>
      </c>
      <c r="J6394" s="662">
        <f>H6394*I6394</f>
        <v>0</v>
      </c>
      <c r="K6394" s="662">
        <f>IF($V$11="Y",J6394*0.05,0)</f>
        <v>0</v>
      </c>
    </row>
    <row r="6395" s="671" customFormat="1" ht="13.5" customHeight="1">
      <c r="E6395" t="s" s="596">
        <v>1747</v>
      </c>
      <c r="F6395" t="s" s="675">
        <v>2735</v>
      </c>
      <c r="G6395" t="s" s="684">
        <f>G6332</f>
        <v>2001</v>
      </c>
      <c r="H6395" s="677">
        <v>0</v>
      </c>
      <c r="J6395" s="662">
        <f>H6395*I6395</f>
        <v>0</v>
      </c>
      <c r="K6395" s="662">
        <f>IF($V$11="Y",J6395*0.05,0)</f>
        <v>0</v>
      </c>
    </row>
    <row r="6396" s="671" customFormat="1" ht="13.5" customHeight="1">
      <c r="E6396" t="s" s="596">
        <v>1747</v>
      </c>
      <c r="F6396" t="s" s="675">
        <v>2735</v>
      </c>
      <c r="G6396" t="s" s="686">
        <f>G6333</f>
        <v>2003</v>
      </c>
      <c r="H6396" s="677">
        <v>0</v>
      </c>
      <c r="J6396" s="662">
        <f>H6396*I6396</f>
        <v>0</v>
      </c>
      <c r="K6396" s="662">
        <f>IF($V$11="Y",J6396*0.05,0)</f>
        <v>0</v>
      </c>
    </row>
    <row r="6397" s="671" customFormat="1" ht="13.5" customHeight="1">
      <c r="E6397" t="s" s="596">
        <v>1747</v>
      </c>
      <c r="F6397" t="s" s="675">
        <v>2735</v>
      </c>
      <c r="G6397" t="s" s="690">
        <f>G6334</f>
        <v>2004</v>
      </c>
      <c r="H6397" s="677">
        <v>0</v>
      </c>
      <c r="J6397" s="662">
        <f>H6397*I6397</f>
        <v>0</v>
      </c>
      <c r="K6397" s="662">
        <f>IF($V$11="Y",J6397*0.05,0)</f>
        <v>0</v>
      </c>
    </row>
    <row r="6398" s="671" customFormat="1" ht="13.5" customHeight="1">
      <c r="E6398" t="s" s="596">
        <v>1747</v>
      </c>
      <c r="F6398" t="s" s="675">
        <v>2735</v>
      </c>
      <c r="G6398" t="s" s="692">
        <f>G6335</f>
        <v>2005</v>
      </c>
      <c r="H6398" s="677">
        <v>0</v>
      </c>
      <c r="J6398" s="662">
        <f>H6398*I6398</f>
        <v>0</v>
      </c>
      <c r="K6398" s="662">
        <f>IF($V$11="Y",J6398*0.05,0)</f>
        <v>0</v>
      </c>
    </row>
    <row r="6399" s="671" customFormat="1" ht="13.5" customHeight="1">
      <c r="E6399" t="s" s="596">
        <v>1747</v>
      </c>
      <c r="F6399" t="s" s="675">
        <v>2735</v>
      </c>
      <c r="G6399" t="s" s="180">
        <f>G6336</f>
        <v>2006</v>
      </c>
      <c r="H6399" s="677">
        <v>0</v>
      </c>
      <c r="J6399" s="662">
        <f>H6399*I6399</f>
        <v>0</v>
      </c>
      <c r="K6399" s="662">
        <f>IF($V$11="Y",J6399*0.05,0)</f>
        <v>0</v>
      </c>
    </row>
    <row r="6400" s="671" customFormat="1" ht="13.5" customHeight="1">
      <c r="E6400" t="s" s="596">
        <v>1747</v>
      </c>
      <c r="F6400" t="s" s="675">
        <v>2735</v>
      </c>
      <c r="G6400" t="s" s="695">
        <f>G6337</f>
        <v>2007</v>
      </c>
      <c r="H6400" s="677">
        <v>0</v>
      </c>
      <c r="J6400" s="662">
        <f>H6400*I6400</f>
        <v>0</v>
      </c>
      <c r="K6400" s="662">
        <f>IF($V$11="Y",J6400*0.05,0)</f>
        <v>0</v>
      </c>
    </row>
    <row r="6401" s="671" customFormat="1" ht="13.5" customHeight="1">
      <c r="E6401" t="s" s="596">
        <v>1748</v>
      </c>
      <c r="F6401" t="s" s="675">
        <v>2736</v>
      </c>
      <c r="G6401" t="s" s="676">
        <f>G6338</f>
        <v>1996</v>
      </c>
      <c r="H6401" s="677">
        <v>0</v>
      </c>
      <c r="J6401" s="662">
        <f>H6401*I6401</f>
        <v>0</v>
      </c>
      <c r="K6401" s="662">
        <f>IF($V$11="Y",J6401*0.05,0)</f>
        <v>0</v>
      </c>
    </row>
    <row r="6402" s="671" customFormat="1" ht="13.5" customHeight="1">
      <c r="E6402" t="s" s="596">
        <v>1748</v>
      </c>
      <c r="F6402" t="s" s="675">
        <v>2736</v>
      </c>
      <c r="G6402" t="s" s="91">
        <f>G6339</f>
        <v>1998</v>
      </c>
      <c r="H6402" s="677">
        <v>0</v>
      </c>
      <c r="J6402" s="662">
        <f>H6402*I6402</f>
        <v>0</v>
      </c>
      <c r="K6402" s="662">
        <f>IF($V$11="Y",J6402*0.05,0)</f>
        <v>0</v>
      </c>
    </row>
    <row r="6403" s="671" customFormat="1" ht="13.5" customHeight="1">
      <c r="E6403" t="s" s="596">
        <v>1748</v>
      </c>
      <c r="F6403" t="s" s="675">
        <v>2736</v>
      </c>
      <c r="G6403" t="s" s="205">
        <f>G6340</f>
        <v>2000</v>
      </c>
      <c r="H6403" s="677">
        <v>0</v>
      </c>
      <c r="J6403" s="662">
        <f>H6403*I6403</f>
        <v>0</v>
      </c>
      <c r="K6403" s="662">
        <f>IF($V$11="Y",J6403*0.05,0)</f>
        <v>0</v>
      </c>
    </row>
    <row r="6404" s="671" customFormat="1" ht="13.5" customHeight="1">
      <c r="E6404" t="s" s="596">
        <v>1748</v>
      </c>
      <c r="F6404" t="s" s="675">
        <v>2736</v>
      </c>
      <c r="G6404" t="s" s="684">
        <f>G6341</f>
        <v>2001</v>
      </c>
      <c r="H6404" s="677">
        <v>0</v>
      </c>
      <c r="J6404" s="662">
        <f>H6404*I6404</f>
        <v>0</v>
      </c>
      <c r="K6404" s="662">
        <f>IF($V$11="Y",J6404*0.05,0)</f>
        <v>0</v>
      </c>
    </row>
    <row r="6405" s="671" customFormat="1" ht="13.5" customHeight="1">
      <c r="E6405" t="s" s="596">
        <v>1748</v>
      </c>
      <c r="F6405" t="s" s="675">
        <v>2736</v>
      </c>
      <c r="G6405" t="s" s="686">
        <f>G6342</f>
        <v>2003</v>
      </c>
      <c r="H6405" s="677">
        <v>0</v>
      </c>
      <c r="J6405" s="662">
        <f>H6405*I6405</f>
        <v>0</v>
      </c>
      <c r="K6405" s="662">
        <f>IF($V$11="Y",J6405*0.05,0)</f>
        <v>0</v>
      </c>
    </row>
    <row r="6406" s="671" customFormat="1" ht="13.5" customHeight="1">
      <c r="E6406" t="s" s="596">
        <v>1748</v>
      </c>
      <c r="F6406" t="s" s="675">
        <v>2736</v>
      </c>
      <c r="G6406" t="s" s="690">
        <f>G6343</f>
        <v>2004</v>
      </c>
      <c r="H6406" s="677">
        <v>0</v>
      </c>
      <c r="J6406" s="662">
        <f>H6406*I6406</f>
        <v>0</v>
      </c>
      <c r="K6406" s="662">
        <f>IF($V$11="Y",J6406*0.05,0)</f>
        <v>0</v>
      </c>
    </row>
    <row r="6407" s="671" customFormat="1" ht="13.5" customHeight="1">
      <c r="E6407" t="s" s="596">
        <v>1748</v>
      </c>
      <c r="F6407" t="s" s="675">
        <v>2736</v>
      </c>
      <c r="G6407" t="s" s="692">
        <f>G6344</f>
        <v>2005</v>
      </c>
      <c r="H6407" s="677">
        <v>0</v>
      </c>
      <c r="J6407" s="662">
        <f>H6407*I6407</f>
        <v>0</v>
      </c>
      <c r="K6407" s="662">
        <f>IF($V$11="Y",J6407*0.05,0)</f>
        <v>0</v>
      </c>
    </row>
    <row r="6408" s="671" customFormat="1" ht="13.5" customHeight="1">
      <c r="E6408" t="s" s="596">
        <v>1748</v>
      </c>
      <c r="F6408" t="s" s="675">
        <v>2736</v>
      </c>
      <c r="G6408" t="s" s="180">
        <f>G6345</f>
        <v>2006</v>
      </c>
      <c r="H6408" s="677">
        <v>0</v>
      </c>
      <c r="J6408" s="662">
        <f>H6408*I6408</f>
        <v>0</v>
      </c>
      <c r="K6408" s="662">
        <f>IF($V$11="Y",J6408*0.05,0)</f>
        <v>0</v>
      </c>
    </row>
    <row r="6409" s="671" customFormat="1" ht="13.5" customHeight="1">
      <c r="E6409" t="s" s="596">
        <v>1748</v>
      </c>
      <c r="F6409" t="s" s="675">
        <v>2736</v>
      </c>
      <c r="G6409" t="s" s="695">
        <f>G6346</f>
        <v>2007</v>
      </c>
      <c r="H6409" s="677">
        <v>0</v>
      </c>
      <c r="J6409" s="662">
        <f>H6409*I6409</f>
        <v>0</v>
      </c>
      <c r="K6409" s="662">
        <f>IF($V$11="Y",J6409*0.05,0)</f>
        <v>0</v>
      </c>
    </row>
    <row r="6410" s="671" customFormat="1" ht="13.5" customHeight="1">
      <c r="E6410" t="s" s="596">
        <v>1749</v>
      </c>
      <c r="F6410" t="s" s="675">
        <v>2737</v>
      </c>
      <c r="G6410" t="s" s="676">
        <f>G6347</f>
        <v>1996</v>
      </c>
      <c r="H6410" s="677">
        <v>0</v>
      </c>
      <c r="J6410" s="662">
        <f>H6410*I6410</f>
        <v>0</v>
      </c>
      <c r="K6410" s="662">
        <f>IF($V$11="Y",J6410*0.05,0)</f>
        <v>0</v>
      </c>
    </row>
    <row r="6411" s="671" customFormat="1" ht="13.5" customHeight="1">
      <c r="E6411" t="s" s="596">
        <v>1749</v>
      </c>
      <c r="F6411" t="s" s="675">
        <v>2737</v>
      </c>
      <c r="G6411" t="s" s="91">
        <f>G6348</f>
        <v>1998</v>
      </c>
      <c r="H6411" s="677">
        <v>0</v>
      </c>
      <c r="J6411" s="662">
        <f>H6411*I6411</f>
        <v>0</v>
      </c>
      <c r="K6411" s="662">
        <f>IF($V$11="Y",J6411*0.05,0)</f>
        <v>0</v>
      </c>
    </row>
    <row r="6412" s="671" customFormat="1" ht="13.5" customHeight="1">
      <c r="E6412" t="s" s="596">
        <v>1749</v>
      </c>
      <c r="F6412" t="s" s="675">
        <v>2737</v>
      </c>
      <c r="G6412" t="s" s="205">
        <f>G6349</f>
        <v>2000</v>
      </c>
      <c r="H6412" s="677">
        <v>0</v>
      </c>
      <c r="J6412" s="662">
        <f>H6412*I6412</f>
        <v>0</v>
      </c>
      <c r="K6412" s="662">
        <f>IF($V$11="Y",J6412*0.05,0)</f>
        <v>0</v>
      </c>
    </row>
    <row r="6413" s="671" customFormat="1" ht="13.5" customHeight="1">
      <c r="E6413" t="s" s="596">
        <v>1749</v>
      </c>
      <c r="F6413" t="s" s="675">
        <v>2737</v>
      </c>
      <c r="G6413" t="s" s="684">
        <f>G6350</f>
        <v>2001</v>
      </c>
      <c r="H6413" s="677">
        <v>0</v>
      </c>
      <c r="J6413" s="662">
        <f>H6413*I6413</f>
        <v>0</v>
      </c>
      <c r="K6413" s="662">
        <f>IF($V$11="Y",J6413*0.05,0)</f>
        <v>0</v>
      </c>
    </row>
    <row r="6414" s="671" customFormat="1" ht="13.5" customHeight="1">
      <c r="E6414" t="s" s="596">
        <v>1749</v>
      </c>
      <c r="F6414" t="s" s="675">
        <v>2737</v>
      </c>
      <c r="G6414" t="s" s="686">
        <f>G6351</f>
        <v>2003</v>
      </c>
      <c r="H6414" s="677">
        <v>0</v>
      </c>
      <c r="J6414" s="662">
        <f>H6414*I6414</f>
        <v>0</v>
      </c>
      <c r="K6414" s="662">
        <f>IF($V$11="Y",J6414*0.05,0)</f>
        <v>0</v>
      </c>
    </row>
    <row r="6415" s="671" customFormat="1" ht="13.5" customHeight="1">
      <c r="E6415" t="s" s="596">
        <v>1749</v>
      </c>
      <c r="F6415" t="s" s="675">
        <v>2737</v>
      </c>
      <c r="G6415" t="s" s="690">
        <f>G6352</f>
        <v>2004</v>
      </c>
      <c r="H6415" s="677">
        <v>0</v>
      </c>
      <c r="J6415" s="662">
        <f>H6415*I6415</f>
        <v>0</v>
      </c>
      <c r="K6415" s="662">
        <f>IF($V$11="Y",J6415*0.05,0)</f>
        <v>0</v>
      </c>
    </row>
    <row r="6416" s="671" customFormat="1" ht="13.5" customHeight="1">
      <c r="E6416" t="s" s="596">
        <v>1749</v>
      </c>
      <c r="F6416" t="s" s="675">
        <v>2737</v>
      </c>
      <c r="G6416" t="s" s="692">
        <f>G6353</f>
        <v>2005</v>
      </c>
      <c r="H6416" s="677">
        <v>0</v>
      </c>
      <c r="J6416" s="662">
        <f>H6416*I6416</f>
        <v>0</v>
      </c>
      <c r="K6416" s="662">
        <f>IF($V$11="Y",J6416*0.05,0)</f>
        <v>0</v>
      </c>
    </row>
    <row r="6417" s="671" customFormat="1" ht="13.5" customHeight="1">
      <c r="E6417" t="s" s="596">
        <v>1749</v>
      </c>
      <c r="F6417" t="s" s="675">
        <v>2737</v>
      </c>
      <c r="G6417" t="s" s="180">
        <f>G6354</f>
        <v>2006</v>
      </c>
      <c r="H6417" s="677">
        <v>0</v>
      </c>
      <c r="J6417" s="662">
        <f>H6417*I6417</f>
        <v>0</v>
      </c>
      <c r="K6417" s="662">
        <f>IF($V$11="Y",J6417*0.05,0)</f>
        <v>0</v>
      </c>
    </row>
    <row r="6418" s="671" customFormat="1" ht="13.5" customHeight="1">
      <c r="E6418" t="s" s="596">
        <v>1749</v>
      </c>
      <c r="F6418" t="s" s="675">
        <v>2737</v>
      </c>
      <c r="G6418" t="s" s="695">
        <f>G6355</f>
        <v>2007</v>
      </c>
      <c r="H6418" s="677">
        <v>0</v>
      </c>
      <c r="J6418" s="662">
        <f>H6418*I6418</f>
        <v>0</v>
      </c>
      <c r="K6418" s="662">
        <f>IF($V$11="Y",J6418*0.05,0)</f>
        <v>0</v>
      </c>
    </row>
    <row r="6419" s="671" customFormat="1" ht="13.5" customHeight="1">
      <c r="E6419" t="s" s="596">
        <v>1750</v>
      </c>
      <c r="F6419" t="s" s="675">
        <v>2738</v>
      </c>
      <c r="G6419" t="s" s="676">
        <f>G6356</f>
        <v>1996</v>
      </c>
      <c r="H6419" s="677">
        <v>0</v>
      </c>
      <c r="J6419" s="662">
        <f>H6419*I6419</f>
        <v>0</v>
      </c>
      <c r="K6419" s="662">
        <f>IF($V$11="Y",J6419*0.05,0)</f>
        <v>0</v>
      </c>
    </row>
    <row r="6420" s="671" customFormat="1" ht="13.5" customHeight="1">
      <c r="E6420" t="s" s="596">
        <v>1750</v>
      </c>
      <c r="F6420" t="s" s="675">
        <v>2738</v>
      </c>
      <c r="G6420" t="s" s="91">
        <f>G6357</f>
        <v>1998</v>
      </c>
      <c r="H6420" s="677">
        <v>0</v>
      </c>
      <c r="J6420" s="662">
        <f>H6420*I6420</f>
        <v>0</v>
      </c>
      <c r="K6420" s="662">
        <f>IF($V$11="Y",J6420*0.05,0)</f>
        <v>0</v>
      </c>
    </row>
    <row r="6421" s="671" customFormat="1" ht="13.5" customHeight="1">
      <c r="E6421" t="s" s="596">
        <v>1750</v>
      </c>
      <c r="F6421" t="s" s="675">
        <v>2738</v>
      </c>
      <c r="G6421" t="s" s="205">
        <f>G6358</f>
        <v>2000</v>
      </c>
      <c r="H6421" s="677">
        <v>0</v>
      </c>
      <c r="J6421" s="662">
        <f>H6421*I6421</f>
        <v>0</v>
      </c>
      <c r="K6421" s="662">
        <f>IF($V$11="Y",J6421*0.05,0)</f>
        <v>0</v>
      </c>
    </row>
    <row r="6422" s="671" customFormat="1" ht="13.5" customHeight="1">
      <c r="E6422" t="s" s="596">
        <v>1750</v>
      </c>
      <c r="F6422" t="s" s="675">
        <v>2738</v>
      </c>
      <c r="G6422" t="s" s="684">
        <f>G6359</f>
        <v>2001</v>
      </c>
      <c r="H6422" s="677">
        <v>0</v>
      </c>
      <c r="J6422" s="662">
        <f>H6422*I6422</f>
        <v>0</v>
      </c>
      <c r="K6422" s="662">
        <f>IF($V$11="Y",J6422*0.05,0)</f>
        <v>0</v>
      </c>
    </row>
    <row r="6423" s="671" customFormat="1" ht="13.5" customHeight="1">
      <c r="E6423" t="s" s="596">
        <v>1750</v>
      </c>
      <c r="F6423" t="s" s="675">
        <v>2738</v>
      </c>
      <c r="G6423" t="s" s="686">
        <f>G6360</f>
        <v>2003</v>
      </c>
      <c r="H6423" s="677">
        <v>0</v>
      </c>
      <c r="J6423" s="662">
        <f>H6423*I6423</f>
        <v>0</v>
      </c>
      <c r="K6423" s="662">
        <f>IF($V$11="Y",J6423*0.05,0)</f>
        <v>0</v>
      </c>
    </row>
    <row r="6424" s="671" customFormat="1" ht="13.5" customHeight="1">
      <c r="E6424" t="s" s="596">
        <v>1750</v>
      </c>
      <c r="F6424" t="s" s="675">
        <v>2738</v>
      </c>
      <c r="G6424" t="s" s="690">
        <f>G6361</f>
        <v>2004</v>
      </c>
      <c r="H6424" s="677">
        <v>0</v>
      </c>
      <c r="J6424" s="662">
        <f>H6424*I6424</f>
        <v>0</v>
      </c>
      <c r="K6424" s="662">
        <f>IF($V$11="Y",J6424*0.05,0)</f>
        <v>0</v>
      </c>
    </row>
    <row r="6425" s="671" customFormat="1" ht="13.5" customHeight="1">
      <c r="E6425" t="s" s="596">
        <v>1750</v>
      </c>
      <c r="F6425" t="s" s="675">
        <v>2738</v>
      </c>
      <c r="G6425" t="s" s="692">
        <f>G6362</f>
        <v>2005</v>
      </c>
      <c r="H6425" s="677">
        <v>0</v>
      </c>
      <c r="J6425" s="662">
        <f>H6425*I6425</f>
        <v>0</v>
      </c>
      <c r="K6425" s="662">
        <f>IF($V$11="Y",J6425*0.05,0)</f>
        <v>0</v>
      </c>
    </row>
    <row r="6426" s="671" customFormat="1" ht="13.5" customHeight="1">
      <c r="E6426" t="s" s="596">
        <v>1750</v>
      </c>
      <c r="F6426" t="s" s="675">
        <v>2738</v>
      </c>
      <c r="G6426" t="s" s="180">
        <f>G6363</f>
        <v>2006</v>
      </c>
      <c r="H6426" s="677">
        <v>0</v>
      </c>
      <c r="J6426" s="662">
        <f>H6426*I6426</f>
        <v>0</v>
      </c>
      <c r="K6426" s="662">
        <f>IF($V$11="Y",J6426*0.05,0)</f>
        <v>0</v>
      </c>
    </row>
    <row r="6427" s="671" customFormat="1" ht="13.5" customHeight="1">
      <c r="E6427" t="s" s="596">
        <v>1750</v>
      </c>
      <c r="F6427" t="s" s="675">
        <v>2738</v>
      </c>
      <c r="G6427" t="s" s="695">
        <f>G6364</f>
        <v>2007</v>
      </c>
      <c r="H6427" s="677">
        <v>0</v>
      </c>
      <c r="J6427" s="662">
        <f>H6427*I6427</f>
        <v>0</v>
      </c>
      <c r="K6427" s="662">
        <f>IF($V$11="Y",J6427*0.05,0)</f>
        <v>0</v>
      </c>
    </row>
    <row r="6428" s="671" customFormat="1" ht="13.5" customHeight="1">
      <c r="E6428" t="s" s="596">
        <v>1751</v>
      </c>
      <c r="F6428" t="s" s="675">
        <v>2739</v>
      </c>
      <c r="G6428" t="s" s="676">
        <f>G6365</f>
        <v>1996</v>
      </c>
      <c r="H6428" s="677">
        <v>0</v>
      </c>
      <c r="J6428" s="662">
        <f>H6428*I6428</f>
        <v>0</v>
      </c>
      <c r="K6428" s="662">
        <f>IF($V$11="Y",J6428*0.05,0)</f>
        <v>0</v>
      </c>
    </row>
    <row r="6429" s="671" customFormat="1" ht="13.5" customHeight="1">
      <c r="E6429" t="s" s="596">
        <v>1751</v>
      </c>
      <c r="F6429" t="s" s="675">
        <v>2739</v>
      </c>
      <c r="G6429" t="s" s="91">
        <f>G6366</f>
        <v>1998</v>
      </c>
      <c r="H6429" s="677">
        <v>0</v>
      </c>
      <c r="J6429" s="662">
        <f>H6429*I6429</f>
        <v>0</v>
      </c>
      <c r="K6429" s="662">
        <f>IF($V$11="Y",J6429*0.05,0)</f>
        <v>0</v>
      </c>
    </row>
    <row r="6430" s="671" customFormat="1" ht="13.5" customHeight="1">
      <c r="E6430" t="s" s="596">
        <v>1751</v>
      </c>
      <c r="F6430" t="s" s="675">
        <v>2739</v>
      </c>
      <c r="G6430" t="s" s="205">
        <f>G6367</f>
        <v>2000</v>
      </c>
      <c r="H6430" s="677">
        <v>0</v>
      </c>
      <c r="J6430" s="662">
        <f>H6430*I6430</f>
        <v>0</v>
      </c>
      <c r="K6430" s="662">
        <f>IF($V$11="Y",J6430*0.05,0)</f>
        <v>0</v>
      </c>
    </row>
    <row r="6431" s="671" customFormat="1" ht="13.5" customHeight="1">
      <c r="E6431" t="s" s="596">
        <v>1751</v>
      </c>
      <c r="F6431" t="s" s="675">
        <v>2739</v>
      </c>
      <c r="G6431" t="s" s="684">
        <f>G6368</f>
        <v>2001</v>
      </c>
      <c r="H6431" s="677">
        <v>0</v>
      </c>
      <c r="J6431" s="662">
        <f>H6431*I6431</f>
        <v>0</v>
      </c>
      <c r="K6431" s="662">
        <f>IF($V$11="Y",J6431*0.05,0)</f>
        <v>0</v>
      </c>
    </row>
    <row r="6432" s="671" customFormat="1" ht="13.5" customHeight="1">
      <c r="E6432" t="s" s="596">
        <v>1751</v>
      </c>
      <c r="F6432" t="s" s="675">
        <v>2739</v>
      </c>
      <c r="G6432" t="s" s="686">
        <f>G6369</f>
        <v>2003</v>
      </c>
      <c r="H6432" s="677">
        <v>0</v>
      </c>
      <c r="J6432" s="662">
        <f>H6432*I6432</f>
        <v>0</v>
      </c>
      <c r="K6432" s="662">
        <f>IF($V$11="Y",J6432*0.05,0)</f>
        <v>0</v>
      </c>
    </row>
    <row r="6433" s="671" customFormat="1" ht="13.5" customHeight="1">
      <c r="E6433" t="s" s="596">
        <v>1751</v>
      </c>
      <c r="F6433" t="s" s="675">
        <v>2739</v>
      </c>
      <c r="G6433" t="s" s="690">
        <f>G6370</f>
        <v>2004</v>
      </c>
      <c r="H6433" s="677">
        <v>0</v>
      </c>
      <c r="J6433" s="662">
        <f>H6433*I6433</f>
        <v>0</v>
      </c>
      <c r="K6433" s="662">
        <f>IF($V$11="Y",J6433*0.05,0)</f>
        <v>0</v>
      </c>
    </row>
    <row r="6434" s="671" customFormat="1" ht="13.5" customHeight="1">
      <c r="E6434" t="s" s="596">
        <v>1751</v>
      </c>
      <c r="F6434" t="s" s="675">
        <v>2739</v>
      </c>
      <c r="G6434" t="s" s="692">
        <f>G6371</f>
        <v>2005</v>
      </c>
      <c r="H6434" s="677">
        <v>0</v>
      </c>
      <c r="J6434" s="662">
        <f>H6434*I6434</f>
        <v>0</v>
      </c>
      <c r="K6434" s="662">
        <f>IF($V$11="Y",J6434*0.05,0)</f>
        <v>0</v>
      </c>
    </row>
    <row r="6435" s="671" customFormat="1" ht="13.5" customHeight="1">
      <c r="E6435" t="s" s="596">
        <v>1751</v>
      </c>
      <c r="F6435" t="s" s="675">
        <v>2739</v>
      </c>
      <c r="G6435" t="s" s="180">
        <f>G6372</f>
        <v>2006</v>
      </c>
      <c r="H6435" s="677">
        <v>0</v>
      </c>
      <c r="J6435" s="662">
        <f>H6435*I6435</f>
        <v>0</v>
      </c>
      <c r="K6435" s="662">
        <f>IF($V$11="Y",J6435*0.05,0)</f>
        <v>0</v>
      </c>
    </row>
    <row r="6436" s="671" customFormat="1" ht="13.5" customHeight="1">
      <c r="E6436" t="s" s="596">
        <v>1751</v>
      </c>
      <c r="F6436" t="s" s="675">
        <v>2739</v>
      </c>
      <c r="G6436" t="s" s="695">
        <f>G6373</f>
        <v>2007</v>
      </c>
      <c r="H6436" s="677">
        <v>0</v>
      </c>
      <c r="J6436" s="662">
        <f>H6436*I6436</f>
        <v>0</v>
      </c>
      <c r="K6436" s="662">
        <f>IF($V$11="Y",J6436*0.05,0)</f>
        <v>0</v>
      </c>
    </row>
    <row r="6437" s="671" customFormat="1" ht="13.5" customHeight="1">
      <c r="E6437" t="s" s="596">
        <v>1752</v>
      </c>
      <c r="F6437" t="s" s="675">
        <v>2740</v>
      </c>
      <c r="G6437" t="s" s="676">
        <f>G6374</f>
        <v>1996</v>
      </c>
      <c r="H6437" s="677">
        <v>0</v>
      </c>
      <c r="J6437" s="662">
        <f>H6437*I6437</f>
        <v>0</v>
      </c>
      <c r="K6437" s="662">
        <f>IF($V$11="Y",J6437*0.05,0)</f>
        <v>0</v>
      </c>
    </row>
    <row r="6438" s="671" customFormat="1" ht="13.5" customHeight="1">
      <c r="E6438" t="s" s="596">
        <v>1752</v>
      </c>
      <c r="F6438" t="s" s="675">
        <v>2740</v>
      </c>
      <c r="G6438" t="s" s="91">
        <f>G6375</f>
        <v>1998</v>
      </c>
      <c r="H6438" s="677">
        <v>0</v>
      </c>
      <c r="J6438" s="662">
        <f>H6438*I6438</f>
        <v>0</v>
      </c>
      <c r="K6438" s="662">
        <f>IF($V$11="Y",J6438*0.05,0)</f>
        <v>0</v>
      </c>
    </row>
    <row r="6439" s="671" customFormat="1" ht="13.5" customHeight="1">
      <c r="E6439" t="s" s="596">
        <v>1752</v>
      </c>
      <c r="F6439" t="s" s="675">
        <v>2740</v>
      </c>
      <c r="G6439" t="s" s="205">
        <f>G6376</f>
        <v>2000</v>
      </c>
      <c r="H6439" s="677">
        <v>0</v>
      </c>
      <c r="J6439" s="662">
        <f>H6439*I6439</f>
        <v>0</v>
      </c>
      <c r="K6439" s="662">
        <f>IF($V$11="Y",J6439*0.05,0)</f>
        <v>0</v>
      </c>
    </row>
    <row r="6440" s="671" customFormat="1" ht="13.5" customHeight="1">
      <c r="E6440" t="s" s="596">
        <v>1752</v>
      </c>
      <c r="F6440" t="s" s="675">
        <v>2740</v>
      </c>
      <c r="G6440" t="s" s="684">
        <f>G6377</f>
        <v>2001</v>
      </c>
      <c r="H6440" s="677">
        <v>0</v>
      </c>
      <c r="J6440" s="662">
        <f>H6440*I6440</f>
        <v>0</v>
      </c>
      <c r="K6440" s="662">
        <f>IF($V$11="Y",J6440*0.05,0)</f>
        <v>0</v>
      </c>
    </row>
    <row r="6441" s="671" customFormat="1" ht="13.5" customHeight="1">
      <c r="E6441" t="s" s="596">
        <v>1752</v>
      </c>
      <c r="F6441" t="s" s="675">
        <v>2740</v>
      </c>
      <c r="G6441" t="s" s="686">
        <f>G6378</f>
        <v>2003</v>
      </c>
      <c r="H6441" s="677">
        <v>0</v>
      </c>
      <c r="J6441" s="662">
        <f>H6441*I6441</f>
        <v>0</v>
      </c>
      <c r="K6441" s="662">
        <f>IF($V$11="Y",J6441*0.05,0)</f>
        <v>0</v>
      </c>
    </row>
    <row r="6442" s="671" customFormat="1" ht="13.5" customHeight="1">
      <c r="E6442" t="s" s="596">
        <v>1752</v>
      </c>
      <c r="F6442" t="s" s="675">
        <v>2740</v>
      </c>
      <c r="G6442" t="s" s="690">
        <f>G6379</f>
        <v>2004</v>
      </c>
      <c r="H6442" s="677">
        <v>0</v>
      </c>
      <c r="J6442" s="662">
        <f>H6442*I6442</f>
        <v>0</v>
      </c>
      <c r="K6442" s="662">
        <f>IF($V$11="Y",J6442*0.05,0)</f>
        <v>0</v>
      </c>
    </row>
    <row r="6443" s="671" customFormat="1" ht="13.5" customHeight="1">
      <c r="E6443" t="s" s="596">
        <v>1752</v>
      </c>
      <c r="F6443" t="s" s="675">
        <v>2740</v>
      </c>
      <c r="G6443" t="s" s="692">
        <f>G6380</f>
        <v>2005</v>
      </c>
      <c r="H6443" s="677">
        <v>0</v>
      </c>
      <c r="J6443" s="662">
        <f>H6443*I6443</f>
        <v>0</v>
      </c>
      <c r="K6443" s="662">
        <f>IF($V$11="Y",J6443*0.05,0)</f>
        <v>0</v>
      </c>
    </row>
    <row r="6444" s="671" customFormat="1" ht="13.5" customHeight="1">
      <c r="E6444" t="s" s="596">
        <v>1752</v>
      </c>
      <c r="F6444" t="s" s="675">
        <v>2740</v>
      </c>
      <c r="G6444" t="s" s="180">
        <f>G6381</f>
        <v>2006</v>
      </c>
      <c r="H6444" s="677">
        <v>0</v>
      </c>
      <c r="J6444" s="662">
        <f>H6444*I6444</f>
        <v>0</v>
      </c>
      <c r="K6444" s="662">
        <f>IF($V$11="Y",J6444*0.05,0)</f>
        <v>0</v>
      </c>
    </row>
    <row r="6445" s="671" customFormat="1" ht="13.5" customHeight="1">
      <c r="E6445" t="s" s="596">
        <v>1752</v>
      </c>
      <c r="F6445" t="s" s="675">
        <v>2740</v>
      </c>
      <c r="G6445" t="s" s="695">
        <f>G6382</f>
        <v>2007</v>
      </c>
      <c r="H6445" s="677">
        <v>0</v>
      </c>
      <c r="J6445" s="662">
        <f>H6445*I6445</f>
        <v>0</v>
      </c>
      <c r="K6445" s="662">
        <f>IF($V$11="Y",J6445*0.05,0)</f>
        <v>0</v>
      </c>
    </row>
    <row r="6446" s="671" customFormat="1" ht="13.5" customHeight="1">
      <c r="E6446" t="s" s="596">
        <v>1753</v>
      </c>
      <c r="F6446" t="s" s="675">
        <v>2741</v>
      </c>
      <c r="G6446" t="s" s="676">
        <f>G6383</f>
        <v>1996</v>
      </c>
      <c r="H6446" s="677">
        <v>0</v>
      </c>
      <c r="J6446" s="662">
        <f>H6446*I6446</f>
        <v>0</v>
      </c>
      <c r="K6446" s="662">
        <f>IF($V$11="Y",J6446*0.05,0)</f>
        <v>0</v>
      </c>
    </row>
    <row r="6447" s="671" customFormat="1" ht="13.5" customHeight="1">
      <c r="E6447" t="s" s="596">
        <v>1753</v>
      </c>
      <c r="F6447" t="s" s="675">
        <v>2741</v>
      </c>
      <c r="G6447" t="s" s="91">
        <f>G6384</f>
        <v>1998</v>
      </c>
      <c r="H6447" s="677">
        <v>0</v>
      </c>
      <c r="J6447" s="662">
        <f>H6447*I6447</f>
        <v>0</v>
      </c>
      <c r="K6447" s="662">
        <f>IF($V$11="Y",J6447*0.05,0)</f>
        <v>0</v>
      </c>
    </row>
    <row r="6448" s="671" customFormat="1" ht="13.5" customHeight="1">
      <c r="E6448" t="s" s="596">
        <v>1753</v>
      </c>
      <c r="F6448" t="s" s="675">
        <v>2741</v>
      </c>
      <c r="G6448" t="s" s="205">
        <f>G6385</f>
        <v>2000</v>
      </c>
      <c r="H6448" s="677">
        <v>0</v>
      </c>
      <c r="J6448" s="662">
        <f>H6448*I6448</f>
        <v>0</v>
      </c>
      <c r="K6448" s="662">
        <f>IF($V$11="Y",J6448*0.05,0)</f>
        <v>0</v>
      </c>
    </row>
    <row r="6449" s="671" customFormat="1" ht="13.5" customHeight="1">
      <c r="E6449" t="s" s="596">
        <v>1753</v>
      </c>
      <c r="F6449" t="s" s="675">
        <v>2741</v>
      </c>
      <c r="G6449" t="s" s="684">
        <f>G6386</f>
        <v>2001</v>
      </c>
      <c r="H6449" s="677">
        <v>0</v>
      </c>
      <c r="J6449" s="662">
        <f>H6449*I6449</f>
        <v>0</v>
      </c>
      <c r="K6449" s="662">
        <f>IF($V$11="Y",J6449*0.05,0)</f>
        <v>0</v>
      </c>
    </row>
    <row r="6450" s="671" customFormat="1" ht="13.5" customHeight="1">
      <c r="E6450" t="s" s="596">
        <v>1753</v>
      </c>
      <c r="F6450" t="s" s="675">
        <v>2741</v>
      </c>
      <c r="G6450" t="s" s="686">
        <f>G6387</f>
        <v>2003</v>
      </c>
      <c r="H6450" s="677">
        <v>0</v>
      </c>
      <c r="J6450" s="662">
        <f>H6450*I6450</f>
        <v>0</v>
      </c>
      <c r="K6450" s="662">
        <f>IF($V$11="Y",J6450*0.05,0)</f>
        <v>0</v>
      </c>
    </row>
    <row r="6451" s="671" customFormat="1" ht="13.5" customHeight="1">
      <c r="E6451" t="s" s="596">
        <v>1753</v>
      </c>
      <c r="F6451" t="s" s="675">
        <v>2741</v>
      </c>
      <c r="G6451" t="s" s="690">
        <f>G6388</f>
        <v>2004</v>
      </c>
      <c r="H6451" s="677">
        <v>0</v>
      </c>
      <c r="J6451" s="662">
        <f>H6451*I6451</f>
        <v>0</v>
      </c>
      <c r="K6451" s="662">
        <f>IF($V$11="Y",J6451*0.05,0)</f>
        <v>0</v>
      </c>
    </row>
    <row r="6452" s="671" customFormat="1" ht="13.5" customHeight="1">
      <c r="E6452" t="s" s="596">
        <v>1753</v>
      </c>
      <c r="F6452" t="s" s="675">
        <v>2741</v>
      </c>
      <c r="G6452" t="s" s="692">
        <f>G6389</f>
        <v>2005</v>
      </c>
      <c r="H6452" s="677">
        <v>0</v>
      </c>
      <c r="J6452" s="662">
        <f>H6452*I6452</f>
        <v>0</v>
      </c>
      <c r="K6452" s="662">
        <f>IF($V$11="Y",J6452*0.05,0)</f>
        <v>0</v>
      </c>
    </row>
    <row r="6453" s="671" customFormat="1" ht="13.5" customHeight="1">
      <c r="E6453" t="s" s="596">
        <v>1753</v>
      </c>
      <c r="F6453" t="s" s="675">
        <v>2741</v>
      </c>
      <c r="G6453" t="s" s="180">
        <f>G6390</f>
        <v>2006</v>
      </c>
      <c r="H6453" s="677">
        <v>0</v>
      </c>
      <c r="J6453" s="662">
        <f>H6453*I6453</f>
        <v>0</v>
      </c>
      <c r="K6453" s="662">
        <f>IF($V$11="Y",J6453*0.05,0)</f>
        <v>0</v>
      </c>
    </row>
    <row r="6454" s="671" customFormat="1" ht="13.5" customHeight="1">
      <c r="E6454" t="s" s="596">
        <v>1753</v>
      </c>
      <c r="F6454" t="s" s="675">
        <v>2741</v>
      </c>
      <c r="G6454" t="s" s="695">
        <f>G6391</f>
        <v>2007</v>
      </c>
      <c r="H6454" s="677">
        <v>0</v>
      </c>
      <c r="J6454" s="662">
        <f>H6454*I6454</f>
        <v>0</v>
      </c>
      <c r="K6454" s="662">
        <f>IF($V$11="Y",J6454*0.05,0)</f>
        <v>0</v>
      </c>
    </row>
    <row r="6455" s="671" customFormat="1" ht="13.5" customHeight="1">
      <c r="E6455" t="s" s="596">
        <v>1754</v>
      </c>
      <c r="F6455" t="s" s="675">
        <v>2742</v>
      </c>
      <c r="G6455" t="s" s="676">
        <f>G6392</f>
        <v>1996</v>
      </c>
      <c r="H6455" s="677">
        <v>0</v>
      </c>
      <c r="J6455" s="662">
        <f>H6455*I6455</f>
        <v>0</v>
      </c>
      <c r="K6455" s="662">
        <f>IF($V$11="Y",J6455*0.05,0)</f>
        <v>0</v>
      </c>
    </row>
    <row r="6456" s="671" customFormat="1" ht="13.5" customHeight="1">
      <c r="E6456" t="s" s="596">
        <v>1754</v>
      </c>
      <c r="F6456" t="s" s="675">
        <v>2742</v>
      </c>
      <c r="G6456" t="s" s="91">
        <f>G6393</f>
        <v>1998</v>
      </c>
      <c r="H6456" s="677">
        <v>0</v>
      </c>
      <c r="J6456" s="662">
        <f>H6456*I6456</f>
        <v>0</v>
      </c>
      <c r="K6456" s="662">
        <f>IF($V$11="Y",J6456*0.05,0)</f>
        <v>0</v>
      </c>
    </row>
    <row r="6457" s="671" customFormat="1" ht="13.5" customHeight="1">
      <c r="E6457" t="s" s="596">
        <v>1754</v>
      </c>
      <c r="F6457" t="s" s="675">
        <v>2742</v>
      </c>
      <c r="G6457" t="s" s="205">
        <f>G6394</f>
        <v>2000</v>
      </c>
      <c r="H6457" s="677">
        <v>0</v>
      </c>
      <c r="J6457" s="662">
        <f>H6457*I6457</f>
        <v>0</v>
      </c>
      <c r="K6457" s="662">
        <f>IF($V$11="Y",J6457*0.05,0)</f>
        <v>0</v>
      </c>
    </row>
    <row r="6458" s="671" customFormat="1" ht="13.5" customHeight="1">
      <c r="E6458" t="s" s="596">
        <v>1754</v>
      </c>
      <c r="F6458" t="s" s="675">
        <v>2742</v>
      </c>
      <c r="G6458" t="s" s="684">
        <f>G6395</f>
        <v>2001</v>
      </c>
      <c r="H6458" s="677">
        <v>0</v>
      </c>
      <c r="J6458" s="662">
        <f>H6458*I6458</f>
        <v>0</v>
      </c>
      <c r="K6458" s="662">
        <f>IF($V$11="Y",J6458*0.05,0)</f>
        <v>0</v>
      </c>
    </row>
    <row r="6459" s="671" customFormat="1" ht="13.5" customHeight="1">
      <c r="E6459" t="s" s="596">
        <v>1754</v>
      </c>
      <c r="F6459" t="s" s="675">
        <v>2742</v>
      </c>
      <c r="G6459" t="s" s="686">
        <f>G6396</f>
        <v>2003</v>
      </c>
      <c r="H6459" s="677">
        <v>0</v>
      </c>
      <c r="J6459" s="662">
        <f>H6459*I6459</f>
        <v>0</v>
      </c>
      <c r="K6459" s="662">
        <f>IF($V$11="Y",J6459*0.05,0)</f>
        <v>0</v>
      </c>
    </row>
    <row r="6460" s="671" customFormat="1" ht="13.5" customHeight="1">
      <c r="E6460" t="s" s="596">
        <v>1754</v>
      </c>
      <c r="F6460" t="s" s="675">
        <v>2742</v>
      </c>
      <c r="G6460" t="s" s="690">
        <f>G6397</f>
        <v>2004</v>
      </c>
      <c r="H6460" s="677">
        <v>0</v>
      </c>
      <c r="J6460" s="662">
        <f>H6460*I6460</f>
        <v>0</v>
      </c>
      <c r="K6460" s="662">
        <f>IF($V$11="Y",J6460*0.05,0)</f>
        <v>0</v>
      </c>
    </row>
    <row r="6461" s="671" customFormat="1" ht="13.5" customHeight="1">
      <c r="E6461" t="s" s="596">
        <v>1754</v>
      </c>
      <c r="F6461" t="s" s="675">
        <v>2742</v>
      </c>
      <c r="G6461" t="s" s="692">
        <f>G6398</f>
        <v>2005</v>
      </c>
      <c r="H6461" s="677">
        <v>0</v>
      </c>
      <c r="J6461" s="662">
        <f>H6461*I6461</f>
        <v>0</v>
      </c>
      <c r="K6461" s="662">
        <f>IF($V$11="Y",J6461*0.05,0)</f>
        <v>0</v>
      </c>
    </row>
    <row r="6462" s="671" customFormat="1" ht="13.5" customHeight="1">
      <c r="E6462" t="s" s="596">
        <v>1754</v>
      </c>
      <c r="F6462" t="s" s="675">
        <v>2742</v>
      </c>
      <c r="G6462" t="s" s="180">
        <f>G6399</f>
        <v>2006</v>
      </c>
      <c r="H6462" s="677">
        <v>0</v>
      </c>
      <c r="J6462" s="662">
        <f>H6462*I6462</f>
        <v>0</v>
      </c>
      <c r="K6462" s="662">
        <f>IF($V$11="Y",J6462*0.05,0)</f>
        <v>0</v>
      </c>
    </row>
    <row r="6463" s="671" customFormat="1" ht="13.5" customHeight="1">
      <c r="E6463" t="s" s="596">
        <v>1754</v>
      </c>
      <c r="F6463" t="s" s="675">
        <v>2742</v>
      </c>
      <c r="G6463" t="s" s="695">
        <f>G6400</f>
        <v>2007</v>
      </c>
      <c r="H6463" s="677">
        <v>0</v>
      </c>
      <c r="J6463" s="662">
        <f>H6463*I6463</f>
        <v>0</v>
      </c>
      <c r="K6463" s="662">
        <f>IF($V$11="Y",J6463*0.05,0)</f>
        <v>0</v>
      </c>
    </row>
    <row r="6464" s="671" customFormat="1" ht="13.5" customHeight="1">
      <c r="E6464" t="s" s="596">
        <v>1755</v>
      </c>
      <c r="F6464" t="s" s="675">
        <v>2743</v>
      </c>
      <c r="G6464" t="s" s="676">
        <f>G6401</f>
        <v>1996</v>
      </c>
      <c r="H6464" s="677">
        <v>0</v>
      </c>
      <c r="J6464" s="662">
        <f>H6464*I6464</f>
        <v>0</v>
      </c>
      <c r="K6464" s="662">
        <f>IF($V$11="Y",J6464*0.05,0)</f>
        <v>0</v>
      </c>
    </row>
    <row r="6465" s="671" customFormat="1" ht="13.5" customHeight="1">
      <c r="E6465" t="s" s="596">
        <v>1755</v>
      </c>
      <c r="F6465" t="s" s="675">
        <v>2743</v>
      </c>
      <c r="G6465" t="s" s="91">
        <f>G6402</f>
        <v>1998</v>
      </c>
      <c r="H6465" s="677">
        <v>0</v>
      </c>
      <c r="J6465" s="662">
        <f>H6465*I6465</f>
        <v>0</v>
      </c>
      <c r="K6465" s="662">
        <f>IF($V$11="Y",J6465*0.05,0)</f>
        <v>0</v>
      </c>
    </row>
    <row r="6466" s="671" customFormat="1" ht="13.5" customHeight="1">
      <c r="E6466" t="s" s="596">
        <v>1755</v>
      </c>
      <c r="F6466" t="s" s="675">
        <v>2743</v>
      </c>
      <c r="G6466" t="s" s="205">
        <f>G6403</f>
        <v>2000</v>
      </c>
      <c r="H6466" s="677">
        <v>0</v>
      </c>
      <c r="J6466" s="662">
        <f>H6466*I6466</f>
        <v>0</v>
      </c>
      <c r="K6466" s="662">
        <f>IF($V$11="Y",J6466*0.05,0)</f>
        <v>0</v>
      </c>
    </row>
    <row r="6467" s="671" customFormat="1" ht="13.5" customHeight="1">
      <c r="E6467" t="s" s="596">
        <v>1755</v>
      </c>
      <c r="F6467" t="s" s="675">
        <v>2743</v>
      </c>
      <c r="G6467" t="s" s="684">
        <f>G6404</f>
        <v>2001</v>
      </c>
      <c r="H6467" s="677">
        <v>0</v>
      </c>
      <c r="J6467" s="662">
        <f>H6467*I6467</f>
        <v>0</v>
      </c>
      <c r="K6467" s="662">
        <f>IF($V$11="Y",J6467*0.05,0)</f>
        <v>0</v>
      </c>
    </row>
    <row r="6468" s="671" customFormat="1" ht="13.5" customHeight="1">
      <c r="E6468" t="s" s="596">
        <v>1755</v>
      </c>
      <c r="F6468" t="s" s="675">
        <v>2743</v>
      </c>
      <c r="G6468" t="s" s="686">
        <f>G6405</f>
        <v>2003</v>
      </c>
      <c r="H6468" s="677">
        <v>0</v>
      </c>
      <c r="J6468" s="662">
        <f>H6468*I6468</f>
        <v>0</v>
      </c>
      <c r="K6468" s="662">
        <f>IF($V$11="Y",J6468*0.05,0)</f>
        <v>0</v>
      </c>
    </row>
    <row r="6469" s="671" customFormat="1" ht="13.5" customHeight="1">
      <c r="E6469" t="s" s="596">
        <v>1755</v>
      </c>
      <c r="F6469" t="s" s="675">
        <v>2743</v>
      </c>
      <c r="G6469" t="s" s="690">
        <f>G6406</f>
        <v>2004</v>
      </c>
      <c r="H6469" s="677">
        <v>0</v>
      </c>
      <c r="J6469" s="662">
        <f>H6469*I6469</f>
        <v>0</v>
      </c>
      <c r="K6469" s="662">
        <f>IF($V$11="Y",J6469*0.05,0)</f>
        <v>0</v>
      </c>
    </row>
    <row r="6470" s="671" customFormat="1" ht="13.5" customHeight="1">
      <c r="E6470" t="s" s="596">
        <v>1755</v>
      </c>
      <c r="F6470" t="s" s="675">
        <v>2743</v>
      </c>
      <c r="G6470" t="s" s="692">
        <f>G6407</f>
        <v>2005</v>
      </c>
      <c r="H6470" s="677">
        <v>0</v>
      </c>
      <c r="J6470" s="662">
        <f>H6470*I6470</f>
        <v>0</v>
      </c>
      <c r="K6470" s="662">
        <f>IF($V$11="Y",J6470*0.05,0)</f>
        <v>0</v>
      </c>
    </row>
    <row r="6471" s="671" customFormat="1" ht="13.5" customHeight="1">
      <c r="E6471" t="s" s="596">
        <v>1755</v>
      </c>
      <c r="F6471" t="s" s="675">
        <v>2743</v>
      </c>
      <c r="G6471" t="s" s="180">
        <f>G6408</f>
        <v>2006</v>
      </c>
      <c r="H6471" s="677">
        <v>0</v>
      </c>
      <c r="J6471" s="662">
        <f>H6471*I6471</f>
        <v>0</v>
      </c>
      <c r="K6471" s="662">
        <f>IF($V$11="Y",J6471*0.05,0)</f>
        <v>0</v>
      </c>
    </row>
    <row r="6472" s="671" customFormat="1" ht="13.5" customHeight="1">
      <c r="E6472" t="s" s="596">
        <v>1755</v>
      </c>
      <c r="F6472" t="s" s="675">
        <v>2743</v>
      </c>
      <c r="G6472" t="s" s="695">
        <f>G6409</f>
        <v>2007</v>
      </c>
      <c r="H6472" s="677">
        <v>0</v>
      </c>
      <c r="J6472" s="662">
        <f>H6472*I6472</f>
        <v>0</v>
      </c>
      <c r="K6472" s="662">
        <f>IF($V$11="Y",J6472*0.05,0)</f>
        <v>0</v>
      </c>
    </row>
    <row r="6473" s="671" customFormat="1" ht="13.5" customHeight="1">
      <c r="E6473" t="s" s="596">
        <v>1756</v>
      </c>
      <c r="F6473" t="s" s="675">
        <v>2744</v>
      </c>
      <c r="G6473" t="s" s="676">
        <f>G6410</f>
        <v>1996</v>
      </c>
      <c r="H6473" s="677">
        <v>0</v>
      </c>
      <c r="J6473" s="662">
        <f>H6473*I6473</f>
        <v>0</v>
      </c>
      <c r="K6473" s="662">
        <f>IF($V$11="Y",J6473*0.05,0)</f>
        <v>0</v>
      </c>
    </row>
    <row r="6474" s="671" customFormat="1" ht="13.5" customHeight="1">
      <c r="E6474" t="s" s="596">
        <v>1756</v>
      </c>
      <c r="F6474" t="s" s="675">
        <v>2744</v>
      </c>
      <c r="G6474" t="s" s="91">
        <f>G6411</f>
        <v>1998</v>
      </c>
      <c r="H6474" s="677">
        <v>0</v>
      </c>
      <c r="J6474" s="662">
        <f>H6474*I6474</f>
        <v>0</v>
      </c>
      <c r="K6474" s="662">
        <f>IF($V$11="Y",J6474*0.05,0)</f>
        <v>0</v>
      </c>
    </row>
    <row r="6475" s="671" customFormat="1" ht="13.5" customHeight="1">
      <c r="E6475" t="s" s="596">
        <v>1756</v>
      </c>
      <c r="F6475" t="s" s="675">
        <v>2744</v>
      </c>
      <c r="G6475" t="s" s="205">
        <f>G6412</f>
        <v>2000</v>
      </c>
      <c r="H6475" s="677">
        <v>0</v>
      </c>
      <c r="J6475" s="662">
        <f>H6475*I6475</f>
        <v>0</v>
      </c>
      <c r="K6475" s="662">
        <f>IF($V$11="Y",J6475*0.05,0)</f>
        <v>0</v>
      </c>
    </row>
    <row r="6476" s="671" customFormat="1" ht="13.5" customHeight="1">
      <c r="E6476" t="s" s="596">
        <v>1756</v>
      </c>
      <c r="F6476" t="s" s="675">
        <v>2744</v>
      </c>
      <c r="G6476" t="s" s="684">
        <f>G6413</f>
        <v>2001</v>
      </c>
      <c r="H6476" s="677">
        <v>0</v>
      </c>
      <c r="J6476" s="662">
        <f>H6476*I6476</f>
        <v>0</v>
      </c>
      <c r="K6476" s="662">
        <f>IF($V$11="Y",J6476*0.05,0)</f>
        <v>0</v>
      </c>
    </row>
    <row r="6477" s="671" customFormat="1" ht="13.5" customHeight="1">
      <c r="E6477" t="s" s="596">
        <v>1756</v>
      </c>
      <c r="F6477" t="s" s="675">
        <v>2744</v>
      </c>
      <c r="G6477" t="s" s="686">
        <f>G6414</f>
        <v>2003</v>
      </c>
      <c r="H6477" s="677">
        <v>0</v>
      </c>
      <c r="J6477" s="662">
        <f>H6477*I6477</f>
        <v>0</v>
      </c>
      <c r="K6477" s="662">
        <f>IF($V$11="Y",J6477*0.05,0)</f>
        <v>0</v>
      </c>
    </row>
    <row r="6478" s="671" customFormat="1" ht="13.5" customHeight="1">
      <c r="E6478" t="s" s="596">
        <v>1756</v>
      </c>
      <c r="F6478" t="s" s="675">
        <v>2744</v>
      </c>
      <c r="G6478" t="s" s="690">
        <f>G6415</f>
        <v>2004</v>
      </c>
      <c r="H6478" s="677">
        <v>0</v>
      </c>
      <c r="J6478" s="662">
        <f>H6478*I6478</f>
        <v>0</v>
      </c>
      <c r="K6478" s="662">
        <f>IF($V$11="Y",J6478*0.05,0)</f>
        <v>0</v>
      </c>
    </row>
    <row r="6479" s="671" customFormat="1" ht="13.5" customHeight="1">
      <c r="E6479" t="s" s="596">
        <v>1756</v>
      </c>
      <c r="F6479" t="s" s="675">
        <v>2744</v>
      </c>
      <c r="G6479" t="s" s="692">
        <f>G6416</f>
        <v>2005</v>
      </c>
      <c r="H6479" s="677">
        <v>0</v>
      </c>
      <c r="J6479" s="662">
        <f>H6479*I6479</f>
        <v>0</v>
      </c>
      <c r="K6479" s="662">
        <f>IF($V$11="Y",J6479*0.05,0)</f>
        <v>0</v>
      </c>
    </row>
    <row r="6480" s="671" customFormat="1" ht="13.5" customHeight="1">
      <c r="E6480" t="s" s="596">
        <v>1756</v>
      </c>
      <c r="F6480" t="s" s="675">
        <v>2744</v>
      </c>
      <c r="G6480" t="s" s="180">
        <f>G6417</f>
        <v>2006</v>
      </c>
      <c r="H6480" s="677">
        <v>0</v>
      </c>
      <c r="J6480" s="662">
        <f>H6480*I6480</f>
        <v>0</v>
      </c>
      <c r="K6480" s="662">
        <f>IF($V$11="Y",J6480*0.05,0)</f>
        <v>0</v>
      </c>
    </row>
    <row r="6481" s="671" customFormat="1" ht="13.5" customHeight="1">
      <c r="E6481" t="s" s="596">
        <v>1756</v>
      </c>
      <c r="F6481" t="s" s="675">
        <v>2744</v>
      </c>
      <c r="G6481" t="s" s="695">
        <f>G6418</f>
        <v>2007</v>
      </c>
      <c r="H6481" s="677">
        <v>0</v>
      </c>
      <c r="J6481" s="662">
        <f>H6481*I6481</f>
        <v>0</v>
      </c>
      <c r="K6481" s="662">
        <f>IF($V$11="Y",J6481*0.05,0)</f>
        <v>0</v>
      </c>
    </row>
    <row r="6482" s="671" customFormat="1" ht="13.5" customHeight="1">
      <c r="E6482" t="s" s="596">
        <v>1757</v>
      </c>
      <c r="F6482" t="s" s="675">
        <v>2745</v>
      </c>
      <c r="G6482" t="s" s="676">
        <f>G6419</f>
        <v>1996</v>
      </c>
      <c r="H6482" s="677">
        <v>0</v>
      </c>
      <c r="J6482" s="662">
        <f>H6482*I6482</f>
        <v>0</v>
      </c>
      <c r="K6482" s="662">
        <f>IF($V$11="Y",J6482*0.05,0)</f>
        <v>0</v>
      </c>
    </row>
    <row r="6483" s="671" customFormat="1" ht="13.5" customHeight="1">
      <c r="E6483" t="s" s="596">
        <v>1757</v>
      </c>
      <c r="F6483" t="s" s="675">
        <v>2745</v>
      </c>
      <c r="G6483" t="s" s="91">
        <f>G6420</f>
        <v>1998</v>
      </c>
      <c r="H6483" s="677">
        <v>0</v>
      </c>
      <c r="J6483" s="662">
        <f>H6483*I6483</f>
        <v>0</v>
      </c>
      <c r="K6483" s="662">
        <f>IF($V$11="Y",J6483*0.05,0)</f>
        <v>0</v>
      </c>
    </row>
    <row r="6484" s="671" customFormat="1" ht="13.5" customHeight="1">
      <c r="E6484" t="s" s="596">
        <v>1757</v>
      </c>
      <c r="F6484" t="s" s="675">
        <v>2745</v>
      </c>
      <c r="G6484" t="s" s="205">
        <f>G6421</f>
        <v>2000</v>
      </c>
      <c r="H6484" s="677">
        <v>0</v>
      </c>
      <c r="J6484" s="662">
        <f>H6484*I6484</f>
        <v>0</v>
      </c>
      <c r="K6484" s="662">
        <f>IF($V$11="Y",J6484*0.05,0)</f>
        <v>0</v>
      </c>
    </row>
    <row r="6485" s="671" customFormat="1" ht="13.5" customHeight="1">
      <c r="E6485" t="s" s="596">
        <v>1757</v>
      </c>
      <c r="F6485" t="s" s="675">
        <v>2745</v>
      </c>
      <c r="G6485" t="s" s="684">
        <f>G6422</f>
        <v>2001</v>
      </c>
      <c r="H6485" s="677">
        <v>0</v>
      </c>
      <c r="J6485" s="662">
        <f>H6485*I6485</f>
        <v>0</v>
      </c>
      <c r="K6485" s="662">
        <f>IF($V$11="Y",J6485*0.05,0)</f>
        <v>0</v>
      </c>
    </row>
    <row r="6486" s="671" customFormat="1" ht="13.5" customHeight="1">
      <c r="E6486" t="s" s="596">
        <v>1757</v>
      </c>
      <c r="F6486" t="s" s="675">
        <v>2745</v>
      </c>
      <c r="G6486" t="s" s="686">
        <f>G6423</f>
        <v>2003</v>
      </c>
      <c r="H6486" s="677">
        <v>0</v>
      </c>
      <c r="J6486" s="662">
        <f>H6486*I6486</f>
        <v>0</v>
      </c>
      <c r="K6486" s="662">
        <f>IF($V$11="Y",J6486*0.05,0)</f>
        <v>0</v>
      </c>
    </row>
    <row r="6487" s="671" customFormat="1" ht="13.5" customHeight="1">
      <c r="E6487" t="s" s="596">
        <v>1757</v>
      </c>
      <c r="F6487" t="s" s="675">
        <v>2745</v>
      </c>
      <c r="G6487" t="s" s="690">
        <f>G6424</f>
        <v>2004</v>
      </c>
      <c r="H6487" s="677">
        <v>0</v>
      </c>
      <c r="J6487" s="662">
        <f>H6487*I6487</f>
        <v>0</v>
      </c>
      <c r="K6487" s="662">
        <f>IF($V$11="Y",J6487*0.05,0)</f>
        <v>0</v>
      </c>
    </row>
    <row r="6488" s="671" customFormat="1" ht="13.5" customHeight="1">
      <c r="E6488" t="s" s="596">
        <v>1757</v>
      </c>
      <c r="F6488" t="s" s="675">
        <v>2745</v>
      </c>
      <c r="G6488" t="s" s="692">
        <f>G6425</f>
        <v>2005</v>
      </c>
      <c r="H6488" s="677">
        <v>0</v>
      </c>
      <c r="J6488" s="662">
        <f>H6488*I6488</f>
        <v>0</v>
      </c>
      <c r="K6488" s="662">
        <f>IF($V$11="Y",J6488*0.05,0)</f>
        <v>0</v>
      </c>
    </row>
    <row r="6489" s="671" customFormat="1" ht="13.5" customHeight="1">
      <c r="E6489" t="s" s="596">
        <v>1757</v>
      </c>
      <c r="F6489" t="s" s="675">
        <v>2745</v>
      </c>
      <c r="G6489" t="s" s="180">
        <f>G6426</f>
        <v>2006</v>
      </c>
      <c r="H6489" s="677">
        <v>0</v>
      </c>
      <c r="J6489" s="662">
        <f>H6489*I6489</f>
        <v>0</v>
      </c>
      <c r="K6489" s="662">
        <f>IF($V$11="Y",J6489*0.05,0)</f>
        <v>0</v>
      </c>
    </row>
    <row r="6490" s="671" customFormat="1" ht="13.5" customHeight="1">
      <c r="E6490" t="s" s="596">
        <v>1757</v>
      </c>
      <c r="F6490" t="s" s="675">
        <v>2745</v>
      </c>
      <c r="G6490" t="s" s="695">
        <f>G6427</f>
        <v>2007</v>
      </c>
      <c r="H6490" s="677">
        <v>0</v>
      </c>
      <c r="J6490" s="662">
        <f>H6490*I6490</f>
        <v>0</v>
      </c>
      <c r="K6490" s="662">
        <f>IF($V$11="Y",J6490*0.05,0)</f>
        <v>0</v>
      </c>
    </row>
    <row r="6491" s="671" customFormat="1" ht="13.5" customHeight="1">
      <c r="E6491" t="s" s="596">
        <v>1758</v>
      </c>
      <c r="F6491" t="s" s="675">
        <v>2746</v>
      </c>
      <c r="G6491" t="s" s="676">
        <f>G6428</f>
        <v>1996</v>
      </c>
      <c r="H6491" s="677">
        <v>0</v>
      </c>
      <c r="J6491" s="662">
        <f>H6491*I6491</f>
        <v>0</v>
      </c>
      <c r="K6491" s="662">
        <f>IF($V$11="Y",J6491*0.05,0)</f>
        <v>0</v>
      </c>
    </row>
    <row r="6492" s="671" customFormat="1" ht="13.5" customHeight="1">
      <c r="E6492" t="s" s="596">
        <v>1758</v>
      </c>
      <c r="F6492" t="s" s="675">
        <v>2746</v>
      </c>
      <c r="G6492" t="s" s="91">
        <f>G6429</f>
        <v>1998</v>
      </c>
      <c r="H6492" s="677">
        <v>0</v>
      </c>
      <c r="J6492" s="662">
        <f>H6492*I6492</f>
        <v>0</v>
      </c>
      <c r="K6492" s="662">
        <f>IF($V$11="Y",J6492*0.05,0)</f>
        <v>0</v>
      </c>
    </row>
    <row r="6493" s="671" customFormat="1" ht="13.5" customHeight="1">
      <c r="E6493" t="s" s="596">
        <v>1758</v>
      </c>
      <c r="F6493" t="s" s="675">
        <v>2746</v>
      </c>
      <c r="G6493" t="s" s="205">
        <f>G6430</f>
        <v>2000</v>
      </c>
      <c r="H6493" s="677">
        <v>0</v>
      </c>
      <c r="J6493" s="662">
        <f>H6493*I6493</f>
        <v>0</v>
      </c>
      <c r="K6493" s="662">
        <f>IF($V$11="Y",J6493*0.05,0)</f>
        <v>0</v>
      </c>
    </row>
    <row r="6494" s="671" customFormat="1" ht="13.5" customHeight="1">
      <c r="E6494" t="s" s="596">
        <v>1758</v>
      </c>
      <c r="F6494" t="s" s="675">
        <v>2746</v>
      </c>
      <c r="G6494" t="s" s="684">
        <f>G6431</f>
        <v>2001</v>
      </c>
      <c r="H6494" s="677">
        <v>0</v>
      </c>
      <c r="J6494" s="662">
        <f>H6494*I6494</f>
        <v>0</v>
      </c>
      <c r="K6494" s="662">
        <f>IF($V$11="Y",J6494*0.05,0)</f>
        <v>0</v>
      </c>
    </row>
    <row r="6495" s="671" customFormat="1" ht="13.5" customHeight="1">
      <c r="E6495" t="s" s="596">
        <v>1758</v>
      </c>
      <c r="F6495" t="s" s="675">
        <v>2746</v>
      </c>
      <c r="G6495" t="s" s="686">
        <f>G6432</f>
        <v>2003</v>
      </c>
      <c r="H6495" s="677">
        <v>0</v>
      </c>
      <c r="J6495" s="662">
        <f>H6495*I6495</f>
        <v>0</v>
      </c>
      <c r="K6495" s="662">
        <f>IF($V$11="Y",J6495*0.05,0)</f>
        <v>0</v>
      </c>
    </row>
    <row r="6496" s="671" customFormat="1" ht="13.5" customHeight="1">
      <c r="E6496" t="s" s="596">
        <v>1758</v>
      </c>
      <c r="F6496" t="s" s="675">
        <v>2746</v>
      </c>
      <c r="G6496" t="s" s="690">
        <f>G6433</f>
        <v>2004</v>
      </c>
      <c r="H6496" s="677">
        <v>0</v>
      </c>
      <c r="J6496" s="662">
        <f>H6496*I6496</f>
        <v>0</v>
      </c>
      <c r="K6496" s="662">
        <f>IF($V$11="Y",J6496*0.05,0)</f>
        <v>0</v>
      </c>
    </row>
    <row r="6497" s="671" customFormat="1" ht="13.5" customHeight="1">
      <c r="E6497" t="s" s="596">
        <v>1758</v>
      </c>
      <c r="F6497" t="s" s="675">
        <v>2746</v>
      </c>
      <c r="G6497" t="s" s="692">
        <f>G6434</f>
        <v>2005</v>
      </c>
      <c r="H6497" s="677">
        <v>0</v>
      </c>
      <c r="J6497" s="662">
        <f>H6497*I6497</f>
        <v>0</v>
      </c>
      <c r="K6497" s="662">
        <f>IF($V$11="Y",J6497*0.05,0)</f>
        <v>0</v>
      </c>
    </row>
    <row r="6498" s="671" customFormat="1" ht="13.5" customHeight="1">
      <c r="E6498" t="s" s="596">
        <v>1758</v>
      </c>
      <c r="F6498" t="s" s="675">
        <v>2746</v>
      </c>
      <c r="G6498" t="s" s="180">
        <f>G6435</f>
        <v>2006</v>
      </c>
      <c r="H6498" s="677">
        <v>0</v>
      </c>
      <c r="J6498" s="662">
        <f>H6498*I6498</f>
        <v>0</v>
      </c>
      <c r="K6498" s="662">
        <f>IF($V$11="Y",J6498*0.05,0)</f>
        <v>0</v>
      </c>
    </row>
    <row r="6499" s="671" customFormat="1" ht="13.5" customHeight="1">
      <c r="E6499" t="s" s="596">
        <v>1758</v>
      </c>
      <c r="F6499" t="s" s="675">
        <v>2746</v>
      </c>
      <c r="G6499" t="s" s="695">
        <f>G6436</f>
        <v>2007</v>
      </c>
      <c r="H6499" s="677">
        <v>0</v>
      </c>
      <c r="J6499" s="662">
        <f>H6499*I6499</f>
        <v>0</v>
      </c>
      <c r="K6499" s="662">
        <f>IF($V$11="Y",J6499*0.05,0)</f>
        <v>0</v>
      </c>
    </row>
    <row r="6500" s="671" customFormat="1" ht="13.5" customHeight="1">
      <c r="E6500" t="s" s="596">
        <v>1759</v>
      </c>
      <c r="F6500" t="s" s="675">
        <v>2747</v>
      </c>
      <c r="G6500" t="s" s="676">
        <f>G6437</f>
        <v>1996</v>
      </c>
      <c r="H6500" s="677">
        <v>0</v>
      </c>
      <c r="J6500" s="662">
        <f>H6500*I6500</f>
        <v>0</v>
      </c>
      <c r="K6500" s="662">
        <f>IF($V$11="Y",J6500*0.05,0)</f>
        <v>0</v>
      </c>
    </row>
    <row r="6501" s="671" customFormat="1" ht="13.5" customHeight="1">
      <c r="E6501" t="s" s="596">
        <v>1759</v>
      </c>
      <c r="F6501" t="s" s="675">
        <v>2747</v>
      </c>
      <c r="G6501" t="s" s="91">
        <f>G6438</f>
        <v>1998</v>
      </c>
      <c r="H6501" s="677">
        <v>0</v>
      </c>
      <c r="J6501" s="662">
        <f>H6501*I6501</f>
        <v>0</v>
      </c>
      <c r="K6501" s="662">
        <f>IF($V$11="Y",J6501*0.05,0)</f>
        <v>0</v>
      </c>
    </row>
    <row r="6502" s="671" customFormat="1" ht="13.5" customHeight="1">
      <c r="E6502" t="s" s="596">
        <v>1759</v>
      </c>
      <c r="F6502" t="s" s="675">
        <v>2747</v>
      </c>
      <c r="G6502" t="s" s="205">
        <f>G6439</f>
        <v>2000</v>
      </c>
      <c r="H6502" s="677">
        <v>0</v>
      </c>
      <c r="J6502" s="662">
        <f>H6502*I6502</f>
        <v>0</v>
      </c>
      <c r="K6502" s="662">
        <f>IF($V$11="Y",J6502*0.05,0)</f>
        <v>0</v>
      </c>
    </row>
    <row r="6503" s="671" customFormat="1" ht="13.5" customHeight="1">
      <c r="E6503" t="s" s="596">
        <v>1759</v>
      </c>
      <c r="F6503" t="s" s="675">
        <v>2747</v>
      </c>
      <c r="G6503" t="s" s="684">
        <f>G6440</f>
        <v>2001</v>
      </c>
      <c r="H6503" s="677">
        <v>0</v>
      </c>
      <c r="J6503" s="662">
        <f>H6503*I6503</f>
        <v>0</v>
      </c>
      <c r="K6503" s="662">
        <f>IF($V$11="Y",J6503*0.05,0)</f>
        <v>0</v>
      </c>
    </row>
    <row r="6504" s="671" customFormat="1" ht="13.5" customHeight="1">
      <c r="E6504" t="s" s="596">
        <v>1759</v>
      </c>
      <c r="F6504" t="s" s="675">
        <v>2747</v>
      </c>
      <c r="G6504" t="s" s="686">
        <f>G6441</f>
        <v>2003</v>
      </c>
      <c r="H6504" s="677">
        <v>0</v>
      </c>
      <c r="J6504" s="662">
        <f>H6504*I6504</f>
        <v>0</v>
      </c>
      <c r="K6504" s="662">
        <f>IF($V$11="Y",J6504*0.05,0)</f>
        <v>0</v>
      </c>
    </row>
    <row r="6505" s="671" customFormat="1" ht="13.5" customHeight="1">
      <c r="E6505" t="s" s="596">
        <v>1759</v>
      </c>
      <c r="F6505" t="s" s="675">
        <v>2747</v>
      </c>
      <c r="G6505" t="s" s="690">
        <f>G6442</f>
        <v>2004</v>
      </c>
      <c r="H6505" s="677">
        <v>0</v>
      </c>
      <c r="J6505" s="662">
        <f>H6505*I6505</f>
        <v>0</v>
      </c>
      <c r="K6505" s="662">
        <f>IF($V$11="Y",J6505*0.05,0)</f>
        <v>0</v>
      </c>
    </row>
    <row r="6506" s="671" customFormat="1" ht="13.5" customHeight="1">
      <c r="E6506" t="s" s="596">
        <v>1759</v>
      </c>
      <c r="F6506" t="s" s="675">
        <v>2747</v>
      </c>
      <c r="G6506" t="s" s="692">
        <f>G6443</f>
        <v>2005</v>
      </c>
      <c r="H6506" s="677">
        <v>0</v>
      </c>
      <c r="J6506" s="662">
        <f>H6506*I6506</f>
        <v>0</v>
      </c>
      <c r="K6506" s="662">
        <f>IF($V$11="Y",J6506*0.05,0)</f>
        <v>0</v>
      </c>
    </row>
    <row r="6507" s="671" customFormat="1" ht="13.5" customHeight="1">
      <c r="E6507" t="s" s="596">
        <v>1759</v>
      </c>
      <c r="F6507" t="s" s="675">
        <v>2747</v>
      </c>
      <c r="G6507" t="s" s="180">
        <f>G6444</f>
        <v>2006</v>
      </c>
      <c r="H6507" s="677">
        <v>0</v>
      </c>
      <c r="J6507" s="662">
        <f>H6507*I6507</f>
        <v>0</v>
      </c>
      <c r="K6507" s="662">
        <f>IF($V$11="Y",J6507*0.05,0)</f>
        <v>0</v>
      </c>
    </row>
    <row r="6508" s="671" customFormat="1" ht="13.5" customHeight="1">
      <c r="E6508" t="s" s="596">
        <v>1759</v>
      </c>
      <c r="F6508" t="s" s="675">
        <v>2747</v>
      </c>
      <c r="G6508" t="s" s="695">
        <f>G6445</f>
        <v>2007</v>
      </c>
      <c r="H6508" s="677">
        <v>0</v>
      </c>
      <c r="J6508" s="662">
        <f>H6508*I6508</f>
        <v>0</v>
      </c>
      <c r="K6508" s="662">
        <f>IF($V$11="Y",J6508*0.05,0)</f>
        <v>0</v>
      </c>
    </row>
    <row r="6509" s="671" customFormat="1" ht="13.5" customHeight="1">
      <c r="E6509" t="s" s="596">
        <v>1760</v>
      </c>
      <c r="F6509" t="s" s="675">
        <v>2748</v>
      </c>
      <c r="G6509" t="s" s="676">
        <f>G6446</f>
        <v>1996</v>
      </c>
      <c r="H6509" s="677">
        <v>0</v>
      </c>
      <c r="J6509" s="662">
        <f>H6509*I6509</f>
        <v>0</v>
      </c>
      <c r="K6509" s="662">
        <f>IF($V$11="Y",J6509*0.05,0)</f>
        <v>0</v>
      </c>
    </row>
    <row r="6510" s="671" customFormat="1" ht="13.5" customHeight="1">
      <c r="E6510" t="s" s="596">
        <v>1760</v>
      </c>
      <c r="F6510" t="s" s="675">
        <v>2748</v>
      </c>
      <c r="G6510" t="s" s="91">
        <f>G6447</f>
        <v>1998</v>
      </c>
      <c r="H6510" s="677">
        <v>0</v>
      </c>
      <c r="J6510" s="662">
        <f>H6510*I6510</f>
        <v>0</v>
      </c>
      <c r="K6510" s="662">
        <f>IF($V$11="Y",J6510*0.05,0)</f>
        <v>0</v>
      </c>
    </row>
    <row r="6511" s="671" customFormat="1" ht="13.5" customHeight="1">
      <c r="E6511" t="s" s="596">
        <v>1760</v>
      </c>
      <c r="F6511" t="s" s="675">
        <v>2748</v>
      </c>
      <c r="G6511" t="s" s="205">
        <f>G6448</f>
        <v>2000</v>
      </c>
      <c r="H6511" s="677">
        <v>0</v>
      </c>
      <c r="J6511" s="662">
        <f>H6511*I6511</f>
        <v>0</v>
      </c>
      <c r="K6511" s="662">
        <f>IF($V$11="Y",J6511*0.05,0)</f>
        <v>0</v>
      </c>
    </row>
    <row r="6512" s="671" customFormat="1" ht="13.5" customHeight="1">
      <c r="E6512" t="s" s="596">
        <v>1760</v>
      </c>
      <c r="F6512" t="s" s="675">
        <v>2748</v>
      </c>
      <c r="G6512" t="s" s="684">
        <f>G6449</f>
        <v>2001</v>
      </c>
      <c r="H6512" s="677">
        <v>0</v>
      </c>
      <c r="J6512" s="662">
        <f>H6512*I6512</f>
        <v>0</v>
      </c>
      <c r="K6512" s="662">
        <f>IF($V$11="Y",J6512*0.05,0)</f>
        <v>0</v>
      </c>
    </row>
    <row r="6513" s="671" customFormat="1" ht="13.5" customHeight="1">
      <c r="E6513" t="s" s="596">
        <v>1760</v>
      </c>
      <c r="F6513" t="s" s="675">
        <v>2748</v>
      </c>
      <c r="G6513" t="s" s="686">
        <f>G6450</f>
        <v>2003</v>
      </c>
      <c r="H6513" s="677">
        <v>0</v>
      </c>
      <c r="J6513" s="662">
        <f>H6513*I6513</f>
        <v>0</v>
      </c>
      <c r="K6513" s="662">
        <f>IF($V$11="Y",J6513*0.05,0)</f>
        <v>0</v>
      </c>
    </row>
    <row r="6514" s="671" customFormat="1" ht="13.5" customHeight="1">
      <c r="E6514" t="s" s="596">
        <v>1760</v>
      </c>
      <c r="F6514" t="s" s="675">
        <v>2748</v>
      </c>
      <c r="G6514" t="s" s="690">
        <f>G6451</f>
        <v>2004</v>
      </c>
      <c r="H6514" s="677">
        <v>0</v>
      </c>
      <c r="J6514" s="662">
        <f>H6514*I6514</f>
        <v>0</v>
      </c>
      <c r="K6514" s="662">
        <f>IF($V$11="Y",J6514*0.05,0)</f>
        <v>0</v>
      </c>
    </row>
    <row r="6515" s="671" customFormat="1" ht="13.5" customHeight="1">
      <c r="E6515" t="s" s="596">
        <v>1760</v>
      </c>
      <c r="F6515" t="s" s="675">
        <v>2748</v>
      </c>
      <c r="G6515" t="s" s="692">
        <f>G6452</f>
        <v>2005</v>
      </c>
      <c r="H6515" s="677">
        <v>0</v>
      </c>
      <c r="J6515" s="662">
        <f>H6515*I6515</f>
        <v>0</v>
      </c>
      <c r="K6515" s="662">
        <f>IF($V$11="Y",J6515*0.05,0)</f>
        <v>0</v>
      </c>
    </row>
    <row r="6516" s="671" customFormat="1" ht="13.5" customHeight="1">
      <c r="E6516" t="s" s="596">
        <v>1760</v>
      </c>
      <c r="F6516" t="s" s="675">
        <v>2748</v>
      </c>
      <c r="G6516" t="s" s="180">
        <f>G6453</f>
        <v>2006</v>
      </c>
      <c r="H6516" s="677">
        <v>0</v>
      </c>
      <c r="J6516" s="662">
        <f>H6516*I6516</f>
        <v>0</v>
      </c>
      <c r="K6516" s="662">
        <f>IF($V$11="Y",J6516*0.05,0)</f>
        <v>0</v>
      </c>
    </row>
    <row r="6517" s="671" customFormat="1" ht="13.5" customHeight="1">
      <c r="E6517" t="s" s="596">
        <v>1760</v>
      </c>
      <c r="F6517" t="s" s="675">
        <v>2748</v>
      </c>
      <c r="G6517" t="s" s="695">
        <f>G6454</f>
        <v>2007</v>
      </c>
      <c r="H6517" s="677">
        <v>0</v>
      </c>
      <c r="J6517" s="662">
        <f>H6517*I6517</f>
        <v>0</v>
      </c>
      <c r="K6517" s="662">
        <f>IF($V$11="Y",J6517*0.05,0)</f>
        <v>0</v>
      </c>
    </row>
    <row r="6518" s="671" customFormat="1" ht="13.5" customHeight="1">
      <c r="E6518" t="s" s="596">
        <v>1761</v>
      </c>
      <c r="F6518" t="s" s="675">
        <v>2749</v>
      </c>
      <c r="G6518" t="s" s="676">
        <f>G6455</f>
        <v>1996</v>
      </c>
      <c r="H6518" s="677">
        <v>0</v>
      </c>
      <c r="J6518" s="662">
        <f>H6518*I6518</f>
        <v>0</v>
      </c>
      <c r="K6518" s="662">
        <f>IF($V$11="Y",J6518*0.05,0)</f>
        <v>0</v>
      </c>
    </row>
    <row r="6519" s="671" customFormat="1" ht="13.5" customHeight="1">
      <c r="E6519" t="s" s="596">
        <v>1761</v>
      </c>
      <c r="F6519" t="s" s="675">
        <v>2749</v>
      </c>
      <c r="G6519" t="s" s="91">
        <f>G6456</f>
        <v>1998</v>
      </c>
      <c r="H6519" s="677">
        <v>0</v>
      </c>
      <c r="J6519" s="662">
        <f>H6519*I6519</f>
        <v>0</v>
      </c>
      <c r="K6519" s="662">
        <f>IF($V$11="Y",J6519*0.05,0)</f>
        <v>0</v>
      </c>
    </row>
    <row r="6520" s="671" customFormat="1" ht="13.5" customHeight="1">
      <c r="E6520" t="s" s="596">
        <v>1761</v>
      </c>
      <c r="F6520" t="s" s="675">
        <v>2749</v>
      </c>
      <c r="G6520" t="s" s="205">
        <f>G6457</f>
        <v>2000</v>
      </c>
      <c r="H6520" s="677">
        <v>0</v>
      </c>
      <c r="J6520" s="662">
        <f>H6520*I6520</f>
        <v>0</v>
      </c>
      <c r="K6520" s="662">
        <f>IF($V$11="Y",J6520*0.05,0)</f>
        <v>0</v>
      </c>
    </row>
    <row r="6521" s="671" customFormat="1" ht="13.5" customHeight="1">
      <c r="E6521" t="s" s="596">
        <v>1761</v>
      </c>
      <c r="F6521" t="s" s="675">
        <v>2749</v>
      </c>
      <c r="G6521" t="s" s="684">
        <f>G6458</f>
        <v>2001</v>
      </c>
      <c r="H6521" s="677">
        <v>0</v>
      </c>
      <c r="J6521" s="662">
        <f>H6521*I6521</f>
        <v>0</v>
      </c>
      <c r="K6521" s="662">
        <f>IF($V$11="Y",J6521*0.05,0)</f>
        <v>0</v>
      </c>
    </row>
    <row r="6522" s="671" customFormat="1" ht="13.5" customHeight="1">
      <c r="E6522" t="s" s="596">
        <v>1761</v>
      </c>
      <c r="F6522" t="s" s="675">
        <v>2749</v>
      </c>
      <c r="G6522" t="s" s="686">
        <f>G6459</f>
        <v>2003</v>
      </c>
      <c r="H6522" s="677">
        <v>0</v>
      </c>
      <c r="J6522" s="662">
        <f>H6522*I6522</f>
        <v>0</v>
      </c>
      <c r="K6522" s="662">
        <f>IF($V$11="Y",J6522*0.05,0)</f>
        <v>0</v>
      </c>
    </row>
    <row r="6523" s="671" customFormat="1" ht="13.5" customHeight="1">
      <c r="E6523" t="s" s="596">
        <v>1761</v>
      </c>
      <c r="F6523" t="s" s="675">
        <v>2749</v>
      </c>
      <c r="G6523" t="s" s="690">
        <f>G6460</f>
        <v>2004</v>
      </c>
      <c r="H6523" s="677">
        <v>0</v>
      </c>
      <c r="J6523" s="662">
        <f>H6523*I6523</f>
        <v>0</v>
      </c>
      <c r="K6523" s="662">
        <f>IF($V$11="Y",J6523*0.05,0)</f>
        <v>0</v>
      </c>
    </row>
    <row r="6524" s="671" customFormat="1" ht="13.5" customHeight="1">
      <c r="E6524" t="s" s="596">
        <v>1761</v>
      </c>
      <c r="F6524" t="s" s="675">
        <v>2749</v>
      </c>
      <c r="G6524" t="s" s="692">
        <f>G6461</f>
        <v>2005</v>
      </c>
      <c r="H6524" s="677">
        <v>0</v>
      </c>
      <c r="J6524" s="662">
        <f>H6524*I6524</f>
        <v>0</v>
      </c>
      <c r="K6524" s="662">
        <f>IF($V$11="Y",J6524*0.05,0)</f>
        <v>0</v>
      </c>
    </row>
    <row r="6525" s="671" customFormat="1" ht="13.5" customHeight="1">
      <c r="E6525" t="s" s="596">
        <v>1761</v>
      </c>
      <c r="F6525" t="s" s="675">
        <v>2749</v>
      </c>
      <c r="G6525" t="s" s="180">
        <f>G6462</f>
        <v>2006</v>
      </c>
      <c r="H6525" s="677">
        <v>0</v>
      </c>
      <c r="J6525" s="662">
        <f>H6525*I6525</f>
        <v>0</v>
      </c>
      <c r="K6525" s="662">
        <f>IF($V$11="Y",J6525*0.05,0)</f>
        <v>0</v>
      </c>
    </row>
    <row r="6526" s="671" customFormat="1" ht="13.5" customHeight="1">
      <c r="E6526" t="s" s="596">
        <v>1761</v>
      </c>
      <c r="F6526" t="s" s="675">
        <v>2749</v>
      </c>
      <c r="G6526" t="s" s="695">
        <f>G6463</f>
        <v>2007</v>
      </c>
      <c r="H6526" s="677">
        <v>0</v>
      </c>
      <c r="J6526" s="662">
        <f>H6526*I6526</f>
        <v>0</v>
      </c>
      <c r="K6526" s="662">
        <f>IF($V$11="Y",J6526*0.05,0)</f>
        <v>0</v>
      </c>
    </row>
    <row r="6527" s="671" customFormat="1" ht="13.5" customHeight="1">
      <c r="E6527" t="s" s="596">
        <v>1762</v>
      </c>
      <c r="F6527" t="s" s="675">
        <v>2750</v>
      </c>
      <c r="G6527" t="s" s="676">
        <f>G6464</f>
        <v>1996</v>
      </c>
      <c r="H6527" s="677">
        <v>0</v>
      </c>
      <c r="J6527" s="662">
        <f>H6527*I6527</f>
        <v>0</v>
      </c>
      <c r="K6527" s="662">
        <f>IF($V$11="Y",J6527*0.05,0)</f>
        <v>0</v>
      </c>
    </row>
    <row r="6528" s="671" customFormat="1" ht="13.5" customHeight="1">
      <c r="E6528" t="s" s="596">
        <v>1762</v>
      </c>
      <c r="F6528" t="s" s="675">
        <v>2750</v>
      </c>
      <c r="G6528" t="s" s="91">
        <f>G6465</f>
        <v>1998</v>
      </c>
      <c r="H6528" s="677">
        <v>0</v>
      </c>
      <c r="J6528" s="662">
        <f>H6528*I6528</f>
        <v>0</v>
      </c>
      <c r="K6528" s="662">
        <f>IF($V$11="Y",J6528*0.05,0)</f>
        <v>0</v>
      </c>
    </row>
    <row r="6529" s="671" customFormat="1" ht="13.5" customHeight="1">
      <c r="E6529" t="s" s="596">
        <v>1762</v>
      </c>
      <c r="F6529" t="s" s="675">
        <v>2750</v>
      </c>
      <c r="G6529" t="s" s="205">
        <f>G6466</f>
        <v>2000</v>
      </c>
      <c r="H6529" s="677">
        <v>0</v>
      </c>
      <c r="J6529" s="662">
        <f>H6529*I6529</f>
        <v>0</v>
      </c>
      <c r="K6529" s="662">
        <f>IF($V$11="Y",J6529*0.05,0)</f>
        <v>0</v>
      </c>
    </row>
    <row r="6530" s="671" customFormat="1" ht="13.5" customHeight="1">
      <c r="E6530" t="s" s="596">
        <v>1762</v>
      </c>
      <c r="F6530" t="s" s="675">
        <v>2750</v>
      </c>
      <c r="G6530" t="s" s="684">
        <f>G6467</f>
        <v>2001</v>
      </c>
      <c r="H6530" s="677">
        <v>0</v>
      </c>
      <c r="J6530" s="662">
        <f>H6530*I6530</f>
        <v>0</v>
      </c>
      <c r="K6530" s="662">
        <f>IF($V$11="Y",J6530*0.05,0)</f>
        <v>0</v>
      </c>
    </row>
    <row r="6531" s="671" customFormat="1" ht="13.5" customHeight="1">
      <c r="E6531" t="s" s="596">
        <v>1762</v>
      </c>
      <c r="F6531" t="s" s="675">
        <v>2750</v>
      </c>
      <c r="G6531" t="s" s="686">
        <f>G6468</f>
        <v>2003</v>
      </c>
      <c r="H6531" s="677">
        <v>0</v>
      </c>
      <c r="J6531" s="662">
        <f>H6531*I6531</f>
        <v>0</v>
      </c>
      <c r="K6531" s="662">
        <f>IF($V$11="Y",J6531*0.05,0)</f>
        <v>0</v>
      </c>
    </row>
    <row r="6532" s="671" customFormat="1" ht="13.5" customHeight="1">
      <c r="E6532" t="s" s="596">
        <v>1762</v>
      </c>
      <c r="F6532" t="s" s="675">
        <v>2750</v>
      </c>
      <c r="G6532" t="s" s="690">
        <f>G6469</f>
        <v>2004</v>
      </c>
      <c r="H6532" s="677">
        <v>0</v>
      </c>
      <c r="J6532" s="662">
        <f>H6532*I6532</f>
        <v>0</v>
      </c>
      <c r="K6532" s="662">
        <f>IF($V$11="Y",J6532*0.05,0)</f>
        <v>0</v>
      </c>
    </row>
    <row r="6533" s="671" customFormat="1" ht="13.5" customHeight="1">
      <c r="E6533" t="s" s="596">
        <v>1762</v>
      </c>
      <c r="F6533" t="s" s="675">
        <v>2750</v>
      </c>
      <c r="G6533" t="s" s="692">
        <f>G6470</f>
        <v>2005</v>
      </c>
      <c r="H6533" s="677">
        <v>0</v>
      </c>
      <c r="J6533" s="662">
        <f>H6533*I6533</f>
        <v>0</v>
      </c>
      <c r="K6533" s="662">
        <f>IF($V$11="Y",J6533*0.05,0)</f>
        <v>0</v>
      </c>
    </row>
    <row r="6534" s="671" customFormat="1" ht="13.5" customHeight="1">
      <c r="E6534" t="s" s="596">
        <v>1762</v>
      </c>
      <c r="F6534" t="s" s="675">
        <v>2750</v>
      </c>
      <c r="G6534" t="s" s="180">
        <f>G6471</f>
        <v>2006</v>
      </c>
      <c r="H6534" s="677">
        <v>0</v>
      </c>
      <c r="J6534" s="662">
        <f>H6534*I6534</f>
        <v>0</v>
      </c>
      <c r="K6534" s="662">
        <f>IF($V$11="Y",J6534*0.05,0)</f>
        <v>0</v>
      </c>
    </row>
    <row r="6535" s="671" customFormat="1" ht="13.5" customHeight="1">
      <c r="E6535" t="s" s="596">
        <v>1762</v>
      </c>
      <c r="F6535" t="s" s="675">
        <v>2750</v>
      </c>
      <c r="G6535" t="s" s="695">
        <f>G6472</f>
        <v>2007</v>
      </c>
      <c r="H6535" s="677">
        <v>0</v>
      </c>
      <c r="J6535" s="662">
        <f>H6535*I6535</f>
        <v>0</v>
      </c>
      <c r="K6535" s="662">
        <f>IF($V$11="Y",J6535*0.05,0)</f>
        <v>0</v>
      </c>
    </row>
    <row r="6536" s="671" customFormat="1" ht="13.5" customHeight="1">
      <c r="E6536" t="s" s="596">
        <v>1763</v>
      </c>
      <c r="F6536" t="s" s="675">
        <v>2751</v>
      </c>
      <c r="G6536" t="s" s="676">
        <f>G6473</f>
        <v>1996</v>
      </c>
      <c r="H6536" s="677">
        <v>0</v>
      </c>
      <c r="J6536" s="662">
        <f>H6536*I6536</f>
        <v>0</v>
      </c>
      <c r="K6536" s="662">
        <f>IF($V$11="Y",J6536*0.05,0)</f>
        <v>0</v>
      </c>
    </row>
    <row r="6537" s="671" customFormat="1" ht="13.5" customHeight="1">
      <c r="E6537" t="s" s="596">
        <v>1763</v>
      </c>
      <c r="F6537" t="s" s="675">
        <v>2751</v>
      </c>
      <c r="G6537" t="s" s="91">
        <f>G6474</f>
        <v>1998</v>
      </c>
      <c r="H6537" s="677">
        <v>0</v>
      </c>
      <c r="J6537" s="662">
        <f>H6537*I6537</f>
        <v>0</v>
      </c>
      <c r="K6537" s="662">
        <f>IF($V$11="Y",J6537*0.05,0)</f>
        <v>0</v>
      </c>
    </row>
    <row r="6538" s="671" customFormat="1" ht="13.5" customHeight="1">
      <c r="E6538" t="s" s="596">
        <v>1763</v>
      </c>
      <c r="F6538" t="s" s="675">
        <v>2751</v>
      </c>
      <c r="G6538" t="s" s="205">
        <f>G6475</f>
        <v>2000</v>
      </c>
      <c r="H6538" s="677">
        <v>0</v>
      </c>
      <c r="J6538" s="662">
        <f>H6538*I6538</f>
        <v>0</v>
      </c>
      <c r="K6538" s="662">
        <f>IF($V$11="Y",J6538*0.05,0)</f>
        <v>0</v>
      </c>
    </row>
    <row r="6539" s="671" customFormat="1" ht="13.5" customHeight="1">
      <c r="E6539" t="s" s="596">
        <v>1763</v>
      </c>
      <c r="F6539" t="s" s="675">
        <v>2751</v>
      </c>
      <c r="G6539" t="s" s="684">
        <f>G6476</f>
        <v>2001</v>
      </c>
      <c r="H6539" s="677">
        <v>0</v>
      </c>
      <c r="J6539" s="662">
        <f>H6539*I6539</f>
        <v>0</v>
      </c>
      <c r="K6539" s="662">
        <f>IF($V$11="Y",J6539*0.05,0)</f>
        <v>0</v>
      </c>
    </row>
    <row r="6540" s="671" customFormat="1" ht="13.5" customHeight="1">
      <c r="E6540" t="s" s="596">
        <v>1763</v>
      </c>
      <c r="F6540" t="s" s="675">
        <v>2751</v>
      </c>
      <c r="G6540" t="s" s="686">
        <f>G6477</f>
        <v>2003</v>
      </c>
      <c r="H6540" s="677">
        <v>0</v>
      </c>
      <c r="J6540" s="662">
        <f>H6540*I6540</f>
        <v>0</v>
      </c>
      <c r="K6540" s="662">
        <f>IF($V$11="Y",J6540*0.05,0)</f>
        <v>0</v>
      </c>
    </row>
    <row r="6541" s="671" customFormat="1" ht="13.5" customHeight="1">
      <c r="E6541" t="s" s="596">
        <v>1763</v>
      </c>
      <c r="F6541" t="s" s="675">
        <v>2751</v>
      </c>
      <c r="G6541" t="s" s="690">
        <f>G6478</f>
        <v>2004</v>
      </c>
      <c r="H6541" s="677">
        <v>0</v>
      </c>
      <c r="J6541" s="662">
        <f>H6541*I6541</f>
        <v>0</v>
      </c>
      <c r="K6541" s="662">
        <f>IF($V$11="Y",J6541*0.05,0)</f>
        <v>0</v>
      </c>
    </row>
    <row r="6542" s="671" customFormat="1" ht="13.5" customHeight="1">
      <c r="E6542" t="s" s="596">
        <v>1763</v>
      </c>
      <c r="F6542" t="s" s="675">
        <v>2751</v>
      </c>
      <c r="G6542" t="s" s="692">
        <f>G6479</f>
        <v>2005</v>
      </c>
      <c r="H6542" s="677">
        <v>0</v>
      </c>
      <c r="J6542" s="662">
        <f>H6542*I6542</f>
        <v>0</v>
      </c>
      <c r="K6542" s="662">
        <f>IF($V$11="Y",J6542*0.05,0)</f>
        <v>0</v>
      </c>
    </row>
    <row r="6543" s="671" customFormat="1" ht="13.5" customHeight="1">
      <c r="E6543" t="s" s="596">
        <v>1763</v>
      </c>
      <c r="F6543" t="s" s="675">
        <v>2751</v>
      </c>
      <c r="G6543" t="s" s="180">
        <f>G6480</f>
        <v>2006</v>
      </c>
      <c r="H6543" s="677">
        <v>0</v>
      </c>
      <c r="J6543" s="662">
        <f>H6543*I6543</f>
        <v>0</v>
      </c>
      <c r="K6543" s="662">
        <f>IF($V$11="Y",J6543*0.05,0)</f>
        <v>0</v>
      </c>
    </row>
    <row r="6544" s="671" customFormat="1" ht="13.5" customHeight="1">
      <c r="E6544" t="s" s="596">
        <v>1763</v>
      </c>
      <c r="F6544" t="s" s="675">
        <v>2751</v>
      </c>
      <c r="G6544" t="s" s="695">
        <f>G6481</f>
        <v>2007</v>
      </c>
      <c r="H6544" s="677">
        <v>0</v>
      </c>
      <c r="J6544" s="662">
        <f>H6544*I6544</f>
        <v>0</v>
      </c>
      <c r="K6544" s="662">
        <f>IF($V$11="Y",J6544*0.05,0)</f>
        <v>0</v>
      </c>
    </row>
    <row r="6545" s="671" customFormat="1" ht="13.5" customHeight="1">
      <c r="E6545" t="s" s="596">
        <v>1764</v>
      </c>
      <c r="F6545" t="s" s="675">
        <v>2752</v>
      </c>
      <c r="G6545" t="s" s="676">
        <f>G6482</f>
        <v>1996</v>
      </c>
      <c r="H6545" s="677">
        <v>0</v>
      </c>
      <c r="J6545" s="662">
        <f>H6545*I6545</f>
        <v>0</v>
      </c>
      <c r="K6545" s="662">
        <f>IF($V$11="Y",J6545*0.05,0)</f>
        <v>0</v>
      </c>
    </row>
    <row r="6546" s="671" customFormat="1" ht="13.5" customHeight="1">
      <c r="E6546" t="s" s="596">
        <v>1764</v>
      </c>
      <c r="F6546" t="s" s="675">
        <v>2752</v>
      </c>
      <c r="G6546" t="s" s="91">
        <f>G6483</f>
        <v>1998</v>
      </c>
      <c r="H6546" s="677">
        <v>0</v>
      </c>
      <c r="J6546" s="662">
        <f>H6546*I6546</f>
        <v>0</v>
      </c>
      <c r="K6546" s="662">
        <f>IF($V$11="Y",J6546*0.05,0)</f>
        <v>0</v>
      </c>
    </row>
    <row r="6547" s="671" customFormat="1" ht="13.5" customHeight="1">
      <c r="E6547" t="s" s="596">
        <v>1764</v>
      </c>
      <c r="F6547" t="s" s="675">
        <v>2752</v>
      </c>
      <c r="G6547" t="s" s="205">
        <f>G6484</f>
        <v>2000</v>
      </c>
      <c r="H6547" s="677">
        <v>0</v>
      </c>
      <c r="J6547" s="662">
        <f>H6547*I6547</f>
        <v>0</v>
      </c>
      <c r="K6547" s="662">
        <f>IF($V$11="Y",J6547*0.05,0)</f>
        <v>0</v>
      </c>
    </row>
    <row r="6548" s="671" customFormat="1" ht="13.5" customHeight="1">
      <c r="E6548" t="s" s="596">
        <v>1764</v>
      </c>
      <c r="F6548" t="s" s="675">
        <v>2752</v>
      </c>
      <c r="G6548" t="s" s="684">
        <f>G6485</f>
        <v>2001</v>
      </c>
      <c r="H6548" s="677">
        <v>0</v>
      </c>
      <c r="J6548" s="662">
        <f>H6548*I6548</f>
        <v>0</v>
      </c>
      <c r="K6548" s="662">
        <f>IF($V$11="Y",J6548*0.05,0)</f>
        <v>0</v>
      </c>
    </row>
    <row r="6549" s="671" customFormat="1" ht="13.5" customHeight="1">
      <c r="E6549" t="s" s="596">
        <v>1764</v>
      </c>
      <c r="F6549" t="s" s="675">
        <v>2752</v>
      </c>
      <c r="G6549" t="s" s="686">
        <f>G6486</f>
        <v>2003</v>
      </c>
      <c r="H6549" s="677">
        <v>0</v>
      </c>
      <c r="J6549" s="662">
        <f>H6549*I6549</f>
        <v>0</v>
      </c>
      <c r="K6549" s="662">
        <f>IF($V$11="Y",J6549*0.05,0)</f>
        <v>0</v>
      </c>
    </row>
    <row r="6550" s="671" customFormat="1" ht="13.5" customHeight="1">
      <c r="E6550" t="s" s="596">
        <v>1764</v>
      </c>
      <c r="F6550" t="s" s="675">
        <v>2752</v>
      </c>
      <c r="G6550" t="s" s="690">
        <f>G6487</f>
        <v>2004</v>
      </c>
      <c r="H6550" s="677">
        <v>0</v>
      </c>
      <c r="J6550" s="662">
        <f>H6550*I6550</f>
        <v>0</v>
      </c>
      <c r="K6550" s="662">
        <f>IF($V$11="Y",J6550*0.05,0)</f>
        <v>0</v>
      </c>
    </row>
    <row r="6551" s="671" customFormat="1" ht="13.5" customHeight="1">
      <c r="E6551" t="s" s="596">
        <v>1764</v>
      </c>
      <c r="F6551" t="s" s="675">
        <v>2752</v>
      </c>
      <c r="G6551" t="s" s="692">
        <f>G6488</f>
        <v>2005</v>
      </c>
      <c r="H6551" s="677">
        <v>0</v>
      </c>
      <c r="J6551" s="662">
        <f>H6551*I6551</f>
        <v>0</v>
      </c>
      <c r="K6551" s="662">
        <f>IF($V$11="Y",J6551*0.05,0)</f>
        <v>0</v>
      </c>
    </row>
    <row r="6552" s="671" customFormat="1" ht="13.5" customHeight="1">
      <c r="E6552" t="s" s="596">
        <v>1764</v>
      </c>
      <c r="F6552" t="s" s="675">
        <v>2752</v>
      </c>
      <c r="G6552" t="s" s="180">
        <f>G6489</f>
        <v>2006</v>
      </c>
      <c r="H6552" s="677">
        <v>0</v>
      </c>
      <c r="J6552" s="662">
        <f>H6552*I6552</f>
        <v>0</v>
      </c>
      <c r="K6552" s="662">
        <f>IF($V$11="Y",J6552*0.05,0)</f>
        <v>0</v>
      </c>
    </row>
    <row r="6553" s="671" customFormat="1" ht="13.5" customHeight="1">
      <c r="E6553" t="s" s="596">
        <v>1764</v>
      </c>
      <c r="F6553" t="s" s="675">
        <v>2752</v>
      </c>
      <c r="G6553" t="s" s="695">
        <f>G6490</f>
        <v>2007</v>
      </c>
      <c r="H6553" s="677">
        <v>0</v>
      </c>
      <c r="J6553" s="662">
        <f>H6553*I6553</f>
        <v>0</v>
      </c>
      <c r="K6553" s="662">
        <f>IF($V$11="Y",J6553*0.05,0)</f>
        <v>0</v>
      </c>
    </row>
    <row r="6554" s="671" customFormat="1" ht="13.5" customHeight="1">
      <c r="E6554" t="s" s="596">
        <v>1765</v>
      </c>
      <c r="F6554" t="s" s="675">
        <v>2753</v>
      </c>
      <c r="G6554" t="s" s="676">
        <f>G6491</f>
        <v>1996</v>
      </c>
      <c r="H6554" s="677">
        <v>0</v>
      </c>
      <c r="J6554" s="662">
        <f>H6554*I6554</f>
        <v>0</v>
      </c>
      <c r="K6554" s="662">
        <f>IF($V$11="Y",J6554*0.05,0)</f>
        <v>0</v>
      </c>
    </row>
    <row r="6555" s="671" customFormat="1" ht="13.5" customHeight="1">
      <c r="E6555" t="s" s="596">
        <v>1765</v>
      </c>
      <c r="F6555" t="s" s="675">
        <v>2753</v>
      </c>
      <c r="G6555" t="s" s="91">
        <f>G6492</f>
        <v>1998</v>
      </c>
      <c r="H6555" s="677">
        <v>0</v>
      </c>
      <c r="J6555" s="662">
        <f>H6555*I6555</f>
        <v>0</v>
      </c>
      <c r="K6555" s="662">
        <f>IF($V$11="Y",J6555*0.05,0)</f>
        <v>0</v>
      </c>
    </row>
    <row r="6556" s="671" customFormat="1" ht="13.5" customHeight="1">
      <c r="E6556" t="s" s="596">
        <v>1765</v>
      </c>
      <c r="F6556" t="s" s="675">
        <v>2753</v>
      </c>
      <c r="G6556" t="s" s="205">
        <f>G6493</f>
        <v>2000</v>
      </c>
      <c r="H6556" s="677">
        <v>0</v>
      </c>
      <c r="J6556" s="662">
        <f>H6556*I6556</f>
        <v>0</v>
      </c>
      <c r="K6556" s="662">
        <f>IF($V$11="Y",J6556*0.05,0)</f>
        <v>0</v>
      </c>
    </row>
    <row r="6557" s="671" customFormat="1" ht="13.5" customHeight="1">
      <c r="E6557" t="s" s="596">
        <v>1765</v>
      </c>
      <c r="F6557" t="s" s="675">
        <v>2753</v>
      </c>
      <c r="G6557" t="s" s="684">
        <f>G6494</f>
        <v>2001</v>
      </c>
      <c r="H6557" s="677">
        <v>0</v>
      </c>
      <c r="J6557" s="662">
        <f>H6557*I6557</f>
        <v>0</v>
      </c>
      <c r="K6557" s="662">
        <f>IF($V$11="Y",J6557*0.05,0)</f>
        <v>0</v>
      </c>
    </row>
    <row r="6558" s="671" customFormat="1" ht="13.5" customHeight="1">
      <c r="E6558" t="s" s="596">
        <v>1765</v>
      </c>
      <c r="F6558" t="s" s="675">
        <v>2753</v>
      </c>
      <c r="G6558" t="s" s="686">
        <f>G6495</f>
        <v>2003</v>
      </c>
      <c r="H6558" s="677">
        <v>0</v>
      </c>
      <c r="J6558" s="662">
        <f>H6558*I6558</f>
        <v>0</v>
      </c>
      <c r="K6558" s="662">
        <f>IF($V$11="Y",J6558*0.05,0)</f>
        <v>0</v>
      </c>
    </row>
    <row r="6559" s="671" customFormat="1" ht="13.5" customHeight="1">
      <c r="E6559" t="s" s="596">
        <v>1765</v>
      </c>
      <c r="F6559" t="s" s="675">
        <v>2753</v>
      </c>
      <c r="G6559" t="s" s="690">
        <f>G6496</f>
        <v>2004</v>
      </c>
      <c r="H6559" s="677">
        <v>0</v>
      </c>
      <c r="J6559" s="662">
        <f>H6559*I6559</f>
        <v>0</v>
      </c>
      <c r="K6559" s="662">
        <f>IF($V$11="Y",J6559*0.05,0)</f>
        <v>0</v>
      </c>
    </row>
    <row r="6560" s="671" customFormat="1" ht="13.5" customHeight="1">
      <c r="E6560" t="s" s="596">
        <v>1765</v>
      </c>
      <c r="F6560" t="s" s="675">
        <v>2753</v>
      </c>
      <c r="G6560" t="s" s="692">
        <f>G6497</f>
        <v>2005</v>
      </c>
      <c r="H6560" s="677">
        <v>0</v>
      </c>
      <c r="J6560" s="662">
        <f>H6560*I6560</f>
        <v>0</v>
      </c>
      <c r="K6560" s="662">
        <f>IF($V$11="Y",J6560*0.05,0)</f>
        <v>0</v>
      </c>
    </row>
    <row r="6561" s="671" customFormat="1" ht="13.5" customHeight="1">
      <c r="E6561" t="s" s="596">
        <v>1765</v>
      </c>
      <c r="F6561" t="s" s="675">
        <v>2753</v>
      </c>
      <c r="G6561" t="s" s="180">
        <f>G6498</f>
        <v>2006</v>
      </c>
      <c r="H6561" s="677">
        <v>0</v>
      </c>
      <c r="J6561" s="662">
        <f>H6561*I6561</f>
        <v>0</v>
      </c>
      <c r="K6561" s="662">
        <f>IF($V$11="Y",J6561*0.05,0)</f>
        <v>0</v>
      </c>
    </row>
    <row r="6562" s="671" customFormat="1" ht="13.5" customHeight="1">
      <c r="E6562" t="s" s="596">
        <v>1765</v>
      </c>
      <c r="F6562" t="s" s="675">
        <v>2753</v>
      </c>
      <c r="G6562" t="s" s="695">
        <f>G6499</f>
        <v>2007</v>
      </c>
      <c r="H6562" s="677">
        <v>0</v>
      </c>
      <c r="J6562" s="662">
        <f>H6562*I6562</f>
        <v>0</v>
      </c>
      <c r="K6562" s="662">
        <f>IF($V$11="Y",J6562*0.05,0)</f>
        <v>0</v>
      </c>
    </row>
    <row r="6563" s="671" customFormat="1" ht="13.5" customHeight="1">
      <c r="E6563" t="s" s="596">
        <v>1766</v>
      </c>
      <c r="F6563" t="s" s="675">
        <v>2754</v>
      </c>
      <c r="G6563" t="s" s="676">
        <f>G6500</f>
        <v>1996</v>
      </c>
      <c r="H6563" s="677">
        <v>0</v>
      </c>
      <c r="J6563" s="662">
        <f>H6563*I6563</f>
        <v>0</v>
      </c>
      <c r="K6563" s="662">
        <f>IF($V$11="Y",J6563*0.05,0)</f>
        <v>0</v>
      </c>
    </row>
    <row r="6564" s="671" customFormat="1" ht="13.5" customHeight="1">
      <c r="E6564" t="s" s="596">
        <v>1766</v>
      </c>
      <c r="F6564" t="s" s="675">
        <v>2754</v>
      </c>
      <c r="G6564" t="s" s="91">
        <f>G6501</f>
        <v>1998</v>
      </c>
      <c r="H6564" s="677">
        <v>0</v>
      </c>
      <c r="J6564" s="662">
        <f>H6564*I6564</f>
        <v>0</v>
      </c>
      <c r="K6564" s="662">
        <f>IF($V$11="Y",J6564*0.05,0)</f>
        <v>0</v>
      </c>
    </row>
    <row r="6565" s="671" customFormat="1" ht="13.5" customHeight="1">
      <c r="E6565" t="s" s="596">
        <v>1766</v>
      </c>
      <c r="F6565" t="s" s="675">
        <v>2754</v>
      </c>
      <c r="G6565" t="s" s="205">
        <f>G6502</f>
        <v>2000</v>
      </c>
      <c r="H6565" s="677">
        <v>0</v>
      </c>
      <c r="J6565" s="662">
        <f>H6565*I6565</f>
        <v>0</v>
      </c>
      <c r="K6565" s="662">
        <f>IF($V$11="Y",J6565*0.05,0)</f>
        <v>0</v>
      </c>
    </row>
    <row r="6566" s="671" customFormat="1" ht="13.5" customHeight="1">
      <c r="E6566" t="s" s="596">
        <v>1766</v>
      </c>
      <c r="F6566" t="s" s="675">
        <v>2754</v>
      </c>
      <c r="G6566" t="s" s="684">
        <f>G6503</f>
        <v>2001</v>
      </c>
      <c r="H6566" s="677">
        <v>0</v>
      </c>
      <c r="J6566" s="662">
        <f>H6566*I6566</f>
        <v>0</v>
      </c>
      <c r="K6566" s="662">
        <f>IF($V$11="Y",J6566*0.05,0)</f>
        <v>0</v>
      </c>
    </row>
    <row r="6567" s="671" customFormat="1" ht="13.5" customHeight="1">
      <c r="E6567" t="s" s="596">
        <v>1766</v>
      </c>
      <c r="F6567" t="s" s="675">
        <v>2754</v>
      </c>
      <c r="G6567" t="s" s="686">
        <f>G6504</f>
        <v>2003</v>
      </c>
      <c r="H6567" s="677">
        <v>0</v>
      </c>
      <c r="J6567" s="662">
        <f>H6567*I6567</f>
        <v>0</v>
      </c>
      <c r="K6567" s="662">
        <f>IF($V$11="Y",J6567*0.05,0)</f>
        <v>0</v>
      </c>
    </row>
    <row r="6568" s="671" customFormat="1" ht="13.5" customHeight="1">
      <c r="E6568" t="s" s="596">
        <v>1766</v>
      </c>
      <c r="F6568" t="s" s="675">
        <v>2754</v>
      </c>
      <c r="G6568" t="s" s="690">
        <f>G6505</f>
        <v>2004</v>
      </c>
      <c r="H6568" s="677">
        <v>0</v>
      </c>
      <c r="J6568" s="662">
        <f>H6568*I6568</f>
        <v>0</v>
      </c>
      <c r="K6568" s="662">
        <f>IF($V$11="Y",J6568*0.05,0)</f>
        <v>0</v>
      </c>
    </row>
    <row r="6569" s="671" customFormat="1" ht="13.5" customHeight="1">
      <c r="E6569" t="s" s="596">
        <v>1766</v>
      </c>
      <c r="F6569" t="s" s="675">
        <v>2754</v>
      </c>
      <c r="G6569" t="s" s="692">
        <f>G6506</f>
        <v>2005</v>
      </c>
      <c r="H6569" s="677">
        <v>0</v>
      </c>
      <c r="J6569" s="662">
        <f>H6569*I6569</f>
        <v>0</v>
      </c>
      <c r="K6569" s="662">
        <f>IF($V$11="Y",J6569*0.05,0)</f>
        <v>0</v>
      </c>
    </row>
    <row r="6570" s="671" customFormat="1" ht="13.5" customHeight="1">
      <c r="E6570" t="s" s="596">
        <v>1766</v>
      </c>
      <c r="F6570" t="s" s="675">
        <v>2754</v>
      </c>
      <c r="G6570" t="s" s="180">
        <f>G6507</f>
        <v>2006</v>
      </c>
      <c r="H6570" s="677">
        <v>0</v>
      </c>
      <c r="J6570" s="662">
        <f>H6570*I6570</f>
        <v>0</v>
      </c>
      <c r="K6570" s="662">
        <f>IF($V$11="Y",J6570*0.05,0)</f>
        <v>0</v>
      </c>
    </row>
    <row r="6571" s="671" customFormat="1" ht="13.5" customHeight="1">
      <c r="E6571" t="s" s="596">
        <v>1766</v>
      </c>
      <c r="F6571" t="s" s="675">
        <v>2754</v>
      </c>
      <c r="G6571" t="s" s="695">
        <f>G6508</f>
        <v>2007</v>
      </c>
      <c r="H6571" s="677">
        <v>0</v>
      </c>
      <c r="J6571" s="662">
        <f>H6571*I6571</f>
        <v>0</v>
      </c>
      <c r="K6571" s="662">
        <f>IF($V$11="Y",J6571*0.05,0)</f>
        <v>0</v>
      </c>
    </row>
    <row r="6572" s="671" customFormat="1" ht="13.5" customHeight="1">
      <c r="E6572" t="s" s="596">
        <v>1767</v>
      </c>
      <c r="F6572" t="s" s="675">
        <v>2755</v>
      </c>
      <c r="G6572" t="s" s="676">
        <f>G6509</f>
        <v>1996</v>
      </c>
      <c r="H6572" s="677">
        <v>0</v>
      </c>
      <c r="J6572" s="662">
        <f>H6572*I6572</f>
        <v>0</v>
      </c>
      <c r="K6572" s="662">
        <f>IF($V$11="Y",J6572*0.05,0)</f>
        <v>0</v>
      </c>
    </row>
    <row r="6573" s="671" customFormat="1" ht="13.5" customHeight="1">
      <c r="E6573" t="s" s="596">
        <v>1767</v>
      </c>
      <c r="F6573" t="s" s="675">
        <v>2755</v>
      </c>
      <c r="G6573" t="s" s="91">
        <f>G6510</f>
        <v>1998</v>
      </c>
      <c r="H6573" s="677">
        <v>0</v>
      </c>
      <c r="J6573" s="662">
        <f>H6573*I6573</f>
        <v>0</v>
      </c>
      <c r="K6573" s="662">
        <f>IF($V$11="Y",J6573*0.05,0)</f>
        <v>0</v>
      </c>
    </row>
    <row r="6574" s="671" customFormat="1" ht="13.5" customHeight="1">
      <c r="E6574" t="s" s="596">
        <v>1767</v>
      </c>
      <c r="F6574" t="s" s="675">
        <v>2755</v>
      </c>
      <c r="G6574" t="s" s="205">
        <f>G6511</f>
        <v>2000</v>
      </c>
      <c r="H6574" s="677">
        <v>0</v>
      </c>
      <c r="J6574" s="662">
        <f>H6574*I6574</f>
        <v>0</v>
      </c>
      <c r="K6574" s="662">
        <f>IF($V$11="Y",J6574*0.05,0)</f>
        <v>0</v>
      </c>
    </row>
    <row r="6575" s="671" customFormat="1" ht="13.5" customHeight="1">
      <c r="E6575" t="s" s="596">
        <v>1767</v>
      </c>
      <c r="F6575" t="s" s="675">
        <v>2755</v>
      </c>
      <c r="G6575" t="s" s="684">
        <f>G6512</f>
        <v>2001</v>
      </c>
      <c r="H6575" s="677">
        <v>0</v>
      </c>
      <c r="J6575" s="662">
        <f>H6575*I6575</f>
        <v>0</v>
      </c>
      <c r="K6575" s="662">
        <f>IF($V$11="Y",J6575*0.05,0)</f>
        <v>0</v>
      </c>
    </row>
    <row r="6576" s="671" customFormat="1" ht="13.5" customHeight="1">
      <c r="E6576" t="s" s="596">
        <v>1767</v>
      </c>
      <c r="F6576" t="s" s="675">
        <v>2755</v>
      </c>
      <c r="G6576" t="s" s="686">
        <f>G6513</f>
        <v>2003</v>
      </c>
      <c r="H6576" s="677">
        <v>0</v>
      </c>
      <c r="J6576" s="662">
        <f>H6576*I6576</f>
        <v>0</v>
      </c>
      <c r="K6576" s="662">
        <f>IF($V$11="Y",J6576*0.05,0)</f>
        <v>0</v>
      </c>
    </row>
    <row r="6577" s="671" customFormat="1" ht="13.5" customHeight="1">
      <c r="E6577" t="s" s="596">
        <v>1767</v>
      </c>
      <c r="F6577" t="s" s="675">
        <v>2755</v>
      </c>
      <c r="G6577" t="s" s="690">
        <f>G6514</f>
        <v>2004</v>
      </c>
      <c r="H6577" s="677">
        <v>0</v>
      </c>
      <c r="J6577" s="662">
        <f>H6577*I6577</f>
        <v>0</v>
      </c>
      <c r="K6577" s="662">
        <f>IF($V$11="Y",J6577*0.05,0)</f>
        <v>0</v>
      </c>
    </row>
    <row r="6578" s="671" customFormat="1" ht="13.5" customHeight="1">
      <c r="E6578" t="s" s="596">
        <v>1767</v>
      </c>
      <c r="F6578" t="s" s="675">
        <v>2755</v>
      </c>
      <c r="G6578" t="s" s="692">
        <f>G6515</f>
        <v>2005</v>
      </c>
      <c r="H6578" s="677">
        <v>0</v>
      </c>
      <c r="J6578" s="662">
        <f>H6578*I6578</f>
        <v>0</v>
      </c>
      <c r="K6578" s="662">
        <f>IF($V$11="Y",J6578*0.05,0)</f>
        <v>0</v>
      </c>
    </row>
    <row r="6579" s="671" customFormat="1" ht="13.5" customHeight="1">
      <c r="E6579" t="s" s="596">
        <v>1767</v>
      </c>
      <c r="F6579" t="s" s="675">
        <v>2755</v>
      </c>
      <c r="G6579" t="s" s="180">
        <f>G6516</f>
        <v>2006</v>
      </c>
      <c r="H6579" s="677">
        <v>0</v>
      </c>
      <c r="J6579" s="662">
        <f>H6579*I6579</f>
        <v>0</v>
      </c>
      <c r="K6579" s="662">
        <f>IF($V$11="Y",J6579*0.05,0)</f>
        <v>0</v>
      </c>
    </row>
    <row r="6580" s="671" customFormat="1" ht="13.5" customHeight="1">
      <c r="E6580" t="s" s="596">
        <v>1767</v>
      </c>
      <c r="F6580" t="s" s="675">
        <v>2755</v>
      </c>
      <c r="G6580" t="s" s="695">
        <f>G6517</f>
        <v>2007</v>
      </c>
      <c r="H6580" s="677">
        <v>0</v>
      </c>
      <c r="J6580" s="662">
        <f>H6580*I6580</f>
        <v>0</v>
      </c>
      <c r="K6580" s="662">
        <f>IF($V$11="Y",J6580*0.05,0)</f>
        <v>0</v>
      </c>
    </row>
    <row r="6581" s="671" customFormat="1" ht="13.5" customHeight="1">
      <c r="E6581" t="s" s="596">
        <v>1768</v>
      </c>
      <c r="F6581" t="s" s="675">
        <v>2756</v>
      </c>
      <c r="G6581" t="s" s="676">
        <f>G6518</f>
        <v>1996</v>
      </c>
      <c r="H6581" s="677">
        <v>0</v>
      </c>
      <c r="J6581" s="662">
        <f>H6581*I6581</f>
        <v>0</v>
      </c>
      <c r="K6581" s="662">
        <f>IF($V$11="Y",J6581*0.05,0)</f>
        <v>0</v>
      </c>
    </row>
    <row r="6582" s="671" customFormat="1" ht="13.5" customHeight="1">
      <c r="E6582" t="s" s="596">
        <v>1768</v>
      </c>
      <c r="F6582" t="s" s="675">
        <v>2756</v>
      </c>
      <c r="G6582" t="s" s="91">
        <f>G6519</f>
        <v>1998</v>
      </c>
      <c r="H6582" s="677">
        <v>0</v>
      </c>
      <c r="J6582" s="662">
        <f>H6582*I6582</f>
        <v>0</v>
      </c>
      <c r="K6582" s="662">
        <f>IF($V$11="Y",J6582*0.05,0)</f>
        <v>0</v>
      </c>
    </row>
    <row r="6583" s="671" customFormat="1" ht="13.5" customHeight="1">
      <c r="E6583" t="s" s="596">
        <v>1768</v>
      </c>
      <c r="F6583" t="s" s="675">
        <v>2756</v>
      </c>
      <c r="G6583" t="s" s="205">
        <f>G6520</f>
        <v>2000</v>
      </c>
      <c r="H6583" s="677">
        <v>0</v>
      </c>
      <c r="J6583" s="662">
        <f>H6583*I6583</f>
        <v>0</v>
      </c>
      <c r="K6583" s="662">
        <f>IF($V$11="Y",J6583*0.05,0)</f>
        <v>0</v>
      </c>
    </row>
    <row r="6584" s="671" customFormat="1" ht="13.5" customHeight="1">
      <c r="E6584" t="s" s="596">
        <v>1768</v>
      </c>
      <c r="F6584" t="s" s="675">
        <v>2756</v>
      </c>
      <c r="G6584" t="s" s="684">
        <f>G6521</f>
        <v>2001</v>
      </c>
      <c r="H6584" s="677">
        <v>0</v>
      </c>
      <c r="J6584" s="662">
        <f>H6584*I6584</f>
        <v>0</v>
      </c>
      <c r="K6584" s="662">
        <f>IF($V$11="Y",J6584*0.05,0)</f>
        <v>0</v>
      </c>
    </row>
    <row r="6585" s="671" customFormat="1" ht="13.5" customHeight="1">
      <c r="E6585" t="s" s="596">
        <v>1768</v>
      </c>
      <c r="F6585" t="s" s="675">
        <v>2756</v>
      </c>
      <c r="G6585" t="s" s="686">
        <f>G6522</f>
        <v>2003</v>
      </c>
      <c r="H6585" s="677">
        <v>0</v>
      </c>
      <c r="J6585" s="662">
        <f>H6585*I6585</f>
        <v>0</v>
      </c>
      <c r="K6585" s="662">
        <f>IF($V$11="Y",J6585*0.05,0)</f>
        <v>0</v>
      </c>
    </row>
    <row r="6586" s="671" customFormat="1" ht="13.5" customHeight="1">
      <c r="E6586" t="s" s="596">
        <v>1768</v>
      </c>
      <c r="F6586" t="s" s="675">
        <v>2756</v>
      </c>
      <c r="G6586" t="s" s="690">
        <f>G6523</f>
        <v>2004</v>
      </c>
      <c r="H6586" s="677">
        <v>0</v>
      </c>
      <c r="J6586" s="662">
        <f>H6586*I6586</f>
        <v>0</v>
      </c>
      <c r="K6586" s="662">
        <f>IF($V$11="Y",J6586*0.05,0)</f>
        <v>0</v>
      </c>
    </row>
    <row r="6587" s="671" customFormat="1" ht="13.5" customHeight="1">
      <c r="E6587" t="s" s="596">
        <v>1768</v>
      </c>
      <c r="F6587" t="s" s="675">
        <v>2756</v>
      </c>
      <c r="G6587" t="s" s="692">
        <f>G6524</f>
        <v>2005</v>
      </c>
      <c r="H6587" s="677">
        <v>0</v>
      </c>
      <c r="J6587" s="662">
        <f>H6587*I6587</f>
        <v>0</v>
      </c>
      <c r="K6587" s="662">
        <f>IF($V$11="Y",J6587*0.05,0)</f>
        <v>0</v>
      </c>
    </row>
    <row r="6588" s="671" customFormat="1" ht="13.5" customHeight="1">
      <c r="E6588" t="s" s="596">
        <v>1768</v>
      </c>
      <c r="F6588" t="s" s="675">
        <v>2756</v>
      </c>
      <c r="G6588" t="s" s="180">
        <f>G6525</f>
        <v>2006</v>
      </c>
      <c r="H6588" s="677">
        <v>0</v>
      </c>
      <c r="J6588" s="662">
        <f>H6588*I6588</f>
        <v>0</v>
      </c>
      <c r="K6588" s="662">
        <f>IF($V$11="Y",J6588*0.05,0)</f>
        <v>0</v>
      </c>
    </row>
    <row r="6589" s="671" customFormat="1" ht="13.5" customHeight="1">
      <c r="E6589" t="s" s="596">
        <v>1768</v>
      </c>
      <c r="F6589" t="s" s="675">
        <v>2756</v>
      </c>
      <c r="G6589" t="s" s="695">
        <f>G6526</f>
        <v>2007</v>
      </c>
      <c r="H6589" s="677">
        <v>0</v>
      </c>
      <c r="J6589" s="662">
        <f>H6589*I6589</f>
        <v>0</v>
      </c>
      <c r="K6589" s="662">
        <f>IF($V$11="Y",J6589*0.05,0)</f>
        <v>0</v>
      </c>
    </row>
    <row r="6590" s="671" customFormat="1" ht="13.5" customHeight="1">
      <c r="E6590" t="s" s="596">
        <v>1769</v>
      </c>
      <c r="F6590" t="s" s="675">
        <v>2757</v>
      </c>
      <c r="G6590" t="s" s="676">
        <f>G6527</f>
        <v>1996</v>
      </c>
      <c r="H6590" s="677">
        <v>0</v>
      </c>
      <c r="J6590" s="662">
        <f>H6590*I6590</f>
        <v>0</v>
      </c>
      <c r="K6590" s="662">
        <f>IF($V$11="Y",J6590*0.05,0)</f>
        <v>0</v>
      </c>
    </row>
    <row r="6591" s="671" customFormat="1" ht="13.5" customHeight="1">
      <c r="E6591" t="s" s="596">
        <v>1769</v>
      </c>
      <c r="F6591" t="s" s="675">
        <v>2757</v>
      </c>
      <c r="G6591" t="s" s="91">
        <f>G6528</f>
        <v>1998</v>
      </c>
      <c r="H6591" s="677">
        <v>0</v>
      </c>
      <c r="J6591" s="662">
        <f>H6591*I6591</f>
        <v>0</v>
      </c>
      <c r="K6591" s="662">
        <f>IF($V$11="Y",J6591*0.05,0)</f>
        <v>0</v>
      </c>
    </row>
    <row r="6592" s="671" customFormat="1" ht="13.5" customHeight="1">
      <c r="E6592" t="s" s="596">
        <v>1769</v>
      </c>
      <c r="F6592" t="s" s="675">
        <v>2757</v>
      </c>
      <c r="G6592" t="s" s="205">
        <f>G6529</f>
        <v>2000</v>
      </c>
      <c r="H6592" s="677">
        <v>0</v>
      </c>
      <c r="J6592" s="662">
        <f>H6592*I6592</f>
        <v>0</v>
      </c>
      <c r="K6592" s="662">
        <f>IF($V$11="Y",J6592*0.05,0)</f>
        <v>0</v>
      </c>
    </row>
    <row r="6593" s="671" customFormat="1" ht="13.5" customHeight="1">
      <c r="E6593" t="s" s="596">
        <v>1769</v>
      </c>
      <c r="F6593" t="s" s="675">
        <v>2757</v>
      </c>
      <c r="G6593" t="s" s="684">
        <f>G6530</f>
        <v>2001</v>
      </c>
      <c r="H6593" s="677">
        <v>0</v>
      </c>
      <c r="J6593" s="662">
        <f>H6593*I6593</f>
        <v>0</v>
      </c>
      <c r="K6593" s="662">
        <f>IF($V$11="Y",J6593*0.05,0)</f>
        <v>0</v>
      </c>
    </row>
    <row r="6594" s="671" customFormat="1" ht="13.5" customHeight="1">
      <c r="E6594" t="s" s="596">
        <v>1769</v>
      </c>
      <c r="F6594" t="s" s="675">
        <v>2757</v>
      </c>
      <c r="G6594" t="s" s="686">
        <f>G6531</f>
        <v>2003</v>
      </c>
      <c r="H6594" s="677">
        <v>0</v>
      </c>
      <c r="J6594" s="662">
        <f>H6594*I6594</f>
        <v>0</v>
      </c>
      <c r="K6594" s="662">
        <f>IF($V$11="Y",J6594*0.05,0)</f>
        <v>0</v>
      </c>
    </row>
    <row r="6595" s="671" customFormat="1" ht="13.5" customHeight="1">
      <c r="E6595" t="s" s="596">
        <v>1769</v>
      </c>
      <c r="F6595" t="s" s="675">
        <v>2757</v>
      </c>
      <c r="G6595" t="s" s="690">
        <f>G6532</f>
        <v>2004</v>
      </c>
      <c r="H6595" s="677">
        <v>0</v>
      </c>
      <c r="J6595" s="662">
        <f>H6595*I6595</f>
        <v>0</v>
      </c>
      <c r="K6595" s="662">
        <f>IF($V$11="Y",J6595*0.05,0)</f>
        <v>0</v>
      </c>
    </row>
    <row r="6596" s="671" customFormat="1" ht="13.5" customHeight="1">
      <c r="E6596" t="s" s="596">
        <v>1769</v>
      </c>
      <c r="F6596" t="s" s="675">
        <v>2757</v>
      </c>
      <c r="G6596" t="s" s="692">
        <f>G6533</f>
        <v>2005</v>
      </c>
      <c r="H6596" s="677">
        <v>0</v>
      </c>
      <c r="J6596" s="662">
        <f>H6596*I6596</f>
        <v>0</v>
      </c>
      <c r="K6596" s="662">
        <f>IF($V$11="Y",J6596*0.05,0)</f>
        <v>0</v>
      </c>
    </row>
    <row r="6597" s="671" customFormat="1" ht="13.5" customHeight="1">
      <c r="E6597" t="s" s="596">
        <v>1769</v>
      </c>
      <c r="F6597" t="s" s="675">
        <v>2757</v>
      </c>
      <c r="G6597" t="s" s="180">
        <f>G6534</f>
        <v>2006</v>
      </c>
      <c r="H6597" s="677">
        <v>0</v>
      </c>
      <c r="J6597" s="662">
        <f>H6597*I6597</f>
        <v>0</v>
      </c>
      <c r="K6597" s="662">
        <f>IF($V$11="Y",J6597*0.05,0)</f>
        <v>0</v>
      </c>
    </row>
    <row r="6598" s="671" customFormat="1" ht="13.5" customHeight="1">
      <c r="E6598" t="s" s="596">
        <v>1769</v>
      </c>
      <c r="F6598" t="s" s="675">
        <v>2757</v>
      </c>
      <c r="G6598" t="s" s="695">
        <f>G6535</f>
        <v>2007</v>
      </c>
      <c r="H6598" s="677">
        <v>0</v>
      </c>
      <c r="J6598" s="662">
        <f>H6598*I6598</f>
        <v>0</v>
      </c>
      <c r="K6598" s="662">
        <f>IF($V$11="Y",J6598*0.05,0)</f>
        <v>0</v>
      </c>
    </row>
    <row r="6599" s="671" customFormat="1" ht="13.5" customHeight="1">
      <c r="E6599" t="s" s="596">
        <v>1770</v>
      </c>
      <c r="F6599" t="s" s="675">
        <v>2758</v>
      </c>
      <c r="G6599" t="s" s="676">
        <f>G6536</f>
        <v>1996</v>
      </c>
      <c r="H6599" s="677">
        <v>0</v>
      </c>
      <c r="J6599" s="662">
        <f>H6599*I6599</f>
        <v>0</v>
      </c>
      <c r="K6599" s="662">
        <f>IF($V$11="Y",J6599*0.05,0)</f>
        <v>0</v>
      </c>
    </row>
    <row r="6600" s="671" customFormat="1" ht="13.5" customHeight="1">
      <c r="E6600" t="s" s="596">
        <v>1770</v>
      </c>
      <c r="F6600" t="s" s="675">
        <v>2758</v>
      </c>
      <c r="G6600" t="s" s="91">
        <f>G6537</f>
        <v>1998</v>
      </c>
      <c r="H6600" s="677">
        <v>0</v>
      </c>
      <c r="J6600" s="662">
        <f>H6600*I6600</f>
        <v>0</v>
      </c>
      <c r="K6600" s="662">
        <f>IF($V$11="Y",J6600*0.05,0)</f>
        <v>0</v>
      </c>
    </row>
    <row r="6601" s="671" customFormat="1" ht="13.5" customHeight="1">
      <c r="E6601" t="s" s="596">
        <v>1770</v>
      </c>
      <c r="F6601" t="s" s="675">
        <v>2758</v>
      </c>
      <c r="G6601" t="s" s="205">
        <f>G6538</f>
        <v>2000</v>
      </c>
      <c r="H6601" s="677">
        <v>0</v>
      </c>
      <c r="J6601" s="662">
        <f>H6601*I6601</f>
        <v>0</v>
      </c>
      <c r="K6601" s="662">
        <f>IF($V$11="Y",J6601*0.05,0)</f>
        <v>0</v>
      </c>
    </row>
    <row r="6602" s="671" customFormat="1" ht="13.5" customHeight="1">
      <c r="E6602" t="s" s="596">
        <v>1770</v>
      </c>
      <c r="F6602" t="s" s="675">
        <v>2758</v>
      </c>
      <c r="G6602" t="s" s="684">
        <f>G6539</f>
        <v>2001</v>
      </c>
      <c r="H6602" s="677">
        <v>0</v>
      </c>
      <c r="J6602" s="662">
        <f>H6602*I6602</f>
        <v>0</v>
      </c>
      <c r="K6602" s="662">
        <f>IF($V$11="Y",J6602*0.05,0)</f>
        <v>0</v>
      </c>
    </row>
    <row r="6603" s="671" customFormat="1" ht="13.5" customHeight="1">
      <c r="E6603" t="s" s="596">
        <v>1770</v>
      </c>
      <c r="F6603" t="s" s="675">
        <v>2758</v>
      </c>
      <c r="G6603" t="s" s="686">
        <f>G6540</f>
        <v>2003</v>
      </c>
      <c r="H6603" s="677">
        <v>0</v>
      </c>
      <c r="J6603" s="662">
        <f>H6603*I6603</f>
        <v>0</v>
      </c>
      <c r="K6603" s="662">
        <f>IF($V$11="Y",J6603*0.05,0)</f>
        <v>0</v>
      </c>
    </row>
    <row r="6604" s="671" customFormat="1" ht="13.5" customHeight="1">
      <c r="E6604" t="s" s="596">
        <v>1770</v>
      </c>
      <c r="F6604" t="s" s="675">
        <v>2758</v>
      </c>
      <c r="G6604" t="s" s="690">
        <f>G6541</f>
        <v>2004</v>
      </c>
      <c r="H6604" s="677">
        <v>0</v>
      </c>
      <c r="J6604" s="662">
        <f>H6604*I6604</f>
        <v>0</v>
      </c>
      <c r="K6604" s="662">
        <f>IF($V$11="Y",J6604*0.05,0)</f>
        <v>0</v>
      </c>
    </row>
    <row r="6605" s="671" customFormat="1" ht="13.5" customHeight="1">
      <c r="E6605" t="s" s="596">
        <v>1770</v>
      </c>
      <c r="F6605" t="s" s="675">
        <v>2758</v>
      </c>
      <c r="G6605" t="s" s="692">
        <f>G6542</f>
        <v>2005</v>
      </c>
      <c r="H6605" s="677">
        <v>0</v>
      </c>
      <c r="J6605" s="662">
        <f>H6605*I6605</f>
        <v>0</v>
      </c>
      <c r="K6605" s="662">
        <f>IF($V$11="Y",J6605*0.05,0)</f>
        <v>0</v>
      </c>
    </row>
    <row r="6606" s="671" customFormat="1" ht="13.5" customHeight="1">
      <c r="E6606" t="s" s="596">
        <v>1770</v>
      </c>
      <c r="F6606" t="s" s="675">
        <v>2758</v>
      </c>
      <c r="G6606" t="s" s="180">
        <f>G6543</f>
        <v>2006</v>
      </c>
      <c r="H6606" s="677">
        <v>0</v>
      </c>
      <c r="J6606" s="662">
        <f>H6606*I6606</f>
        <v>0</v>
      </c>
      <c r="K6606" s="662">
        <f>IF($V$11="Y",J6606*0.05,0)</f>
        <v>0</v>
      </c>
    </row>
    <row r="6607" s="671" customFormat="1" ht="13.5" customHeight="1">
      <c r="E6607" t="s" s="596">
        <v>1770</v>
      </c>
      <c r="F6607" t="s" s="675">
        <v>2758</v>
      </c>
      <c r="G6607" t="s" s="695">
        <f>G6544</f>
        <v>2007</v>
      </c>
      <c r="H6607" s="677">
        <v>0</v>
      </c>
      <c r="J6607" s="662">
        <f>H6607*I6607</f>
        <v>0</v>
      </c>
      <c r="K6607" s="662">
        <f>IF($V$11="Y",J6607*0.05,0)</f>
        <v>0</v>
      </c>
    </row>
    <row r="6608" s="671" customFormat="1" ht="13.5" customHeight="1">
      <c r="E6608" t="s" s="596">
        <v>1771</v>
      </c>
      <c r="F6608" t="s" s="675">
        <v>2759</v>
      </c>
      <c r="G6608" t="s" s="676">
        <f>G6545</f>
        <v>1996</v>
      </c>
      <c r="H6608" s="677">
        <v>0</v>
      </c>
      <c r="J6608" s="662">
        <f>H6608*I6608</f>
        <v>0</v>
      </c>
      <c r="K6608" s="662">
        <f>IF($V$11="Y",J6608*0.05,0)</f>
        <v>0</v>
      </c>
    </row>
    <row r="6609" s="671" customFormat="1" ht="13.5" customHeight="1">
      <c r="E6609" t="s" s="596">
        <v>1771</v>
      </c>
      <c r="F6609" t="s" s="675">
        <v>2759</v>
      </c>
      <c r="G6609" t="s" s="91">
        <f>G6546</f>
        <v>1998</v>
      </c>
      <c r="H6609" s="677">
        <v>0</v>
      </c>
      <c r="J6609" s="662">
        <f>H6609*I6609</f>
        <v>0</v>
      </c>
      <c r="K6609" s="662">
        <f>IF($V$11="Y",J6609*0.05,0)</f>
        <v>0</v>
      </c>
    </row>
    <row r="6610" s="671" customFormat="1" ht="13.5" customHeight="1">
      <c r="E6610" t="s" s="596">
        <v>1771</v>
      </c>
      <c r="F6610" t="s" s="675">
        <v>2759</v>
      </c>
      <c r="G6610" t="s" s="205">
        <f>G6547</f>
        <v>2000</v>
      </c>
      <c r="H6610" s="677">
        <v>0</v>
      </c>
      <c r="J6610" s="662">
        <f>H6610*I6610</f>
        <v>0</v>
      </c>
      <c r="K6610" s="662">
        <f>IF($V$11="Y",J6610*0.05,0)</f>
        <v>0</v>
      </c>
    </row>
    <row r="6611" s="671" customFormat="1" ht="13.5" customHeight="1">
      <c r="E6611" t="s" s="596">
        <v>1771</v>
      </c>
      <c r="F6611" t="s" s="675">
        <v>2759</v>
      </c>
      <c r="G6611" t="s" s="684">
        <f>G6548</f>
        <v>2001</v>
      </c>
      <c r="H6611" s="677">
        <v>0</v>
      </c>
      <c r="J6611" s="662">
        <f>H6611*I6611</f>
        <v>0</v>
      </c>
      <c r="K6611" s="662">
        <f>IF($V$11="Y",J6611*0.05,0)</f>
        <v>0</v>
      </c>
    </row>
    <row r="6612" s="671" customFormat="1" ht="13.5" customHeight="1">
      <c r="E6612" t="s" s="596">
        <v>1771</v>
      </c>
      <c r="F6612" t="s" s="675">
        <v>2759</v>
      </c>
      <c r="G6612" t="s" s="686">
        <f>G6549</f>
        <v>2003</v>
      </c>
      <c r="H6612" s="677">
        <v>0</v>
      </c>
      <c r="J6612" s="662">
        <f>H6612*I6612</f>
        <v>0</v>
      </c>
      <c r="K6612" s="662">
        <f>IF($V$11="Y",J6612*0.05,0)</f>
        <v>0</v>
      </c>
    </row>
    <row r="6613" s="671" customFormat="1" ht="13.5" customHeight="1">
      <c r="E6613" t="s" s="596">
        <v>1771</v>
      </c>
      <c r="F6613" t="s" s="675">
        <v>2759</v>
      </c>
      <c r="G6613" t="s" s="690">
        <f>G6550</f>
        <v>2004</v>
      </c>
      <c r="H6613" s="677">
        <v>0</v>
      </c>
      <c r="J6613" s="662">
        <f>H6613*I6613</f>
        <v>0</v>
      </c>
      <c r="K6613" s="662">
        <f>IF($V$11="Y",J6613*0.05,0)</f>
        <v>0</v>
      </c>
    </row>
    <row r="6614" s="671" customFormat="1" ht="13.5" customHeight="1">
      <c r="E6614" t="s" s="596">
        <v>1771</v>
      </c>
      <c r="F6614" t="s" s="675">
        <v>2759</v>
      </c>
      <c r="G6614" t="s" s="692">
        <f>G6551</f>
        <v>2005</v>
      </c>
      <c r="H6614" s="677">
        <v>0</v>
      </c>
      <c r="J6614" s="662">
        <f>H6614*I6614</f>
        <v>0</v>
      </c>
      <c r="K6614" s="662">
        <f>IF($V$11="Y",J6614*0.05,0)</f>
        <v>0</v>
      </c>
    </row>
    <row r="6615" s="671" customFormat="1" ht="13.5" customHeight="1">
      <c r="E6615" t="s" s="596">
        <v>1771</v>
      </c>
      <c r="F6615" t="s" s="675">
        <v>2759</v>
      </c>
      <c r="G6615" t="s" s="180">
        <f>G6552</f>
        <v>2006</v>
      </c>
      <c r="H6615" s="677">
        <v>0</v>
      </c>
      <c r="J6615" s="662">
        <f>H6615*I6615</f>
        <v>0</v>
      </c>
      <c r="K6615" s="662">
        <f>IF($V$11="Y",J6615*0.05,0)</f>
        <v>0</v>
      </c>
    </row>
    <row r="6616" s="671" customFormat="1" ht="13.5" customHeight="1">
      <c r="E6616" t="s" s="596">
        <v>1771</v>
      </c>
      <c r="F6616" t="s" s="675">
        <v>2759</v>
      </c>
      <c r="G6616" t="s" s="695">
        <f>G6553</f>
        <v>2007</v>
      </c>
      <c r="H6616" s="677">
        <v>0</v>
      </c>
      <c r="J6616" s="662">
        <f>H6616*I6616</f>
        <v>0</v>
      </c>
      <c r="K6616" s="662">
        <f>IF($V$11="Y",J6616*0.05,0)</f>
        <v>0</v>
      </c>
    </row>
    <row r="6617" s="671" customFormat="1" ht="13.5" customHeight="1">
      <c r="E6617" t="s" s="596">
        <v>1772</v>
      </c>
      <c r="F6617" t="s" s="675">
        <v>2760</v>
      </c>
      <c r="G6617" t="s" s="676">
        <f>G6554</f>
        <v>1996</v>
      </c>
      <c r="H6617" s="677">
        <v>0</v>
      </c>
      <c r="J6617" s="662">
        <f>H6617*I6617</f>
        <v>0</v>
      </c>
      <c r="K6617" s="662">
        <f>IF($V$11="Y",J6617*0.05,0)</f>
        <v>0</v>
      </c>
    </row>
    <row r="6618" s="671" customFormat="1" ht="13.5" customHeight="1">
      <c r="E6618" t="s" s="596">
        <v>1772</v>
      </c>
      <c r="F6618" t="s" s="675">
        <v>2760</v>
      </c>
      <c r="G6618" t="s" s="91">
        <f>G6555</f>
        <v>1998</v>
      </c>
      <c r="H6618" s="677">
        <v>0</v>
      </c>
      <c r="J6618" s="662">
        <f>H6618*I6618</f>
        <v>0</v>
      </c>
      <c r="K6618" s="662">
        <f>IF($V$11="Y",J6618*0.05,0)</f>
        <v>0</v>
      </c>
    </row>
    <row r="6619" s="671" customFormat="1" ht="13.5" customHeight="1">
      <c r="E6619" t="s" s="596">
        <v>1772</v>
      </c>
      <c r="F6619" t="s" s="675">
        <v>2760</v>
      </c>
      <c r="G6619" t="s" s="205">
        <f>G6556</f>
        <v>2000</v>
      </c>
      <c r="H6619" s="677">
        <v>0</v>
      </c>
      <c r="J6619" s="662">
        <f>H6619*I6619</f>
        <v>0</v>
      </c>
      <c r="K6619" s="662">
        <f>IF($V$11="Y",J6619*0.05,0)</f>
        <v>0</v>
      </c>
    </row>
    <row r="6620" s="671" customFormat="1" ht="13.5" customHeight="1">
      <c r="E6620" t="s" s="596">
        <v>1772</v>
      </c>
      <c r="F6620" t="s" s="675">
        <v>2760</v>
      </c>
      <c r="G6620" t="s" s="684">
        <f>G6557</f>
        <v>2001</v>
      </c>
      <c r="H6620" s="677">
        <v>0</v>
      </c>
      <c r="J6620" s="662">
        <f>H6620*I6620</f>
        <v>0</v>
      </c>
      <c r="K6620" s="662">
        <f>IF($V$11="Y",J6620*0.05,0)</f>
        <v>0</v>
      </c>
    </row>
    <row r="6621" s="671" customFormat="1" ht="13.5" customHeight="1">
      <c r="E6621" t="s" s="596">
        <v>1772</v>
      </c>
      <c r="F6621" t="s" s="675">
        <v>2760</v>
      </c>
      <c r="G6621" t="s" s="686">
        <f>G6558</f>
        <v>2003</v>
      </c>
      <c r="H6621" s="677">
        <v>0</v>
      </c>
      <c r="J6621" s="662">
        <f>H6621*I6621</f>
        <v>0</v>
      </c>
      <c r="K6621" s="662">
        <f>IF($V$11="Y",J6621*0.05,0)</f>
        <v>0</v>
      </c>
    </row>
    <row r="6622" s="671" customFormat="1" ht="13.5" customHeight="1">
      <c r="E6622" t="s" s="596">
        <v>1772</v>
      </c>
      <c r="F6622" t="s" s="675">
        <v>2760</v>
      </c>
      <c r="G6622" t="s" s="690">
        <f>G6559</f>
        <v>2004</v>
      </c>
      <c r="H6622" s="677">
        <v>0</v>
      </c>
      <c r="J6622" s="662">
        <f>H6622*I6622</f>
        <v>0</v>
      </c>
      <c r="K6622" s="662">
        <f>IF($V$11="Y",J6622*0.05,0)</f>
        <v>0</v>
      </c>
    </row>
    <row r="6623" s="671" customFormat="1" ht="13.5" customHeight="1">
      <c r="E6623" t="s" s="596">
        <v>1772</v>
      </c>
      <c r="F6623" t="s" s="675">
        <v>2760</v>
      </c>
      <c r="G6623" t="s" s="692">
        <f>G6560</f>
        <v>2005</v>
      </c>
      <c r="H6623" s="677">
        <v>0</v>
      </c>
      <c r="J6623" s="662">
        <f>H6623*I6623</f>
        <v>0</v>
      </c>
      <c r="K6623" s="662">
        <f>IF($V$11="Y",J6623*0.05,0)</f>
        <v>0</v>
      </c>
    </row>
    <row r="6624" s="671" customFormat="1" ht="13.5" customHeight="1">
      <c r="E6624" t="s" s="596">
        <v>1772</v>
      </c>
      <c r="F6624" t="s" s="675">
        <v>2760</v>
      </c>
      <c r="G6624" t="s" s="180">
        <f>G6561</f>
        <v>2006</v>
      </c>
      <c r="H6624" s="677">
        <v>0</v>
      </c>
      <c r="J6624" s="662">
        <f>H6624*I6624</f>
        <v>0</v>
      </c>
      <c r="K6624" s="662">
        <f>IF($V$11="Y",J6624*0.05,0)</f>
        <v>0</v>
      </c>
    </row>
    <row r="6625" s="671" customFormat="1" ht="13.5" customHeight="1">
      <c r="E6625" t="s" s="596">
        <v>1772</v>
      </c>
      <c r="F6625" t="s" s="675">
        <v>2760</v>
      </c>
      <c r="G6625" t="s" s="695">
        <f>G6562</f>
        <v>2007</v>
      </c>
      <c r="H6625" s="677">
        <v>0</v>
      </c>
      <c r="J6625" s="662">
        <f>H6625*I6625</f>
        <v>0</v>
      </c>
      <c r="K6625" s="662">
        <f>IF($V$11="Y",J6625*0.05,0)</f>
        <v>0</v>
      </c>
    </row>
    <row r="6626" s="671" customFormat="1" ht="13.5" customHeight="1">
      <c r="E6626" t="s" s="596">
        <v>1773</v>
      </c>
      <c r="F6626" t="s" s="675">
        <v>2761</v>
      </c>
      <c r="G6626" t="s" s="676">
        <f>G6563</f>
        <v>1996</v>
      </c>
      <c r="H6626" s="677">
        <v>0</v>
      </c>
      <c r="J6626" s="662">
        <f>H6626*I6626</f>
        <v>0</v>
      </c>
      <c r="K6626" s="662">
        <f>IF($V$11="Y",J6626*0.05,0)</f>
        <v>0</v>
      </c>
    </row>
    <row r="6627" s="671" customFormat="1" ht="13.5" customHeight="1">
      <c r="E6627" t="s" s="596">
        <v>1773</v>
      </c>
      <c r="F6627" t="s" s="675">
        <v>2761</v>
      </c>
      <c r="G6627" t="s" s="91">
        <f>G6564</f>
        <v>1998</v>
      </c>
      <c r="H6627" s="677">
        <v>0</v>
      </c>
      <c r="J6627" s="662">
        <f>H6627*I6627</f>
        <v>0</v>
      </c>
      <c r="K6627" s="662">
        <f>IF($V$11="Y",J6627*0.05,0)</f>
        <v>0</v>
      </c>
    </row>
    <row r="6628" s="671" customFormat="1" ht="13.5" customHeight="1">
      <c r="E6628" t="s" s="596">
        <v>1773</v>
      </c>
      <c r="F6628" t="s" s="675">
        <v>2761</v>
      </c>
      <c r="G6628" t="s" s="205">
        <f>G6565</f>
        <v>2000</v>
      </c>
      <c r="H6628" s="677">
        <v>0</v>
      </c>
      <c r="J6628" s="662">
        <f>H6628*I6628</f>
        <v>0</v>
      </c>
      <c r="K6628" s="662">
        <f>IF($V$11="Y",J6628*0.05,0)</f>
        <v>0</v>
      </c>
    </row>
    <row r="6629" s="671" customFormat="1" ht="13.5" customHeight="1">
      <c r="E6629" t="s" s="596">
        <v>1773</v>
      </c>
      <c r="F6629" t="s" s="675">
        <v>2761</v>
      </c>
      <c r="G6629" t="s" s="684">
        <f>G6566</f>
        <v>2001</v>
      </c>
      <c r="H6629" s="677">
        <v>0</v>
      </c>
      <c r="J6629" s="662">
        <f>H6629*I6629</f>
        <v>0</v>
      </c>
      <c r="K6629" s="662">
        <f>IF($V$11="Y",J6629*0.05,0)</f>
        <v>0</v>
      </c>
    </row>
    <row r="6630" s="671" customFormat="1" ht="13.5" customHeight="1">
      <c r="E6630" t="s" s="596">
        <v>1773</v>
      </c>
      <c r="F6630" t="s" s="675">
        <v>2761</v>
      </c>
      <c r="G6630" t="s" s="686">
        <f>G6567</f>
        <v>2003</v>
      </c>
      <c r="H6630" s="677">
        <v>0</v>
      </c>
      <c r="J6630" s="662">
        <f>H6630*I6630</f>
        <v>0</v>
      </c>
      <c r="K6630" s="662">
        <f>IF($V$11="Y",J6630*0.05,0)</f>
        <v>0</v>
      </c>
    </row>
    <row r="6631" s="671" customFormat="1" ht="13.5" customHeight="1">
      <c r="E6631" t="s" s="596">
        <v>1773</v>
      </c>
      <c r="F6631" t="s" s="675">
        <v>2761</v>
      </c>
      <c r="G6631" t="s" s="690">
        <f>G6568</f>
        <v>2004</v>
      </c>
      <c r="H6631" s="677">
        <v>0</v>
      </c>
      <c r="J6631" s="662">
        <f>H6631*I6631</f>
        <v>0</v>
      </c>
      <c r="K6631" s="662">
        <f>IF($V$11="Y",J6631*0.05,0)</f>
        <v>0</v>
      </c>
    </row>
    <row r="6632" s="671" customFormat="1" ht="13.5" customHeight="1">
      <c r="E6632" t="s" s="596">
        <v>1773</v>
      </c>
      <c r="F6632" t="s" s="675">
        <v>2761</v>
      </c>
      <c r="G6632" t="s" s="692">
        <f>G6569</f>
        <v>2005</v>
      </c>
      <c r="H6632" s="677">
        <v>0</v>
      </c>
      <c r="J6632" s="662">
        <f>H6632*I6632</f>
        <v>0</v>
      </c>
      <c r="K6632" s="662">
        <f>IF($V$11="Y",J6632*0.05,0)</f>
        <v>0</v>
      </c>
    </row>
    <row r="6633" s="671" customFormat="1" ht="13.5" customHeight="1">
      <c r="E6633" t="s" s="596">
        <v>1773</v>
      </c>
      <c r="F6633" t="s" s="675">
        <v>2761</v>
      </c>
      <c r="G6633" t="s" s="180">
        <f>G6570</f>
        <v>2006</v>
      </c>
      <c r="H6633" s="677">
        <v>0</v>
      </c>
      <c r="J6633" s="662">
        <f>H6633*I6633</f>
        <v>0</v>
      </c>
      <c r="K6633" s="662">
        <f>IF($V$11="Y",J6633*0.05,0)</f>
        <v>0</v>
      </c>
    </row>
    <row r="6634" s="671" customFormat="1" ht="13.5" customHeight="1">
      <c r="E6634" t="s" s="596">
        <v>1773</v>
      </c>
      <c r="F6634" t="s" s="675">
        <v>2761</v>
      </c>
      <c r="G6634" t="s" s="695">
        <f>G6571</f>
        <v>2007</v>
      </c>
      <c r="H6634" s="677">
        <v>0</v>
      </c>
      <c r="J6634" s="662">
        <f>H6634*I6634</f>
        <v>0</v>
      </c>
      <c r="K6634" s="662">
        <f>IF($V$11="Y",J6634*0.05,0)</f>
        <v>0</v>
      </c>
    </row>
    <row r="6635" s="671" customFormat="1" ht="13.5" customHeight="1">
      <c r="E6635" t="s" s="596">
        <v>1774</v>
      </c>
      <c r="F6635" t="s" s="675">
        <v>2762</v>
      </c>
      <c r="G6635" t="s" s="676">
        <f>G6572</f>
        <v>1996</v>
      </c>
      <c r="H6635" s="677">
        <v>0</v>
      </c>
      <c r="J6635" s="662">
        <f>H6635*I6635</f>
        <v>0</v>
      </c>
      <c r="K6635" s="662">
        <f>IF($V$11="Y",J6635*0.05,0)</f>
        <v>0</v>
      </c>
    </row>
    <row r="6636" s="671" customFormat="1" ht="13.5" customHeight="1">
      <c r="E6636" t="s" s="596">
        <v>1774</v>
      </c>
      <c r="F6636" t="s" s="675">
        <v>2762</v>
      </c>
      <c r="G6636" t="s" s="91">
        <f>G6573</f>
        <v>1998</v>
      </c>
      <c r="H6636" s="677">
        <v>0</v>
      </c>
      <c r="J6636" s="662">
        <f>H6636*I6636</f>
        <v>0</v>
      </c>
      <c r="K6636" s="662">
        <f>IF($V$11="Y",J6636*0.05,0)</f>
        <v>0</v>
      </c>
    </row>
    <row r="6637" s="671" customFormat="1" ht="13.5" customHeight="1">
      <c r="E6637" t="s" s="596">
        <v>1774</v>
      </c>
      <c r="F6637" t="s" s="675">
        <v>2762</v>
      </c>
      <c r="G6637" t="s" s="205">
        <f>G6574</f>
        <v>2000</v>
      </c>
      <c r="H6637" s="677">
        <v>0</v>
      </c>
      <c r="J6637" s="662">
        <f>H6637*I6637</f>
        <v>0</v>
      </c>
      <c r="K6637" s="662">
        <f>IF($V$11="Y",J6637*0.05,0)</f>
        <v>0</v>
      </c>
    </row>
    <row r="6638" s="671" customFormat="1" ht="13.5" customHeight="1">
      <c r="E6638" t="s" s="596">
        <v>1774</v>
      </c>
      <c r="F6638" t="s" s="675">
        <v>2762</v>
      </c>
      <c r="G6638" t="s" s="684">
        <f>G6575</f>
        <v>2001</v>
      </c>
      <c r="H6638" s="677">
        <v>0</v>
      </c>
      <c r="J6638" s="662">
        <f>H6638*I6638</f>
        <v>0</v>
      </c>
      <c r="K6638" s="662">
        <f>IF($V$11="Y",J6638*0.05,0)</f>
        <v>0</v>
      </c>
    </row>
    <row r="6639" s="671" customFormat="1" ht="13.5" customHeight="1">
      <c r="E6639" t="s" s="596">
        <v>1774</v>
      </c>
      <c r="F6639" t="s" s="675">
        <v>2762</v>
      </c>
      <c r="G6639" t="s" s="686">
        <f>G6576</f>
        <v>2003</v>
      </c>
      <c r="H6639" s="677">
        <v>0</v>
      </c>
      <c r="J6639" s="662">
        <f>H6639*I6639</f>
        <v>0</v>
      </c>
      <c r="K6639" s="662">
        <f>IF($V$11="Y",J6639*0.05,0)</f>
        <v>0</v>
      </c>
    </row>
    <row r="6640" s="671" customFormat="1" ht="13.5" customHeight="1">
      <c r="E6640" t="s" s="596">
        <v>1774</v>
      </c>
      <c r="F6640" t="s" s="675">
        <v>2762</v>
      </c>
      <c r="G6640" t="s" s="690">
        <f>G6577</f>
        <v>2004</v>
      </c>
      <c r="H6640" s="677">
        <v>0</v>
      </c>
      <c r="J6640" s="662">
        <f>H6640*I6640</f>
        <v>0</v>
      </c>
      <c r="K6640" s="662">
        <f>IF($V$11="Y",J6640*0.05,0)</f>
        <v>0</v>
      </c>
    </row>
    <row r="6641" s="671" customFormat="1" ht="13.5" customHeight="1">
      <c r="E6641" t="s" s="596">
        <v>1774</v>
      </c>
      <c r="F6641" t="s" s="675">
        <v>2762</v>
      </c>
      <c r="G6641" t="s" s="692">
        <f>G6578</f>
        <v>2005</v>
      </c>
      <c r="H6641" s="677">
        <v>0</v>
      </c>
      <c r="J6641" s="662">
        <f>H6641*I6641</f>
        <v>0</v>
      </c>
      <c r="K6641" s="662">
        <f>IF($V$11="Y",J6641*0.05,0)</f>
        <v>0</v>
      </c>
    </row>
    <row r="6642" s="671" customFormat="1" ht="13.5" customHeight="1">
      <c r="E6642" t="s" s="596">
        <v>1774</v>
      </c>
      <c r="F6642" t="s" s="675">
        <v>2762</v>
      </c>
      <c r="G6642" t="s" s="180">
        <f>G6579</f>
        <v>2006</v>
      </c>
      <c r="H6642" s="677">
        <v>0</v>
      </c>
      <c r="J6642" s="662">
        <f>H6642*I6642</f>
        <v>0</v>
      </c>
      <c r="K6642" s="662">
        <f>IF($V$11="Y",J6642*0.05,0)</f>
        <v>0</v>
      </c>
    </row>
    <row r="6643" s="671" customFormat="1" ht="13.5" customHeight="1">
      <c r="E6643" t="s" s="596">
        <v>1774</v>
      </c>
      <c r="F6643" t="s" s="675">
        <v>2762</v>
      </c>
      <c r="G6643" t="s" s="695">
        <f>G6580</f>
        <v>2007</v>
      </c>
      <c r="H6643" s="677">
        <v>0</v>
      </c>
      <c r="J6643" s="662">
        <f>H6643*I6643</f>
        <v>0</v>
      </c>
      <c r="K6643" s="662">
        <f>IF($V$11="Y",J6643*0.05,0)</f>
        <v>0</v>
      </c>
    </row>
    <row r="6644" s="671" customFormat="1" ht="13.5" customHeight="1">
      <c r="E6644" t="s" s="596">
        <v>1775</v>
      </c>
      <c r="F6644" t="s" s="675">
        <v>2763</v>
      </c>
      <c r="G6644" t="s" s="676">
        <f>G6581</f>
        <v>1996</v>
      </c>
      <c r="H6644" s="677">
        <v>0</v>
      </c>
      <c r="J6644" s="662">
        <f>H6644*I6644</f>
        <v>0</v>
      </c>
      <c r="K6644" s="662">
        <f>IF($V$11="Y",J6644*0.05,0)</f>
        <v>0</v>
      </c>
    </row>
    <row r="6645" s="671" customFormat="1" ht="13.5" customHeight="1">
      <c r="E6645" t="s" s="596">
        <v>1775</v>
      </c>
      <c r="F6645" t="s" s="675">
        <v>2763</v>
      </c>
      <c r="G6645" t="s" s="91">
        <f>G6582</f>
        <v>1998</v>
      </c>
      <c r="H6645" s="677">
        <v>0</v>
      </c>
      <c r="J6645" s="662">
        <f>H6645*I6645</f>
        <v>0</v>
      </c>
      <c r="K6645" s="662">
        <f>IF($V$11="Y",J6645*0.05,0)</f>
        <v>0</v>
      </c>
    </row>
    <row r="6646" s="671" customFormat="1" ht="13.5" customHeight="1">
      <c r="E6646" t="s" s="596">
        <v>1775</v>
      </c>
      <c r="F6646" t="s" s="675">
        <v>2763</v>
      </c>
      <c r="G6646" t="s" s="205">
        <f>G6583</f>
        <v>2000</v>
      </c>
      <c r="H6646" s="677">
        <v>0</v>
      </c>
      <c r="J6646" s="662">
        <f>H6646*I6646</f>
        <v>0</v>
      </c>
      <c r="K6646" s="662">
        <f>IF($V$11="Y",J6646*0.05,0)</f>
        <v>0</v>
      </c>
    </row>
    <row r="6647" s="671" customFormat="1" ht="13.5" customHeight="1">
      <c r="E6647" t="s" s="596">
        <v>1775</v>
      </c>
      <c r="F6647" t="s" s="675">
        <v>2763</v>
      </c>
      <c r="G6647" t="s" s="684">
        <f>G6584</f>
        <v>2001</v>
      </c>
      <c r="H6647" s="677">
        <v>0</v>
      </c>
      <c r="J6647" s="662">
        <f>H6647*I6647</f>
        <v>0</v>
      </c>
      <c r="K6647" s="662">
        <f>IF($V$11="Y",J6647*0.05,0)</f>
        <v>0</v>
      </c>
    </row>
    <row r="6648" s="671" customFormat="1" ht="13.5" customHeight="1">
      <c r="E6648" t="s" s="596">
        <v>1775</v>
      </c>
      <c r="F6648" t="s" s="675">
        <v>2763</v>
      </c>
      <c r="G6648" t="s" s="686">
        <f>G6585</f>
        <v>2003</v>
      </c>
      <c r="H6648" s="677">
        <v>0</v>
      </c>
      <c r="J6648" s="662">
        <f>H6648*I6648</f>
        <v>0</v>
      </c>
      <c r="K6648" s="662">
        <f>IF($V$11="Y",J6648*0.05,0)</f>
        <v>0</v>
      </c>
    </row>
    <row r="6649" s="671" customFormat="1" ht="13.5" customHeight="1">
      <c r="E6649" t="s" s="596">
        <v>1775</v>
      </c>
      <c r="F6649" t="s" s="675">
        <v>2763</v>
      </c>
      <c r="G6649" t="s" s="690">
        <f>G6586</f>
        <v>2004</v>
      </c>
      <c r="H6649" s="677">
        <v>0</v>
      </c>
      <c r="J6649" s="662">
        <f>H6649*I6649</f>
        <v>0</v>
      </c>
      <c r="K6649" s="662">
        <f>IF($V$11="Y",J6649*0.05,0)</f>
        <v>0</v>
      </c>
    </row>
    <row r="6650" s="671" customFormat="1" ht="13.5" customHeight="1">
      <c r="E6650" t="s" s="596">
        <v>1775</v>
      </c>
      <c r="F6650" t="s" s="675">
        <v>2763</v>
      </c>
      <c r="G6650" t="s" s="692">
        <f>G6587</f>
        <v>2005</v>
      </c>
      <c r="H6650" s="677">
        <v>0</v>
      </c>
      <c r="J6650" s="662">
        <f>H6650*I6650</f>
        <v>0</v>
      </c>
      <c r="K6650" s="662">
        <f>IF($V$11="Y",J6650*0.05,0)</f>
        <v>0</v>
      </c>
    </row>
    <row r="6651" s="671" customFormat="1" ht="13.5" customHeight="1">
      <c r="E6651" t="s" s="596">
        <v>1775</v>
      </c>
      <c r="F6651" t="s" s="675">
        <v>2763</v>
      </c>
      <c r="G6651" t="s" s="180">
        <f>G6588</f>
        <v>2006</v>
      </c>
      <c r="H6651" s="677">
        <v>0</v>
      </c>
      <c r="J6651" s="662">
        <f>H6651*I6651</f>
        <v>0</v>
      </c>
      <c r="K6651" s="662">
        <f>IF($V$11="Y",J6651*0.05,0)</f>
        <v>0</v>
      </c>
    </row>
    <row r="6652" s="671" customFormat="1" ht="13.5" customHeight="1">
      <c r="E6652" t="s" s="596">
        <v>1775</v>
      </c>
      <c r="F6652" t="s" s="675">
        <v>2763</v>
      </c>
      <c r="G6652" t="s" s="695">
        <f>G6589</f>
        <v>2007</v>
      </c>
      <c r="H6652" s="677">
        <v>0</v>
      </c>
      <c r="J6652" s="662">
        <f>H6652*I6652</f>
        <v>0</v>
      </c>
      <c r="K6652" s="662">
        <f>IF($V$11="Y",J6652*0.05,0)</f>
        <v>0</v>
      </c>
    </row>
    <row r="6653" s="671" customFormat="1" ht="13.5" customHeight="1">
      <c r="E6653" t="s" s="596">
        <v>1776</v>
      </c>
      <c r="F6653" t="s" s="675">
        <v>2764</v>
      </c>
      <c r="G6653" t="s" s="676">
        <f>G6590</f>
        <v>1996</v>
      </c>
      <c r="H6653" s="677">
        <v>0</v>
      </c>
      <c r="J6653" s="662">
        <f>H6653*I6653</f>
        <v>0</v>
      </c>
      <c r="K6653" s="662">
        <f>IF($V$11="Y",J6653*0.05,0)</f>
        <v>0</v>
      </c>
    </row>
    <row r="6654" s="671" customFormat="1" ht="13.5" customHeight="1">
      <c r="E6654" t="s" s="596">
        <v>1776</v>
      </c>
      <c r="F6654" t="s" s="675">
        <v>2764</v>
      </c>
      <c r="G6654" t="s" s="91">
        <f>G6591</f>
        <v>1998</v>
      </c>
      <c r="H6654" s="677">
        <v>0</v>
      </c>
      <c r="J6654" s="662">
        <f>H6654*I6654</f>
        <v>0</v>
      </c>
      <c r="K6654" s="662">
        <f>IF($V$11="Y",J6654*0.05,0)</f>
        <v>0</v>
      </c>
    </row>
    <row r="6655" s="671" customFormat="1" ht="13.5" customHeight="1">
      <c r="E6655" t="s" s="596">
        <v>1776</v>
      </c>
      <c r="F6655" t="s" s="675">
        <v>2764</v>
      </c>
      <c r="G6655" t="s" s="205">
        <f>G6592</f>
        <v>2000</v>
      </c>
      <c r="H6655" s="677">
        <v>0</v>
      </c>
      <c r="J6655" s="662">
        <f>H6655*I6655</f>
        <v>0</v>
      </c>
      <c r="K6655" s="662">
        <f>IF($V$11="Y",J6655*0.05,0)</f>
        <v>0</v>
      </c>
    </row>
    <row r="6656" s="671" customFormat="1" ht="13.5" customHeight="1">
      <c r="E6656" t="s" s="596">
        <v>1776</v>
      </c>
      <c r="F6656" t="s" s="675">
        <v>2764</v>
      </c>
      <c r="G6656" t="s" s="684">
        <f>G6593</f>
        <v>2001</v>
      </c>
      <c r="H6656" s="677">
        <v>0</v>
      </c>
      <c r="J6656" s="662">
        <f>H6656*I6656</f>
        <v>0</v>
      </c>
      <c r="K6656" s="662">
        <f>IF($V$11="Y",J6656*0.05,0)</f>
        <v>0</v>
      </c>
    </row>
    <row r="6657" s="671" customFormat="1" ht="13.5" customHeight="1">
      <c r="E6657" t="s" s="596">
        <v>1776</v>
      </c>
      <c r="F6657" t="s" s="675">
        <v>2764</v>
      </c>
      <c r="G6657" t="s" s="686">
        <f>G6594</f>
        <v>2003</v>
      </c>
      <c r="H6657" s="677">
        <v>0</v>
      </c>
      <c r="J6657" s="662">
        <f>H6657*I6657</f>
        <v>0</v>
      </c>
      <c r="K6657" s="662">
        <f>IF($V$11="Y",J6657*0.05,0)</f>
        <v>0</v>
      </c>
    </row>
    <row r="6658" s="671" customFormat="1" ht="13.5" customHeight="1">
      <c r="E6658" t="s" s="596">
        <v>1776</v>
      </c>
      <c r="F6658" t="s" s="675">
        <v>2764</v>
      </c>
      <c r="G6658" t="s" s="690">
        <f>G6595</f>
        <v>2004</v>
      </c>
      <c r="H6658" s="677">
        <v>0</v>
      </c>
      <c r="J6658" s="662">
        <f>H6658*I6658</f>
        <v>0</v>
      </c>
      <c r="K6658" s="662">
        <f>IF($V$11="Y",J6658*0.05,0)</f>
        <v>0</v>
      </c>
    </row>
    <row r="6659" s="671" customFormat="1" ht="13.5" customHeight="1">
      <c r="E6659" t="s" s="596">
        <v>1776</v>
      </c>
      <c r="F6659" t="s" s="675">
        <v>2764</v>
      </c>
      <c r="G6659" t="s" s="692">
        <f>G6596</f>
        <v>2005</v>
      </c>
      <c r="H6659" s="677">
        <v>0</v>
      </c>
      <c r="J6659" s="662">
        <f>H6659*I6659</f>
        <v>0</v>
      </c>
      <c r="K6659" s="662">
        <f>IF($V$11="Y",J6659*0.05,0)</f>
        <v>0</v>
      </c>
    </row>
    <row r="6660" s="671" customFormat="1" ht="13.5" customHeight="1">
      <c r="E6660" t="s" s="596">
        <v>1776</v>
      </c>
      <c r="F6660" t="s" s="675">
        <v>2764</v>
      </c>
      <c r="G6660" t="s" s="180">
        <f>G6597</f>
        <v>2006</v>
      </c>
      <c r="H6660" s="677">
        <v>0</v>
      </c>
      <c r="J6660" s="662">
        <f>H6660*I6660</f>
        <v>0</v>
      </c>
      <c r="K6660" s="662">
        <f>IF($V$11="Y",J6660*0.05,0)</f>
        <v>0</v>
      </c>
    </row>
    <row r="6661" s="671" customFormat="1" ht="13.5" customHeight="1">
      <c r="E6661" t="s" s="596">
        <v>1776</v>
      </c>
      <c r="F6661" t="s" s="675">
        <v>2764</v>
      </c>
      <c r="G6661" t="s" s="695">
        <f>G6598</f>
        <v>2007</v>
      </c>
      <c r="H6661" s="677">
        <v>0</v>
      </c>
      <c r="J6661" s="662">
        <f>H6661*I6661</f>
        <v>0</v>
      </c>
      <c r="K6661" s="662">
        <f>IF($V$11="Y",J6661*0.05,0)</f>
        <v>0</v>
      </c>
    </row>
    <row r="6662" s="671" customFormat="1" ht="13.5" customHeight="1">
      <c r="E6662" t="s" s="596">
        <v>1777</v>
      </c>
      <c r="F6662" t="s" s="675">
        <v>2765</v>
      </c>
      <c r="G6662" t="s" s="676">
        <f>G6599</f>
        <v>1996</v>
      </c>
      <c r="H6662" s="677">
        <v>0</v>
      </c>
      <c r="J6662" s="662">
        <f>H6662*I6662</f>
        <v>0</v>
      </c>
      <c r="K6662" s="662">
        <f>IF($V$11="Y",J6662*0.05,0)</f>
        <v>0</v>
      </c>
    </row>
    <row r="6663" s="671" customFormat="1" ht="13.5" customHeight="1">
      <c r="E6663" t="s" s="596">
        <v>1777</v>
      </c>
      <c r="F6663" t="s" s="675">
        <v>2765</v>
      </c>
      <c r="G6663" t="s" s="91">
        <f>G6600</f>
        <v>1998</v>
      </c>
      <c r="H6663" s="677">
        <v>0</v>
      </c>
      <c r="J6663" s="662">
        <f>H6663*I6663</f>
        <v>0</v>
      </c>
      <c r="K6663" s="662">
        <f>IF($V$11="Y",J6663*0.05,0)</f>
        <v>0</v>
      </c>
    </row>
    <row r="6664" s="671" customFormat="1" ht="13.5" customHeight="1">
      <c r="E6664" t="s" s="596">
        <v>1777</v>
      </c>
      <c r="F6664" t="s" s="675">
        <v>2765</v>
      </c>
      <c r="G6664" t="s" s="205">
        <f>G6601</f>
        <v>2000</v>
      </c>
      <c r="H6664" s="677">
        <v>0</v>
      </c>
      <c r="J6664" s="662">
        <f>H6664*I6664</f>
        <v>0</v>
      </c>
      <c r="K6664" s="662">
        <f>IF($V$11="Y",J6664*0.05,0)</f>
        <v>0</v>
      </c>
    </row>
    <row r="6665" s="671" customFormat="1" ht="13.5" customHeight="1">
      <c r="E6665" t="s" s="596">
        <v>1777</v>
      </c>
      <c r="F6665" t="s" s="675">
        <v>2765</v>
      </c>
      <c r="G6665" t="s" s="684">
        <f>G6602</f>
        <v>2001</v>
      </c>
      <c r="H6665" s="677">
        <v>0</v>
      </c>
      <c r="J6665" s="662">
        <f>H6665*I6665</f>
        <v>0</v>
      </c>
      <c r="K6665" s="662">
        <f>IF($V$11="Y",J6665*0.05,0)</f>
        <v>0</v>
      </c>
    </row>
    <row r="6666" s="671" customFormat="1" ht="13.5" customHeight="1">
      <c r="E6666" t="s" s="596">
        <v>1777</v>
      </c>
      <c r="F6666" t="s" s="675">
        <v>2765</v>
      </c>
      <c r="G6666" t="s" s="686">
        <f>G6603</f>
        <v>2003</v>
      </c>
      <c r="H6666" s="677">
        <v>0</v>
      </c>
      <c r="J6666" s="662">
        <f>H6666*I6666</f>
        <v>0</v>
      </c>
      <c r="K6666" s="662">
        <f>IF($V$11="Y",J6666*0.05,0)</f>
        <v>0</v>
      </c>
    </row>
    <row r="6667" s="671" customFormat="1" ht="13.5" customHeight="1">
      <c r="E6667" t="s" s="596">
        <v>1777</v>
      </c>
      <c r="F6667" t="s" s="675">
        <v>2765</v>
      </c>
      <c r="G6667" t="s" s="690">
        <f>G6604</f>
        <v>2004</v>
      </c>
      <c r="H6667" s="677">
        <v>0</v>
      </c>
      <c r="J6667" s="662">
        <f>H6667*I6667</f>
        <v>0</v>
      </c>
      <c r="K6667" s="662">
        <f>IF($V$11="Y",J6667*0.05,0)</f>
        <v>0</v>
      </c>
    </row>
    <row r="6668" s="671" customFormat="1" ht="13.5" customHeight="1">
      <c r="E6668" t="s" s="596">
        <v>1777</v>
      </c>
      <c r="F6668" t="s" s="675">
        <v>2765</v>
      </c>
      <c r="G6668" t="s" s="692">
        <f>G6605</f>
        <v>2005</v>
      </c>
      <c r="H6668" s="677">
        <v>0</v>
      </c>
      <c r="J6668" s="662">
        <f>H6668*I6668</f>
        <v>0</v>
      </c>
      <c r="K6668" s="662">
        <f>IF($V$11="Y",J6668*0.05,0)</f>
        <v>0</v>
      </c>
    </row>
    <row r="6669" s="671" customFormat="1" ht="13.5" customHeight="1">
      <c r="E6669" t="s" s="596">
        <v>1777</v>
      </c>
      <c r="F6669" t="s" s="675">
        <v>2765</v>
      </c>
      <c r="G6669" t="s" s="180">
        <f>G6606</f>
        <v>2006</v>
      </c>
      <c r="H6669" s="677">
        <v>0</v>
      </c>
      <c r="J6669" s="662">
        <f>H6669*I6669</f>
        <v>0</v>
      </c>
      <c r="K6669" s="662">
        <f>IF($V$11="Y",J6669*0.05,0)</f>
        <v>0</v>
      </c>
    </row>
    <row r="6670" s="671" customFormat="1" ht="13.5" customHeight="1">
      <c r="E6670" t="s" s="596">
        <v>1777</v>
      </c>
      <c r="F6670" t="s" s="675">
        <v>2765</v>
      </c>
      <c r="G6670" t="s" s="695">
        <f>G6607</f>
        <v>2007</v>
      </c>
      <c r="H6670" s="677">
        <v>0</v>
      </c>
      <c r="J6670" s="662">
        <f>H6670*I6670</f>
        <v>0</v>
      </c>
      <c r="K6670" s="662">
        <f>IF($V$11="Y",J6670*0.05,0)</f>
        <v>0</v>
      </c>
    </row>
    <row r="6671" s="671" customFormat="1" ht="13.5" customHeight="1">
      <c r="E6671" t="s" s="596">
        <v>1778</v>
      </c>
      <c r="F6671" t="s" s="675">
        <v>2766</v>
      </c>
      <c r="G6671" t="s" s="676">
        <f>G6608</f>
        <v>1996</v>
      </c>
      <c r="H6671" s="677">
        <v>0</v>
      </c>
      <c r="J6671" s="662">
        <f>H6671*I6671</f>
        <v>0</v>
      </c>
      <c r="K6671" s="662">
        <f>IF($V$11="Y",J6671*0.05,0)</f>
        <v>0</v>
      </c>
    </row>
    <row r="6672" s="671" customFormat="1" ht="13.5" customHeight="1">
      <c r="E6672" t="s" s="596">
        <v>1778</v>
      </c>
      <c r="F6672" t="s" s="675">
        <v>2766</v>
      </c>
      <c r="G6672" t="s" s="91">
        <f>G6609</f>
        <v>1998</v>
      </c>
      <c r="H6672" s="677">
        <v>0</v>
      </c>
      <c r="J6672" s="662">
        <f>H6672*I6672</f>
        <v>0</v>
      </c>
      <c r="K6672" s="662">
        <f>IF($V$11="Y",J6672*0.05,0)</f>
        <v>0</v>
      </c>
    </row>
    <row r="6673" s="671" customFormat="1" ht="13.5" customHeight="1">
      <c r="E6673" t="s" s="596">
        <v>1778</v>
      </c>
      <c r="F6673" t="s" s="675">
        <v>2766</v>
      </c>
      <c r="G6673" t="s" s="205">
        <f>G6610</f>
        <v>2000</v>
      </c>
      <c r="H6673" s="677">
        <v>0</v>
      </c>
      <c r="J6673" s="662">
        <f>H6673*I6673</f>
        <v>0</v>
      </c>
      <c r="K6673" s="662">
        <f>IF($V$11="Y",J6673*0.05,0)</f>
        <v>0</v>
      </c>
    </row>
    <row r="6674" s="671" customFormat="1" ht="13.5" customHeight="1">
      <c r="E6674" t="s" s="596">
        <v>1778</v>
      </c>
      <c r="F6674" t="s" s="675">
        <v>2766</v>
      </c>
      <c r="G6674" t="s" s="684">
        <f>G6611</f>
        <v>2001</v>
      </c>
      <c r="H6674" s="677">
        <v>0</v>
      </c>
      <c r="J6674" s="662">
        <f>H6674*I6674</f>
        <v>0</v>
      </c>
      <c r="K6674" s="662">
        <f>IF($V$11="Y",J6674*0.05,0)</f>
        <v>0</v>
      </c>
    </row>
    <row r="6675" s="671" customFormat="1" ht="13.5" customHeight="1">
      <c r="E6675" t="s" s="596">
        <v>1778</v>
      </c>
      <c r="F6675" t="s" s="675">
        <v>2766</v>
      </c>
      <c r="G6675" t="s" s="686">
        <f>G6612</f>
        <v>2003</v>
      </c>
      <c r="H6675" s="677">
        <v>0</v>
      </c>
      <c r="J6675" s="662">
        <f>H6675*I6675</f>
        <v>0</v>
      </c>
      <c r="K6675" s="662">
        <f>IF($V$11="Y",J6675*0.05,0)</f>
        <v>0</v>
      </c>
    </row>
    <row r="6676" s="671" customFormat="1" ht="13.5" customHeight="1">
      <c r="E6676" t="s" s="596">
        <v>1778</v>
      </c>
      <c r="F6676" t="s" s="675">
        <v>2766</v>
      </c>
      <c r="G6676" t="s" s="690">
        <f>G6613</f>
        <v>2004</v>
      </c>
      <c r="H6676" s="677">
        <v>0</v>
      </c>
      <c r="J6676" s="662">
        <f>H6676*I6676</f>
        <v>0</v>
      </c>
      <c r="K6676" s="662">
        <f>IF($V$11="Y",J6676*0.05,0)</f>
        <v>0</v>
      </c>
    </row>
    <row r="6677" s="671" customFormat="1" ht="13.5" customHeight="1">
      <c r="E6677" t="s" s="596">
        <v>1778</v>
      </c>
      <c r="F6677" t="s" s="675">
        <v>2766</v>
      </c>
      <c r="G6677" t="s" s="692">
        <f>G6614</f>
        <v>2005</v>
      </c>
      <c r="H6677" s="677">
        <v>0</v>
      </c>
      <c r="J6677" s="662">
        <f>H6677*I6677</f>
        <v>0</v>
      </c>
      <c r="K6677" s="662">
        <f>IF($V$11="Y",J6677*0.05,0)</f>
        <v>0</v>
      </c>
    </row>
    <row r="6678" s="671" customFormat="1" ht="13.5" customHeight="1">
      <c r="E6678" t="s" s="596">
        <v>1778</v>
      </c>
      <c r="F6678" t="s" s="675">
        <v>2766</v>
      </c>
      <c r="G6678" t="s" s="180">
        <f>G6615</f>
        <v>2006</v>
      </c>
      <c r="H6678" s="677">
        <v>0</v>
      </c>
      <c r="J6678" s="662">
        <f>H6678*I6678</f>
        <v>0</v>
      </c>
      <c r="K6678" s="662">
        <f>IF($V$11="Y",J6678*0.05,0)</f>
        <v>0</v>
      </c>
    </row>
    <row r="6679" s="671" customFormat="1" ht="13.5" customHeight="1">
      <c r="E6679" t="s" s="596">
        <v>1778</v>
      </c>
      <c r="F6679" t="s" s="675">
        <v>2766</v>
      </c>
      <c r="G6679" t="s" s="695">
        <f>G6616</f>
        <v>2007</v>
      </c>
      <c r="H6679" s="677">
        <v>0</v>
      </c>
      <c r="J6679" s="662">
        <f>H6679*I6679</f>
        <v>0</v>
      </c>
      <c r="K6679" s="662">
        <f>IF($V$11="Y",J6679*0.05,0)</f>
        <v>0</v>
      </c>
    </row>
    <row r="6680" s="671" customFormat="1" ht="13.5" customHeight="1">
      <c r="E6680" t="s" s="596">
        <v>1779</v>
      </c>
      <c r="F6680" t="s" s="675">
        <v>2767</v>
      </c>
      <c r="G6680" t="s" s="676">
        <f>G6617</f>
        <v>1996</v>
      </c>
      <c r="H6680" s="677">
        <v>0</v>
      </c>
      <c r="J6680" s="662">
        <f>H6680*I6680</f>
        <v>0</v>
      </c>
      <c r="K6680" s="662">
        <f>IF($V$11="Y",J6680*0.05,0)</f>
        <v>0</v>
      </c>
    </row>
    <row r="6681" s="671" customFormat="1" ht="13.5" customHeight="1">
      <c r="E6681" t="s" s="596">
        <v>1779</v>
      </c>
      <c r="F6681" t="s" s="675">
        <v>2767</v>
      </c>
      <c r="G6681" t="s" s="91">
        <f>G6618</f>
        <v>1998</v>
      </c>
      <c r="H6681" s="677">
        <v>0</v>
      </c>
      <c r="J6681" s="662">
        <f>H6681*I6681</f>
        <v>0</v>
      </c>
      <c r="K6681" s="662">
        <f>IF($V$11="Y",J6681*0.05,0)</f>
        <v>0</v>
      </c>
    </row>
    <row r="6682" s="671" customFormat="1" ht="13.5" customHeight="1">
      <c r="E6682" t="s" s="596">
        <v>1779</v>
      </c>
      <c r="F6682" t="s" s="675">
        <v>2767</v>
      </c>
      <c r="G6682" t="s" s="205">
        <f>G6619</f>
        <v>2000</v>
      </c>
      <c r="H6682" s="677">
        <v>0</v>
      </c>
      <c r="J6682" s="662">
        <f>H6682*I6682</f>
        <v>0</v>
      </c>
      <c r="K6682" s="662">
        <f>IF($V$11="Y",J6682*0.05,0)</f>
        <v>0</v>
      </c>
    </row>
    <row r="6683" s="671" customFormat="1" ht="13.5" customHeight="1">
      <c r="E6683" t="s" s="596">
        <v>1779</v>
      </c>
      <c r="F6683" t="s" s="675">
        <v>2767</v>
      </c>
      <c r="G6683" t="s" s="684">
        <f>G6620</f>
        <v>2001</v>
      </c>
      <c r="H6683" s="677">
        <v>0</v>
      </c>
      <c r="J6683" s="662">
        <f>H6683*I6683</f>
        <v>0</v>
      </c>
      <c r="K6683" s="662">
        <f>IF($V$11="Y",J6683*0.05,0)</f>
        <v>0</v>
      </c>
    </row>
    <row r="6684" s="671" customFormat="1" ht="13.5" customHeight="1">
      <c r="E6684" t="s" s="596">
        <v>1779</v>
      </c>
      <c r="F6684" t="s" s="675">
        <v>2767</v>
      </c>
      <c r="G6684" t="s" s="686">
        <f>G6621</f>
        <v>2003</v>
      </c>
      <c r="H6684" s="677">
        <v>0</v>
      </c>
      <c r="J6684" s="662">
        <f>H6684*I6684</f>
        <v>0</v>
      </c>
      <c r="K6684" s="662">
        <f>IF($V$11="Y",J6684*0.05,0)</f>
        <v>0</v>
      </c>
    </row>
    <row r="6685" s="671" customFormat="1" ht="13.5" customHeight="1">
      <c r="E6685" t="s" s="596">
        <v>1779</v>
      </c>
      <c r="F6685" t="s" s="675">
        <v>2767</v>
      </c>
      <c r="G6685" t="s" s="690">
        <f>G6622</f>
        <v>2004</v>
      </c>
      <c r="H6685" s="677">
        <v>0</v>
      </c>
      <c r="J6685" s="662">
        <f>H6685*I6685</f>
        <v>0</v>
      </c>
      <c r="K6685" s="662">
        <f>IF($V$11="Y",J6685*0.05,0)</f>
        <v>0</v>
      </c>
    </row>
    <row r="6686" s="671" customFormat="1" ht="13.5" customHeight="1">
      <c r="E6686" t="s" s="596">
        <v>1779</v>
      </c>
      <c r="F6686" t="s" s="675">
        <v>2767</v>
      </c>
      <c r="G6686" t="s" s="692">
        <f>G6623</f>
        <v>2005</v>
      </c>
      <c r="H6686" s="677">
        <v>0</v>
      </c>
      <c r="J6686" s="662">
        <f>H6686*I6686</f>
        <v>0</v>
      </c>
      <c r="K6686" s="662">
        <f>IF($V$11="Y",J6686*0.05,0)</f>
        <v>0</v>
      </c>
    </row>
    <row r="6687" s="671" customFormat="1" ht="13.5" customHeight="1">
      <c r="E6687" t="s" s="596">
        <v>1779</v>
      </c>
      <c r="F6687" t="s" s="675">
        <v>2767</v>
      </c>
      <c r="G6687" t="s" s="180">
        <f>G6624</f>
        <v>2006</v>
      </c>
      <c r="H6687" s="677">
        <v>0</v>
      </c>
      <c r="J6687" s="662">
        <f>H6687*I6687</f>
        <v>0</v>
      </c>
      <c r="K6687" s="662">
        <f>IF($V$11="Y",J6687*0.05,0)</f>
        <v>0</v>
      </c>
    </row>
    <row r="6688" s="671" customFormat="1" ht="13.5" customHeight="1">
      <c r="E6688" t="s" s="596">
        <v>1779</v>
      </c>
      <c r="F6688" t="s" s="675">
        <v>2767</v>
      </c>
      <c r="G6688" t="s" s="695">
        <f>G6625</f>
        <v>2007</v>
      </c>
      <c r="H6688" s="677">
        <v>0</v>
      </c>
      <c r="J6688" s="662">
        <f>H6688*I6688</f>
        <v>0</v>
      </c>
      <c r="K6688" s="662">
        <f>IF($V$11="Y",J6688*0.05,0)</f>
        <v>0</v>
      </c>
    </row>
    <row r="6689" s="671" customFormat="1" ht="13.5" customHeight="1">
      <c r="E6689" t="s" s="596">
        <v>1780</v>
      </c>
      <c r="F6689" t="s" s="675">
        <v>2768</v>
      </c>
      <c r="G6689" t="s" s="676">
        <f>G6626</f>
        <v>1996</v>
      </c>
      <c r="H6689" s="677">
        <v>0</v>
      </c>
      <c r="J6689" s="662">
        <f>H6689*I6689</f>
        <v>0</v>
      </c>
      <c r="K6689" s="662">
        <f>IF($V$11="Y",J6689*0.05,0)</f>
        <v>0</v>
      </c>
    </row>
    <row r="6690" s="671" customFormat="1" ht="13.5" customHeight="1">
      <c r="E6690" t="s" s="596">
        <v>1780</v>
      </c>
      <c r="F6690" t="s" s="675">
        <v>2768</v>
      </c>
      <c r="G6690" t="s" s="91">
        <f>G6627</f>
        <v>1998</v>
      </c>
      <c r="H6690" s="677">
        <v>0</v>
      </c>
      <c r="J6690" s="662">
        <f>H6690*I6690</f>
        <v>0</v>
      </c>
      <c r="K6690" s="662">
        <f>IF($V$11="Y",J6690*0.05,0)</f>
        <v>0</v>
      </c>
    </row>
    <row r="6691" s="671" customFormat="1" ht="13.5" customHeight="1">
      <c r="E6691" t="s" s="596">
        <v>1780</v>
      </c>
      <c r="F6691" t="s" s="675">
        <v>2768</v>
      </c>
      <c r="G6691" t="s" s="205">
        <f>G6628</f>
        <v>2000</v>
      </c>
      <c r="H6691" s="677">
        <v>0</v>
      </c>
      <c r="J6691" s="662">
        <f>H6691*I6691</f>
        <v>0</v>
      </c>
      <c r="K6691" s="662">
        <f>IF($V$11="Y",J6691*0.05,0)</f>
        <v>0</v>
      </c>
    </row>
    <row r="6692" s="671" customFormat="1" ht="13.5" customHeight="1">
      <c r="E6692" t="s" s="596">
        <v>1780</v>
      </c>
      <c r="F6692" t="s" s="675">
        <v>2768</v>
      </c>
      <c r="G6692" t="s" s="684">
        <f>G6629</f>
        <v>2001</v>
      </c>
      <c r="H6692" s="677">
        <v>0</v>
      </c>
      <c r="J6692" s="662">
        <f>H6692*I6692</f>
        <v>0</v>
      </c>
      <c r="K6692" s="662">
        <f>IF($V$11="Y",J6692*0.05,0)</f>
        <v>0</v>
      </c>
    </row>
    <row r="6693" s="671" customFormat="1" ht="13.5" customHeight="1">
      <c r="E6693" t="s" s="596">
        <v>1780</v>
      </c>
      <c r="F6693" t="s" s="675">
        <v>2768</v>
      </c>
      <c r="G6693" t="s" s="686">
        <f>G6630</f>
        <v>2003</v>
      </c>
      <c r="H6693" s="677">
        <v>0</v>
      </c>
      <c r="J6693" s="662">
        <f>H6693*I6693</f>
        <v>0</v>
      </c>
      <c r="K6693" s="662">
        <f>IF($V$11="Y",J6693*0.05,0)</f>
        <v>0</v>
      </c>
    </row>
    <row r="6694" s="671" customFormat="1" ht="13.5" customHeight="1">
      <c r="E6694" t="s" s="596">
        <v>1780</v>
      </c>
      <c r="F6694" t="s" s="675">
        <v>2768</v>
      </c>
      <c r="G6694" t="s" s="690">
        <f>G6631</f>
        <v>2004</v>
      </c>
      <c r="H6694" s="677">
        <v>0</v>
      </c>
      <c r="J6694" s="662">
        <f>H6694*I6694</f>
        <v>0</v>
      </c>
      <c r="K6694" s="662">
        <f>IF($V$11="Y",J6694*0.05,0)</f>
        <v>0</v>
      </c>
    </row>
    <row r="6695" s="671" customFormat="1" ht="13.5" customHeight="1">
      <c r="E6695" t="s" s="596">
        <v>1780</v>
      </c>
      <c r="F6695" t="s" s="675">
        <v>2768</v>
      </c>
      <c r="G6695" t="s" s="692">
        <f>G6632</f>
        <v>2005</v>
      </c>
      <c r="H6695" s="677">
        <v>0</v>
      </c>
      <c r="J6695" s="662">
        <f>H6695*I6695</f>
        <v>0</v>
      </c>
      <c r="K6695" s="662">
        <f>IF($V$11="Y",J6695*0.05,0)</f>
        <v>0</v>
      </c>
    </row>
    <row r="6696" s="671" customFormat="1" ht="13.5" customHeight="1">
      <c r="E6696" t="s" s="596">
        <v>1780</v>
      </c>
      <c r="F6696" t="s" s="675">
        <v>2768</v>
      </c>
      <c r="G6696" t="s" s="180">
        <f>G6633</f>
        <v>2006</v>
      </c>
      <c r="H6696" s="677">
        <v>0</v>
      </c>
      <c r="J6696" s="662">
        <f>H6696*I6696</f>
        <v>0</v>
      </c>
      <c r="K6696" s="662">
        <f>IF($V$11="Y",J6696*0.05,0)</f>
        <v>0</v>
      </c>
    </row>
    <row r="6697" s="671" customFormat="1" ht="13.5" customHeight="1">
      <c r="E6697" t="s" s="596">
        <v>1780</v>
      </c>
      <c r="F6697" t="s" s="675">
        <v>2768</v>
      </c>
      <c r="G6697" t="s" s="695">
        <f>G6634</f>
        <v>2007</v>
      </c>
      <c r="H6697" s="677">
        <v>0</v>
      </c>
      <c r="J6697" s="662">
        <f>H6697*I6697</f>
        <v>0</v>
      </c>
      <c r="K6697" s="662">
        <f>IF($V$11="Y",J6697*0.05,0)</f>
        <v>0</v>
      </c>
    </row>
    <row r="6698" s="671" customFormat="1" ht="13.5" customHeight="1">
      <c r="E6698" t="s" s="596">
        <v>1781</v>
      </c>
      <c r="F6698" t="s" s="675">
        <v>2769</v>
      </c>
      <c r="G6698" t="s" s="676">
        <f>G6635</f>
        <v>1996</v>
      </c>
      <c r="H6698" s="677">
        <v>0</v>
      </c>
      <c r="J6698" s="662">
        <f>H6698*I6698</f>
        <v>0</v>
      </c>
      <c r="K6698" s="662">
        <f>IF($V$11="Y",J6698*0.05,0)</f>
        <v>0</v>
      </c>
    </row>
    <row r="6699" s="671" customFormat="1" ht="13.5" customHeight="1">
      <c r="E6699" t="s" s="596">
        <v>1781</v>
      </c>
      <c r="F6699" t="s" s="675">
        <v>2769</v>
      </c>
      <c r="G6699" t="s" s="91">
        <f>G6636</f>
        <v>1998</v>
      </c>
      <c r="H6699" s="677">
        <v>0</v>
      </c>
      <c r="J6699" s="662">
        <f>H6699*I6699</f>
        <v>0</v>
      </c>
      <c r="K6699" s="662">
        <f>IF($V$11="Y",J6699*0.05,0)</f>
        <v>0</v>
      </c>
    </row>
    <row r="6700" s="671" customFormat="1" ht="13.5" customHeight="1">
      <c r="E6700" t="s" s="596">
        <v>1781</v>
      </c>
      <c r="F6700" t="s" s="675">
        <v>2769</v>
      </c>
      <c r="G6700" t="s" s="205">
        <f>G6637</f>
        <v>2000</v>
      </c>
      <c r="H6700" s="677">
        <v>0</v>
      </c>
      <c r="J6700" s="662">
        <f>H6700*I6700</f>
        <v>0</v>
      </c>
      <c r="K6700" s="662">
        <f>IF($V$11="Y",J6700*0.05,0)</f>
        <v>0</v>
      </c>
    </row>
    <row r="6701" s="671" customFormat="1" ht="13.5" customHeight="1">
      <c r="E6701" t="s" s="596">
        <v>1781</v>
      </c>
      <c r="F6701" t="s" s="675">
        <v>2769</v>
      </c>
      <c r="G6701" t="s" s="684">
        <f>G6638</f>
        <v>2001</v>
      </c>
      <c r="H6701" s="677">
        <v>0</v>
      </c>
      <c r="J6701" s="662">
        <f>H6701*I6701</f>
        <v>0</v>
      </c>
      <c r="K6701" s="662">
        <f>IF($V$11="Y",J6701*0.05,0)</f>
        <v>0</v>
      </c>
    </row>
    <row r="6702" s="671" customFormat="1" ht="13.5" customHeight="1">
      <c r="E6702" t="s" s="596">
        <v>1781</v>
      </c>
      <c r="F6702" t="s" s="675">
        <v>2769</v>
      </c>
      <c r="G6702" t="s" s="686">
        <f>G6639</f>
        <v>2003</v>
      </c>
      <c r="H6702" s="677">
        <v>0</v>
      </c>
      <c r="J6702" s="662">
        <f>H6702*I6702</f>
        <v>0</v>
      </c>
      <c r="K6702" s="662">
        <f>IF($V$11="Y",J6702*0.05,0)</f>
        <v>0</v>
      </c>
    </row>
    <row r="6703" s="671" customFormat="1" ht="13.5" customHeight="1">
      <c r="E6703" t="s" s="596">
        <v>1781</v>
      </c>
      <c r="F6703" t="s" s="675">
        <v>2769</v>
      </c>
      <c r="G6703" t="s" s="690">
        <f>G6640</f>
        <v>2004</v>
      </c>
      <c r="H6703" s="677">
        <v>0</v>
      </c>
      <c r="J6703" s="662">
        <f>H6703*I6703</f>
        <v>0</v>
      </c>
      <c r="K6703" s="662">
        <f>IF($V$11="Y",J6703*0.05,0)</f>
        <v>0</v>
      </c>
    </row>
    <row r="6704" s="671" customFormat="1" ht="13.5" customHeight="1">
      <c r="E6704" t="s" s="596">
        <v>1781</v>
      </c>
      <c r="F6704" t="s" s="675">
        <v>2769</v>
      </c>
      <c r="G6704" t="s" s="692">
        <f>G6641</f>
        <v>2005</v>
      </c>
      <c r="H6704" s="677">
        <v>0</v>
      </c>
      <c r="J6704" s="662">
        <f>H6704*I6704</f>
        <v>0</v>
      </c>
      <c r="K6704" s="662">
        <f>IF($V$11="Y",J6704*0.05,0)</f>
        <v>0</v>
      </c>
    </row>
    <row r="6705" s="671" customFormat="1" ht="13.5" customHeight="1">
      <c r="E6705" t="s" s="596">
        <v>1781</v>
      </c>
      <c r="F6705" t="s" s="675">
        <v>2769</v>
      </c>
      <c r="G6705" t="s" s="180">
        <f>G6642</f>
        <v>2006</v>
      </c>
      <c r="H6705" s="677">
        <v>0</v>
      </c>
      <c r="J6705" s="662">
        <f>H6705*I6705</f>
        <v>0</v>
      </c>
      <c r="K6705" s="662">
        <f>IF($V$11="Y",J6705*0.05,0)</f>
        <v>0</v>
      </c>
    </row>
    <row r="6706" s="671" customFormat="1" ht="13.5" customHeight="1">
      <c r="E6706" t="s" s="596">
        <v>1781</v>
      </c>
      <c r="F6706" t="s" s="675">
        <v>2769</v>
      </c>
      <c r="G6706" t="s" s="695">
        <f>G6643</f>
        <v>2007</v>
      </c>
      <c r="H6706" s="677">
        <v>0</v>
      </c>
      <c r="J6706" s="662">
        <f>H6706*I6706</f>
        <v>0</v>
      </c>
      <c r="K6706" s="662">
        <f>IF($V$11="Y",J6706*0.05,0)</f>
        <v>0</v>
      </c>
    </row>
    <row r="6707" s="671" customFormat="1" ht="13.5" customHeight="1">
      <c r="E6707" t="s" s="596">
        <v>1782</v>
      </c>
      <c r="F6707" t="s" s="675">
        <v>2770</v>
      </c>
      <c r="G6707" t="s" s="676">
        <f>G6644</f>
        <v>1996</v>
      </c>
      <c r="H6707" s="677">
        <v>0</v>
      </c>
      <c r="J6707" s="662">
        <f>H6707*I6707</f>
        <v>0</v>
      </c>
      <c r="K6707" s="662">
        <f>IF($V$11="Y",J6707*0.05,0)</f>
        <v>0</v>
      </c>
    </row>
    <row r="6708" s="671" customFormat="1" ht="13.5" customHeight="1">
      <c r="E6708" t="s" s="596">
        <v>1782</v>
      </c>
      <c r="F6708" t="s" s="675">
        <v>2770</v>
      </c>
      <c r="G6708" t="s" s="91">
        <f>G6645</f>
        <v>1998</v>
      </c>
      <c r="H6708" s="677">
        <v>0</v>
      </c>
      <c r="J6708" s="662">
        <f>H6708*I6708</f>
        <v>0</v>
      </c>
      <c r="K6708" s="662">
        <f>IF($V$11="Y",J6708*0.05,0)</f>
        <v>0</v>
      </c>
    </row>
    <row r="6709" s="671" customFormat="1" ht="13.5" customHeight="1">
      <c r="E6709" t="s" s="596">
        <v>1782</v>
      </c>
      <c r="F6709" t="s" s="675">
        <v>2770</v>
      </c>
      <c r="G6709" t="s" s="205">
        <f>G6646</f>
        <v>2000</v>
      </c>
      <c r="H6709" s="677">
        <v>0</v>
      </c>
      <c r="J6709" s="662">
        <f>H6709*I6709</f>
        <v>0</v>
      </c>
      <c r="K6709" s="662">
        <f>IF($V$11="Y",J6709*0.05,0)</f>
        <v>0</v>
      </c>
    </row>
    <row r="6710" s="671" customFormat="1" ht="13.5" customHeight="1">
      <c r="E6710" t="s" s="596">
        <v>1782</v>
      </c>
      <c r="F6710" t="s" s="675">
        <v>2770</v>
      </c>
      <c r="G6710" t="s" s="684">
        <f>G6647</f>
        <v>2001</v>
      </c>
      <c r="H6710" s="677">
        <v>0</v>
      </c>
      <c r="J6710" s="662">
        <f>H6710*I6710</f>
        <v>0</v>
      </c>
      <c r="K6710" s="662">
        <f>IF($V$11="Y",J6710*0.05,0)</f>
        <v>0</v>
      </c>
    </row>
    <row r="6711" s="671" customFormat="1" ht="13.5" customHeight="1">
      <c r="E6711" t="s" s="596">
        <v>1782</v>
      </c>
      <c r="F6711" t="s" s="675">
        <v>2770</v>
      </c>
      <c r="G6711" t="s" s="686">
        <f>G6648</f>
        <v>2003</v>
      </c>
      <c r="H6711" s="677">
        <v>0</v>
      </c>
      <c r="J6711" s="662">
        <f>H6711*I6711</f>
        <v>0</v>
      </c>
      <c r="K6711" s="662">
        <f>IF($V$11="Y",J6711*0.05,0)</f>
        <v>0</v>
      </c>
    </row>
    <row r="6712" s="671" customFormat="1" ht="13.5" customHeight="1">
      <c r="E6712" t="s" s="596">
        <v>1782</v>
      </c>
      <c r="F6712" t="s" s="675">
        <v>2770</v>
      </c>
      <c r="G6712" t="s" s="690">
        <f>G6649</f>
        <v>2004</v>
      </c>
      <c r="H6712" s="677">
        <v>0</v>
      </c>
      <c r="J6712" s="662">
        <f>H6712*I6712</f>
        <v>0</v>
      </c>
      <c r="K6712" s="662">
        <f>IF($V$11="Y",J6712*0.05,0)</f>
        <v>0</v>
      </c>
    </row>
    <row r="6713" s="671" customFormat="1" ht="13.5" customHeight="1">
      <c r="E6713" t="s" s="596">
        <v>1782</v>
      </c>
      <c r="F6713" t="s" s="675">
        <v>2770</v>
      </c>
      <c r="G6713" t="s" s="692">
        <f>G6650</f>
        <v>2005</v>
      </c>
      <c r="H6713" s="677">
        <v>0</v>
      </c>
      <c r="J6713" s="662">
        <f>H6713*I6713</f>
        <v>0</v>
      </c>
      <c r="K6713" s="662">
        <f>IF($V$11="Y",J6713*0.05,0)</f>
        <v>0</v>
      </c>
    </row>
    <row r="6714" s="671" customFormat="1" ht="13.5" customHeight="1">
      <c r="E6714" t="s" s="596">
        <v>1782</v>
      </c>
      <c r="F6714" t="s" s="675">
        <v>2770</v>
      </c>
      <c r="G6714" t="s" s="180">
        <f>G6651</f>
        <v>2006</v>
      </c>
      <c r="H6714" s="677">
        <v>0</v>
      </c>
      <c r="J6714" s="662">
        <f>H6714*I6714</f>
        <v>0</v>
      </c>
      <c r="K6714" s="662">
        <f>IF($V$11="Y",J6714*0.05,0)</f>
        <v>0</v>
      </c>
    </row>
    <row r="6715" s="671" customFormat="1" ht="13.5" customHeight="1">
      <c r="E6715" t="s" s="596">
        <v>1782</v>
      </c>
      <c r="F6715" t="s" s="675">
        <v>2770</v>
      </c>
      <c r="G6715" t="s" s="695">
        <f>G6652</f>
        <v>2007</v>
      </c>
      <c r="H6715" s="677">
        <v>0</v>
      </c>
      <c r="J6715" s="662">
        <f>H6715*I6715</f>
        <v>0</v>
      </c>
      <c r="K6715" s="662">
        <f>IF($V$11="Y",J6715*0.05,0)</f>
        <v>0</v>
      </c>
    </row>
    <row r="6716" s="671" customFormat="1" ht="13.5" customHeight="1">
      <c r="E6716" t="s" s="596">
        <v>1783</v>
      </c>
      <c r="F6716" t="s" s="675">
        <v>2771</v>
      </c>
      <c r="G6716" t="s" s="676">
        <f>G6653</f>
        <v>1996</v>
      </c>
      <c r="H6716" s="677">
        <v>0</v>
      </c>
      <c r="J6716" s="662">
        <f>H6716*I6716</f>
        <v>0</v>
      </c>
      <c r="K6716" s="662">
        <f>IF($V$11="Y",J6716*0.05,0)</f>
        <v>0</v>
      </c>
    </row>
    <row r="6717" s="671" customFormat="1" ht="13.5" customHeight="1">
      <c r="E6717" t="s" s="596">
        <v>1783</v>
      </c>
      <c r="F6717" t="s" s="675">
        <v>2771</v>
      </c>
      <c r="G6717" t="s" s="91">
        <f>G6654</f>
        <v>1998</v>
      </c>
      <c r="H6717" s="677">
        <v>0</v>
      </c>
      <c r="J6717" s="662">
        <f>H6717*I6717</f>
        <v>0</v>
      </c>
      <c r="K6717" s="662">
        <f>IF($V$11="Y",J6717*0.05,0)</f>
        <v>0</v>
      </c>
    </row>
    <row r="6718" s="671" customFormat="1" ht="13.5" customHeight="1">
      <c r="E6718" t="s" s="596">
        <v>1783</v>
      </c>
      <c r="F6718" t="s" s="675">
        <v>2771</v>
      </c>
      <c r="G6718" t="s" s="205">
        <f>G6655</f>
        <v>2000</v>
      </c>
      <c r="H6718" s="677">
        <v>0</v>
      </c>
      <c r="J6718" s="662">
        <f>H6718*I6718</f>
        <v>0</v>
      </c>
      <c r="K6718" s="662">
        <f>IF($V$11="Y",J6718*0.05,0)</f>
        <v>0</v>
      </c>
    </row>
    <row r="6719" s="671" customFormat="1" ht="13.5" customHeight="1">
      <c r="E6719" t="s" s="596">
        <v>1783</v>
      </c>
      <c r="F6719" t="s" s="675">
        <v>2771</v>
      </c>
      <c r="G6719" t="s" s="684">
        <f>G6656</f>
        <v>2001</v>
      </c>
      <c r="H6719" s="677">
        <v>0</v>
      </c>
      <c r="J6719" s="662">
        <f>H6719*I6719</f>
        <v>0</v>
      </c>
      <c r="K6719" s="662">
        <f>IF($V$11="Y",J6719*0.05,0)</f>
        <v>0</v>
      </c>
    </row>
    <row r="6720" s="671" customFormat="1" ht="13.5" customHeight="1">
      <c r="E6720" t="s" s="596">
        <v>1783</v>
      </c>
      <c r="F6720" t="s" s="675">
        <v>2771</v>
      </c>
      <c r="G6720" t="s" s="686">
        <f>G6657</f>
        <v>2003</v>
      </c>
      <c r="H6720" s="677">
        <v>0</v>
      </c>
      <c r="J6720" s="662">
        <f>H6720*I6720</f>
        <v>0</v>
      </c>
      <c r="K6720" s="662">
        <f>IF($V$11="Y",J6720*0.05,0)</f>
        <v>0</v>
      </c>
    </row>
    <row r="6721" s="671" customFormat="1" ht="13.5" customHeight="1">
      <c r="E6721" t="s" s="596">
        <v>1783</v>
      </c>
      <c r="F6721" t="s" s="675">
        <v>2771</v>
      </c>
      <c r="G6721" t="s" s="690">
        <f>G6658</f>
        <v>2004</v>
      </c>
      <c r="H6721" s="677">
        <v>0</v>
      </c>
      <c r="J6721" s="662">
        <f>H6721*I6721</f>
        <v>0</v>
      </c>
      <c r="K6721" s="662">
        <f>IF($V$11="Y",J6721*0.05,0)</f>
        <v>0</v>
      </c>
    </row>
    <row r="6722" s="671" customFormat="1" ht="13.5" customHeight="1">
      <c r="E6722" t="s" s="596">
        <v>1783</v>
      </c>
      <c r="F6722" t="s" s="675">
        <v>2771</v>
      </c>
      <c r="G6722" t="s" s="692">
        <f>G6659</f>
        <v>2005</v>
      </c>
      <c r="H6722" s="677">
        <v>0</v>
      </c>
      <c r="J6722" s="662">
        <f>H6722*I6722</f>
        <v>0</v>
      </c>
      <c r="K6722" s="662">
        <f>IF($V$11="Y",J6722*0.05,0)</f>
        <v>0</v>
      </c>
    </row>
    <row r="6723" s="671" customFormat="1" ht="13.5" customHeight="1">
      <c r="E6723" t="s" s="596">
        <v>1783</v>
      </c>
      <c r="F6723" t="s" s="675">
        <v>2771</v>
      </c>
      <c r="G6723" t="s" s="180">
        <f>G6660</f>
        <v>2006</v>
      </c>
      <c r="H6723" s="677">
        <v>0</v>
      </c>
      <c r="J6723" s="662">
        <f>H6723*I6723</f>
        <v>0</v>
      </c>
      <c r="K6723" s="662">
        <f>IF($V$11="Y",J6723*0.05,0)</f>
        <v>0</v>
      </c>
    </row>
    <row r="6724" s="671" customFormat="1" ht="13.5" customHeight="1">
      <c r="E6724" t="s" s="596">
        <v>1783</v>
      </c>
      <c r="F6724" t="s" s="675">
        <v>2771</v>
      </c>
      <c r="G6724" t="s" s="695">
        <f>G6661</f>
        <v>2007</v>
      </c>
      <c r="H6724" s="677">
        <v>0</v>
      </c>
      <c r="J6724" s="662">
        <f>H6724*I6724</f>
        <v>0</v>
      </c>
      <c r="K6724" s="662">
        <f>IF($V$11="Y",J6724*0.05,0)</f>
        <v>0</v>
      </c>
    </row>
    <row r="6725" s="671" customFormat="1" ht="13.5" customHeight="1">
      <c r="E6725" t="s" s="596">
        <v>1784</v>
      </c>
      <c r="F6725" t="s" s="675">
        <v>2772</v>
      </c>
      <c r="G6725" t="s" s="676">
        <f>G6662</f>
        <v>1996</v>
      </c>
      <c r="H6725" s="677">
        <v>0</v>
      </c>
      <c r="J6725" s="662">
        <f>H6725*I6725</f>
        <v>0</v>
      </c>
      <c r="K6725" s="662">
        <f>IF($V$11="Y",J6725*0.05,0)</f>
        <v>0</v>
      </c>
    </row>
    <row r="6726" s="671" customFormat="1" ht="13.5" customHeight="1">
      <c r="E6726" t="s" s="596">
        <v>1784</v>
      </c>
      <c r="F6726" t="s" s="675">
        <v>2772</v>
      </c>
      <c r="G6726" t="s" s="91">
        <f>G6663</f>
        <v>1998</v>
      </c>
      <c r="H6726" s="677">
        <v>0</v>
      </c>
      <c r="J6726" s="662">
        <f>H6726*I6726</f>
        <v>0</v>
      </c>
      <c r="K6726" s="662">
        <f>IF($V$11="Y",J6726*0.05,0)</f>
        <v>0</v>
      </c>
    </row>
    <row r="6727" s="671" customFormat="1" ht="13.5" customHeight="1">
      <c r="E6727" t="s" s="596">
        <v>1784</v>
      </c>
      <c r="F6727" t="s" s="675">
        <v>2772</v>
      </c>
      <c r="G6727" t="s" s="205">
        <f>G6664</f>
        <v>2000</v>
      </c>
      <c r="H6727" s="677">
        <v>0</v>
      </c>
      <c r="J6727" s="662">
        <f>H6727*I6727</f>
        <v>0</v>
      </c>
      <c r="K6727" s="662">
        <f>IF($V$11="Y",J6727*0.05,0)</f>
        <v>0</v>
      </c>
    </row>
    <row r="6728" s="671" customFormat="1" ht="13.5" customHeight="1">
      <c r="E6728" t="s" s="596">
        <v>1784</v>
      </c>
      <c r="F6728" t="s" s="675">
        <v>2772</v>
      </c>
      <c r="G6728" t="s" s="684">
        <f>G6665</f>
        <v>2001</v>
      </c>
      <c r="H6728" s="677">
        <v>0</v>
      </c>
      <c r="J6728" s="662">
        <f>H6728*I6728</f>
        <v>0</v>
      </c>
      <c r="K6728" s="662">
        <f>IF($V$11="Y",J6728*0.05,0)</f>
        <v>0</v>
      </c>
    </row>
    <row r="6729" s="671" customFormat="1" ht="13.5" customHeight="1">
      <c r="E6729" t="s" s="596">
        <v>1784</v>
      </c>
      <c r="F6729" t="s" s="675">
        <v>2772</v>
      </c>
      <c r="G6729" t="s" s="686">
        <f>G6666</f>
        <v>2003</v>
      </c>
      <c r="H6729" s="677">
        <v>0</v>
      </c>
      <c r="J6729" s="662">
        <f>H6729*I6729</f>
        <v>0</v>
      </c>
      <c r="K6729" s="662">
        <f>IF($V$11="Y",J6729*0.05,0)</f>
        <v>0</v>
      </c>
    </row>
    <row r="6730" s="671" customFormat="1" ht="13.5" customHeight="1">
      <c r="E6730" t="s" s="596">
        <v>1784</v>
      </c>
      <c r="F6730" t="s" s="675">
        <v>2772</v>
      </c>
      <c r="G6730" t="s" s="690">
        <f>G6667</f>
        <v>2004</v>
      </c>
      <c r="H6730" s="677">
        <v>0</v>
      </c>
      <c r="J6730" s="662">
        <f>H6730*I6730</f>
        <v>0</v>
      </c>
      <c r="K6730" s="662">
        <f>IF($V$11="Y",J6730*0.05,0)</f>
        <v>0</v>
      </c>
    </row>
    <row r="6731" s="671" customFormat="1" ht="13.5" customHeight="1">
      <c r="E6731" t="s" s="596">
        <v>1784</v>
      </c>
      <c r="F6731" t="s" s="675">
        <v>2772</v>
      </c>
      <c r="G6731" t="s" s="692">
        <f>G6668</f>
        <v>2005</v>
      </c>
      <c r="H6731" s="677">
        <v>0</v>
      </c>
      <c r="J6731" s="662">
        <f>H6731*I6731</f>
        <v>0</v>
      </c>
      <c r="K6731" s="662">
        <f>IF($V$11="Y",J6731*0.05,0)</f>
        <v>0</v>
      </c>
    </row>
    <row r="6732" s="671" customFormat="1" ht="13.5" customHeight="1">
      <c r="E6732" t="s" s="596">
        <v>1784</v>
      </c>
      <c r="F6732" t="s" s="675">
        <v>2772</v>
      </c>
      <c r="G6732" t="s" s="180">
        <f>G6669</f>
        <v>2006</v>
      </c>
      <c r="H6732" s="677">
        <v>0</v>
      </c>
      <c r="J6732" s="662">
        <f>H6732*I6732</f>
        <v>0</v>
      </c>
      <c r="K6732" s="662">
        <f>IF($V$11="Y",J6732*0.05,0)</f>
        <v>0</v>
      </c>
    </row>
    <row r="6733" s="671" customFormat="1" ht="13.5" customHeight="1">
      <c r="E6733" t="s" s="596">
        <v>1784</v>
      </c>
      <c r="F6733" t="s" s="675">
        <v>2772</v>
      </c>
      <c r="G6733" t="s" s="695">
        <f>G6670</f>
        <v>2007</v>
      </c>
      <c r="H6733" s="677">
        <v>0</v>
      </c>
      <c r="J6733" s="662">
        <f>H6733*I6733</f>
        <v>0</v>
      </c>
      <c r="K6733" s="662">
        <f>IF($V$11="Y",J6733*0.05,0)</f>
        <v>0</v>
      </c>
    </row>
    <row r="6734" s="671" customFormat="1" ht="13.5" customHeight="1">
      <c r="E6734" t="s" s="596">
        <v>1785</v>
      </c>
      <c r="F6734" t="s" s="675">
        <v>2773</v>
      </c>
      <c r="G6734" t="s" s="676">
        <f>G6671</f>
        <v>1996</v>
      </c>
      <c r="H6734" s="677">
        <v>0</v>
      </c>
      <c r="J6734" s="662">
        <f>H6734*I6734</f>
        <v>0</v>
      </c>
      <c r="K6734" s="662">
        <f>IF($V$11="Y",J6734*0.05,0)</f>
        <v>0</v>
      </c>
    </row>
    <row r="6735" s="671" customFormat="1" ht="13.5" customHeight="1">
      <c r="E6735" t="s" s="596">
        <v>1785</v>
      </c>
      <c r="F6735" t="s" s="675">
        <v>2773</v>
      </c>
      <c r="G6735" t="s" s="91">
        <f>G6672</f>
        <v>1998</v>
      </c>
      <c r="H6735" s="677">
        <v>0</v>
      </c>
      <c r="J6735" s="662">
        <f>H6735*I6735</f>
        <v>0</v>
      </c>
      <c r="K6735" s="662">
        <f>IF($V$11="Y",J6735*0.05,0)</f>
        <v>0</v>
      </c>
    </row>
    <row r="6736" s="671" customFormat="1" ht="13.5" customHeight="1">
      <c r="E6736" t="s" s="596">
        <v>1785</v>
      </c>
      <c r="F6736" t="s" s="675">
        <v>2773</v>
      </c>
      <c r="G6736" t="s" s="205">
        <f>G6673</f>
        <v>2000</v>
      </c>
      <c r="H6736" s="677">
        <v>0</v>
      </c>
      <c r="J6736" s="662">
        <f>H6736*I6736</f>
        <v>0</v>
      </c>
      <c r="K6736" s="662">
        <f>IF($V$11="Y",J6736*0.05,0)</f>
        <v>0</v>
      </c>
    </row>
    <row r="6737" s="671" customFormat="1" ht="13.5" customHeight="1">
      <c r="E6737" t="s" s="596">
        <v>1785</v>
      </c>
      <c r="F6737" t="s" s="675">
        <v>2773</v>
      </c>
      <c r="G6737" t="s" s="684">
        <f>G6674</f>
        <v>2001</v>
      </c>
      <c r="H6737" s="677">
        <v>0</v>
      </c>
      <c r="J6737" s="662">
        <f>H6737*I6737</f>
        <v>0</v>
      </c>
      <c r="K6737" s="662">
        <f>IF($V$11="Y",J6737*0.05,0)</f>
        <v>0</v>
      </c>
    </row>
    <row r="6738" s="671" customFormat="1" ht="13.5" customHeight="1">
      <c r="E6738" t="s" s="596">
        <v>1785</v>
      </c>
      <c r="F6738" t="s" s="675">
        <v>2773</v>
      </c>
      <c r="G6738" t="s" s="686">
        <f>G6675</f>
        <v>2003</v>
      </c>
      <c r="H6738" s="677">
        <v>0</v>
      </c>
      <c r="J6738" s="662">
        <f>H6738*I6738</f>
        <v>0</v>
      </c>
      <c r="K6738" s="662">
        <f>IF($V$11="Y",J6738*0.05,0)</f>
        <v>0</v>
      </c>
    </row>
    <row r="6739" s="671" customFormat="1" ht="13.5" customHeight="1">
      <c r="E6739" t="s" s="596">
        <v>1785</v>
      </c>
      <c r="F6739" t="s" s="675">
        <v>2773</v>
      </c>
      <c r="G6739" t="s" s="690">
        <f>G6676</f>
        <v>2004</v>
      </c>
      <c r="H6739" s="677">
        <v>0</v>
      </c>
      <c r="J6739" s="662">
        <f>H6739*I6739</f>
        <v>0</v>
      </c>
      <c r="K6739" s="662">
        <f>IF($V$11="Y",J6739*0.05,0)</f>
        <v>0</v>
      </c>
    </row>
    <row r="6740" s="671" customFormat="1" ht="13.5" customHeight="1">
      <c r="E6740" t="s" s="596">
        <v>1785</v>
      </c>
      <c r="F6740" t="s" s="675">
        <v>2773</v>
      </c>
      <c r="G6740" t="s" s="692">
        <f>G6677</f>
        <v>2005</v>
      </c>
      <c r="H6740" s="677">
        <v>0</v>
      </c>
      <c r="J6740" s="662">
        <f>H6740*I6740</f>
        <v>0</v>
      </c>
      <c r="K6740" s="662">
        <f>IF($V$11="Y",J6740*0.05,0)</f>
        <v>0</v>
      </c>
    </row>
    <row r="6741" s="671" customFormat="1" ht="13.5" customHeight="1">
      <c r="E6741" t="s" s="596">
        <v>1785</v>
      </c>
      <c r="F6741" t="s" s="675">
        <v>2773</v>
      </c>
      <c r="G6741" t="s" s="180">
        <f>G6678</f>
        <v>2006</v>
      </c>
      <c r="H6741" s="677">
        <v>0</v>
      </c>
      <c r="J6741" s="662">
        <f>H6741*I6741</f>
        <v>0</v>
      </c>
      <c r="K6741" s="662">
        <f>IF($V$11="Y",J6741*0.05,0)</f>
        <v>0</v>
      </c>
    </row>
    <row r="6742" s="671" customFormat="1" ht="13.5" customHeight="1">
      <c r="E6742" t="s" s="596">
        <v>1785</v>
      </c>
      <c r="F6742" t="s" s="675">
        <v>2773</v>
      </c>
      <c r="G6742" t="s" s="695">
        <f>G6679</f>
        <v>2007</v>
      </c>
      <c r="H6742" s="677">
        <v>0</v>
      </c>
      <c r="J6742" s="662">
        <f>H6742*I6742</f>
        <v>0</v>
      </c>
      <c r="K6742" s="662">
        <f>IF($V$11="Y",J6742*0.05,0)</f>
        <v>0</v>
      </c>
    </row>
    <row r="6743" s="671" customFormat="1" ht="13.5" customHeight="1">
      <c r="E6743" t="s" s="596">
        <v>1786</v>
      </c>
      <c r="F6743" t="s" s="675">
        <v>2774</v>
      </c>
      <c r="G6743" t="s" s="676">
        <f>G6680</f>
        <v>1996</v>
      </c>
      <c r="H6743" s="677">
        <v>0</v>
      </c>
      <c r="J6743" s="662">
        <f>H6743*I6743</f>
        <v>0</v>
      </c>
      <c r="K6743" s="662">
        <f>IF($V$11="Y",J6743*0.05,0)</f>
        <v>0</v>
      </c>
    </row>
    <row r="6744" s="671" customFormat="1" ht="13.5" customHeight="1">
      <c r="E6744" t="s" s="596">
        <v>1786</v>
      </c>
      <c r="F6744" t="s" s="675">
        <v>2774</v>
      </c>
      <c r="G6744" t="s" s="91">
        <f>G6681</f>
        <v>1998</v>
      </c>
      <c r="H6744" s="677">
        <v>0</v>
      </c>
      <c r="J6744" s="662">
        <f>H6744*I6744</f>
        <v>0</v>
      </c>
      <c r="K6744" s="662">
        <f>IF($V$11="Y",J6744*0.05,0)</f>
        <v>0</v>
      </c>
    </row>
    <row r="6745" s="671" customFormat="1" ht="13.5" customHeight="1">
      <c r="E6745" t="s" s="596">
        <v>1786</v>
      </c>
      <c r="F6745" t="s" s="675">
        <v>2774</v>
      </c>
      <c r="G6745" t="s" s="205">
        <f>G6682</f>
        <v>2000</v>
      </c>
      <c r="H6745" s="677">
        <v>0</v>
      </c>
      <c r="J6745" s="662">
        <f>H6745*I6745</f>
        <v>0</v>
      </c>
      <c r="K6745" s="662">
        <f>IF($V$11="Y",J6745*0.05,0)</f>
        <v>0</v>
      </c>
    </row>
    <row r="6746" s="671" customFormat="1" ht="13.5" customHeight="1">
      <c r="E6746" t="s" s="596">
        <v>1786</v>
      </c>
      <c r="F6746" t="s" s="675">
        <v>2774</v>
      </c>
      <c r="G6746" t="s" s="684">
        <f>G6683</f>
        <v>2001</v>
      </c>
      <c r="H6746" s="677">
        <v>0</v>
      </c>
      <c r="J6746" s="662">
        <f>H6746*I6746</f>
        <v>0</v>
      </c>
      <c r="K6746" s="662">
        <f>IF($V$11="Y",J6746*0.05,0)</f>
        <v>0</v>
      </c>
    </row>
    <row r="6747" s="671" customFormat="1" ht="13.5" customHeight="1">
      <c r="E6747" t="s" s="596">
        <v>1786</v>
      </c>
      <c r="F6747" t="s" s="675">
        <v>2774</v>
      </c>
      <c r="G6747" t="s" s="686">
        <f>G6684</f>
        <v>2003</v>
      </c>
      <c r="H6747" s="677">
        <v>0</v>
      </c>
      <c r="J6747" s="662">
        <f>H6747*I6747</f>
        <v>0</v>
      </c>
      <c r="K6747" s="662">
        <f>IF($V$11="Y",J6747*0.05,0)</f>
        <v>0</v>
      </c>
    </row>
    <row r="6748" s="671" customFormat="1" ht="13.5" customHeight="1">
      <c r="E6748" t="s" s="596">
        <v>1786</v>
      </c>
      <c r="F6748" t="s" s="675">
        <v>2774</v>
      </c>
      <c r="G6748" t="s" s="690">
        <f>G6685</f>
        <v>2004</v>
      </c>
      <c r="H6748" s="677">
        <v>0</v>
      </c>
      <c r="J6748" s="662">
        <f>H6748*I6748</f>
        <v>0</v>
      </c>
      <c r="K6748" s="662">
        <f>IF($V$11="Y",J6748*0.05,0)</f>
        <v>0</v>
      </c>
    </row>
    <row r="6749" s="671" customFormat="1" ht="13.5" customHeight="1">
      <c r="E6749" t="s" s="596">
        <v>1786</v>
      </c>
      <c r="F6749" t="s" s="675">
        <v>2774</v>
      </c>
      <c r="G6749" t="s" s="692">
        <f>G6686</f>
        <v>2005</v>
      </c>
      <c r="H6749" s="677">
        <v>0</v>
      </c>
      <c r="J6749" s="662">
        <f>H6749*I6749</f>
        <v>0</v>
      </c>
      <c r="K6749" s="662">
        <f>IF($V$11="Y",J6749*0.05,0)</f>
        <v>0</v>
      </c>
    </row>
    <row r="6750" s="671" customFormat="1" ht="13.5" customHeight="1">
      <c r="E6750" t="s" s="596">
        <v>1786</v>
      </c>
      <c r="F6750" t="s" s="675">
        <v>2774</v>
      </c>
      <c r="G6750" t="s" s="180">
        <f>G6687</f>
        <v>2006</v>
      </c>
      <c r="H6750" s="677">
        <v>0</v>
      </c>
      <c r="J6750" s="662">
        <f>H6750*I6750</f>
        <v>0</v>
      </c>
      <c r="K6750" s="662">
        <f>IF($V$11="Y",J6750*0.05,0)</f>
        <v>0</v>
      </c>
    </row>
    <row r="6751" s="671" customFormat="1" ht="13.5" customHeight="1">
      <c r="E6751" t="s" s="596">
        <v>1786</v>
      </c>
      <c r="F6751" t="s" s="675">
        <v>2774</v>
      </c>
      <c r="G6751" t="s" s="695">
        <f>G6688</f>
        <v>2007</v>
      </c>
      <c r="H6751" s="677">
        <v>0</v>
      </c>
      <c r="J6751" s="662">
        <f>H6751*I6751</f>
        <v>0</v>
      </c>
      <c r="K6751" s="662">
        <f>IF($V$11="Y",J6751*0.05,0)</f>
        <v>0</v>
      </c>
    </row>
    <row r="6752" s="671" customFormat="1" ht="13.5" customHeight="1">
      <c r="E6752" t="s" s="596">
        <v>1787</v>
      </c>
      <c r="F6752" t="s" s="675">
        <v>2775</v>
      </c>
      <c r="G6752" t="s" s="676">
        <f>G6689</f>
        <v>1996</v>
      </c>
      <c r="H6752" s="677">
        <v>0</v>
      </c>
      <c r="J6752" s="662">
        <f>H6752*I6752</f>
        <v>0</v>
      </c>
      <c r="K6752" s="662">
        <f>IF($V$11="Y",J6752*0.05,0)</f>
        <v>0</v>
      </c>
    </row>
    <row r="6753" s="671" customFormat="1" ht="13.5" customHeight="1">
      <c r="E6753" t="s" s="596">
        <v>1787</v>
      </c>
      <c r="F6753" t="s" s="675">
        <v>2775</v>
      </c>
      <c r="G6753" t="s" s="91">
        <f>G6690</f>
        <v>1998</v>
      </c>
      <c r="H6753" s="677">
        <v>0</v>
      </c>
      <c r="J6753" s="662">
        <f>H6753*I6753</f>
        <v>0</v>
      </c>
      <c r="K6753" s="662">
        <f>IF($V$11="Y",J6753*0.05,0)</f>
        <v>0</v>
      </c>
    </row>
    <row r="6754" s="671" customFormat="1" ht="13.5" customHeight="1">
      <c r="E6754" t="s" s="596">
        <v>1787</v>
      </c>
      <c r="F6754" t="s" s="675">
        <v>2775</v>
      </c>
      <c r="G6754" t="s" s="205">
        <f>G6691</f>
        <v>2000</v>
      </c>
      <c r="H6754" s="677">
        <v>0</v>
      </c>
      <c r="J6754" s="662">
        <f>H6754*I6754</f>
        <v>0</v>
      </c>
      <c r="K6754" s="662">
        <f>IF($V$11="Y",J6754*0.05,0)</f>
        <v>0</v>
      </c>
    </row>
    <row r="6755" s="671" customFormat="1" ht="13.5" customHeight="1">
      <c r="E6755" t="s" s="596">
        <v>1787</v>
      </c>
      <c r="F6755" t="s" s="675">
        <v>2775</v>
      </c>
      <c r="G6755" t="s" s="684">
        <f>G6692</f>
        <v>2001</v>
      </c>
      <c r="H6755" s="677">
        <v>0</v>
      </c>
      <c r="J6755" s="662">
        <f>H6755*I6755</f>
        <v>0</v>
      </c>
      <c r="K6755" s="662">
        <f>IF($V$11="Y",J6755*0.05,0)</f>
        <v>0</v>
      </c>
    </row>
    <row r="6756" s="671" customFormat="1" ht="13.5" customHeight="1">
      <c r="E6756" t="s" s="596">
        <v>1787</v>
      </c>
      <c r="F6756" t="s" s="675">
        <v>2775</v>
      </c>
      <c r="G6756" t="s" s="686">
        <f>G6693</f>
        <v>2003</v>
      </c>
      <c r="H6756" s="677">
        <v>0</v>
      </c>
      <c r="J6756" s="662">
        <f>H6756*I6756</f>
        <v>0</v>
      </c>
      <c r="K6756" s="662">
        <f>IF($V$11="Y",J6756*0.05,0)</f>
        <v>0</v>
      </c>
    </row>
    <row r="6757" s="671" customFormat="1" ht="13.5" customHeight="1">
      <c r="E6757" t="s" s="596">
        <v>1787</v>
      </c>
      <c r="F6757" t="s" s="675">
        <v>2775</v>
      </c>
      <c r="G6757" t="s" s="690">
        <f>G6694</f>
        <v>2004</v>
      </c>
      <c r="H6757" s="677">
        <v>0</v>
      </c>
      <c r="J6757" s="662">
        <f>H6757*I6757</f>
        <v>0</v>
      </c>
      <c r="K6757" s="662">
        <f>IF($V$11="Y",J6757*0.05,0)</f>
        <v>0</v>
      </c>
    </row>
    <row r="6758" s="671" customFormat="1" ht="13.5" customHeight="1">
      <c r="E6758" t="s" s="596">
        <v>1787</v>
      </c>
      <c r="F6758" t="s" s="675">
        <v>2775</v>
      </c>
      <c r="G6758" t="s" s="692">
        <f>G6695</f>
        <v>2005</v>
      </c>
      <c r="H6758" s="677">
        <v>0</v>
      </c>
      <c r="J6758" s="662">
        <f>H6758*I6758</f>
        <v>0</v>
      </c>
      <c r="K6758" s="662">
        <f>IF($V$11="Y",J6758*0.05,0)</f>
        <v>0</v>
      </c>
    </row>
    <row r="6759" s="671" customFormat="1" ht="13.5" customHeight="1">
      <c r="E6759" t="s" s="596">
        <v>1787</v>
      </c>
      <c r="F6759" t="s" s="675">
        <v>2775</v>
      </c>
      <c r="G6759" t="s" s="180">
        <f>G6696</f>
        <v>2006</v>
      </c>
      <c r="H6759" s="677">
        <v>0</v>
      </c>
      <c r="J6759" s="662">
        <f>H6759*I6759</f>
        <v>0</v>
      </c>
      <c r="K6759" s="662">
        <f>IF($V$11="Y",J6759*0.05,0)</f>
        <v>0</v>
      </c>
    </row>
    <row r="6760" s="671" customFormat="1" ht="13.5" customHeight="1">
      <c r="E6760" t="s" s="596">
        <v>1787</v>
      </c>
      <c r="F6760" t="s" s="675">
        <v>2775</v>
      </c>
      <c r="G6760" t="s" s="695">
        <f>G6697</f>
        <v>2007</v>
      </c>
      <c r="H6760" s="677">
        <v>0</v>
      </c>
      <c r="J6760" s="662">
        <f>H6760*I6760</f>
        <v>0</v>
      </c>
      <c r="K6760" s="662">
        <f>IF($V$11="Y",J6760*0.05,0)</f>
        <v>0</v>
      </c>
    </row>
    <row r="6761" s="671" customFormat="1" ht="13.5" customHeight="1">
      <c r="E6761" t="s" s="596">
        <v>1788</v>
      </c>
      <c r="F6761" t="s" s="675">
        <v>2776</v>
      </c>
      <c r="G6761" t="s" s="676">
        <f>G6698</f>
        <v>1996</v>
      </c>
      <c r="H6761" s="677">
        <v>0</v>
      </c>
      <c r="J6761" s="662">
        <f>H6761*I6761</f>
        <v>0</v>
      </c>
      <c r="K6761" s="662">
        <f>IF($V$11="Y",J6761*0.05,0)</f>
        <v>0</v>
      </c>
    </row>
    <row r="6762" s="671" customFormat="1" ht="13.5" customHeight="1">
      <c r="E6762" t="s" s="596">
        <v>1788</v>
      </c>
      <c r="F6762" t="s" s="675">
        <v>2776</v>
      </c>
      <c r="G6762" t="s" s="91">
        <f>G6699</f>
        <v>1998</v>
      </c>
      <c r="H6762" s="677">
        <v>0</v>
      </c>
      <c r="J6762" s="662">
        <f>H6762*I6762</f>
        <v>0</v>
      </c>
      <c r="K6762" s="662">
        <f>IF($V$11="Y",J6762*0.05,0)</f>
        <v>0</v>
      </c>
    </row>
    <row r="6763" s="671" customFormat="1" ht="13.5" customHeight="1">
      <c r="E6763" t="s" s="596">
        <v>1788</v>
      </c>
      <c r="F6763" t="s" s="675">
        <v>2776</v>
      </c>
      <c r="G6763" t="s" s="205">
        <f>G6700</f>
        <v>2000</v>
      </c>
      <c r="H6763" s="677">
        <v>0</v>
      </c>
      <c r="J6763" s="662">
        <f>H6763*I6763</f>
        <v>0</v>
      </c>
      <c r="K6763" s="662">
        <f>IF($V$11="Y",J6763*0.05,0)</f>
        <v>0</v>
      </c>
    </row>
    <row r="6764" s="671" customFormat="1" ht="13.5" customHeight="1">
      <c r="E6764" t="s" s="596">
        <v>1788</v>
      </c>
      <c r="F6764" t="s" s="675">
        <v>2776</v>
      </c>
      <c r="G6764" t="s" s="684">
        <f>G6701</f>
        <v>2001</v>
      </c>
      <c r="H6764" s="677">
        <v>0</v>
      </c>
      <c r="J6764" s="662">
        <f>H6764*I6764</f>
        <v>0</v>
      </c>
      <c r="K6764" s="662">
        <f>IF($V$11="Y",J6764*0.05,0)</f>
        <v>0</v>
      </c>
    </row>
    <row r="6765" s="671" customFormat="1" ht="13.5" customHeight="1">
      <c r="E6765" t="s" s="596">
        <v>1788</v>
      </c>
      <c r="F6765" t="s" s="675">
        <v>2776</v>
      </c>
      <c r="G6765" t="s" s="686">
        <f>G6702</f>
        <v>2003</v>
      </c>
      <c r="H6765" s="677">
        <v>0</v>
      </c>
      <c r="J6765" s="662">
        <f>H6765*I6765</f>
        <v>0</v>
      </c>
      <c r="K6765" s="662">
        <f>IF($V$11="Y",J6765*0.05,0)</f>
        <v>0</v>
      </c>
    </row>
    <row r="6766" s="671" customFormat="1" ht="13.5" customHeight="1">
      <c r="E6766" t="s" s="596">
        <v>1788</v>
      </c>
      <c r="F6766" t="s" s="675">
        <v>2776</v>
      </c>
      <c r="G6766" t="s" s="690">
        <f>G6703</f>
        <v>2004</v>
      </c>
      <c r="H6766" s="677">
        <v>0</v>
      </c>
      <c r="J6766" s="662">
        <f>H6766*I6766</f>
        <v>0</v>
      </c>
      <c r="K6766" s="662">
        <f>IF($V$11="Y",J6766*0.05,0)</f>
        <v>0</v>
      </c>
    </row>
    <row r="6767" s="671" customFormat="1" ht="13.5" customHeight="1">
      <c r="E6767" t="s" s="596">
        <v>1788</v>
      </c>
      <c r="F6767" t="s" s="675">
        <v>2776</v>
      </c>
      <c r="G6767" t="s" s="692">
        <f>G6704</f>
        <v>2005</v>
      </c>
      <c r="H6767" s="677">
        <v>0</v>
      </c>
      <c r="J6767" s="662">
        <f>H6767*I6767</f>
        <v>0</v>
      </c>
      <c r="K6767" s="662">
        <f>IF($V$11="Y",J6767*0.05,0)</f>
        <v>0</v>
      </c>
    </row>
    <row r="6768" s="671" customFormat="1" ht="13.5" customHeight="1">
      <c r="E6768" t="s" s="596">
        <v>1788</v>
      </c>
      <c r="F6768" t="s" s="675">
        <v>2776</v>
      </c>
      <c r="G6768" t="s" s="180">
        <f>G6705</f>
        <v>2006</v>
      </c>
      <c r="H6768" s="677">
        <v>0</v>
      </c>
      <c r="J6768" s="662">
        <f>H6768*I6768</f>
        <v>0</v>
      </c>
      <c r="K6768" s="662">
        <f>IF($V$11="Y",J6768*0.05,0)</f>
        <v>0</v>
      </c>
    </row>
    <row r="6769" s="671" customFormat="1" ht="13.5" customHeight="1">
      <c r="E6769" t="s" s="596">
        <v>1788</v>
      </c>
      <c r="F6769" t="s" s="675">
        <v>2776</v>
      </c>
      <c r="G6769" t="s" s="695">
        <f>G6706</f>
        <v>2007</v>
      </c>
      <c r="H6769" s="677">
        <v>0</v>
      </c>
      <c r="J6769" s="662">
        <f>H6769*I6769</f>
        <v>0</v>
      </c>
      <c r="K6769" s="662">
        <f>IF($V$11="Y",J6769*0.05,0)</f>
        <v>0</v>
      </c>
    </row>
    <row r="6770" s="671" customFormat="1" ht="13.5" customHeight="1">
      <c r="E6770" t="s" s="596">
        <v>1789</v>
      </c>
      <c r="F6770" t="s" s="675">
        <v>2777</v>
      </c>
      <c r="G6770" t="s" s="676">
        <f>G6707</f>
        <v>1996</v>
      </c>
      <c r="H6770" s="677">
        <v>0</v>
      </c>
      <c r="J6770" s="662">
        <f>H6770*I6770</f>
        <v>0</v>
      </c>
      <c r="K6770" s="662">
        <f>IF($V$11="Y",J6770*0.05,0)</f>
        <v>0</v>
      </c>
    </row>
    <row r="6771" s="671" customFormat="1" ht="13.5" customHeight="1">
      <c r="E6771" t="s" s="596">
        <v>1789</v>
      </c>
      <c r="F6771" t="s" s="675">
        <v>2777</v>
      </c>
      <c r="G6771" t="s" s="91">
        <f>G6708</f>
        <v>1998</v>
      </c>
      <c r="H6771" s="677">
        <v>0</v>
      </c>
      <c r="J6771" s="662">
        <f>H6771*I6771</f>
        <v>0</v>
      </c>
      <c r="K6771" s="662">
        <f>IF($V$11="Y",J6771*0.05,0)</f>
        <v>0</v>
      </c>
    </row>
    <row r="6772" s="671" customFormat="1" ht="13.5" customHeight="1">
      <c r="E6772" t="s" s="596">
        <v>1789</v>
      </c>
      <c r="F6772" t="s" s="675">
        <v>2777</v>
      </c>
      <c r="G6772" t="s" s="205">
        <f>G6709</f>
        <v>2000</v>
      </c>
      <c r="H6772" s="677">
        <v>0</v>
      </c>
      <c r="J6772" s="662">
        <f>H6772*I6772</f>
        <v>0</v>
      </c>
      <c r="K6772" s="662">
        <f>IF($V$11="Y",J6772*0.05,0)</f>
        <v>0</v>
      </c>
    </row>
    <row r="6773" s="671" customFormat="1" ht="13.5" customHeight="1">
      <c r="E6773" t="s" s="596">
        <v>1789</v>
      </c>
      <c r="F6773" t="s" s="675">
        <v>2777</v>
      </c>
      <c r="G6773" t="s" s="684">
        <f>G6710</f>
        <v>2001</v>
      </c>
      <c r="H6773" s="677">
        <v>0</v>
      </c>
      <c r="J6773" s="662">
        <f>H6773*I6773</f>
        <v>0</v>
      </c>
      <c r="K6773" s="662">
        <f>IF($V$11="Y",J6773*0.05,0)</f>
        <v>0</v>
      </c>
    </row>
    <row r="6774" s="671" customFormat="1" ht="13.5" customHeight="1">
      <c r="E6774" t="s" s="596">
        <v>1789</v>
      </c>
      <c r="F6774" t="s" s="675">
        <v>2777</v>
      </c>
      <c r="G6774" t="s" s="686">
        <f>G6711</f>
        <v>2003</v>
      </c>
      <c r="H6774" s="677">
        <v>0</v>
      </c>
      <c r="J6774" s="662">
        <f>H6774*I6774</f>
        <v>0</v>
      </c>
      <c r="K6774" s="662">
        <f>IF($V$11="Y",J6774*0.05,0)</f>
        <v>0</v>
      </c>
    </row>
    <row r="6775" s="671" customFormat="1" ht="13.5" customHeight="1">
      <c r="E6775" t="s" s="596">
        <v>1789</v>
      </c>
      <c r="F6775" t="s" s="675">
        <v>2777</v>
      </c>
      <c r="G6775" t="s" s="690">
        <f>G6712</f>
        <v>2004</v>
      </c>
      <c r="H6775" s="677">
        <v>0</v>
      </c>
      <c r="J6775" s="662">
        <f>H6775*I6775</f>
        <v>0</v>
      </c>
      <c r="K6775" s="662">
        <f>IF($V$11="Y",J6775*0.05,0)</f>
        <v>0</v>
      </c>
    </row>
    <row r="6776" s="671" customFormat="1" ht="13.5" customHeight="1">
      <c r="E6776" t="s" s="596">
        <v>1789</v>
      </c>
      <c r="F6776" t="s" s="675">
        <v>2777</v>
      </c>
      <c r="G6776" t="s" s="692">
        <f>G6713</f>
        <v>2005</v>
      </c>
      <c r="H6776" s="677">
        <v>0</v>
      </c>
      <c r="J6776" s="662">
        <f>H6776*I6776</f>
        <v>0</v>
      </c>
      <c r="K6776" s="662">
        <f>IF($V$11="Y",J6776*0.05,0)</f>
        <v>0</v>
      </c>
    </row>
    <row r="6777" s="671" customFormat="1" ht="13.5" customHeight="1">
      <c r="E6777" t="s" s="596">
        <v>1789</v>
      </c>
      <c r="F6777" t="s" s="675">
        <v>2777</v>
      </c>
      <c r="G6777" t="s" s="180">
        <f>G6714</f>
        <v>2006</v>
      </c>
      <c r="H6777" s="677">
        <v>0</v>
      </c>
      <c r="J6777" s="662">
        <f>H6777*I6777</f>
        <v>0</v>
      </c>
      <c r="K6777" s="662">
        <f>IF($V$11="Y",J6777*0.05,0)</f>
        <v>0</v>
      </c>
    </row>
    <row r="6778" s="671" customFormat="1" ht="13.5" customHeight="1">
      <c r="E6778" t="s" s="596">
        <v>1789</v>
      </c>
      <c r="F6778" t="s" s="675">
        <v>2777</v>
      </c>
      <c r="G6778" t="s" s="695">
        <f>G6715</f>
        <v>2007</v>
      </c>
      <c r="H6778" s="677">
        <v>0</v>
      </c>
      <c r="J6778" s="662">
        <f>H6778*I6778</f>
        <v>0</v>
      </c>
      <c r="K6778" s="662">
        <f>IF($V$11="Y",J6778*0.05,0)</f>
        <v>0</v>
      </c>
    </row>
    <row r="6779" s="671" customFormat="1" ht="13.5" customHeight="1">
      <c r="E6779" t="s" s="596">
        <v>1790</v>
      </c>
      <c r="F6779" t="s" s="675">
        <v>2778</v>
      </c>
      <c r="G6779" t="s" s="676">
        <f>G6716</f>
        <v>1996</v>
      </c>
      <c r="H6779" s="677">
        <v>0</v>
      </c>
      <c r="J6779" s="662">
        <f>H6779*I6779</f>
        <v>0</v>
      </c>
      <c r="K6779" s="662">
        <f>IF($V$11="Y",J6779*0.05,0)</f>
        <v>0</v>
      </c>
    </row>
    <row r="6780" s="671" customFormat="1" ht="13.5" customHeight="1">
      <c r="E6780" t="s" s="596">
        <v>1790</v>
      </c>
      <c r="F6780" t="s" s="675">
        <v>2778</v>
      </c>
      <c r="G6780" t="s" s="91">
        <f>G6717</f>
        <v>1998</v>
      </c>
      <c r="H6780" s="677">
        <v>0</v>
      </c>
      <c r="J6780" s="662">
        <f>H6780*I6780</f>
        <v>0</v>
      </c>
      <c r="K6780" s="662">
        <f>IF($V$11="Y",J6780*0.05,0)</f>
        <v>0</v>
      </c>
    </row>
    <row r="6781" s="671" customFormat="1" ht="13.5" customHeight="1">
      <c r="E6781" t="s" s="596">
        <v>1790</v>
      </c>
      <c r="F6781" t="s" s="675">
        <v>2778</v>
      </c>
      <c r="G6781" t="s" s="205">
        <f>G6718</f>
        <v>2000</v>
      </c>
      <c r="H6781" s="677">
        <v>0</v>
      </c>
      <c r="J6781" s="662">
        <f>H6781*I6781</f>
        <v>0</v>
      </c>
      <c r="K6781" s="662">
        <f>IF($V$11="Y",J6781*0.05,0)</f>
        <v>0</v>
      </c>
    </row>
    <row r="6782" s="671" customFormat="1" ht="13.5" customHeight="1">
      <c r="E6782" t="s" s="596">
        <v>1790</v>
      </c>
      <c r="F6782" t="s" s="675">
        <v>2778</v>
      </c>
      <c r="G6782" t="s" s="684">
        <f>G6719</f>
        <v>2001</v>
      </c>
      <c r="H6782" s="677">
        <v>0</v>
      </c>
      <c r="J6782" s="662">
        <f>H6782*I6782</f>
        <v>0</v>
      </c>
      <c r="K6782" s="662">
        <f>IF($V$11="Y",J6782*0.05,0)</f>
        <v>0</v>
      </c>
    </row>
    <row r="6783" s="671" customFormat="1" ht="13.5" customHeight="1">
      <c r="E6783" t="s" s="596">
        <v>1790</v>
      </c>
      <c r="F6783" t="s" s="675">
        <v>2778</v>
      </c>
      <c r="G6783" t="s" s="686">
        <f>G6720</f>
        <v>2003</v>
      </c>
      <c r="H6783" s="677">
        <v>0</v>
      </c>
      <c r="J6783" s="662">
        <f>H6783*I6783</f>
        <v>0</v>
      </c>
      <c r="K6783" s="662">
        <f>IF($V$11="Y",J6783*0.05,0)</f>
        <v>0</v>
      </c>
    </row>
    <row r="6784" s="671" customFormat="1" ht="13.5" customHeight="1">
      <c r="E6784" t="s" s="596">
        <v>1790</v>
      </c>
      <c r="F6784" t="s" s="675">
        <v>2778</v>
      </c>
      <c r="G6784" t="s" s="690">
        <f>G6721</f>
        <v>2004</v>
      </c>
      <c r="H6784" s="677">
        <v>0</v>
      </c>
      <c r="J6784" s="662">
        <f>H6784*I6784</f>
        <v>0</v>
      </c>
      <c r="K6784" s="662">
        <f>IF($V$11="Y",J6784*0.05,0)</f>
        <v>0</v>
      </c>
    </row>
    <row r="6785" s="671" customFormat="1" ht="13.5" customHeight="1">
      <c r="E6785" t="s" s="596">
        <v>1790</v>
      </c>
      <c r="F6785" t="s" s="675">
        <v>2778</v>
      </c>
      <c r="G6785" t="s" s="692">
        <f>G6722</f>
        <v>2005</v>
      </c>
      <c r="H6785" s="677">
        <v>0</v>
      </c>
      <c r="J6785" s="662">
        <f>H6785*I6785</f>
        <v>0</v>
      </c>
      <c r="K6785" s="662">
        <f>IF($V$11="Y",J6785*0.05,0)</f>
        <v>0</v>
      </c>
    </row>
    <row r="6786" s="671" customFormat="1" ht="13.5" customHeight="1">
      <c r="E6786" t="s" s="596">
        <v>1790</v>
      </c>
      <c r="F6786" t="s" s="675">
        <v>2778</v>
      </c>
      <c r="G6786" t="s" s="180">
        <f>G6723</f>
        <v>2006</v>
      </c>
      <c r="H6786" s="677">
        <v>0</v>
      </c>
      <c r="J6786" s="662">
        <f>H6786*I6786</f>
        <v>0</v>
      </c>
      <c r="K6786" s="662">
        <f>IF($V$11="Y",J6786*0.05,0)</f>
        <v>0</v>
      </c>
    </row>
    <row r="6787" s="671" customFormat="1" ht="13.5" customHeight="1">
      <c r="E6787" t="s" s="596">
        <v>1790</v>
      </c>
      <c r="F6787" t="s" s="675">
        <v>2778</v>
      </c>
      <c r="G6787" t="s" s="695">
        <f>G6724</f>
        <v>2007</v>
      </c>
      <c r="H6787" s="677">
        <v>0</v>
      </c>
      <c r="J6787" s="662">
        <f>H6787*I6787</f>
        <v>0</v>
      </c>
      <c r="K6787" s="662">
        <f>IF($V$11="Y",J6787*0.05,0)</f>
        <v>0</v>
      </c>
    </row>
    <row r="6788" s="671" customFormat="1" ht="13.5" customHeight="1">
      <c r="E6788" t="s" s="596">
        <v>1791</v>
      </c>
      <c r="F6788" t="s" s="675">
        <v>2779</v>
      </c>
      <c r="G6788" t="s" s="676">
        <f>G6725</f>
        <v>1996</v>
      </c>
      <c r="H6788" s="677">
        <v>0</v>
      </c>
      <c r="J6788" s="662">
        <f>H6788*I6788</f>
        <v>0</v>
      </c>
      <c r="K6788" s="662">
        <f>IF($V$11="Y",J6788*0.05,0)</f>
        <v>0</v>
      </c>
    </row>
    <row r="6789" s="671" customFormat="1" ht="13.5" customHeight="1">
      <c r="E6789" t="s" s="596">
        <v>1791</v>
      </c>
      <c r="F6789" t="s" s="675">
        <v>2779</v>
      </c>
      <c r="G6789" t="s" s="91">
        <f>G6726</f>
        <v>1998</v>
      </c>
      <c r="H6789" s="677">
        <v>0</v>
      </c>
      <c r="J6789" s="662">
        <f>H6789*I6789</f>
        <v>0</v>
      </c>
      <c r="K6789" s="662">
        <f>IF($V$11="Y",J6789*0.05,0)</f>
        <v>0</v>
      </c>
    </row>
    <row r="6790" s="671" customFormat="1" ht="13.5" customHeight="1">
      <c r="E6790" t="s" s="596">
        <v>1791</v>
      </c>
      <c r="F6790" t="s" s="675">
        <v>2779</v>
      </c>
      <c r="G6790" t="s" s="205">
        <f>G6727</f>
        <v>2000</v>
      </c>
      <c r="H6790" s="677">
        <v>0</v>
      </c>
      <c r="J6790" s="662">
        <f>H6790*I6790</f>
        <v>0</v>
      </c>
      <c r="K6790" s="662">
        <f>IF($V$11="Y",J6790*0.05,0)</f>
        <v>0</v>
      </c>
    </row>
    <row r="6791" s="671" customFormat="1" ht="13.5" customHeight="1">
      <c r="E6791" t="s" s="596">
        <v>1791</v>
      </c>
      <c r="F6791" t="s" s="675">
        <v>2779</v>
      </c>
      <c r="G6791" t="s" s="684">
        <f>G6728</f>
        <v>2001</v>
      </c>
      <c r="H6791" s="677">
        <v>0</v>
      </c>
      <c r="J6791" s="662">
        <f>H6791*I6791</f>
        <v>0</v>
      </c>
      <c r="K6791" s="662">
        <f>IF($V$11="Y",J6791*0.05,0)</f>
        <v>0</v>
      </c>
    </row>
    <row r="6792" s="671" customFormat="1" ht="13.5" customHeight="1">
      <c r="E6792" t="s" s="596">
        <v>1791</v>
      </c>
      <c r="F6792" t="s" s="675">
        <v>2779</v>
      </c>
      <c r="G6792" t="s" s="686">
        <f>G6729</f>
        <v>2003</v>
      </c>
      <c r="H6792" s="677">
        <v>0</v>
      </c>
      <c r="J6792" s="662">
        <f>H6792*I6792</f>
        <v>0</v>
      </c>
      <c r="K6792" s="662">
        <f>IF($V$11="Y",J6792*0.05,0)</f>
        <v>0</v>
      </c>
    </row>
    <row r="6793" s="671" customFormat="1" ht="13.5" customHeight="1">
      <c r="E6793" t="s" s="596">
        <v>1791</v>
      </c>
      <c r="F6793" t="s" s="675">
        <v>2779</v>
      </c>
      <c r="G6793" t="s" s="690">
        <f>G6730</f>
        <v>2004</v>
      </c>
      <c r="H6793" s="677">
        <v>0</v>
      </c>
      <c r="J6793" s="662">
        <f>H6793*I6793</f>
        <v>0</v>
      </c>
      <c r="K6793" s="662">
        <f>IF($V$11="Y",J6793*0.05,0)</f>
        <v>0</v>
      </c>
    </row>
    <row r="6794" s="671" customFormat="1" ht="13.5" customHeight="1">
      <c r="E6794" t="s" s="596">
        <v>1791</v>
      </c>
      <c r="F6794" t="s" s="675">
        <v>2779</v>
      </c>
      <c r="G6794" t="s" s="692">
        <f>G6731</f>
        <v>2005</v>
      </c>
      <c r="H6794" s="677">
        <v>0</v>
      </c>
      <c r="J6794" s="662">
        <f>H6794*I6794</f>
        <v>0</v>
      </c>
      <c r="K6794" s="662">
        <f>IF($V$11="Y",J6794*0.05,0)</f>
        <v>0</v>
      </c>
    </row>
    <row r="6795" s="671" customFormat="1" ht="13.5" customHeight="1">
      <c r="E6795" t="s" s="596">
        <v>1791</v>
      </c>
      <c r="F6795" t="s" s="675">
        <v>2779</v>
      </c>
      <c r="G6795" t="s" s="180">
        <f>G6732</f>
        <v>2006</v>
      </c>
      <c r="H6795" s="677">
        <v>0</v>
      </c>
      <c r="J6795" s="662">
        <f>H6795*I6795</f>
        <v>0</v>
      </c>
      <c r="K6795" s="662">
        <f>IF($V$11="Y",J6795*0.05,0)</f>
        <v>0</v>
      </c>
    </row>
    <row r="6796" s="671" customFormat="1" ht="13.5" customHeight="1">
      <c r="E6796" t="s" s="596">
        <v>1791</v>
      </c>
      <c r="F6796" t="s" s="675">
        <v>2779</v>
      </c>
      <c r="G6796" t="s" s="695">
        <f>G6733</f>
        <v>2007</v>
      </c>
      <c r="H6796" s="677">
        <v>0</v>
      </c>
      <c r="J6796" s="662">
        <f>H6796*I6796</f>
        <v>0</v>
      </c>
      <c r="K6796" s="662">
        <f>IF($V$11="Y",J6796*0.05,0)</f>
        <v>0</v>
      </c>
    </row>
    <row r="6797" s="671" customFormat="1" ht="13.5" customHeight="1">
      <c r="E6797" t="s" s="596">
        <v>1792</v>
      </c>
      <c r="F6797" t="s" s="675">
        <v>2780</v>
      </c>
      <c r="G6797" t="s" s="676">
        <f>G6734</f>
        <v>1996</v>
      </c>
      <c r="H6797" s="677">
        <v>0</v>
      </c>
      <c r="J6797" s="662">
        <f>H6797*I6797</f>
        <v>0</v>
      </c>
      <c r="K6797" s="662">
        <f>IF($V$11="Y",J6797*0.05,0)</f>
        <v>0</v>
      </c>
    </row>
    <row r="6798" s="671" customFormat="1" ht="13.5" customHeight="1">
      <c r="E6798" t="s" s="596">
        <v>1792</v>
      </c>
      <c r="F6798" t="s" s="675">
        <v>2780</v>
      </c>
      <c r="G6798" t="s" s="91">
        <f>G6735</f>
        <v>1998</v>
      </c>
      <c r="H6798" s="677">
        <v>0</v>
      </c>
      <c r="J6798" s="662">
        <f>H6798*I6798</f>
        <v>0</v>
      </c>
      <c r="K6798" s="662">
        <f>IF($V$11="Y",J6798*0.05,0)</f>
        <v>0</v>
      </c>
    </row>
    <row r="6799" s="671" customFormat="1" ht="13.5" customHeight="1">
      <c r="E6799" t="s" s="596">
        <v>1792</v>
      </c>
      <c r="F6799" t="s" s="675">
        <v>2780</v>
      </c>
      <c r="G6799" t="s" s="205">
        <f>G6736</f>
        <v>2000</v>
      </c>
      <c r="H6799" s="677">
        <v>0</v>
      </c>
      <c r="J6799" s="662">
        <f>H6799*I6799</f>
        <v>0</v>
      </c>
      <c r="K6799" s="662">
        <f>IF($V$11="Y",J6799*0.05,0)</f>
        <v>0</v>
      </c>
    </row>
    <row r="6800" s="671" customFormat="1" ht="13.5" customHeight="1">
      <c r="E6800" t="s" s="596">
        <v>1792</v>
      </c>
      <c r="F6800" t="s" s="675">
        <v>2780</v>
      </c>
      <c r="G6800" t="s" s="684">
        <f>G6737</f>
        <v>2001</v>
      </c>
      <c r="H6800" s="677">
        <v>0</v>
      </c>
      <c r="J6800" s="662">
        <f>H6800*I6800</f>
        <v>0</v>
      </c>
      <c r="K6800" s="662">
        <f>IF($V$11="Y",J6800*0.05,0)</f>
        <v>0</v>
      </c>
    </row>
    <row r="6801" s="671" customFormat="1" ht="13.5" customHeight="1">
      <c r="E6801" t="s" s="596">
        <v>1792</v>
      </c>
      <c r="F6801" t="s" s="675">
        <v>2780</v>
      </c>
      <c r="G6801" t="s" s="686">
        <f>G6738</f>
        <v>2003</v>
      </c>
      <c r="H6801" s="677">
        <v>0</v>
      </c>
      <c r="J6801" s="662">
        <f>H6801*I6801</f>
        <v>0</v>
      </c>
      <c r="K6801" s="662">
        <f>IF($V$11="Y",J6801*0.05,0)</f>
        <v>0</v>
      </c>
    </row>
    <row r="6802" s="671" customFormat="1" ht="13.5" customHeight="1">
      <c r="E6802" t="s" s="596">
        <v>1792</v>
      </c>
      <c r="F6802" t="s" s="675">
        <v>2780</v>
      </c>
      <c r="G6802" t="s" s="690">
        <f>G6739</f>
        <v>2004</v>
      </c>
      <c r="H6802" s="677">
        <v>0</v>
      </c>
      <c r="J6802" s="662">
        <f>H6802*I6802</f>
        <v>0</v>
      </c>
      <c r="K6802" s="662">
        <f>IF($V$11="Y",J6802*0.05,0)</f>
        <v>0</v>
      </c>
    </row>
    <row r="6803" s="671" customFormat="1" ht="13.5" customHeight="1">
      <c r="E6803" t="s" s="596">
        <v>1792</v>
      </c>
      <c r="F6803" t="s" s="675">
        <v>2780</v>
      </c>
      <c r="G6803" t="s" s="692">
        <f>G6740</f>
        <v>2005</v>
      </c>
      <c r="H6803" s="677">
        <v>0</v>
      </c>
      <c r="J6803" s="662">
        <f>H6803*I6803</f>
        <v>0</v>
      </c>
      <c r="K6803" s="662">
        <f>IF($V$11="Y",J6803*0.05,0)</f>
        <v>0</v>
      </c>
    </row>
    <row r="6804" s="671" customFormat="1" ht="13.5" customHeight="1">
      <c r="E6804" t="s" s="596">
        <v>1792</v>
      </c>
      <c r="F6804" t="s" s="675">
        <v>2780</v>
      </c>
      <c r="G6804" t="s" s="180">
        <f>G6741</f>
        <v>2006</v>
      </c>
      <c r="H6804" s="677">
        <v>0</v>
      </c>
      <c r="J6804" s="662">
        <f>H6804*I6804</f>
        <v>0</v>
      </c>
      <c r="K6804" s="662">
        <f>IF($V$11="Y",J6804*0.05,0)</f>
        <v>0</v>
      </c>
    </row>
    <row r="6805" s="671" customFormat="1" ht="13.5" customHeight="1">
      <c r="E6805" t="s" s="596">
        <v>1792</v>
      </c>
      <c r="F6805" t="s" s="675">
        <v>2780</v>
      </c>
      <c r="G6805" t="s" s="695">
        <f>G6742</f>
        <v>2007</v>
      </c>
      <c r="H6805" s="677">
        <v>0</v>
      </c>
      <c r="J6805" s="662">
        <f>H6805*I6805</f>
        <v>0</v>
      </c>
      <c r="K6805" s="662">
        <f>IF($V$11="Y",J6805*0.05,0)</f>
        <v>0</v>
      </c>
    </row>
    <row r="6806" s="671" customFormat="1" ht="13.5" customHeight="1">
      <c r="E6806" t="s" s="596">
        <v>1793</v>
      </c>
      <c r="F6806" t="s" s="675">
        <v>2781</v>
      </c>
      <c r="G6806" t="s" s="676">
        <f>G6743</f>
        <v>1996</v>
      </c>
      <c r="H6806" s="677">
        <v>0</v>
      </c>
      <c r="J6806" s="662">
        <f>H6806*I6806</f>
        <v>0</v>
      </c>
      <c r="K6806" s="662">
        <f>IF($V$11="Y",J6806*0.05,0)</f>
        <v>0</v>
      </c>
    </row>
    <row r="6807" s="671" customFormat="1" ht="13.5" customHeight="1">
      <c r="E6807" t="s" s="596">
        <v>1793</v>
      </c>
      <c r="F6807" t="s" s="675">
        <v>2781</v>
      </c>
      <c r="G6807" t="s" s="91">
        <f>G6744</f>
        <v>1998</v>
      </c>
      <c r="H6807" s="677">
        <v>0</v>
      </c>
      <c r="J6807" s="662">
        <f>H6807*I6807</f>
        <v>0</v>
      </c>
      <c r="K6807" s="662">
        <f>IF($V$11="Y",J6807*0.05,0)</f>
        <v>0</v>
      </c>
    </row>
    <row r="6808" s="671" customFormat="1" ht="13.5" customHeight="1">
      <c r="E6808" t="s" s="596">
        <v>1793</v>
      </c>
      <c r="F6808" t="s" s="675">
        <v>2781</v>
      </c>
      <c r="G6808" t="s" s="205">
        <f>G6745</f>
        <v>2000</v>
      </c>
      <c r="H6808" s="677">
        <v>0</v>
      </c>
      <c r="J6808" s="662">
        <f>H6808*I6808</f>
        <v>0</v>
      </c>
      <c r="K6808" s="662">
        <f>IF($V$11="Y",J6808*0.05,0)</f>
        <v>0</v>
      </c>
    </row>
    <row r="6809" s="671" customFormat="1" ht="13.5" customHeight="1">
      <c r="E6809" t="s" s="596">
        <v>1793</v>
      </c>
      <c r="F6809" t="s" s="675">
        <v>2781</v>
      </c>
      <c r="G6809" t="s" s="684">
        <f>G6746</f>
        <v>2001</v>
      </c>
      <c r="H6809" s="677">
        <v>0</v>
      </c>
      <c r="J6809" s="662">
        <f>H6809*I6809</f>
        <v>0</v>
      </c>
      <c r="K6809" s="662">
        <f>IF($V$11="Y",J6809*0.05,0)</f>
        <v>0</v>
      </c>
    </row>
    <row r="6810" s="671" customFormat="1" ht="13.5" customHeight="1">
      <c r="E6810" t="s" s="596">
        <v>1793</v>
      </c>
      <c r="F6810" t="s" s="675">
        <v>2781</v>
      </c>
      <c r="G6810" t="s" s="686">
        <f>G6747</f>
        <v>2003</v>
      </c>
      <c r="H6810" s="677">
        <v>0</v>
      </c>
      <c r="J6810" s="662">
        <f>H6810*I6810</f>
        <v>0</v>
      </c>
      <c r="K6810" s="662">
        <f>IF($V$11="Y",J6810*0.05,0)</f>
        <v>0</v>
      </c>
    </row>
    <row r="6811" s="671" customFormat="1" ht="13.5" customHeight="1">
      <c r="E6811" t="s" s="596">
        <v>1793</v>
      </c>
      <c r="F6811" t="s" s="675">
        <v>2781</v>
      </c>
      <c r="G6811" t="s" s="690">
        <f>G6748</f>
        <v>2004</v>
      </c>
      <c r="H6811" s="677">
        <v>0</v>
      </c>
      <c r="J6811" s="662">
        <f>H6811*I6811</f>
        <v>0</v>
      </c>
      <c r="K6811" s="662">
        <f>IF($V$11="Y",J6811*0.05,0)</f>
        <v>0</v>
      </c>
    </row>
    <row r="6812" s="671" customFormat="1" ht="13.5" customHeight="1">
      <c r="E6812" t="s" s="596">
        <v>1793</v>
      </c>
      <c r="F6812" t="s" s="675">
        <v>2781</v>
      </c>
      <c r="G6812" t="s" s="692">
        <f>G6749</f>
        <v>2005</v>
      </c>
      <c r="H6812" s="677">
        <v>0</v>
      </c>
      <c r="J6812" s="662">
        <f>H6812*I6812</f>
        <v>0</v>
      </c>
      <c r="K6812" s="662">
        <f>IF($V$11="Y",J6812*0.05,0)</f>
        <v>0</v>
      </c>
    </row>
    <row r="6813" s="671" customFormat="1" ht="13.5" customHeight="1">
      <c r="E6813" t="s" s="596">
        <v>1793</v>
      </c>
      <c r="F6813" t="s" s="675">
        <v>2781</v>
      </c>
      <c r="G6813" t="s" s="180">
        <f>G6750</f>
        <v>2006</v>
      </c>
      <c r="H6813" s="677">
        <v>0</v>
      </c>
      <c r="J6813" s="662">
        <f>H6813*I6813</f>
        <v>0</v>
      </c>
      <c r="K6813" s="662">
        <f>IF($V$11="Y",J6813*0.05,0)</f>
        <v>0</v>
      </c>
    </row>
    <row r="6814" s="671" customFormat="1" ht="13.5" customHeight="1">
      <c r="E6814" t="s" s="596">
        <v>1793</v>
      </c>
      <c r="F6814" t="s" s="675">
        <v>2781</v>
      </c>
      <c r="G6814" t="s" s="695">
        <f>G6751</f>
        <v>2007</v>
      </c>
      <c r="H6814" s="677">
        <v>0</v>
      </c>
      <c r="J6814" s="662">
        <f>H6814*I6814</f>
        <v>0</v>
      </c>
      <c r="K6814" s="662">
        <f>IF($V$11="Y",J6814*0.05,0)</f>
        <v>0</v>
      </c>
    </row>
    <row r="6815" s="671" customFormat="1" ht="13.5" customHeight="1">
      <c r="E6815" t="s" s="596">
        <v>1794</v>
      </c>
      <c r="F6815" t="s" s="675">
        <v>2782</v>
      </c>
      <c r="G6815" t="s" s="676">
        <f>G6752</f>
        <v>1996</v>
      </c>
      <c r="H6815" s="677">
        <v>0</v>
      </c>
      <c r="J6815" s="662">
        <f>H6815*I6815</f>
        <v>0</v>
      </c>
      <c r="K6815" s="662">
        <f>IF($V$11="Y",J6815*0.05,0)</f>
        <v>0</v>
      </c>
    </row>
    <row r="6816" s="671" customFormat="1" ht="13.5" customHeight="1">
      <c r="E6816" t="s" s="596">
        <v>1794</v>
      </c>
      <c r="F6816" t="s" s="675">
        <v>2782</v>
      </c>
      <c r="G6816" t="s" s="91">
        <f>G6753</f>
        <v>1998</v>
      </c>
      <c r="H6816" s="677">
        <v>0</v>
      </c>
      <c r="J6816" s="662">
        <f>H6816*I6816</f>
        <v>0</v>
      </c>
      <c r="K6816" s="662">
        <f>IF($V$11="Y",J6816*0.05,0)</f>
        <v>0</v>
      </c>
    </row>
    <row r="6817" s="671" customFormat="1" ht="13.5" customHeight="1">
      <c r="E6817" t="s" s="596">
        <v>1794</v>
      </c>
      <c r="F6817" t="s" s="675">
        <v>2782</v>
      </c>
      <c r="G6817" t="s" s="205">
        <f>G6754</f>
        <v>2000</v>
      </c>
      <c r="H6817" s="677">
        <v>0</v>
      </c>
      <c r="J6817" s="662">
        <f>H6817*I6817</f>
        <v>0</v>
      </c>
      <c r="K6817" s="662">
        <f>IF($V$11="Y",J6817*0.05,0)</f>
        <v>0</v>
      </c>
    </row>
    <row r="6818" s="671" customFormat="1" ht="13.5" customHeight="1">
      <c r="E6818" t="s" s="596">
        <v>1794</v>
      </c>
      <c r="F6818" t="s" s="675">
        <v>2782</v>
      </c>
      <c r="G6818" t="s" s="684">
        <f>G6755</f>
        <v>2001</v>
      </c>
      <c r="H6818" s="677">
        <v>0</v>
      </c>
      <c r="J6818" s="662">
        <f>H6818*I6818</f>
        <v>0</v>
      </c>
      <c r="K6818" s="662">
        <f>IF($V$11="Y",J6818*0.05,0)</f>
        <v>0</v>
      </c>
    </row>
    <row r="6819" s="671" customFormat="1" ht="13.5" customHeight="1">
      <c r="E6819" t="s" s="596">
        <v>1794</v>
      </c>
      <c r="F6819" t="s" s="675">
        <v>2782</v>
      </c>
      <c r="G6819" t="s" s="686">
        <f>G6756</f>
        <v>2003</v>
      </c>
      <c r="H6819" s="677">
        <v>0</v>
      </c>
      <c r="J6819" s="662">
        <f>H6819*I6819</f>
        <v>0</v>
      </c>
      <c r="K6819" s="662">
        <f>IF($V$11="Y",J6819*0.05,0)</f>
        <v>0</v>
      </c>
    </row>
    <row r="6820" s="671" customFormat="1" ht="13.5" customHeight="1">
      <c r="E6820" t="s" s="596">
        <v>1794</v>
      </c>
      <c r="F6820" t="s" s="675">
        <v>2782</v>
      </c>
      <c r="G6820" t="s" s="690">
        <f>G6757</f>
        <v>2004</v>
      </c>
      <c r="H6820" s="677">
        <v>0</v>
      </c>
      <c r="J6820" s="662">
        <f>H6820*I6820</f>
        <v>0</v>
      </c>
      <c r="K6820" s="662">
        <f>IF($V$11="Y",J6820*0.05,0)</f>
        <v>0</v>
      </c>
    </row>
    <row r="6821" s="671" customFormat="1" ht="13.5" customHeight="1">
      <c r="E6821" t="s" s="596">
        <v>1794</v>
      </c>
      <c r="F6821" t="s" s="675">
        <v>2782</v>
      </c>
      <c r="G6821" t="s" s="692">
        <f>G6758</f>
        <v>2005</v>
      </c>
      <c r="H6821" s="677">
        <v>0</v>
      </c>
      <c r="J6821" s="662">
        <f>H6821*I6821</f>
        <v>0</v>
      </c>
      <c r="K6821" s="662">
        <f>IF($V$11="Y",J6821*0.05,0)</f>
        <v>0</v>
      </c>
    </row>
    <row r="6822" s="671" customFormat="1" ht="13.5" customHeight="1">
      <c r="E6822" t="s" s="596">
        <v>1794</v>
      </c>
      <c r="F6822" t="s" s="675">
        <v>2782</v>
      </c>
      <c r="G6822" t="s" s="180">
        <f>G6759</f>
        <v>2006</v>
      </c>
      <c r="H6822" s="677">
        <v>0</v>
      </c>
      <c r="J6822" s="662">
        <f>H6822*I6822</f>
        <v>0</v>
      </c>
      <c r="K6822" s="662">
        <f>IF($V$11="Y",J6822*0.05,0)</f>
        <v>0</v>
      </c>
    </row>
    <row r="6823" s="671" customFormat="1" ht="13.5" customHeight="1">
      <c r="E6823" t="s" s="596">
        <v>1794</v>
      </c>
      <c r="F6823" t="s" s="675">
        <v>2782</v>
      </c>
      <c r="G6823" t="s" s="695">
        <f>G6760</f>
        <v>2007</v>
      </c>
      <c r="H6823" s="677">
        <v>0</v>
      </c>
      <c r="J6823" s="662">
        <f>H6823*I6823</f>
        <v>0</v>
      </c>
      <c r="K6823" s="662">
        <f>IF($V$11="Y",J6823*0.05,0)</f>
        <v>0</v>
      </c>
    </row>
    <row r="6824" s="671" customFormat="1" ht="13.5" customHeight="1">
      <c r="E6824" t="s" s="596">
        <v>1795</v>
      </c>
      <c r="F6824" t="s" s="675">
        <v>2783</v>
      </c>
      <c r="G6824" t="s" s="676">
        <f>G6761</f>
        <v>1996</v>
      </c>
      <c r="H6824" s="677">
        <v>0</v>
      </c>
      <c r="J6824" s="662">
        <f>H6824*I6824</f>
        <v>0</v>
      </c>
      <c r="K6824" s="662">
        <f>IF($V$11="Y",J6824*0.05,0)</f>
        <v>0</v>
      </c>
    </row>
    <row r="6825" s="671" customFormat="1" ht="13.5" customHeight="1">
      <c r="E6825" t="s" s="596">
        <v>1795</v>
      </c>
      <c r="F6825" t="s" s="675">
        <v>2783</v>
      </c>
      <c r="G6825" t="s" s="91">
        <f>G6762</f>
        <v>1998</v>
      </c>
      <c r="H6825" s="677">
        <v>0</v>
      </c>
      <c r="J6825" s="662">
        <f>H6825*I6825</f>
        <v>0</v>
      </c>
      <c r="K6825" s="662">
        <f>IF($V$11="Y",J6825*0.05,0)</f>
        <v>0</v>
      </c>
    </row>
    <row r="6826" s="671" customFormat="1" ht="13.5" customHeight="1">
      <c r="E6826" t="s" s="596">
        <v>1795</v>
      </c>
      <c r="F6826" t="s" s="675">
        <v>2783</v>
      </c>
      <c r="G6826" t="s" s="205">
        <f>G6763</f>
        <v>2000</v>
      </c>
      <c r="H6826" s="677">
        <v>0</v>
      </c>
      <c r="J6826" s="662">
        <f>H6826*I6826</f>
        <v>0</v>
      </c>
      <c r="K6826" s="662">
        <f>IF($V$11="Y",J6826*0.05,0)</f>
        <v>0</v>
      </c>
    </row>
    <row r="6827" s="671" customFormat="1" ht="13.5" customHeight="1">
      <c r="E6827" t="s" s="596">
        <v>1795</v>
      </c>
      <c r="F6827" t="s" s="675">
        <v>2783</v>
      </c>
      <c r="G6827" t="s" s="684">
        <f>G6764</f>
        <v>2001</v>
      </c>
      <c r="H6827" s="677">
        <v>0</v>
      </c>
      <c r="J6827" s="662">
        <f>H6827*I6827</f>
        <v>0</v>
      </c>
      <c r="K6827" s="662">
        <f>IF($V$11="Y",J6827*0.05,0)</f>
        <v>0</v>
      </c>
    </row>
    <row r="6828" s="671" customFormat="1" ht="13.5" customHeight="1">
      <c r="E6828" t="s" s="596">
        <v>1795</v>
      </c>
      <c r="F6828" t="s" s="675">
        <v>2783</v>
      </c>
      <c r="G6828" t="s" s="686">
        <f>G6765</f>
        <v>2003</v>
      </c>
      <c r="H6828" s="677">
        <v>0</v>
      </c>
      <c r="J6828" s="662">
        <f>H6828*I6828</f>
        <v>0</v>
      </c>
      <c r="K6828" s="662">
        <f>IF($V$11="Y",J6828*0.05,0)</f>
        <v>0</v>
      </c>
    </row>
    <row r="6829" s="671" customFormat="1" ht="13.5" customHeight="1">
      <c r="E6829" t="s" s="596">
        <v>1795</v>
      </c>
      <c r="F6829" t="s" s="675">
        <v>2783</v>
      </c>
      <c r="G6829" t="s" s="690">
        <f>G6766</f>
        <v>2004</v>
      </c>
      <c r="H6829" s="677">
        <v>0</v>
      </c>
      <c r="J6829" s="662">
        <f>H6829*I6829</f>
        <v>0</v>
      </c>
      <c r="K6829" s="662">
        <f>IF($V$11="Y",J6829*0.05,0)</f>
        <v>0</v>
      </c>
    </row>
    <row r="6830" s="671" customFormat="1" ht="13.5" customHeight="1">
      <c r="E6830" t="s" s="596">
        <v>1795</v>
      </c>
      <c r="F6830" t="s" s="675">
        <v>2783</v>
      </c>
      <c r="G6830" t="s" s="692">
        <f>G6767</f>
        <v>2005</v>
      </c>
      <c r="H6830" s="677">
        <v>0</v>
      </c>
      <c r="J6830" s="662">
        <f>H6830*I6830</f>
        <v>0</v>
      </c>
      <c r="K6830" s="662">
        <f>IF($V$11="Y",J6830*0.05,0)</f>
        <v>0</v>
      </c>
    </row>
    <row r="6831" s="671" customFormat="1" ht="13.5" customHeight="1">
      <c r="E6831" t="s" s="596">
        <v>1795</v>
      </c>
      <c r="F6831" t="s" s="675">
        <v>2783</v>
      </c>
      <c r="G6831" t="s" s="180">
        <f>G6768</f>
        <v>2006</v>
      </c>
      <c r="H6831" s="677">
        <v>0</v>
      </c>
      <c r="J6831" s="662">
        <f>H6831*I6831</f>
        <v>0</v>
      </c>
      <c r="K6831" s="662">
        <f>IF($V$11="Y",J6831*0.05,0)</f>
        <v>0</v>
      </c>
    </row>
    <row r="6832" s="671" customFormat="1" ht="13.5" customHeight="1">
      <c r="E6832" t="s" s="596">
        <v>1795</v>
      </c>
      <c r="F6832" t="s" s="675">
        <v>2783</v>
      </c>
      <c r="G6832" t="s" s="695">
        <f>G6769</f>
        <v>2007</v>
      </c>
      <c r="H6832" s="677">
        <v>0</v>
      </c>
      <c r="J6832" s="662">
        <f>H6832*I6832</f>
        <v>0</v>
      </c>
      <c r="K6832" s="662">
        <f>IF($V$11="Y",J6832*0.05,0)</f>
        <v>0</v>
      </c>
    </row>
    <row r="6833" s="671" customFormat="1" ht="13.5" customHeight="1">
      <c r="E6833" t="s" s="596">
        <v>1796</v>
      </c>
      <c r="F6833" t="s" s="675">
        <v>2784</v>
      </c>
      <c r="G6833" t="s" s="676">
        <f>G6770</f>
        <v>1996</v>
      </c>
      <c r="H6833" s="677">
        <v>0</v>
      </c>
      <c r="J6833" s="662">
        <f>H6833*I6833</f>
        <v>0</v>
      </c>
      <c r="K6833" s="662">
        <f>IF($V$11="Y",J6833*0.05,0)</f>
        <v>0</v>
      </c>
    </row>
    <row r="6834" s="671" customFormat="1" ht="13.5" customHeight="1">
      <c r="E6834" t="s" s="596">
        <v>1796</v>
      </c>
      <c r="F6834" t="s" s="675">
        <v>2784</v>
      </c>
      <c r="G6834" t="s" s="91">
        <f>G6771</f>
        <v>1998</v>
      </c>
      <c r="H6834" s="677">
        <v>0</v>
      </c>
      <c r="J6834" s="662">
        <f>H6834*I6834</f>
        <v>0</v>
      </c>
      <c r="K6834" s="662">
        <f>IF($V$11="Y",J6834*0.05,0)</f>
        <v>0</v>
      </c>
    </row>
    <row r="6835" s="671" customFormat="1" ht="13.5" customHeight="1">
      <c r="E6835" t="s" s="596">
        <v>1796</v>
      </c>
      <c r="F6835" t="s" s="675">
        <v>2784</v>
      </c>
      <c r="G6835" t="s" s="205">
        <f>G6772</f>
        <v>2000</v>
      </c>
      <c r="H6835" s="677">
        <v>0</v>
      </c>
      <c r="J6835" s="662">
        <f>H6835*I6835</f>
        <v>0</v>
      </c>
      <c r="K6835" s="662">
        <f>IF($V$11="Y",J6835*0.05,0)</f>
        <v>0</v>
      </c>
    </row>
    <row r="6836" s="671" customFormat="1" ht="13.5" customHeight="1">
      <c r="E6836" t="s" s="596">
        <v>1796</v>
      </c>
      <c r="F6836" t="s" s="675">
        <v>2784</v>
      </c>
      <c r="G6836" t="s" s="684">
        <f>G6773</f>
        <v>2001</v>
      </c>
      <c r="H6836" s="677">
        <v>0</v>
      </c>
      <c r="J6836" s="662">
        <f>H6836*I6836</f>
        <v>0</v>
      </c>
      <c r="K6836" s="662">
        <f>IF($V$11="Y",J6836*0.05,0)</f>
        <v>0</v>
      </c>
    </row>
    <row r="6837" s="671" customFormat="1" ht="13.5" customHeight="1">
      <c r="E6837" t="s" s="596">
        <v>1796</v>
      </c>
      <c r="F6837" t="s" s="675">
        <v>2784</v>
      </c>
      <c r="G6837" t="s" s="686">
        <f>G6774</f>
        <v>2003</v>
      </c>
      <c r="H6837" s="677">
        <v>0</v>
      </c>
      <c r="J6837" s="662">
        <f>H6837*I6837</f>
        <v>0</v>
      </c>
      <c r="K6837" s="662">
        <f>IF($V$11="Y",J6837*0.05,0)</f>
        <v>0</v>
      </c>
    </row>
    <row r="6838" s="671" customFormat="1" ht="13.5" customHeight="1">
      <c r="E6838" t="s" s="596">
        <v>1796</v>
      </c>
      <c r="F6838" t="s" s="675">
        <v>2784</v>
      </c>
      <c r="G6838" t="s" s="690">
        <f>G6775</f>
        <v>2004</v>
      </c>
      <c r="H6838" s="677">
        <v>0</v>
      </c>
      <c r="J6838" s="662">
        <f>H6838*I6838</f>
        <v>0</v>
      </c>
      <c r="K6838" s="662">
        <f>IF($V$11="Y",J6838*0.05,0)</f>
        <v>0</v>
      </c>
    </row>
    <row r="6839" s="671" customFormat="1" ht="13.5" customHeight="1">
      <c r="E6839" t="s" s="596">
        <v>1796</v>
      </c>
      <c r="F6839" t="s" s="675">
        <v>2784</v>
      </c>
      <c r="G6839" t="s" s="692">
        <f>G6776</f>
        <v>2005</v>
      </c>
      <c r="H6839" s="677">
        <v>0</v>
      </c>
      <c r="J6839" s="662">
        <f>H6839*I6839</f>
        <v>0</v>
      </c>
      <c r="K6839" s="662">
        <f>IF($V$11="Y",J6839*0.05,0)</f>
        <v>0</v>
      </c>
    </row>
    <row r="6840" s="671" customFormat="1" ht="13.5" customHeight="1">
      <c r="E6840" t="s" s="596">
        <v>1796</v>
      </c>
      <c r="F6840" t="s" s="675">
        <v>2784</v>
      </c>
      <c r="G6840" t="s" s="180">
        <f>G6777</f>
        <v>2006</v>
      </c>
      <c r="H6840" s="677">
        <v>0</v>
      </c>
      <c r="J6840" s="662">
        <f>H6840*I6840</f>
        <v>0</v>
      </c>
      <c r="K6840" s="662">
        <f>IF($V$11="Y",J6840*0.05,0)</f>
        <v>0</v>
      </c>
    </row>
    <row r="6841" s="671" customFormat="1" ht="13.5" customHeight="1">
      <c r="E6841" t="s" s="596">
        <v>1796</v>
      </c>
      <c r="F6841" t="s" s="675">
        <v>2784</v>
      </c>
      <c r="G6841" t="s" s="695">
        <f>G6778</f>
        <v>2007</v>
      </c>
      <c r="H6841" s="677">
        <v>0</v>
      </c>
      <c r="J6841" s="662">
        <f>H6841*I6841</f>
        <v>0</v>
      </c>
      <c r="K6841" s="662">
        <f>IF($V$11="Y",J6841*0.05,0)</f>
        <v>0</v>
      </c>
    </row>
    <row r="6842" s="671" customFormat="1" ht="13.5" customHeight="1">
      <c r="E6842" t="s" s="596">
        <v>1797</v>
      </c>
      <c r="F6842" t="s" s="675">
        <v>2785</v>
      </c>
      <c r="G6842" t="s" s="676">
        <f>G6779</f>
        <v>1996</v>
      </c>
      <c r="H6842" s="677">
        <v>0</v>
      </c>
      <c r="J6842" s="662">
        <f>H6842*I6842</f>
        <v>0</v>
      </c>
      <c r="K6842" s="662">
        <f>IF($V$11="Y",J6842*0.05,0)</f>
        <v>0</v>
      </c>
    </row>
    <row r="6843" s="671" customFormat="1" ht="13.5" customHeight="1">
      <c r="E6843" t="s" s="596">
        <v>1797</v>
      </c>
      <c r="F6843" t="s" s="675">
        <v>2785</v>
      </c>
      <c r="G6843" t="s" s="91">
        <f>G6780</f>
        <v>1998</v>
      </c>
      <c r="H6843" s="677">
        <v>0</v>
      </c>
      <c r="J6843" s="662">
        <f>H6843*I6843</f>
        <v>0</v>
      </c>
      <c r="K6843" s="662">
        <f>IF($V$11="Y",J6843*0.05,0)</f>
        <v>0</v>
      </c>
    </row>
    <row r="6844" s="671" customFormat="1" ht="13.5" customHeight="1">
      <c r="E6844" t="s" s="596">
        <v>1797</v>
      </c>
      <c r="F6844" t="s" s="675">
        <v>2785</v>
      </c>
      <c r="G6844" t="s" s="205">
        <f>G6781</f>
        <v>2000</v>
      </c>
      <c r="H6844" s="677">
        <v>0</v>
      </c>
      <c r="J6844" s="662">
        <f>H6844*I6844</f>
        <v>0</v>
      </c>
      <c r="K6844" s="662">
        <f>IF($V$11="Y",J6844*0.05,0)</f>
        <v>0</v>
      </c>
    </row>
    <row r="6845" s="671" customFormat="1" ht="13.5" customHeight="1">
      <c r="E6845" t="s" s="596">
        <v>1797</v>
      </c>
      <c r="F6845" t="s" s="675">
        <v>2785</v>
      </c>
      <c r="G6845" t="s" s="684">
        <f>G6782</f>
        <v>2001</v>
      </c>
      <c r="H6845" s="677">
        <v>0</v>
      </c>
      <c r="J6845" s="662">
        <f>H6845*I6845</f>
        <v>0</v>
      </c>
      <c r="K6845" s="662">
        <f>IF($V$11="Y",J6845*0.05,0)</f>
        <v>0</v>
      </c>
    </row>
    <row r="6846" s="671" customFormat="1" ht="13.5" customHeight="1">
      <c r="E6846" t="s" s="596">
        <v>1797</v>
      </c>
      <c r="F6846" t="s" s="675">
        <v>2785</v>
      </c>
      <c r="G6846" t="s" s="686">
        <f>G6783</f>
        <v>2003</v>
      </c>
      <c r="H6846" s="677">
        <v>0</v>
      </c>
      <c r="J6846" s="662">
        <f>H6846*I6846</f>
        <v>0</v>
      </c>
      <c r="K6846" s="662">
        <f>IF($V$11="Y",J6846*0.05,0)</f>
        <v>0</v>
      </c>
    </row>
    <row r="6847" s="671" customFormat="1" ht="13.5" customHeight="1">
      <c r="E6847" t="s" s="596">
        <v>1797</v>
      </c>
      <c r="F6847" t="s" s="675">
        <v>2785</v>
      </c>
      <c r="G6847" t="s" s="690">
        <f>G6784</f>
        <v>2004</v>
      </c>
      <c r="H6847" s="677">
        <v>0</v>
      </c>
      <c r="J6847" s="662">
        <f>H6847*I6847</f>
        <v>0</v>
      </c>
      <c r="K6847" s="662">
        <f>IF($V$11="Y",J6847*0.05,0)</f>
        <v>0</v>
      </c>
    </row>
    <row r="6848" s="671" customFormat="1" ht="13.5" customHeight="1">
      <c r="E6848" t="s" s="596">
        <v>1797</v>
      </c>
      <c r="F6848" t="s" s="675">
        <v>2785</v>
      </c>
      <c r="G6848" t="s" s="692">
        <f>G6785</f>
        <v>2005</v>
      </c>
      <c r="H6848" s="677">
        <v>0</v>
      </c>
      <c r="J6848" s="662">
        <f>H6848*I6848</f>
        <v>0</v>
      </c>
      <c r="K6848" s="662">
        <f>IF($V$11="Y",J6848*0.05,0)</f>
        <v>0</v>
      </c>
    </row>
    <row r="6849" s="671" customFormat="1" ht="13.5" customHeight="1">
      <c r="E6849" t="s" s="596">
        <v>1797</v>
      </c>
      <c r="F6849" t="s" s="675">
        <v>2785</v>
      </c>
      <c r="G6849" t="s" s="180">
        <f>G6786</f>
        <v>2006</v>
      </c>
      <c r="H6849" s="677">
        <v>0</v>
      </c>
      <c r="J6849" s="662">
        <f>H6849*I6849</f>
        <v>0</v>
      </c>
      <c r="K6849" s="662">
        <f>IF($V$11="Y",J6849*0.05,0)</f>
        <v>0</v>
      </c>
    </row>
    <row r="6850" s="671" customFormat="1" ht="13.5" customHeight="1">
      <c r="E6850" t="s" s="596">
        <v>1797</v>
      </c>
      <c r="F6850" t="s" s="675">
        <v>2785</v>
      </c>
      <c r="G6850" t="s" s="695">
        <f>G6787</f>
        <v>2007</v>
      </c>
      <c r="H6850" s="677">
        <v>0</v>
      </c>
      <c r="J6850" s="662">
        <f>H6850*I6850</f>
        <v>0</v>
      </c>
      <c r="K6850" s="662">
        <f>IF($V$11="Y",J6850*0.05,0)</f>
        <v>0</v>
      </c>
    </row>
    <row r="6851" s="671" customFormat="1" ht="13.5" customHeight="1">
      <c r="E6851" t="s" s="596">
        <v>1798</v>
      </c>
      <c r="F6851" t="s" s="675">
        <v>2786</v>
      </c>
      <c r="G6851" t="s" s="676">
        <f>G6788</f>
        <v>1996</v>
      </c>
      <c r="H6851" s="677">
        <v>0</v>
      </c>
      <c r="J6851" s="662">
        <f>H6851*I6851</f>
        <v>0</v>
      </c>
      <c r="K6851" s="662">
        <f>IF($V$11="Y",J6851*0.05,0)</f>
        <v>0</v>
      </c>
    </row>
    <row r="6852" s="671" customFormat="1" ht="13.5" customHeight="1">
      <c r="E6852" t="s" s="596">
        <v>1798</v>
      </c>
      <c r="F6852" t="s" s="675">
        <v>2786</v>
      </c>
      <c r="G6852" t="s" s="91">
        <f>G6789</f>
        <v>1998</v>
      </c>
      <c r="H6852" s="677">
        <v>0</v>
      </c>
      <c r="J6852" s="662">
        <f>H6852*I6852</f>
        <v>0</v>
      </c>
      <c r="K6852" s="662">
        <f>IF($V$11="Y",J6852*0.05,0)</f>
        <v>0</v>
      </c>
    </row>
    <row r="6853" s="671" customFormat="1" ht="13.5" customHeight="1">
      <c r="E6853" t="s" s="596">
        <v>1798</v>
      </c>
      <c r="F6853" t="s" s="675">
        <v>2786</v>
      </c>
      <c r="G6853" t="s" s="205">
        <f>G6790</f>
        <v>2000</v>
      </c>
      <c r="H6853" s="677">
        <v>0</v>
      </c>
      <c r="J6853" s="662">
        <f>H6853*I6853</f>
        <v>0</v>
      </c>
      <c r="K6853" s="662">
        <f>IF($V$11="Y",J6853*0.05,0)</f>
        <v>0</v>
      </c>
    </row>
    <row r="6854" s="671" customFormat="1" ht="13.5" customHeight="1">
      <c r="E6854" t="s" s="596">
        <v>1798</v>
      </c>
      <c r="F6854" t="s" s="675">
        <v>2786</v>
      </c>
      <c r="G6854" t="s" s="684">
        <f>G6791</f>
        <v>2001</v>
      </c>
      <c r="H6854" s="677">
        <v>0</v>
      </c>
      <c r="J6854" s="662">
        <f>H6854*I6854</f>
        <v>0</v>
      </c>
      <c r="K6854" s="662">
        <f>IF($V$11="Y",J6854*0.05,0)</f>
        <v>0</v>
      </c>
    </row>
    <row r="6855" s="671" customFormat="1" ht="13.5" customHeight="1">
      <c r="E6855" t="s" s="596">
        <v>1798</v>
      </c>
      <c r="F6855" t="s" s="675">
        <v>2786</v>
      </c>
      <c r="G6855" t="s" s="686">
        <f>G6792</f>
        <v>2003</v>
      </c>
      <c r="H6855" s="677">
        <v>0</v>
      </c>
      <c r="J6855" s="662">
        <f>H6855*I6855</f>
        <v>0</v>
      </c>
      <c r="K6855" s="662">
        <f>IF($V$11="Y",J6855*0.05,0)</f>
        <v>0</v>
      </c>
    </row>
    <row r="6856" s="671" customFormat="1" ht="13.5" customHeight="1">
      <c r="E6856" t="s" s="596">
        <v>1798</v>
      </c>
      <c r="F6856" t="s" s="675">
        <v>2786</v>
      </c>
      <c r="G6856" t="s" s="690">
        <f>G6793</f>
        <v>2004</v>
      </c>
      <c r="H6856" s="677">
        <v>0</v>
      </c>
      <c r="J6856" s="662">
        <f>H6856*I6856</f>
        <v>0</v>
      </c>
      <c r="K6856" s="662">
        <f>IF($V$11="Y",J6856*0.05,0)</f>
        <v>0</v>
      </c>
    </row>
    <row r="6857" s="671" customFormat="1" ht="13.5" customHeight="1">
      <c r="E6857" t="s" s="596">
        <v>1798</v>
      </c>
      <c r="F6857" t="s" s="675">
        <v>2786</v>
      </c>
      <c r="G6857" t="s" s="692">
        <f>G6794</f>
        <v>2005</v>
      </c>
      <c r="H6857" s="677">
        <v>0</v>
      </c>
      <c r="J6857" s="662">
        <f>H6857*I6857</f>
        <v>0</v>
      </c>
      <c r="K6857" s="662">
        <f>IF($V$11="Y",J6857*0.05,0)</f>
        <v>0</v>
      </c>
    </row>
    <row r="6858" s="671" customFormat="1" ht="13.5" customHeight="1">
      <c r="E6858" t="s" s="596">
        <v>1798</v>
      </c>
      <c r="F6858" t="s" s="675">
        <v>2786</v>
      </c>
      <c r="G6858" t="s" s="180">
        <f>G6795</f>
        <v>2006</v>
      </c>
      <c r="H6858" s="677">
        <v>0</v>
      </c>
      <c r="J6858" s="662">
        <f>H6858*I6858</f>
        <v>0</v>
      </c>
      <c r="K6858" s="662">
        <f>IF($V$11="Y",J6858*0.05,0)</f>
        <v>0</v>
      </c>
    </row>
    <row r="6859" s="671" customFormat="1" ht="13.5" customHeight="1">
      <c r="E6859" t="s" s="596">
        <v>1798</v>
      </c>
      <c r="F6859" t="s" s="675">
        <v>2786</v>
      </c>
      <c r="G6859" t="s" s="695">
        <f>G6796</f>
        <v>2007</v>
      </c>
      <c r="H6859" s="677">
        <v>0</v>
      </c>
      <c r="J6859" s="662">
        <f>H6859*I6859</f>
        <v>0</v>
      </c>
      <c r="K6859" s="662">
        <f>IF($V$11="Y",J6859*0.05,0)</f>
        <v>0</v>
      </c>
    </row>
    <row r="6860" s="671" customFormat="1" ht="13.5" customHeight="1">
      <c r="E6860" t="s" s="596">
        <v>1799</v>
      </c>
      <c r="F6860" t="s" s="675">
        <v>2787</v>
      </c>
      <c r="G6860" t="s" s="676">
        <f>G6797</f>
        <v>1996</v>
      </c>
      <c r="H6860" s="677">
        <v>0</v>
      </c>
      <c r="J6860" s="662">
        <f>H6860*I6860</f>
        <v>0</v>
      </c>
      <c r="K6860" s="662">
        <f>IF($V$11="Y",J6860*0.05,0)</f>
        <v>0</v>
      </c>
    </row>
    <row r="6861" s="671" customFormat="1" ht="13.5" customHeight="1">
      <c r="E6861" t="s" s="596">
        <v>1799</v>
      </c>
      <c r="F6861" t="s" s="675">
        <v>2787</v>
      </c>
      <c r="G6861" t="s" s="91">
        <f>G6798</f>
        <v>1998</v>
      </c>
      <c r="H6861" s="677">
        <v>0</v>
      </c>
      <c r="J6861" s="662">
        <f>H6861*I6861</f>
        <v>0</v>
      </c>
      <c r="K6861" s="662">
        <f>IF($V$11="Y",J6861*0.05,0)</f>
        <v>0</v>
      </c>
    </row>
    <row r="6862" s="671" customFormat="1" ht="13.5" customHeight="1">
      <c r="E6862" t="s" s="596">
        <v>1799</v>
      </c>
      <c r="F6862" t="s" s="675">
        <v>2787</v>
      </c>
      <c r="G6862" t="s" s="205">
        <f>G6799</f>
        <v>2000</v>
      </c>
      <c r="H6862" s="677">
        <v>0</v>
      </c>
      <c r="J6862" s="662">
        <f>H6862*I6862</f>
        <v>0</v>
      </c>
      <c r="K6862" s="662">
        <f>IF($V$11="Y",J6862*0.05,0)</f>
        <v>0</v>
      </c>
    </row>
    <row r="6863" s="671" customFormat="1" ht="13.5" customHeight="1">
      <c r="E6863" t="s" s="596">
        <v>1799</v>
      </c>
      <c r="F6863" t="s" s="675">
        <v>2787</v>
      </c>
      <c r="G6863" t="s" s="684">
        <f>G6800</f>
        <v>2001</v>
      </c>
      <c r="H6863" s="677">
        <v>0</v>
      </c>
      <c r="J6863" s="662">
        <f>H6863*I6863</f>
        <v>0</v>
      </c>
      <c r="K6863" s="662">
        <f>IF($V$11="Y",J6863*0.05,0)</f>
        <v>0</v>
      </c>
    </row>
    <row r="6864" s="671" customFormat="1" ht="13.5" customHeight="1">
      <c r="E6864" t="s" s="596">
        <v>1799</v>
      </c>
      <c r="F6864" t="s" s="675">
        <v>2787</v>
      </c>
      <c r="G6864" t="s" s="686">
        <f>G6801</f>
        <v>2003</v>
      </c>
      <c r="H6864" s="677">
        <v>0</v>
      </c>
      <c r="J6864" s="662">
        <f>H6864*I6864</f>
        <v>0</v>
      </c>
      <c r="K6864" s="662">
        <f>IF($V$11="Y",J6864*0.05,0)</f>
        <v>0</v>
      </c>
    </row>
    <row r="6865" s="671" customFormat="1" ht="13.5" customHeight="1">
      <c r="E6865" t="s" s="596">
        <v>1799</v>
      </c>
      <c r="F6865" t="s" s="675">
        <v>2787</v>
      </c>
      <c r="G6865" t="s" s="690">
        <f>G6802</f>
        <v>2004</v>
      </c>
      <c r="H6865" s="677">
        <v>0</v>
      </c>
      <c r="J6865" s="662">
        <f>H6865*I6865</f>
        <v>0</v>
      </c>
      <c r="K6865" s="662">
        <f>IF($V$11="Y",J6865*0.05,0)</f>
        <v>0</v>
      </c>
    </row>
    <row r="6866" s="671" customFormat="1" ht="13.5" customHeight="1">
      <c r="E6866" t="s" s="596">
        <v>1799</v>
      </c>
      <c r="F6866" t="s" s="675">
        <v>2787</v>
      </c>
      <c r="G6866" t="s" s="692">
        <f>G6803</f>
        <v>2005</v>
      </c>
      <c r="H6866" s="677">
        <v>0</v>
      </c>
      <c r="J6866" s="662">
        <f>H6866*I6866</f>
        <v>0</v>
      </c>
      <c r="K6866" s="662">
        <f>IF($V$11="Y",J6866*0.05,0)</f>
        <v>0</v>
      </c>
    </row>
    <row r="6867" s="671" customFormat="1" ht="13.5" customHeight="1">
      <c r="E6867" t="s" s="596">
        <v>1799</v>
      </c>
      <c r="F6867" t="s" s="675">
        <v>2787</v>
      </c>
      <c r="G6867" t="s" s="180">
        <f>G6804</f>
        <v>2006</v>
      </c>
      <c r="H6867" s="677">
        <v>0</v>
      </c>
      <c r="J6867" s="662">
        <f>H6867*I6867</f>
        <v>0</v>
      </c>
      <c r="K6867" s="662">
        <f>IF($V$11="Y",J6867*0.05,0)</f>
        <v>0</v>
      </c>
    </row>
    <row r="6868" s="671" customFormat="1" ht="13.5" customHeight="1">
      <c r="E6868" t="s" s="596">
        <v>1799</v>
      </c>
      <c r="F6868" t="s" s="675">
        <v>2787</v>
      </c>
      <c r="G6868" t="s" s="695">
        <f>G6805</f>
        <v>2007</v>
      </c>
      <c r="H6868" s="677">
        <v>0</v>
      </c>
      <c r="J6868" s="662">
        <f>H6868*I6868</f>
        <v>0</v>
      </c>
      <c r="K6868" s="662">
        <f>IF($V$11="Y",J6868*0.05,0)</f>
        <v>0</v>
      </c>
    </row>
    <row r="6869" s="671" customFormat="1" ht="13.5" customHeight="1">
      <c r="E6869" t="s" s="596">
        <v>1800</v>
      </c>
      <c r="F6869" t="s" s="675">
        <v>2788</v>
      </c>
      <c r="G6869" t="s" s="676">
        <f>G6806</f>
        <v>1996</v>
      </c>
      <c r="H6869" s="677">
        <v>0</v>
      </c>
      <c r="J6869" s="662">
        <f>H6869*I6869</f>
        <v>0</v>
      </c>
      <c r="K6869" s="662">
        <f>IF($V$11="Y",J6869*0.05,0)</f>
        <v>0</v>
      </c>
    </row>
    <row r="6870" s="671" customFormat="1" ht="13.5" customHeight="1">
      <c r="E6870" t="s" s="596">
        <v>1800</v>
      </c>
      <c r="F6870" t="s" s="675">
        <v>2788</v>
      </c>
      <c r="G6870" t="s" s="91">
        <f>G6807</f>
        <v>1998</v>
      </c>
      <c r="H6870" s="677">
        <v>0</v>
      </c>
      <c r="J6870" s="662">
        <f>H6870*I6870</f>
        <v>0</v>
      </c>
      <c r="K6870" s="662">
        <f>IF($V$11="Y",J6870*0.05,0)</f>
        <v>0</v>
      </c>
    </row>
    <row r="6871" s="671" customFormat="1" ht="13.5" customHeight="1">
      <c r="E6871" t="s" s="596">
        <v>1800</v>
      </c>
      <c r="F6871" t="s" s="675">
        <v>2788</v>
      </c>
      <c r="G6871" t="s" s="205">
        <f>G6808</f>
        <v>2000</v>
      </c>
      <c r="H6871" s="677">
        <v>0</v>
      </c>
      <c r="J6871" s="662">
        <f>H6871*I6871</f>
        <v>0</v>
      </c>
      <c r="K6871" s="662">
        <f>IF($V$11="Y",J6871*0.05,0)</f>
        <v>0</v>
      </c>
    </row>
    <row r="6872" s="671" customFormat="1" ht="13.5" customHeight="1">
      <c r="E6872" t="s" s="596">
        <v>1800</v>
      </c>
      <c r="F6872" t="s" s="675">
        <v>2788</v>
      </c>
      <c r="G6872" t="s" s="684">
        <f>G6809</f>
        <v>2001</v>
      </c>
      <c r="H6872" s="677">
        <v>0</v>
      </c>
      <c r="J6872" s="662">
        <f>H6872*I6872</f>
        <v>0</v>
      </c>
      <c r="K6872" s="662">
        <f>IF($V$11="Y",J6872*0.05,0)</f>
        <v>0</v>
      </c>
    </row>
    <row r="6873" s="671" customFormat="1" ht="13.5" customHeight="1">
      <c r="E6873" t="s" s="596">
        <v>1800</v>
      </c>
      <c r="F6873" t="s" s="675">
        <v>2788</v>
      </c>
      <c r="G6873" t="s" s="686">
        <f>G6810</f>
        <v>2003</v>
      </c>
      <c r="H6873" s="677">
        <v>0</v>
      </c>
      <c r="J6873" s="662">
        <f>H6873*I6873</f>
        <v>0</v>
      </c>
      <c r="K6873" s="662">
        <f>IF($V$11="Y",J6873*0.05,0)</f>
        <v>0</v>
      </c>
    </row>
    <row r="6874" s="671" customFormat="1" ht="13.5" customHeight="1">
      <c r="E6874" t="s" s="596">
        <v>1800</v>
      </c>
      <c r="F6874" t="s" s="675">
        <v>2788</v>
      </c>
      <c r="G6874" t="s" s="690">
        <f>G6811</f>
        <v>2004</v>
      </c>
      <c r="H6874" s="677">
        <v>0</v>
      </c>
      <c r="J6874" s="662">
        <f>H6874*I6874</f>
        <v>0</v>
      </c>
      <c r="K6874" s="662">
        <f>IF($V$11="Y",J6874*0.05,0)</f>
        <v>0</v>
      </c>
    </row>
    <row r="6875" s="671" customFormat="1" ht="13.5" customHeight="1">
      <c r="E6875" t="s" s="596">
        <v>1800</v>
      </c>
      <c r="F6875" t="s" s="675">
        <v>2788</v>
      </c>
      <c r="G6875" t="s" s="692">
        <f>G6812</f>
        <v>2005</v>
      </c>
      <c r="H6875" s="677">
        <v>0</v>
      </c>
      <c r="J6875" s="662">
        <f>H6875*I6875</f>
        <v>0</v>
      </c>
      <c r="K6875" s="662">
        <f>IF($V$11="Y",J6875*0.05,0)</f>
        <v>0</v>
      </c>
    </row>
    <row r="6876" s="671" customFormat="1" ht="13.5" customHeight="1">
      <c r="E6876" t="s" s="596">
        <v>1800</v>
      </c>
      <c r="F6876" t="s" s="675">
        <v>2788</v>
      </c>
      <c r="G6876" t="s" s="180">
        <f>G6813</f>
        <v>2006</v>
      </c>
      <c r="H6876" s="677">
        <v>0</v>
      </c>
      <c r="J6876" s="662">
        <f>H6876*I6876</f>
        <v>0</v>
      </c>
      <c r="K6876" s="662">
        <f>IF($V$11="Y",J6876*0.05,0)</f>
        <v>0</v>
      </c>
    </row>
    <row r="6877" s="671" customFormat="1" ht="13.5" customHeight="1">
      <c r="E6877" t="s" s="596">
        <v>1800</v>
      </c>
      <c r="F6877" t="s" s="675">
        <v>2788</v>
      </c>
      <c r="G6877" t="s" s="695">
        <f>G6814</f>
        <v>2007</v>
      </c>
      <c r="H6877" s="677">
        <v>0</v>
      </c>
      <c r="J6877" s="662">
        <f>H6877*I6877</f>
        <v>0</v>
      </c>
      <c r="K6877" s="662">
        <f>IF($V$11="Y",J6877*0.05,0)</f>
        <v>0</v>
      </c>
    </row>
    <row r="6878" s="671" customFormat="1" ht="13.5" customHeight="1">
      <c r="E6878" t="s" s="596">
        <v>1801</v>
      </c>
      <c r="F6878" t="s" s="675">
        <v>2789</v>
      </c>
      <c r="G6878" t="s" s="676">
        <f>G6815</f>
        <v>1996</v>
      </c>
      <c r="H6878" s="677">
        <v>0</v>
      </c>
      <c r="J6878" s="662">
        <f>H6878*I6878</f>
        <v>0</v>
      </c>
      <c r="K6878" s="662">
        <f>IF($V$11="Y",J6878*0.05,0)</f>
        <v>0</v>
      </c>
    </row>
    <row r="6879" s="671" customFormat="1" ht="13.5" customHeight="1">
      <c r="E6879" t="s" s="596">
        <v>1801</v>
      </c>
      <c r="F6879" t="s" s="675">
        <v>2789</v>
      </c>
      <c r="G6879" t="s" s="91">
        <f>G6816</f>
        <v>1998</v>
      </c>
      <c r="H6879" s="677">
        <v>0</v>
      </c>
      <c r="J6879" s="662">
        <f>H6879*I6879</f>
        <v>0</v>
      </c>
      <c r="K6879" s="662">
        <f>IF($V$11="Y",J6879*0.05,0)</f>
        <v>0</v>
      </c>
    </row>
    <row r="6880" s="671" customFormat="1" ht="13.5" customHeight="1">
      <c r="E6880" t="s" s="596">
        <v>1801</v>
      </c>
      <c r="F6880" t="s" s="675">
        <v>2789</v>
      </c>
      <c r="G6880" t="s" s="205">
        <f>G6817</f>
        <v>2000</v>
      </c>
      <c r="H6880" s="677">
        <v>0</v>
      </c>
      <c r="J6880" s="662">
        <f>H6880*I6880</f>
        <v>0</v>
      </c>
      <c r="K6880" s="662">
        <f>IF($V$11="Y",J6880*0.05,0)</f>
        <v>0</v>
      </c>
    </row>
    <row r="6881" s="671" customFormat="1" ht="13.5" customHeight="1">
      <c r="E6881" t="s" s="596">
        <v>1801</v>
      </c>
      <c r="F6881" t="s" s="675">
        <v>2789</v>
      </c>
      <c r="G6881" t="s" s="684">
        <f>G6818</f>
        <v>2001</v>
      </c>
      <c r="H6881" s="677">
        <v>0</v>
      </c>
      <c r="J6881" s="662">
        <f>H6881*I6881</f>
        <v>0</v>
      </c>
      <c r="K6881" s="662">
        <f>IF($V$11="Y",J6881*0.05,0)</f>
        <v>0</v>
      </c>
    </row>
    <row r="6882" s="671" customFormat="1" ht="13.5" customHeight="1">
      <c r="E6882" t="s" s="596">
        <v>1801</v>
      </c>
      <c r="F6882" t="s" s="675">
        <v>2789</v>
      </c>
      <c r="G6882" t="s" s="686">
        <f>G6819</f>
        <v>2003</v>
      </c>
      <c r="H6882" s="677">
        <v>0</v>
      </c>
      <c r="J6882" s="662">
        <f>H6882*I6882</f>
        <v>0</v>
      </c>
      <c r="K6882" s="662">
        <f>IF($V$11="Y",J6882*0.05,0)</f>
        <v>0</v>
      </c>
    </row>
    <row r="6883" s="671" customFormat="1" ht="13.5" customHeight="1">
      <c r="E6883" t="s" s="596">
        <v>1801</v>
      </c>
      <c r="F6883" t="s" s="675">
        <v>2789</v>
      </c>
      <c r="G6883" t="s" s="690">
        <f>G6820</f>
        <v>2004</v>
      </c>
      <c r="H6883" s="677">
        <v>0</v>
      </c>
      <c r="J6883" s="662">
        <f>H6883*I6883</f>
        <v>0</v>
      </c>
      <c r="K6883" s="662">
        <f>IF($V$11="Y",J6883*0.05,0)</f>
        <v>0</v>
      </c>
    </row>
    <row r="6884" s="671" customFormat="1" ht="13.5" customHeight="1">
      <c r="E6884" t="s" s="596">
        <v>1801</v>
      </c>
      <c r="F6884" t="s" s="675">
        <v>2789</v>
      </c>
      <c r="G6884" t="s" s="692">
        <f>G6821</f>
        <v>2005</v>
      </c>
      <c r="H6884" s="677">
        <v>0</v>
      </c>
      <c r="J6884" s="662">
        <f>H6884*I6884</f>
        <v>0</v>
      </c>
      <c r="K6884" s="662">
        <f>IF($V$11="Y",J6884*0.05,0)</f>
        <v>0</v>
      </c>
    </row>
    <row r="6885" s="671" customFormat="1" ht="13.5" customHeight="1">
      <c r="E6885" t="s" s="596">
        <v>1801</v>
      </c>
      <c r="F6885" t="s" s="675">
        <v>2789</v>
      </c>
      <c r="G6885" t="s" s="180">
        <f>G6822</f>
        <v>2006</v>
      </c>
      <c r="H6885" s="677">
        <v>0</v>
      </c>
      <c r="J6885" s="662">
        <f>H6885*I6885</f>
        <v>0</v>
      </c>
      <c r="K6885" s="662">
        <f>IF($V$11="Y",J6885*0.05,0)</f>
        <v>0</v>
      </c>
    </row>
    <row r="6886" s="671" customFormat="1" ht="13.5" customHeight="1">
      <c r="E6886" t="s" s="596">
        <v>1801</v>
      </c>
      <c r="F6886" t="s" s="675">
        <v>2789</v>
      </c>
      <c r="G6886" t="s" s="695">
        <f>G6823</f>
        <v>2007</v>
      </c>
      <c r="H6886" s="677">
        <v>0</v>
      </c>
      <c r="J6886" s="662">
        <f>H6886*I6886</f>
        <v>0</v>
      </c>
      <c r="K6886" s="662">
        <f>IF($V$11="Y",J6886*0.05,0)</f>
        <v>0</v>
      </c>
    </row>
    <row r="6887" s="671" customFormat="1" ht="13.5" customHeight="1">
      <c r="E6887" t="s" s="596">
        <v>1802</v>
      </c>
      <c r="F6887" t="s" s="675">
        <v>2790</v>
      </c>
      <c r="G6887" t="s" s="676">
        <f>G6824</f>
        <v>1996</v>
      </c>
      <c r="H6887" s="677">
        <v>0</v>
      </c>
      <c r="J6887" s="662">
        <f>H6887*I6887</f>
        <v>0</v>
      </c>
      <c r="K6887" s="662">
        <f>IF($V$11="Y",J6887*0.05,0)</f>
        <v>0</v>
      </c>
    </row>
    <row r="6888" s="671" customFormat="1" ht="13.5" customHeight="1">
      <c r="E6888" t="s" s="596">
        <v>1802</v>
      </c>
      <c r="F6888" t="s" s="675">
        <v>2790</v>
      </c>
      <c r="G6888" t="s" s="91">
        <f>G6825</f>
        <v>1998</v>
      </c>
      <c r="H6888" s="677">
        <v>0</v>
      </c>
      <c r="J6888" s="662">
        <f>H6888*I6888</f>
        <v>0</v>
      </c>
      <c r="K6888" s="662">
        <f>IF($V$11="Y",J6888*0.05,0)</f>
        <v>0</v>
      </c>
    </row>
    <row r="6889" s="671" customFormat="1" ht="13.5" customHeight="1">
      <c r="E6889" t="s" s="596">
        <v>1802</v>
      </c>
      <c r="F6889" t="s" s="675">
        <v>2790</v>
      </c>
      <c r="G6889" t="s" s="205">
        <f>G6826</f>
        <v>2000</v>
      </c>
      <c r="H6889" s="677">
        <v>0</v>
      </c>
      <c r="J6889" s="662">
        <f>H6889*I6889</f>
        <v>0</v>
      </c>
      <c r="K6889" s="662">
        <f>IF($V$11="Y",J6889*0.05,0)</f>
        <v>0</v>
      </c>
    </row>
    <row r="6890" s="671" customFormat="1" ht="13.5" customHeight="1">
      <c r="E6890" t="s" s="596">
        <v>1802</v>
      </c>
      <c r="F6890" t="s" s="675">
        <v>2790</v>
      </c>
      <c r="G6890" t="s" s="684">
        <f>G6827</f>
        <v>2001</v>
      </c>
      <c r="H6890" s="677">
        <v>0</v>
      </c>
      <c r="J6890" s="662">
        <f>H6890*I6890</f>
        <v>0</v>
      </c>
      <c r="K6890" s="662">
        <f>IF($V$11="Y",J6890*0.05,0)</f>
        <v>0</v>
      </c>
    </row>
    <row r="6891" s="671" customFormat="1" ht="13.5" customHeight="1">
      <c r="E6891" t="s" s="596">
        <v>1802</v>
      </c>
      <c r="F6891" t="s" s="675">
        <v>2790</v>
      </c>
      <c r="G6891" t="s" s="686">
        <f>G6828</f>
        <v>2003</v>
      </c>
      <c r="H6891" s="677">
        <v>0</v>
      </c>
      <c r="J6891" s="662">
        <f>H6891*I6891</f>
        <v>0</v>
      </c>
      <c r="K6891" s="662">
        <f>IF($V$11="Y",J6891*0.05,0)</f>
        <v>0</v>
      </c>
    </row>
    <row r="6892" s="671" customFormat="1" ht="13.5" customHeight="1">
      <c r="E6892" t="s" s="596">
        <v>1802</v>
      </c>
      <c r="F6892" t="s" s="675">
        <v>2790</v>
      </c>
      <c r="G6892" t="s" s="690">
        <f>G6829</f>
        <v>2004</v>
      </c>
      <c r="H6892" s="677">
        <v>0</v>
      </c>
      <c r="J6892" s="662">
        <f>H6892*I6892</f>
        <v>0</v>
      </c>
      <c r="K6892" s="662">
        <f>IF($V$11="Y",J6892*0.05,0)</f>
        <v>0</v>
      </c>
    </row>
    <row r="6893" s="671" customFormat="1" ht="13.5" customHeight="1">
      <c r="E6893" t="s" s="596">
        <v>1802</v>
      </c>
      <c r="F6893" t="s" s="675">
        <v>2790</v>
      </c>
      <c r="G6893" t="s" s="692">
        <f>G6830</f>
        <v>2005</v>
      </c>
      <c r="H6893" s="677">
        <v>0</v>
      </c>
      <c r="J6893" s="662">
        <f>H6893*I6893</f>
        <v>0</v>
      </c>
      <c r="K6893" s="662">
        <f>IF($V$11="Y",J6893*0.05,0)</f>
        <v>0</v>
      </c>
    </row>
    <row r="6894" s="671" customFormat="1" ht="13.5" customHeight="1">
      <c r="E6894" t="s" s="596">
        <v>1802</v>
      </c>
      <c r="F6894" t="s" s="675">
        <v>2790</v>
      </c>
      <c r="G6894" t="s" s="180">
        <f>G6831</f>
        <v>2006</v>
      </c>
      <c r="H6894" s="677">
        <v>0</v>
      </c>
      <c r="J6894" s="662">
        <f>H6894*I6894</f>
        <v>0</v>
      </c>
      <c r="K6894" s="662">
        <f>IF($V$11="Y",J6894*0.05,0)</f>
        <v>0</v>
      </c>
    </row>
    <row r="6895" s="671" customFormat="1" ht="13.5" customHeight="1">
      <c r="E6895" t="s" s="596">
        <v>1802</v>
      </c>
      <c r="F6895" t="s" s="675">
        <v>2790</v>
      </c>
      <c r="G6895" t="s" s="695">
        <f>G6832</f>
        <v>2007</v>
      </c>
      <c r="H6895" s="677">
        <v>0</v>
      </c>
      <c r="J6895" s="662">
        <f>H6895*I6895</f>
        <v>0</v>
      </c>
      <c r="K6895" s="662">
        <f>IF($V$11="Y",J6895*0.05,0)</f>
        <v>0</v>
      </c>
    </row>
    <row r="6896" s="671" customFormat="1" ht="13.5" customHeight="1">
      <c r="E6896" t="s" s="596">
        <v>1803</v>
      </c>
      <c r="F6896" t="s" s="675">
        <v>2791</v>
      </c>
      <c r="G6896" t="s" s="676">
        <f>G6833</f>
        <v>1996</v>
      </c>
      <c r="H6896" s="677">
        <v>0</v>
      </c>
      <c r="J6896" s="662">
        <f>H6896*I6896</f>
        <v>0</v>
      </c>
      <c r="K6896" s="662">
        <f>IF($V$11="Y",J6896*0.05,0)</f>
        <v>0</v>
      </c>
    </row>
    <row r="6897" s="671" customFormat="1" ht="13.5" customHeight="1">
      <c r="E6897" t="s" s="596">
        <v>1803</v>
      </c>
      <c r="F6897" t="s" s="675">
        <v>2791</v>
      </c>
      <c r="G6897" t="s" s="91">
        <f>G6834</f>
        <v>1998</v>
      </c>
      <c r="H6897" s="677">
        <v>0</v>
      </c>
      <c r="J6897" s="662">
        <f>H6897*I6897</f>
        <v>0</v>
      </c>
      <c r="K6897" s="662">
        <f>IF($V$11="Y",J6897*0.05,0)</f>
        <v>0</v>
      </c>
    </row>
    <row r="6898" s="671" customFormat="1" ht="13.5" customHeight="1">
      <c r="E6898" t="s" s="596">
        <v>1803</v>
      </c>
      <c r="F6898" t="s" s="675">
        <v>2791</v>
      </c>
      <c r="G6898" t="s" s="205">
        <f>G6835</f>
        <v>2000</v>
      </c>
      <c r="H6898" s="677">
        <v>0</v>
      </c>
      <c r="J6898" s="662">
        <f>H6898*I6898</f>
        <v>0</v>
      </c>
      <c r="K6898" s="662">
        <f>IF($V$11="Y",J6898*0.05,0)</f>
        <v>0</v>
      </c>
    </row>
    <row r="6899" s="671" customFormat="1" ht="13.5" customHeight="1">
      <c r="E6899" t="s" s="596">
        <v>1803</v>
      </c>
      <c r="F6899" t="s" s="675">
        <v>2791</v>
      </c>
      <c r="G6899" t="s" s="684">
        <f>G6836</f>
        <v>2001</v>
      </c>
      <c r="H6899" s="677">
        <v>0</v>
      </c>
      <c r="J6899" s="662">
        <f>H6899*I6899</f>
        <v>0</v>
      </c>
      <c r="K6899" s="662">
        <f>IF($V$11="Y",J6899*0.05,0)</f>
        <v>0</v>
      </c>
    </row>
    <row r="6900" s="671" customFormat="1" ht="13.5" customHeight="1">
      <c r="E6900" t="s" s="596">
        <v>1803</v>
      </c>
      <c r="F6900" t="s" s="675">
        <v>2791</v>
      </c>
      <c r="G6900" t="s" s="686">
        <f>G6837</f>
        <v>2003</v>
      </c>
      <c r="H6900" s="677">
        <v>0</v>
      </c>
      <c r="J6900" s="662">
        <f>H6900*I6900</f>
        <v>0</v>
      </c>
      <c r="K6900" s="662">
        <f>IF($V$11="Y",J6900*0.05,0)</f>
        <v>0</v>
      </c>
    </row>
    <row r="6901" s="671" customFormat="1" ht="13.5" customHeight="1">
      <c r="E6901" t="s" s="596">
        <v>1803</v>
      </c>
      <c r="F6901" t="s" s="675">
        <v>2791</v>
      </c>
      <c r="G6901" t="s" s="690">
        <f>G6838</f>
        <v>2004</v>
      </c>
      <c r="H6901" s="677">
        <v>0</v>
      </c>
      <c r="J6901" s="662">
        <f>H6901*I6901</f>
        <v>0</v>
      </c>
      <c r="K6901" s="662">
        <f>IF($V$11="Y",J6901*0.05,0)</f>
        <v>0</v>
      </c>
    </row>
    <row r="6902" s="671" customFormat="1" ht="13.5" customHeight="1">
      <c r="E6902" t="s" s="596">
        <v>1803</v>
      </c>
      <c r="F6902" t="s" s="675">
        <v>2791</v>
      </c>
      <c r="G6902" t="s" s="692">
        <f>G6839</f>
        <v>2005</v>
      </c>
      <c r="H6902" s="677">
        <v>0</v>
      </c>
      <c r="J6902" s="662">
        <f>H6902*I6902</f>
        <v>0</v>
      </c>
      <c r="K6902" s="662">
        <f>IF($V$11="Y",J6902*0.05,0)</f>
        <v>0</v>
      </c>
    </row>
    <row r="6903" s="671" customFormat="1" ht="13.5" customHeight="1">
      <c r="E6903" t="s" s="596">
        <v>1803</v>
      </c>
      <c r="F6903" t="s" s="675">
        <v>2791</v>
      </c>
      <c r="G6903" t="s" s="180">
        <f>G6840</f>
        <v>2006</v>
      </c>
      <c r="H6903" s="677">
        <v>0</v>
      </c>
      <c r="J6903" s="662">
        <f>H6903*I6903</f>
        <v>0</v>
      </c>
      <c r="K6903" s="662">
        <f>IF($V$11="Y",J6903*0.05,0)</f>
        <v>0</v>
      </c>
    </row>
    <row r="6904" s="671" customFormat="1" ht="13.5" customHeight="1">
      <c r="E6904" t="s" s="596">
        <v>1803</v>
      </c>
      <c r="F6904" t="s" s="675">
        <v>2791</v>
      </c>
      <c r="G6904" t="s" s="695">
        <f>G6841</f>
        <v>2007</v>
      </c>
      <c r="H6904" s="677">
        <v>0</v>
      </c>
      <c r="J6904" s="662">
        <f>H6904*I6904</f>
        <v>0</v>
      </c>
      <c r="K6904" s="662">
        <f>IF($V$11="Y",J6904*0.05,0)</f>
        <v>0</v>
      </c>
    </row>
    <row r="6905" s="671" customFormat="1" ht="13.5" customHeight="1">
      <c r="E6905" t="s" s="596">
        <v>1804</v>
      </c>
      <c r="F6905" t="s" s="675">
        <v>2792</v>
      </c>
      <c r="G6905" t="s" s="676">
        <f>G6842</f>
        <v>1996</v>
      </c>
      <c r="H6905" s="677">
        <v>0</v>
      </c>
      <c r="J6905" s="662">
        <f>H6905*I6905</f>
        <v>0</v>
      </c>
      <c r="K6905" s="662">
        <f>IF($V$11="Y",J6905*0.05,0)</f>
        <v>0</v>
      </c>
    </row>
    <row r="6906" s="671" customFormat="1" ht="13.5" customHeight="1">
      <c r="E6906" t="s" s="596">
        <v>1804</v>
      </c>
      <c r="F6906" t="s" s="675">
        <v>2792</v>
      </c>
      <c r="G6906" t="s" s="91">
        <f>G6843</f>
        <v>1998</v>
      </c>
      <c r="H6906" s="677">
        <v>0</v>
      </c>
      <c r="J6906" s="662">
        <f>H6906*I6906</f>
        <v>0</v>
      </c>
      <c r="K6906" s="662">
        <f>IF($V$11="Y",J6906*0.05,0)</f>
        <v>0</v>
      </c>
    </row>
    <row r="6907" s="671" customFormat="1" ht="13.5" customHeight="1">
      <c r="E6907" t="s" s="596">
        <v>1804</v>
      </c>
      <c r="F6907" t="s" s="675">
        <v>2792</v>
      </c>
      <c r="G6907" t="s" s="205">
        <f>G6844</f>
        <v>2000</v>
      </c>
      <c r="H6907" s="677">
        <v>0</v>
      </c>
      <c r="J6907" s="662">
        <f>H6907*I6907</f>
        <v>0</v>
      </c>
      <c r="K6907" s="662">
        <f>IF($V$11="Y",J6907*0.05,0)</f>
        <v>0</v>
      </c>
    </row>
    <row r="6908" s="671" customFormat="1" ht="13.5" customHeight="1">
      <c r="E6908" t="s" s="596">
        <v>1804</v>
      </c>
      <c r="F6908" t="s" s="675">
        <v>2792</v>
      </c>
      <c r="G6908" t="s" s="684">
        <f>G6845</f>
        <v>2001</v>
      </c>
      <c r="H6908" s="677">
        <v>0</v>
      </c>
      <c r="J6908" s="662">
        <f>H6908*I6908</f>
        <v>0</v>
      </c>
      <c r="K6908" s="662">
        <f>IF($V$11="Y",J6908*0.05,0)</f>
        <v>0</v>
      </c>
    </row>
    <row r="6909" s="671" customFormat="1" ht="13.5" customHeight="1">
      <c r="E6909" t="s" s="596">
        <v>1804</v>
      </c>
      <c r="F6909" t="s" s="675">
        <v>2792</v>
      </c>
      <c r="G6909" t="s" s="686">
        <f>G6846</f>
        <v>2003</v>
      </c>
      <c r="H6909" s="677">
        <v>0</v>
      </c>
      <c r="J6909" s="662">
        <f>H6909*I6909</f>
        <v>0</v>
      </c>
      <c r="K6909" s="662">
        <f>IF($V$11="Y",J6909*0.05,0)</f>
        <v>0</v>
      </c>
    </row>
    <row r="6910" s="671" customFormat="1" ht="13.5" customHeight="1">
      <c r="E6910" t="s" s="596">
        <v>1804</v>
      </c>
      <c r="F6910" t="s" s="675">
        <v>2792</v>
      </c>
      <c r="G6910" t="s" s="690">
        <f>G6847</f>
        <v>2004</v>
      </c>
      <c r="H6910" s="677">
        <v>0</v>
      </c>
      <c r="J6910" s="662">
        <f>H6910*I6910</f>
        <v>0</v>
      </c>
      <c r="K6910" s="662">
        <f>IF($V$11="Y",J6910*0.05,0)</f>
        <v>0</v>
      </c>
    </row>
    <row r="6911" s="671" customFormat="1" ht="13.5" customHeight="1">
      <c r="E6911" t="s" s="596">
        <v>1804</v>
      </c>
      <c r="F6911" t="s" s="675">
        <v>2792</v>
      </c>
      <c r="G6911" t="s" s="692">
        <f>G6848</f>
        <v>2005</v>
      </c>
      <c r="H6911" s="677">
        <v>0</v>
      </c>
      <c r="J6911" s="662">
        <f>H6911*I6911</f>
        <v>0</v>
      </c>
      <c r="K6911" s="662">
        <f>IF($V$11="Y",J6911*0.05,0)</f>
        <v>0</v>
      </c>
    </row>
    <row r="6912" s="671" customFormat="1" ht="13.5" customHeight="1">
      <c r="E6912" t="s" s="596">
        <v>1804</v>
      </c>
      <c r="F6912" t="s" s="675">
        <v>2792</v>
      </c>
      <c r="G6912" t="s" s="180">
        <f>G6849</f>
        <v>2006</v>
      </c>
      <c r="H6912" s="677">
        <v>0</v>
      </c>
      <c r="J6912" s="662">
        <f>H6912*I6912</f>
        <v>0</v>
      </c>
      <c r="K6912" s="662">
        <f>IF($V$11="Y",J6912*0.05,0)</f>
        <v>0</v>
      </c>
    </row>
    <row r="6913" s="671" customFormat="1" ht="13.5" customHeight="1">
      <c r="E6913" t="s" s="596">
        <v>1804</v>
      </c>
      <c r="F6913" t="s" s="675">
        <v>2792</v>
      </c>
      <c r="G6913" t="s" s="695">
        <f>G6850</f>
        <v>2007</v>
      </c>
      <c r="H6913" s="677">
        <v>0</v>
      </c>
      <c r="J6913" s="662">
        <f>H6913*I6913</f>
        <v>0</v>
      </c>
      <c r="K6913" s="662">
        <f>IF($V$11="Y",J6913*0.05,0)</f>
        <v>0</v>
      </c>
    </row>
    <row r="6914" s="671" customFormat="1" ht="13.5" customHeight="1">
      <c r="E6914" t="s" s="596">
        <v>1805</v>
      </c>
      <c r="F6914" t="s" s="675">
        <v>2793</v>
      </c>
      <c r="G6914" t="s" s="676">
        <f>G6851</f>
        <v>1996</v>
      </c>
      <c r="H6914" s="677">
        <v>0</v>
      </c>
      <c r="J6914" s="662">
        <f>H6914*I6914</f>
        <v>0</v>
      </c>
      <c r="K6914" s="662">
        <f>IF($V$11="Y",J6914*0.05,0)</f>
        <v>0</v>
      </c>
    </row>
    <row r="6915" s="671" customFormat="1" ht="13.5" customHeight="1">
      <c r="E6915" t="s" s="596">
        <v>1805</v>
      </c>
      <c r="F6915" t="s" s="675">
        <v>2793</v>
      </c>
      <c r="G6915" t="s" s="91">
        <f>G6852</f>
        <v>1998</v>
      </c>
      <c r="H6915" s="677">
        <v>0</v>
      </c>
      <c r="J6915" s="662">
        <f>H6915*I6915</f>
        <v>0</v>
      </c>
      <c r="K6915" s="662">
        <f>IF($V$11="Y",J6915*0.05,0)</f>
        <v>0</v>
      </c>
    </row>
    <row r="6916" s="671" customFormat="1" ht="13.5" customHeight="1">
      <c r="E6916" t="s" s="596">
        <v>1805</v>
      </c>
      <c r="F6916" t="s" s="675">
        <v>2793</v>
      </c>
      <c r="G6916" t="s" s="205">
        <f>G6853</f>
        <v>2000</v>
      </c>
      <c r="H6916" s="677">
        <v>0</v>
      </c>
      <c r="J6916" s="662">
        <f>H6916*I6916</f>
        <v>0</v>
      </c>
      <c r="K6916" s="662">
        <f>IF($V$11="Y",J6916*0.05,0)</f>
        <v>0</v>
      </c>
    </row>
    <row r="6917" s="671" customFormat="1" ht="13.5" customHeight="1">
      <c r="E6917" t="s" s="596">
        <v>1805</v>
      </c>
      <c r="F6917" t="s" s="675">
        <v>2793</v>
      </c>
      <c r="G6917" t="s" s="684">
        <f>G6854</f>
        <v>2001</v>
      </c>
      <c r="H6917" s="677">
        <v>0</v>
      </c>
      <c r="J6917" s="662">
        <f>H6917*I6917</f>
        <v>0</v>
      </c>
      <c r="K6917" s="662">
        <f>IF($V$11="Y",J6917*0.05,0)</f>
        <v>0</v>
      </c>
    </row>
    <row r="6918" s="671" customFormat="1" ht="13.5" customHeight="1">
      <c r="E6918" t="s" s="596">
        <v>1805</v>
      </c>
      <c r="F6918" t="s" s="675">
        <v>2793</v>
      </c>
      <c r="G6918" t="s" s="686">
        <f>G6855</f>
        <v>2003</v>
      </c>
      <c r="H6918" s="677">
        <v>0</v>
      </c>
      <c r="J6918" s="662">
        <f>H6918*I6918</f>
        <v>0</v>
      </c>
      <c r="K6918" s="662">
        <f>IF($V$11="Y",J6918*0.05,0)</f>
        <v>0</v>
      </c>
    </row>
    <row r="6919" s="671" customFormat="1" ht="13.5" customHeight="1">
      <c r="E6919" t="s" s="596">
        <v>1805</v>
      </c>
      <c r="F6919" t="s" s="675">
        <v>2793</v>
      </c>
      <c r="G6919" t="s" s="690">
        <f>G6856</f>
        <v>2004</v>
      </c>
      <c r="H6919" s="677">
        <v>0</v>
      </c>
      <c r="J6919" s="662">
        <f>H6919*I6919</f>
        <v>0</v>
      </c>
      <c r="K6919" s="662">
        <f>IF($V$11="Y",J6919*0.05,0)</f>
        <v>0</v>
      </c>
    </row>
    <row r="6920" s="671" customFormat="1" ht="13.5" customHeight="1">
      <c r="E6920" t="s" s="596">
        <v>1805</v>
      </c>
      <c r="F6920" t="s" s="675">
        <v>2793</v>
      </c>
      <c r="G6920" t="s" s="692">
        <f>G6857</f>
        <v>2005</v>
      </c>
      <c r="H6920" s="677">
        <v>0</v>
      </c>
      <c r="J6920" s="662">
        <f>H6920*I6920</f>
        <v>0</v>
      </c>
      <c r="K6920" s="662">
        <f>IF($V$11="Y",J6920*0.05,0)</f>
        <v>0</v>
      </c>
    </row>
    <row r="6921" s="671" customFormat="1" ht="13.5" customHeight="1">
      <c r="E6921" t="s" s="596">
        <v>1805</v>
      </c>
      <c r="F6921" t="s" s="675">
        <v>2793</v>
      </c>
      <c r="G6921" t="s" s="180">
        <f>G6858</f>
        <v>2006</v>
      </c>
      <c r="H6921" s="677">
        <v>0</v>
      </c>
      <c r="J6921" s="662">
        <f>H6921*I6921</f>
        <v>0</v>
      </c>
      <c r="K6921" s="662">
        <f>IF($V$11="Y",J6921*0.05,0)</f>
        <v>0</v>
      </c>
    </row>
    <row r="6922" s="671" customFormat="1" ht="13.5" customHeight="1">
      <c r="E6922" t="s" s="596">
        <v>1805</v>
      </c>
      <c r="F6922" t="s" s="675">
        <v>2793</v>
      </c>
      <c r="G6922" t="s" s="695">
        <f>G6859</f>
        <v>2007</v>
      </c>
      <c r="H6922" s="677">
        <v>0</v>
      </c>
      <c r="J6922" s="662">
        <f>H6922*I6922</f>
        <v>0</v>
      </c>
      <c r="K6922" s="662">
        <f>IF($V$11="Y",J6922*0.05,0)</f>
        <v>0</v>
      </c>
    </row>
    <row r="6923" s="671" customFormat="1" ht="13.5" customHeight="1">
      <c r="E6923" t="s" s="596">
        <v>1806</v>
      </c>
      <c r="F6923" t="s" s="675">
        <v>2794</v>
      </c>
      <c r="G6923" t="s" s="676">
        <f>G6860</f>
        <v>1996</v>
      </c>
      <c r="H6923" s="677">
        <v>0</v>
      </c>
      <c r="J6923" s="662">
        <f>H6923*I6923</f>
        <v>0</v>
      </c>
      <c r="K6923" s="662">
        <f>IF($V$11="Y",J6923*0.05,0)</f>
        <v>0</v>
      </c>
    </row>
    <row r="6924" s="671" customFormat="1" ht="13.5" customHeight="1">
      <c r="E6924" t="s" s="596">
        <v>1806</v>
      </c>
      <c r="F6924" t="s" s="675">
        <v>2794</v>
      </c>
      <c r="G6924" t="s" s="91">
        <f>G6861</f>
        <v>1998</v>
      </c>
      <c r="H6924" s="677">
        <v>0</v>
      </c>
      <c r="J6924" s="662">
        <f>H6924*I6924</f>
        <v>0</v>
      </c>
      <c r="K6924" s="662">
        <f>IF($V$11="Y",J6924*0.05,0)</f>
        <v>0</v>
      </c>
    </row>
    <row r="6925" s="671" customFormat="1" ht="13.5" customHeight="1">
      <c r="E6925" t="s" s="596">
        <v>1806</v>
      </c>
      <c r="F6925" t="s" s="675">
        <v>2794</v>
      </c>
      <c r="G6925" t="s" s="205">
        <f>G6862</f>
        <v>2000</v>
      </c>
      <c r="H6925" s="677">
        <v>0</v>
      </c>
      <c r="J6925" s="662">
        <f>H6925*I6925</f>
        <v>0</v>
      </c>
      <c r="K6925" s="662">
        <f>IF($V$11="Y",J6925*0.05,0)</f>
        <v>0</v>
      </c>
    </row>
    <row r="6926" s="671" customFormat="1" ht="13.5" customHeight="1">
      <c r="E6926" t="s" s="596">
        <v>1806</v>
      </c>
      <c r="F6926" t="s" s="675">
        <v>2794</v>
      </c>
      <c r="G6926" t="s" s="684">
        <f>G6863</f>
        <v>2001</v>
      </c>
      <c r="H6926" s="677">
        <v>0</v>
      </c>
      <c r="J6926" s="662">
        <f>H6926*I6926</f>
        <v>0</v>
      </c>
      <c r="K6926" s="662">
        <f>IF($V$11="Y",J6926*0.05,0)</f>
        <v>0</v>
      </c>
    </row>
    <row r="6927" s="671" customFormat="1" ht="13.5" customHeight="1">
      <c r="E6927" t="s" s="596">
        <v>1806</v>
      </c>
      <c r="F6927" t="s" s="675">
        <v>2794</v>
      </c>
      <c r="G6927" t="s" s="686">
        <f>G6864</f>
        <v>2003</v>
      </c>
      <c r="H6927" s="677">
        <v>0</v>
      </c>
      <c r="J6927" s="662">
        <f>H6927*I6927</f>
        <v>0</v>
      </c>
      <c r="K6927" s="662">
        <f>IF($V$11="Y",J6927*0.05,0)</f>
        <v>0</v>
      </c>
    </row>
    <row r="6928" s="671" customFormat="1" ht="13.5" customHeight="1">
      <c r="E6928" t="s" s="596">
        <v>1806</v>
      </c>
      <c r="F6928" t="s" s="675">
        <v>2794</v>
      </c>
      <c r="G6928" t="s" s="690">
        <f>G6865</f>
        <v>2004</v>
      </c>
      <c r="H6928" s="677">
        <v>0</v>
      </c>
      <c r="J6928" s="662">
        <f>H6928*I6928</f>
        <v>0</v>
      </c>
      <c r="K6928" s="662">
        <f>IF($V$11="Y",J6928*0.05,0)</f>
        <v>0</v>
      </c>
    </row>
    <row r="6929" s="671" customFormat="1" ht="13.5" customHeight="1">
      <c r="E6929" t="s" s="596">
        <v>1806</v>
      </c>
      <c r="F6929" t="s" s="675">
        <v>2794</v>
      </c>
      <c r="G6929" t="s" s="692">
        <f>G6866</f>
        <v>2005</v>
      </c>
      <c r="H6929" s="677">
        <v>0</v>
      </c>
      <c r="J6929" s="662">
        <f>H6929*I6929</f>
        <v>0</v>
      </c>
      <c r="K6929" s="662">
        <f>IF($V$11="Y",J6929*0.05,0)</f>
        <v>0</v>
      </c>
    </row>
    <row r="6930" s="671" customFormat="1" ht="13.5" customHeight="1">
      <c r="E6930" t="s" s="596">
        <v>1806</v>
      </c>
      <c r="F6930" t="s" s="675">
        <v>2794</v>
      </c>
      <c r="G6930" t="s" s="180">
        <f>G6867</f>
        <v>2006</v>
      </c>
      <c r="H6930" s="677">
        <v>0</v>
      </c>
      <c r="J6930" s="662">
        <f>H6930*I6930</f>
        <v>0</v>
      </c>
      <c r="K6930" s="662">
        <f>IF($V$11="Y",J6930*0.05,0)</f>
        <v>0</v>
      </c>
    </row>
    <row r="6931" s="671" customFormat="1" ht="13.5" customHeight="1">
      <c r="E6931" t="s" s="596">
        <v>1806</v>
      </c>
      <c r="F6931" t="s" s="675">
        <v>2794</v>
      </c>
      <c r="G6931" t="s" s="695">
        <f>G6868</f>
        <v>2007</v>
      </c>
      <c r="H6931" s="677">
        <v>0</v>
      </c>
      <c r="J6931" s="662">
        <f>H6931*I6931</f>
        <v>0</v>
      </c>
      <c r="K6931" s="662">
        <f>IF($V$11="Y",J6931*0.05,0)</f>
        <v>0</v>
      </c>
    </row>
    <row r="6932" s="671" customFormat="1" ht="13.5" customHeight="1">
      <c r="E6932" t="s" s="596">
        <v>1807</v>
      </c>
      <c r="F6932" t="s" s="675">
        <v>2795</v>
      </c>
      <c r="G6932" t="s" s="676">
        <f>G6869</f>
        <v>1996</v>
      </c>
      <c r="H6932" s="677">
        <v>0</v>
      </c>
      <c r="J6932" s="662">
        <f>H6932*I6932</f>
        <v>0</v>
      </c>
      <c r="K6932" s="662">
        <f>IF($V$11="Y",J6932*0.05,0)</f>
        <v>0</v>
      </c>
    </row>
    <row r="6933" s="671" customFormat="1" ht="13.5" customHeight="1">
      <c r="E6933" t="s" s="596">
        <v>1807</v>
      </c>
      <c r="F6933" t="s" s="675">
        <v>2795</v>
      </c>
      <c r="G6933" t="s" s="91">
        <f>G6870</f>
        <v>1998</v>
      </c>
      <c r="H6933" s="677">
        <v>0</v>
      </c>
      <c r="J6933" s="662">
        <f>H6933*I6933</f>
        <v>0</v>
      </c>
      <c r="K6933" s="662">
        <f>IF($V$11="Y",J6933*0.05,0)</f>
        <v>0</v>
      </c>
    </row>
    <row r="6934" s="671" customFormat="1" ht="13.5" customHeight="1">
      <c r="E6934" t="s" s="596">
        <v>1807</v>
      </c>
      <c r="F6934" t="s" s="675">
        <v>2795</v>
      </c>
      <c r="G6934" t="s" s="205">
        <f>G6871</f>
        <v>2000</v>
      </c>
      <c r="H6934" s="677">
        <v>0</v>
      </c>
      <c r="J6934" s="662">
        <f>H6934*I6934</f>
        <v>0</v>
      </c>
      <c r="K6934" s="662">
        <f>IF($V$11="Y",J6934*0.05,0)</f>
        <v>0</v>
      </c>
    </row>
    <row r="6935" s="671" customFormat="1" ht="13.5" customHeight="1">
      <c r="E6935" t="s" s="596">
        <v>1807</v>
      </c>
      <c r="F6935" t="s" s="675">
        <v>2795</v>
      </c>
      <c r="G6935" t="s" s="684">
        <f>G6872</f>
        <v>2001</v>
      </c>
      <c r="H6935" s="677">
        <v>0</v>
      </c>
      <c r="J6935" s="662">
        <f>H6935*I6935</f>
        <v>0</v>
      </c>
      <c r="K6935" s="662">
        <f>IF($V$11="Y",J6935*0.05,0)</f>
        <v>0</v>
      </c>
    </row>
    <row r="6936" s="671" customFormat="1" ht="13.5" customHeight="1">
      <c r="E6936" t="s" s="596">
        <v>1807</v>
      </c>
      <c r="F6936" t="s" s="675">
        <v>2795</v>
      </c>
      <c r="G6936" t="s" s="686">
        <f>G6873</f>
        <v>2003</v>
      </c>
      <c r="H6936" s="677">
        <v>0</v>
      </c>
      <c r="J6936" s="662">
        <f>H6936*I6936</f>
        <v>0</v>
      </c>
      <c r="K6936" s="662">
        <f>IF($V$11="Y",J6936*0.05,0)</f>
        <v>0</v>
      </c>
    </row>
    <row r="6937" s="671" customFormat="1" ht="13.5" customHeight="1">
      <c r="E6937" t="s" s="596">
        <v>1807</v>
      </c>
      <c r="F6937" t="s" s="675">
        <v>2795</v>
      </c>
      <c r="G6937" t="s" s="690">
        <f>G6874</f>
        <v>2004</v>
      </c>
      <c r="H6937" s="677">
        <v>0</v>
      </c>
      <c r="J6937" s="662">
        <f>H6937*I6937</f>
        <v>0</v>
      </c>
      <c r="K6937" s="662">
        <f>IF($V$11="Y",J6937*0.05,0)</f>
        <v>0</v>
      </c>
    </row>
    <row r="6938" s="671" customFormat="1" ht="13.5" customHeight="1">
      <c r="E6938" t="s" s="596">
        <v>1807</v>
      </c>
      <c r="F6938" t="s" s="675">
        <v>2795</v>
      </c>
      <c r="G6938" t="s" s="692">
        <f>G6875</f>
        <v>2005</v>
      </c>
      <c r="H6938" s="677">
        <v>0</v>
      </c>
      <c r="J6938" s="662">
        <f>H6938*I6938</f>
        <v>0</v>
      </c>
      <c r="K6938" s="662">
        <f>IF($V$11="Y",J6938*0.05,0)</f>
        <v>0</v>
      </c>
    </row>
    <row r="6939" s="671" customFormat="1" ht="13.5" customHeight="1">
      <c r="E6939" t="s" s="596">
        <v>1807</v>
      </c>
      <c r="F6939" t="s" s="675">
        <v>2795</v>
      </c>
      <c r="G6939" t="s" s="180">
        <f>G6876</f>
        <v>2006</v>
      </c>
      <c r="H6939" s="677">
        <v>0</v>
      </c>
      <c r="J6939" s="662">
        <f>H6939*I6939</f>
        <v>0</v>
      </c>
      <c r="K6939" s="662">
        <f>IF($V$11="Y",J6939*0.05,0)</f>
        <v>0</v>
      </c>
    </row>
    <row r="6940" s="671" customFormat="1" ht="13.5" customHeight="1">
      <c r="E6940" t="s" s="596">
        <v>1807</v>
      </c>
      <c r="F6940" t="s" s="675">
        <v>2795</v>
      </c>
      <c r="G6940" t="s" s="695">
        <f>G6877</f>
        <v>2007</v>
      </c>
      <c r="H6940" s="677">
        <v>0</v>
      </c>
      <c r="J6940" s="662">
        <f>H6940*I6940</f>
        <v>0</v>
      </c>
      <c r="K6940" s="662">
        <f>IF($V$11="Y",J6940*0.05,0)</f>
        <v>0</v>
      </c>
    </row>
    <row r="6941" s="671" customFormat="1" ht="13.5" customHeight="1">
      <c r="E6941" t="s" s="596">
        <v>1808</v>
      </c>
      <c r="F6941" t="s" s="675">
        <v>2796</v>
      </c>
      <c r="G6941" t="s" s="676">
        <f>G6878</f>
        <v>1996</v>
      </c>
      <c r="H6941" s="677">
        <v>0</v>
      </c>
      <c r="J6941" s="662">
        <f>H6941*I6941</f>
        <v>0</v>
      </c>
      <c r="K6941" s="662">
        <f>IF($V$11="Y",J6941*0.05,0)</f>
        <v>0</v>
      </c>
    </row>
    <row r="6942" s="671" customFormat="1" ht="13.5" customHeight="1">
      <c r="E6942" t="s" s="596">
        <v>1808</v>
      </c>
      <c r="F6942" t="s" s="675">
        <v>2796</v>
      </c>
      <c r="G6942" t="s" s="91">
        <f>G6879</f>
        <v>1998</v>
      </c>
      <c r="H6942" s="677">
        <v>0</v>
      </c>
      <c r="J6942" s="662">
        <f>H6942*I6942</f>
        <v>0</v>
      </c>
      <c r="K6942" s="662">
        <f>IF($V$11="Y",J6942*0.05,0)</f>
        <v>0</v>
      </c>
    </row>
    <row r="6943" s="671" customFormat="1" ht="13.5" customHeight="1">
      <c r="E6943" t="s" s="596">
        <v>1808</v>
      </c>
      <c r="F6943" t="s" s="675">
        <v>2796</v>
      </c>
      <c r="G6943" t="s" s="205">
        <f>G6880</f>
        <v>2000</v>
      </c>
      <c r="H6943" s="677">
        <v>0</v>
      </c>
      <c r="J6943" s="662">
        <f>H6943*I6943</f>
        <v>0</v>
      </c>
      <c r="K6943" s="662">
        <f>IF($V$11="Y",J6943*0.05,0)</f>
        <v>0</v>
      </c>
    </row>
    <row r="6944" s="671" customFormat="1" ht="13.5" customHeight="1">
      <c r="E6944" t="s" s="596">
        <v>1808</v>
      </c>
      <c r="F6944" t="s" s="675">
        <v>2796</v>
      </c>
      <c r="G6944" t="s" s="684">
        <f>G6881</f>
        <v>2001</v>
      </c>
      <c r="H6944" s="677">
        <v>0</v>
      </c>
      <c r="J6944" s="662">
        <f>H6944*I6944</f>
        <v>0</v>
      </c>
      <c r="K6944" s="662">
        <f>IF($V$11="Y",J6944*0.05,0)</f>
        <v>0</v>
      </c>
    </row>
    <row r="6945" s="671" customFormat="1" ht="13.5" customHeight="1">
      <c r="E6945" t="s" s="596">
        <v>1808</v>
      </c>
      <c r="F6945" t="s" s="675">
        <v>2796</v>
      </c>
      <c r="G6945" t="s" s="686">
        <f>G6882</f>
        <v>2003</v>
      </c>
      <c r="H6945" s="677">
        <v>0</v>
      </c>
      <c r="J6945" s="662">
        <f>H6945*I6945</f>
        <v>0</v>
      </c>
      <c r="K6945" s="662">
        <f>IF($V$11="Y",J6945*0.05,0)</f>
        <v>0</v>
      </c>
    </row>
    <row r="6946" s="671" customFormat="1" ht="13.5" customHeight="1">
      <c r="E6946" t="s" s="596">
        <v>1808</v>
      </c>
      <c r="F6946" t="s" s="675">
        <v>2796</v>
      </c>
      <c r="G6946" t="s" s="690">
        <f>G6883</f>
        <v>2004</v>
      </c>
      <c r="H6946" s="677">
        <v>0</v>
      </c>
      <c r="J6946" s="662">
        <f>H6946*I6946</f>
        <v>0</v>
      </c>
      <c r="K6946" s="662">
        <f>IF($V$11="Y",J6946*0.05,0)</f>
        <v>0</v>
      </c>
    </row>
    <row r="6947" s="671" customFormat="1" ht="13.5" customHeight="1">
      <c r="E6947" t="s" s="596">
        <v>1808</v>
      </c>
      <c r="F6947" t="s" s="675">
        <v>2796</v>
      </c>
      <c r="G6947" t="s" s="692">
        <f>G6884</f>
        <v>2005</v>
      </c>
      <c r="H6947" s="677">
        <v>0</v>
      </c>
      <c r="J6947" s="662">
        <f>H6947*I6947</f>
        <v>0</v>
      </c>
      <c r="K6947" s="662">
        <f>IF($V$11="Y",J6947*0.05,0)</f>
        <v>0</v>
      </c>
    </row>
    <row r="6948" s="671" customFormat="1" ht="13.5" customHeight="1">
      <c r="E6948" t="s" s="596">
        <v>1808</v>
      </c>
      <c r="F6948" t="s" s="675">
        <v>2796</v>
      </c>
      <c r="G6948" t="s" s="180">
        <f>G6885</f>
        <v>2006</v>
      </c>
      <c r="H6948" s="677">
        <v>0</v>
      </c>
      <c r="J6948" s="662">
        <f>H6948*I6948</f>
        <v>0</v>
      </c>
      <c r="K6948" s="662">
        <f>IF($V$11="Y",J6948*0.05,0)</f>
        <v>0</v>
      </c>
    </row>
    <row r="6949" s="671" customFormat="1" ht="13.5" customHeight="1">
      <c r="E6949" t="s" s="596">
        <v>1808</v>
      </c>
      <c r="F6949" t="s" s="675">
        <v>2796</v>
      </c>
      <c r="G6949" t="s" s="695">
        <f>G6886</f>
        <v>2007</v>
      </c>
      <c r="H6949" s="677">
        <v>0</v>
      </c>
      <c r="J6949" s="662">
        <f>H6949*I6949</f>
        <v>0</v>
      </c>
      <c r="K6949" s="662">
        <f>IF($V$11="Y",J6949*0.05,0)</f>
        <v>0</v>
      </c>
    </row>
    <row r="6950" s="671" customFormat="1" ht="13.5" customHeight="1">
      <c r="E6950" t="s" s="596">
        <v>1809</v>
      </c>
      <c r="F6950" t="s" s="675">
        <v>2797</v>
      </c>
      <c r="G6950" t="s" s="676">
        <f>G6887</f>
        <v>1996</v>
      </c>
      <c r="H6950" s="677">
        <v>0</v>
      </c>
      <c r="J6950" s="662">
        <f>H6950*I6950</f>
        <v>0</v>
      </c>
      <c r="K6950" s="662">
        <f>IF($V$11="Y",J6950*0.05,0)</f>
        <v>0</v>
      </c>
    </row>
    <row r="6951" s="671" customFormat="1" ht="13.5" customHeight="1">
      <c r="E6951" t="s" s="596">
        <v>1809</v>
      </c>
      <c r="F6951" t="s" s="675">
        <v>2797</v>
      </c>
      <c r="G6951" t="s" s="91">
        <f>G6888</f>
        <v>1998</v>
      </c>
      <c r="H6951" s="677">
        <v>0</v>
      </c>
      <c r="J6951" s="662">
        <f>H6951*I6951</f>
        <v>0</v>
      </c>
      <c r="K6951" s="662">
        <f>IF($V$11="Y",J6951*0.05,0)</f>
        <v>0</v>
      </c>
    </row>
    <row r="6952" s="671" customFormat="1" ht="13.5" customHeight="1">
      <c r="E6952" t="s" s="596">
        <v>1809</v>
      </c>
      <c r="F6952" t="s" s="675">
        <v>2797</v>
      </c>
      <c r="G6952" t="s" s="205">
        <f>G6889</f>
        <v>2000</v>
      </c>
      <c r="H6952" s="677">
        <v>0</v>
      </c>
      <c r="J6952" s="662">
        <f>H6952*I6952</f>
        <v>0</v>
      </c>
      <c r="K6952" s="662">
        <f>IF($V$11="Y",J6952*0.05,0)</f>
        <v>0</v>
      </c>
    </row>
    <row r="6953" s="671" customFormat="1" ht="13.5" customHeight="1">
      <c r="E6953" t="s" s="596">
        <v>1809</v>
      </c>
      <c r="F6953" t="s" s="675">
        <v>2797</v>
      </c>
      <c r="G6953" t="s" s="684">
        <f>G6890</f>
        <v>2001</v>
      </c>
      <c r="H6953" s="677">
        <v>0</v>
      </c>
      <c r="J6953" s="662">
        <f>H6953*I6953</f>
        <v>0</v>
      </c>
      <c r="K6953" s="662">
        <f>IF($V$11="Y",J6953*0.05,0)</f>
        <v>0</v>
      </c>
    </row>
    <row r="6954" s="671" customFormat="1" ht="13.5" customHeight="1">
      <c r="E6954" t="s" s="596">
        <v>1809</v>
      </c>
      <c r="F6954" t="s" s="675">
        <v>2797</v>
      </c>
      <c r="G6954" t="s" s="686">
        <f>G6891</f>
        <v>2003</v>
      </c>
      <c r="H6954" s="677">
        <v>0</v>
      </c>
      <c r="J6954" s="662">
        <f>H6954*I6954</f>
        <v>0</v>
      </c>
      <c r="K6954" s="662">
        <f>IF($V$11="Y",J6954*0.05,0)</f>
        <v>0</v>
      </c>
    </row>
    <row r="6955" s="671" customFormat="1" ht="13.5" customHeight="1">
      <c r="E6955" t="s" s="596">
        <v>1809</v>
      </c>
      <c r="F6955" t="s" s="675">
        <v>2797</v>
      </c>
      <c r="G6955" t="s" s="690">
        <f>G6892</f>
        <v>2004</v>
      </c>
      <c r="H6955" s="677">
        <v>0</v>
      </c>
      <c r="J6955" s="662">
        <f>H6955*I6955</f>
        <v>0</v>
      </c>
      <c r="K6955" s="662">
        <f>IF($V$11="Y",J6955*0.05,0)</f>
        <v>0</v>
      </c>
    </row>
    <row r="6956" s="671" customFormat="1" ht="13.5" customHeight="1">
      <c r="E6956" t="s" s="596">
        <v>1809</v>
      </c>
      <c r="F6956" t="s" s="675">
        <v>2797</v>
      </c>
      <c r="G6956" t="s" s="692">
        <f>G6893</f>
        <v>2005</v>
      </c>
      <c r="H6956" s="677">
        <v>0</v>
      </c>
      <c r="J6956" s="662">
        <f>H6956*I6956</f>
        <v>0</v>
      </c>
      <c r="K6956" s="662">
        <f>IF($V$11="Y",J6956*0.05,0)</f>
        <v>0</v>
      </c>
    </row>
    <row r="6957" s="671" customFormat="1" ht="13.5" customHeight="1">
      <c r="E6957" t="s" s="596">
        <v>1809</v>
      </c>
      <c r="F6957" t="s" s="675">
        <v>2797</v>
      </c>
      <c r="G6957" t="s" s="180">
        <f>G6894</f>
        <v>2006</v>
      </c>
      <c r="H6957" s="677">
        <v>0</v>
      </c>
      <c r="J6957" s="662">
        <f>H6957*I6957</f>
        <v>0</v>
      </c>
      <c r="K6957" s="662">
        <f>IF($V$11="Y",J6957*0.05,0)</f>
        <v>0</v>
      </c>
    </row>
    <row r="6958" s="671" customFormat="1" ht="13.5" customHeight="1">
      <c r="E6958" t="s" s="596">
        <v>1809</v>
      </c>
      <c r="F6958" t="s" s="675">
        <v>2797</v>
      </c>
      <c r="G6958" t="s" s="695">
        <f>G6895</f>
        <v>2007</v>
      </c>
      <c r="H6958" s="677">
        <v>0</v>
      </c>
      <c r="J6958" s="662">
        <f>H6958*I6958</f>
        <v>0</v>
      </c>
      <c r="K6958" s="662">
        <f>IF($V$11="Y",J6958*0.05,0)</f>
        <v>0</v>
      </c>
    </row>
    <row r="6959" s="671" customFormat="1" ht="13.5" customHeight="1">
      <c r="E6959" t="s" s="596">
        <v>1810</v>
      </c>
      <c r="F6959" t="s" s="675">
        <v>2798</v>
      </c>
      <c r="G6959" t="s" s="676">
        <f>G6896</f>
        <v>1996</v>
      </c>
      <c r="H6959" s="677">
        <v>0</v>
      </c>
      <c r="J6959" s="662">
        <f>H6959*I6959</f>
        <v>0</v>
      </c>
      <c r="K6959" s="662">
        <f>IF($V$11="Y",J6959*0.05,0)</f>
        <v>0</v>
      </c>
    </row>
    <row r="6960" s="671" customFormat="1" ht="13.5" customHeight="1">
      <c r="E6960" t="s" s="596">
        <v>1810</v>
      </c>
      <c r="F6960" t="s" s="675">
        <v>2798</v>
      </c>
      <c r="G6960" t="s" s="91">
        <f>G6897</f>
        <v>1998</v>
      </c>
      <c r="H6960" s="677">
        <v>0</v>
      </c>
      <c r="J6960" s="662">
        <f>H6960*I6960</f>
        <v>0</v>
      </c>
      <c r="K6960" s="662">
        <f>IF($V$11="Y",J6960*0.05,0)</f>
        <v>0</v>
      </c>
    </row>
    <row r="6961" s="671" customFormat="1" ht="13.5" customHeight="1">
      <c r="E6961" t="s" s="596">
        <v>1810</v>
      </c>
      <c r="F6961" t="s" s="675">
        <v>2798</v>
      </c>
      <c r="G6961" t="s" s="205">
        <f>G6898</f>
        <v>2000</v>
      </c>
      <c r="H6961" s="677">
        <v>0</v>
      </c>
      <c r="J6961" s="662">
        <f>H6961*I6961</f>
        <v>0</v>
      </c>
      <c r="K6961" s="662">
        <f>IF($V$11="Y",J6961*0.05,0)</f>
        <v>0</v>
      </c>
    </row>
    <row r="6962" s="671" customFormat="1" ht="13.5" customHeight="1">
      <c r="E6962" t="s" s="596">
        <v>1810</v>
      </c>
      <c r="F6962" t="s" s="675">
        <v>2798</v>
      </c>
      <c r="G6962" t="s" s="684">
        <f>G6899</f>
        <v>2001</v>
      </c>
      <c r="H6962" s="677">
        <v>0</v>
      </c>
      <c r="J6962" s="662">
        <f>H6962*I6962</f>
        <v>0</v>
      </c>
      <c r="K6962" s="662">
        <f>IF($V$11="Y",J6962*0.05,0)</f>
        <v>0</v>
      </c>
    </row>
    <row r="6963" s="671" customFormat="1" ht="13.5" customHeight="1">
      <c r="E6963" t="s" s="596">
        <v>1810</v>
      </c>
      <c r="F6963" t="s" s="675">
        <v>2798</v>
      </c>
      <c r="G6963" t="s" s="686">
        <f>G6900</f>
        <v>2003</v>
      </c>
      <c r="H6963" s="677">
        <v>0</v>
      </c>
      <c r="J6963" s="662">
        <f>H6963*I6963</f>
        <v>0</v>
      </c>
      <c r="K6963" s="662">
        <f>IF($V$11="Y",J6963*0.05,0)</f>
        <v>0</v>
      </c>
    </row>
    <row r="6964" s="671" customFormat="1" ht="13.5" customHeight="1">
      <c r="E6964" t="s" s="596">
        <v>1810</v>
      </c>
      <c r="F6964" t="s" s="675">
        <v>2798</v>
      </c>
      <c r="G6964" t="s" s="690">
        <f>G6901</f>
        <v>2004</v>
      </c>
      <c r="H6964" s="677">
        <v>0</v>
      </c>
      <c r="J6964" s="662">
        <f>H6964*I6964</f>
        <v>0</v>
      </c>
      <c r="K6964" s="662">
        <f>IF($V$11="Y",J6964*0.05,0)</f>
        <v>0</v>
      </c>
    </row>
    <row r="6965" s="671" customFormat="1" ht="13.5" customHeight="1">
      <c r="E6965" t="s" s="596">
        <v>1810</v>
      </c>
      <c r="F6965" t="s" s="675">
        <v>2798</v>
      </c>
      <c r="G6965" t="s" s="692">
        <f>G6902</f>
        <v>2005</v>
      </c>
      <c r="H6965" s="677">
        <v>0</v>
      </c>
      <c r="J6965" s="662">
        <f>H6965*I6965</f>
        <v>0</v>
      </c>
      <c r="K6965" s="662">
        <f>IF($V$11="Y",J6965*0.05,0)</f>
        <v>0</v>
      </c>
    </row>
    <row r="6966" s="671" customFormat="1" ht="13.5" customHeight="1">
      <c r="E6966" t="s" s="596">
        <v>1810</v>
      </c>
      <c r="F6966" t="s" s="675">
        <v>2798</v>
      </c>
      <c r="G6966" t="s" s="180">
        <f>G6903</f>
        <v>2006</v>
      </c>
      <c r="H6966" s="677">
        <v>0</v>
      </c>
      <c r="J6966" s="662">
        <f>H6966*I6966</f>
        <v>0</v>
      </c>
      <c r="K6966" s="662">
        <f>IF($V$11="Y",J6966*0.05,0)</f>
        <v>0</v>
      </c>
    </row>
    <row r="6967" s="671" customFormat="1" ht="13.5" customHeight="1">
      <c r="E6967" t="s" s="596">
        <v>1810</v>
      </c>
      <c r="F6967" t="s" s="675">
        <v>2798</v>
      </c>
      <c r="G6967" t="s" s="695">
        <f>G6904</f>
        <v>2007</v>
      </c>
      <c r="H6967" s="677">
        <v>0</v>
      </c>
      <c r="J6967" s="662">
        <f>H6967*I6967</f>
        <v>0</v>
      </c>
      <c r="K6967" s="662">
        <f>IF($V$11="Y",J6967*0.05,0)</f>
        <v>0</v>
      </c>
    </row>
    <row r="6968" s="671" customFormat="1" ht="13.5" customHeight="1">
      <c r="E6968" t="s" s="596">
        <v>2799</v>
      </c>
      <c r="F6968" t="s" s="675">
        <v>2800</v>
      </c>
      <c r="G6968" t="s" s="676">
        <f>G6905</f>
        <v>1996</v>
      </c>
      <c r="H6968" s="677">
        <v>0</v>
      </c>
      <c r="J6968" s="662">
        <f>H6968*I6968</f>
        <v>0</v>
      </c>
      <c r="K6968" s="662">
        <f>IF($V$11="Y",J6968*0.05,0)</f>
        <v>0</v>
      </c>
    </row>
    <row r="6969" s="671" customFormat="1" ht="13.5" customHeight="1">
      <c r="E6969" t="s" s="596">
        <v>2799</v>
      </c>
      <c r="F6969" t="s" s="675">
        <v>2800</v>
      </c>
      <c r="G6969" t="s" s="91">
        <f>G6906</f>
        <v>1998</v>
      </c>
      <c r="H6969" s="677">
        <v>0</v>
      </c>
      <c r="J6969" s="662">
        <f>H6969*I6969</f>
        <v>0</v>
      </c>
      <c r="K6969" s="662">
        <f>IF($V$11="Y",J6969*0.05,0)</f>
        <v>0</v>
      </c>
    </row>
    <row r="6970" s="671" customFormat="1" ht="13.5" customHeight="1">
      <c r="E6970" t="s" s="596">
        <v>2799</v>
      </c>
      <c r="F6970" t="s" s="675">
        <v>2800</v>
      </c>
      <c r="G6970" t="s" s="205">
        <f>G6907</f>
        <v>2000</v>
      </c>
      <c r="H6970" s="677">
        <v>0</v>
      </c>
      <c r="J6970" s="662">
        <f>H6970*I6970</f>
        <v>0</v>
      </c>
      <c r="K6970" s="662">
        <f>IF($V$11="Y",J6970*0.05,0)</f>
        <v>0</v>
      </c>
    </row>
    <row r="6971" s="671" customFormat="1" ht="13.5" customHeight="1">
      <c r="E6971" t="s" s="596">
        <v>2799</v>
      </c>
      <c r="F6971" t="s" s="675">
        <v>2800</v>
      </c>
      <c r="G6971" t="s" s="684">
        <f>G6908</f>
        <v>2001</v>
      </c>
      <c r="H6971" s="677">
        <v>0</v>
      </c>
      <c r="J6971" s="662">
        <f>H6971*I6971</f>
        <v>0</v>
      </c>
      <c r="K6971" s="662">
        <f>IF($V$11="Y",J6971*0.05,0)</f>
        <v>0</v>
      </c>
    </row>
    <row r="6972" s="671" customFormat="1" ht="13.5" customHeight="1">
      <c r="E6972" t="s" s="596">
        <v>2799</v>
      </c>
      <c r="F6972" t="s" s="675">
        <v>2800</v>
      </c>
      <c r="G6972" t="s" s="686">
        <f>G6909</f>
        <v>2003</v>
      </c>
      <c r="H6972" s="677">
        <v>0</v>
      </c>
      <c r="J6972" s="662">
        <f>H6972*I6972</f>
        <v>0</v>
      </c>
      <c r="K6972" s="662">
        <f>IF($V$11="Y",J6972*0.05,0)</f>
        <v>0</v>
      </c>
    </row>
    <row r="6973" s="671" customFormat="1" ht="13.5" customHeight="1">
      <c r="E6973" t="s" s="596">
        <v>2799</v>
      </c>
      <c r="F6973" t="s" s="675">
        <v>2800</v>
      </c>
      <c r="G6973" t="s" s="690">
        <f>G6910</f>
        <v>2004</v>
      </c>
      <c r="H6973" s="677">
        <v>0</v>
      </c>
      <c r="J6973" s="662">
        <f>H6973*I6973</f>
        <v>0</v>
      </c>
      <c r="K6973" s="662">
        <f>IF($V$11="Y",J6973*0.05,0)</f>
        <v>0</v>
      </c>
    </row>
    <row r="6974" s="671" customFormat="1" ht="13.5" customHeight="1">
      <c r="E6974" t="s" s="596">
        <v>2799</v>
      </c>
      <c r="F6974" t="s" s="675">
        <v>2800</v>
      </c>
      <c r="G6974" t="s" s="692">
        <f>G6911</f>
        <v>2005</v>
      </c>
      <c r="H6974" s="677">
        <v>0</v>
      </c>
      <c r="J6974" s="662">
        <f>H6974*I6974</f>
        <v>0</v>
      </c>
      <c r="K6974" s="662">
        <f>IF($V$11="Y",J6974*0.05,0)</f>
        <v>0</v>
      </c>
    </row>
    <row r="6975" s="671" customFormat="1" ht="13.5" customHeight="1">
      <c r="E6975" t="s" s="596">
        <v>2799</v>
      </c>
      <c r="F6975" t="s" s="675">
        <v>2800</v>
      </c>
      <c r="G6975" t="s" s="180">
        <f>G6912</f>
        <v>2006</v>
      </c>
      <c r="H6975" s="677">
        <v>0</v>
      </c>
      <c r="J6975" s="662">
        <f>H6975*I6975</f>
        <v>0</v>
      </c>
      <c r="K6975" s="662">
        <f>IF($V$11="Y",J6975*0.05,0)</f>
        <v>0</v>
      </c>
    </row>
    <row r="6976" s="671" customFormat="1" ht="13.5" customHeight="1">
      <c r="E6976" t="s" s="596">
        <v>2799</v>
      </c>
      <c r="F6976" t="s" s="675">
        <v>2800</v>
      </c>
      <c r="G6976" t="s" s="695">
        <f>G6913</f>
        <v>2007</v>
      </c>
      <c r="H6976" s="677">
        <v>0</v>
      </c>
      <c r="J6976" s="662">
        <f>H6976*I6976</f>
        <v>0</v>
      </c>
      <c r="K6976" s="662">
        <f>IF($V$11="Y",J6976*0.05,0)</f>
        <v>0</v>
      </c>
    </row>
    <row r="6977" s="671" customFormat="1" ht="13.5" customHeight="1">
      <c r="E6977" t="s" s="596">
        <v>1811</v>
      </c>
      <c r="F6977" t="s" s="675">
        <v>2801</v>
      </c>
      <c r="G6977" t="s" s="676">
        <f>G6914</f>
        <v>1996</v>
      </c>
      <c r="H6977" s="677">
        <v>0</v>
      </c>
      <c r="J6977" s="662">
        <f>H6977*I6977</f>
        <v>0</v>
      </c>
      <c r="K6977" s="662">
        <f>IF($V$11="Y",J6977*0.05,0)</f>
        <v>0</v>
      </c>
    </row>
    <row r="6978" s="671" customFormat="1" ht="13.5" customHeight="1">
      <c r="E6978" t="s" s="596">
        <v>1811</v>
      </c>
      <c r="F6978" t="s" s="675">
        <v>2801</v>
      </c>
      <c r="G6978" t="s" s="91">
        <f>G6915</f>
        <v>1998</v>
      </c>
      <c r="H6978" s="677">
        <v>0</v>
      </c>
      <c r="J6978" s="662">
        <f>H6978*I6978</f>
        <v>0</v>
      </c>
      <c r="K6978" s="662">
        <f>IF($V$11="Y",J6978*0.05,0)</f>
        <v>0</v>
      </c>
    </row>
    <row r="6979" s="671" customFormat="1" ht="13.5" customHeight="1">
      <c r="E6979" t="s" s="596">
        <v>1811</v>
      </c>
      <c r="F6979" t="s" s="675">
        <v>2801</v>
      </c>
      <c r="G6979" t="s" s="205">
        <f>G6916</f>
        <v>2000</v>
      </c>
      <c r="H6979" s="677">
        <v>0</v>
      </c>
      <c r="J6979" s="662">
        <f>H6979*I6979</f>
        <v>0</v>
      </c>
      <c r="K6979" s="662">
        <f>IF($V$11="Y",J6979*0.05,0)</f>
        <v>0</v>
      </c>
    </row>
    <row r="6980" s="671" customFormat="1" ht="13.5" customHeight="1">
      <c r="E6980" t="s" s="596">
        <v>1811</v>
      </c>
      <c r="F6980" t="s" s="675">
        <v>2801</v>
      </c>
      <c r="G6980" t="s" s="684">
        <f>G6917</f>
        <v>2001</v>
      </c>
      <c r="H6980" s="677">
        <v>0</v>
      </c>
      <c r="J6980" s="662">
        <f>H6980*I6980</f>
        <v>0</v>
      </c>
      <c r="K6980" s="662">
        <f>IF($V$11="Y",J6980*0.05,0)</f>
        <v>0</v>
      </c>
    </row>
    <row r="6981" s="671" customFormat="1" ht="13.5" customHeight="1">
      <c r="E6981" t="s" s="596">
        <v>1811</v>
      </c>
      <c r="F6981" t="s" s="675">
        <v>2801</v>
      </c>
      <c r="G6981" t="s" s="686">
        <f>G6918</f>
        <v>2003</v>
      </c>
      <c r="H6981" s="677">
        <v>0</v>
      </c>
      <c r="J6981" s="662">
        <f>H6981*I6981</f>
        <v>0</v>
      </c>
      <c r="K6981" s="662">
        <f>IF($V$11="Y",J6981*0.05,0)</f>
        <v>0</v>
      </c>
    </row>
    <row r="6982" s="671" customFormat="1" ht="13.5" customHeight="1">
      <c r="E6982" t="s" s="596">
        <v>1811</v>
      </c>
      <c r="F6982" t="s" s="675">
        <v>2801</v>
      </c>
      <c r="G6982" t="s" s="690">
        <f>G6919</f>
        <v>2004</v>
      </c>
      <c r="H6982" s="677">
        <v>0</v>
      </c>
      <c r="J6982" s="662">
        <f>H6982*I6982</f>
        <v>0</v>
      </c>
      <c r="K6982" s="662">
        <f>IF($V$11="Y",J6982*0.05,0)</f>
        <v>0</v>
      </c>
    </row>
    <row r="6983" s="671" customFormat="1" ht="13.5" customHeight="1">
      <c r="E6983" t="s" s="596">
        <v>1811</v>
      </c>
      <c r="F6983" t="s" s="675">
        <v>2801</v>
      </c>
      <c r="G6983" t="s" s="692">
        <f>G6920</f>
        <v>2005</v>
      </c>
      <c r="H6983" s="677">
        <v>0</v>
      </c>
      <c r="J6983" s="662">
        <f>H6983*I6983</f>
        <v>0</v>
      </c>
      <c r="K6983" s="662">
        <f>IF($V$11="Y",J6983*0.05,0)</f>
        <v>0</v>
      </c>
    </row>
    <row r="6984" s="671" customFormat="1" ht="13.5" customHeight="1">
      <c r="E6984" t="s" s="596">
        <v>1811</v>
      </c>
      <c r="F6984" t="s" s="675">
        <v>2801</v>
      </c>
      <c r="G6984" t="s" s="180">
        <f>G6921</f>
        <v>2006</v>
      </c>
      <c r="H6984" s="677">
        <v>0</v>
      </c>
      <c r="J6984" s="662">
        <f>H6984*I6984</f>
        <v>0</v>
      </c>
      <c r="K6984" s="662">
        <f>IF($V$11="Y",J6984*0.05,0)</f>
        <v>0</v>
      </c>
    </row>
    <row r="6985" s="671" customFormat="1" ht="13.5" customHeight="1">
      <c r="E6985" t="s" s="596">
        <v>1811</v>
      </c>
      <c r="F6985" t="s" s="675">
        <v>2801</v>
      </c>
      <c r="G6985" t="s" s="695">
        <f>G6922</f>
        <v>2007</v>
      </c>
      <c r="H6985" s="677">
        <v>0</v>
      </c>
      <c r="J6985" s="662">
        <f>H6985*I6985</f>
        <v>0</v>
      </c>
      <c r="K6985" s="662">
        <f>IF($V$11="Y",J6985*0.05,0)</f>
        <v>0</v>
      </c>
    </row>
    <row r="6986" s="671" customFormat="1" ht="13.5" customHeight="1">
      <c r="E6986" t="s" s="596">
        <v>1812</v>
      </c>
      <c r="F6986" t="s" s="675">
        <v>2802</v>
      </c>
      <c r="G6986" t="s" s="676">
        <f>G6923</f>
        <v>1996</v>
      </c>
      <c r="H6986" s="677">
        <v>0</v>
      </c>
      <c r="J6986" s="662">
        <f>H6986*I6986</f>
        <v>0</v>
      </c>
      <c r="K6986" s="662">
        <f>IF($V$11="Y",J6986*0.05,0)</f>
        <v>0</v>
      </c>
    </row>
    <row r="6987" s="671" customFormat="1" ht="13.5" customHeight="1">
      <c r="E6987" t="s" s="596">
        <v>1812</v>
      </c>
      <c r="F6987" t="s" s="675">
        <v>2802</v>
      </c>
      <c r="G6987" t="s" s="91">
        <f>G6924</f>
        <v>1998</v>
      </c>
      <c r="H6987" s="677">
        <v>0</v>
      </c>
      <c r="J6987" s="662">
        <f>H6987*I6987</f>
        <v>0</v>
      </c>
      <c r="K6987" s="662">
        <f>IF($V$11="Y",J6987*0.05,0)</f>
        <v>0</v>
      </c>
    </row>
    <row r="6988" s="671" customFormat="1" ht="13.5" customHeight="1">
      <c r="E6988" t="s" s="596">
        <v>1812</v>
      </c>
      <c r="F6988" t="s" s="675">
        <v>2802</v>
      </c>
      <c r="G6988" t="s" s="205">
        <f>G6925</f>
        <v>2000</v>
      </c>
      <c r="H6988" s="677">
        <v>0</v>
      </c>
      <c r="J6988" s="662">
        <f>H6988*I6988</f>
        <v>0</v>
      </c>
      <c r="K6988" s="662">
        <f>IF($V$11="Y",J6988*0.05,0)</f>
        <v>0</v>
      </c>
    </row>
    <row r="6989" s="671" customFormat="1" ht="13.5" customHeight="1">
      <c r="E6989" t="s" s="596">
        <v>1812</v>
      </c>
      <c r="F6989" t="s" s="675">
        <v>2802</v>
      </c>
      <c r="G6989" t="s" s="684">
        <f>G6926</f>
        <v>2001</v>
      </c>
      <c r="H6989" s="677">
        <v>0</v>
      </c>
      <c r="J6989" s="662">
        <f>H6989*I6989</f>
        <v>0</v>
      </c>
      <c r="K6989" s="662">
        <f>IF($V$11="Y",J6989*0.05,0)</f>
        <v>0</v>
      </c>
    </row>
    <row r="6990" s="671" customFormat="1" ht="13.5" customHeight="1">
      <c r="E6990" t="s" s="596">
        <v>1812</v>
      </c>
      <c r="F6990" t="s" s="675">
        <v>2802</v>
      </c>
      <c r="G6990" t="s" s="686">
        <f>G6927</f>
        <v>2003</v>
      </c>
      <c r="H6990" s="677">
        <v>0</v>
      </c>
      <c r="J6990" s="662">
        <f>H6990*I6990</f>
        <v>0</v>
      </c>
      <c r="K6990" s="662">
        <f>IF($V$11="Y",J6990*0.05,0)</f>
        <v>0</v>
      </c>
    </row>
    <row r="6991" s="671" customFormat="1" ht="13.5" customHeight="1">
      <c r="E6991" t="s" s="596">
        <v>1812</v>
      </c>
      <c r="F6991" t="s" s="675">
        <v>2802</v>
      </c>
      <c r="G6991" t="s" s="690">
        <f>G6928</f>
        <v>2004</v>
      </c>
      <c r="H6991" s="677">
        <v>0</v>
      </c>
      <c r="J6991" s="662">
        <f>H6991*I6991</f>
        <v>0</v>
      </c>
      <c r="K6991" s="662">
        <f>IF($V$11="Y",J6991*0.05,0)</f>
        <v>0</v>
      </c>
    </row>
    <row r="6992" s="671" customFormat="1" ht="13.5" customHeight="1">
      <c r="E6992" t="s" s="596">
        <v>1812</v>
      </c>
      <c r="F6992" t="s" s="675">
        <v>2802</v>
      </c>
      <c r="G6992" t="s" s="692">
        <f>G6929</f>
        <v>2005</v>
      </c>
      <c r="H6992" s="677">
        <v>0</v>
      </c>
      <c r="J6992" s="662">
        <f>H6992*I6992</f>
        <v>0</v>
      </c>
      <c r="K6992" s="662">
        <f>IF($V$11="Y",J6992*0.05,0)</f>
        <v>0</v>
      </c>
    </row>
    <row r="6993" s="671" customFormat="1" ht="13.5" customHeight="1">
      <c r="E6993" t="s" s="596">
        <v>1812</v>
      </c>
      <c r="F6993" t="s" s="675">
        <v>2802</v>
      </c>
      <c r="G6993" t="s" s="180">
        <f>G6930</f>
        <v>2006</v>
      </c>
      <c r="H6993" s="677">
        <v>0</v>
      </c>
      <c r="J6993" s="662">
        <f>H6993*I6993</f>
        <v>0</v>
      </c>
      <c r="K6993" s="662">
        <f>IF($V$11="Y",J6993*0.05,0)</f>
        <v>0</v>
      </c>
    </row>
    <row r="6994" s="671" customFormat="1" ht="13.5" customHeight="1">
      <c r="E6994" t="s" s="596">
        <v>1812</v>
      </c>
      <c r="F6994" t="s" s="675">
        <v>2802</v>
      </c>
      <c r="G6994" t="s" s="695">
        <f>G6931</f>
        <v>2007</v>
      </c>
      <c r="H6994" s="677">
        <v>0</v>
      </c>
      <c r="J6994" s="662">
        <f>H6994*I6994</f>
        <v>0</v>
      </c>
      <c r="K6994" s="662">
        <f>IF($V$11="Y",J6994*0.05,0)</f>
        <v>0</v>
      </c>
    </row>
    <row r="6995" s="671" customFormat="1" ht="13.5" customHeight="1">
      <c r="E6995" t="s" s="596">
        <v>1813</v>
      </c>
      <c r="F6995" t="s" s="675">
        <v>2803</v>
      </c>
      <c r="G6995" t="s" s="676">
        <f>G6932</f>
        <v>1996</v>
      </c>
      <c r="H6995" s="677">
        <v>0</v>
      </c>
      <c r="J6995" s="662">
        <f>H6995*I6995</f>
        <v>0</v>
      </c>
      <c r="K6995" s="662">
        <f>IF($V$11="Y",J6995*0.05,0)</f>
        <v>0</v>
      </c>
    </row>
    <row r="6996" s="671" customFormat="1" ht="13.5" customHeight="1">
      <c r="E6996" t="s" s="596">
        <v>1813</v>
      </c>
      <c r="F6996" t="s" s="675">
        <v>2803</v>
      </c>
      <c r="G6996" t="s" s="91">
        <f>G6933</f>
        <v>1998</v>
      </c>
      <c r="H6996" s="677">
        <v>0</v>
      </c>
      <c r="J6996" s="662">
        <f>H6996*I6996</f>
        <v>0</v>
      </c>
      <c r="K6996" s="662">
        <f>IF($V$11="Y",J6996*0.05,0)</f>
        <v>0</v>
      </c>
    </row>
    <row r="6997" s="671" customFormat="1" ht="13.5" customHeight="1">
      <c r="E6997" t="s" s="596">
        <v>1813</v>
      </c>
      <c r="F6997" t="s" s="675">
        <v>2803</v>
      </c>
      <c r="G6997" t="s" s="205">
        <f>G6934</f>
        <v>2000</v>
      </c>
      <c r="H6997" s="677">
        <v>0</v>
      </c>
      <c r="J6997" s="662">
        <f>H6997*I6997</f>
        <v>0</v>
      </c>
      <c r="K6997" s="662">
        <f>IF($V$11="Y",J6997*0.05,0)</f>
        <v>0</v>
      </c>
    </row>
    <row r="6998" s="671" customFormat="1" ht="13.5" customHeight="1">
      <c r="E6998" t="s" s="596">
        <v>1813</v>
      </c>
      <c r="F6998" t="s" s="675">
        <v>2803</v>
      </c>
      <c r="G6998" t="s" s="684">
        <f>G6935</f>
        <v>2001</v>
      </c>
      <c r="H6998" s="677">
        <v>0</v>
      </c>
      <c r="J6998" s="662">
        <f>H6998*I6998</f>
        <v>0</v>
      </c>
      <c r="K6998" s="662">
        <f>IF($V$11="Y",J6998*0.05,0)</f>
        <v>0</v>
      </c>
    </row>
    <row r="6999" s="671" customFormat="1" ht="13.5" customHeight="1">
      <c r="E6999" t="s" s="596">
        <v>1813</v>
      </c>
      <c r="F6999" t="s" s="675">
        <v>2803</v>
      </c>
      <c r="G6999" t="s" s="686">
        <f>G6936</f>
        <v>2003</v>
      </c>
      <c r="H6999" s="677">
        <v>0</v>
      </c>
      <c r="J6999" s="662">
        <f>H6999*I6999</f>
        <v>0</v>
      </c>
      <c r="K6999" s="662">
        <f>IF($V$11="Y",J6999*0.05,0)</f>
        <v>0</v>
      </c>
    </row>
    <row r="7000" s="671" customFormat="1" ht="13.5" customHeight="1">
      <c r="E7000" t="s" s="596">
        <v>1813</v>
      </c>
      <c r="F7000" t="s" s="675">
        <v>2803</v>
      </c>
      <c r="G7000" t="s" s="690">
        <f>G6937</f>
        <v>2004</v>
      </c>
      <c r="H7000" s="677">
        <v>0</v>
      </c>
      <c r="J7000" s="662">
        <f>H7000*I7000</f>
        <v>0</v>
      </c>
      <c r="K7000" s="662">
        <f>IF($V$11="Y",J7000*0.05,0)</f>
        <v>0</v>
      </c>
    </row>
    <row r="7001" s="671" customFormat="1" ht="13.5" customHeight="1">
      <c r="E7001" t="s" s="596">
        <v>1813</v>
      </c>
      <c r="F7001" t="s" s="675">
        <v>2803</v>
      </c>
      <c r="G7001" t="s" s="692">
        <f>G6938</f>
        <v>2005</v>
      </c>
      <c r="H7001" s="677">
        <v>0</v>
      </c>
      <c r="J7001" s="662">
        <f>H7001*I7001</f>
        <v>0</v>
      </c>
      <c r="K7001" s="662">
        <f>IF($V$11="Y",J7001*0.05,0)</f>
        <v>0</v>
      </c>
    </row>
    <row r="7002" s="671" customFormat="1" ht="13.5" customHeight="1">
      <c r="E7002" t="s" s="596">
        <v>1813</v>
      </c>
      <c r="F7002" t="s" s="675">
        <v>2803</v>
      </c>
      <c r="G7002" t="s" s="180">
        <f>G6939</f>
        <v>2006</v>
      </c>
      <c r="H7002" s="677">
        <v>0</v>
      </c>
      <c r="J7002" s="662">
        <f>H7002*I7002</f>
        <v>0</v>
      </c>
      <c r="K7002" s="662">
        <f>IF($V$11="Y",J7002*0.05,0)</f>
        <v>0</v>
      </c>
    </row>
    <row r="7003" s="671" customFormat="1" ht="13.5" customHeight="1">
      <c r="E7003" t="s" s="596">
        <v>1813</v>
      </c>
      <c r="F7003" t="s" s="675">
        <v>2803</v>
      </c>
      <c r="G7003" t="s" s="695">
        <f>G6940</f>
        <v>2007</v>
      </c>
      <c r="H7003" s="677">
        <v>0</v>
      </c>
      <c r="J7003" s="662">
        <f>H7003*I7003</f>
        <v>0</v>
      </c>
      <c r="K7003" s="662">
        <f>IF($V$11="Y",J7003*0.05,0)</f>
        <v>0</v>
      </c>
    </row>
    <row r="7004" s="671" customFormat="1" ht="13.5" customHeight="1">
      <c r="E7004" t="s" s="596">
        <v>1814</v>
      </c>
      <c r="F7004" t="s" s="675">
        <v>2804</v>
      </c>
      <c r="G7004" t="s" s="676">
        <f>G6941</f>
        <v>1996</v>
      </c>
      <c r="H7004" s="677">
        <v>0</v>
      </c>
      <c r="J7004" s="662">
        <f>H7004*I7004</f>
        <v>0</v>
      </c>
      <c r="K7004" s="662">
        <f>IF($V$11="Y",J7004*0.05,0)</f>
        <v>0</v>
      </c>
    </row>
    <row r="7005" s="671" customFormat="1" ht="13.5" customHeight="1">
      <c r="E7005" t="s" s="596">
        <v>1814</v>
      </c>
      <c r="F7005" t="s" s="675">
        <v>2804</v>
      </c>
      <c r="G7005" t="s" s="91">
        <f>G6942</f>
        <v>1998</v>
      </c>
      <c r="H7005" s="677">
        <v>0</v>
      </c>
      <c r="J7005" s="662">
        <f>H7005*I7005</f>
        <v>0</v>
      </c>
      <c r="K7005" s="662">
        <f>IF($V$11="Y",J7005*0.05,0)</f>
        <v>0</v>
      </c>
    </row>
    <row r="7006" s="671" customFormat="1" ht="13.5" customHeight="1">
      <c r="E7006" t="s" s="596">
        <v>1814</v>
      </c>
      <c r="F7006" t="s" s="675">
        <v>2804</v>
      </c>
      <c r="G7006" t="s" s="205">
        <f>G6943</f>
        <v>2000</v>
      </c>
      <c r="H7006" s="677">
        <v>0</v>
      </c>
      <c r="J7006" s="662">
        <f>H7006*I7006</f>
        <v>0</v>
      </c>
      <c r="K7006" s="662">
        <f>IF($V$11="Y",J7006*0.05,0)</f>
        <v>0</v>
      </c>
    </row>
    <row r="7007" s="671" customFormat="1" ht="13.5" customHeight="1">
      <c r="E7007" t="s" s="596">
        <v>1814</v>
      </c>
      <c r="F7007" t="s" s="675">
        <v>2804</v>
      </c>
      <c r="G7007" t="s" s="684">
        <f>G6944</f>
        <v>2001</v>
      </c>
      <c r="H7007" s="677">
        <v>0</v>
      </c>
      <c r="J7007" s="662">
        <f>H7007*I7007</f>
        <v>0</v>
      </c>
      <c r="K7007" s="662">
        <f>IF($V$11="Y",J7007*0.05,0)</f>
        <v>0</v>
      </c>
    </row>
    <row r="7008" s="671" customFormat="1" ht="13.5" customHeight="1">
      <c r="E7008" t="s" s="596">
        <v>1814</v>
      </c>
      <c r="F7008" t="s" s="675">
        <v>2804</v>
      </c>
      <c r="G7008" t="s" s="686">
        <f>G6945</f>
        <v>2003</v>
      </c>
      <c r="H7008" s="677">
        <v>0</v>
      </c>
      <c r="J7008" s="662">
        <f>H7008*I7008</f>
        <v>0</v>
      </c>
      <c r="K7008" s="662">
        <f>IF($V$11="Y",J7008*0.05,0)</f>
        <v>0</v>
      </c>
    </row>
    <row r="7009" s="671" customFormat="1" ht="13.5" customHeight="1">
      <c r="E7009" t="s" s="596">
        <v>1814</v>
      </c>
      <c r="F7009" t="s" s="675">
        <v>2804</v>
      </c>
      <c r="G7009" t="s" s="690">
        <f>G6946</f>
        <v>2004</v>
      </c>
      <c r="H7009" s="677">
        <v>0</v>
      </c>
      <c r="J7009" s="662">
        <f>H7009*I7009</f>
        <v>0</v>
      </c>
      <c r="K7009" s="662">
        <f>IF($V$11="Y",J7009*0.05,0)</f>
        <v>0</v>
      </c>
    </row>
    <row r="7010" s="671" customFormat="1" ht="13.5" customHeight="1">
      <c r="E7010" t="s" s="596">
        <v>1814</v>
      </c>
      <c r="F7010" t="s" s="675">
        <v>2804</v>
      </c>
      <c r="G7010" t="s" s="692">
        <f>G6947</f>
        <v>2005</v>
      </c>
      <c r="H7010" s="677">
        <v>0</v>
      </c>
      <c r="J7010" s="662">
        <f>H7010*I7010</f>
        <v>0</v>
      </c>
      <c r="K7010" s="662">
        <f>IF($V$11="Y",J7010*0.05,0)</f>
        <v>0</v>
      </c>
    </row>
    <row r="7011" s="671" customFormat="1" ht="13.5" customHeight="1">
      <c r="E7011" t="s" s="596">
        <v>1814</v>
      </c>
      <c r="F7011" t="s" s="675">
        <v>2804</v>
      </c>
      <c r="G7011" t="s" s="180">
        <f>G6948</f>
        <v>2006</v>
      </c>
      <c r="H7011" s="677">
        <v>0</v>
      </c>
      <c r="J7011" s="662">
        <f>H7011*I7011</f>
        <v>0</v>
      </c>
      <c r="K7011" s="662">
        <f>IF($V$11="Y",J7011*0.05,0)</f>
        <v>0</v>
      </c>
    </row>
    <row r="7012" s="671" customFormat="1" ht="13.5" customHeight="1">
      <c r="E7012" t="s" s="596">
        <v>1814</v>
      </c>
      <c r="F7012" t="s" s="675">
        <v>2804</v>
      </c>
      <c r="G7012" t="s" s="695">
        <f>G6949</f>
        <v>2007</v>
      </c>
      <c r="H7012" s="677">
        <v>0</v>
      </c>
      <c r="J7012" s="662">
        <f>H7012*I7012</f>
        <v>0</v>
      </c>
      <c r="K7012" s="662">
        <f>IF($V$11="Y",J7012*0.05,0)</f>
        <v>0</v>
      </c>
    </row>
    <row r="7013" s="671" customFormat="1" ht="13.5" customHeight="1">
      <c r="E7013" t="s" s="596">
        <v>1815</v>
      </c>
      <c r="F7013" t="s" s="675">
        <v>2805</v>
      </c>
      <c r="G7013" t="s" s="676">
        <f>G6950</f>
        <v>1996</v>
      </c>
      <c r="H7013" s="677">
        <v>0</v>
      </c>
      <c r="J7013" s="662">
        <f>H7013*I7013</f>
        <v>0</v>
      </c>
      <c r="K7013" s="662">
        <f>IF($V$11="Y",J7013*0.05,0)</f>
        <v>0</v>
      </c>
    </row>
    <row r="7014" s="671" customFormat="1" ht="13.5" customHeight="1">
      <c r="E7014" t="s" s="596">
        <v>1815</v>
      </c>
      <c r="F7014" t="s" s="675">
        <v>2805</v>
      </c>
      <c r="G7014" t="s" s="91">
        <f>G6951</f>
        <v>1998</v>
      </c>
      <c r="H7014" s="677">
        <v>0</v>
      </c>
      <c r="J7014" s="662">
        <f>H7014*I7014</f>
        <v>0</v>
      </c>
      <c r="K7014" s="662">
        <f>IF($V$11="Y",J7014*0.05,0)</f>
        <v>0</v>
      </c>
    </row>
    <row r="7015" s="671" customFormat="1" ht="13.5" customHeight="1">
      <c r="E7015" t="s" s="596">
        <v>1815</v>
      </c>
      <c r="F7015" t="s" s="675">
        <v>2805</v>
      </c>
      <c r="G7015" t="s" s="205">
        <f>G6952</f>
        <v>2000</v>
      </c>
      <c r="H7015" s="677">
        <v>0</v>
      </c>
      <c r="J7015" s="662">
        <f>H7015*I7015</f>
        <v>0</v>
      </c>
      <c r="K7015" s="662">
        <f>IF($V$11="Y",J7015*0.05,0)</f>
        <v>0</v>
      </c>
    </row>
    <row r="7016" s="671" customFormat="1" ht="13.5" customHeight="1">
      <c r="E7016" t="s" s="596">
        <v>1815</v>
      </c>
      <c r="F7016" t="s" s="675">
        <v>2805</v>
      </c>
      <c r="G7016" t="s" s="684">
        <f>G6953</f>
        <v>2001</v>
      </c>
      <c r="H7016" s="677">
        <v>0</v>
      </c>
      <c r="J7016" s="662">
        <f>H7016*I7016</f>
        <v>0</v>
      </c>
      <c r="K7016" s="662">
        <f>IF($V$11="Y",J7016*0.05,0)</f>
        <v>0</v>
      </c>
    </row>
    <row r="7017" s="671" customFormat="1" ht="13.5" customHeight="1">
      <c r="E7017" t="s" s="596">
        <v>1815</v>
      </c>
      <c r="F7017" t="s" s="675">
        <v>2805</v>
      </c>
      <c r="G7017" t="s" s="686">
        <f>G6954</f>
        <v>2003</v>
      </c>
      <c r="H7017" s="677">
        <v>0</v>
      </c>
      <c r="J7017" s="662">
        <f>H7017*I7017</f>
        <v>0</v>
      </c>
      <c r="K7017" s="662">
        <f>IF($V$11="Y",J7017*0.05,0)</f>
        <v>0</v>
      </c>
    </row>
    <row r="7018" s="671" customFormat="1" ht="13.5" customHeight="1">
      <c r="E7018" t="s" s="596">
        <v>1815</v>
      </c>
      <c r="F7018" t="s" s="675">
        <v>2805</v>
      </c>
      <c r="G7018" t="s" s="690">
        <f>G6955</f>
        <v>2004</v>
      </c>
      <c r="H7018" s="677">
        <v>0</v>
      </c>
      <c r="J7018" s="662">
        <f>H7018*I7018</f>
        <v>0</v>
      </c>
      <c r="K7018" s="662">
        <f>IF($V$11="Y",J7018*0.05,0)</f>
        <v>0</v>
      </c>
    </row>
    <row r="7019" s="671" customFormat="1" ht="13.5" customHeight="1">
      <c r="E7019" t="s" s="596">
        <v>1815</v>
      </c>
      <c r="F7019" t="s" s="675">
        <v>2805</v>
      </c>
      <c r="G7019" t="s" s="692">
        <f>G6956</f>
        <v>2005</v>
      </c>
      <c r="H7019" s="677">
        <v>0</v>
      </c>
      <c r="J7019" s="662">
        <f>H7019*I7019</f>
        <v>0</v>
      </c>
      <c r="K7019" s="662">
        <f>IF($V$11="Y",J7019*0.05,0)</f>
        <v>0</v>
      </c>
    </row>
    <row r="7020" s="671" customFormat="1" ht="13.5" customHeight="1">
      <c r="E7020" t="s" s="596">
        <v>1815</v>
      </c>
      <c r="F7020" t="s" s="675">
        <v>2805</v>
      </c>
      <c r="G7020" t="s" s="180">
        <f>G6957</f>
        <v>2006</v>
      </c>
      <c r="H7020" s="677">
        <v>0</v>
      </c>
      <c r="J7020" s="662">
        <f>H7020*I7020</f>
        <v>0</v>
      </c>
      <c r="K7020" s="662">
        <f>IF($V$11="Y",J7020*0.05,0)</f>
        <v>0</v>
      </c>
    </row>
    <row r="7021" s="671" customFormat="1" ht="13.5" customHeight="1">
      <c r="E7021" t="s" s="596">
        <v>1815</v>
      </c>
      <c r="F7021" t="s" s="675">
        <v>2805</v>
      </c>
      <c r="G7021" t="s" s="695">
        <f>G6958</f>
        <v>2007</v>
      </c>
      <c r="H7021" s="677">
        <v>0</v>
      </c>
      <c r="J7021" s="662">
        <f>H7021*I7021</f>
        <v>0</v>
      </c>
      <c r="K7021" s="662">
        <f>IF($V$11="Y",J7021*0.05,0)</f>
        <v>0</v>
      </c>
    </row>
    <row r="7022" s="671" customFormat="1" ht="13.5" customHeight="1">
      <c r="E7022" t="s" s="596">
        <v>1816</v>
      </c>
      <c r="F7022" t="s" s="675">
        <v>2806</v>
      </c>
      <c r="G7022" t="s" s="676">
        <f>G6959</f>
        <v>1996</v>
      </c>
      <c r="H7022" s="677">
        <v>0</v>
      </c>
      <c r="J7022" s="662">
        <f>H7022*I7022</f>
        <v>0</v>
      </c>
      <c r="K7022" s="662">
        <f>IF($V$11="Y",J7022*0.05,0)</f>
        <v>0</v>
      </c>
    </row>
    <row r="7023" s="671" customFormat="1" ht="13.5" customHeight="1">
      <c r="E7023" t="s" s="596">
        <v>1816</v>
      </c>
      <c r="F7023" t="s" s="675">
        <v>2806</v>
      </c>
      <c r="G7023" t="s" s="91">
        <f>G6960</f>
        <v>1998</v>
      </c>
      <c r="H7023" s="677">
        <v>0</v>
      </c>
      <c r="J7023" s="662">
        <f>H7023*I7023</f>
        <v>0</v>
      </c>
      <c r="K7023" s="662">
        <f>IF($V$11="Y",J7023*0.05,0)</f>
        <v>0</v>
      </c>
    </row>
    <row r="7024" s="671" customFormat="1" ht="13.5" customHeight="1">
      <c r="E7024" t="s" s="596">
        <v>1816</v>
      </c>
      <c r="F7024" t="s" s="675">
        <v>2806</v>
      </c>
      <c r="G7024" t="s" s="205">
        <f>G6961</f>
        <v>2000</v>
      </c>
      <c r="H7024" s="677">
        <v>0</v>
      </c>
      <c r="J7024" s="662">
        <f>H7024*I7024</f>
        <v>0</v>
      </c>
      <c r="K7024" s="662">
        <f>IF($V$11="Y",J7024*0.05,0)</f>
        <v>0</v>
      </c>
    </row>
    <row r="7025" s="671" customFormat="1" ht="13.5" customHeight="1">
      <c r="E7025" t="s" s="596">
        <v>1816</v>
      </c>
      <c r="F7025" t="s" s="675">
        <v>2806</v>
      </c>
      <c r="G7025" t="s" s="684">
        <f>G6962</f>
        <v>2001</v>
      </c>
      <c r="H7025" s="677">
        <v>0</v>
      </c>
      <c r="J7025" s="662">
        <f>H7025*I7025</f>
        <v>0</v>
      </c>
      <c r="K7025" s="662">
        <f>IF($V$11="Y",J7025*0.05,0)</f>
        <v>0</v>
      </c>
    </row>
    <row r="7026" s="671" customFormat="1" ht="13.5" customHeight="1">
      <c r="E7026" t="s" s="596">
        <v>1816</v>
      </c>
      <c r="F7026" t="s" s="675">
        <v>2806</v>
      </c>
      <c r="G7026" t="s" s="686">
        <f>G6963</f>
        <v>2003</v>
      </c>
      <c r="H7026" s="677">
        <v>0</v>
      </c>
      <c r="J7026" s="662">
        <f>H7026*I7026</f>
        <v>0</v>
      </c>
      <c r="K7026" s="662">
        <f>IF($V$11="Y",J7026*0.05,0)</f>
        <v>0</v>
      </c>
    </row>
    <row r="7027" s="671" customFormat="1" ht="13.5" customHeight="1">
      <c r="E7027" t="s" s="596">
        <v>1816</v>
      </c>
      <c r="F7027" t="s" s="675">
        <v>2806</v>
      </c>
      <c r="G7027" t="s" s="690">
        <f>G6964</f>
        <v>2004</v>
      </c>
      <c r="H7027" s="677">
        <v>0</v>
      </c>
      <c r="J7027" s="662">
        <f>H7027*I7027</f>
        <v>0</v>
      </c>
      <c r="K7027" s="662">
        <f>IF($V$11="Y",J7027*0.05,0)</f>
        <v>0</v>
      </c>
    </row>
    <row r="7028" s="671" customFormat="1" ht="13.5" customHeight="1">
      <c r="E7028" t="s" s="596">
        <v>1816</v>
      </c>
      <c r="F7028" t="s" s="675">
        <v>2806</v>
      </c>
      <c r="G7028" t="s" s="692">
        <f>G6965</f>
        <v>2005</v>
      </c>
      <c r="H7028" s="677">
        <v>0</v>
      </c>
      <c r="J7028" s="662">
        <f>H7028*I7028</f>
        <v>0</v>
      </c>
      <c r="K7028" s="662">
        <f>IF($V$11="Y",J7028*0.05,0)</f>
        <v>0</v>
      </c>
    </row>
    <row r="7029" s="671" customFormat="1" ht="13.5" customHeight="1">
      <c r="E7029" t="s" s="596">
        <v>1816</v>
      </c>
      <c r="F7029" t="s" s="675">
        <v>2806</v>
      </c>
      <c r="G7029" t="s" s="180">
        <f>G6966</f>
        <v>2006</v>
      </c>
      <c r="H7029" s="677">
        <v>0</v>
      </c>
      <c r="J7029" s="662">
        <f>H7029*I7029</f>
        <v>0</v>
      </c>
      <c r="K7029" s="662">
        <f>IF($V$11="Y",J7029*0.05,0)</f>
        <v>0</v>
      </c>
    </row>
    <row r="7030" s="671" customFormat="1" ht="13.5" customHeight="1">
      <c r="E7030" t="s" s="596">
        <v>1816</v>
      </c>
      <c r="F7030" t="s" s="675">
        <v>2806</v>
      </c>
      <c r="G7030" t="s" s="695">
        <f>G6967</f>
        <v>2007</v>
      </c>
      <c r="H7030" s="677">
        <v>0</v>
      </c>
      <c r="J7030" s="662">
        <f>H7030*I7030</f>
        <v>0</v>
      </c>
      <c r="K7030" s="662">
        <f>IF($V$11="Y",J7030*0.05,0)</f>
        <v>0</v>
      </c>
    </row>
    <row r="7031" s="671" customFormat="1" ht="13.5" customHeight="1">
      <c r="E7031" t="s" s="596">
        <v>1817</v>
      </c>
      <c r="F7031" t="s" s="675">
        <v>2807</v>
      </c>
      <c r="G7031" t="s" s="676">
        <f>G6968</f>
        <v>1996</v>
      </c>
      <c r="H7031" s="677">
        <v>0</v>
      </c>
      <c r="J7031" s="662">
        <f>H7031*I7031</f>
        <v>0</v>
      </c>
      <c r="K7031" s="662">
        <f>IF($V$11="Y",J7031*0.05,0)</f>
        <v>0</v>
      </c>
    </row>
    <row r="7032" s="671" customFormat="1" ht="13.5" customHeight="1">
      <c r="E7032" t="s" s="596">
        <v>1817</v>
      </c>
      <c r="F7032" t="s" s="675">
        <v>2807</v>
      </c>
      <c r="G7032" t="s" s="91">
        <f>G6969</f>
        <v>1998</v>
      </c>
      <c r="H7032" s="677">
        <v>0</v>
      </c>
      <c r="J7032" s="662">
        <f>H7032*I7032</f>
        <v>0</v>
      </c>
      <c r="K7032" s="662">
        <f>IF($V$11="Y",J7032*0.05,0)</f>
        <v>0</v>
      </c>
    </row>
    <row r="7033" s="671" customFormat="1" ht="13.5" customHeight="1">
      <c r="E7033" t="s" s="596">
        <v>1817</v>
      </c>
      <c r="F7033" t="s" s="675">
        <v>2807</v>
      </c>
      <c r="G7033" t="s" s="205">
        <f>G6970</f>
        <v>2000</v>
      </c>
      <c r="H7033" s="677">
        <v>0</v>
      </c>
      <c r="J7033" s="662">
        <f>H7033*I7033</f>
        <v>0</v>
      </c>
      <c r="K7033" s="662">
        <f>IF($V$11="Y",J7033*0.05,0)</f>
        <v>0</v>
      </c>
    </row>
    <row r="7034" s="671" customFormat="1" ht="13.5" customHeight="1">
      <c r="E7034" t="s" s="596">
        <v>1817</v>
      </c>
      <c r="F7034" t="s" s="675">
        <v>2807</v>
      </c>
      <c r="G7034" t="s" s="684">
        <f>G6971</f>
        <v>2001</v>
      </c>
      <c r="H7034" s="677">
        <v>0</v>
      </c>
      <c r="J7034" s="662">
        <f>H7034*I7034</f>
        <v>0</v>
      </c>
      <c r="K7034" s="662">
        <f>IF($V$11="Y",J7034*0.05,0)</f>
        <v>0</v>
      </c>
    </row>
    <row r="7035" s="671" customFormat="1" ht="13.5" customHeight="1">
      <c r="E7035" t="s" s="596">
        <v>1817</v>
      </c>
      <c r="F7035" t="s" s="675">
        <v>2807</v>
      </c>
      <c r="G7035" t="s" s="686">
        <f>G6972</f>
        <v>2003</v>
      </c>
      <c r="H7035" s="677">
        <v>0</v>
      </c>
      <c r="J7035" s="662">
        <f>H7035*I7035</f>
        <v>0</v>
      </c>
      <c r="K7035" s="662">
        <f>IF($V$11="Y",J7035*0.05,0)</f>
        <v>0</v>
      </c>
    </row>
    <row r="7036" s="671" customFormat="1" ht="13.5" customHeight="1">
      <c r="E7036" t="s" s="596">
        <v>1817</v>
      </c>
      <c r="F7036" t="s" s="675">
        <v>2807</v>
      </c>
      <c r="G7036" t="s" s="690">
        <f>G6973</f>
        <v>2004</v>
      </c>
      <c r="H7036" s="677">
        <v>0</v>
      </c>
      <c r="J7036" s="662">
        <f>H7036*I7036</f>
        <v>0</v>
      </c>
      <c r="K7036" s="662">
        <f>IF($V$11="Y",J7036*0.05,0)</f>
        <v>0</v>
      </c>
    </row>
    <row r="7037" s="671" customFormat="1" ht="13.5" customHeight="1">
      <c r="E7037" t="s" s="596">
        <v>1817</v>
      </c>
      <c r="F7037" t="s" s="675">
        <v>2807</v>
      </c>
      <c r="G7037" t="s" s="692">
        <f>G6974</f>
        <v>2005</v>
      </c>
      <c r="H7037" s="677">
        <v>0</v>
      </c>
      <c r="J7037" s="662">
        <f>H7037*I7037</f>
        <v>0</v>
      </c>
      <c r="K7037" s="662">
        <f>IF($V$11="Y",J7037*0.05,0)</f>
        <v>0</v>
      </c>
    </row>
    <row r="7038" s="671" customFormat="1" ht="13.5" customHeight="1">
      <c r="E7038" t="s" s="596">
        <v>1817</v>
      </c>
      <c r="F7038" t="s" s="675">
        <v>2807</v>
      </c>
      <c r="G7038" t="s" s="180">
        <f>G6975</f>
        <v>2006</v>
      </c>
      <c r="H7038" s="677">
        <v>0</v>
      </c>
      <c r="J7038" s="662">
        <f>H7038*I7038</f>
        <v>0</v>
      </c>
      <c r="K7038" s="662">
        <f>IF($V$11="Y",J7038*0.05,0)</f>
        <v>0</v>
      </c>
    </row>
    <row r="7039" s="671" customFormat="1" ht="13.5" customHeight="1">
      <c r="E7039" t="s" s="596">
        <v>1817</v>
      </c>
      <c r="F7039" t="s" s="675">
        <v>2807</v>
      </c>
      <c r="G7039" t="s" s="695">
        <f>G6976</f>
        <v>2007</v>
      </c>
      <c r="H7039" s="677">
        <v>0</v>
      </c>
      <c r="J7039" s="662">
        <f>H7039*I7039</f>
        <v>0</v>
      </c>
      <c r="K7039" s="662">
        <f>IF($V$11="Y",J7039*0.05,0)</f>
        <v>0</v>
      </c>
    </row>
    <row r="7040" s="671" customFormat="1" ht="13.5" customHeight="1">
      <c r="E7040" t="s" s="596">
        <v>1924</v>
      </c>
      <c r="F7040" t="s" s="675">
        <v>2808</v>
      </c>
      <c r="G7040" t="s" s="676">
        <f>G5897</f>
        <v>1996</v>
      </c>
      <c r="H7040" s="677">
        <v>0</v>
      </c>
      <c r="J7040" s="662">
        <f>H7040*I7040</f>
        <v>0</v>
      </c>
      <c r="K7040" s="662">
        <f>IF($V$11="Y",J7040*0.05,0)</f>
        <v>0</v>
      </c>
    </row>
    <row r="7041" s="671" customFormat="1" ht="13.5" customHeight="1">
      <c r="E7041" t="s" s="596">
        <v>1924</v>
      </c>
      <c r="F7041" t="s" s="675">
        <v>2808</v>
      </c>
      <c r="G7041" t="s" s="91">
        <f>G5898</f>
        <v>1998</v>
      </c>
      <c r="H7041" s="677">
        <v>0</v>
      </c>
      <c r="J7041" s="662">
        <f>H7041*I7041</f>
        <v>0</v>
      </c>
      <c r="K7041" s="662">
        <f>IF($V$11="Y",J7041*0.05,0)</f>
        <v>0</v>
      </c>
    </row>
    <row r="7042" s="671" customFormat="1" ht="13.5" customHeight="1">
      <c r="E7042" t="s" s="596">
        <v>1924</v>
      </c>
      <c r="F7042" t="s" s="675">
        <v>2808</v>
      </c>
      <c r="G7042" t="s" s="205">
        <f>G5899</f>
        <v>2000</v>
      </c>
      <c r="H7042" s="677">
        <v>0</v>
      </c>
      <c r="J7042" s="662">
        <f>H7042*I7042</f>
        <v>0</v>
      </c>
      <c r="K7042" s="662">
        <f>IF($V$11="Y",J7042*0.05,0)</f>
        <v>0</v>
      </c>
    </row>
    <row r="7043" s="671" customFormat="1" ht="13.5" customHeight="1">
      <c r="E7043" t="s" s="596">
        <v>1924</v>
      </c>
      <c r="F7043" t="s" s="675">
        <v>2808</v>
      </c>
      <c r="G7043" t="s" s="684">
        <f>G5900</f>
        <v>2001</v>
      </c>
      <c r="H7043" s="677">
        <v>0</v>
      </c>
      <c r="J7043" s="662">
        <f>H7043*I7043</f>
        <v>0</v>
      </c>
      <c r="K7043" s="662">
        <f>IF($V$11="Y",J7043*0.05,0)</f>
        <v>0</v>
      </c>
    </row>
    <row r="7044" s="671" customFormat="1" ht="13.5" customHeight="1">
      <c r="E7044" t="s" s="596">
        <v>1924</v>
      </c>
      <c r="F7044" t="s" s="675">
        <v>2808</v>
      </c>
      <c r="G7044" t="s" s="686">
        <f>G5901</f>
        <v>2003</v>
      </c>
      <c r="H7044" s="677">
        <v>0</v>
      </c>
      <c r="J7044" s="662">
        <f>H7044*I7044</f>
        <v>0</v>
      </c>
      <c r="K7044" s="662">
        <f>IF($V$11="Y",J7044*0.05,0)</f>
        <v>0</v>
      </c>
    </row>
    <row r="7045" s="671" customFormat="1" ht="13.5" customHeight="1">
      <c r="E7045" t="s" s="596">
        <v>1924</v>
      </c>
      <c r="F7045" t="s" s="675">
        <v>2808</v>
      </c>
      <c r="G7045" t="s" s="690">
        <f>G5902</f>
        <v>2004</v>
      </c>
      <c r="H7045" s="677">
        <v>0</v>
      </c>
      <c r="J7045" s="662">
        <f>H7045*I7045</f>
        <v>0</v>
      </c>
      <c r="K7045" s="662">
        <f>IF($V$11="Y",J7045*0.05,0)</f>
        <v>0</v>
      </c>
    </row>
    <row r="7046" s="671" customFormat="1" ht="13.5" customHeight="1">
      <c r="E7046" t="s" s="596">
        <v>1924</v>
      </c>
      <c r="F7046" t="s" s="675">
        <v>2808</v>
      </c>
      <c r="G7046" t="s" s="692">
        <f>G5903</f>
        <v>2005</v>
      </c>
      <c r="H7046" s="677">
        <v>0</v>
      </c>
      <c r="J7046" s="662">
        <f>H7046*I7046</f>
        <v>0</v>
      </c>
      <c r="K7046" s="662">
        <f>IF($V$11="Y",J7046*0.05,0)</f>
        <v>0</v>
      </c>
    </row>
    <row r="7047" s="671" customFormat="1" ht="13.5" customHeight="1">
      <c r="E7047" t="s" s="596">
        <v>1924</v>
      </c>
      <c r="F7047" t="s" s="675">
        <v>2808</v>
      </c>
      <c r="G7047" t="s" s="180">
        <f>G5904</f>
        <v>2006</v>
      </c>
      <c r="H7047" s="677">
        <v>0</v>
      </c>
      <c r="J7047" s="662">
        <f>H7047*I7047</f>
        <v>0</v>
      </c>
      <c r="K7047" s="662">
        <f>IF($V$11="Y",J7047*0.05,0)</f>
        <v>0</v>
      </c>
    </row>
    <row r="7048" s="671" customFormat="1" ht="13.5" customHeight="1">
      <c r="E7048" t="s" s="596">
        <v>1924</v>
      </c>
      <c r="F7048" t="s" s="675">
        <v>2808</v>
      </c>
      <c r="G7048" t="s" s="698">
        <f>G5905</f>
        <v>2007</v>
      </c>
      <c r="H7048" s="677">
        <v>0</v>
      </c>
      <c r="J7048" s="662">
        <f>H7048*I7048</f>
        <v>0</v>
      </c>
      <c r="K7048" s="662">
        <f>IF($V$11="Y",J7048*0.05,0)</f>
        <v>0</v>
      </c>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8.xml><?xml version="1.0" encoding="utf-8"?>
<worksheet xmlns:r="http://schemas.openxmlformats.org/officeDocument/2006/relationships" xmlns="http://schemas.openxmlformats.org/spreadsheetml/2006/main">
  <dimension ref="A1:J217"/>
  <sheetViews>
    <sheetView workbookViewId="0" showGridLines="0" defaultGridColor="1"/>
  </sheetViews>
  <sheetFormatPr defaultColWidth="11.8333" defaultRowHeight="13.5" customHeight="1" outlineLevelRow="0" outlineLevelCol="0"/>
  <cols>
    <col min="1" max="1" width="11.8516" style="699" customWidth="1"/>
    <col min="2" max="2" width="44.8516" style="699" customWidth="1"/>
    <col min="3" max="3" width="9.85156" style="699" customWidth="1"/>
    <col min="4" max="4" width="9.5" style="699" customWidth="1"/>
    <col min="5" max="5" width="6.17188" style="699" customWidth="1"/>
    <col min="6" max="6" width="8.67188" style="699" customWidth="1"/>
    <col min="7" max="7" width="12.1719" style="699" customWidth="1"/>
    <col min="8" max="8" width="8.67188" style="699" customWidth="1"/>
    <col min="9" max="9" width="6.67188" style="699" customWidth="1"/>
    <col min="10" max="10" width="6.85156" style="699" customWidth="1"/>
    <col min="11" max="16384" width="11.8516" style="699" customWidth="1"/>
  </cols>
  <sheetData>
    <row r="1" ht="15" customHeight="1">
      <c r="A1" t="s" s="596">
        <v>273</v>
      </c>
      <c r="B1" t="s" s="596">
        <v>1985</v>
      </c>
      <c r="C1" t="s" s="672">
        <v>1986</v>
      </c>
      <c r="D1" t="s" s="596">
        <v>1987</v>
      </c>
      <c r="E1" t="s" s="596">
        <v>1944</v>
      </c>
      <c r="F1" t="s" s="596">
        <v>1988</v>
      </c>
      <c r="G1" t="s" s="596">
        <v>1989</v>
      </c>
      <c r="H1" t="s" s="596">
        <v>1990</v>
      </c>
      <c r="I1" t="s" s="596">
        <v>1991</v>
      </c>
      <c r="J1" t="s" s="596">
        <v>1955</v>
      </c>
    </row>
    <row r="2" ht="15" customHeight="1">
      <c r="A2" t="s" s="596">
        <v>844</v>
      </c>
      <c r="B2" t="s" s="675">
        <v>2809</v>
      </c>
      <c r="C2" t="s" s="676">
        <f>'Kilter Holds'!T35</f>
        <v>1996</v>
      </c>
      <c r="D2" s="700">
        <v>0</v>
      </c>
      <c r="E2" s="236"/>
      <c r="F2" s="236"/>
      <c r="G2" s="236"/>
      <c r="H2" s="236"/>
      <c r="I2" s="236"/>
      <c r="J2" s="236"/>
    </row>
    <row r="3" ht="15" customHeight="1">
      <c r="A3" t="s" s="596">
        <v>844</v>
      </c>
      <c r="B3" t="s" s="675">
        <v>2809</v>
      </c>
      <c r="C3" t="s" s="91">
        <f>'Kilter Holds'!U35</f>
        <v>1998</v>
      </c>
      <c r="D3" s="700">
        <v>0</v>
      </c>
      <c r="E3" s="236"/>
      <c r="F3" s="236"/>
      <c r="G3" s="236"/>
      <c r="H3" s="236"/>
      <c r="I3" s="236"/>
      <c r="J3" s="236"/>
    </row>
    <row r="4" ht="15" customHeight="1">
      <c r="A4" t="s" s="596">
        <v>844</v>
      </c>
      <c r="B4" t="s" s="675">
        <v>2809</v>
      </c>
      <c r="C4" t="s" s="205">
        <f>'Kilter Holds'!V35</f>
        <v>2000</v>
      </c>
      <c r="D4" s="700">
        <v>0</v>
      </c>
      <c r="E4" s="236"/>
      <c r="F4" s="236"/>
      <c r="G4" s="236"/>
      <c r="H4" s="236"/>
      <c r="I4" s="236"/>
      <c r="J4" s="236"/>
    </row>
    <row r="5" ht="15" customHeight="1">
      <c r="A5" t="s" s="596">
        <v>844</v>
      </c>
      <c r="B5" t="s" s="675">
        <v>2809</v>
      </c>
      <c r="C5" t="s" s="684">
        <f>'Kilter Holds'!W35</f>
        <v>2001</v>
      </c>
      <c r="D5" s="700">
        <v>0</v>
      </c>
      <c r="E5" s="236"/>
      <c r="F5" s="236"/>
      <c r="G5" s="236"/>
      <c r="H5" s="236"/>
      <c r="I5" s="236"/>
      <c r="J5" s="236"/>
    </row>
    <row r="6" ht="15" customHeight="1">
      <c r="A6" t="s" s="596">
        <v>844</v>
      </c>
      <c r="B6" t="s" s="675">
        <v>2809</v>
      </c>
      <c r="C6" t="s" s="686">
        <f>'Kilter Holds'!X35</f>
        <v>2003</v>
      </c>
      <c r="D6" s="700">
        <v>0</v>
      </c>
      <c r="E6" s="236"/>
      <c r="F6" s="236"/>
      <c r="G6" s="236"/>
      <c r="H6" s="236"/>
      <c r="I6" s="236"/>
      <c r="J6" s="236"/>
    </row>
    <row r="7" ht="15" customHeight="1">
      <c r="A7" t="s" s="596">
        <v>844</v>
      </c>
      <c r="B7" t="s" s="675">
        <v>2809</v>
      </c>
      <c r="C7" t="s" s="690">
        <f>'Kilter Holds'!Y35</f>
        <v>2004</v>
      </c>
      <c r="D7" s="700">
        <v>0</v>
      </c>
      <c r="E7" s="236"/>
      <c r="F7" s="236"/>
      <c r="G7" s="236"/>
      <c r="H7" s="236"/>
      <c r="I7" s="236"/>
      <c r="J7" s="236"/>
    </row>
    <row r="8" ht="15" customHeight="1">
      <c r="A8" t="s" s="596">
        <v>844</v>
      </c>
      <c r="B8" t="s" s="675">
        <v>2809</v>
      </c>
      <c r="C8" t="s" s="692">
        <f>'Kilter Holds'!Z35</f>
        <v>2005</v>
      </c>
      <c r="D8" s="700">
        <v>0</v>
      </c>
      <c r="E8" s="236"/>
      <c r="F8" s="236"/>
      <c r="G8" s="236"/>
      <c r="H8" s="236"/>
      <c r="I8" s="236"/>
      <c r="J8" s="236"/>
    </row>
    <row r="9" ht="15" customHeight="1">
      <c r="A9" t="s" s="596">
        <v>844</v>
      </c>
      <c r="B9" t="s" s="675">
        <v>2809</v>
      </c>
      <c r="C9" t="s" s="180">
        <f>'Kilter Holds'!AA35</f>
        <v>2006</v>
      </c>
      <c r="D9" s="700">
        <v>0</v>
      </c>
      <c r="E9" s="236"/>
      <c r="F9" s="236"/>
      <c r="G9" s="236"/>
      <c r="H9" s="236"/>
      <c r="I9" s="236"/>
      <c r="J9" s="236"/>
    </row>
    <row r="10" ht="15" customHeight="1">
      <c r="A10" t="s" s="596">
        <v>844</v>
      </c>
      <c r="B10" t="s" s="675">
        <v>2809</v>
      </c>
      <c r="C10" t="s" s="695">
        <f>'Kilter Holds'!AB35</f>
        <v>2007</v>
      </c>
      <c r="D10" s="700">
        <v>0</v>
      </c>
      <c r="E10" s="236"/>
      <c r="F10" s="236"/>
      <c r="G10" s="236"/>
      <c r="H10" s="236"/>
      <c r="I10" s="236"/>
      <c r="J10" s="236"/>
    </row>
    <row r="11" ht="15" customHeight="1">
      <c r="A11" t="s" s="596">
        <v>862</v>
      </c>
      <c r="B11" t="s" s="675">
        <v>2810</v>
      </c>
      <c r="C11" t="s" s="676">
        <f>C2</f>
        <v>1996</v>
      </c>
      <c r="D11" s="700">
        <v>0</v>
      </c>
      <c r="E11" s="236"/>
      <c r="F11" s="236"/>
      <c r="G11" s="236"/>
      <c r="H11" s="236"/>
      <c r="I11" s="236"/>
      <c r="J11" s="236"/>
    </row>
    <row r="12" ht="15" customHeight="1">
      <c r="A12" t="s" s="596">
        <v>862</v>
      </c>
      <c r="B12" t="s" s="675">
        <v>2810</v>
      </c>
      <c r="C12" t="s" s="91">
        <f>C3</f>
        <v>1998</v>
      </c>
      <c r="D12" s="700">
        <v>0</v>
      </c>
      <c r="E12" s="236"/>
      <c r="F12" s="236"/>
      <c r="G12" s="236"/>
      <c r="H12" s="236"/>
      <c r="I12" s="236"/>
      <c r="J12" s="236"/>
    </row>
    <row r="13" ht="15" customHeight="1">
      <c r="A13" t="s" s="596">
        <v>862</v>
      </c>
      <c r="B13" t="s" s="675">
        <v>2810</v>
      </c>
      <c r="C13" t="s" s="205">
        <f>C4</f>
        <v>2000</v>
      </c>
      <c r="D13" s="700">
        <v>0</v>
      </c>
      <c r="E13" s="236"/>
      <c r="F13" s="236"/>
      <c r="G13" s="236"/>
      <c r="H13" s="236"/>
      <c r="I13" s="236"/>
      <c r="J13" s="236"/>
    </row>
    <row r="14" ht="15" customHeight="1">
      <c r="A14" t="s" s="596">
        <v>862</v>
      </c>
      <c r="B14" t="s" s="675">
        <v>2810</v>
      </c>
      <c r="C14" t="s" s="684">
        <f>C5</f>
        <v>2001</v>
      </c>
      <c r="D14" s="700">
        <v>0</v>
      </c>
      <c r="E14" s="236"/>
      <c r="F14" s="236"/>
      <c r="G14" s="236"/>
      <c r="H14" s="236"/>
      <c r="I14" s="236"/>
      <c r="J14" s="236"/>
    </row>
    <row r="15" ht="15" customHeight="1">
      <c r="A15" t="s" s="596">
        <v>862</v>
      </c>
      <c r="B15" t="s" s="675">
        <v>2810</v>
      </c>
      <c r="C15" t="s" s="686">
        <f>C6</f>
        <v>2003</v>
      </c>
      <c r="D15" s="700">
        <v>0</v>
      </c>
      <c r="E15" s="236"/>
      <c r="F15" s="236"/>
      <c r="G15" s="236"/>
      <c r="H15" s="236"/>
      <c r="I15" s="236"/>
      <c r="J15" s="236"/>
    </row>
    <row r="16" ht="15" customHeight="1">
      <c r="A16" t="s" s="596">
        <v>862</v>
      </c>
      <c r="B16" t="s" s="675">
        <v>2810</v>
      </c>
      <c r="C16" t="s" s="690">
        <f>C7</f>
        <v>2004</v>
      </c>
      <c r="D16" s="700">
        <v>0</v>
      </c>
      <c r="E16" s="236"/>
      <c r="F16" s="236"/>
      <c r="G16" s="236"/>
      <c r="H16" s="236"/>
      <c r="I16" s="236"/>
      <c r="J16" s="236"/>
    </row>
    <row r="17" ht="15" customHeight="1">
      <c r="A17" t="s" s="596">
        <v>862</v>
      </c>
      <c r="B17" t="s" s="675">
        <v>2810</v>
      </c>
      <c r="C17" t="s" s="692">
        <f>C8</f>
        <v>2005</v>
      </c>
      <c r="D17" s="700">
        <v>0</v>
      </c>
      <c r="E17" s="236"/>
      <c r="F17" s="236"/>
      <c r="G17" s="236"/>
      <c r="H17" s="236"/>
      <c r="I17" s="236"/>
      <c r="J17" s="236"/>
    </row>
    <row r="18" ht="15" customHeight="1">
      <c r="A18" t="s" s="596">
        <v>862</v>
      </c>
      <c r="B18" t="s" s="675">
        <v>2810</v>
      </c>
      <c r="C18" t="s" s="180">
        <f>C9</f>
        <v>2006</v>
      </c>
      <c r="D18" s="700">
        <v>0</v>
      </c>
      <c r="E18" s="236"/>
      <c r="F18" s="236"/>
      <c r="G18" s="236"/>
      <c r="H18" s="236"/>
      <c r="I18" s="236"/>
      <c r="J18" s="236"/>
    </row>
    <row r="19" ht="15" customHeight="1">
      <c r="A19" t="s" s="596">
        <v>862</v>
      </c>
      <c r="B19" t="s" s="675">
        <v>2810</v>
      </c>
      <c r="C19" t="s" s="695">
        <f>C10</f>
        <v>2007</v>
      </c>
      <c r="D19" s="700">
        <v>0</v>
      </c>
      <c r="E19" s="236"/>
      <c r="F19" s="236"/>
      <c r="G19" s="236"/>
      <c r="H19" s="236"/>
      <c r="I19" s="236"/>
      <c r="J19" s="236"/>
    </row>
    <row r="20" ht="15" customHeight="1">
      <c r="A20" t="s" s="596">
        <v>878</v>
      </c>
      <c r="B20" t="s" s="675">
        <v>2811</v>
      </c>
      <c r="C20" t="s" s="676">
        <f>C11</f>
        <v>1996</v>
      </c>
      <c r="D20" s="700">
        <v>0</v>
      </c>
      <c r="E20" s="236"/>
      <c r="F20" s="236"/>
      <c r="G20" s="236"/>
      <c r="H20" s="236"/>
      <c r="I20" s="236"/>
      <c r="J20" s="236"/>
    </row>
    <row r="21" ht="15" customHeight="1">
      <c r="A21" t="s" s="596">
        <v>878</v>
      </c>
      <c r="B21" t="s" s="675">
        <v>2811</v>
      </c>
      <c r="C21" t="s" s="91">
        <f>C12</f>
        <v>1998</v>
      </c>
      <c r="D21" s="700">
        <v>0</v>
      </c>
      <c r="E21" s="236"/>
      <c r="F21" s="236"/>
      <c r="G21" s="236"/>
      <c r="H21" s="236"/>
      <c r="I21" s="236"/>
      <c r="J21" s="236"/>
    </row>
    <row r="22" ht="15" customHeight="1">
      <c r="A22" t="s" s="596">
        <v>878</v>
      </c>
      <c r="B22" t="s" s="675">
        <v>2811</v>
      </c>
      <c r="C22" t="s" s="205">
        <f>C13</f>
        <v>2000</v>
      </c>
      <c r="D22" s="700">
        <v>0</v>
      </c>
      <c r="E22" s="236"/>
      <c r="F22" s="236"/>
      <c r="G22" s="236"/>
      <c r="H22" s="236"/>
      <c r="I22" s="236"/>
      <c r="J22" s="236"/>
    </row>
    <row r="23" ht="15" customHeight="1">
      <c r="A23" t="s" s="596">
        <v>878</v>
      </c>
      <c r="B23" t="s" s="675">
        <v>2811</v>
      </c>
      <c r="C23" t="s" s="684">
        <f>C14</f>
        <v>2001</v>
      </c>
      <c r="D23" s="700">
        <v>0</v>
      </c>
      <c r="E23" s="236"/>
      <c r="F23" s="236"/>
      <c r="G23" s="236"/>
      <c r="H23" s="236"/>
      <c r="I23" s="236"/>
      <c r="J23" s="236"/>
    </row>
    <row r="24" ht="15" customHeight="1">
      <c r="A24" t="s" s="596">
        <v>878</v>
      </c>
      <c r="B24" t="s" s="675">
        <v>2811</v>
      </c>
      <c r="C24" t="s" s="686">
        <f>C15</f>
        <v>2003</v>
      </c>
      <c r="D24" s="700">
        <v>0</v>
      </c>
      <c r="E24" s="236"/>
      <c r="F24" s="236"/>
      <c r="G24" s="236"/>
      <c r="H24" s="236"/>
      <c r="I24" s="236"/>
      <c r="J24" s="236"/>
    </row>
    <row r="25" ht="15" customHeight="1">
      <c r="A25" t="s" s="596">
        <v>878</v>
      </c>
      <c r="B25" t="s" s="675">
        <v>2811</v>
      </c>
      <c r="C25" t="s" s="690">
        <f>C16</f>
        <v>2004</v>
      </c>
      <c r="D25" s="700">
        <v>0</v>
      </c>
      <c r="E25" s="236"/>
      <c r="F25" s="236"/>
      <c r="G25" s="236"/>
      <c r="H25" s="236"/>
      <c r="I25" s="236"/>
      <c r="J25" s="236"/>
    </row>
    <row r="26" ht="15" customHeight="1">
      <c r="A26" t="s" s="596">
        <v>878</v>
      </c>
      <c r="B26" t="s" s="675">
        <v>2811</v>
      </c>
      <c r="C26" t="s" s="692">
        <f>C17</f>
        <v>2005</v>
      </c>
      <c r="D26" s="700">
        <v>0</v>
      </c>
      <c r="E26" s="236"/>
      <c r="F26" s="236"/>
      <c r="G26" s="236"/>
      <c r="H26" s="236"/>
      <c r="I26" s="236"/>
      <c r="J26" s="236"/>
    </row>
    <row r="27" ht="15" customHeight="1">
      <c r="A27" t="s" s="596">
        <v>878</v>
      </c>
      <c r="B27" t="s" s="675">
        <v>2811</v>
      </c>
      <c r="C27" t="s" s="180">
        <f>C18</f>
        <v>2006</v>
      </c>
      <c r="D27" s="700">
        <v>0</v>
      </c>
      <c r="E27" s="236"/>
      <c r="F27" s="236"/>
      <c r="G27" s="236"/>
      <c r="H27" s="236"/>
      <c r="I27" s="236"/>
      <c r="J27" s="236"/>
    </row>
    <row r="28" ht="15" customHeight="1">
      <c r="A28" t="s" s="596">
        <v>878</v>
      </c>
      <c r="B28" t="s" s="675">
        <v>2811</v>
      </c>
      <c r="C28" t="s" s="695">
        <f>C19</f>
        <v>2007</v>
      </c>
      <c r="D28" s="700">
        <v>0</v>
      </c>
      <c r="E28" s="236"/>
      <c r="F28" s="236"/>
      <c r="G28" s="236"/>
      <c r="H28" s="236"/>
      <c r="I28" s="236"/>
      <c r="J28" s="236"/>
    </row>
    <row r="29" ht="15" customHeight="1">
      <c r="A29" t="s" s="596">
        <v>842</v>
      </c>
      <c r="B29" t="s" s="675">
        <v>2812</v>
      </c>
      <c r="C29" t="s" s="676">
        <f>C20</f>
        <v>1996</v>
      </c>
      <c r="D29" s="700">
        <v>0</v>
      </c>
      <c r="E29" s="236"/>
      <c r="F29" s="236"/>
      <c r="G29" s="236"/>
      <c r="H29" s="236"/>
      <c r="I29" s="236"/>
      <c r="J29" s="236"/>
    </row>
    <row r="30" ht="15" customHeight="1">
      <c r="A30" t="s" s="596">
        <v>842</v>
      </c>
      <c r="B30" t="s" s="675">
        <v>2812</v>
      </c>
      <c r="C30" t="s" s="91">
        <f>C21</f>
        <v>1998</v>
      </c>
      <c r="D30" s="700">
        <v>0</v>
      </c>
      <c r="E30" s="236"/>
      <c r="F30" s="236"/>
      <c r="G30" s="236"/>
      <c r="H30" s="236"/>
      <c r="I30" s="236"/>
      <c r="J30" s="236"/>
    </row>
    <row r="31" ht="15" customHeight="1">
      <c r="A31" t="s" s="596">
        <v>842</v>
      </c>
      <c r="B31" t="s" s="675">
        <v>2812</v>
      </c>
      <c r="C31" t="s" s="205">
        <f>C22</f>
        <v>2000</v>
      </c>
      <c r="D31" s="700">
        <v>0</v>
      </c>
      <c r="E31" s="236"/>
      <c r="F31" s="236"/>
      <c r="G31" s="236"/>
      <c r="H31" s="236"/>
      <c r="I31" s="236"/>
      <c r="J31" s="236"/>
    </row>
    <row r="32" ht="15" customHeight="1">
      <c r="A32" t="s" s="596">
        <v>842</v>
      </c>
      <c r="B32" t="s" s="675">
        <v>2812</v>
      </c>
      <c r="C32" t="s" s="684">
        <f>C23</f>
        <v>2001</v>
      </c>
      <c r="D32" s="700">
        <v>0</v>
      </c>
      <c r="E32" s="236"/>
      <c r="F32" s="236"/>
      <c r="G32" s="236"/>
      <c r="H32" s="236"/>
      <c r="I32" s="236"/>
      <c r="J32" s="236"/>
    </row>
    <row r="33" ht="15" customHeight="1">
      <c r="A33" t="s" s="596">
        <v>842</v>
      </c>
      <c r="B33" t="s" s="675">
        <v>2812</v>
      </c>
      <c r="C33" t="s" s="686">
        <f>C24</f>
        <v>2003</v>
      </c>
      <c r="D33" s="700">
        <v>0</v>
      </c>
      <c r="E33" s="236"/>
      <c r="F33" s="236"/>
      <c r="G33" s="236"/>
      <c r="H33" s="236"/>
      <c r="I33" s="236"/>
      <c r="J33" s="236"/>
    </row>
    <row r="34" ht="15" customHeight="1">
      <c r="A34" t="s" s="596">
        <v>842</v>
      </c>
      <c r="B34" t="s" s="675">
        <v>2812</v>
      </c>
      <c r="C34" t="s" s="690">
        <f>C25</f>
        <v>2004</v>
      </c>
      <c r="D34" s="700">
        <v>0</v>
      </c>
      <c r="E34" s="236"/>
      <c r="F34" s="236"/>
      <c r="G34" s="236"/>
      <c r="H34" s="236"/>
      <c r="I34" s="236"/>
      <c r="J34" s="236"/>
    </row>
    <row r="35" ht="15" customHeight="1">
      <c r="A35" t="s" s="596">
        <v>842</v>
      </c>
      <c r="B35" t="s" s="675">
        <v>2812</v>
      </c>
      <c r="C35" t="s" s="692">
        <f>C26</f>
        <v>2005</v>
      </c>
      <c r="D35" s="700">
        <v>0</v>
      </c>
      <c r="E35" s="236"/>
      <c r="F35" s="236"/>
      <c r="G35" s="236"/>
      <c r="H35" s="236"/>
      <c r="I35" s="236"/>
      <c r="J35" s="236"/>
    </row>
    <row r="36" ht="15" customHeight="1">
      <c r="A36" t="s" s="596">
        <v>842</v>
      </c>
      <c r="B36" t="s" s="675">
        <v>2812</v>
      </c>
      <c r="C36" t="s" s="180">
        <f>C27</f>
        <v>2006</v>
      </c>
      <c r="D36" s="700">
        <v>0</v>
      </c>
      <c r="E36" s="236"/>
      <c r="F36" s="236"/>
      <c r="G36" s="236"/>
      <c r="H36" s="236"/>
      <c r="I36" s="236"/>
      <c r="J36" s="236"/>
    </row>
    <row r="37" ht="15" customHeight="1">
      <c r="A37" t="s" s="596">
        <v>842</v>
      </c>
      <c r="B37" t="s" s="675">
        <v>2812</v>
      </c>
      <c r="C37" t="s" s="695">
        <f>C28</f>
        <v>2007</v>
      </c>
      <c r="D37" s="700">
        <v>0</v>
      </c>
      <c r="E37" s="236"/>
      <c r="F37" s="236"/>
      <c r="G37" s="236"/>
      <c r="H37" s="236"/>
      <c r="I37" s="236"/>
      <c r="J37" s="236"/>
    </row>
    <row r="38" ht="15" customHeight="1">
      <c r="A38" t="s" s="596">
        <v>840</v>
      </c>
      <c r="B38" t="s" s="675">
        <v>2813</v>
      </c>
      <c r="C38" t="s" s="676">
        <f>C29</f>
        <v>1996</v>
      </c>
      <c r="D38" s="700">
        <v>0</v>
      </c>
      <c r="E38" s="236"/>
      <c r="F38" s="236"/>
      <c r="G38" s="236"/>
      <c r="H38" s="236"/>
      <c r="I38" s="236"/>
      <c r="J38" s="236"/>
    </row>
    <row r="39" ht="15" customHeight="1">
      <c r="A39" t="s" s="596">
        <v>840</v>
      </c>
      <c r="B39" t="s" s="675">
        <v>2813</v>
      </c>
      <c r="C39" t="s" s="91">
        <f>C30</f>
        <v>1998</v>
      </c>
      <c r="D39" s="700">
        <v>0</v>
      </c>
      <c r="E39" s="236"/>
      <c r="F39" s="236"/>
      <c r="G39" s="236"/>
      <c r="H39" s="236"/>
      <c r="I39" s="236"/>
      <c r="J39" s="236"/>
    </row>
    <row r="40" ht="15" customHeight="1">
      <c r="A40" t="s" s="596">
        <v>840</v>
      </c>
      <c r="B40" t="s" s="675">
        <v>2813</v>
      </c>
      <c r="C40" t="s" s="205">
        <f>C31</f>
        <v>2000</v>
      </c>
      <c r="D40" s="700">
        <v>0</v>
      </c>
      <c r="E40" s="236"/>
      <c r="F40" s="236"/>
      <c r="G40" s="236"/>
      <c r="H40" s="236"/>
      <c r="I40" s="236"/>
      <c r="J40" s="236"/>
    </row>
    <row r="41" ht="15" customHeight="1">
      <c r="A41" t="s" s="596">
        <v>840</v>
      </c>
      <c r="B41" t="s" s="675">
        <v>2813</v>
      </c>
      <c r="C41" t="s" s="684">
        <f>C32</f>
        <v>2001</v>
      </c>
      <c r="D41" s="700">
        <v>0</v>
      </c>
      <c r="E41" s="236"/>
      <c r="F41" s="236"/>
      <c r="G41" s="236"/>
      <c r="H41" s="236"/>
      <c r="I41" s="236"/>
      <c r="J41" s="236"/>
    </row>
    <row r="42" ht="15" customHeight="1">
      <c r="A42" t="s" s="596">
        <v>840</v>
      </c>
      <c r="B42" t="s" s="675">
        <v>2813</v>
      </c>
      <c r="C42" t="s" s="686">
        <f>C33</f>
        <v>2003</v>
      </c>
      <c r="D42" s="700">
        <v>0</v>
      </c>
      <c r="E42" s="236"/>
      <c r="F42" s="236"/>
      <c r="G42" s="236"/>
      <c r="H42" s="236"/>
      <c r="I42" s="236"/>
      <c r="J42" s="236"/>
    </row>
    <row r="43" ht="15" customHeight="1">
      <c r="A43" t="s" s="596">
        <v>840</v>
      </c>
      <c r="B43" t="s" s="675">
        <v>2813</v>
      </c>
      <c r="C43" t="s" s="690">
        <f>C34</f>
        <v>2004</v>
      </c>
      <c r="D43" s="700">
        <v>0</v>
      </c>
      <c r="E43" s="236"/>
      <c r="F43" s="236"/>
      <c r="G43" s="236"/>
      <c r="H43" s="236"/>
      <c r="I43" s="236"/>
      <c r="J43" s="236"/>
    </row>
    <row r="44" ht="15" customHeight="1">
      <c r="A44" t="s" s="596">
        <v>840</v>
      </c>
      <c r="B44" t="s" s="675">
        <v>2813</v>
      </c>
      <c r="C44" t="s" s="692">
        <f>C35</f>
        <v>2005</v>
      </c>
      <c r="D44" s="700">
        <v>0</v>
      </c>
      <c r="E44" s="236"/>
      <c r="F44" s="236"/>
      <c r="G44" s="236"/>
      <c r="H44" s="236"/>
      <c r="I44" s="236"/>
      <c r="J44" s="236"/>
    </row>
    <row r="45" ht="15" customHeight="1">
      <c r="A45" t="s" s="596">
        <v>840</v>
      </c>
      <c r="B45" t="s" s="675">
        <v>2813</v>
      </c>
      <c r="C45" t="s" s="180">
        <f>C36</f>
        <v>2006</v>
      </c>
      <c r="D45" s="700">
        <v>0</v>
      </c>
      <c r="E45" s="236"/>
      <c r="F45" s="236"/>
      <c r="G45" s="236"/>
      <c r="H45" s="236"/>
      <c r="I45" s="236"/>
      <c r="J45" s="236"/>
    </row>
    <row r="46" ht="15" customHeight="1">
      <c r="A46" t="s" s="596">
        <v>840</v>
      </c>
      <c r="B46" t="s" s="675">
        <v>2813</v>
      </c>
      <c r="C46" t="s" s="695">
        <f>C37</f>
        <v>2007</v>
      </c>
      <c r="D46" s="700">
        <v>0</v>
      </c>
      <c r="E46" s="236"/>
      <c r="F46" s="236"/>
      <c r="G46" s="236"/>
      <c r="H46" s="236"/>
      <c r="I46" s="236"/>
      <c r="J46" s="236"/>
    </row>
    <row r="47" ht="15" customHeight="1">
      <c r="A47" t="s" s="596">
        <v>838</v>
      </c>
      <c r="B47" t="s" s="675">
        <v>2814</v>
      </c>
      <c r="C47" t="s" s="676">
        <f>C38</f>
        <v>1996</v>
      </c>
      <c r="D47" s="700">
        <v>0</v>
      </c>
      <c r="E47" s="236"/>
      <c r="F47" s="236"/>
      <c r="G47" s="236"/>
      <c r="H47" s="236"/>
      <c r="I47" s="236"/>
      <c r="J47" s="236"/>
    </row>
    <row r="48" ht="15" customHeight="1">
      <c r="A48" t="s" s="596">
        <v>838</v>
      </c>
      <c r="B48" t="s" s="675">
        <v>2814</v>
      </c>
      <c r="C48" t="s" s="91">
        <f>C39</f>
        <v>1998</v>
      </c>
      <c r="D48" s="700">
        <v>0</v>
      </c>
      <c r="E48" s="236"/>
      <c r="F48" s="236"/>
      <c r="G48" s="236"/>
      <c r="H48" s="236"/>
      <c r="I48" s="236"/>
      <c r="J48" s="236"/>
    </row>
    <row r="49" ht="15" customHeight="1">
      <c r="A49" t="s" s="596">
        <v>838</v>
      </c>
      <c r="B49" t="s" s="675">
        <v>2814</v>
      </c>
      <c r="C49" t="s" s="205">
        <f>C40</f>
        <v>2000</v>
      </c>
      <c r="D49" s="700">
        <v>0</v>
      </c>
      <c r="E49" s="236"/>
      <c r="F49" s="236"/>
      <c r="G49" s="236"/>
      <c r="H49" s="236"/>
      <c r="I49" s="236"/>
      <c r="J49" s="236"/>
    </row>
    <row r="50" ht="15" customHeight="1">
      <c r="A50" t="s" s="596">
        <v>838</v>
      </c>
      <c r="B50" t="s" s="675">
        <v>2814</v>
      </c>
      <c r="C50" t="s" s="684">
        <f>C41</f>
        <v>2001</v>
      </c>
      <c r="D50" s="700">
        <v>0</v>
      </c>
      <c r="E50" s="236"/>
      <c r="F50" s="236"/>
      <c r="G50" s="236"/>
      <c r="H50" s="236"/>
      <c r="I50" s="236"/>
      <c r="J50" s="236"/>
    </row>
    <row r="51" ht="15" customHeight="1">
      <c r="A51" t="s" s="596">
        <v>838</v>
      </c>
      <c r="B51" t="s" s="675">
        <v>2814</v>
      </c>
      <c r="C51" t="s" s="686">
        <f>C42</f>
        <v>2003</v>
      </c>
      <c r="D51" s="700">
        <v>0</v>
      </c>
      <c r="E51" s="236"/>
      <c r="F51" s="236"/>
      <c r="G51" s="236"/>
      <c r="H51" s="236"/>
      <c r="I51" s="236"/>
      <c r="J51" s="236"/>
    </row>
    <row r="52" ht="15" customHeight="1">
      <c r="A52" t="s" s="596">
        <v>838</v>
      </c>
      <c r="B52" t="s" s="675">
        <v>2814</v>
      </c>
      <c r="C52" t="s" s="690">
        <f>C43</f>
        <v>2004</v>
      </c>
      <c r="D52" s="700">
        <v>0</v>
      </c>
      <c r="E52" s="236"/>
      <c r="F52" s="236"/>
      <c r="G52" s="236"/>
      <c r="H52" s="236"/>
      <c r="I52" s="236"/>
      <c r="J52" s="236"/>
    </row>
    <row r="53" ht="15" customHeight="1">
      <c r="A53" t="s" s="596">
        <v>838</v>
      </c>
      <c r="B53" t="s" s="675">
        <v>2814</v>
      </c>
      <c r="C53" t="s" s="692">
        <f>C44</f>
        <v>2005</v>
      </c>
      <c r="D53" s="700">
        <v>0</v>
      </c>
      <c r="E53" s="236"/>
      <c r="F53" s="236"/>
      <c r="G53" s="236"/>
      <c r="H53" s="236"/>
      <c r="I53" s="236"/>
      <c r="J53" s="236"/>
    </row>
    <row r="54" ht="15" customHeight="1">
      <c r="A54" t="s" s="596">
        <v>838</v>
      </c>
      <c r="B54" t="s" s="675">
        <v>2814</v>
      </c>
      <c r="C54" t="s" s="180">
        <f>C45</f>
        <v>2006</v>
      </c>
      <c r="D54" s="700">
        <v>0</v>
      </c>
      <c r="E54" s="236"/>
      <c r="F54" s="236"/>
      <c r="G54" s="236"/>
      <c r="H54" s="236"/>
      <c r="I54" s="236"/>
      <c r="J54" s="236"/>
    </row>
    <row r="55" ht="15" customHeight="1">
      <c r="A55" t="s" s="596">
        <v>838</v>
      </c>
      <c r="B55" t="s" s="675">
        <v>2814</v>
      </c>
      <c r="C55" t="s" s="695">
        <f>C46</f>
        <v>2007</v>
      </c>
      <c r="D55" s="700">
        <v>0</v>
      </c>
      <c r="E55" s="236"/>
      <c r="F55" s="236"/>
      <c r="G55" s="236"/>
      <c r="H55" s="236"/>
      <c r="I55" s="236"/>
      <c r="J55" s="236"/>
    </row>
    <row r="56" ht="15" customHeight="1">
      <c r="A56" t="s" s="596">
        <v>860</v>
      </c>
      <c r="B56" t="s" s="675">
        <v>2815</v>
      </c>
      <c r="C56" t="s" s="676">
        <f>C47</f>
        <v>1996</v>
      </c>
      <c r="D56" s="700">
        <v>0</v>
      </c>
      <c r="E56" s="236"/>
      <c r="F56" s="236"/>
      <c r="G56" s="236"/>
      <c r="H56" s="236"/>
      <c r="I56" s="236"/>
      <c r="J56" s="236"/>
    </row>
    <row r="57" ht="15" customHeight="1">
      <c r="A57" t="s" s="596">
        <v>860</v>
      </c>
      <c r="B57" t="s" s="675">
        <v>2815</v>
      </c>
      <c r="C57" t="s" s="91">
        <f>C48</f>
        <v>1998</v>
      </c>
      <c r="D57" s="700">
        <v>0</v>
      </c>
      <c r="E57" s="236"/>
      <c r="F57" s="236"/>
      <c r="G57" s="236"/>
      <c r="H57" s="236"/>
      <c r="I57" s="236"/>
      <c r="J57" s="236"/>
    </row>
    <row r="58" ht="15" customHeight="1">
      <c r="A58" t="s" s="596">
        <v>860</v>
      </c>
      <c r="B58" t="s" s="675">
        <v>2815</v>
      </c>
      <c r="C58" t="s" s="205">
        <f>C49</f>
        <v>2000</v>
      </c>
      <c r="D58" s="700">
        <v>0</v>
      </c>
      <c r="E58" s="236"/>
      <c r="F58" s="236"/>
      <c r="G58" s="236"/>
      <c r="H58" s="236"/>
      <c r="I58" s="236"/>
      <c r="J58" s="236"/>
    </row>
    <row r="59" ht="15" customHeight="1">
      <c r="A59" t="s" s="596">
        <v>860</v>
      </c>
      <c r="B59" t="s" s="675">
        <v>2815</v>
      </c>
      <c r="C59" t="s" s="684">
        <f>C50</f>
        <v>2001</v>
      </c>
      <c r="D59" s="700">
        <v>0</v>
      </c>
      <c r="E59" s="236"/>
      <c r="F59" s="236"/>
      <c r="G59" s="236"/>
      <c r="H59" s="236"/>
      <c r="I59" s="236"/>
      <c r="J59" s="236"/>
    </row>
    <row r="60" ht="15" customHeight="1">
      <c r="A60" t="s" s="596">
        <v>860</v>
      </c>
      <c r="B60" t="s" s="675">
        <v>2815</v>
      </c>
      <c r="C60" t="s" s="686">
        <f>C51</f>
        <v>2003</v>
      </c>
      <c r="D60" s="700">
        <v>0</v>
      </c>
      <c r="E60" s="236"/>
      <c r="F60" s="236"/>
      <c r="G60" s="236"/>
      <c r="H60" s="236"/>
      <c r="I60" s="236"/>
      <c r="J60" s="236"/>
    </row>
    <row r="61" ht="15" customHeight="1">
      <c r="A61" t="s" s="596">
        <v>860</v>
      </c>
      <c r="B61" t="s" s="675">
        <v>2815</v>
      </c>
      <c r="C61" t="s" s="690">
        <f>C52</f>
        <v>2004</v>
      </c>
      <c r="D61" s="700">
        <v>0</v>
      </c>
      <c r="E61" s="236"/>
      <c r="F61" s="236"/>
      <c r="G61" s="236"/>
      <c r="H61" s="236"/>
      <c r="I61" s="236"/>
      <c r="J61" s="236"/>
    </row>
    <row r="62" ht="15" customHeight="1">
      <c r="A62" t="s" s="596">
        <v>860</v>
      </c>
      <c r="B62" t="s" s="675">
        <v>2815</v>
      </c>
      <c r="C62" t="s" s="692">
        <f>C53</f>
        <v>2005</v>
      </c>
      <c r="D62" s="700">
        <v>0</v>
      </c>
      <c r="E62" s="236"/>
      <c r="F62" s="236"/>
      <c r="G62" s="236"/>
      <c r="H62" s="236"/>
      <c r="I62" s="236"/>
      <c r="J62" s="236"/>
    </row>
    <row r="63" ht="15" customHeight="1">
      <c r="A63" t="s" s="596">
        <v>860</v>
      </c>
      <c r="B63" t="s" s="675">
        <v>2815</v>
      </c>
      <c r="C63" t="s" s="180">
        <f>C54</f>
        <v>2006</v>
      </c>
      <c r="D63" s="700">
        <v>0</v>
      </c>
      <c r="E63" s="236"/>
      <c r="F63" s="236"/>
      <c r="G63" s="236"/>
      <c r="H63" s="236"/>
      <c r="I63" s="236"/>
      <c r="J63" s="236"/>
    </row>
    <row r="64" ht="15" customHeight="1">
      <c r="A64" t="s" s="596">
        <v>860</v>
      </c>
      <c r="B64" t="s" s="675">
        <v>2815</v>
      </c>
      <c r="C64" t="s" s="695">
        <f>C55</f>
        <v>2007</v>
      </c>
      <c r="D64" s="700">
        <v>0</v>
      </c>
      <c r="E64" s="236"/>
      <c r="F64" s="236"/>
      <c r="G64" s="236"/>
      <c r="H64" s="236"/>
      <c r="I64" s="236"/>
      <c r="J64" s="236"/>
    </row>
    <row r="65" ht="15" customHeight="1">
      <c r="A65" t="s" s="596">
        <v>864</v>
      </c>
      <c r="B65" t="s" s="675">
        <v>2816</v>
      </c>
      <c r="C65" t="s" s="676">
        <f>C56</f>
        <v>1996</v>
      </c>
      <c r="D65" s="700">
        <v>0</v>
      </c>
      <c r="E65" s="236"/>
      <c r="F65" s="236"/>
      <c r="G65" s="236"/>
      <c r="H65" s="236"/>
      <c r="I65" s="236"/>
      <c r="J65" s="236"/>
    </row>
    <row r="66" ht="15" customHeight="1">
      <c r="A66" t="s" s="596">
        <v>864</v>
      </c>
      <c r="B66" t="s" s="675">
        <v>2816</v>
      </c>
      <c r="C66" t="s" s="91">
        <f>C57</f>
        <v>1998</v>
      </c>
      <c r="D66" s="700">
        <v>0</v>
      </c>
      <c r="E66" s="236"/>
      <c r="F66" s="236"/>
      <c r="G66" s="236"/>
      <c r="H66" s="236"/>
      <c r="I66" s="236"/>
      <c r="J66" s="236"/>
    </row>
    <row r="67" ht="15" customHeight="1">
      <c r="A67" t="s" s="596">
        <v>864</v>
      </c>
      <c r="B67" t="s" s="675">
        <v>2816</v>
      </c>
      <c r="C67" t="s" s="205">
        <f>C58</f>
        <v>2000</v>
      </c>
      <c r="D67" s="700">
        <v>0</v>
      </c>
      <c r="E67" s="236"/>
      <c r="F67" s="236"/>
      <c r="G67" s="236"/>
      <c r="H67" s="236"/>
      <c r="I67" s="236"/>
      <c r="J67" s="236"/>
    </row>
    <row r="68" ht="15" customHeight="1">
      <c r="A68" t="s" s="596">
        <v>864</v>
      </c>
      <c r="B68" t="s" s="675">
        <v>2816</v>
      </c>
      <c r="C68" t="s" s="684">
        <f>C59</f>
        <v>2001</v>
      </c>
      <c r="D68" s="700">
        <v>0</v>
      </c>
      <c r="E68" s="236"/>
      <c r="F68" s="236"/>
      <c r="G68" s="236"/>
      <c r="H68" s="236"/>
      <c r="I68" s="236"/>
      <c r="J68" s="236"/>
    </row>
    <row r="69" ht="15" customHeight="1">
      <c r="A69" t="s" s="596">
        <v>864</v>
      </c>
      <c r="B69" t="s" s="675">
        <v>2816</v>
      </c>
      <c r="C69" t="s" s="686">
        <f>C60</f>
        <v>2003</v>
      </c>
      <c r="D69" s="700">
        <v>0</v>
      </c>
      <c r="E69" s="236"/>
      <c r="F69" s="236"/>
      <c r="G69" s="236"/>
      <c r="H69" s="236"/>
      <c r="I69" s="236"/>
      <c r="J69" s="236"/>
    </row>
    <row r="70" ht="15" customHeight="1">
      <c r="A70" t="s" s="596">
        <v>864</v>
      </c>
      <c r="B70" t="s" s="675">
        <v>2816</v>
      </c>
      <c r="C70" t="s" s="690">
        <f>C61</f>
        <v>2004</v>
      </c>
      <c r="D70" s="700">
        <v>0</v>
      </c>
      <c r="E70" s="236"/>
      <c r="F70" s="236"/>
      <c r="G70" s="236"/>
      <c r="H70" s="236"/>
      <c r="I70" s="236"/>
      <c r="J70" s="236"/>
    </row>
    <row r="71" ht="15" customHeight="1">
      <c r="A71" t="s" s="596">
        <v>864</v>
      </c>
      <c r="B71" t="s" s="675">
        <v>2816</v>
      </c>
      <c r="C71" t="s" s="692">
        <f>C62</f>
        <v>2005</v>
      </c>
      <c r="D71" s="700">
        <v>0</v>
      </c>
      <c r="E71" s="236"/>
      <c r="F71" s="236"/>
      <c r="G71" s="236"/>
      <c r="H71" s="236"/>
      <c r="I71" s="236"/>
      <c r="J71" s="236"/>
    </row>
    <row r="72" ht="15" customHeight="1">
      <c r="A72" t="s" s="596">
        <v>864</v>
      </c>
      <c r="B72" t="s" s="675">
        <v>2816</v>
      </c>
      <c r="C72" t="s" s="180">
        <f>C63</f>
        <v>2006</v>
      </c>
      <c r="D72" s="700">
        <v>0</v>
      </c>
      <c r="E72" s="236"/>
      <c r="F72" s="236"/>
      <c r="G72" s="236"/>
      <c r="H72" s="236"/>
      <c r="I72" s="236"/>
      <c r="J72" s="236"/>
    </row>
    <row r="73" ht="15" customHeight="1">
      <c r="A73" t="s" s="596">
        <v>864</v>
      </c>
      <c r="B73" t="s" s="675">
        <v>2816</v>
      </c>
      <c r="C73" t="s" s="695">
        <f>C64</f>
        <v>2007</v>
      </c>
      <c r="D73" s="700">
        <v>0</v>
      </c>
      <c r="E73" s="236"/>
      <c r="F73" s="236"/>
      <c r="G73" s="236"/>
      <c r="H73" s="236"/>
      <c r="I73" s="236"/>
      <c r="J73" s="236"/>
    </row>
    <row r="74" ht="15" customHeight="1">
      <c r="A74" t="s" s="596">
        <v>874</v>
      </c>
      <c r="B74" t="s" s="675">
        <v>2817</v>
      </c>
      <c r="C74" t="s" s="676">
        <f>C65</f>
        <v>1996</v>
      </c>
      <c r="D74" s="700">
        <v>0</v>
      </c>
      <c r="E74" s="236"/>
      <c r="F74" s="236"/>
      <c r="G74" s="236"/>
      <c r="H74" s="236"/>
      <c r="I74" s="236"/>
      <c r="J74" s="236"/>
    </row>
    <row r="75" ht="15" customHeight="1">
      <c r="A75" t="s" s="596">
        <v>874</v>
      </c>
      <c r="B75" t="s" s="675">
        <v>2817</v>
      </c>
      <c r="C75" t="s" s="91">
        <f>C66</f>
        <v>1998</v>
      </c>
      <c r="D75" s="700">
        <v>0</v>
      </c>
      <c r="E75" s="236"/>
      <c r="F75" s="236"/>
      <c r="G75" s="236"/>
      <c r="H75" s="236"/>
      <c r="I75" s="236"/>
      <c r="J75" s="236"/>
    </row>
    <row r="76" ht="15" customHeight="1">
      <c r="A76" t="s" s="596">
        <v>874</v>
      </c>
      <c r="B76" t="s" s="675">
        <v>2817</v>
      </c>
      <c r="C76" t="s" s="205">
        <f>C67</f>
        <v>2000</v>
      </c>
      <c r="D76" s="700">
        <v>0</v>
      </c>
      <c r="E76" s="236"/>
      <c r="F76" s="236"/>
      <c r="G76" s="236"/>
      <c r="H76" s="236"/>
      <c r="I76" s="236"/>
      <c r="J76" s="236"/>
    </row>
    <row r="77" ht="15" customHeight="1">
      <c r="A77" t="s" s="596">
        <v>874</v>
      </c>
      <c r="B77" t="s" s="675">
        <v>2817</v>
      </c>
      <c r="C77" t="s" s="684">
        <f>C68</f>
        <v>2001</v>
      </c>
      <c r="D77" s="700">
        <v>0</v>
      </c>
      <c r="E77" s="236"/>
      <c r="F77" s="236"/>
      <c r="G77" s="236"/>
      <c r="H77" s="236"/>
      <c r="I77" s="236"/>
      <c r="J77" s="236"/>
    </row>
    <row r="78" ht="15" customHeight="1">
      <c r="A78" t="s" s="596">
        <v>874</v>
      </c>
      <c r="B78" t="s" s="675">
        <v>2817</v>
      </c>
      <c r="C78" t="s" s="686">
        <f>C69</f>
        <v>2003</v>
      </c>
      <c r="D78" s="700">
        <v>0</v>
      </c>
      <c r="E78" s="236"/>
      <c r="F78" s="236"/>
      <c r="G78" s="236"/>
      <c r="H78" s="236"/>
      <c r="I78" s="236"/>
      <c r="J78" s="236"/>
    </row>
    <row r="79" ht="15" customHeight="1">
      <c r="A79" t="s" s="596">
        <v>874</v>
      </c>
      <c r="B79" t="s" s="675">
        <v>2817</v>
      </c>
      <c r="C79" t="s" s="690">
        <f>C70</f>
        <v>2004</v>
      </c>
      <c r="D79" s="700">
        <v>0</v>
      </c>
      <c r="E79" s="236"/>
      <c r="F79" s="236"/>
      <c r="G79" s="236"/>
      <c r="H79" s="236"/>
      <c r="I79" s="236"/>
      <c r="J79" s="236"/>
    </row>
    <row r="80" ht="15" customHeight="1">
      <c r="A80" t="s" s="596">
        <v>874</v>
      </c>
      <c r="B80" t="s" s="675">
        <v>2817</v>
      </c>
      <c r="C80" t="s" s="692">
        <f>C71</f>
        <v>2005</v>
      </c>
      <c r="D80" s="700">
        <v>0</v>
      </c>
      <c r="E80" s="236"/>
      <c r="F80" s="236"/>
      <c r="G80" s="236"/>
      <c r="H80" s="236"/>
      <c r="I80" s="236"/>
      <c r="J80" s="236"/>
    </row>
    <row r="81" ht="15" customHeight="1">
      <c r="A81" t="s" s="596">
        <v>874</v>
      </c>
      <c r="B81" t="s" s="675">
        <v>2817</v>
      </c>
      <c r="C81" t="s" s="180">
        <f>C72</f>
        <v>2006</v>
      </c>
      <c r="D81" s="700">
        <v>0</v>
      </c>
      <c r="E81" s="236"/>
      <c r="F81" s="236"/>
      <c r="G81" s="236"/>
      <c r="H81" s="236"/>
      <c r="I81" s="236"/>
      <c r="J81" s="236"/>
    </row>
    <row r="82" ht="15" customHeight="1">
      <c r="A82" t="s" s="596">
        <v>874</v>
      </c>
      <c r="B82" t="s" s="675">
        <v>2817</v>
      </c>
      <c r="C82" t="s" s="695">
        <f>C73</f>
        <v>2007</v>
      </c>
      <c r="D82" s="700">
        <v>0</v>
      </c>
      <c r="E82" s="236"/>
      <c r="F82" s="236"/>
      <c r="G82" s="236"/>
      <c r="H82" s="236"/>
      <c r="I82" s="236"/>
      <c r="J82" s="236"/>
    </row>
    <row r="83" ht="15" customHeight="1">
      <c r="A83" t="s" s="596">
        <v>868</v>
      </c>
      <c r="B83" t="s" s="675">
        <v>2818</v>
      </c>
      <c r="C83" t="s" s="676">
        <f>C74</f>
        <v>1996</v>
      </c>
      <c r="D83" s="700">
        <v>0</v>
      </c>
      <c r="E83" s="236"/>
      <c r="F83" s="236"/>
      <c r="G83" s="236"/>
      <c r="H83" s="236"/>
      <c r="I83" s="236"/>
      <c r="J83" s="236"/>
    </row>
    <row r="84" ht="15" customHeight="1">
      <c r="A84" t="s" s="596">
        <v>868</v>
      </c>
      <c r="B84" t="s" s="675">
        <v>2818</v>
      </c>
      <c r="C84" t="s" s="91">
        <f>C75</f>
        <v>1998</v>
      </c>
      <c r="D84" s="700">
        <v>0</v>
      </c>
      <c r="E84" s="236"/>
      <c r="F84" s="236"/>
      <c r="G84" s="236"/>
      <c r="H84" s="236"/>
      <c r="I84" s="236"/>
      <c r="J84" s="236"/>
    </row>
    <row r="85" ht="15" customHeight="1">
      <c r="A85" t="s" s="596">
        <v>868</v>
      </c>
      <c r="B85" t="s" s="675">
        <v>2818</v>
      </c>
      <c r="C85" t="s" s="205">
        <f>C76</f>
        <v>2000</v>
      </c>
      <c r="D85" s="700">
        <v>0</v>
      </c>
      <c r="E85" s="236"/>
      <c r="F85" s="236"/>
      <c r="G85" s="236"/>
      <c r="H85" s="236"/>
      <c r="I85" s="236"/>
      <c r="J85" s="236"/>
    </row>
    <row r="86" ht="15" customHeight="1">
      <c r="A86" t="s" s="596">
        <v>868</v>
      </c>
      <c r="B86" t="s" s="675">
        <v>2818</v>
      </c>
      <c r="C86" t="s" s="684">
        <f>C77</f>
        <v>2001</v>
      </c>
      <c r="D86" s="700">
        <v>0</v>
      </c>
      <c r="E86" s="236"/>
      <c r="F86" s="236"/>
      <c r="G86" s="236"/>
      <c r="H86" s="236"/>
      <c r="I86" s="236"/>
      <c r="J86" s="236"/>
    </row>
    <row r="87" ht="15" customHeight="1">
      <c r="A87" t="s" s="596">
        <v>868</v>
      </c>
      <c r="B87" t="s" s="675">
        <v>2818</v>
      </c>
      <c r="C87" t="s" s="686">
        <f>C78</f>
        <v>2003</v>
      </c>
      <c r="D87" s="700">
        <v>0</v>
      </c>
      <c r="E87" s="236"/>
      <c r="F87" s="236"/>
      <c r="G87" s="236"/>
      <c r="H87" s="236"/>
      <c r="I87" s="236"/>
      <c r="J87" s="236"/>
    </row>
    <row r="88" ht="15" customHeight="1">
      <c r="A88" t="s" s="596">
        <v>868</v>
      </c>
      <c r="B88" t="s" s="675">
        <v>2818</v>
      </c>
      <c r="C88" t="s" s="690">
        <f>C79</f>
        <v>2004</v>
      </c>
      <c r="D88" s="700">
        <v>0</v>
      </c>
      <c r="E88" s="236"/>
      <c r="F88" s="236"/>
      <c r="G88" s="236"/>
      <c r="H88" s="236"/>
      <c r="I88" s="236"/>
      <c r="J88" s="236"/>
    </row>
    <row r="89" ht="15" customHeight="1">
      <c r="A89" t="s" s="596">
        <v>868</v>
      </c>
      <c r="B89" t="s" s="675">
        <v>2818</v>
      </c>
      <c r="C89" t="s" s="692">
        <f>C80</f>
        <v>2005</v>
      </c>
      <c r="D89" s="700">
        <v>0</v>
      </c>
      <c r="E89" s="236"/>
      <c r="F89" s="236"/>
      <c r="G89" s="236"/>
      <c r="H89" s="236"/>
      <c r="I89" s="236"/>
      <c r="J89" s="236"/>
    </row>
    <row r="90" ht="15" customHeight="1">
      <c r="A90" t="s" s="596">
        <v>868</v>
      </c>
      <c r="B90" t="s" s="675">
        <v>2818</v>
      </c>
      <c r="C90" t="s" s="180">
        <f>C81</f>
        <v>2006</v>
      </c>
      <c r="D90" s="700">
        <v>0</v>
      </c>
      <c r="E90" s="236"/>
      <c r="F90" s="236"/>
      <c r="G90" s="236"/>
      <c r="H90" s="236"/>
      <c r="I90" s="236"/>
      <c r="J90" s="236"/>
    </row>
    <row r="91" ht="15" customHeight="1">
      <c r="A91" t="s" s="596">
        <v>868</v>
      </c>
      <c r="B91" t="s" s="675">
        <v>2818</v>
      </c>
      <c r="C91" t="s" s="695">
        <f>C82</f>
        <v>2007</v>
      </c>
      <c r="D91" s="700">
        <v>0</v>
      </c>
      <c r="E91" s="236"/>
      <c r="F91" s="236"/>
      <c r="G91" s="236"/>
      <c r="H91" s="236"/>
      <c r="I91" s="236"/>
      <c r="J91" s="236"/>
    </row>
    <row r="92" ht="15" customHeight="1">
      <c r="A92" t="s" s="596">
        <v>870</v>
      </c>
      <c r="B92" t="s" s="675">
        <v>2819</v>
      </c>
      <c r="C92" t="s" s="676">
        <f>C83</f>
        <v>1996</v>
      </c>
      <c r="D92" s="700">
        <v>0</v>
      </c>
      <c r="E92" s="236"/>
      <c r="F92" s="236"/>
      <c r="G92" s="236"/>
      <c r="H92" s="236"/>
      <c r="I92" s="236"/>
      <c r="J92" s="236"/>
    </row>
    <row r="93" ht="15" customHeight="1">
      <c r="A93" t="s" s="596">
        <v>870</v>
      </c>
      <c r="B93" t="s" s="675">
        <v>2819</v>
      </c>
      <c r="C93" t="s" s="91">
        <f>C84</f>
        <v>1998</v>
      </c>
      <c r="D93" s="700">
        <v>0</v>
      </c>
      <c r="E93" s="236"/>
      <c r="F93" s="236"/>
      <c r="G93" s="236"/>
      <c r="H93" s="236"/>
      <c r="I93" s="236"/>
      <c r="J93" s="236"/>
    </row>
    <row r="94" ht="15" customHeight="1">
      <c r="A94" t="s" s="596">
        <v>870</v>
      </c>
      <c r="B94" t="s" s="675">
        <v>2819</v>
      </c>
      <c r="C94" t="s" s="205">
        <f>C85</f>
        <v>2000</v>
      </c>
      <c r="D94" s="700">
        <v>0</v>
      </c>
      <c r="E94" s="236"/>
      <c r="F94" s="236"/>
      <c r="G94" s="236"/>
      <c r="H94" s="236"/>
      <c r="I94" s="236"/>
      <c r="J94" s="236"/>
    </row>
    <row r="95" ht="15" customHeight="1">
      <c r="A95" t="s" s="596">
        <v>870</v>
      </c>
      <c r="B95" t="s" s="675">
        <v>2819</v>
      </c>
      <c r="C95" t="s" s="684">
        <f>C86</f>
        <v>2001</v>
      </c>
      <c r="D95" s="700">
        <v>0</v>
      </c>
      <c r="E95" s="236"/>
      <c r="F95" s="236"/>
      <c r="G95" s="236"/>
      <c r="H95" s="236"/>
      <c r="I95" s="236"/>
      <c r="J95" s="236"/>
    </row>
    <row r="96" ht="15" customHeight="1">
      <c r="A96" t="s" s="596">
        <v>870</v>
      </c>
      <c r="B96" t="s" s="675">
        <v>2819</v>
      </c>
      <c r="C96" t="s" s="686">
        <f>C87</f>
        <v>2003</v>
      </c>
      <c r="D96" s="700">
        <v>0</v>
      </c>
      <c r="E96" s="236"/>
      <c r="F96" s="236"/>
      <c r="G96" s="236"/>
      <c r="H96" s="236"/>
      <c r="I96" s="236"/>
      <c r="J96" s="236"/>
    </row>
    <row r="97" ht="15" customHeight="1">
      <c r="A97" t="s" s="596">
        <v>870</v>
      </c>
      <c r="B97" t="s" s="675">
        <v>2819</v>
      </c>
      <c r="C97" t="s" s="690">
        <f>C88</f>
        <v>2004</v>
      </c>
      <c r="D97" s="700">
        <v>0</v>
      </c>
      <c r="E97" s="236"/>
      <c r="F97" s="236"/>
      <c r="G97" s="236"/>
      <c r="H97" s="236"/>
      <c r="I97" s="236"/>
      <c r="J97" s="236"/>
    </row>
    <row r="98" ht="15" customHeight="1">
      <c r="A98" t="s" s="596">
        <v>870</v>
      </c>
      <c r="B98" t="s" s="675">
        <v>2819</v>
      </c>
      <c r="C98" t="s" s="692">
        <f>C89</f>
        <v>2005</v>
      </c>
      <c r="D98" s="700">
        <v>0</v>
      </c>
      <c r="E98" s="236"/>
      <c r="F98" s="236"/>
      <c r="G98" s="236"/>
      <c r="H98" s="236"/>
      <c r="I98" s="236"/>
      <c r="J98" s="236"/>
    </row>
    <row r="99" ht="15" customHeight="1">
      <c r="A99" t="s" s="596">
        <v>870</v>
      </c>
      <c r="B99" t="s" s="675">
        <v>2819</v>
      </c>
      <c r="C99" t="s" s="180">
        <f>C90</f>
        <v>2006</v>
      </c>
      <c r="D99" s="700">
        <v>0</v>
      </c>
      <c r="E99" s="236"/>
      <c r="F99" s="236"/>
      <c r="G99" s="236"/>
      <c r="H99" s="236"/>
      <c r="I99" s="236"/>
      <c r="J99" s="236"/>
    </row>
    <row r="100" ht="15" customHeight="1">
      <c r="A100" t="s" s="596">
        <v>870</v>
      </c>
      <c r="B100" t="s" s="675">
        <v>2819</v>
      </c>
      <c r="C100" t="s" s="695">
        <f>C91</f>
        <v>2007</v>
      </c>
      <c r="D100" s="700">
        <v>0</v>
      </c>
      <c r="E100" s="236"/>
      <c r="F100" s="236"/>
      <c r="G100" s="236"/>
      <c r="H100" s="236"/>
      <c r="I100" s="236"/>
      <c r="J100" s="236"/>
    </row>
    <row r="101" ht="15" customHeight="1">
      <c r="A101" t="s" s="596">
        <v>872</v>
      </c>
      <c r="B101" t="s" s="675">
        <v>2820</v>
      </c>
      <c r="C101" t="s" s="676">
        <f>C92</f>
        <v>1996</v>
      </c>
      <c r="D101" s="700">
        <v>0</v>
      </c>
      <c r="E101" s="236"/>
      <c r="F101" s="236"/>
      <c r="G101" s="236"/>
      <c r="H101" s="236"/>
      <c r="I101" s="236"/>
      <c r="J101" s="236"/>
    </row>
    <row r="102" ht="15" customHeight="1">
      <c r="A102" t="s" s="596">
        <v>872</v>
      </c>
      <c r="B102" t="s" s="675">
        <v>2820</v>
      </c>
      <c r="C102" t="s" s="91">
        <f>C93</f>
        <v>1998</v>
      </c>
      <c r="D102" s="700">
        <v>0</v>
      </c>
      <c r="E102" s="236"/>
      <c r="F102" s="236"/>
      <c r="G102" s="236"/>
      <c r="H102" s="236"/>
      <c r="I102" s="236"/>
      <c r="J102" s="236"/>
    </row>
    <row r="103" ht="15" customHeight="1">
      <c r="A103" t="s" s="596">
        <v>872</v>
      </c>
      <c r="B103" t="s" s="675">
        <v>2820</v>
      </c>
      <c r="C103" t="s" s="205">
        <f>C94</f>
        <v>2000</v>
      </c>
      <c r="D103" s="700">
        <v>0</v>
      </c>
      <c r="E103" s="236"/>
      <c r="F103" s="236"/>
      <c r="G103" s="236"/>
      <c r="H103" s="236"/>
      <c r="I103" s="236"/>
      <c r="J103" s="236"/>
    </row>
    <row r="104" ht="15" customHeight="1">
      <c r="A104" t="s" s="596">
        <v>872</v>
      </c>
      <c r="B104" t="s" s="675">
        <v>2820</v>
      </c>
      <c r="C104" t="s" s="684">
        <f>C95</f>
        <v>2001</v>
      </c>
      <c r="D104" s="700">
        <v>0</v>
      </c>
      <c r="E104" s="236"/>
      <c r="F104" s="236"/>
      <c r="G104" s="236"/>
      <c r="H104" s="236"/>
      <c r="I104" s="236"/>
      <c r="J104" s="236"/>
    </row>
    <row r="105" ht="15" customHeight="1">
      <c r="A105" t="s" s="596">
        <v>872</v>
      </c>
      <c r="B105" t="s" s="675">
        <v>2820</v>
      </c>
      <c r="C105" t="s" s="686">
        <f>C96</f>
        <v>2003</v>
      </c>
      <c r="D105" s="700">
        <v>0</v>
      </c>
      <c r="E105" s="236"/>
      <c r="F105" s="236"/>
      <c r="G105" s="236"/>
      <c r="H105" s="236"/>
      <c r="I105" s="236"/>
      <c r="J105" s="236"/>
    </row>
    <row r="106" ht="15" customHeight="1">
      <c r="A106" t="s" s="596">
        <v>872</v>
      </c>
      <c r="B106" t="s" s="675">
        <v>2820</v>
      </c>
      <c r="C106" t="s" s="690">
        <f>C97</f>
        <v>2004</v>
      </c>
      <c r="D106" s="700">
        <v>0</v>
      </c>
      <c r="E106" s="236"/>
      <c r="F106" s="236"/>
      <c r="G106" s="236"/>
      <c r="H106" s="236"/>
      <c r="I106" s="236"/>
      <c r="J106" s="236"/>
    </row>
    <row r="107" ht="15" customHeight="1">
      <c r="A107" t="s" s="596">
        <v>872</v>
      </c>
      <c r="B107" t="s" s="675">
        <v>2820</v>
      </c>
      <c r="C107" t="s" s="692">
        <f>C98</f>
        <v>2005</v>
      </c>
      <c r="D107" s="700">
        <v>0</v>
      </c>
      <c r="E107" s="236"/>
      <c r="F107" s="236"/>
      <c r="G107" s="236"/>
      <c r="H107" s="236"/>
      <c r="I107" s="236"/>
      <c r="J107" s="236"/>
    </row>
    <row r="108" ht="15" customHeight="1">
      <c r="A108" t="s" s="596">
        <v>872</v>
      </c>
      <c r="B108" t="s" s="675">
        <v>2820</v>
      </c>
      <c r="C108" t="s" s="180">
        <f>C99</f>
        <v>2006</v>
      </c>
      <c r="D108" s="700">
        <v>0</v>
      </c>
      <c r="E108" s="236"/>
      <c r="F108" s="236"/>
      <c r="G108" s="236"/>
      <c r="H108" s="236"/>
      <c r="I108" s="236"/>
      <c r="J108" s="236"/>
    </row>
    <row r="109" ht="15" customHeight="1">
      <c r="A109" t="s" s="596">
        <v>872</v>
      </c>
      <c r="B109" t="s" s="675">
        <v>2820</v>
      </c>
      <c r="C109" t="s" s="695">
        <f>C100</f>
        <v>2007</v>
      </c>
      <c r="D109" s="700">
        <v>0</v>
      </c>
      <c r="E109" s="236"/>
      <c r="F109" s="236"/>
      <c r="G109" s="236"/>
      <c r="H109" s="236"/>
      <c r="I109" s="236"/>
      <c r="J109" s="236"/>
    </row>
    <row r="110" ht="15" customHeight="1">
      <c r="A110" t="s" s="596">
        <v>876</v>
      </c>
      <c r="B110" t="s" s="675">
        <v>2821</v>
      </c>
      <c r="C110" t="s" s="676">
        <f>C101</f>
        <v>1996</v>
      </c>
      <c r="D110" s="700">
        <v>0</v>
      </c>
      <c r="E110" s="236"/>
      <c r="F110" s="236"/>
      <c r="G110" s="236"/>
      <c r="H110" s="236"/>
      <c r="I110" s="236"/>
      <c r="J110" s="236"/>
    </row>
    <row r="111" ht="15" customHeight="1">
      <c r="A111" t="s" s="596">
        <v>876</v>
      </c>
      <c r="B111" t="s" s="675">
        <v>2821</v>
      </c>
      <c r="C111" t="s" s="91">
        <f>C102</f>
        <v>1998</v>
      </c>
      <c r="D111" s="700">
        <v>0</v>
      </c>
      <c r="E111" s="236"/>
      <c r="F111" s="236"/>
      <c r="G111" s="236"/>
      <c r="H111" s="236"/>
      <c r="I111" s="236"/>
      <c r="J111" s="236"/>
    </row>
    <row r="112" ht="15" customHeight="1">
      <c r="A112" t="s" s="596">
        <v>876</v>
      </c>
      <c r="B112" t="s" s="675">
        <v>2821</v>
      </c>
      <c r="C112" t="s" s="205">
        <f>C103</f>
        <v>2000</v>
      </c>
      <c r="D112" s="700">
        <v>0</v>
      </c>
      <c r="E112" s="236"/>
      <c r="F112" s="236"/>
      <c r="G112" s="236"/>
      <c r="H112" s="236"/>
      <c r="I112" s="236"/>
      <c r="J112" s="236"/>
    </row>
    <row r="113" ht="15" customHeight="1">
      <c r="A113" t="s" s="596">
        <v>876</v>
      </c>
      <c r="B113" t="s" s="675">
        <v>2821</v>
      </c>
      <c r="C113" t="s" s="684">
        <f>C104</f>
        <v>2001</v>
      </c>
      <c r="D113" s="700">
        <v>0</v>
      </c>
      <c r="E113" s="236"/>
      <c r="F113" s="236"/>
      <c r="G113" s="236"/>
      <c r="H113" s="236"/>
      <c r="I113" s="236"/>
      <c r="J113" s="236"/>
    </row>
    <row r="114" ht="15" customHeight="1">
      <c r="A114" t="s" s="596">
        <v>876</v>
      </c>
      <c r="B114" t="s" s="675">
        <v>2821</v>
      </c>
      <c r="C114" t="s" s="686">
        <f>C105</f>
        <v>2003</v>
      </c>
      <c r="D114" s="700">
        <v>0</v>
      </c>
      <c r="E114" s="236"/>
      <c r="F114" s="236"/>
      <c r="G114" s="236"/>
      <c r="H114" s="236"/>
      <c r="I114" s="236"/>
      <c r="J114" s="236"/>
    </row>
    <row r="115" ht="15" customHeight="1">
      <c r="A115" t="s" s="596">
        <v>876</v>
      </c>
      <c r="B115" t="s" s="675">
        <v>2821</v>
      </c>
      <c r="C115" t="s" s="690">
        <f>C106</f>
        <v>2004</v>
      </c>
      <c r="D115" s="700">
        <v>0</v>
      </c>
      <c r="E115" s="236"/>
      <c r="F115" s="236"/>
      <c r="G115" s="236"/>
      <c r="H115" s="236"/>
      <c r="I115" s="236"/>
      <c r="J115" s="236"/>
    </row>
    <row r="116" ht="15" customHeight="1">
      <c r="A116" t="s" s="596">
        <v>876</v>
      </c>
      <c r="B116" t="s" s="675">
        <v>2821</v>
      </c>
      <c r="C116" t="s" s="692">
        <f>C107</f>
        <v>2005</v>
      </c>
      <c r="D116" s="700">
        <v>0</v>
      </c>
      <c r="E116" s="236"/>
      <c r="F116" s="236"/>
      <c r="G116" s="236"/>
      <c r="H116" s="236"/>
      <c r="I116" s="236"/>
      <c r="J116" s="236"/>
    </row>
    <row r="117" ht="15" customHeight="1">
      <c r="A117" t="s" s="596">
        <v>876</v>
      </c>
      <c r="B117" t="s" s="675">
        <v>2821</v>
      </c>
      <c r="C117" t="s" s="180">
        <f>C108</f>
        <v>2006</v>
      </c>
      <c r="D117" s="700">
        <v>0</v>
      </c>
      <c r="E117" s="236"/>
      <c r="F117" s="236"/>
      <c r="G117" s="236"/>
      <c r="H117" s="236"/>
      <c r="I117" s="236"/>
      <c r="J117" s="236"/>
    </row>
    <row r="118" ht="15" customHeight="1">
      <c r="A118" t="s" s="596">
        <v>876</v>
      </c>
      <c r="B118" t="s" s="675">
        <v>2821</v>
      </c>
      <c r="C118" t="s" s="695">
        <f>C109</f>
        <v>2007</v>
      </c>
      <c r="D118" s="700">
        <v>0</v>
      </c>
      <c r="E118" s="236"/>
      <c r="F118" s="236"/>
      <c r="G118" s="236"/>
      <c r="H118" s="236"/>
      <c r="I118" s="236"/>
      <c r="J118" s="236"/>
    </row>
    <row r="119" ht="15" customHeight="1">
      <c r="A119" t="s" s="596">
        <v>866</v>
      </c>
      <c r="B119" t="s" s="675">
        <v>2822</v>
      </c>
      <c r="C119" t="s" s="676">
        <f>C110</f>
        <v>1996</v>
      </c>
      <c r="D119" s="700">
        <v>0</v>
      </c>
      <c r="E119" s="236"/>
      <c r="F119" s="236"/>
      <c r="G119" s="236"/>
      <c r="H119" s="236"/>
      <c r="I119" s="236"/>
      <c r="J119" s="236"/>
    </row>
    <row r="120" ht="15" customHeight="1">
      <c r="A120" t="s" s="596">
        <v>866</v>
      </c>
      <c r="B120" t="s" s="675">
        <v>2822</v>
      </c>
      <c r="C120" t="s" s="91">
        <f>C111</f>
        <v>1998</v>
      </c>
      <c r="D120" s="700">
        <v>0</v>
      </c>
      <c r="E120" s="236"/>
      <c r="F120" s="236"/>
      <c r="G120" s="236"/>
      <c r="H120" s="236"/>
      <c r="I120" s="236"/>
      <c r="J120" s="236"/>
    </row>
    <row r="121" ht="15" customHeight="1">
      <c r="A121" t="s" s="596">
        <v>866</v>
      </c>
      <c r="B121" t="s" s="675">
        <v>2822</v>
      </c>
      <c r="C121" t="s" s="205">
        <f>C112</f>
        <v>2000</v>
      </c>
      <c r="D121" s="700">
        <v>0</v>
      </c>
      <c r="E121" s="236"/>
      <c r="F121" s="236"/>
      <c r="G121" s="236"/>
      <c r="H121" s="236"/>
      <c r="I121" s="236"/>
      <c r="J121" s="236"/>
    </row>
    <row r="122" ht="15" customHeight="1">
      <c r="A122" t="s" s="596">
        <v>866</v>
      </c>
      <c r="B122" t="s" s="675">
        <v>2822</v>
      </c>
      <c r="C122" t="s" s="684">
        <f>C113</f>
        <v>2001</v>
      </c>
      <c r="D122" s="700">
        <v>0</v>
      </c>
      <c r="E122" s="236"/>
      <c r="F122" s="236"/>
      <c r="G122" s="236"/>
      <c r="H122" s="236"/>
      <c r="I122" s="236"/>
      <c r="J122" s="236"/>
    </row>
    <row r="123" ht="15" customHeight="1">
      <c r="A123" t="s" s="596">
        <v>866</v>
      </c>
      <c r="B123" t="s" s="675">
        <v>2822</v>
      </c>
      <c r="C123" t="s" s="686">
        <f>C114</f>
        <v>2003</v>
      </c>
      <c r="D123" s="700">
        <v>0</v>
      </c>
      <c r="E123" s="236"/>
      <c r="F123" s="236"/>
      <c r="G123" s="236"/>
      <c r="H123" s="236"/>
      <c r="I123" s="236"/>
      <c r="J123" s="236"/>
    </row>
    <row r="124" ht="15" customHeight="1">
      <c r="A124" t="s" s="596">
        <v>866</v>
      </c>
      <c r="B124" t="s" s="675">
        <v>2822</v>
      </c>
      <c r="C124" t="s" s="690">
        <f>C115</f>
        <v>2004</v>
      </c>
      <c r="D124" s="700">
        <v>0</v>
      </c>
      <c r="E124" s="236"/>
      <c r="F124" s="236"/>
      <c r="G124" s="236"/>
      <c r="H124" s="236"/>
      <c r="I124" s="236"/>
      <c r="J124" s="236"/>
    </row>
    <row r="125" ht="15" customHeight="1">
      <c r="A125" t="s" s="596">
        <v>866</v>
      </c>
      <c r="B125" t="s" s="675">
        <v>2822</v>
      </c>
      <c r="C125" t="s" s="692">
        <f>C116</f>
        <v>2005</v>
      </c>
      <c r="D125" s="700">
        <v>0</v>
      </c>
      <c r="E125" s="236"/>
      <c r="F125" s="236"/>
      <c r="G125" s="236"/>
      <c r="H125" s="236"/>
      <c r="I125" s="236"/>
      <c r="J125" s="236"/>
    </row>
    <row r="126" ht="15" customHeight="1">
      <c r="A126" t="s" s="596">
        <v>866</v>
      </c>
      <c r="B126" t="s" s="675">
        <v>2822</v>
      </c>
      <c r="C126" t="s" s="180">
        <f>C117</f>
        <v>2006</v>
      </c>
      <c r="D126" s="700">
        <v>0</v>
      </c>
      <c r="E126" s="236"/>
      <c r="F126" s="236"/>
      <c r="G126" s="236"/>
      <c r="H126" s="236"/>
      <c r="I126" s="236"/>
      <c r="J126" s="236"/>
    </row>
    <row r="127" ht="15" customHeight="1">
      <c r="A127" t="s" s="596">
        <v>866</v>
      </c>
      <c r="B127" t="s" s="675">
        <v>2822</v>
      </c>
      <c r="C127" t="s" s="695">
        <f>C118</f>
        <v>2007</v>
      </c>
      <c r="D127" s="700">
        <v>0</v>
      </c>
      <c r="E127" s="236"/>
      <c r="F127" s="236"/>
      <c r="G127" s="236"/>
      <c r="H127" s="236"/>
      <c r="I127" s="236"/>
      <c r="J127" s="236"/>
    </row>
    <row r="128" ht="15" customHeight="1">
      <c r="A128" t="s" s="596">
        <v>846</v>
      </c>
      <c r="B128" t="s" s="675">
        <v>2823</v>
      </c>
      <c r="C128" t="s" s="676">
        <f>C119</f>
        <v>1996</v>
      </c>
      <c r="D128" s="700">
        <v>0</v>
      </c>
      <c r="E128" s="236"/>
      <c r="F128" s="236"/>
      <c r="G128" s="236"/>
      <c r="H128" s="236"/>
      <c r="I128" s="236"/>
      <c r="J128" s="236"/>
    </row>
    <row r="129" ht="15" customHeight="1">
      <c r="A129" t="s" s="596">
        <v>846</v>
      </c>
      <c r="B129" t="s" s="675">
        <v>2823</v>
      </c>
      <c r="C129" t="s" s="91">
        <f>C120</f>
        <v>1998</v>
      </c>
      <c r="D129" s="700">
        <v>0</v>
      </c>
      <c r="E129" s="236"/>
      <c r="F129" s="236"/>
      <c r="G129" s="236"/>
      <c r="H129" s="236"/>
      <c r="I129" s="236"/>
      <c r="J129" s="236"/>
    </row>
    <row r="130" ht="15" customHeight="1">
      <c r="A130" t="s" s="596">
        <v>846</v>
      </c>
      <c r="B130" t="s" s="675">
        <v>2823</v>
      </c>
      <c r="C130" t="s" s="205">
        <f>C121</f>
        <v>2000</v>
      </c>
      <c r="D130" s="700">
        <v>0</v>
      </c>
      <c r="E130" s="236"/>
      <c r="F130" s="236"/>
      <c r="G130" s="236"/>
      <c r="H130" s="236"/>
      <c r="I130" s="236"/>
      <c r="J130" s="236"/>
    </row>
    <row r="131" ht="15" customHeight="1">
      <c r="A131" t="s" s="596">
        <v>846</v>
      </c>
      <c r="B131" t="s" s="675">
        <v>2823</v>
      </c>
      <c r="C131" t="s" s="684">
        <f>C122</f>
        <v>2001</v>
      </c>
      <c r="D131" s="700">
        <v>0</v>
      </c>
      <c r="E131" s="236"/>
      <c r="F131" s="236"/>
      <c r="G131" s="236"/>
      <c r="H131" s="236"/>
      <c r="I131" s="236"/>
      <c r="J131" s="236"/>
    </row>
    <row r="132" ht="15" customHeight="1">
      <c r="A132" t="s" s="596">
        <v>846</v>
      </c>
      <c r="B132" t="s" s="675">
        <v>2823</v>
      </c>
      <c r="C132" t="s" s="686">
        <f>C123</f>
        <v>2003</v>
      </c>
      <c r="D132" s="700">
        <v>0</v>
      </c>
      <c r="E132" s="236"/>
      <c r="F132" s="236"/>
      <c r="G132" s="236"/>
      <c r="H132" s="236"/>
      <c r="I132" s="236"/>
      <c r="J132" s="236"/>
    </row>
    <row r="133" ht="15" customHeight="1">
      <c r="A133" t="s" s="596">
        <v>846</v>
      </c>
      <c r="B133" t="s" s="675">
        <v>2823</v>
      </c>
      <c r="C133" t="s" s="690">
        <f>C124</f>
        <v>2004</v>
      </c>
      <c r="D133" s="700">
        <v>0</v>
      </c>
      <c r="E133" s="236"/>
      <c r="F133" s="236"/>
      <c r="G133" s="236"/>
      <c r="H133" s="236"/>
      <c r="I133" s="236"/>
      <c r="J133" s="236"/>
    </row>
    <row r="134" ht="15" customHeight="1">
      <c r="A134" t="s" s="596">
        <v>846</v>
      </c>
      <c r="B134" t="s" s="675">
        <v>2823</v>
      </c>
      <c r="C134" t="s" s="692">
        <f>C125</f>
        <v>2005</v>
      </c>
      <c r="D134" s="700">
        <v>0</v>
      </c>
      <c r="E134" s="236"/>
      <c r="F134" s="236"/>
      <c r="G134" s="236"/>
      <c r="H134" s="236"/>
      <c r="I134" s="236"/>
      <c r="J134" s="236"/>
    </row>
    <row r="135" ht="15" customHeight="1">
      <c r="A135" t="s" s="596">
        <v>846</v>
      </c>
      <c r="B135" t="s" s="675">
        <v>2823</v>
      </c>
      <c r="C135" t="s" s="180">
        <f>C126</f>
        <v>2006</v>
      </c>
      <c r="D135" s="700">
        <v>0</v>
      </c>
      <c r="E135" s="236"/>
      <c r="F135" s="236"/>
      <c r="G135" s="236"/>
      <c r="H135" s="236"/>
      <c r="I135" s="236"/>
      <c r="J135" s="236"/>
    </row>
    <row r="136" ht="15" customHeight="1">
      <c r="A136" t="s" s="596">
        <v>846</v>
      </c>
      <c r="B136" t="s" s="675">
        <v>2823</v>
      </c>
      <c r="C136" t="s" s="695">
        <f>C127</f>
        <v>2007</v>
      </c>
      <c r="D136" s="700">
        <v>0</v>
      </c>
      <c r="E136" s="236"/>
      <c r="F136" s="236"/>
      <c r="G136" s="236"/>
      <c r="H136" s="236"/>
      <c r="I136" s="236"/>
      <c r="J136" s="236"/>
    </row>
    <row r="137" ht="15" customHeight="1">
      <c r="A137" t="s" s="596">
        <v>880</v>
      </c>
      <c r="B137" t="s" s="675">
        <v>2824</v>
      </c>
      <c r="C137" t="s" s="676">
        <f>C128</f>
        <v>1996</v>
      </c>
      <c r="D137" s="700">
        <v>0</v>
      </c>
      <c r="E137" s="236"/>
      <c r="F137" s="236"/>
      <c r="G137" s="236"/>
      <c r="H137" s="236"/>
      <c r="I137" s="236"/>
      <c r="J137" s="236"/>
    </row>
    <row r="138" ht="15" customHeight="1">
      <c r="A138" t="s" s="596">
        <v>880</v>
      </c>
      <c r="B138" t="s" s="675">
        <v>2824</v>
      </c>
      <c r="C138" t="s" s="91">
        <f>C129</f>
        <v>1998</v>
      </c>
      <c r="D138" s="700">
        <v>0</v>
      </c>
      <c r="E138" s="236"/>
      <c r="F138" s="236"/>
      <c r="G138" s="236"/>
      <c r="H138" s="236"/>
      <c r="I138" s="236"/>
      <c r="J138" s="236"/>
    </row>
    <row r="139" ht="15" customHeight="1">
      <c r="A139" t="s" s="596">
        <v>880</v>
      </c>
      <c r="B139" t="s" s="675">
        <v>2824</v>
      </c>
      <c r="C139" t="s" s="205">
        <f>C130</f>
        <v>2000</v>
      </c>
      <c r="D139" s="700">
        <v>0</v>
      </c>
      <c r="E139" s="236"/>
      <c r="F139" s="236"/>
      <c r="G139" s="236"/>
      <c r="H139" s="236"/>
      <c r="I139" s="236"/>
      <c r="J139" s="236"/>
    </row>
    <row r="140" ht="15" customHeight="1">
      <c r="A140" t="s" s="596">
        <v>880</v>
      </c>
      <c r="B140" t="s" s="675">
        <v>2824</v>
      </c>
      <c r="C140" t="s" s="684">
        <f>C131</f>
        <v>2001</v>
      </c>
      <c r="D140" s="700">
        <v>0</v>
      </c>
      <c r="E140" s="236"/>
      <c r="F140" s="236"/>
      <c r="G140" s="236"/>
      <c r="H140" s="236"/>
      <c r="I140" s="236"/>
      <c r="J140" s="236"/>
    </row>
    <row r="141" ht="15" customHeight="1">
      <c r="A141" t="s" s="596">
        <v>880</v>
      </c>
      <c r="B141" t="s" s="675">
        <v>2824</v>
      </c>
      <c r="C141" t="s" s="686">
        <f>C132</f>
        <v>2003</v>
      </c>
      <c r="D141" s="700">
        <v>0</v>
      </c>
      <c r="E141" s="236"/>
      <c r="F141" s="236"/>
      <c r="G141" s="236"/>
      <c r="H141" s="236"/>
      <c r="I141" s="236"/>
      <c r="J141" s="236"/>
    </row>
    <row r="142" ht="15" customHeight="1">
      <c r="A142" t="s" s="596">
        <v>880</v>
      </c>
      <c r="B142" t="s" s="675">
        <v>2824</v>
      </c>
      <c r="C142" t="s" s="690">
        <f>C133</f>
        <v>2004</v>
      </c>
      <c r="D142" s="700">
        <v>0</v>
      </c>
      <c r="E142" s="236"/>
      <c r="F142" s="236"/>
      <c r="G142" s="236"/>
      <c r="H142" s="236"/>
      <c r="I142" s="236"/>
      <c r="J142" s="236"/>
    </row>
    <row r="143" ht="15" customHeight="1">
      <c r="A143" t="s" s="596">
        <v>880</v>
      </c>
      <c r="B143" t="s" s="675">
        <v>2824</v>
      </c>
      <c r="C143" t="s" s="692">
        <f>C134</f>
        <v>2005</v>
      </c>
      <c r="D143" s="700">
        <v>0</v>
      </c>
      <c r="E143" s="236"/>
      <c r="F143" s="236"/>
      <c r="G143" s="236"/>
      <c r="H143" s="236"/>
      <c r="I143" s="236"/>
      <c r="J143" s="236"/>
    </row>
    <row r="144" ht="15" customHeight="1">
      <c r="A144" t="s" s="596">
        <v>880</v>
      </c>
      <c r="B144" t="s" s="675">
        <v>2824</v>
      </c>
      <c r="C144" t="s" s="180">
        <f>C135</f>
        <v>2006</v>
      </c>
      <c r="D144" s="700">
        <v>0</v>
      </c>
      <c r="E144" s="236"/>
      <c r="F144" s="236"/>
      <c r="G144" s="236"/>
      <c r="H144" s="236"/>
      <c r="I144" s="236"/>
      <c r="J144" s="236"/>
    </row>
    <row r="145" ht="15" customHeight="1">
      <c r="A145" t="s" s="596">
        <v>880</v>
      </c>
      <c r="B145" t="s" s="675">
        <v>2824</v>
      </c>
      <c r="C145" t="s" s="695">
        <f>C136</f>
        <v>2007</v>
      </c>
      <c r="D145" s="700">
        <v>0</v>
      </c>
      <c r="E145" s="236"/>
      <c r="F145" s="236"/>
      <c r="G145" s="236"/>
      <c r="H145" s="236"/>
      <c r="I145" s="236"/>
      <c r="J145" s="236"/>
    </row>
    <row r="146" ht="15" customHeight="1">
      <c r="A146" t="s" s="596">
        <v>882</v>
      </c>
      <c r="B146" t="s" s="675">
        <v>2825</v>
      </c>
      <c r="C146" t="s" s="676">
        <f>C137</f>
        <v>1996</v>
      </c>
      <c r="D146" s="700">
        <v>0</v>
      </c>
      <c r="E146" s="236"/>
      <c r="F146" s="236"/>
      <c r="G146" s="236"/>
      <c r="H146" s="236"/>
      <c r="I146" s="236"/>
      <c r="J146" s="236"/>
    </row>
    <row r="147" ht="15" customHeight="1">
      <c r="A147" t="s" s="596">
        <v>882</v>
      </c>
      <c r="B147" t="s" s="675">
        <v>2825</v>
      </c>
      <c r="C147" t="s" s="91">
        <f>C138</f>
        <v>1998</v>
      </c>
      <c r="D147" s="700">
        <v>0</v>
      </c>
      <c r="E147" s="236"/>
      <c r="F147" s="236"/>
      <c r="G147" s="236"/>
      <c r="H147" s="236"/>
      <c r="I147" s="236"/>
      <c r="J147" s="236"/>
    </row>
    <row r="148" ht="15" customHeight="1">
      <c r="A148" t="s" s="596">
        <v>882</v>
      </c>
      <c r="B148" t="s" s="675">
        <v>2825</v>
      </c>
      <c r="C148" t="s" s="205">
        <f>C139</f>
        <v>2000</v>
      </c>
      <c r="D148" s="700">
        <v>0</v>
      </c>
      <c r="E148" s="236"/>
      <c r="F148" s="236"/>
      <c r="G148" s="236"/>
      <c r="H148" s="236"/>
      <c r="I148" s="236"/>
      <c r="J148" s="236"/>
    </row>
    <row r="149" ht="15" customHeight="1">
      <c r="A149" t="s" s="596">
        <v>882</v>
      </c>
      <c r="B149" t="s" s="675">
        <v>2825</v>
      </c>
      <c r="C149" t="s" s="684">
        <f>C140</f>
        <v>2001</v>
      </c>
      <c r="D149" s="700">
        <v>0</v>
      </c>
      <c r="E149" s="236"/>
      <c r="F149" s="236"/>
      <c r="G149" s="236"/>
      <c r="H149" s="236"/>
      <c r="I149" s="236"/>
      <c r="J149" s="236"/>
    </row>
    <row r="150" ht="15" customHeight="1">
      <c r="A150" t="s" s="596">
        <v>882</v>
      </c>
      <c r="B150" t="s" s="675">
        <v>2825</v>
      </c>
      <c r="C150" t="s" s="686">
        <f>C141</f>
        <v>2003</v>
      </c>
      <c r="D150" s="700">
        <v>0</v>
      </c>
      <c r="E150" s="236"/>
      <c r="F150" s="236"/>
      <c r="G150" s="236"/>
      <c r="H150" s="236"/>
      <c r="I150" s="236"/>
      <c r="J150" s="236"/>
    </row>
    <row r="151" ht="15" customHeight="1">
      <c r="A151" t="s" s="596">
        <v>882</v>
      </c>
      <c r="B151" t="s" s="675">
        <v>2825</v>
      </c>
      <c r="C151" t="s" s="690">
        <f>C142</f>
        <v>2004</v>
      </c>
      <c r="D151" s="700">
        <v>0</v>
      </c>
      <c r="E151" s="236"/>
      <c r="F151" s="236"/>
      <c r="G151" s="236"/>
      <c r="H151" s="236"/>
      <c r="I151" s="236"/>
      <c r="J151" s="236"/>
    </row>
    <row r="152" ht="15" customHeight="1">
      <c r="A152" t="s" s="596">
        <v>882</v>
      </c>
      <c r="B152" t="s" s="675">
        <v>2825</v>
      </c>
      <c r="C152" t="s" s="692">
        <f>C143</f>
        <v>2005</v>
      </c>
      <c r="D152" s="700">
        <v>0</v>
      </c>
      <c r="E152" s="236"/>
      <c r="F152" s="236"/>
      <c r="G152" s="236"/>
      <c r="H152" s="236"/>
      <c r="I152" s="236"/>
      <c r="J152" s="236"/>
    </row>
    <row r="153" ht="15" customHeight="1">
      <c r="A153" t="s" s="596">
        <v>882</v>
      </c>
      <c r="B153" t="s" s="675">
        <v>2825</v>
      </c>
      <c r="C153" t="s" s="180">
        <f>C144</f>
        <v>2006</v>
      </c>
      <c r="D153" s="700">
        <v>0</v>
      </c>
      <c r="E153" s="236"/>
      <c r="F153" s="236"/>
      <c r="G153" s="236"/>
      <c r="H153" s="236"/>
      <c r="I153" s="236"/>
      <c r="J153" s="236"/>
    </row>
    <row r="154" ht="15" customHeight="1">
      <c r="A154" t="s" s="596">
        <v>882</v>
      </c>
      <c r="B154" t="s" s="675">
        <v>2825</v>
      </c>
      <c r="C154" t="s" s="695">
        <f>C145</f>
        <v>2007</v>
      </c>
      <c r="D154" s="700">
        <v>0</v>
      </c>
      <c r="E154" s="236"/>
      <c r="F154" s="236"/>
      <c r="G154" s="236"/>
      <c r="H154" s="236"/>
      <c r="I154" s="236"/>
      <c r="J154" s="236"/>
    </row>
    <row r="155" ht="15" customHeight="1">
      <c r="A155" t="s" s="596">
        <v>854</v>
      </c>
      <c r="B155" t="s" s="675">
        <v>2826</v>
      </c>
      <c r="C155" t="s" s="676">
        <f>C146</f>
        <v>1996</v>
      </c>
      <c r="D155" s="700">
        <v>0</v>
      </c>
      <c r="E155" s="236"/>
      <c r="F155" s="236"/>
      <c r="G155" s="236"/>
      <c r="H155" s="236"/>
      <c r="I155" s="236"/>
      <c r="J155" s="236"/>
    </row>
    <row r="156" ht="15" customHeight="1">
      <c r="A156" t="s" s="596">
        <v>854</v>
      </c>
      <c r="B156" t="s" s="675">
        <v>2826</v>
      </c>
      <c r="C156" t="s" s="91">
        <f>C147</f>
        <v>1998</v>
      </c>
      <c r="D156" s="700">
        <v>0</v>
      </c>
      <c r="E156" s="236"/>
      <c r="F156" s="236"/>
      <c r="G156" s="236"/>
      <c r="H156" s="236"/>
      <c r="I156" s="236"/>
      <c r="J156" s="236"/>
    </row>
    <row r="157" ht="15" customHeight="1">
      <c r="A157" t="s" s="596">
        <v>854</v>
      </c>
      <c r="B157" t="s" s="675">
        <v>2826</v>
      </c>
      <c r="C157" t="s" s="205">
        <f>C148</f>
        <v>2000</v>
      </c>
      <c r="D157" s="700">
        <v>0</v>
      </c>
      <c r="E157" s="236"/>
      <c r="F157" s="236"/>
      <c r="G157" s="236"/>
      <c r="H157" s="236"/>
      <c r="I157" s="236"/>
      <c r="J157" s="236"/>
    </row>
    <row r="158" ht="15" customHeight="1">
      <c r="A158" t="s" s="596">
        <v>854</v>
      </c>
      <c r="B158" t="s" s="675">
        <v>2826</v>
      </c>
      <c r="C158" t="s" s="684">
        <f>C149</f>
        <v>2001</v>
      </c>
      <c r="D158" s="700">
        <v>0</v>
      </c>
      <c r="E158" s="236"/>
      <c r="F158" s="236"/>
      <c r="G158" s="236"/>
      <c r="H158" s="236"/>
      <c r="I158" s="236"/>
      <c r="J158" s="236"/>
    </row>
    <row r="159" ht="15" customHeight="1">
      <c r="A159" t="s" s="596">
        <v>854</v>
      </c>
      <c r="B159" t="s" s="675">
        <v>2826</v>
      </c>
      <c r="C159" t="s" s="686">
        <f>C150</f>
        <v>2003</v>
      </c>
      <c r="D159" s="700">
        <v>0</v>
      </c>
      <c r="E159" s="236"/>
      <c r="F159" s="236"/>
      <c r="G159" s="236"/>
      <c r="H159" s="236"/>
      <c r="I159" s="236"/>
      <c r="J159" s="236"/>
    </row>
    <row r="160" ht="15" customHeight="1">
      <c r="A160" t="s" s="596">
        <v>854</v>
      </c>
      <c r="B160" t="s" s="675">
        <v>2826</v>
      </c>
      <c r="C160" t="s" s="690">
        <f>C151</f>
        <v>2004</v>
      </c>
      <c r="D160" s="700">
        <v>0</v>
      </c>
      <c r="E160" s="236"/>
      <c r="F160" s="236"/>
      <c r="G160" s="236"/>
      <c r="H160" s="236"/>
      <c r="I160" s="236"/>
      <c r="J160" s="236"/>
    </row>
    <row r="161" ht="15" customHeight="1">
      <c r="A161" t="s" s="596">
        <v>854</v>
      </c>
      <c r="B161" t="s" s="675">
        <v>2826</v>
      </c>
      <c r="C161" t="s" s="692">
        <f>C152</f>
        <v>2005</v>
      </c>
      <c r="D161" s="700">
        <v>0</v>
      </c>
      <c r="E161" s="236"/>
      <c r="F161" s="236"/>
      <c r="G161" s="236"/>
      <c r="H161" s="236"/>
      <c r="I161" s="236"/>
      <c r="J161" s="236"/>
    </row>
    <row r="162" ht="15" customHeight="1">
      <c r="A162" t="s" s="596">
        <v>854</v>
      </c>
      <c r="B162" t="s" s="675">
        <v>2826</v>
      </c>
      <c r="C162" t="s" s="180">
        <f>C153</f>
        <v>2006</v>
      </c>
      <c r="D162" s="700">
        <v>0</v>
      </c>
      <c r="E162" s="236"/>
      <c r="F162" s="236"/>
      <c r="G162" s="236"/>
      <c r="H162" s="236"/>
      <c r="I162" s="236"/>
      <c r="J162" s="236"/>
    </row>
    <row r="163" ht="15" customHeight="1">
      <c r="A163" t="s" s="596">
        <v>854</v>
      </c>
      <c r="B163" t="s" s="675">
        <v>2826</v>
      </c>
      <c r="C163" t="s" s="695">
        <f>C154</f>
        <v>2007</v>
      </c>
      <c r="D163" s="700">
        <v>0</v>
      </c>
      <c r="E163" s="236"/>
      <c r="F163" s="236"/>
      <c r="G163" s="236"/>
      <c r="H163" s="236"/>
      <c r="I163" s="236"/>
      <c r="J163" s="236"/>
    </row>
    <row r="164" ht="15" customHeight="1">
      <c r="A164" t="s" s="596">
        <v>858</v>
      </c>
      <c r="B164" t="s" s="675">
        <v>2827</v>
      </c>
      <c r="C164" t="s" s="676">
        <f>C155</f>
        <v>1996</v>
      </c>
      <c r="D164" s="700">
        <v>0</v>
      </c>
      <c r="E164" s="236"/>
      <c r="F164" s="236"/>
      <c r="G164" s="236"/>
      <c r="H164" s="236"/>
      <c r="I164" s="236"/>
      <c r="J164" s="236"/>
    </row>
    <row r="165" ht="15" customHeight="1">
      <c r="A165" t="s" s="596">
        <v>858</v>
      </c>
      <c r="B165" t="s" s="675">
        <v>2827</v>
      </c>
      <c r="C165" t="s" s="91">
        <f>C156</f>
        <v>1998</v>
      </c>
      <c r="D165" s="700">
        <v>0</v>
      </c>
      <c r="E165" s="236"/>
      <c r="F165" s="236"/>
      <c r="G165" s="236"/>
      <c r="H165" s="236"/>
      <c r="I165" s="236"/>
      <c r="J165" s="236"/>
    </row>
    <row r="166" ht="15" customHeight="1">
      <c r="A166" t="s" s="596">
        <v>858</v>
      </c>
      <c r="B166" t="s" s="675">
        <v>2827</v>
      </c>
      <c r="C166" t="s" s="205">
        <f>C157</f>
        <v>2000</v>
      </c>
      <c r="D166" s="700">
        <v>0</v>
      </c>
      <c r="E166" s="236"/>
      <c r="F166" s="236"/>
      <c r="G166" s="236"/>
      <c r="H166" s="236"/>
      <c r="I166" s="236"/>
      <c r="J166" s="236"/>
    </row>
    <row r="167" ht="15" customHeight="1">
      <c r="A167" t="s" s="596">
        <v>858</v>
      </c>
      <c r="B167" t="s" s="675">
        <v>2827</v>
      </c>
      <c r="C167" t="s" s="684">
        <f>C158</f>
        <v>2001</v>
      </c>
      <c r="D167" s="700">
        <v>0</v>
      </c>
      <c r="E167" s="236"/>
      <c r="F167" s="236"/>
      <c r="G167" s="236"/>
      <c r="H167" s="236"/>
      <c r="I167" s="236"/>
      <c r="J167" s="236"/>
    </row>
    <row r="168" ht="15" customHeight="1">
      <c r="A168" t="s" s="596">
        <v>858</v>
      </c>
      <c r="B168" t="s" s="675">
        <v>2827</v>
      </c>
      <c r="C168" t="s" s="686">
        <f>C159</f>
        <v>2003</v>
      </c>
      <c r="D168" s="700">
        <v>0</v>
      </c>
      <c r="E168" s="236"/>
      <c r="F168" s="236"/>
      <c r="G168" s="236"/>
      <c r="H168" s="236"/>
      <c r="I168" s="236"/>
      <c r="J168" s="236"/>
    </row>
    <row r="169" ht="15" customHeight="1">
      <c r="A169" t="s" s="596">
        <v>858</v>
      </c>
      <c r="B169" t="s" s="675">
        <v>2827</v>
      </c>
      <c r="C169" t="s" s="690">
        <f>C160</f>
        <v>2004</v>
      </c>
      <c r="D169" s="700">
        <v>0</v>
      </c>
      <c r="E169" s="236"/>
      <c r="F169" s="236"/>
      <c r="G169" s="236"/>
      <c r="H169" s="236"/>
      <c r="I169" s="236"/>
      <c r="J169" s="236"/>
    </row>
    <row r="170" ht="15" customHeight="1">
      <c r="A170" t="s" s="596">
        <v>858</v>
      </c>
      <c r="B170" t="s" s="675">
        <v>2827</v>
      </c>
      <c r="C170" t="s" s="692">
        <f>C161</f>
        <v>2005</v>
      </c>
      <c r="D170" s="700">
        <v>0</v>
      </c>
      <c r="E170" s="236"/>
      <c r="F170" s="236"/>
      <c r="G170" s="236"/>
      <c r="H170" s="236"/>
      <c r="I170" s="236"/>
      <c r="J170" s="236"/>
    </row>
    <row r="171" ht="15" customHeight="1">
      <c r="A171" t="s" s="596">
        <v>858</v>
      </c>
      <c r="B171" t="s" s="675">
        <v>2827</v>
      </c>
      <c r="C171" t="s" s="180">
        <f>C162</f>
        <v>2006</v>
      </c>
      <c r="D171" s="700">
        <v>0</v>
      </c>
      <c r="E171" s="236"/>
      <c r="F171" s="236"/>
      <c r="G171" s="236"/>
      <c r="H171" s="236"/>
      <c r="I171" s="236"/>
      <c r="J171" s="236"/>
    </row>
    <row r="172" ht="15" customHeight="1">
      <c r="A172" t="s" s="596">
        <v>858</v>
      </c>
      <c r="B172" t="s" s="675">
        <v>2827</v>
      </c>
      <c r="C172" t="s" s="695">
        <f>C163</f>
        <v>2007</v>
      </c>
      <c r="D172" s="700">
        <v>0</v>
      </c>
      <c r="E172" s="236"/>
      <c r="F172" s="236"/>
      <c r="G172" s="236"/>
      <c r="H172" s="236"/>
      <c r="I172" s="236"/>
      <c r="J172" s="236"/>
    </row>
    <row r="173" ht="15" customHeight="1">
      <c r="A173" t="s" s="596">
        <v>848</v>
      </c>
      <c r="B173" t="s" s="675">
        <v>2828</v>
      </c>
      <c r="C173" t="s" s="676">
        <f>C164</f>
        <v>1996</v>
      </c>
      <c r="D173" s="700">
        <v>0</v>
      </c>
      <c r="E173" s="236"/>
      <c r="F173" s="236"/>
      <c r="G173" s="236"/>
      <c r="H173" s="236"/>
      <c r="I173" s="236"/>
      <c r="J173" s="236"/>
    </row>
    <row r="174" ht="15" customHeight="1">
      <c r="A174" t="s" s="596">
        <v>848</v>
      </c>
      <c r="B174" t="s" s="675">
        <v>2828</v>
      </c>
      <c r="C174" t="s" s="91">
        <f>C165</f>
        <v>1998</v>
      </c>
      <c r="D174" s="700">
        <v>0</v>
      </c>
      <c r="E174" s="236"/>
      <c r="F174" s="236"/>
      <c r="G174" s="236"/>
      <c r="H174" s="236"/>
      <c r="I174" s="236"/>
      <c r="J174" s="236"/>
    </row>
    <row r="175" ht="15" customHeight="1">
      <c r="A175" t="s" s="596">
        <v>848</v>
      </c>
      <c r="B175" t="s" s="675">
        <v>2828</v>
      </c>
      <c r="C175" t="s" s="205">
        <f>C166</f>
        <v>2000</v>
      </c>
      <c r="D175" s="700">
        <v>0</v>
      </c>
      <c r="E175" s="236"/>
      <c r="F175" s="236"/>
      <c r="G175" s="236"/>
      <c r="H175" s="236"/>
      <c r="I175" s="236"/>
      <c r="J175" s="236"/>
    </row>
    <row r="176" ht="15" customHeight="1">
      <c r="A176" t="s" s="596">
        <v>848</v>
      </c>
      <c r="B176" t="s" s="675">
        <v>2828</v>
      </c>
      <c r="C176" t="s" s="684">
        <f>C167</f>
        <v>2001</v>
      </c>
      <c r="D176" s="700">
        <v>0</v>
      </c>
      <c r="E176" s="236"/>
      <c r="F176" s="236"/>
      <c r="G176" s="236"/>
      <c r="H176" s="236"/>
      <c r="I176" s="236"/>
      <c r="J176" s="236"/>
    </row>
    <row r="177" ht="15" customHeight="1">
      <c r="A177" t="s" s="596">
        <v>848</v>
      </c>
      <c r="B177" t="s" s="675">
        <v>2828</v>
      </c>
      <c r="C177" t="s" s="686">
        <f>C168</f>
        <v>2003</v>
      </c>
      <c r="D177" s="700">
        <v>0</v>
      </c>
      <c r="E177" s="236"/>
      <c r="F177" s="236"/>
      <c r="G177" s="236"/>
      <c r="H177" s="236"/>
      <c r="I177" s="236"/>
      <c r="J177" s="236"/>
    </row>
    <row r="178" ht="15" customHeight="1">
      <c r="A178" t="s" s="596">
        <v>848</v>
      </c>
      <c r="B178" t="s" s="675">
        <v>2828</v>
      </c>
      <c r="C178" t="s" s="690">
        <f>C169</f>
        <v>2004</v>
      </c>
      <c r="D178" s="700">
        <v>0</v>
      </c>
      <c r="E178" s="236"/>
      <c r="F178" s="236"/>
      <c r="G178" s="236"/>
      <c r="H178" s="236"/>
      <c r="I178" s="236"/>
      <c r="J178" s="236"/>
    </row>
    <row r="179" ht="15" customHeight="1">
      <c r="A179" t="s" s="596">
        <v>848</v>
      </c>
      <c r="B179" t="s" s="675">
        <v>2828</v>
      </c>
      <c r="C179" t="s" s="692">
        <f>C170</f>
        <v>2005</v>
      </c>
      <c r="D179" s="700">
        <v>0</v>
      </c>
      <c r="E179" s="236"/>
      <c r="F179" s="236"/>
      <c r="G179" s="236"/>
      <c r="H179" s="236"/>
      <c r="I179" s="236"/>
      <c r="J179" s="236"/>
    </row>
    <row r="180" ht="15" customHeight="1">
      <c r="A180" t="s" s="596">
        <v>848</v>
      </c>
      <c r="B180" t="s" s="675">
        <v>2828</v>
      </c>
      <c r="C180" t="s" s="180">
        <f>C171</f>
        <v>2006</v>
      </c>
      <c r="D180" s="700">
        <v>0</v>
      </c>
      <c r="E180" s="236"/>
      <c r="F180" s="236"/>
      <c r="G180" s="236"/>
      <c r="H180" s="236"/>
      <c r="I180" s="236"/>
      <c r="J180" s="236"/>
    </row>
    <row r="181" ht="15" customHeight="1">
      <c r="A181" t="s" s="596">
        <v>848</v>
      </c>
      <c r="B181" t="s" s="675">
        <v>2828</v>
      </c>
      <c r="C181" t="s" s="695">
        <f>C172</f>
        <v>2007</v>
      </c>
      <c r="D181" s="700">
        <v>0</v>
      </c>
      <c r="E181" s="236"/>
      <c r="F181" s="236"/>
      <c r="G181" s="236"/>
      <c r="H181" s="236"/>
      <c r="I181" s="236"/>
      <c r="J181" s="236"/>
    </row>
    <row r="182" ht="15" customHeight="1">
      <c r="A182" t="s" s="596">
        <v>850</v>
      </c>
      <c r="B182" t="s" s="675">
        <v>2829</v>
      </c>
      <c r="C182" t="s" s="676">
        <f>C173</f>
        <v>1996</v>
      </c>
      <c r="D182" s="700">
        <v>0</v>
      </c>
      <c r="E182" s="236"/>
      <c r="F182" s="236"/>
      <c r="G182" s="236"/>
      <c r="H182" s="236"/>
      <c r="I182" s="236"/>
      <c r="J182" s="236"/>
    </row>
    <row r="183" ht="15" customHeight="1">
      <c r="A183" t="s" s="596">
        <v>850</v>
      </c>
      <c r="B183" t="s" s="675">
        <v>2829</v>
      </c>
      <c r="C183" t="s" s="91">
        <f>C174</f>
        <v>1998</v>
      </c>
      <c r="D183" s="700">
        <v>0</v>
      </c>
      <c r="E183" s="236"/>
      <c r="F183" s="236"/>
      <c r="G183" s="236"/>
      <c r="H183" s="236"/>
      <c r="I183" s="236"/>
      <c r="J183" s="236"/>
    </row>
    <row r="184" ht="15" customHeight="1">
      <c r="A184" t="s" s="596">
        <v>850</v>
      </c>
      <c r="B184" t="s" s="675">
        <v>2829</v>
      </c>
      <c r="C184" t="s" s="205">
        <f>C175</f>
        <v>2000</v>
      </c>
      <c r="D184" s="700">
        <v>0</v>
      </c>
      <c r="E184" s="236"/>
      <c r="F184" s="236"/>
      <c r="G184" s="236"/>
      <c r="H184" s="236"/>
      <c r="I184" s="236"/>
      <c r="J184" s="236"/>
    </row>
    <row r="185" ht="15" customHeight="1">
      <c r="A185" t="s" s="596">
        <v>850</v>
      </c>
      <c r="B185" t="s" s="675">
        <v>2829</v>
      </c>
      <c r="C185" t="s" s="684">
        <f>C176</f>
        <v>2001</v>
      </c>
      <c r="D185" s="700">
        <v>0</v>
      </c>
      <c r="E185" s="236"/>
      <c r="F185" s="236"/>
      <c r="G185" s="236"/>
      <c r="H185" s="236"/>
      <c r="I185" s="236"/>
      <c r="J185" s="236"/>
    </row>
    <row r="186" ht="15" customHeight="1">
      <c r="A186" t="s" s="596">
        <v>850</v>
      </c>
      <c r="B186" t="s" s="675">
        <v>2829</v>
      </c>
      <c r="C186" t="s" s="686">
        <f>C177</f>
        <v>2003</v>
      </c>
      <c r="D186" s="700">
        <v>0</v>
      </c>
      <c r="E186" s="236"/>
      <c r="F186" s="236"/>
      <c r="G186" s="236"/>
      <c r="H186" s="236"/>
      <c r="I186" s="236"/>
      <c r="J186" s="236"/>
    </row>
    <row r="187" ht="15" customHeight="1">
      <c r="A187" t="s" s="596">
        <v>850</v>
      </c>
      <c r="B187" t="s" s="675">
        <v>2829</v>
      </c>
      <c r="C187" t="s" s="690">
        <f>C178</f>
        <v>2004</v>
      </c>
      <c r="D187" s="700">
        <v>0</v>
      </c>
      <c r="E187" s="236"/>
      <c r="F187" s="236"/>
      <c r="G187" s="236"/>
      <c r="H187" s="236"/>
      <c r="I187" s="236"/>
      <c r="J187" s="236"/>
    </row>
    <row r="188" ht="15" customHeight="1">
      <c r="A188" t="s" s="596">
        <v>850</v>
      </c>
      <c r="B188" t="s" s="675">
        <v>2829</v>
      </c>
      <c r="C188" t="s" s="692">
        <f>C179</f>
        <v>2005</v>
      </c>
      <c r="D188" s="700">
        <v>0</v>
      </c>
      <c r="E188" s="236"/>
      <c r="F188" s="236"/>
      <c r="G188" s="236"/>
      <c r="H188" s="236"/>
      <c r="I188" s="236"/>
      <c r="J188" s="236"/>
    </row>
    <row r="189" ht="15" customHeight="1">
      <c r="A189" t="s" s="596">
        <v>850</v>
      </c>
      <c r="B189" t="s" s="675">
        <v>2829</v>
      </c>
      <c r="C189" t="s" s="180">
        <f>C180</f>
        <v>2006</v>
      </c>
      <c r="D189" s="700">
        <v>0</v>
      </c>
      <c r="E189" s="236"/>
      <c r="F189" s="236"/>
      <c r="G189" s="236"/>
      <c r="H189" s="236"/>
      <c r="I189" s="236"/>
      <c r="J189" s="236"/>
    </row>
    <row r="190" ht="15" customHeight="1">
      <c r="A190" t="s" s="596">
        <v>850</v>
      </c>
      <c r="B190" t="s" s="675">
        <v>2829</v>
      </c>
      <c r="C190" t="s" s="695">
        <f>C181</f>
        <v>2007</v>
      </c>
      <c r="D190" s="700">
        <v>0</v>
      </c>
      <c r="E190" s="236"/>
      <c r="F190" s="236"/>
      <c r="G190" s="236"/>
      <c r="H190" s="236"/>
      <c r="I190" s="236"/>
      <c r="J190" s="236"/>
    </row>
    <row r="191" ht="15" customHeight="1">
      <c r="A191" t="s" s="596">
        <v>852</v>
      </c>
      <c r="B191" t="s" s="675">
        <v>2830</v>
      </c>
      <c r="C191" t="s" s="676">
        <f>C182</f>
        <v>1996</v>
      </c>
      <c r="D191" s="700">
        <v>0</v>
      </c>
      <c r="E191" s="236"/>
      <c r="F191" s="236"/>
      <c r="G191" s="236"/>
      <c r="H191" s="236"/>
      <c r="I191" s="236"/>
      <c r="J191" s="236"/>
    </row>
    <row r="192" ht="15" customHeight="1">
      <c r="A192" t="s" s="596">
        <v>852</v>
      </c>
      <c r="B192" t="s" s="675">
        <v>2830</v>
      </c>
      <c r="C192" t="s" s="91">
        <f>C183</f>
        <v>1998</v>
      </c>
      <c r="D192" s="700">
        <v>0</v>
      </c>
      <c r="E192" s="236"/>
      <c r="F192" s="236"/>
      <c r="G192" s="236"/>
      <c r="H192" s="236"/>
      <c r="I192" s="236"/>
      <c r="J192" s="236"/>
    </row>
    <row r="193" ht="15" customHeight="1">
      <c r="A193" t="s" s="596">
        <v>852</v>
      </c>
      <c r="B193" t="s" s="675">
        <v>2830</v>
      </c>
      <c r="C193" t="s" s="205">
        <f>C184</f>
        <v>2000</v>
      </c>
      <c r="D193" s="700">
        <v>0</v>
      </c>
      <c r="E193" s="236"/>
      <c r="F193" s="236"/>
      <c r="G193" s="236"/>
      <c r="H193" s="236"/>
      <c r="I193" s="236"/>
      <c r="J193" s="236"/>
    </row>
    <row r="194" ht="15" customHeight="1">
      <c r="A194" t="s" s="596">
        <v>852</v>
      </c>
      <c r="B194" t="s" s="675">
        <v>2830</v>
      </c>
      <c r="C194" t="s" s="684">
        <f>C185</f>
        <v>2001</v>
      </c>
      <c r="D194" s="700">
        <v>0</v>
      </c>
      <c r="E194" s="236"/>
      <c r="F194" s="236"/>
      <c r="G194" s="236"/>
      <c r="H194" s="236"/>
      <c r="I194" s="236"/>
      <c r="J194" s="236"/>
    </row>
    <row r="195" ht="15" customHeight="1">
      <c r="A195" t="s" s="596">
        <v>852</v>
      </c>
      <c r="B195" t="s" s="675">
        <v>2830</v>
      </c>
      <c r="C195" t="s" s="686">
        <f>C186</f>
        <v>2003</v>
      </c>
      <c r="D195" s="700">
        <v>0</v>
      </c>
      <c r="E195" s="236"/>
      <c r="F195" s="236"/>
      <c r="G195" s="236"/>
      <c r="H195" s="236"/>
      <c r="I195" s="236"/>
      <c r="J195" s="236"/>
    </row>
    <row r="196" ht="15" customHeight="1">
      <c r="A196" t="s" s="596">
        <v>852</v>
      </c>
      <c r="B196" t="s" s="675">
        <v>2830</v>
      </c>
      <c r="C196" t="s" s="690">
        <f>C187</f>
        <v>2004</v>
      </c>
      <c r="D196" s="700">
        <v>0</v>
      </c>
      <c r="E196" s="236"/>
      <c r="F196" s="236"/>
      <c r="G196" s="236"/>
      <c r="H196" s="236"/>
      <c r="I196" s="236"/>
      <c r="J196" s="236"/>
    </row>
    <row r="197" ht="15" customHeight="1">
      <c r="A197" t="s" s="596">
        <v>852</v>
      </c>
      <c r="B197" t="s" s="675">
        <v>2830</v>
      </c>
      <c r="C197" t="s" s="692">
        <f>C188</f>
        <v>2005</v>
      </c>
      <c r="D197" s="700">
        <v>0</v>
      </c>
      <c r="E197" s="236"/>
      <c r="F197" s="236"/>
      <c r="G197" s="236"/>
      <c r="H197" s="236"/>
      <c r="I197" s="236"/>
      <c r="J197" s="236"/>
    </row>
    <row r="198" ht="15" customHeight="1">
      <c r="A198" t="s" s="596">
        <v>852</v>
      </c>
      <c r="B198" t="s" s="675">
        <v>2830</v>
      </c>
      <c r="C198" t="s" s="180">
        <f>C189</f>
        <v>2006</v>
      </c>
      <c r="D198" s="700">
        <v>0</v>
      </c>
      <c r="E198" s="236"/>
      <c r="F198" s="236"/>
      <c r="G198" s="236"/>
      <c r="H198" s="236"/>
      <c r="I198" s="236"/>
      <c r="J198" s="236"/>
    </row>
    <row r="199" ht="15" customHeight="1">
      <c r="A199" t="s" s="596">
        <v>852</v>
      </c>
      <c r="B199" t="s" s="675">
        <v>2830</v>
      </c>
      <c r="C199" t="s" s="695">
        <f>C190</f>
        <v>2007</v>
      </c>
      <c r="D199" s="700">
        <v>0</v>
      </c>
      <c r="E199" s="236"/>
      <c r="F199" s="236"/>
      <c r="G199" s="236"/>
      <c r="H199" s="236"/>
      <c r="I199" s="236"/>
      <c r="J199" s="236"/>
    </row>
    <row r="200" ht="15" customHeight="1">
      <c r="A200" t="s" s="596">
        <v>856</v>
      </c>
      <c r="B200" t="s" s="675">
        <v>2831</v>
      </c>
      <c r="C200" t="s" s="676">
        <f>C191</f>
        <v>1996</v>
      </c>
      <c r="D200" s="700">
        <v>0</v>
      </c>
      <c r="E200" s="236"/>
      <c r="F200" s="236"/>
      <c r="G200" s="236"/>
      <c r="H200" s="236"/>
      <c r="I200" s="236"/>
      <c r="J200" s="236"/>
    </row>
    <row r="201" ht="15" customHeight="1">
      <c r="A201" t="s" s="596">
        <v>856</v>
      </c>
      <c r="B201" t="s" s="675">
        <v>2831</v>
      </c>
      <c r="C201" t="s" s="91">
        <f>C192</f>
        <v>1998</v>
      </c>
      <c r="D201" s="700">
        <v>0</v>
      </c>
      <c r="E201" s="236"/>
      <c r="F201" s="236"/>
      <c r="G201" s="236"/>
      <c r="H201" s="236"/>
      <c r="I201" s="236"/>
      <c r="J201" s="236"/>
    </row>
    <row r="202" ht="15" customHeight="1">
      <c r="A202" t="s" s="596">
        <v>856</v>
      </c>
      <c r="B202" t="s" s="675">
        <v>2831</v>
      </c>
      <c r="C202" t="s" s="205">
        <f>C193</f>
        <v>2000</v>
      </c>
      <c r="D202" s="700">
        <v>0</v>
      </c>
      <c r="E202" s="236"/>
      <c r="F202" s="236"/>
      <c r="G202" s="236"/>
      <c r="H202" s="236"/>
      <c r="I202" s="236"/>
      <c r="J202" s="236"/>
    </row>
    <row r="203" ht="15" customHeight="1">
      <c r="A203" t="s" s="596">
        <v>856</v>
      </c>
      <c r="B203" t="s" s="675">
        <v>2831</v>
      </c>
      <c r="C203" t="s" s="684">
        <f>C194</f>
        <v>2001</v>
      </c>
      <c r="D203" s="700">
        <v>0</v>
      </c>
      <c r="E203" s="236"/>
      <c r="F203" s="236"/>
      <c r="G203" s="236"/>
      <c r="H203" s="236"/>
      <c r="I203" s="236"/>
      <c r="J203" s="236"/>
    </row>
    <row r="204" ht="15" customHeight="1">
      <c r="A204" t="s" s="596">
        <v>856</v>
      </c>
      <c r="B204" t="s" s="675">
        <v>2831</v>
      </c>
      <c r="C204" t="s" s="686">
        <f>C195</f>
        <v>2003</v>
      </c>
      <c r="D204" s="700">
        <v>0</v>
      </c>
      <c r="E204" s="236"/>
      <c r="F204" s="236"/>
      <c r="G204" s="236"/>
      <c r="H204" s="236"/>
      <c r="I204" s="236"/>
      <c r="J204" s="236"/>
    </row>
    <row r="205" ht="15" customHeight="1">
      <c r="A205" t="s" s="596">
        <v>856</v>
      </c>
      <c r="B205" t="s" s="675">
        <v>2831</v>
      </c>
      <c r="C205" t="s" s="690">
        <f>C196</f>
        <v>2004</v>
      </c>
      <c r="D205" s="700">
        <v>0</v>
      </c>
      <c r="E205" s="236"/>
      <c r="F205" s="236"/>
      <c r="G205" s="236"/>
      <c r="H205" s="236"/>
      <c r="I205" s="236"/>
      <c r="J205" s="236"/>
    </row>
    <row r="206" ht="15" customHeight="1">
      <c r="A206" t="s" s="596">
        <v>856</v>
      </c>
      <c r="B206" t="s" s="675">
        <v>2831</v>
      </c>
      <c r="C206" t="s" s="692">
        <f>C197</f>
        <v>2005</v>
      </c>
      <c r="D206" s="700">
        <v>0</v>
      </c>
      <c r="E206" s="236"/>
      <c r="F206" s="236"/>
      <c r="G206" s="236"/>
      <c r="H206" s="236"/>
      <c r="I206" s="236"/>
      <c r="J206" s="236"/>
    </row>
    <row r="207" ht="15" customHeight="1">
      <c r="A207" t="s" s="596">
        <v>856</v>
      </c>
      <c r="B207" t="s" s="675">
        <v>2831</v>
      </c>
      <c r="C207" t="s" s="180">
        <f>C198</f>
        <v>2006</v>
      </c>
      <c r="D207" s="700">
        <v>0</v>
      </c>
      <c r="E207" s="236"/>
      <c r="F207" s="236"/>
      <c r="G207" s="236"/>
      <c r="H207" s="236"/>
      <c r="I207" s="236"/>
      <c r="J207" s="236"/>
    </row>
    <row r="208" ht="15" customHeight="1">
      <c r="A208" t="s" s="596">
        <v>856</v>
      </c>
      <c r="B208" t="s" s="675">
        <v>2831</v>
      </c>
      <c r="C208" t="s" s="695">
        <f>C199</f>
        <v>2007</v>
      </c>
      <c r="D208" s="700">
        <v>0</v>
      </c>
      <c r="E208" s="236"/>
      <c r="F208" s="236"/>
      <c r="G208" s="236"/>
      <c r="H208" s="236"/>
      <c r="I208" s="236"/>
      <c r="J208" s="236"/>
    </row>
    <row r="209" ht="15" customHeight="1">
      <c r="A209" t="s" s="596">
        <v>1098</v>
      </c>
      <c r="B209" t="s" s="675">
        <v>2832</v>
      </c>
      <c r="C209" t="s" s="676">
        <f>C200</f>
        <v>1996</v>
      </c>
      <c r="D209" s="700">
        <v>0</v>
      </c>
      <c r="E209" s="236"/>
      <c r="F209" s="236"/>
      <c r="G209" s="236"/>
      <c r="H209" s="236"/>
      <c r="I209" s="236"/>
      <c r="J209" s="236"/>
    </row>
    <row r="210" ht="15" customHeight="1">
      <c r="A210" t="s" s="596">
        <v>1098</v>
      </c>
      <c r="B210" t="s" s="675">
        <v>2832</v>
      </c>
      <c r="C210" t="s" s="91">
        <f>C201</f>
        <v>1998</v>
      </c>
      <c r="D210" s="700">
        <v>0</v>
      </c>
      <c r="E210" s="236"/>
      <c r="F210" s="236"/>
      <c r="G210" s="236"/>
      <c r="H210" s="236"/>
      <c r="I210" s="236"/>
      <c r="J210" s="236"/>
    </row>
    <row r="211" ht="15" customHeight="1">
      <c r="A211" t="s" s="596">
        <v>1098</v>
      </c>
      <c r="B211" t="s" s="675">
        <v>2832</v>
      </c>
      <c r="C211" t="s" s="205">
        <f>C202</f>
        <v>2000</v>
      </c>
      <c r="D211" s="700">
        <v>0</v>
      </c>
      <c r="E211" s="236"/>
      <c r="F211" s="236"/>
      <c r="G211" s="236"/>
      <c r="H211" s="236"/>
      <c r="I211" s="236"/>
      <c r="J211" s="236"/>
    </row>
    <row r="212" ht="15" customHeight="1">
      <c r="A212" t="s" s="596">
        <v>1098</v>
      </c>
      <c r="B212" t="s" s="675">
        <v>2832</v>
      </c>
      <c r="C212" t="s" s="684">
        <f>C203</f>
        <v>2001</v>
      </c>
      <c r="D212" s="700">
        <v>0</v>
      </c>
      <c r="E212" s="236"/>
      <c r="F212" s="236"/>
      <c r="G212" s="236"/>
      <c r="H212" s="236"/>
      <c r="I212" s="236"/>
      <c r="J212" s="236"/>
    </row>
    <row r="213" ht="15" customHeight="1">
      <c r="A213" t="s" s="596">
        <v>1098</v>
      </c>
      <c r="B213" t="s" s="675">
        <v>2832</v>
      </c>
      <c r="C213" t="s" s="686">
        <f>C204</f>
        <v>2003</v>
      </c>
      <c r="D213" s="700">
        <v>0</v>
      </c>
      <c r="E213" s="236"/>
      <c r="F213" s="236"/>
      <c r="G213" s="236"/>
      <c r="H213" s="236"/>
      <c r="I213" s="236"/>
      <c r="J213" s="236"/>
    </row>
    <row r="214" ht="15" customHeight="1">
      <c r="A214" t="s" s="596">
        <v>1098</v>
      </c>
      <c r="B214" t="s" s="675">
        <v>2832</v>
      </c>
      <c r="C214" t="s" s="690">
        <f>C205</f>
        <v>2004</v>
      </c>
      <c r="D214" s="700">
        <v>0</v>
      </c>
      <c r="E214" s="236"/>
      <c r="F214" s="236"/>
      <c r="G214" s="236"/>
      <c r="H214" s="236"/>
      <c r="I214" s="236"/>
      <c r="J214" s="236"/>
    </row>
    <row r="215" ht="15" customHeight="1">
      <c r="A215" t="s" s="596">
        <v>1098</v>
      </c>
      <c r="B215" t="s" s="675">
        <v>2832</v>
      </c>
      <c r="C215" t="s" s="692">
        <f>C206</f>
        <v>2005</v>
      </c>
      <c r="D215" s="700">
        <v>0</v>
      </c>
      <c r="E215" s="236"/>
      <c r="F215" s="236"/>
      <c r="G215" s="236"/>
      <c r="H215" s="236"/>
      <c r="I215" s="236"/>
      <c r="J215" s="236"/>
    </row>
    <row r="216" ht="15" customHeight="1">
      <c r="A216" t="s" s="596">
        <v>1098</v>
      </c>
      <c r="B216" t="s" s="675">
        <v>2832</v>
      </c>
      <c r="C216" t="s" s="180">
        <f>C207</f>
        <v>2006</v>
      </c>
      <c r="D216" s="700">
        <v>0</v>
      </c>
      <c r="E216" s="236"/>
      <c r="F216" s="236"/>
      <c r="G216" s="236"/>
      <c r="H216" s="236"/>
      <c r="I216" s="236"/>
      <c r="J216" s="236"/>
    </row>
    <row r="217" ht="15" customHeight="1">
      <c r="A217" t="s" s="596">
        <v>1098</v>
      </c>
      <c r="B217" t="s" s="675">
        <v>2832</v>
      </c>
      <c r="C217" t="s" s="698">
        <f>C208</f>
        <v>2007</v>
      </c>
      <c r="D217" s="700">
        <v>0</v>
      </c>
      <c r="E217" s="236"/>
      <c r="F217" s="236"/>
      <c r="G217" s="236"/>
      <c r="H217" s="236"/>
      <c r="I217" s="236"/>
      <c r="J217" s="236"/>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9.xml><?xml version="1.0" encoding="utf-8"?>
<worksheet xmlns:r="http://schemas.openxmlformats.org/officeDocument/2006/relationships" xmlns="http://schemas.openxmlformats.org/spreadsheetml/2006/main">
  <dimension ref="A1:I30"/>
  <sheetViews>
    <sheetView workbookViewId="0" showGridLines="0" defaultGridColor="1"/>
  </sheetViews>
  <sheetFormatPr defaultColWidth="9" defaultRowHeight="13.5" customHeight="1" outlineLevelRow="0" outlineLevelCol="0"/>
  <cols>
    <col min="1" max="1" width="20.8516" style="701" customWidth="1"/>
    <col min="2" max="2" width="25.3516" style="701" customWidth="1"/>
    <col min="3" max="3" width="9.35156" style="701" customWidth="1"/>
    <col min="4" max="4" width="11" style="701" customWidth="1"/>
    <col min="5" max="5" width="12.8516" style="701" customWidth="1"/>
    <col min="6" max="8" width="9" style="701" customWidth="1"/>
    <col min="9" max="9" width="11.1719" style="701" customWidth="1"/>
    <col min="10" max="16384" width="9" style="701" customWidth="1"/>
  </cols>
  <sheetData>
    <row r="1" ht="14.5" customHeight="1">
      <c r="A1" t="s" s="596">
        <v>2833</v>
      </c>
      <c r="B1" s="702">
        <f>'Kilter Holds'!B12</f>
        <v>0</v>
      </c>
      <c r="C1" t="s" s="703">
        <v>281</v>
      </c>
      <c r="D1" s="704"/>
      <c r="E1" s="705"/>
      <c r="F1" s="635"/>
      <c r="G1" s="706"/>
      <c r="H1" s="236"/>
      <c r="I1" s="236"/>
    </row>
    <row r="2" ht="14.5" customHeight="1">
      <c r="A2" s="706"/>
      <c r="B2" s="663"/>
      <c r="C2" s="707"/>
      <c r="D2" s="708"/>
      <c r="E2" s="709"/>
      <c r="F2" s="635"/>
      <c r="G2" s="236"/>
      <c r="H2" s="236"/>
      <c r="I2" s="236"/>
    </row>
    <row r="3" ht="14.5" customHeight="1">
      <c r="A3" t="s" s="596">
        <v>2834</v>
      </c>
      <c r="B3" s="663"/>
      <c r="C3" t="s" s="710">
        <f>'Kilter Holds'!Q9</f>
        <v>2835</v>
      </c>
      <c r="D3" s="711"/>
      <c r="E3" s="709"/>
      <c r="F3" s="635"/>
      <c r="G3" s="236"/>
      <c r="H3" s="236"/>
      <c r="I3" s="236"/>
    </row>
    <row r="4" ht="14.5" customHeight="1">
      <c r="A4" t="s" s="596">
        <v>2836</v>
      </c>
      <c r="B4" s="663"/>
      <c r="C4" t="s" s="703">
        <f>'Kilter Holds'!Q11</f>
        <v>241</v>
      </c>
      <c r="D4" s="708"/>
      <c r="E4" s="709"/>
      <c r="F4" s="635"/>
      <c r="G4" s="236"/>
      <c r="H4" s="236"/>
      <c r="I4" s="236"/>
    </row>
    <row r="5" ht="14.5" customHeight="1">
      <c r="A5" t="s" s="596">
        <v>2837</v>
      </c>
      <c r="B5" s="663"/>
      <c r="C5" s="710"/>
      <c r="D5" s="708"/>
      <c r="E5" s="709"/>
      <c r="F5" s="635"/>
      <c r="G5" s="236"/>
      <c r="H5" s="236"/>
      <c r="I5" s="236"/>
    </row>
    <row r="6" ht="14.5" customHeight="1">
      <c r="A6" t="s" s="596">
        <v>2838</v>
      </c>
      <c r="B6" s="663"/>
      <c r="C6" s="712"/>
      <c r="D6" s="708"/>
      <c r="E6" s="709"/>
      <c r="F6" s="635"/>
      <c r="G6" s="236"/>
      <c r="H6" s="236"/>
      <c r="I6" s="236"/>
    </row>
    <row r="7" ht="14.5" customHeight="1">
      <c r="A7" t="s" s="713">
        <v>2839</v>
      </c>
      <c r="B7" s="702">
        <f>'Kilter Holds'!B13</f>
        <v>0</v>
      </c>
      <c r="C7" s="714">
        <v>0</v>
      </c>
      <c r="D7" s="708"/>
      <c r="E7" s="715"/>
      <c r="F7" s="635"/>
      <c r="G7" s="236"/>
      <c r="H7" s="236"/>
      <c r="I7" s="236"/>
    </row>
    <row r="8" ht="14.5" customHeight="1">
      <c r="A8" t="s" s="713">
        <v>2840</v>
      </c>
      <c r="B8" s="702">
        <f>'Kilter Holds'!B14</f>
        <v>0</v>
      </c>
      <c r="C8" s="714">
        <v>0</v>
      </c>
      <c r="D8" s="708"/>
      <c r="E8" s="709"/>
      <c r="F8" s="635"/>
      <c r="G8" s="236"/>
      <c r="H8" s="236"/>
      <c r="I8" s="236"/>
    </row>
    <row r="9" ht="14.5" customHeight="1">
      <c r="A9" s="716"/>
      <c r="B9" s="663"/>
      <c r="C9" s="712"/>
      <c r="D9" s="708"/>
      <c r="E9" s="709"/>
      <c r="F9" s="635"/>
      <c r="G9" s="236"/>
      <c r="H9" s="236"/>
      <c r="I9" s="236"/>
    </row>
    <row r="10" ht="14.5" customHeight="1">
      <c r="A10" t="s" s="713">
        <v>2841</v>
      </c>
      <c r="B10" s="702">
        <f>'Kilter Holds'!B15</f>
        <v>0</v>
      </c>
      <c r="C10" s="714">
        <v>0</v>
      </c>
      <c r="D10" s="708"/>
      <c r="E10" s="709"/>
      <c r="F10" s="635"/>
      <c r="G10" s="236"/>
      <c r="H10" s="236"/>
      <c r="I10" s="295"/>
    </row>
    <row r="11" ht="14.5" customHeight="1">
      <c r="A11" t="s" s="713">
        <v>2842</v>
      </c>
      <c r="B11" s="702">
        <f>'Kilter Holds'!B16</f>
        <v>0</v>
      </c>
      <c r="C11" s="714">
        <v>0</v>
      </c>
      <c r="D11" s="708"/>
      <c r="E11" s="709"/>
      <c r="F11" s="635"/>
      <c r="G11" s="236"/>
      <c r="H11" s="236"/>
      <c r="I11" s="236"/>
    </row>
    <row r="12" ht="14.5" customHeight="1">
      <c r="A12" t="s" s="713">
        <v>2843</v>
      </c>
      <c r="B12" s="717">
        <f>'Kilter Holds'!B17</f>
        <v>0</v>
      </c>
      <c r="C12" s="714">
        <v>0</v>
      </c>
      <c r="D12" s="708"/>
      <c r="E12" s="709"/>
      <c r="F12" s="635"/>
      <c r="G12" s="236"/>
      <c r="H12" s="236"/>
      <c r="I12" s="295"/>
    </row>
    <row r="13" ht="14.5" customHeight="1">
      <c r="A13" t="s" s="713">
        <v>253</v>
      </c>
      <c r="B13" s="702">
        <f>'Kilter Holds'!B18</f>
        <v>0</v>
      </c>
      <c r="C13" s="714">
        <v>0</v>
      </c>
      <c r="D13" s="708"/>
      <c r="E13" s="709"/>
      <c r="F13" s="635"/>
      <c r="G13" s="236"/>
      <c r="H13" s="236"/>
      <c r="I13" s="236"/>
    </row>
    <row r="14" ht="14.5" customHeight="1">
      <c r="A14" s="716"/>
      <c r="B14" s="663"/>
      <c r="C14" s="718"/>
      <c r="D14" s="708"/>
      <c r="E14" s="709"/>
      <c r="F14" s="635"/>
      <c r="G14" s="236"/>
      <c r="H14" s="236"/>
      <c r="I14" s="236"/>
    </row>
    <row r="15" ht="14.5" customHeight="1">
      <c r="A15" t="s" s="713">
        <v>2844</v>
      </c>
      <c r="B15" s="663"/>
      <c r="C15" t="s" s="703">
        <v>231</v>
      </c>
      <c r="D15" s="708"/>
      <c r="E15" s="709"/>
      <c r="F15" s="635"/>
      <c r="G15" s="236"/>
      <c r="H15" s="236"/>
      <c r="I15" s="236"/>
    </row>
    <row r="16" ht="14.5" customHeight="1">
      <c r="A16" t="s" s="713">
        <v>2845</v>
      </c>
      <c r="B16" s="663"/>
      <c r="C16" t="s" s="703">
        <v>231</v>
      </c>
      <c r="D16" s="708"/>
      <c r="E16" s="709"/>
      <c r="F16" s="635"/>
      <c r="G16" s="236"/>
      <c r="H16" s="236"/>
      <c r="I16" s="236"/>
    </row>
    <row r="17" ht="14.5" customHeight="1">
      <c r="A17" t="s" s="596">
        <v>2846</v>
      </c>
      <c r="B17" s="663"/>
      <c r="C17" t="s" s="719">
        <v>231</v>
      </c>
      <c r="D17" s="720"/>
      <c r="E17" s="721"/>
      <c r="F17" s="635"/>
      <c r="G17" s="236"/>
      <c r="H17" s="236"/>
      <c r="I17" s="236"/>
    </row>
    <row r="18" ht="14.5" customHeight="1">
      <c r="A18" s="722"/>
      <c r="B18" s="708"/>
      <c r="C18" s="723"/>
      <c r="D18" s="704"/>
      <c r="E18" s="724"/>
      <c r="F18" t="s" s="596">
        <v>2847</v>
      </c>
      <c r="G18" s="236"/>
      <c r="H18" s="236"/>
      <c r="I18" s="236"/>
    </row>
    <row r="19" ht="13.5" customHeight="1">
      <c r="A19" s="725"/>
      <c r="B19" s="231"/>
      <c r="C19" s="726"/>
      <c r="D19" s="727"/>
      <c r="E19" s="596"/>
      <c r="F19" s="236"/>
      <c r="G19" s="236"/>
      <c r="H19" s="236"/>
      <c r="I19" s="236"/>
    </row>
    <row r="20" ht="13.5" customHeight="1">
      <c r="A20" t="s" s="352">
        <v>1987</v>
      </c>
      <c r="B20" t="s" s="352">
        <v>2848</v>
      </c>
      <c r="C20" t="s" s="728">
        <v>2849</v>
      </c>
      <c r="D20" t="s" s="352">
        <v>2850</v>
      </c>
      <c r="E20" s="618"/>
      <c r="F20" s="236"/>
      <c r="G20" s="729"/>
      <c r="H20" s="729"/>
      <c r="I20" s="729"/>
    </row>
    <row r="21" ht="13.5" customHeight="1">
      <c r="A21" s="730"/>
      <c r="B21" s="667"/>
      <c r="C21" s="731"/>
      <c r="D21" s="667"/>
      <c r="E21" s="236"/>
      <c r="F21" s="729"/>
      <c r="G21" s="236"/>
      <c r="H21" s="236"/>
      <c r="I21" s="236"/>
    </row>
    <row r="22" ht="13.5" customHeight="1">
      <c r="A22" s="732"/>
      <c r="B22" s="236"/>
      <c r="C22" s="598"/>
      <c r="D22" s="236"/>
      <c r="E22" s="236"/>
      <c r="F22" s="729"/>
      <c r="G22" s="236"/>
      <c r="H22" s="236"/>
      <c r="I22" s="236"/>
    </row>
    <row r="23" ht="13.5" customHeight="1">
      <c r="A23" s="732"/>
      <c r="B23" s="236"/>
      <c r="C23" s="598"/>
      <c r="D23" s="236"/>
      <c r="E23" s="236"/>
      <c r="F23" s="729"/>
      <c r="G23" s="236"/>
      <c r="H23" s="236"/>
      <c r="I23" s="236"/>
    </row>
    <row r="24" ht="13.5" customHeight="1">
      <c r="A24" s="732"/>
      <c r="B24" s="236"/>
      <c r="C24" s="598"/>
      <c r="D24" s="236"/>
      <c r="E24" s="236"/>
      <c r="F24" s="729"/>
      <c r="G24" s="236"/>
      <c r="H24" s="236"/>
      <c r="I24" s="236"/>
    </row>
    <row r="25" ht="13.5" customHeight="1">
      <c r="A25" s="732"/>
      <c r="B25" s="236"/>
      <c r="C25" s="598"/>
      <c r="D25" s="236"/>
      <c r="E25" s="236"/>
      <c r="F25" s="729"/>
      <c r="G25" s="236"/>
      <c r="H25" s="236"/>
      <c r="I25" s="236"/>
    </row>
    <row r="26" ht="13.5" customHeight="1">
      <c r="A26" s="732"/>
      <c r="B26" s="236"/>
      <c r="C26" s="598"/>
      <c r="D26" s="236"/>
      <c r="E26" s="236"/>
      <c r="F26" s="729"/>
      <c r="G26" s="236"/>
      <c r="H26" s="236"/>
      <c r="I26" s="236"/>
    </row>
    <row r="27" ht="13.5" customHeight="1">
      <c r="A27" s="732"/>
      <c r="B27" s="236"/>
      <c r="C27" s="598"/>
      <c r="D27" s="236"/>
      <c r="E27" s="236"/>
      <c r="F27" s="729"/>
      <c r="G27" s="236"/>
      <c r="H27" s="236"/>
      <c r="I27" s="236"/>
    </row>
    <row r="28" ht="13.5" customHeight="1">
      <c r="A28" s="732"/>
      <c r="B28" s="236"/>
      <c r="C28" s="598"/>
      <c r="D28" s="236"/>
      <c r="E28" s="236"/>
      <c r="F28" s="729"/>
      <c r="G28" s="236"/>
      <c r="H28" s="236"/>
      <c r="I28" s="236"/>
    </row>
    <row r="29" ht="13.5" customHeight="1">
      <c r="A29" s="732"/>
      <c r="B29" s="236"/>
      <c r="C29" s="598"/>
      <c r="D29" s="236"/>
      <c r="E29" s="236"/>
      <c r="F29" s="729"/>
      <c r="G29" s="236"/>
      <c r="H29" s="236"/>
      <c r="I29" s="236"/>
    </row>
    <row r="30" ht="13.5" customHeight="1">
      <c r="A30" s="732"/>
      <c r="B30" s="236"/>
      <c r="C30" s="598"/>
      <c r="D30" s="236"/>
      <c r="E30" s="236"/>
      <c r="F30" s="729"/>
      <c r="G30" s="236"/>
      <c r="H30" s="236"/>
      <c r="I30" s="236"/>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